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2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charts/chart1.xml" ContentType="application/vnd.openxmlformats-officedocument.drawingml.chart+xml"/>
  <Override PartName="/xl/sharedStrings.xml" ContentType="application/vnd.openxmlformats-officedocument.spreadsheetml.sharedString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WTGMasterFile" sheetId="1" state="visible" r:id="rId3"/>
    <sheet name="XfmrIn" sheetId="2" state="visible" r:id="rId4"/>
    <sheet name="ContkWhlastIn" sheetId="3" state="visible" r:id="rId5"/>
    <sheet name="OphrsIn" sheetId="4" state="visible" r:id="rId6"/>
    <sheet name="EPCHrsIn" sheetId="5" state="visible" r:id="rId7"/>
    <sheet name="LinhrsIn" sheetId="6" state="visible" r:id="rId8"/>
    <sheet name="SL2_WS" sheetId="7" state="visible" r:id="rId9"/>
    <sheet name="SL1_WS" sheetId="8" state="visible" r:id="rId10"/>
    <sheet name="SurveyHrsIn" sheetId="9" state="visible" r:id="rId11"/>
    <sheet name="LineAvail" sheetId="10" state="visible" r:id="rId12"/>
    <sheet name="OutputToRight" sheetId="11" state="visible" r:id="rId13"/>
    <sheet name="kWhgen" sheetId="12" state="visible" r:id="rId14"/>
    <sheet name="CapFactor" sheetId="13" state="visible" r:id="rId15"/>
    <sheet name="SysAvail" sheetId="14" state="visible" r:id="rId16"/>
    <sheet name="MachAvail" sheetId="15" state="visible" r:id="rId17"/>
    <sheet name="EPCAvail" sheetId="16" state="visible" r:id="rId18"/>
    <sheet name="SL2Trends" sheetId="17" state="visible" r:id="rId19"/>
    <sheet name="SL1Trends" sheetId="18" state="visible" r:id="rId20"/>
  </sheets>
  <externalReferences>
    <externalReference r:id="rId21"/>
  </externalReferences>
  <definedNames>
    <definedName function="false" hidden="false" localSheetId="15" name="_xlnm.Print_Area" vbProcedure="false">EPCAvail!$AQ$11:$BF$52</definedName>
    <definedName function="false" hidden="false" localSheetId="11" name="_xlnm.Print_Area" vbProcedure="false">kWhgen!$A$398:$AI$417</definedName>
    <definedName function="false" hidden="false" localSheetId="9" name="_xlnm.Print_Area" vbProcedure="false">LineAvail!$A$5:$L$276</definedName>
    <definedName function="false" hidden="false" localSheetId="16" name="_xlnm.Print_Area" vbProcedure="false">SL2Trends!$B$5:$AW$59</definedName>
    <definedName function="false" hidden="false" localSheetId="13" name="_xlnm.Print_Area" vbProcedure="false">SysAvail!$A$5:$S$272</definedName>
    <definedName function="false" hidden="false" name="DecTO" vbProcedure="false">#REF!</definedName>
    <definedName function="false" hidden="false" name="Feb00TO" vbProcedure="false">EPCAvail!$BJ$6</definedName>
    <definedName function="false" hidden="false" name="Jan00TO" vbProcedure="false">EPCAvail!$BC$6</definedName>
    <definedName function="false" hidden="false" name="Mar00TO" vbProcedure="false">#REF!</definedName>
    <definedName function="false" hidden="false" name="MH" vbProcedure="false">EPCAvail!$B$1</definedName>
    <definedName function="false" hidden="false" name="MHforEachMonth" vbProcedure="false">#REF!</definedName>
    <definedName function="false" hidden="false" name="NoOfHrsPerDay" vbProcedure="false">SurveyHrsIn!$D$5</definedName>
    <definedName function="false" hidden="false" name="securecell1" vbProcedure="false">[1]Assum!$G$25</definedName>
    <definedName function="false" hidden="false" name="Z750RatedkWh" vbProcedure="false">WTGMasterFile!$C$2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<sst xmlns="http://schemas.openxmlformats.org/spreadsheetml/2006/main" count="5469" uniqueCount="189">
  <si>
    <t xml:space="preserve">Z750RatedkWh&gt;</t>
  </si>
  <si>
    <t xml:space="preserve">Site</t>
  </si>
  <si>
    <t xml:space="preserve">Pool</t>
  </si>
  <si>
    <t xml:space="preserve">Row</t>
  </si>
  <si>
    <t xml:space="preserve">Pad</t>
  </si>
  <si>
    <t xml:space="preserve">Substation</t>
  </si>
  <si>
    <t xml:space="preserve">Interconnect</t>
  </si>
  <si>
    <t xml:space="preserve">SCADAId</t>
  </si>
  <si>
    <t xml:space="preserve">IES</t>
  </si>
  <si>
    <t xml:space="preserve">Brooke</t>
  </si>
  <si>
    <t xml:space="preserve">None</t>
  </si>
  <si>
    <t xml:space="preserve">NAE</t>
  </si>
  <si>
    <t xml:space="preserve">SL1</t>
  </si>
  <si>
    <t xml:space="preserve">BuenaVista</t>
  </si>
  <si>
    <t xml:space="preserve">WAV</t>
  </si>
  <si>
    <t xml:space="preserve">Dec</t>
  </si>
  <si>
    <t xml:space="preserve">Jan</t>
  </si>
  <si>
    <t xml:space="preserve">Feb</t>
  </si>
  <si>
    <t xml:space="preserve">Mar</t>
  </si>
  <si>
    <t xml:space="preserve">Apr</t>
  </si>
  <si>
    <t xml:space="preserve">May</t>
  </si>
  <si>
    <t xml:space="preserve">Jun</t>
  </si>
  <si>
    <t xml:space="preserve">Jul</t>
  </si>
  <si>
    <t xml:space="preserve">Aug</t>
  </si>
  <si>
    <t xml:space="preserve">Sep</t>
  </si>
  <si>
    <t xml:space="preserve">Oct</t>
  </si>
  <si>
    <t xml:space="preserve">Nov</t>
  </si>
  <si>
    <t xml:space="preserve">SL2</t>
  </si>
  <si>
    <t xml:space="preserve">Project</t>
  </si>
  <si>
    <t xml:space="preserve">Total</t>
  </si>
  <si>
    <t xml:space="preserve">Corrected for reset</t>
  </si>
  <si>
    <t xml:space="preserve">Corrected for Reset</t>
  </si>
  <si>
    <t xml:space="preserve">Corrected for Force Majeure and </t>
  </si>
  <si>
    <t xml:space="preserve">summarized at bottom of sheet.</t>
  </si>
  <si>
    <t xml:space="preserve">SCADA data not correct</t>
  </si>
  <si>
    <t xml:space="preserve">Effect Avail</t>
  </si>
  <si>
    <t xml:space="preserve">SL1 FM</t>
  </si>
  <si>
    <t xml:space="preserve">SL2 FM</t>
  </si>
  <si>
    <t xml:space="preserve">SLI Dir Curtail</t>
  </si>
  <si>
    <t xml:space="preserve">SLII Dir Curtail</t>
  </si>
  <si>
    <t xml:space="preserve">Corrected for Force Majeure</t>
  </si>
  <si>
    <t xml:space="preserve">Sept</t>
  </si>
  <si>
    <t xml:space="preserve">Storm Lake II</t>
  </si>
  <si>
    <t xml:space="preserve">Adjusted wind speed[m/s] = .4514 x Data wind speed(mph) + .35m/s  and density corrected.</t>
  </si>
  <si>
    <t xml:space="preserve">Site Density = 1.20</t>
  </si>
  <si>
    <t xml:space="preserve">Date</t>
  </si>
  <si>
    <t xml:space="preserve">YTD Average</t>
  </si>
  <si>
    <t xml:space="preserve">ZMET Station</t>
  </si>
  <si>
    <t xml:space="preserve">Average</t>
  </si>
  <si>
    <t xml:space="preserve">Adjusted wind speed[m/s] = .4227 x Data wind speed(mph) + .8m/s  and density corrected.</t>
  </si>
  <si>
    <t xml:space="preserve">Heated Sensors</t>
  </si>
  <si>
    <t xml:space="preserve">* Wind Speed data not availiable at time of report</t>
  </si>
  <si>
    <t xml:space="preserve">Storm Lake I</t>
  </si>
  <si>
    <t xml:space="preserve">Site Density = 1.20 </t>
  </si>
  <si>
    <t xml:space="preserve">YTD Total</t>
  </si>
  <si>
    <t xml:space="preserve">NoOfHrsPerDay&gt;</t>
  </si>
  <si>
    <t xml:space="preserve">NoOfDaysInMonth&gt;</t>
  </si>
  <si>
    <t xml:space="preserve">Year To</t>
  </si>
  <si>
    <t xml:space="preserve">210 thru 250</t>
  </si>
  <si>
    <t xml:space="preserve">Storm Lake Line Availability</t>
  </si>
  <si>
    <t xml:space="preserve">Line Availability:  defined as line hours divided by survey hours</t>
  </si>
  <si>
    <t xml:space="preserve">Year To Date</t>
  </si>
  <si>
    <t xml:space="preserve">Qtr1</t>
  </si>
  <si>
    <t xml:space="preserve">Qtr2</t>
  </si>
  <si>
    <t xml:space="preserve">Qtr3</t>
  </si>
  <si>
    <t xml:space="preserve">Qtr4</t>
  </si>
  <si>
    <t xml:space="preserve">Avg</t>
  </si>
  <si>
    <t xml:space="preserve">210 thru 250 </t>
  </si>
  <si>
    <t xml:space="preserve">The Output sheets are kWgen,  CapFactor, SysAvail, MachAvail, EPCAvail, and Trends.</t>
  </si>
  <si>
    <t xml:space="preserve">Storm Lake Production</t>
  </si>
  <si>
    <t xml:space="preserve">Do not print this block; print block after line 277</t>
  </si>
  <si>
    <t xml:space="preserve">Storm Lake  kWh Production</t>
  </si>
  <si>
    <t xml:space="preserve">Both SL's</t>
  </si>
  <si>
    <t xml:space="preserve">Non WAV</t>
  </si>
  <si>
    <t xml:space="preserve">WGEM</t>
  </si>
  <si>
    <t xml:space="preserve">SL2 IES</t>
  </si>
  <si>
    <t xml:space="preserve">SL2 NAE</t>
  </si>
  <si>
    <t xml:space="preserve">Print the block below</t>
  </si>
  <si>
    <t xml:space="preserve">Storm Lake II Operational Status</t>
  </si>
  <si>
    <t xml:space="preserve">Electricity Generated By Turbine (Before Line Losses) </t>
  </si>
  <si>
    <t xml:space="preserve">WTG Performance  </t>
  </si>
  <si>
    <t xml:space="preserve">June</t>
  </si>
  <si>
    <t xml:space="preserve">July</t>
  </si>
  <si>
    <t xml:space="preserve">Rationale for Lowest Producers</t>
  </si>
  <si>
    <t xml:space="preserve">kWh</t>
  </si>
  <si>
    <t xml:space="preserve">Sys Avail</t>
  </si>
  <si>
    <t xml:space="preserve">Mach Avail</t>
  </si>
  <si>
    <t xml:space="preserve">Line Avail</t>
  </si>
  <si>
    <t xml:space="preserve">in Mar. 02</t>
  </si>
  <si>
    <t xml:space="preserve">Gearbox teeth damaged.  GBX will be replaced.</t>
  </si>
  <si>
    <t xml:space="preserve">Lightning damaged blade.</t>
  </si>
  <si>
    <t xml:space="preserve">Lightning damaged blade 3/11/02</t>
  </si>
  <si>
    <t xml:space="preserve">Faulting associated with severe winter storm.</t>
  </si>
  <si>
    <t xml:space="preserve"> </t>
  </si>
  <si>
    <t xml:space="preserve">Storm Lake I Operational Status</t>
  </si>
  <si>
    <t xml:space="preserve">Gearbox bearing failure.</t>
  </si>
  <si>
    <t xml:space="preserve">Gearbox shaft damage.  To be replaced.</t>
  </si>
  <si>
    <t xml:space="preserve">Rotor shorted</t>
  </si>
  <si>
    <t xml:space="preserve">Failed bearings, generator changed out.</t>
  </si>
  <si>
    <t xml:space="preserve">Monitoring bull gear.</t>
  </si>
  <si>
    <t xml:space="preserve">Storm Lake Operational Status</t>
  </si>
  <si>
    <t xml:space="preserve">Turbine Capacity Factor (based on production before line losses) </t>
  </si>
  <si>
    <t xml:space="preserve">Mean</t>
  </si>
  <si>
    <t xml:space="preserve">System Availability:  defined as operating hours divided by survey hours</t>
  </si>
  <si>
    <t xml:space="preserve">Turbine Machine Availability:  defined as operating hours divided by line hours</t>
  </si>
  <si>
    <t xml:space="preserve">MH constant</t>
  </si>
  <si>
    <t xml:space="preserve">Not required by WTG for Storm Lake 2</t>
  </si>
  <si>
    <t xml:space="preserve">Storm Lake  Operational Status</t>
  </si>
  <si>
    <t xml:space="preserve">SCADA EPC Availability: Scada (EPC hrs + MH - FM) / Scada Line hrs</t>
  </si>
  <si>
    <t xml:space="preserve">Summary Of Performance</t>
  </si>
  <si>
    <t xml:space="preserve">Actual &amp; Forecast Production Data</t>
  </si>
  <si>
    <t xml:space="preserve">1st QTR</t>
  </si>
  <si>
    <t xml:space="preserve">2nd QTR</t>
  </si>
  <si>
    <t xml:space="preserve">3rd QTR</t>
  </si>
  <si>
    <t xml:space="preserve">4th QTR</t>
  </si>
  <si>
    <t xml:space="preserve">Total kWh</t>
  </si>
  <si>
    <t xml:space="preserve">Actual, Before Line Loss</t>
  </si>
  <si>
    <t xml:space="preserve">Actual, Net after 2% Line Loss</t>
  </si>
  <si>
    <t xml:space="preserve">Utility Invoice </t>
  </si>
  <si>
    <t xml:space="preserve">Power Curve (from  WGEM)</t>
  </si>
  <si>
    <t xml:space="preserve">not avail</t>
  </si>
  <si>
    <t xml:space="preserve">Projected, Budget</t>
  </si>
  <si>
    <t xml:space="preserve">Capacity Factor</t>
  </si>
  <si>
    <t xml:space="preserve">Utility Invoice</t>
  </si>
  <si>
    <t xml:space="preserve">Average Wind Speed</t>
  </si>
  <si>
    <t xml:space="preserve">Density Corrected, m/s</t>
  </si>
  <si>
    <t xml:space="preserve">System Availability</t>
  </si>
  <si>
    <t xml:space="preserve">Actual</t>
  </si>
  <si>
    <t xml:space="preserve">(used to manage site)</t>
  </si>
  <si>
    <t xml:space="preserve">Projected</t>
  </si>
  <si>
    <t xml:space="preserve">Machine Availability</t>
  </si>
  <si>
    <t xml:space="preserve">EPC Availability</t>
  </si>
  <si>
    <t xml:space="preserve">TO - (Total Hours)</t>
  </si>
  <si>
    <t xml:space="preserve">(contractual availability)</t>
  </si>
  <si>
    <r>
      <rPr>
        <sz val="10"/>
        <rFont val="Arial"/>
        <family val="2"/>
      </rPr>
      <t xml:space="preserve">UAH = (TO -SCADA EPC - LOH - OOH)</t>
    </r>
    <r>
      <rPr>
        <vertAlign val="superscript"/>
        <sz val="10"/>
        <rFont val="Arial"/>
        <family val="2"/>
      </rPr>
      <t xml:space="preserve">2</t>
    </r>
  </si>
  <si>
    <t xml:space="preserve">AH = TO - UAH (Available Hours)</t>
  </si>
  <si>
    <t xml:space="preserve">LOH (AH - Line Hours)</t>
  </si>
  <si>
    <t xml:space="preserve">MH (Maintenance Hours)</t>
  </si>
  <si>
    <r>
      <rPr>
        <sz val="10"/>
        <rFont val="Arial"/>
        <family val="2"/>
      </rPr>
      <t xml:space="preserve">OOH</t>
    </r>
    <r>
      <rPr>
        <vertAlign val="superscript"/>
        <sz val="10"/>
        <rFont val="Arial"/>
        <family val="2"/>
      </rPr>
      <t xml:space="preserve">2 </t>
    </r>
    <r>
      <rPr>
        <sz val="10"/>
        <rFont val="Arial"/>
        <family val="2"/>
      </rPr>
      <t xml:space="preserve">(Order Out Hours)</t>
    </r>
  </si>
  <si>
    <t xml:space="preserve">FM (Force Majeure Hours)</t>
  </si>
  <si>
    <t xml:space="preserve">EPC Availability=(AH-LOH-OOH+MH+FM)\(TO-LOH-OOH)</t>
  </si>
  <si>
    <t xml:space="preserve">(corrected for force majeure)</t>
  </si>
  <si>
    <t xml:space="preserve">Grid Availability</t>
  </si>
  <si>
    <t xml:space="preserve">Projected </t>
  </si>
  <si>
    <t xml:space="preserve">SCADA Availability</t>
  </si>
  <si>
    <t xml:space="preserve">Not avail yet</t>
  </si>
  <si>
    <t xml:space="preserve">Variance,  Actuals From Forecast (Negative is undesirable)</t>
  </si>
  <si>
    <t xml:space="preserve">Actual From WGEM</t>
  </si>
  <si>
    <t xml:space="preserve">Not avail</t>
  </si>
  <si>
    <t xml:space="preserve">Actual From Projected</t>
  </si>
  <si>
    <t xml:space="preserve">Utility From Projected</t>
  </si>
  <si>
    <t xml:space="preserve">Summary Analysis of  System Availability Losses</t>
  </si>
  <si>
    <t xml:space="preserve">Total Loss To Account For</t>
  </si>
  <si>
    <t xml:space="preserve">=100%- System (op) Availability</t>
  </si>
  <si>
    <t xml:space="preserve">Losses Due To </t>
  </si>
  <si>
    <t xml:space="preserve">Faults, Maint, Warranty, and Power Outages Recorded In SCADA</t>
  </si>
  <si>
    <t xml:space="preserve">Unrecorded Data (Potential Losses)</t>
  </si>
  <si>
    <t xml:space="preserve">Avail Loss Not Accounted For </t>
  </si>
  <si>
    <t xml:space="preserve">Outages Which Can Trigger Nuisance Faults</t>
  </si>
  <si>
    <t xml:space="preserve">Logged Power Outages</t>
  </si>
  <si>
    <t xml:space="preserve">Source: 100%-Grid Availability</t>
  </si>
  <si>
    <t xml:space="preserve">Unlogged AC Main Trips</t>
  </si>
  <si>
    <t xml:space="preserve">Source: Grid Availability - Line Availability</t>
  </si>
  <si>
    <t xml:space="preserve">Subtotal, Power Outages</t>
  </si>
  <si>
    <t xml:space="preserve">Some are not recorded in SCADA</t>
  </si>
  <si>
    <t xml:space="preserve">Notes:</t>
  </si>
  <si>
    <t xml:space="preserve">1)  Force Majeure correction in Oct 2001 to Feb 2002 was due to WTG 47 with lightning damaged blade.</t>
  </si>
  <si>
    <t xml:space="preserve">2)  Starting 01/02 a interpretative modification to the EPC availability calculation is implemented to clearly define the UAH and OOH constituents.  </t>
  </si>
  <si>
    <t xml:space="preserve">OOH should include curtailment by parties identified in the EPC definition.  Thus, Utility curtailment is included in the LOH term.  </t>
  </si>
  <si>
    <t xml:space="preserve">In addition, Direction Curtailment (if applicable) is a pausing initiated by the contractor on behalf of the owner and does not count against the AH term.</t>
  </si>
  <si>
    <t xml:space="preserve">3nd QTR</t>
  </si>
  <si>
    <t xml:space="preserve">Actual, Gross Before Line Loss</t>
  </si>
  <si>
    <r>
      <rPr>
        <sz val="10"/>
        <rFont val="Arial"/>
        <family val="2"/>
      </rPr>
      <t xml:space="preserve">(Excluding Waverly)</t>
    </r>
    <r>
      <rPr>
        <vertAlign val="superscript"/>
        <sz val="10"/>
        <rFont val="Arial"/>
        <family val="2"/>
      </rPr>
      <t xml:space="preserve">1</t>
    </r>
  </si>
  <si>
    <t xml:space="preserve">Actual, Net After 2% Line Loss</t>
  </si>
  <si>
    <t xml:space="preserve">-</t>
  </si>
  <si>
    <t xml:space="preserve">Utility Invoice (Excluding Waverly)</t>
  </si>
  <si>
    <t xml:space="preserve">(not corrected for force majeure)</t>
  </si>
  <si>
    <t xml:space="preserve">aka Data Recovery</t>
  </si>
  <si>
    <t xml:space="preserve">Variance,  Actuals From Forecast (Positive is desirable)</t>
  </si>
  <si>
    <t xml:space="preserve">September</t>
  </si>
  <si>
    <t xml:space="preserve">October</t>
  </si>
  <si>
    <t xml:space="preserve">November</t>
  </si>
  <si>
    <t xml:space="preserve">December</t>
  </si>
  <si>
    <t xml:space="preserve">No WGEM</t>
  </si>
  <si>
    <t xml:space="preserve">No WEGM</t>
  </si>
  <si>
    <t xml:space="preserve">Availability Losses Not Recorded</t>
  </si>
  <si>
    <t xml:space="preserve">EPC Avail Correction for Force Majeure</t>
  </si>
  <si>
    <t xml:space="preserve">kWh Lost Due Force Majeure (linear assumption)</t>
  </si>
  <si>
    <t xml:space="preserve">1)  In order to reduce confusion the Actual kWh and Capacity Factor values in the year 2000 were revised to exclude WAV production.  The 2000 values may be different from previous reports.</t>
  </si>
</sst>
</file>

<file path=xl/styles.xml><?xml version="1.0" encoding="utf-8"?>
<styleSheet xmlns="http://schemas.openxmlformats.org/spreadsheetml/2006/main">
  <numFmts count="14">
    <numFmt numFmtId="164" formatCode="General"/>
    <numFmt numFmtId="165" formatCode="0.0%"/>
    <numFmt numFmtId="166" formatCode="_(* #,##0.00_);_(* \(#,##0.00\);_(* \-??_);_(@_)"/>
    <numFmt numFmtId="167" formatCode="_(* #,##0_);_(* \(#,##0\);_(* \-??_);_(@_)"/>
    <numFmt numFmtId="168" formatCode="_(* #,##0.0_);_(* \(#,##0.0\);_(* \-??_);_(@_)"/>
    <numFmt numFmtId="169" formatCode="0.0"/>
    <numFmt numFmtId="170" formatCode="#,##0"/>
    <numFmt numFmtId="171" formatCode="0%"/>
    <numFmt numFmtId="172" formatCode="0"/>
    <numFmt numFmtId="173" formatCode="[$-409]mmm\-yy"/>
    <numFmt numFmtId="174" formatCode="[$-409]d\-mmm"/>
    <numFmt numFmtId="175" formatCode="#,##0.0"/>
    <numFmt numFmtId="176" formatCode="0.000"/>
    <numFmt numFmtId="177" formatCode="0.00%"/>
  </numFmts>
  <fonts count="18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000000"/>
      <name val="MS Sans Serif"/>
      <family val="0"/>
    </font>
    <font>
      <sz val="10"/>
      <name val="Arial"/>
      <family val="2"/>
    </font>
    <font>
      <sz val="8"/>
      <name val="Arial"/>
      <family val="2"/>
    </font>
    <font>
      <sz val="10"/>
      <color rgb="FF000000"/>
      <name val="Arial"/>
      <family val="0"/>
    </font>
    <font>
      <b val="true"/>
      <u val="single"/>
      <sz val="10"/>
      <name val="Arial"/>
      <family val="2"/>
    </font>
    <font>
      <b val="true"/>
      <sz val="10"/>
      <name val="Arial"/>
      <family val="2"/>
    </font>
    <font>
      <b val="true"/>
      <sz val="16"/>
      <name val="Arial"/>
      <family val="2"/>
    </font>
    <font>
      <b val="true"/>
      <sz val="14"/>
      <name val="Arial"/>
      <family val="2"/>
    </font>
    <font>
      <sz val="16"/>
      <name val="Arial"/>
      <family val="2"/>
    </font>
    <font>
      <sz val="12"/>
      <name val="Times New Roman"/>
      <family val="1"/>
    </font>
    <font>
      <sz val="1.75"/>
      <color rgb="FF000000"/>
      <name val="Arial"/>
      <family val="2"/>
    </font>
    <font>
      <sz val="12"/>
      <name val="Arial"/>
      <family val="2"/>
    </font>
    <font>
      <b val="true"/>
      <sz val="12"/>
      <name val="Arial"/>
      <family val="2"/>
    </font>
    <font>
      <vertAlign val="superscript"/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99"/>
        <bgColor rgb="FFFFFFCC"/>
      </patternFill>
    </fill>
    <fill>
      <patternFill patternType="solid">
        <fgColor rgb="FFFFFFCC"/>
        <bgColor rgb="FFFFFFFF"/>
      </patternFill>
    </fill>
    <fill>
      <patternFill patternType="solid">
        <fgColor rgb="FFFFFFFF"/>
        <bgColor rgb="FFFFFFCC"/>
      </patternFill>
    </fill>
    <fill>
      <patternFill patternType="solid">
        <fgColor rgb="FF99CC00"/>
        <bgColor rgb="FFFFCC00"/>
      </patternFill>
    </fill>
    <fill>
      <patternFill patternType="solid">
        <fgColor rgb="FFCCFFFF"/>
        <bgColor rgb="FFCCFFFF"/>
      </patternFill>
    </fill>
    <fill>
      <patternFill patternType="solid">
        <fgColor rgb="FF00FFFF"/>
        <bgColor rgb="FF00FFFF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993300"/>
      </patternFill>
    </fill>
  </fills>
  <borders count="3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>
        <color rgb="FF99CC00"/>
      </left>
      <right style="medium">
        <color rgb="FF99CC00"/>
      </right>
      <top style="medium">
        <color rgb="FF99CC00"/>
      </top>
      <bottom style="medium">
        <color rgb="FF99CC00"/>
      </bottom>
      <diagonal/>
    </border>
    <border diagonalUp="false" diagonalDown="false">
      <left style="medium">
        <color rgb="FF99CC00"/>
      </left>
      <right style="medium">
        <color rgb="FF99CC00"/>
      </right>
      <top style="medium">
        <color rgb="FF99CC00"/>
      </top>
      <bottom/>
      <diagonal/>
    </border>
    <border diagonalUp="false" diagonalDown="false"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 diagonalUp="false" diagonalDown="false">
      <left/>
      <right/>
      <top/>
      <bottom style="thick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hair"/>
      <top/>
      <bottom style="hair"/>
      <diagonal/>
    </border>
    <border diagonalUp="false" diagonalDown="false">
      <left/>
      <right style="hair"/>
      <top style="hair"/>
      <bottom style="hair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>
        <color rgb="FFC0C0C0"/>
      </right>
      <top style="thin">
        <color rgb="FFC0C0C0"/>
      </top>
      <bottom style="thin">
        <color rgb="FFC0C0C0"/>
      </bottom>
      <diagonal/>
    </border>
    <border diagonalUp="false" diagonalDown="false">
      <left style="thin"/>
      <right style="thin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/>
      <right style="dotted"/>
      <top/>
      <bottom/>
      <diagonal/>
    </border>
  </borders>
  <cellStyleXfs count="29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26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6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6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6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5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6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2" xfId="24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" fillId="4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5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6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2" xfId="2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" fillId="0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2" xfId="23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5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8" borderId="2" xfId="23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5" fillId="8" borderId="2" xfId="23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3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1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9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9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9" fontId="9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75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1" xfId="2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2" xfId="22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70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9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9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9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9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5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21" xfId="22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5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1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0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0" fillId="0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24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25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3" fillId="0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0" fillId="0" borderId="25" xfId="0" applyFont="fals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4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5" xfId="0" applyFont="fals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3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9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9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9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4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4" borderId="0" xfId="28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21" xfId="28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2" xfId="28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5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5" fillId="0" borderId="1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0" fontId="5" fillId="0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" fillId="0" borderId="28" xfId="28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5" fillId="0" borderId="2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5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1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7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5" fillId="0" borderId="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0" borderId="1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7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5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1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1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2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5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5" fontId="7" fillId="0" borderId="28" xfId="28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5" fontId="7" fillId="0" borderId="2" xfId="28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5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5" fillId="4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5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0" fillId="0" borderId="1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1" fontId="5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5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5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31" xfId="27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" fillId="4" borderId="31" xfId="28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0" fillId="4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4" borderId="0" xfId="28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7" fillId="0" borderId="0" xfId="28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7" fillId="0" borderId="31" xfId="28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7" fillId="0" borderId="31" xfId="28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7" fillId="0" borderId="31" xfId="28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3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4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3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" fillId="4" borderId="1" xfId="2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7" fillId="0" borderId="2" xfId="27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70" fontId="5" fillId="0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0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5" fillId="4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0" fontId="5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5" fillId="4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9" fontId="5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9" fontId="5" fillId="4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5" fontId="5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0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9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1" fontId="5" fillId="0" borderId="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5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5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5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1" fontId="9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5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1" fontId="5" fillId="0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1" fontId="0" fillId="0" borderId="27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27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1" fontId="0" fillId="0" borderId="5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1" fontId="5" fillId="4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5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7" fillId="4" borderId="31" xfId="2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31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" fillId="0" borderId="21" xfId="27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" fillId="0" borderId="2" xfId="27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" fillId="4" borderId="0" xfId="27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" fillId="4" borderId="0" xfId="2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4" borderId="21" xfId="27" applyFont="true" applyBorder="true" applyAlignment="true" applyProtection="false">
      <alignment horizontal="right" vertical="bottom" textRotation="0" wrapText="false" indent="0" shrinkToFit="false"/>
      <protection locked="true" hidden="false"/>
    </xf>
  </cellXfs>
  <cellStyles count="15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EPCHrsIn" xfId="20"/>
    <cellStyle name="Normal_ExecSum" xfId="21"/>
    <cellStyle name="Normal_kWhgen" xfId="22"/>
    <cellStyle name="Normal_LinhrsIn" xfId="23"/>
    <cellStyle name="Normal_OphrsIn" xfId="24"/>
    <cellStyle name="Normal_Sheet11" xfId="25"/>
    <cellStyle name="Normal_Sheet12" xfId="26"/>
    <cellStyle name="Normal_SL1Trends" xfId="27"/>
    <cellStyle name="Normal_SL2Trends" xfId="28"/>
  </cellStyles>
  <dxfs count="2">
    <dxf>
      <font>
        <name val="Arial"/>
        <family val="0"/>
        <color rgb="00FFFFFF"/>
      </font>
      <fill>
        <patternFill>
          <bgColor rgb="FFFF0000"/>
        </patternFill>
      </fill>
    </dxf>
    <dxf>
      <font>
        <name val="Arial"/>
        <family val="0"/>
        <color rgb="00FFFFFF"/>
      </font>
      <fill>
        <patternFill>
          <bgColor rgb="FFFF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externalLink" Target="externalLinks/externalLink1.xml"/><Relationship Id="rId22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0" sz="175" strike="noStrike" u="none">
                <a:solidFill>
                  <a:srgbClr val="000000"/>
                </a:solidFill>
                <a:uFillTx/>
                <a:latin typeface="Arial"/>
              </a:rPr>
              <a:t>SL2 Nov 2000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scatterChart>
        <c:scatterStyle val="lineMarker"/>
        <c:varyColors val="0"/>
        <c:ser>
          <c:idx val="0"/>
          <c:order val="0"/>
          <c:tx>
            <c:strRef>
              <c:f>kWhgen!$D$286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000080"/>
            </a:solidFill>
            <a:ln w="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xVal>
            <c:numRef>
              <c:f>kWhgen!$O$288:$O$400</c:f>
              <c:numCache>
                <c:formatCode>General</c:formatCode>
                <c:ptCount val="0"/>
              </c:numCache>
            </c:numRef>
          </c:xVal>
          <c:yVal>
            <c:numRef>
              <c:f>kWhgen!$P$288:$P$400</c:f>
              <c:numCache>
                <c:formatCode>General</c:formatCode>
                <c:ptCount val="0"/>
              </c:numCache>
            </c:numRef>
          </c:yVal>
          <c:smooth val="0"/>
        </c:ser>
        <c:ser>
          <c:idx val="1"/>
          <c:order val="1"/>
          <c:tx>
            <c:strRef>
              <c:f>kWhgen!$P$286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0000"/>
            </a:solidFill>
            <a:ln w="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</c:spPr>
          </c:marker>
          <c:xVal>
            <c:numRef>
              <c:f>kWhgen!$O$288:$O$400</c:f>
              <c:numCache>
                <c:formatCode>General</c:formatCode>
                <c:ptCount val="0"/>
              </c:numCache>
            </c:numRef>
          </c:xVal>
          <c:yVal>
            <c:numRef>
              <c:f>kWhgen!$P$288:$P$400</c:f>
              <c:numCache>
                <c:formatCode>General</c:formatCode>
                <c:ptCount val="0"/>
              </c:numCache>
            </c:numRef>
          </c:yVal>
          <c:smooth val="0"/>
        </c:ser>
        <c:axId val="45487298"/>
        <c:axId val="71450655"/>
      </c:scatterChart>
      <c:valAx>
        <c:axId val="4548729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7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1450655"/>
        <c:crossesAt val="0"/>
        <c:crossBetween val="midCat"/>
      </c:valAx>
      <c:valAx>
        <c:axId val="71450655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7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5487298"/>
        <c:crossesAt val="0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43</xdr:col>
      <xdr:colOff>90000</xdr:colOff>
      <xdr:row>303</xdr:row>
      <xdr:rowOff>75960</xdr:rowOff>
    </xdr:from>
    <xdr:to>
      <xdr:col>53</xdr:col>
      <xdr:colOff>100440</xdr:colOff>
      <xdr:row>325</xdr:row>
      <xdr:rowOff>47520</xdr:rowOff>
    </xdr:to>
    <xdr:graphicFrame>
      <xdr:nvGraphicFramePr>
        <xdr:cNvPr id="0" name="Chart 13"/>
        <xdr:cNvGraphicFramePr/>
      </xdr:nvGraphicFramePr>
      <xdr:xfrm>
        <a:off x="18129600" y="4105080"/>
        <a:ext cx="6392160" cy="3533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GROUPS/INFRASTRUCTURE/ProjFin/ENRON%20WIND/PEC%20Base%20Case%20with%20Book%20Income%20&amp;%20ROE1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XXXXX"/>
      <sheetName val="Internal"/>
      <sheetName val="Assum"/>
      <sheetName val="EWCSum"/>
      <sheetName val="Srcs_Uses"/>
      <sheetName val="SrDebt"/>
      <sheetName val="JrDebt"/>
      <sheetName val="RPDebt"/>
      <sheetName val="OpFees"/>
      <sheetName val="Accrual"/>
      <sheetName val="CashFlow"/>
      <sheetName val="Income"/>
      <sheetName val="CapAcc"/>
      <sheetName val="Basis"/>
      <sheetName val="Outside"/>
      <sheetName val="EWC"/>
      <sheetName val="RAC"/>
      <sheetName val="Draw"/>
      <sheetName val="ExecSu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G26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8.28"/>
    <col collapsed="false" customWidth="true" hidden="false" outlineLevel="0" max="2" min="2" style="0" width="7.85"/>
    <col collapsed="false" customWidth="true" hidden="false" outlineLevel="0" max="5" min="5" style="0" width="11.7"/>
    <col collapsed="false" customWidth="true" hidden="false" outlineLevel="0" max="6" min="6" style="0" width="10.85"/>
  </cols>
  <sheetData>
    <row r="2" customFormat="false" ht="12.75" hidden="false" customHeight="false" outlineLevel="0" collapsed="false">
      <c r="A2" s="0" t="s">
        <v>0</v>
      </c>
      <c r="C2" s="0" t="n">
        <v>750</v>
      </c>
    </row>
    <row r="10" customFormat="false" ht="12.75" hidden="false" customHeight="false" outlineLevel="0" collapsed="false">
      <c r="A10" s="0" t="s">
        <v>1</v>
      </c>
      <c r="B10" s="0" t="s">
        <v>2</v>
      </c>
      <c r="C10" s="0" t="s">
        <v>3</v>
      </c>
      <c r="D10" s="0" t="s">
        <v>4</v>
      </c>
      <c r="E10" s="0" t="s">
        <v>5</v>
      </c>
      <c r="F10" s="0" t="s">
        <v>6</v>
      </c>
      <c r="G10" s="0" t="s">
        <v>7</v>
      </c>
    </row>
    <row r="11" customFormat="false" ht="12.75" hidden="false" customHeight="false" outlineLevel="0" collapsed="false">
      <c r="A11" s="0" t="n">
        <v>5215</v>
      </c>
      <c r="B11" s="0" t="s">
        <v>8</v>
      </c>
      <c r="C11" s="0" t="n">
        <v>2</v>
      </c>
      <c r="D11" s="0" t="n">
        <v>1</v>
      </c>
      <c r="E11" s="0" t="s">
        <v>9</v>
      </c>
      <c r="F11" s="0" t="s">
        <v>10</v>
      </c>
    </row>
    <row r="12" customFormat="false" ht="12.75" hidden="false" customHeight="false" outlineLevel="0" collapsed="false">
      <c r="A12" s="0" t="n">
        <v>5215</v>
      </c>
      <c r="B12" s="0" t="s">
        <v>8</v>
      </c>
      <c r="C12" s="0" t="n">
        <v>2</v>
      </c>
      <c r="D12" s="0" t="n">
        <v>2</v>
      </c>
      <c r="E12" s="0" t="s">
        <v>9</v>
      </c>
      <c r="F12" s="0" t="s">
        <v>10</v>
      </c>
    </row>
    <row r="13" customFormat="false" ht="12.75" hidden="false" customHeight="false" outlineLevel="0" collapsed="false">
      <c r="A13" s="0" t="n">
        <v>5215</v>
      </c>
      <c r="B13" s="0" t="s">
        <v>8</v>
      </c>
      <c r="C13" s="0" t="n">
        <v>2</v>
      </c>
      <c r="D13" s="0" t="n">
        <v>3</v>
      </c>
      <c r="E13" s="0" t="s">
        <v>9</v>
      </c>
      <c r="F13" s="0" t="s">
        <v>10</v>
      </c>
    </row>
    <row r="14" customFormat="false" ht="12.75" hidden="false" customHeight="false" outlineLevel="0" collapsed="false">
      <c r="A14" s="0" t="n">
        <v>5215</v>
      </c>
      <c r="B14" s="0" t="s">
        <v>8</v>
      </c>
      <c r="C14" s="0" t="n">
        <v>2</v>
      </c>
      <c r="D14" s="0" t="n">
        <v>4</v>
      </c>
      <c r="E14" s="0" t="s">
        <v>9</v>
      </c>
      <c r="F14" s="0" t="s">
        <v>10</v>
      </c>
    </row>
    <row r="15" customFormat="false" ht="12.75" hidden="false" customHeight="false" outlineLevel="0" collapsed="false">
      <c r="A15" s="0" t="n">
        <v>5215</v>
      </c>
      <c r="B15" s="0" t="s">
        <v>8</v>
      </c>
      <c r="C15" s="0" t="n">
        <v>2</v>
      </c>
      <c r="D15" s="0" t="n">
        <v>5</v>
      </c>
      <c r="E15" s="0" t="s">
        <v>9</v>
      </c>
      <c r="F15" s="0" t="s">
        <v>10</v>
      </c>
    </row>
    <row r="16" customFormat="false" ht="12.75" hidden="false" customHeight="false" outlineLevel="0" collapsed="false">
      <c r="A16" s="0" t="n">
        <v>5215</v>
      </c>
      <c r="B16" s="0" t="s">
        <v>8</v>
      </c>
      <c r="C16" s="0" t="n">
        <v>2</v>
      </c>
      <c r="D16" s="0" t="n">
        <v>6</v>
      </c>
      <c r="E16" s="0" t="s">
        <v>9</v>
      </c>
      <c r="F16" s="0" t="s">
        <v>10</v>
      </c>
    </row>
    <row r="17" customFormat="false" ht="12.75" hidden="false" customHeight="false" outlineLevel="0" collapsed="false">
      <c r="A17" s="0" t="n">
        <v>5215</v>
      </c>
      <c r="B17" s="0" t="s">
        <v>8</v>
      </c>
      <c r="C17" s="0" t="n">
        <v>2</v>
      </c>
      <c r="D17" s="0" t="n">
        <v>7</v>
      </c>
      <c r="E17" s="0" t="s">
        <v>9</v>
      </c>
      <c r="F17" s="0" t="s">
        <v>10</v>
      </c>
    </row>
    <row r="18" customFormat="false" ht="12.75" hidden="false" customHeight="false" outlineLevel="0" collapsed="false">
      <c r="A18" s="0" t="n">
        <v>5215</v>
      </c>
      <c r="B18" s="0" t="s">
        <v>8</v>
      </c>
      <c r="C18" s="0" t="n">
        <v>2</v>
      </c>
      <c r="D18" s="0" t="n">
        <v>8</v>
      </c>
      <c r="E18" s="0" t="s">
        <v>9</v>
      </c>
      <c r="F18" s="0" t="s">
        <v>10</v>
      </c>
    </row>
    <row r="19" customFormat="false" ht="12.75" hidden="false" customHeight="false" outlineLevel="0" collapsed="false">
      <c r="A19" s="0" t="n">
        <v>5215</v>
      </c>
      <c r="B19" s="0" t="s">
        <v>8</v>
      </c>
      <c r="C19" s="0" t="n">
        <v>2</v>
      </c>
      <c r="D19" s="0" t="n">
        <v>9</v>
      </c>
      <c r="E19" s="0" t="s">
        <v>9</v>
      </c>
      <c r="F19" s="0" t="s">
        <v>10</v>
      </c>
    </row>
    <row r="20" customFormat="false" ht="12.75" hidden="false" customHeight="false" outlineLevel="0" collapsed="false">
      <c r="A20" s="0" t="n">
        <v>5215</v>
      </c>
      <c r="B20" s="0" t="s">
        <v>8</v>
      </c>
      <c r="C20" s="0" t="n">
        <v>2</v>
      </c>
      <c r="D20" s="0" t="n">
        <v>10</v>
      </c>
      <c r="E20" s="0" t="s">
        <v>9</v>
      </c>
      <c r="F20" s="0" t="s">
        <v>10</v>
      </c>
    </row>
    <row r="21" customFormat="false" ht="12.75" hidden="false" customHeight="false" outlineLevel="0" collapsed="false">
      <c r="A21" s="0" t="n">
        <v>5215</v>
      </c>
      <c r="B21" s="0" t="s">
        <v>8</v>
      </c>
      <c r="C21" s="0" t="n">
        <v>2</v>
      </c>
      <c r="D21" s="0" t="n">
        <v>11</v>
      </c>
      <c r="E21" s="0" t="s">
        <v>9</v>
      </c>
      <c r="F21" s="0" t="s">
        <v>10</v>
      </c>
    </row>
    <row r="22" customFormat="false" ht="12.75" hidden="false" customHeight="false" outlineLevel="0" collapsed="false">
      <c r="A22" s="0" t="n">
        <v>5215</v>
      </c>
      <c r="B22" s="0" t="s">
        <v>8</v>
      </c>
      <c r="C22" s="0" t="n">
        <v>2</v>
      </c>
      <c r="D22" s="0" t="n">
        <v>12</v>
      </c>
      <c r="E22" s="0" t="s">
        <v>9</v>
      </c>
      <c r="F22" s="0" t="s">
        <v>10</v>
      </c>
    </row>
    <row r="23" customFormat="false" ht="12.75" hidden="false" customHeight="false" outlineLevel="0" collapsed="false">
      <c r="A23" s="0" t="n">
        <v>5215</v>
      </c>
      <c r="B23" s="0" t="s">
        <v>8</v>
      </c>
      <c r="C23" s="0" t="n">
        <v>2</v>
      </c>
      <c r="D23" s="0" t="n">
        <v>13</v>
      </c>
      <c r="E23" s="0" t="s">
        <v>9</v>
      </c>
      <c r="F23" s="0" t="s">
        <v>10</v>
      </c>
    </row>
    <row r="24" customFormat="false" ht="12.75" hidden="false" customHeight="false" outlineLevel="0" collapsed="false">
      <c r="A24" s="0" t="n">
        <v>5215</v>
      </c>
      <c r="B24" s="0" t="s">
        <v>8</v>
      </c>
      <c r="C24" s="0" t="n">
        <v>2</v>
      </c>
      <c r="D24" s="0" t="n">
        <v>14</v>
      </c>
      <c r="E24" s="0" t="s">
        <v>9</v>
      </c>
      <c r="F24" s="0" t="s">
        <v>10</v>
      </c>
    </row>
    <row r="25" customFormat="false" ht="12.75" hidden="false" customHeight="false" outlineLevel="0" collapsed="false">
      <c r="A25" s="0" t="n">
        <v>5215</v>
      </c>
      <c r="B25" s="0" t="s">
        <v>8</v>
      </c>
      <c r="C25" s="0" t="n">
        <v>2</v>
      </c>
      <c r="D25" s="0" t="n">
        <v>15</v>
      </c>
      <c r="E25" s="0" t="s">
        <v>9</v>
      </c>
      <c r="F25" s="0" t="s">
        <v>10</v>
      </c>
    </row>
    <row r="26" customFormat="false" ht="12.75" hidden="false" customHeight="false" outlineLevel="0" collapsed="false">
      <c r="A26" s="0" t="n">
        <v>5215</v>
      </c>
      <c r="B26" s="0" t="s">
        <v>8</v>
      </c>
      <c r="C26" s="0" t="n">
        <v>2</v>
      </c>
      <c r="D26" s="0" t="n">
        <v>16</v>
      </c>
      <c r="E26" s="0" t="s">
        <v>9</v>
      </c>
      <c r="F26" s="0" t="s">
        <v>10</v>
      </c>
    </row>
    <row r="27" customFormat="false" ht="12.75" hidden="false" customHeight="false" outlineLevel="0" collapsed="false">
      <c r="A27" s="0" t="n">
        <v>5215</v>
      </c>
      <c r="B27" s="0" t="s">
        <v>8</v>
      </c>
      <c r="C27" s="0" t="n">
        <v>2</v>
      </c>
      <c r="D27" s="0" t="n">
        <v>17</v>
      </c>
      <c r="E27" s="0" t="s">
        <v>9</v>
      </c>
      <c r="F27" s="0" t="s">
        <v>10</v>
      </c>
    </row>
    <row r="28" customFormat="false" ht="12.75" hidden="false" customHeight="false" outlineLevel="0" collapsed="false">
      <c r="A28" s="0" t="n">
        <v>5215</v>
      </c>
      <c r="B28" s="0" t="s">
        <v>8</v>
      </c>
      <c r="C28" s="0" t="n">
        <v>2</v>
      </c>
      <c r="D28" s="0" t="n">
        <v>18</v>
      </c>
      <c r="E28" s="0" t="s">
        <v>9</v>
      </c>
      <c r="F28" s="0" t="s">
        <v>10</v>
      </c>
    </row>
    <row r="29" customFormat="false" ht="12.75" hidden="false" customHeight="false" outlineLevel="0" collapsed="false">
      <c r="A29" s="0" t="n">
        <v>5215</v>
      </c>
      <c r="B29" s="0" t="s">
        <v>8</v>
      </c>
      <c r="C29" s="0" t="n">
        <v>2</v>
      </c>
      <c r="D29" s="0" t="n">
        <v>19</v>
      </c>
      <c r="E29" s="0" t="s">
        <v>9</v>
      </c>
      <c r="F29" s="0" t="s">
        <v>10</v>
      </c>
    </row>
    <row r="30" customFormat="false" ht="12.75" hidden="false" customHeight="false" outlineLevel="0" collapsed="false">
      <c r="A30" s="0" t="n">
        <v>5215</v>
      </c>
      <c r="B30" s="0" t="s">
        <v>8</v>
      </c>
      <c r="C30" s="0" t="n">
        <v>2</v>
      </c>
      <c r="D30" s="0" t="n">
        <v>20</v>
      </c>
      <c r="E30" s="0" t="s">
        <v>9</v>
      </c>
      <c r="F30" s="0" t="s">
        <v>10</v>
      </c>
    </row>
    <row r="31" customFormat="false" ht="12.75" hidden="false" customHeight="false" outlineLevel="0" collapsed="false">
      <c r="A31" s="0" t="n">
        <v>5215</v>
      </c>
      <c r="B31" s="0" t="s">
        <v>8</v>
      </c>
      <c r="C31" s="0" t="n">
        <v>2</v>
      </c>
      <c r="D31" s="0" t="n">
        <v>21</v>
      </c>
      <c r="E31" s="0" t="s">
        <v>9</v>
      </c>
      <c r="F31" s="0" t="s">
        <v>10</v>
      </c>
    </row>
    <row r="32" customFormat="false" ht="12.75" hidden="false" customHeight="false" outlineLevel="0" collapsed="false">
      <c r="A32" s="0" t="n">
        <v>5215</v>
      </c>
      <c r="B32" s="0" t="s">
        <v>8</v>
      </c>
      <c r="C32" s="0" t="n">
        <v>2</v>
      </c>
      <c r="D32" s="0" t="n">
        <v>22</v>
      </c>
      <c r="E32" s="0" t="s">
        <v>9</v>
      </c>
      <c r="F32" s="0" t="s">
        <v>10</v>
      </c>
    </row>
    <row r="33" customFormat="false" ht="12.75" hidden="false" customHeight="false" outlineLevel="0" collapsed="false">
      <c r="A33" s="0" t="n">
        <v>5215</v>
      </c>
      <c r="B33" s="0" t="s">
        <v>8</v>
      </c>
      <c r="C33" s="0" t="n">
        <v>2</v>
      </c>
      <c r="D33" s="0" t="n">
        <v>23</v>
      </c>
      <c r="E33" s="0" t="s">
        <v>9</v>
      </c>
      <c r="F33" s="0" t="s">
        <v>10</v>
      </c>
    </row>
    <row r="34" customFormat="false" ht="12.75" hidden="false" customHeight="false" outlineLevel="0" collapsed="false">
      <c r="A34" s="0" t="n">
        <v>5215</v>
      </c>
      <c r="B34" s="0" t="s">
        <v>8</v>
      </c>
      <c r="C34" s="0" t="n">
        <v>2</v>
      </c>
      <c r="D34" s="0" t="n">
        <v>24</v>
      </c>
      <c r="E34" s="0" t="s">
        <v>9</v>
      </c>
      <c r="F34" s="0" t="s">
        <v>10</v>
      </c>
    </row>
    <row r="35" customFormat="false" ht="12.75" hidden="false" customHeight="false" outlineLevel="0" collapsed="false">
      <c r="A35" s="0" t="n">
        <v>5215</v>
      </c>
      <c r="B35" s="0" t="s">
        <v>8</v>
      </c>
      <c r="C35" s="0" t="n">
        <v>2</v>
      </c>
      <c r="D35" s="0" t="n">
        <v>25</v>
      </c>
      <c r="E35" s="0" t="s">
        <v>9</v>
      </c>
      <c r="F35" s="0" t="s">
        <v>10</v>
      </c>
    </row>
    <row r="36" customFormat="false" ht="12.75" hidden="false" customHeight="false" outlineLevel="0" collapsed="false">
      <c r="A36" s="0" t="n">
        <v>5215</v>
      </c>
      <c r="B36" s="0" t="s">
        <v>8</v>
      </c>
      <c r="C36" s="0" t="n">
        <v>2</v>
      </c>
      <c r="D36" s="0" t="n">
        <v>26</v>
      </c>
      <c r="E36" s="0" t="s">
        <v>9</v>
      </c>
      <c r="F36" s="0" t="s">
        <v>10</v>
      </c>
    </row>
    <row r="37" customFormat="false" ht="12.75" hidden="false" customHeight="false" outlineLevel="0" collapsed="false">
      <c r="A37" s="0" t="n">
        <v>5215</v>
      </c>
      <c r="B37" s="0" t="s">
        <v>8</v>
      </c>
      <c r="C37" s="0" t="n">
        <v>2</v>
      </c>
      <c r="D37" s="0" t="n">
        <v>27</v>
      </c>
      <c r="E37" s="0" t="s">
        <v>9</v>
      </c>
      <c r="F37" s="0" t="s">
        <v>10</v>
      </c>
    </row>
    <row r="38" customFormat="false" ht="12.75" hidden="false" customHeight="false" outlineLevel="0" collapsed="false">
      <c r="A38" s="0" t="n">
        <v>5215</v>
      </c>
      <c r="B38" s="0" t="s">
        <v>8</v>
      </c>
      <c r="C38" s="0" t="n">
        <v>2</v>
      </c>
      <c r="D38" s="0" t="n">
        <v>28</v>
      </c>
      <c r="E38" s="0" t="s">
        <v>9</v>
      </c>
      <c r="F38" s="0" t="s">
        <v>10</v>
      </c>
    </row>
    <row r="39" customFormat="false" ht="12.75" hidden="false" customHeight="false" outlineLevel="0" collapsed="false">
      <c r="A39" s="0" t="n">
        <v>5215</v>
      </c>
      <c r="B39" s="0" t="s">
        <v>8</v>
      </c>
      <c r="C39" s="0" t="n">
        <v>2</v>
      </c>
      <c r="D39" s="0" t="n">
        <v>29</v>
      </c>
      <c r="E39" s="0" t="s">
        <v>9</v>
      </c>
      <c r="F39" s="0" t="s">
        <v>10</v>
      </c>
    </row>
    <row r="40" customFormat="false" ht="12.75" hidden="false" customHeight="false" outlineLevel="0" collapsed="false">
      <c r="A40" s="0" t="n">
        <v>5215</v>
      </c>
      <c r="B40" s="0" t="s">
        <v>8</v>
      </c>
      <c r="C40" s="0" t="n">
        <v>2</v>
      </c>
      <c r="D40" s="0" t="n">
        <v>30</v>
      </c>
      <c r="E40" s="0" t="s">
        <v>9</v>
      </c>
      <c r="F40" s="0" t="s">
        <v>10</v>
      </c>
    </row>
    <row r="41" customFormat="false" ht="12.75" hidden="false" customHeight="false" outlineLevel="0" collapsed="false">
      <c r="A41" s="0" t="n">
        <v>5215</v>
      </c>
      <c r="B41" s="0" t="s">
        <v>8</v>
      </c>
      <c r="C41" s="0" t="n">
        <v>2</v>
      </c>
      <c r="D41" s="0" t="n">
        <v>31</v>
      </c>
      <c r="E41" s="0" t="s">
        <v>9</v>
      </c>
      <c r="F41" s="0" t="s">
        <v>10</v>
      </c>
    </row>
    <row r="42" customFormat="false" ht="12.75" hidden="false" customHeight="false" outlineLevel="0" collapsed="false">
      <c r="A42" s="0" t="n">
        <v>5215</v>
      </c>
      <c r="B42" s="0" t="s">
        <v>8</v>
      </c>
      <c r="C42" s="0" t="n">
        <v>2</v>
      </c>
      <c r="D42" s="0" t="n">
        <v>32</v>
      </c>
      <c r="E42" s="0" t="s">
        <v>9</v>
      </c>
      <c r="F42" s="0" t="s">
        <v>10</v>
      </c>
    </row>
    <row r="43" customFormat="false" ht="12.75" hidden="false" customHeight="false" outlineLevel="0" collapsed="false">
      <c r="A43" s="0" t="n">
        <v>5215</v>
      </c>
      <c r="B43" s="0" t="s">
        <v>8</v>
      </c>
      <c r="C43" s="0" t="n">
        <v>2</v>
      </c>
      <c r="D43" s="0" t="n">
        <v>33</v>
      </c>
      <c r="E43" s="0" t="s">
        <v>9</v>
      </c>
      <c r="F43" s="0" t="s">
        <v>10</v>
      </c>
    </row>
    <row r="44" customFormat="false" ht="12.75" hidden="false" customHeight="false" outlineLevel="0" collapsed="false">
      <c r="A44" s="0" t="n">
        <v>5215</v>
      </c>
      <c r="B44" s="0" t="s">
        <v>8</v>
      </c>
      <c r="C44" s="0" t="n">
        <v>2</v>
      </c>
      <c r="D44" s="0" t="n">
        <v>34</v>
      </c>
      <c r="E44" s="0" t="s">
        <v>9</v>
      </c>
      <c r="F44" s="0" t="s">
        <v>10</v>
      </c>
    </row>
    <row r="45" customFormat="false" ht="12.75" hidden="false" customHeight="false" outlineLevel="0" collapsed="false">
      <c r="A45" s="0" t="n">
        <v>5215</v>
      </c>
      <c r="B45" s="0" t="s">
        <v>8</v>
      </c>
      <c r="C45" s="0" t="n">
        <v>2</v>
      </c>
      <c r="D45" s="0" t="n">
        <v>35</v>
      </c>
      <c r="E45" s="0" t="s">
        <v>9</v>
      </c>
      <c r="F45" s="0" t="s">
        <v>10</v>
      </c>
    </row>
    <row r="46" customFormat="false" ht="12.75" hidden="false" customHeight="false" outlineLevel="0" collapsed="false">
      <c r="A46" s="0" t="n">
        <v>5215</v>
      </c>
      <c r="B46" s="0" t="s">
        <v>8</v>
      </c>
      <c r="C46" s="0" t="n">
        <v>2</v>
      </c>
      <c r="D46" s="0" t="n">
        <v>36</v>
      </c>
      <c r="E46" s="0" t="s">
        <v>9</v>
      </c>
      <c r="F46" s="0" t="s">
        <v>10</v>
      </c>
    </row>
    <row r="47" customFormat="false" ht="12.75" hidden="false" customHeight="false" outlineLevel="0" collapsed="false">
      <c r="A47" s="0" t="n">
        <v>5215</v>
      </c>
      <c r="B47" s="0" t="s">
        <v>8</v>
      </c>
      <c r="C47" s="0" t="n">
        <v>2</v>
      </c>
      <c r="D47" s="0" t="n">
        <v>37</v>
      </c>
      <c r="E47" s="0" t="s">
        <v>9</v>
      </c>
      <c r="F47" s="0" t="s">
        <v>10</v>
      </c>
    </row>
    <row r="48" customFormat="false" ht="12.75" hidden="false" customHeight="false" outlineLevel="0" collapsed="false">
      <c r="A48" s="0" t="n">
        <v>5215</v>
      </c>
      <c r="B48" s="0" t="s">
        <v>8</v>
      </c>
      <c r="C48" s="0" t="n">
        <v>2</v>
      </c>
      <c r="D48" s="0" t="n">
        <v>38</v>
      </c>
      <c r="E48" s="0" t="s">
        <v>9</v>
      </c>
      <c r="F48" s="0" t="s">
        <v>10</v>
      </c>
    </row>
    <row r="49" customFormat="false" ht="12.75" hidden="false" customHeight="false" outlineLevel="0" collapsed="false">
      <c r="A49" s="0" t="n">
        <v>5215</v>
      </c>
      <c r="B49" s="0" t="s">
        <v>8</v>
      </c>
      <c r="C49" s="0" t="n">
        <v>2</v>
      </c>
      <c r="D49" s="0" t="n">
        <v>39</v>
      </c>
      <c r="E49" s="0" t="s">
        <v>9</v>
      </c>
      <c r="F49" s="0" t="s">
        <v>10</v>
      </c>
    </row>
    <row r="50" customFormat="false" ht="12.75" hidden="false" customHeight="false" outlineLevel="0" collapsed="false">
      <c r="A50" s="0" t="n">
        <v>5215</v>
      </c>
      <c r="B50" s="0" t="s">
        <v>8</v>
      </c>
      <c r="C50" s="0" t="n">
        <v>2</v>
      </c>
      <c r="D50" s="0" t="n">
        <v>40</v>
      </c>
      <c r="E50" s="0" t="s">
        <v>9</v>
      </c>
      <c r="F50" s="0" t="s">
        <v>10</v>
      </c>
    </row>
    <row r="51" customFormat="false" ht="12.75" hidden="false" customHeight="false" outlineLevel="0" collapsed="false">
      <c r="A51" s="0" t="n">
        <v>5215</v>
      </c>
      <c r="B51" s="0" t="s">
        <v>8</v>
      </c>
      <c r="C51" s="0" t="n">
        <v>2</v>
      </c>
      <c r="D51" s="0" t="n">
        <v>41</v>
      </c>
      <c r="E51" s="0" t="s">
        <v>9</v>
      </c>
      <c r="F51" s="0" t="s">
        <v>10</v>
      </c>
    </row>
    <row r="52" customFormat="false" ht="12.75" hidden="false" customHeight="false" outlineLevel="0" collapsed="false">
      <c r="A52" s="0" t="n">
        <v>5215</v>
      </c>
      <c r="B52" s="0" t="s">
        <v>8</v>
      </c>
      <c r="C52" s="0" t="n">
        <v>2</v>
      </c>
      <c r="D52" s="0" t="n">
        <v>42</v>
      </c>
      <c r="E52" s="0" t="s">
        <v>9</v>
      </c>
      <c r="F52" s="0" t="s">
        <v>10</v>
      </c>
    </row>
    <row r="53" customFormat="false" ht="12.75" hidden="false" customHeight="false" outlineLevel="0" collapsed="false">
      <c r="A53" s="0" t="n">
        <v>5215</v>
      </c>
      <c r="B53" s="0" t="s">
        <v>8</v>
      </c>
      <c r="C53" s="0" t="n">
        <v>2</v>
      </c>
      <c r="D53" s="0" t="n">
        <v>43</v>
      </c>
      <c r="E53" s="0" t="s">
        <v>9</v>
      </c>
      <c r="F53" s="0" t="s">
        <v>10</v>
      </c>
    </row>
    <row r="54" customFormat="false" ht="12.75" hidden="false" customHeight="false" outlineLevel="0" collapsed="false">
      <c r="A54" s="0" t="n">
        <v>5215</v>
      </c>
      <c r="B54" s="0" t="s">
        <v>8</v>
      </c>
      <c r="C54" s="0" t="n">
        <v>2</v>
      </c>
      <c r="D54" s="0" t="n">
        <v>44</v>
      </c>
      <c r="E54" s="0" t="s">
        <v>9</v>
      </c>
      <c r="F54" s="0" t="s">
        <v>10</v>
      </c>
    </row>
    <row r="55" customFormat="false" ht="12.75" hidden="false" customHeight="false" outlineLevel="0" collapsed="false">
      <c r="A55" s="0" t="n">
        <v>5215</v>
      </c>
      <c r="B55" s="0" t="s">
        <v>8</v>
      </c>
      <c r="C55" s="0" t="n">
        <v>2</v>
      </c>
      <c r="D55" s="0" t="n">
        <v>45</v>
      </c>
      <c r="E55" s="0" t="s">
        <v>9</v>
      </c>
      <c r="F55" s="0" t="s">
        <v>10</v>
      </c>
    </row>
    <row r="56" customFormat="false" ht="12.75" hidden="false" customHeight="false" outlineLevel="0" collapsed="false">
      <c r="A56" s="0" t="n">
        <v>5215</v>
      </c>
      <c r="B56" s="0" t="s">
        <v>8</v>
      </c>
      <c r="C56" s="0" t="n">
        <v>2</v>
      </c>
      <c r="D56" s="0" t="n">
        <v>46</v>
      </c>
      <c r="E56" s="0" t="s">
        <v>9</v>
      </c>
      <c r="F56" s="0" t="s">
        <v>10</v>
      </c>
    </row>
    <row r="57" customFormat="false" ht="12.75" hidden="false" customHeight="false" outlineLevel="0" collapsed="false">
      <c r="A57" s="0" t="n">
        <v>5215</v>
      </c>
      <c r="B57" s="0" t="s">
        <v>8</v>
      </c>
      <c r="C57" s="0" t="n">
        <v>2</v>
      </c>
      <c r="D57" s="0" t="n">
        <v>47</v>
      </c>
      <c r="E57" s="0" t="s">
        <v>9</v>
      </c>
      <c r="F57" s="0" t="s">
        <v>10</v>
      </c>
    </row>
    <row r="58" customFormat="false" ht="12.75" hidden="false" customHeight="false" outlineLevel="0" collapsed="false">
      <c r="A58" s="0" t="n">
        <v>5215</v>
      </c>
      <c r="B58" s="0" t="s">
        <v>8</v>
      </c>
      <c r="C58" s="0" t="n">
        <v>2</v>
      </c>
      <c r="D58" s="0" t="n">
        <v>48</v>
      </c>
      <c r="E58" s="0" t="s">
        <v>9</v>
      </c>
      <c r="F58" s="0" t="s">
        <v>10</v>
      </c>
    </row>
    <row r="59" customFormat="false" ht="12.75" hidden="false" customHeight="false" outlineLevel="0" collapsed="false">
      <c r="A59" s="0" t="n">
        <v>5215</v>
      </c>
      <c r="B59" s="0" t="s">
        <v>8</v>
      </c>
      <c r="C59" s="0" t="n">
        <v>2</v>
      </c>
      <c r="D59" s="0" t="n">
        <v>49</v>
      </c>
      <c r="E59" s="0" t="s">
        <v>9</v>
      </c>
      <c r="F59" s="0" t="s">
        <v>10</v>
      </c>
    </row>
    <row r="60" customFormat="false" ht="12.75" hidden="false" customHeight="false" outlineLevel="0" collapsed="false">
      <c r="A60" s="0" t="n">
        <v>5215</v>
      </c>
      <c r="B60" s="0" t="s">
        <v>8</v>
      </c>
      <c r="C60" s="0" t="n">
        <v>2</v>
      </c>
      <c r="D60" s="0" t="n">
        <v>50</v>
      </c>
      <c r="E60" s="0" t="s">
        <v>9</v>
      </c>
      <c r="F60" s="0" t="s">
        <v>10</v>
      </c>
    </row>
    <row r="61" customFormat="false" ht="12.75" hidden="false" customHeight="false" outlineLevel="0" collapsed="false">
      <c r="A61" s="0" t="n">
        <v>5215</v>
      </c>
      <c r="B61" s="0" t="s">
        <v>8</v>
      </c>
      <c r="C61" s="0" t="n">
        <v>2</v>
      </c>
      <c r="D61" s="0" t="n">
        <v>51</v>
      </c>
      <c r="E61" s="0" t="s">
        <v>9</v>
      </c>
      <c r="F61" s="0" t="s">
        <v>10</v>
      </c>
    </row>
    <row r="62" customFormat="false" ht="12.75" hidden="false" customHeight="false" outlineLevel="0" collapsed="false">
      <c r="A62" s="0" t="n">
        <v>5215</v>
      </c>
      <c r="B62" s="0" t="s">
        <v>8</v>
      </c>
      <c r="C62" s="0" t="n">
        <v>2</v>
      </c>
      <c r="D62" s="0" t="n">
        <v>52</v>
      </c>
      <c r="E62" s="0" t="s">
        <v>9</v>
      </c>
      <c r="F62" s="0" t="s">
        <v>10</v>
      </c>
    </row>
    <row r="63" customFormat="false" ht="12.75" hidden="false" customHeight="false" outlineLevel="0" collapsed="false">
      <c r="A63" s="0" t="n">
        <v>5215</v>
      </c>
      <c r="B63" s="0" t="s">
        <v>8</v>
      </c>
      <c r="C63" s="0" t="n">
        <v>2</v>
      </c>
      <c r="D63" s="0" t="n">
        <v>53</v>
      </c>
      <c r="E63" s="0" t="s">
        <v>9</v>
      </c>
      <c r="F63" s="0" t="s">
        <v>10</v>
      </c>
    </row>
    <row r="64" customFormat="false" ht="12.75" hidden="false" customHeight="false" outlineLevel="0" collapsed="false">
      <c r="A64" s="0" t="n">
        <v>5215</v>
      </c>
      <c r="B64" s="0" t="s">
        <v>8</v>
      </c>
      <c r="C64" s="0" t="n">
        <v>2</v>
      </c>
      <c r="D64" s="0" t="n">
        <v>54</v>
      </c>
      <c r="E64" s="0" t="s">
        <v>9</v>
      </c>
      <c r="F64" s="0" t="s">
        <v>10</v>
      </c>
    </row>
    <row r="65" customFormat="false" ht="12.75" hidden="false" customHeight="false" outlineLevel="0" collapsed="false">
      <c r="A65" s="0" t="n">
        <v>5215</v>
      </c>
      <c r="B65" s="0" t="s">
        <v>8</v>
      </c>
      <c r="C65" s="0" t="n">
        <v>2</v>
      </c>
      <c r="D65" s="0" t="n">
        <v>55</v>
      </c>
      <c r="E65" s="0" t="s">
        <v>9</v>
      </c>
      <c r="F65" s="0" t="s">
        <v>10</v>
      </c>
    </row>
    <row r="66" customFormat="false" ht="12.75" hidden="false" customHeight="false" outlineLevel="0" collapsed="false">
      <c r="A66" s="0" t="n">
        <v>5215</v>
      </c>
      <c r="B66" s="0" t="s">
        <v>8</v>
      </c>
      <c r="C66" s="0" t="n">
        <v>2</v>
      </c>
      <c r="D66" s="0" t="n">
        <v>56</v>
      </c>
      <c r="E66" s="0" t="s">
        <v>9</v>
      </c>
      <c r="F66" s="0" t="s">
        <v>10</v>
      </c>
    </row>
    <row r="67" customFormat="false" ht="12.75" hidden="false" customHeight="false" outlineLevel="0" collapsed="false">
      <c r="A67" s="0" t="n">
        <v>5215</v>
      </c>
      <c r="B67" s="0" t="s">
        <v>8</v>
      </c>
      <c r="C67" s="0" t="n">
        <v>2</v>
      </c>
      <c r="D67" s="0" t="n">
        <v>57</v>
      </c>
      <c r="E67" s="0" t="s">
        <v>9</v>
      </c>
      <c r="F67" s="0" t="s">
        <v>10</v>
      </c>
    </row>
    <row r="68" customFormat="false" ht="12.75" hidden="false" customHeight="false" outlineLevel="0" collapsed="false">
      <c r="A68" s="0" t="n">
        <v>5215</v>
      </c>
      <c r="B68" s="0" t="s">
        <v>8</v>
      </c>
      <c r="C68" s="0" t="n">
        <v>2</v>
      </c>
      <c r="D68" s="0" t="n">
        <v>58</v>
      </c>
      <c r="E68" s="0" t="s">
        <v>9</v>
      </c>
      <c r="F68" s="0" t="s">
        <v>10</v>
      </c>
    </row>
    <row r="69" customFormat="false" ht="12.75" hidden="false" customHeight="false" outlineLevel="0" collapsed="false">
      <c r="A69" s="0" t="n">
        <v>5215</v>
      </c>
      <c r="B69" s="0" t="s">
        <v>8</v>
      </c>
      <c r="C69" s="0" t="n">
        <v>2</v>
      </c>
      <c r="D69" s="0" t="n">
        <v>59</v>
      </c>
      <c r="E69" s="0" t="s">
        <v>9</v>
      </c>
      <c r="F69" s="0" t="s">
        <v>10</v>
      </c>
    </row>
    <row r="70" customFormat="false" ht="12.75" hidden="false" customHeight="false" outlineLevel="0" collapsed="false">
      <c r="A70" s="0" t="n">
        <v>5215</v>
      </c>
      <c r="B70" s="0" t="s">
        <v>8</v>
      </c>
      <c r="C70" s="0" t="n">
        <v>2</v>
      </c>
      <c r="D70" s="0" t="n">
        <v>60</v>
      </c>
      <c r="E70" s="0" t="s">
        <v>9</v>
      </c>
      <c r="F70" s="0" t="s">
        <v>10</v>
      </c>
    </row>
    <row r="71" customFormat="false" ht="12.75" hidden="false" customHeight="false" outlineLevel="0" collapsed="false">
      <c r="A71" s="0" t="n">
        <v>5215</v>
      </c>
      <c r="B71" s="0" t="s">
        <v>8</v>
      </c>
      <c r="C71" s="0" t="n">
        <v>2</v>
      </c>
      <c r="D71" s="0" t="n">
        <v>61</v>
      </c>
      <c r="E71" s="0" t="s">
        <v>9</v>
      </c>
      <c r="F71" s="0" t="s">
        <v>10</v>
      </c>
    </row>
    <row r="72" customFormat="false" ht="12.75" hidden="false" customHeight="false" outlineLevel="0" collapsed="false">
      <c r="A72" s="0" t="n">
        <v>5215</v>
      </c>
      <c r="B72" s="0" t="s">
        <v>8</v>
      </c>
      <c r="C72" s="0" t="n">
        <v>2</v>
      </c>
      <c r="D72" s="0" t="n">
        <v>62</v>
      </c>
      <c r="E72" s="0" t="s">
        <v>9</v>
      </c>
      <c r="F72" s="0" t="s">
        <v>10</v>
      </c>
    </row>
    <row r="73" customFormat="false" ht="12.75" hidden="false" customHeight="false" outlineLevel="0" collapsed="false">
      <c r="A73" s="0" t="n">
        <v>5215</v>
      </c>
      <c r="B73" s="0" t="s">
        <v>8</v>
      </c>
      <c r="C73" s="0" t="n">
        <v>2</v>
      </c>
      <c r="D73" s="0" t="n">
        <v>63</v>
      </c>
      <c r="E73" s="0" t="s">
        <v>9</v>
      </c>
      <c r="F73" s="0" t="s">
        <v>10</v>
      </c>
    </row>
    <row r="74" customFormat="false" ht="12.75" hidden="false" customHeight="false" outlineLevel="0" collapsed="false">
      <c r="A74" s="0" t="n">
        <v>5215</v>
      </c>
      <c r="B74" s="0" t="s">
        <v>8</v>
      </c>
      <c r="C74" s="0" t="n">
        <v>2</v>
      </c>
      <c r="D74" s="0" t="n">
        <v>64</v>
      </c>
      <c r="E74" s="0" t="s">
        <v>9</v>
      </c>
      <c r="F74" s="0" t="s">
        <v>10</v>
      </c>
    </row>
    <row r="75" customFormat="false" ht="12.75" hidden="false" customHeight="false" outlineLevel="0" collapsed="false">
      <c r="A75" s="0" t="n">
        <v>5215</v>
      </c>
      <c r="B75" s="0" t="s">
        <v>8</v>
      </c>
      <c r="C75" s="0" t="n">
        <v>2</v>
      </c>
      <c r="D75" s="0" t="n">
        <v>65</v>
      </c>
      <c r="E75" s="0" t="s">
        <v>9</v>
      </c>
      <c r="F75" s="0" t="s">
        <v>10</v>
      </c>
    </row>
    <row r="76" customFormat="false" ht="12.75" hidden="false" customHeight="false" outlineLevel="0" collapsed="false">
      <c r="A76" s="0" t="n">
        <v>5215</v>
      </c>
      <c r="B76" s="0" t="s">
        <v>8</v>
      </c>
      <c r="C76" s="0" t="n">
        <v>2</v>
      </c>
      <c r="D76" s="0" t="n">
        <v>66</v>
      </c>
      <c r="E76" s="0" t="s">
        <v>9</v>
      </c>
      <c r="F76" s="0" t="s">
        <v>10</v>
      </c>
    </row>
    <row r="77" customFormat="false" ht="12.75" hidden="false" customHeight="false" outlineLevel="0" collapsed="false">
      <c r="A77" s="0" t="n">
        <v>5215</v>
      </c>
      <c r="B77" s="0" t="s">
        <v>8</v>
      </c>
      <c r="C77" s="0" t="n">
        <v>2</v>
      </c>
      <c r="D77" s="0" t="n">
        <v>67</v>
      </c>
      <c r="E77" s="0" t="s">
        <v>9</v>
      </c>
      <c r="F77" s="0" t="s">
        <v>10</v>
      </c>
    </row>
    <row r="78" customFormat="false" ht="12.75" hidden="false" customHeight="false" outlineLevel="0" collapsed="false">
      <c r="A78" s="0" t="n">
        <v>5215</v>
      </c>
      <c r="B78" s="0" t="s">
        <v>8</v>
      </c>
      <c r="C78" s="0" t="n">
        <v>2</v>
      </c>
      <c r="D78" s="0" t="n">
        <v>68</v>
      </c>
      <c r="E78" s="0" t="s">
        <v>9</v>
      </c>
      <c r="F78" s="0" t="s">
        <v>10</v>
      </c>
    </row>
    <row r="79" customFormat="false" ht="12.75" hidden="false" customHeight="false" outlineLevel="0" collapsed="false">
      <c r="A79" s="0" t="n">
        <v>5215</v>
      </c>
      <c r="B79" s="0" t="s">
        <v>8</v>
      </c>
      <c r="C79" s="0" t="n">
        <v>2</v>
      </c>
      <c r="D79" s="0" t="n">
        <v>69</v>
      </c>
      <c r="E79" s="0" t="s">
        <v>9</v>
      </c>
      <c r="F79" s="0" t="s">
        <v>10</v>
      </c>
    </row>
    <row r="80" customFormat="false" ht="12.75" hidden="false" customHeight="false" outlineLevel="0" collapsed="false">
      <c r="A80" s="0" t="n">
        <v>5215</v>
      </c>
      <c r="B80" s="0" t="s">
        <v>8</v>
      </c>
      <c r="C80" s="0" t="n">
        <v>2</v>
      </c>
      <c r="D80" s="0" t="n">
        <v>70</v>
      </c>
      <c r="E80" s="0" t="s">
        <v>9</v>
      </c>
      <c r="F80" s="0" t="s">
        <v>10</v>
      </c>
    </row>
    <row r="81" customFormat="false" ht="12.75" hidden="false" customHeight="false" outlineLevel="0" collapsed="false">
      <c r="A81" s="0" t="n">
        <v>5215</v>
      </c>
      <c r="B81" s="0" t="s">
        <v>8</v>
      </c>
      <c r="C81" s="0" t="n">
        <v>2</v>
      </c>
      <c r="D81" s="0" t="n">
        <v>71</v>
      </c>
      <c r="E81" s="0" t="s">
        <v>9</v>
      </c>
      <c r="F81" s="0" t="s">
        <v>10</v>
      </c>
    </row>
    <row r="82" customFormat="false" ht="12.75" hidden="false" customHeight="false" outlineLevel="0" collapsed="false">
      <c r="A82" s="0" t="n">
        <v>5215</v>
      </c>
      <c r="B82" s="0" t="s">
        <v>8</v>
      </c>
      <c r="C82" s="0" t="n">
        <v>2</v>
      </c>
      <c r="D82" s="0" t="n">
        <v>72</v>
      </c>
      <c r="E82" s="0" t="s">
        <v>9</v>
      </c>
      <c r="F82" s="0" t="s">
        <v>10</v>
      </c>
    </row>
    <row r="83" customFormat="false" ht="12.75" hidden="false" customHeight="false" outlineLevel="0" collapsed="false">
      <c r="A83" s="0" t="n">
        <v>5215</v>
      </c>
      <c r="B83" s="0" t="s">
        <v>8</v>
      </c>
      <c r="C83" s="0" t="n">
        <v>2</v>
      </c>
      <c r="D83" s="0" t="n">
        <v>73</v>
      </c>
      <c r="E83" s="0" t="s">
        <v>9</v>
      </c>
      <c r="F83" s="0" t="s">
        <v>10</v>
      </c>
    </row>
    <row r="84" customFormat="false" ht="12.75" hidden="false" customHeight="false" outlineLevel="0" collapsed="false">
      <c r="A84" s="0" t="n">
        <v>5215</v>
      </c>
      <c r="B84" s="0" t="s">
        <v>8</v>
      </c>
      <c r="C84" s="0" t="n">
        <v>2</v>
      </c>
      <c r="D84" s="0" t="n">
        <v>74</v>
      </c>
      <c r="E84" s="0" t="s">
        <v>9</v>
      </c>
      <c r="F84" s="0" t="s">
        <v>10</v>
      </c>
    </row>
    <row r="85" customFormat="false" ht="12.75" hidden="false" customHeight="false" outlineLevel="0" collapsed="false">
      <c r="A85" s="0" t="n">
        <v>5215</v>
      </c>
      <c r="B85" s="0" t="s">
        <v>8</v>
      </c>
      <c r="C85" s="0" t="n">
        <v>2</v>
      </c>
      <c r="D85" s="0" t="n">
        <v>75</v>
      </c>
      <c r="E85" s="0" t="s">
        <v>9</v>
      </c>
      <c r="F85" s="0" t="s">
        <v>10</v>
      </c>
    </row>
    <row r="86" customFormat="false" ht="12.75" hidden="false" customHeight="false" outlineLevel="0" collapsed="false">
      <c r="A86" s="0" t="n">
        <v>5215</v>
      </c>
      <c r="B86" s="0" t="s">
        <v>8</v>
      </c>
      <c r="C86" s="0" t="n">
        <v>2</v>
      </c>
      <c r="D86" s="0" t="n">
        <v>76</v>
      </c>
      <c r="E86" s="0" t="s">
        <v>9</v>
      </c>
      <c r="F86" s="0" t="s">
        <v>10</v>
      </c>
    </row>
    <row r="87" customFormat="false" ht="12.75" hidden="false" customHeight="false" outlineLevel="0" collapsed="false">
      <c r="A87" s="0" t="n">
        <v>5215</v>
      </c>
      <c r="B87" s="0" t="s">
        <v>8</v>
      </c>
      <c r="C87" s="0" t="n">
        <v>2</v>
      </c>
      <c r="D87" s="0" t="n">
        <v>77</v>
      </c>
      <c r="E87" s="0" t="s">
        <v>9</v>
      </c>
      <c r="F87" s="0" t="s">
        <v>10</v>
      </c>
    </row>
    <row r="88" customFormat="false" ht="12.75" hidden="false" customHeight="false" outlineLevel="0" collapsed="false">
      <c r="A88" s="0" t="n">
        <v>5215</v>
      </c>
      <c r="B88" s="0" t="s">
        <v>8</v>
      </c>
      <c r="C88" s="0" t="n">
        <v>2</v>
      </c>
      <c r="D88" s="0" t="n">
        <v>78</v>
      </c>
      <c r="E88" s="0" t="s">
        <v>9</v>
      </c>
      <c r="F88" s="0" t="s">
        <v>10</v>
      </c>
    </row>
    <row r="89" customFormat="false" ht="12.75" hidden="false" customHeight="false" outlineLevel="0" collapsed="false">
      <c r="A89" s="0" t="n">
        <v>5215</v>
      </c>
      <c r="B89" s="0" t="s">
        <v>8</v>
      </c>
      <c r="C89" s="0" t="n">
        <v>2</v>
      </c>
      <c r="D89" s="0" t="n">
        <v>79</v>
      </c>
      <c r="E89" s="0" t="s">
        <v>9</v>
      </c>
      <c r="F89" s="0" t="s">
        <v>10</v>
      </c>
    </row>
    <row r="90" customFormat="false" ht="12.75" hidden="false" customHeight="false" outlineLevel="0" collapsed="false">
      <c r="A90" s="0" t="n">
        <v>5215</v>
      </c>
      <c r="B90" s="0" t="s">
        <v>8</v>
      </c>
      <c r="C90" s="0" t="n">
        <v>2</v>
      </c>
      <c r="D90" s="0" t="n">
        <v>80</v>
      </c>
      <c r="E90" s="0" t="s">
        <v>9</v>
      </c>
      <c r="F90" s="0" t="s">
        <v>10</v>
      </c>
    </row>
    <row r="91" customFormat="false" ht="12.75" hidden="false" customHeight="false" outlineLevel="0" collapsed="false">
      <c r="A91" s="0" t="n">
        <v>5215</v>
      </c>
      <c r="B91" s="0" t="s">
        <v>8</v>
      </c>
      <c r="C91" s="0" t="n">
        <v>2</v>
      </c>
      <c r="D91" s="0" t="n">
        <v>81</v>
      </c>
      <c r="E91" s="0" t="s">
        <v>9</v>
      </c>
      <c r="F91" s="0" t="s">
        <v>10</v>
      </c>
    </row>
    <row r="92" customFormat="false" ht="12.75" hidden="false" customHeight="false" outlineLevel="0" collapsed="false">
      <c r="A92" s="0" t="n">
        <v>5215</v>
      </c>
      <c r="B92" s="0" t="s">
        <v>8</v>
      </c>
      <c r="C92" s="0" t="n">
        <v>2</v>
      </c>
      <c r="D92" s="0" t="n">
        <v>82</v>
      </c>
      <c r="E92" s="0" t="s">
        <v>9</v>
      </c>
      <c r="F92" s="0" t="s">
        <v>10</v>
      </c>
    </row>
    <row r="93" customFormat="false" ht="12.75" hidden="false" customHeight="false" outlineLevel="0" collapsed="false">
      <c r="A93" s="0" t="n">
        <v>5215</v>
      </c>
      <c r="B93" s="0" t="s">
        <v>8</v>
      </c>
      <c r="C93" s="0" t="n">
        <v>2</v>
      </c>
      <c r="D93" s="0" t="n">
        <v>83</v>
      </c>
      <c r="E93" s="0" t="s">
        <v>9</v>
      </c>
      <c r="F93" s="0" t="s">
        <v>10</v>
      </c>
    </row>
    <row r="94" customFormat="false" ht="12.75" hidden="false" customHeight="false" outlineLevel="0" collapsed="false">
      <c r="A94" s="0" t="n">
        <v>5215</v>
      </c>
      <c r="B94" s="0" t="s">
        <v>8</v>
      </c>
      <c r="C94" s="0" t="n">
        <v>2</v>
      </c>
      <c r="D94" s="0" t="n">
        <v>84</v>
      </c>
      <c r="E94" s="0" t="s">
        <v>9</v>
      </c>
      <c r="F94" s="0" t="s">
        <v>10</v>
      </c>
    </row>
    <row r="95" customFormat="false" ht="12.75" hidden="false" customHeight="false" outlineLevel="0" collapsed="false">
      <c r="A95" s="0" t="n">
        <v>5215</v>
      </c>
      <c r="B95" s="0" t="s">
        <v>8</v>
      </c>
      <c r="C95" s="0" t="n">
        <v>2</v>
      </c>
      <c r="D95" s="0" t="n">
        <v>85</v>
      </c>
      <c r="E95" s="0" t="s">
        <v>9</v>
      </c>
      <c r="F95" s="0" t="s">
        <v>10</v>
      </c>
    </row>
    <row r="96" customFormat="false" ht="12.75" hidden="false" customHeight="false" outlineLevel="0" collapsed="false">
      <c r="A96" s="0" t="n">
        <v>5215</v>
      </c>
      <c r="B96" s="0" t="s">
        <v>8</v>
      </c>
      <c r="C96" s="0" t="n">
        <v>2</v>
      </c>
      <c r="D96" s="0" t="n">
        <v>86</v>
      </c>
      <c r="E96" s="0" t="s">
        <v>9</v>
      </c>
      <c r="F96" s="0" t="s">
        <v>10</v>
      </c>
    </row>
    <row r="97" customFormat="false" ht="12.75" hidden="false" customHeight="false" outlineLevel="0" collapsed="false">
      <c r="A97" s="0" t="n">
        <v>5215</v>
      </c>
      <c r="B97" s="0" t="s">
        <v>8</v>
      </c>
      <c r="C97" s="0" t="n">
        <v>2</v>
      </c>
      <c r="D97" s="0" t="n">
        <v>87</v>
      </c>
      <c r="E97" s="0" t="s">
        <v>9</v>
      </c>
      <c r="F97" s="0" t="s">
        <v>10</v>
      </c>
    </row>
    <row r="98" customFormat="false" ht="12.75" hidden="false" customHeight="false" outlineLevel="0" collapsed="false">
      <c r="A98" s="0" t="n">
        <v>5215</v>
      </c>
      <c r="B98" s="0" t="s">
        <v>8</v>
      </c>
      <c r="C98" s="0" t="n">
        <v>2</v>
      </c>
      <c r="D98" s="0" t="n">
        <v>88</v>
      </c>
      <c r="E98" s="0" t="s">
        <v>9</v>
      </c>
      <c r="F98" s="0" t="s">
        <v>10</v>
      </c>
    </row>
    <row r="99" customFormat="false" ht="12.75" hidden="false" customHeight="false" outlineLevel="0" collapsed="false">
      <c r="A99" s="0" t="n">
        <v>5215</v>
      </c>
      <c r="B99" s="0" t="s">
        <v>8</v>
      </c>
      <c r="C99" s="0" t="n">
        <v>2</v>
      </c>
      <c r="D99" s="0" t="n">
        <v>89</v>
      </c>
      <c r="E99" s="0" t="s">
        <v>9</v>
      </c>
      <c r="F99" s="0" t="s">
        <v>10</v>
      </c>
    </row>
    <row r="100" customFormat="false" ht="12.75" hidden="false" customHeight="false" outlineLevel="0" collapsed="false">
      <c r="A100" s="0" t="n">
        <v>5215</v>
      </c>
      <c r="B100" s="0" t="s">
        <v>8</v>
      </c>
      <c r="C100" s="0" t="n">
        <v>2</v>
      </c>
      <c r="D100" s="0" t="n">
        <v>90</v>
      </c>
      <c r="E100" s="0" t="s">
        <v>9</v>
      </c>
      <c r="F100" s="0" t="s">
        <v>10</v>
      </c>
    </row>
    <row r="101" customFormat="false" ht="12.75" hidden="false" customHeight="false" outlineLevel="0" collapsed="false">
      <c r="A101" s="0" t="n">
        <v>5215</v>
      </c>
      <c r="B101" s="0" t="s">
        <v>8</v>
      </c>
      <c r="C101" s="0" t="n">
        <v>2</v>
      </c>
      <c r="D101" s="0" t="n">
        <v>91</v>
      </c>
      <c r="E101" s="0" t="s">
        <v>9</v>
      </c>
      <c r="F101" s="0" t="s">
        <v>10</v>
      </c>
    </row>
    <row r="102" customFormat="false" ht="12.75" hidden="false" customHeight="false" outlineLevel="0" collapsed="false">
      <c r="A102" s="0" t="n">
        <v>5215</v>
      </c>
      <c r="B102" s="0" t="s">
        <v>8</v>
      </c>
      <c r="C102" s="0" t="n">
        <v>2</v>
      </c>
      <c r="D102" s="0" t="n">
        <v>92</v>
      </c>
      <c r="E102" s="0" t="s">
        <v>9</v>
      </c>
      <c r="F102" s="0" t="s">
        <v>10</v>
      </c>
    </row>
    <row r="103" customFormat="false" ht="12.75" hidden="false" customHeight="false" outlineLevel="0" collapsed="false">
      <c r="A103" s="0" t="n">
        <v>5215</v>
      </c>
      <c r="B103" s="0" t="s">
        <v>8</v>
      </c>
      <c r="C103" s="0" t="n">
        <v>2</v>
      </c>
      <c r="D103" s="0" t="n">
        <v>93</v>
      </c>
      <c r="E103" s="0" t="s">
        <v>9</v>
      </c>
      <c r="F103" s="0" t="s">
        <v>10</v>
      </c>
    </row>
    <row r="104" customFormat="false" ht="12.75" hidden="false" customHeight="false" outlineLevel="0" collapsed="false">
      <c r="A104" s="0" t="n">
        <v>5215</v>
      </c>
      <c r="B104" s="0" t="s">
        <v>8</v>
      </c>
      <c r="C104" s="0" t="n">
        <v>2</v>
      </c>
      <c r="D104" s="0" t="n">
        <v>94</v>
      </c>
      <c r="E104" s="0" t="s">
        <v>9</v>
      </c>
      <c r="F104" s="0" t="s">
        <v>10</v>
      </c>
    </row>
    <row r="105" customFormat="false" ht="12.75" hidden="false" customHeight="false" outlineLevel="0" collapsed="false">
      <c r="A105" s="0" t="n">
        <v>5215</v>
      </c>
      <c r="B105" s="0" t="s">
        <v>8</v>
      </c>
      <c r="C105" s="0" t="n">
        <v>2</v>
      </c>
      <c r="D105" s="0" t="n">
        <v>95</v>
      </c>
      <c r="E105" s="0" t="s">
        <v>9</v>
      </c>
      <c r="F105" s="0" t="s">
        <v>10</v>
      </c>
    </row>
    <row r="106" customFormat="false" ht="12.75" hidden="false" customHeight="false" outlineLevel="0" collapsed="false">
      <c r="A106" s="0" t="n">
        <v>5215</v>
      </c>
      <c r="B106" s="0" t="s">
        <v>8</v>
      </c>
      <c r="C106" s="0" t="n">
        <v>2</v>
      </c>
      <c r="D106" s="0" t="n">
        <v>96</v>
      </c>
      <c r="E106" s="0" t="s">
        <v>9</v>
      </c>
      <c r="F106" s="0" t="s">
        <v>10</v>
      </c>
    </row>
    <row r="107" customFormat="false" ht="12.75" hidden="false" customHeight="false" outlineLevel="0" collapsed="false">
      <c r="A107" s="0" t="n">
        <v>5215</v>
      </c>
      <c r="B107" s="0" t="s">
        <v>11</v>
      </c>
      <c r="C107" s="0" t="n">
        <v>2</v>
      </c>
      <c r="D107" s="0" t="n">
        <v>97</v>
      </c>
      <c r="E107" s="0" t="s">
        <v>9</v>
      </c>
      <c r="F107" s="0" t="s">
        <v>10</v>
      </c>
    </row>
    <row r="108" customFormat="false" ht="12.75" hidden="false" customHeight="false" outlineLevel="0" collapsed="false">
      <c r="A108" s="0" t="n">
        <v>5215</v>
      </c>
      <c r="B108" s="0" t="s">
        <v>11</v>
      </c>
      <c r="C108" s="0" t="n">
        <v>2</v>
      </c>
      <c r="D108" s="0" t="n">
        <v>98</v>
      </c>
      <c r="E108" s="0" t="s">
        <v>9</v>
      </c>
      <c r="F108" s="0" t="s">
        <v>10</v>
      </c>
    </row>
    <row r="109" customFormat="false" ht="12.75" hidden="false" customHeight="false" outlineLevel="0" collapsed="false">
      <c r="A109" s="0" t="n">
        <v>5215</v>
      </c>
      <c r="B109" s="0" t="s">
        <v>11</v>
      </c>
      <c r="C109" s="0" t="n">
        <v>2</v>
      </c>
      <c r="D109" s="0" t="n">
        <v>99</v>
      </c>
      <c r="E109" s="0" t="s">
        <v>9</v>
      </c>
      <c r="F109" s="0" t="s">
        <v>10</v>
      </c>
    </row>
    <row r="110" customFormat="false" ht="12.75" hidden="false" customHeight="false" outlineLevel="0" collapsed="false">
      <c r="A110" s="0" t="n">
        <v>5215</v>
      </c>
      <c r="B110" s="0" t="s">
        <v>11</v>
      </c>
      <c r="C110" s="0" t="n">
        <v>2</v>
      </c>
      <c r="D110" s="0" t="n">
        <v>100</v>
      </c>
      <c r="E110" s="0" t="s">
        <v>9</v>
      </c>
      <c r="F110" s="0" t="s">
        <v>10</v>
      </c>
    </row>
    <row r="111" customFormat="false" ht="12.75" hidden="false" customHeight="false" outlineLevel="0" collapsed="false">
      <c r="A111" s="0" t="n">
        <v>5215</v>
      </c>
      <c r="B111" s="0" t="s">
        <v>11</v>
      </c>
      <c r="C111" s="0" t="n">
        <v>2</v>
      </c>
      <c r="D111" s="0" t="n">
        <v>101</v>
      </c>
      <c r="E111" s="0" t="s">
        <v>9</v>
      </c>
      <c r="F111" s="0" t="s">
        <v>10</v>
      </c>
    </row>
    <row r="112" customFormat="false" ht="12.75" hidden="false" customHeight="false" outlineLevel="0" collapsed="false">
      <c r="A112" s="0" t="n">
        <v>5215</v>
      </c>
      <c r="B112" s="0" t="s">
        <v>11</v>
      </c>
      <c r="C112" s="0" t="n">
        <v>2</v>
      </c>
      <c r="D112" s="0" t="n">
        <v>102</v>
      </c>
      <c r="E112" s="0" t="s">
        <v>9</v>
      </c>
      <c r="F112" s="0" t="s">
        <v>10</v>
      </c>
    </row>
    <row r="113" customFormat="false" ht="12.75" hidden="false" customHeight="false" outlineLevel="0" collapsed="false">
      <c r="A113" s="0" t="n">
        <v>5215</v>
      </c>
      <c r="B113" s="0" t="s">
        <v>11</v>
      </c>
      <c r="C113" s="0" t="n">
        <v>2</v>
      </c>
      <c r="D113" s="0" t="n">
        <v>103</v>
      </c>
      <c r="E113" s="0" t="s">
        <v>9</v>
      </c>
      <c r="F113" s="0" t="s">
        <v>10</v>
      </c>
    </row>
    <row r="114" customFormat="false" ht="12.75" hidden="false" customHeight="false" outlineLevel="0" collapsed="false">
      <c r="A114" s="0" t="n">
        <v>5215</v>
      </c>
      <c r="B114" s="0" t="s">
        <v>11</v>
      </c>
      <c r="C114" s="0" t="n">
        <v>2</v>
      </c>
      <c r="D114" s="0" t="n">
        <v>104</v>
      </c>
      <c r="E114" s="0" t="s">
        <v>9</v>
      </c>
      <c r="F114" s="0" t="s">
        <v>10</v>
      </c>
    </row>
    <row r="115" customFormat="false" ht="12.75" hidden="false" customHeight="false" outlineLevel="0" collapsed="false">
      <c r="A115" s="0" t="n">
        <v>5215</v>
      </c>
      <c r="B115" s="0" t="s">
        <v>11</v>
      </c>
      <c r="C115" s="0" t="n">
        <v>2</v>
      </c>
      <c r="D115" s="0" t="n">
        <v>105</v>
      </c>
      <c r="E115" s="0" t="s">
        <v>9</v>
      </c>
      <c r="F115" s="0" t="s">
        <v>10</v>
      </c>
    </row>
    <row r="116" customFormat="false" ht="12.75" hidden="false" customHeight="false" outlineLevel="0" collapsed="false">
      <c r="A116" s="0" t="n">
        <v>5215</v>
      </c>
      <c r="B116" s="0" t="s">
        <v>11</v>
      </c>
      <c r="C116" s="0" t="n">
        <v>2</v>
      </c>
      <c r="D116" s="0" t="n">
        <v>106</v>
      </c>
      <c r="E116" s="0" t="s">
        <v>9</v>
      </c>
      <c r="F116" s="0" t="s">
        <v>10</v>
      </c>
    </row>
    <row r="117" customFormat="false" ht="12.75" hidden="false" customHeight="false" outlineLevel="0" collapsed="false">
      <c r="A117" s="0" t="n">
        <v>5215</v>
      </c>
      <c r="B117" s="0" t="s">
        <v>11</v>
      </c>
      <c r="C117" s="0" t="n">
        <v>2</v>
      </c>
      <c r="D117" s="0" t="n">
        <v>107</v>
      </c>
      <c r="E117" s="0" t="s">
        <v>9</v>
      </c>
      <c r="F117" s="0" t="s">
        <v>10</v>
      </c>
    </row>
    <row r="118" customFormat="false" ht="12.75" hidden="false" customHeight="false" outlineLevel="0" collapsed="false">
      <c r="A118" s="0" t="n">
        <v>5215</v>
      </c>
      <c r="B118" s="0" t="s">
        <v>12</v>
      </c>
      <c r="C118" s="0" t="n">
        <v>1</v>
      </c>
      <c r="D118" s="0" t="n">
        <v>108</v>
      </c>
      <c r="E118" s="0" t="s">
        <v>13</v>
      </c>
      <c r="F118" s="0" t="s">
        <v>10</v>
      </c>
    </row>
    <row r="119" customFormat="false" ht="12.75" hidden="false" customHeight="false" outlineLevel="0" collapsed="false">
      <c r="A119" s="0" t="n">
        <v>5215</v>
      </c>
      <c r="B119" s="0" t="s">
        <v>12</v>
      </c>
      <c r="C119" s="0" t="n">
        <v>1</v>
      </c>
      <c r="D119" s="0" t="n">
        <v>109</v>
      </c>
      <c r="E119" s="0" t="s">
        <v>13</v>
      </c>
      <c r="F119" s="0" t="s">
        <v>10</v>
      </c>
    </row>
    <row r="120" customFormat="false" ht="12.75" hidden="false" customHeight="false" outlineLevel="0" collapsed="false">
      <c r="A120" s="0" t="n">
        <v>5215</v>
      </c>
      <c r="B120" s="0" t="s">
        <v>12</v>
      </c>
      <c r="C120" s="0" t="n">
        <v>1</v>
      </c>
      <c r="D120" s="0" t="n">
        <v>110</v>
      </c>
      <c r="E120" s="0" t="s">
        <v>13</v>
      </c>
      <c r="F120" s="0" t="s">
        <v>10</v>
      </c>
    </row>
    <row r="121" customFormat="false" ht="12.75" hidden="false" customHeight="false" outlineLevel="0" collapsed="false">
      <c r="A121" s="0" t="n">
        <v>5215</v>
      </c>
      <c r="B121" s="0" t="s">
        <v>12</v>
      </c>
      <c r="C121" s="0" t="n">
        <v>1</v>
      </c>
      <c r="D121" s="0" t="n">
        <v>111</v>
      </c>
      <c r="E121" s="0" t="s">
        <v>13</v>
      </c>
      <c r="F121" s="0" t="s">
        <v>10</v>
      </c>
    </row>
    <row r="122" customFormat="false" ht="12.75" hidden="false" customHeight="false" outlineLevel="0" collapsed="false">
      <c r="A122" s="0" t="n">
        <v>5215</v>
      </c>
      <c r="B122" s="0" t="s">
        <v>12</v>
      </c>
      <c r="C122" s="0" t="n">
        <v>1</v>
      </c>
      <c r="D122" s="0" t="n">
        <v>112</v>
      </c>
      <c r="E122" s="0" t="s">
        <v>13</v>
      </c>
      <c r="F122" s="0" t="s">
        <v>10</v>
      </c>
    </row>
    <row r="123" customFormat="false" ht="12.75" hidden="false" customHeight="false" outlineLevel="0" collapsed="false">
      <c r="A123" s="0" t="n">
        <v>5215</v>
      </c>
      <c r="B123" s="0" t="s">
        <v>12</v>
      </c>
      <c r="C123" s="0" t="n">
        <v>1</v>
      </c>
      <c r="D123" s="0" t="n">
        <v>113</v>
      </c>
      <c r="E123" s="0" t="s">
        <v>13</v>
      </c>
      <c r="F123" s="0" t="s">
        <v>10</v>
      </c>
    </row>
    <row r="124" customFormat="false" ht="12.75" hidden="false" customHeight="false" outlineLevel="0" collapsed="false">
      <c r="A124" s="0" t="n">
        <v>5215</v>
      </c>
      <c r="B124" s="0" t="s">
        <v>12</v>
      </c>
      <c r="C124" s="0" t="n">
        <v>1</v>
      </c>
      <c r="D124" s="0" t="n">
        <v>114</v>
      </c>
      <c r="E124" s="0" t="s">
        <v>13</v>
      </c>
      <c r="F124" s="0" t="s">
        <v>10</v>
      </c>
    </row>
    <row r="125" customFormat="false" ht="12.75" hidden="false" customHeight="false" outlineLevel="0" collapsed="false">
      <c r="A125" s="0" t="n">
        <v>5215</v>
      </c>
      <c r="B125" s="0" t="s">
        <v>12</v>
      </c>
      <c r="C125" s="0" t="n">
        <v>1</v>
      </c>
      <c r="D125" s="0" t="n">
        <v>115</v>
      </c>
      <c r="E125" s="0" t="s">
        <v>13</v>
      </c>
      <c r="F125" s="0" t="s">
        <v>10</v>
      </c>
    </row>
    <row r="126" customFormat="false" ht="12.75" hidden="false" customHeight="false" outlineLevel="0" collapsed="false">
      <c r="A126" s="0" t="n">
        <v>5215</v>
      </c>
      <c r="B126" s="0" t="s">
        <v>12</v>
      </c>
      <c r="C126" s="0" t="n">
        <v>1</v>
      </c>
      <c r="D126" s="0" t="n">
        <v>116</v>
      </c>
      <c r="E126" s="0" t="s">
        <v>13</v>
      </c>
      <c r="F126" s="0" t="s">
        <v>10</v>
      </c>
    </row>
    <row r="127" customFormat="false" ht="12.75" hidden="false" customHeight="false" outlineLevel="0" collapsed="false">
      <c r="A127" s="0" t="n">
        <v>5215</v>
      </c>
      <c r="B127" s="0" t="s">
        <v>12</v>
      </c>
      <c r="C127" s="0" t="n">
        <v>1</v>
      </c>
      <c r="D127" s="0" t="n">
        <v>117</v>
      </c>
      <c r="E127" s="0" t="s">
        <v>13</v>
      </c>
      <c r="F127" s="0" t="s">
        <v>10</v>
      </c>
    </row>
    <row r="128" customFormat="false" ht="12.75" hidden="false" customHeight="false" outlineLevel="0" collapsed="false">
      <c r="A128" s="0" t="n">
        <v>5215</v>
      </c>
      <c r="B128" s="0" t="s">
        <v>12</v>
      </c>
      <c r="C128" s="0" t="n">
        <v>1</v>
      </c>
      <c r="D128" s="0" t="n">
        <v>118</v>
      </c>
      <c r="E128" s="0" t="s">
        <v>13</v>
      </c>
      <c r="F128" s="0" t="s">
        <v>10</v>
      </c>
    </row>
    <row r="129" customFormat="false" ht="12.75" hidden="false" customHeight="false" outlineLevel="0" collapsed="false">
      <c r="A129" s="0" t="n">
        <v>5215</v>
      </c>
      <c r="B129" s="0" t="s">
        <v>12</v>
      </c>
      <c r="C129" s="0" t="n">
        <v>1</v>
      </c>
      <c r="D129" s="0" t="n">
        <v>119</v>
      </c>
      <c r="E129" s="0" t="s">
        <v>13</v>
      </c>
      <c r="F129" s="0" t="s">
        <v>10</v>
      </c>
    </row>
    <row r="130" customFormat="false" ht="12.75" hidden="false" customHeight="false" outlineLevel="0" collapsed="false">
      <c r="A130" s="0" t="n">
        <v>5215</v>
      </c>
      <c r="B130" s="0" t="s">
        <v>12</v>
      </c>
      <c r="C130" s="0" t="n">
        <v>1</v>
      </c>
      <c r="D130" s="0" t="n">
        <v>120</v>
      </c>
      <c r="E130" s="0" t="s">
        <v>13</v>
      </c>
      <c r="F130" s="0" t="s">
        <v>10</v>
      </c>
    </row>
    <row r="131" customFormat="false" ht="12.75" hidden="false" customHeight="false" outlineLevel="0" collapsed="false">
      <c r="A131" s="0" t="n">
        <v>5215</v>
      </c>
      <c r="B131" s="0" t="s">
        <v>12</v>
      </c>
      <c r="C131" s="0" t="n">
        <v>1</v>
      </c>
      <c r="D131" s="0" t="n">
        <v>121</v>
      </c>
      <c r="E131" s="0" t="s">
        <v>13</v>
      </c>
      <c r="F131" s="0" t="s">
        <v>10</v>
      </c>
    </row>
    <row r="132" customFormat="false" ht="12.75" hidden="false" customHeight="false" outlineLevel="0" collapsed="false">
      <c r="A132" s="0" t="n">
        <v>5215</v>
      </c>
      <c r="B132" s="0" t="s">
        <v>12</v>
      </c>
      <c r="C132" s="0" t="n">
        <v>1</v>
      </c>
      <c r="D132" s="0" t="n">
        <v>122</v>
      </c>
      <c r="E132" s="0" t="s">
        <v>13</v>
      </c>
      <c r="F132" s="0" t="s">
        <v>10</v>
      </c>
    </row>
    <row r="133" customFormat="false" ht="12.75" hidden="false" customHeight="false" outlineLevel="0" collapsed="false">
      <c r="A133" s="0" t="n">
        <v>5215</v>
      </c>
      <c r="B133" s="0" t="s">
        <v>12</v>
      </c>
      <c r="C133" s="0" t="n">
        <v>1</v>
      </c>
      <c r="D133" s="0" t="n">
        <v>123</v>
      </c>
      <c r="E133" s="0" t="s">
        <v>13</v>
      </c>
      <c r="F133" s="0" t="s">
        <v>10</v>
      </c>
    </row>
    <row r="134" customFormat="false" ht="12.75" hidden="false" customHeight="false" outlineLevel="0" collapsed="false">
      <c r="A134" s="0" t="n">
        <v>5215</v>
      </c>
      <c r="B134" s="0" t="s">
        <v>12</v>
      </c>
      <c r="C134" s="0" t="n">
        <v>1</v>
      </c>
      <c r="D134" s="0" t="n">
        <v>124</v>
      </c>
      <c r="E134" s="0" t="s">
        <v>13</v>
      </c>
      <c r="F134" s="0" t="s">
        <v>10</v>
      </c>
    </row>
    <row r="135" customFormat="false" ht="12.75" hidden="false" customHeight="false" outlineLevel="0" collapsed="false">
      <c r="A135" s="0" t="n">
        <v>5215</v>
      </c>
      <c r="B135" s="0" t="s">
        <v>12</v>
      </c>
      <c r="C135" s="0" t="n">
        <v>1</v>
      </c>
      <c r="D135" s="0" t="n">
        <v>125</v>
      </c>
      <c r="E135" s="0" t="s">
        <v>13</v>
      </c>
      <c r="F135" s="0" t="s">
        <v>10</v>
      </c>
    </row>
    <row r="136" customFormat="false" ht="12.75" hidden="false" customHeight="false" outlineLevel="0" collapsed="false">
      <c r="A136" s="0" t="n">
        <v>5215</v>
      </c>
      <c r="B136" s="0" t="s">
        <v>12</v>
      </c>
      <c r="C136" s="0" t="n">
        <v>1</v>
      </c>
      <c r="D136" s="0" t="n">
        <v>126</v>
      </c>
      <c r="E136" s="0" t="s">
        <v>13</v>
      </c>
      <c r="F136" s="0" t="s">
        <v>10</v>
      </c>
    </row>
    <row r="137" customFormat="false" ht="12.75" hidden="false" customHeight="false" outlineLevel="0" collapsed="false">
      <c r="A137" s="0" t="n">
        <v>5215</v>
      </c>
      <c r="B137" s="0" t="s">
        <v>12</v>
      </c>
      <c r="C137" s="0" t="n">
        <v>1</v>
      </c>
      <c r="D137" s="0" t="n">
        <v>127</v>
      </c>
      <c r="E137" s="0" t="s">
        <v>13</v>
      </c>
      <c r="F137" s="0" t="s">
        <v>10</v>
      </c>
    </row>
    <row r="138" customFormat="false" ht="12.75" hidden="false" customHeight="false" outlineLevel="0" collapsed="false">
      <c r="A138" s="0" t="n">
        <v>5215</v>
      </c>
      <c r="B138" s="0" t="s">
        <v>12</v>
      </c>
      <c r="C138" s="0" t="n">
        <v>1</v>
      </c>
      <c r="D138" s="0" t="n">
        <v>128</v>
      </c>
      <c r="E138" s="0" t="s">
        <v>13</v>
      </c>
      <c r="F138" s="0" t="s">
        <v>10</v>
      </c>
    </row>
    <row r="139" customFormat="false" ht="12.75" hidden="false" customHeight="false" outlineLevel="0" collapsed="false">
      <c r="A139" s="0" t="n">
        <v>5215</v>
      </c>
      <c r="B139" s="0" t="s">
        <v>12</v>
      </c>
      <c r="C139" s="0" t="n">
        <v>1</v>
      </c>
      <c r="D139" s="0" t="n">
        <v>129</v>
      </c>
      <c r="E139" s="0" t="s">
        <v>13</v>
      </c>
      <c r="F139" s="0" t="s">
        <v>10</v>
      </c>
    </row>
    <row r="140" customFormat="false" ht="12.75" hidden="false" customHeight="false" outlineLevel="0" collapsed="false">
      <c r="A140" s="0" t="n">
        <v>5215</v>
      </c>
      <c r="B140" s="0" t="s">
        <v>12</v>
      </c>
      <c r="C140" s="0" t="n">
        <v>1</v>
      </c>
      <c r="D140" s="0" t="n">
        <v>130</v>
      </c>
      <c r="E140" s="0" t="s">
        <v>13</v>
      </c>
      <c r="F140" s="0" t="s">
        <v>10</v>
      </c>
    </row>
    <row r="141" customFormat="false" ht="12.75" hidden="false" customHeight="false" outlineLevel="0" collapsed="false">
      <c r="A141" s="0" t="n">
        <v>5215</v>
      </c>
      <c r="B141" s="0" t="s">
        <v>12</v>
      </c>
      <c r="C141" s="0" t="n">
        <v>1</v>
      </c>
      <c r="D141" s="0" t="n">
        <v>131</v>
      </c>
      <c r="E141" s="0" t="s">
        <v>13</v>
      </c>
      <c r="F141" s="0" t="s">
        <v>10</v>
      </c>
    </row>
    <row r="142" customFormat="false" ht="12.75" hidden="false" customHeight="false" outlineLevel="0" collapsed="false">
      <c r="A142" s="0" t="n">
        <v>5215</v>
      </c>
      <c r="B142" s="0" t="s">
        <v>12</v>
      </c>
      <c r="C142" s="0" t="n">
        <v>1</v>
      </c>
      <c r="D142" s="0" t="n">
        <v>132</v>
      </c>
      <c r="E142" s="0" t="s">
        <v>13</v>
      </c>
      <c r="F142" s="0" t="s">
        <v>10</v>
      </c>
    </row>
    <row r="143" customFormat="false" ht="12.75" hidden="false" customHeight="false" outlineLevel="0" collapsed="false">
      <c r="A143" s="0" t="n">
        <v>5215</v>
      </c>
      <c r="B143" s="0" t="s">
        <v>12</v>
      </c>
      <c r="C143" s="0" t="n">
        <v>1</v>
      </c>
      <c r="D143" s="0" t="n">
        <v>133</v>
      </c>
      <c r="E143" s="0" t="s">
        <v>13</v>
      </c>
      <c r="F143" s="0" t="s">
        <v>10</v>
      </c>
    </row>
    <row r="144" customFormat="false" ht="12.75" hidden="false" customHeight="false" outlineLevel="0" collapsed="false">
      <c r="A144" s="0" t="n">
        <v>5215</v>
      </c>
      <c r="B144" s="0" t="s">
        <v>12</v>
      </c>
      <c r="C144" s="0" t="n">
        <v>1</v>
      </c>
      <c r="D144" s="0" t="n">
        <v>134</v>
      </c>
      <c r="E144" s="0" t="s">
        <v>13</v>
      </c>
      <c r="F144" s="0" t="s">
        <v>10</v>
      </c>
    </row>
    <row r="145" customFormat="false" ht="12.75" hidden="false" customHeight="false" outlineLevel="0" collapsed="false">
      <c r="A145" s="0" t="n">
        <v>5215</v>
      </c>
      <c r="B145" s="0" t="s">
        <v>12</v>
      </c>
      <c r="C145" s="0" t="n">
        <v>1</v>
      </c>
      <c r="D145" s="0" t="n">
        <v>135</v>
      </c>
      <c r="E145" s="0" t="s">
        <v>13</v>
      </c>
      <c r="F145" s="0" t="s">
        <v>10</v>
      </c>
    </row>
    <row r="146" customFormat="false" ht="12.75" hidden="false" customHeight="false" outlineLevel="0" collapsed="false">
      <c r="A146" s="0" t="n">
        <v>5215</v>
      </c>
      <c r="B146" s="0" t="s">
        <v>12</v>
      </c>
      <c r="C146" s="0" t="n">
        <v>1</v>
      </c>
      <c r="D146" s="0" t="n">
        <v>136</v>
      </c>
      <c r="E146" s="0" t="s">
        <v>13</v>
      </c>
      <c r="F146" s="0" t="s">
        <v>10</v>
      </c>
    </row>
    <row r="147" customFormat="false" ht="12.75" hidden="false" customHeight="false" outlineLevel="0" collapsed="false">
      <c r="A147" s="0" t="n">
        <v>5215</v>
      </c>
      <c r="B147" s="0" t="s">
        <v>12</v>
      </c>
      <c r="C147" s="0" t="n">
        <v>1</v>
      </c>
      <c r="D147" s="0" t="n">
        <v>137</v>
      </c>
      <c r="E147" s="0" t="s">
        <v>13</v>
      </c>
      <c r="F147" s="0" t="s">
        <v>10</v>
      </c>
    </row>
    <row r="148" customFormat="false" ht="12.75" hidden="false" customHeight="false" outlineLevel="0" collapsed="false">
      <c r="A148" s="0" t="n">
        <v>5215</v>
      </c>
      <c r="B148" s="0" t="s">
        <v>12</v>
      </c>
      <c r="C148" s="0" t="n">
        <v>1</v>
      </c>
      <c r="D148" s="0" t="n">
        <v>138</v>
      </c>
      <c r="E148" s="0" t="s">
        <v>13</v>
      </c>
      <c r="F148" s="0" t="s">
        <v>10</v>
      </c>
    </row>
    <row r="149" customFormat="false" ht="12.75" hidden="false" customHeight="false" outlineLevel="0" collapsed="false">
      <c r="A149" s="0" t="n">
        <v>5215</v>
      </c>
      <c r="B149" s="0" t="s">
        <v>12</v>
      </c>
      <c r="C149" s="0" t="n">
        <v>1</v>
      </c>
      <c r="D149" s="0" t="n">
        <v>139</v>
      </c>
      <c r="E149" s="0" t="s">
        <v>13</v>
      </c>
      <c r="F149" s="0" t="s">
        <v>10</v>
      </c>
    </row>
    <row r="150" customFormat="false" ht="12.75" hidden="false" customHeight="false" outlineLevel="0" collapsed="false">
      <c r="A150" s="0" t="n">
        <v>5215</v>
      </c>
      <c r="B150" s="0" t="s">
        <v>12</v>
      </c>
      <c r="C150" s="0" t="n">
        <v>1</v>
      </c>
      <c r="D150" s="0" t="n">
        <v>140</v>
      </c>
      <c r="E150" s="0" t="s">
        <v>13</v>
      </c>
      <c r="F150" s="0" t="s">
        <v>10</v>
      </c>
    </row>
    <row r="151" customFormat="false" ht="12.75" hidden="false" customHeight="false" outlineLevel="0" collapsed="false">
      <c r="A151" s="0" t="n">
        <v>5215</v>
      </c>
      <c r="B151" s="0" t="s">
        <v>12</v>
      </c>
      <c r="C151" s="0" t="n">
        <v>1</v>
      </c>
      <c r="D151" s="0" t="n">
        <v>141</v>
      </c>
      <c r="E151" s="0" t="s">
        <v>13</v>
      </c>
      <c r="F151" s="0" t="s">
        <v>10</v>
      </c>
    </row>
    <row r="152" customFormat="false" ht="12.75" hidden="false" customHeight="false" outlineLevel="0" collapsed="false">
      <c r="A152" s="0" t="n">
        <v>5215</v>
      </c>
      <c r="B152" s="0" t="s">
        <v>12</v>
      </c>
      <c r="C152" s="0" t="n">
        <v>1</v>
      </c>
      <c r="D152" s="0" t="n">
        <v>142</v>
      </c>
      <c r="E152" s="0" t="s">
        <v>13</v>
      </c>
      <c r="F152" s="0" t="s">
        <v>10</v>
      </c>
    </row>
    <row r="153" customFormat="false" ht="12.75" hidden="false" customHeight="false" outlineLevel="0" collapsed="false">
      <c r="A153" s="0" t="n">
        <v>5215</v>
      </c>
      <c r="B153" s="0" t="s">
        <v>12</v>
      </c>
      <c r="C153" s="0" t="n">
        <v>1</v>
      </c>
      <c r="D153" s="0" t="n">
        <v>143</v>
      </c>
      <c r="E153" s="0" t="s">
        <v>13</v>
      </c>
      <c r="F153" s="0" t="s">
        <v>10</v>
      </c>
    </row>
    <row r="154" customFormat="false" ht="12.75" hidden="false" customHeight="false" outlineLevel="0" collapsed="false">
      <c r="A154" s="0" t="n">
        <v>5215</v>
      </c>
      <c r="B154" s="0" t="s">
        <v>12</v>
      </c>
      <c r="C154" s="0" t="n">
        <v>1</v>
      </c>
      <c r="D154" s="0" t="n">
        <v>144</v>
      </c>
      <c r="E154" s="0" t="s">
        <v>13</v>
      </c>
      <c r="F154" s="0" t="s">
        <v>10</v>
      </c>
    </row>
    <row r="155" customFormat="false" ht="12.75" hidden="false" customHeight="false" outlineLevel="0" collapsed="false">
      <c r="A155" s="0" t="n">
        <v>5215</v>
      </c>
      <c r="B155" s="0" t="s">
        <v>12</v>
      </c>
      <c r="C155" s="0" t="n">
        <v>1</v>
      </c>
      <c r="D155" s="0" t="n">
        <v>145</v>
      </c>
      <c r="E155" s="0" t="s">
        <v>13</v>
      </c>
      <c r="F155" s="0" t="s">
        <v>10</v>
      </c>
    </row>
    <row r="156" customFormat="false" ht="12.75" hidden="false" customHeight="false" outlineLevel="0" collapsed="false">
      <c r="A156" s="0" t="n">
        <v>5215</v>
      </c>
      <c r="B156" s="0" t="s">
        <v>12</v>
      </c>
      <c r="C156" s="0" t="n">
        <v>1</v>
      </c>
      <c r="D156" s="0" t="n">
        <v>146</v>
      </c>
      <c r="E156" s="0" t="s">
        <v>13</v>
      </c>
      <c r="F156" s="0" t="s">
        <v>10</v>
      </c>
    </row>
    <row r="157" customFormat="false" ht="12.75" hidden="false" customHeight="false" outlineLevel="0" collapsed="false">
      <c r="A157" s="0" t="n">
        <v>5215</v>
      </c>
      <c r="B157" s="0" t="s">
        <v>12</v>
      </c>
      <c r="C157" s="0" t="n">
        <v>1</v>
      </c>
      <c r="D157" s="0" t="n">
        <v>147</v>
      </c>
      <c r="E157" s="0" t="s">
        <v>13</v>
      </c>
      <c r="F157" s="0" t="s">
        <v>10</v>
      </c>
    </row>
    <row r="158" customFormat="false" ht="12.75" hidden="false" customHeight="false" outlineLevel="0" collapsed="false">
      <c r="A158" s="0" t="n">
        <v>5215</v>
      </c>
      <c r="B158" s="0" t="s">
        <v>12</v>
      </c>
      <c r="C158" s="0" t="n">
        <v>1</v>
      </c>
      <c r="D158" s="0" t="n">
        <v>148</v>
      </c>
      <c r="E158" s="0" t="s">
        <v>13</v>
      </c>
      <c r="F158" s="0" t="s">
        <v>10</v>
      </c>
    </row>
    <row r="159" customFormat="false" ht="12.75" hidden="false" customHeight="false" outlineLevel="0" collapsed="false">
      <c r="A159" s="0" t="n">
        <v>5215</v>
      </c>
      <c r="B159" s="0" t="s">
        <v>12</v>
      </c>
      <c r="C159" s="0" t="n">
        <v>1</v>
      </c>
      <c r="D159" s="0" t="n">
        <v>149</v>
      </c>
      <c r="E159" s="0" t="s">
        <v>13</v>
      </c>
      <c r="F159" s="0" t="s">
        <v>10</v>
      </c>
    </row>
    <row r="160" customFormat="false" ht="12.75" hidden="false" customHeight="false" outlineLevel="0" collapsed="false">
      <c r="A160" s="0" t="n">
        <v>5215</v>
      </c>
      <c r="B160" s="0" t="s">
        <v>12</v>
      </c>
      <c r="C160" s="0" t="n">
        <v>1</v>
      </c>
      <c r="D160" s="0" t="n">
        <v>150</v>
      </c>
      <c r="E160" s="0" t="s">
        <v>13</v>
      </c>
      <c r="F160" s="0" t="s">
        <v>10</v>
      </c>
    </row>
    <row r="161" customFormat="false" ht="12.75" hidden="false" customHeight="false" outlineLevel="0" collapsed="false">
      <c r="A161" s="0" t="n">
        <v>5215</v>
      </c>
      <c r="B161" s="0" t="s">
        <v>12</v>
      </c>
      <c r="C161" s="0" t="n">
        <v>1</v>
      </c>
      <c r="D161" s="0" t="n">
        <v>151</v>
      </c>
      <c r="E161" s="0" t="s">
        <v>13</v>
      </c>
      <c r="F161" s="0" t="s">
        <v>10</v>
      </c>
    </row>
    <row r="162" customFormat="false" ht="12.75" hidden="false" customHeight="false" outlineLevel="0" collapsed="false">
      <c r="A162" s="0" t="n">
        <v>5215</v>
      </c>
      <c r="B162" s="0" t="s">
        <v>12</v>
      </c>
      <c r="C162" s="0" t="n">
        <v>1</v>
      </c>
      <c r="D162" s="0" t="n">
        <v>152</v>
      </c>
      <c r="E162" s="0" t="s">
        <v>13</v>
      </c>
      <c r="F162" s="0" t="s">
        <v>10</v>
      </c>
    </row>
    <row r="163" customFormat="false" ht="12.75" hidden="false" customHeight="false" outlineLevel="0" collapsed="false">
      <c r="A163" s="0" t="n">
        <v>5215</v>
      </c>
      <c r="B163" s="0" t="s">
        <v>12</v>
      </c>
      <c r="C163" s="0" t="n">
        <v>1</v>
      </c>
      <c r="D163" s="0" t="n">
        <v>153</v>
      </c>
      <c r="E163" s="0" t="s">
        <v>13</v>
      </c>
      <c r="F163" s="0" t="s">
        <v>10</v>
      </c>
    </row>
    <row r="164" customFormat="false" ht="12.75" hidden="false" customHeight="false" outlineLevel="0" collapsed="false">
      <c r="A164" s="0" t="n">
        <v>5215</v>
      </c>
      <c r="B164" s="0" t="s">
        <v>12</v>
      </c>
      <c r="C164" s="0" t="n">
        <v>1</v>
      </c>
      <c r="D164" s="0" t="n">
        <v>154</v>
      </c>
      <c r="E164" s="0" t="s">
        <v>13</v>
      </c>
      <c r="F164" s="0" t="s">
        <v>10</v>
      </c>
    </row>
    <row r="165" customFormat="false" ht="12.75" hidden="false" customHeight="false" outlineLevel="0" collapsed="false">
      <c r="A165" s="0" t="n">
        <v>5215</v>
      </c>
      <c r="B165" s="0" t="s">
        <v>12</v>
      </c>
      <c r="C165" s="0" t="n">
        <v>1</v>
      </c>
      <c r="D165" s="0" t="n">
        <v>155</v>
      </c>
      <c r="E165" s="0" t="s">
        <v>13</v>
      </c>
      <c r="F165" s="0" t="s">
        <v>10</v>
      </c>
    </row>
    <row r="166" customFormat="false" ht="12.75" hidden="false" customHeight="false" outlineLevel="0" collapsed="false">
      <c r="A166" s="0" t="n">
        <v>5215</v>
      </c>
      <c r="B166" s="0" t="s">
        <v>12</v>
      </c>
      <c r="C166" s="0" t="n">
        <v>1</v>
      </c>
      <c r="D166" s="0" t="n">
        <v>156</v>
      </c>
      <c r="E166" s="0" t="s">
        <v>13</v>
      </c>
      <c r="F166" s="0" t="s">
        <v>10</v>
      </c>
    </row>
    <row r="167" customFormat="false" ht="12.75" hidden="false" customHeight="false" outlineLevel="0" collapsed="false">
      <c r="A167" s="0" t="n">
        <v>5215</v>
      </c>
      <c r="B167" s="0" t="s">
        <v>12</v>
      </c>
      <c r="C167" s="0" t="n">
        <v>1</v>
      </c>
      <c r="D167" s="0" t="n">
        <v>157</v>
      </c>
      <c r="E167" s="0" t="s">
        <v>13</v>
      </c>
      <c r="F167" s="0" t="s">
        <v>10</v>
      </c>
    </row>
    <row r="168" customFormat="false" ht="12.75" hidden="false" customHeight="false" outlineLevel="0" collapsed="false">
      <c r="A168" s="0" t="n">
        <v>5215</v>
      </c>
      <c r="B168" s="0" t="s">
        <v>12</v>
      </c>
      <c r="C168" s="0" t="n">
        <v>1</v>
      </c>
      <c r="D168" s="0" t="n">
        <v>158</v>
      </c>
      <c r="E168" s="0" t="s">
        <v>13</v>
      </c>
      <c r="F168" s="0" t="s">
        <v>10</v>
      </c>
    </row>
    <row r="169" customFormat="false" ht="12.75" hidden="false" customHeight="false" outlineLevel="0" collapsed="false">
      <c r="A169" s="0" t="n">
        <v>5215</v>
      </c>
      <c r="B169" s="0" t="s">
        <v>12</v>
      </c>
      <c r="C169" s="0" t="n">
        <v>1</v>
      </c>
      <c r="D169" s="0" t="n">
        <v>159</v>
      </c>
      <c r="E169" s="0" t="s">
        <v>13</v>
      </c>
      <c r="F169" s="0" t="s">
        <v>10</v>
      </c>
    </row>
    <row r="170" customFormat="false" ht="12.75" hidden="false" customHeight="false" outlineLevel="0" collapsed="false">
      <c r="A170" s="0" t="n">
        <v>5215</v>
      </c>
      <c r="B170" s="0" t="s">
        <v>12</v>
      </c>
      <c r="C170" s="0" t="n">
        <v>1</v>
      </c>
      <c r="D170" s="0" t="n">
        <v>160</v>
      </c>
      <c r="E170" s="0" t="s">
        <v>13</v>
      </c>
      <c r="F170" s="0" t="s">
        <v>10</v>
      </c>
    </row>
    <row r="171" customFormat="false" ht="12.75" hidden="false" customHeight="false" outlineLevel="0" collapsed="false">
      <c r="A171" s="0" t="n">
        <v>5215</v>
      </c>
      <c r="B171" s="0" t="s">
        <v>12</v>
      </c>
      <c r="C171" s="0" t="n">
        <v>1</v>
      </c>
      <c r="D171" s="0" t="n">
        <v>161</v>
      </c>
      <c r="E171" s="0" t="s">
        <v>13</v>
      </c>
      <c r="F171" s="0" t="s">
        <v>10</v>
      </c>
    </row>
    <row r="172" customFormat="false" ht="12.75" hidden="false" customHeight="false" outlineLevel="0" collapsed="false">
      <c r="A172" s="0" t="n">
        <v>5215</v>
      </c>
      <c r="B172" s="0" t="s">
        <v>12</v>
      </c>
      <c r="C172" s="0" t="n">
        <v>1</v>
      </c>
      <c r="D172" s="0" t="n">
        <v>162</v>
      </c>
      <c r="E172" s="0" t="s">
        <v>13</v>
      </c>
      <c r="F172" s="0" t="s">
        <v>10</v>
      </c>
    </row>
    <row r="173" customFormat="false" ht="12.75" hidden="false" customHeight="false" outlineLevel="0" collapsed="false">
      <c r="A173" s="0" t="n">
        <v>5215</v>
      </c>
      <c r="B173" s="0" t="s">
        <v>12</v>
      </c>
      <c r="C173" s="0" t="n">
        <v>1</v>
      </c>
      <c r="D173" s="0" t="n">
        <v>163</v>
      </c>
      <c r="E173" s="0" t="s">
        <v>13</v>
      </c>
      <c r="F173" s="0" t="s">
        <v>10</v>
      </c>
    </row>
    <row r="174" customFormat="false" ht="12.75" hidden="false" customHeight="false" outlineLevel="0" collapsed="false">
      <c r="A174" s="0" t="n">
        <v>5215</v>
      </c>
      <c r="B174" s="0" t="s">
        <v>12</v>
      </c>
      <c r="C174" s="0" t="n">
        <v>1</v>
      </c>
      <c r="D174" s="0" t="n">
        <v>164</v>
      </c>
      <c r="E174" s="0" t="s">
        <v>13</v>
      </c>
      <c r="F174" s="0" t="s">
        <v>10</v>
      </c>
    </row>
    <row r="175" customFormat="false" ht="12.75" hidden="false" customHeight="false" outlineLevel="0" collapsed="false">
      <c r="A175" s="0" t="n">
        <v>5215</v>
      </c>
      <c r="B175" s="0" t="s">
        <v>12</v>
      </c>
      <c r="C175" s="0" t="n">
        <v>1</v>
      </c>
      <c r="D175" s="0" t="n">
        <v>165</v>
      </c>
      <c r="E175" s="0" t="s">
        <v>13</v>
      </c>
      <c r="F175" s="0" t="s">
        <v>10</v>
      </c>
    </row>
    <row r="176" customFormat="false" ht="12.75" hidden="false" customHeight="false" outlineLevel="0" collapsed="false">
      <c r="A176" s="0" t="n">
        <v>5215</v>
      </c>
      <c r="B176" s="0" t="s">
        <v>12</v>
      </c>
      <c r="C176" s="0" t="n">
        <v>1</v>
      </c>
      <c r="D176" s="0" t="n">
        <v>166</v>
      </c>
      <c r="E176" s="0" t="s">
        <v>13</v>
      </c>
      <c r="F176" s="0" t="s">
        <v>10</v>
      </c>
    </row>
    <row r="177" customFormat="false" ht="12.75" hidden="false" customHeight="false" outlineLevel="0" collapsed="false">
      <c r="A177" s="0" t="n">
        <v>5215</v>
      </c>
      <c r="B177" s="0" t="s">
        <v>12</v>
      </c>
      <c r="C177" s="0" t="n">
        <v>1</v>
      </c>
      <c r="D177" s="0" t="n">
        <v>167</v>
      </c>
      <c r="E177" s="0" t="s">
        <v>13</v>
      </c>
      <c r="F177" s="0" t="s">
        <v>10</v>
      </c>
    </row>
    <row r="178" customFormat="false" ht="12.75" hidden="false" customHeight="false" outlineLevel="0" collapsed="false">
      <c r="A178" s="0" t="n">
        <v>5215</v>
      </c>
      <c r="B178" s="0" t="s">
        <v>12</v>
      </c>
      <c r="C178" s="0" t="n">
        <v>1</v>
      </c>
      <c r="D178" s="0" t="n">
        <v>168</v>
      </c>
      <c r="E178" s="0" t="s">
        <v>13</v>
      </c>
      <c r="F178" s="0" t="s">
        <v>10</v>
      </c>
    </row>
    <row r="179" customFormat="false" ht="12.75" hidden="false" customHeight="false" outlineLevel="0" collapsed="false">
      <c r="A179" s="0" t="n">
        <v>5215</v>
      </c>
      <c r="B179" s="0" t="s">
        <v>12</v>
      </c>
      <c r="C179" s="0" t="n">
        <v>1</v>
      </c>
      <c r="D179" s="0" t="n">
        <v>169</v>
      </c>
      <c r="E179" s="0" t="s">
        <v>13</v>
      </c>
      <c r="F179" s="0" t="s">
        <v>10</v>
      </c>
    </row>
    <row r="180" customFormat="false" ht="12.75" hidden="false" customHeight="false" outlineLevel="0" collapsed="false">
      <c r="A180" s="0" t="n">
        <v>5215</v>
      </c>
      <c r="B180" s="0" t="s">
        <v>12</v>
      </c>
      <c r="C180" s="0" t="n">
        <v>1</v>
      </c>
      <c r="D180" s="0" t="n">
        <v>170</v>
      </c>
      <c r="E180" s="0" t="s">
        <v>13</v>
      </c>
      <c r="F180" s="0" t="s">
        <v>10</v>
      </c>
    </row>
    <row r="181" customFormat="false" ht="12.75" hidden="false" customHeight="false" outlineLevel="0" collapsed="false">
      <c r="A181" s="0" t="n">
        <v>5215</v>
      </c>
      <c r="B181" s="0" t="s">
        <v>12</v>
      </c>
      <c r="C181" s="0" t="n">
        <v>1</v>
      </c>
      <c r="D181" s="0" t="n">
        <v>171</v>
      </c>
      <c r="E181" s="0" t="s">
        <v>13</v>
      </c>
      <c r="F181" s="0" t="s">
        <v>10</v>
      </c>
    </row>
    <row r="182" customFormat="false" ht="12.75" hidden="false" customHeight="false" outlineLevel="0" collapsed="false">
      <c r="A182" s="0" t="n">
        <v>5215</v>
      </c>
      <c r="B182" s="0" t="s">
        <v>12</v>
      </c>
      <c r="C182" s="0" t="n">
        <v>1</v>
      </c>
      <c r="D182" s="0" t="n">
        <v>172</v>
      </c>
      <c r="E182" s="0" t="s">
        <v>13</v>
      </c>
      <c r="F182" s="0" t="s">
        <v>10</v>
      </c>
    </row>
    <row r="183" customFormat="false" ht="12.75" hidden="false" customHeight="false" outlineLevel="0" collapsed="false">
      <c r="A183" s="0" t="n">
        <v>5215</v>
      </c>
      <c r="B183" s="0" t="s">
        <v>12</v>
      </c>
      <c r="C183" s="0" t="n">
        <v>1</v>
      </c>
      <c r="D183" s="0" t="n">
        <v>173</v>
      </c>
      <c r="E183" s="0" t="s">
        <v>13</v>
      </c>
      <c r="F183" s="0" t="s">
        <v>10</v>
      </c>
    </row>
    <row r="184" customFormat="false" ht="12.75" hidden="false" customHeight="false" outlineLevel="0" collapsed="false">
      <c r="A184" s="0" t="n">
        <v>5215</v>
      </c>
      <c r="B184" s="0" t="s">
        <v>12</v>
      </c>
      <c r="C184" s="0" t="n">
        <v>1</v>
      </c>
      <c r="D184" s="0" t="n">
        <v>174</v>
      </c>
      <c r="E184" s="0" t="s">
        <v>13</v>
      </c>
      <c r="F184" s="0" t="s">
        <v>10</v>
      </c>
    </row>
    <row r="185" customFormat="false" ht="12.75" hidden="false" customHeight="false" outlineLevel="0" collapsed="false">
      <c r="A185" s="0" t="n">
        <v>5215</v>
      </c>
      <c r="B185" s="0" t="s">
        <v>12</v>
      </c>
      <c r="C185" s="0" t="n">
        <v>1</v>
      </c>
      <c r="D185" s="0" t="n">
        <v>175</v>
      </c>
      <c r="E185" s="0" t="s">
        <v>13</v>
      </c>
      <c r="F185" s="0" t="s">
        <v>10</v>
      </c>
    </row>
    <row r="186" customFormat="false" ht="12.75" hidden="false" customHeight="false" outlineLevel="0" collapsed="false">
      <c r="A186" s="0" t="n">
        <v>5215</v>
      </c>
      <c r="B186" s="0" t="s">
        <v>12</v>
      </c>
      <c r="C186" s="0" t="n">
        <v>1</v>
      </c>
      <c r="D186" s="0" t="n">
        <v>176</v>
      </c>
      <c r="E186" s="0" t="s">
        <v>13</v>
      </c>
      <c r="F186" s="0" t="s">
        <v>10</v>
      </c>
    </row>
    <row r="187" customFormat="false" ht="12.75" hidden="false" customHeight="false" outlineLevel="0" collapsed="false">
      <c r="A187" s="0" t="n">
        <v>5215</v>
      </c>
      <c r="B187" s="0" t="s">
        <v>12</v>
      </c>
      <c r="C187" s="0" t="n">
        <v>1</v>
      </c>
      <c r="D187" s="0" t="n">
        <v>177</v>
      </c>
      <c r="E187" s="0" t="s">
        <v>13</v>
      </c>
      <c r="F187" s="0" t="s">
        <v>10</v>
      </c>
    </row>
    <row r="188" customFormat="false" ht="12.75" hidden="false" customHeight="false" outlineLevel="0" collapsed="false">
      <c r="A188" s="0" t="n">
        <v>5215</v>
      </c>
      <c r="B188" s="0" t="s">
        <v>12</v>
      </c>
      <c r="C188" s="0" t="n">
        <v>1</v>
      </c>
      <c r="D188" s="0" t="n">
        <v>178</v>
      </c>
      <c r="E188" s="0" t="s">
        <v>13</v>
      </c>
      <c r="F188" s="0" t="s">
        <v>10</v>
      </c>
    </row>
    <row r="189" customFormat="false" ht="12.75" hidden="false" customHeight="false" outlineLevel="0" collapsed="false">
      <c r="A189" s="0" t="n">
        <v>5215</v>
      </c>
      <c r="B189" s="0" t="s">
        <v>12</v>
      </c>
      <c r="C189" s="0" t="n">
        <v>1</v>
      </c>
      <c r="D189" s="0" t="n">
        <v>179</v>
      </c>
      <c r="E189" s="0" t="s">
        <v>13</v>
      </c>
      <c r="F189" s="0" t="s">
        <v>10</v>
      </c>
    </row>
    <row r="190" customFormat="false" ht="12.75" hidden="false" customHeight="false" outlineLevel="0" collapsed="false">
      <c r="A190" s="0" t="n">
        <v>5215</v>
      </c>
      <c r="B190" s="0" t="s">
        <v>12</v>
      </c>
      <c r="C190" s="0" t="n">
        <v>1</v>
      </c>
      <c r="D190" s="0" t="n">
        <v>180</v>
      </c>
      <c r="E190" s="0" t="s">
        <v>13</v>
      </c>
      <c r="F190" s="0" t="s">
        <v>10</v>
      </c>
    </row>
    <row r="191" customFormat="false" ht="12.75" hidden="false" customHeight="false" outlineLevel="0" collapsed="false">
      <c r="A191" s="0" t="n">
        <v>5215</v>
      </c>
      <c r="B191" s="0" t="s">
        <v>12</v>
      </c>
      <c r="C191" s="0" t="n">
        <v>1</v>
      </c>
      <c r="D191" s="0" t="n">
        <v>181</v>
      </c>
      <c r="E191" s="0" t="s">
        <v>13</v>
      </c>
      <c r="F191" s="0" t="s">
        <v>10</v>
      </c>
    </row>
    <row r="192" customFormat="false" ht="12.75" hidden="false" customHeight="false" outlineLevel="0" collapsed="false">
      <c r="A192" s="0" t="n">
        <v>5215</v>
      </c>
      <c r="B192" s="0" t="s">
        <v>12</v>
      </c>
      <c r="C192" s="0" t="n">
        <v>1</v>
      </c>
      <c r="D192" s="0" t="n">
        <v>182</v>
      </c>
      <c r="E192" s="0" t="s">
        <v>13</v>
      </c>
      <c r="F192" s="0" t="s">
        <v>10</v>
      </c>
    </row>
    <row r="193" customFormat="false" ht="12.75" hidden="false" customHeight="false" outlineLevel="0" collapsed="false">
      <c r="A193" s="0" t="n">
        <v>5215</v>
      </c>
      <c r="B193" s="0" t="s">
        <v>12</v>
      </c>
      <c r="C193" s="0" t="n">
        <v>1</v>
      </c>
      <c r="D193" s="0" t="n">
        <v>183</v>
      </c>
      <c r="E193" s="0" t="s">
        <v>13</v>
      </c>
      <c r="F193" s="0" t="s">
        <v>10</v>
      </c>
    </row>
    <row r="194" customFormat="false" ht="12.75" hidden="false" customHeight="false" outlineLevel="0" collapsed="false">
      <c r="A194" s="0" t="n">
        <v>5215</v>
      </c>
      <c r="B194" s="0" t="s">
        <v>12</v>
      </c>
      <c r="C194" s="0" t="n">
        <v>1</v>
      </c>
      <c r="D194" s="0" t="n">
        <v>184</v>
      </c>
      <c r="E194" s="0" t="s">
        <v>13</v>
      </c>
      <c r="F194" s="0" t="s">
        <v>10</v>
      </c>
    </row>
    <row r="195" customFormat="false" ht="12.75" hidden="false" customHeight="false" outlineLevel="0" collapsed="false">
      <c r="A195" s="0" t="n">
        <v>5215</v>
      </c>
      <c r="B195" s="0" t="s">
        <v>12</v>
      </c>
      <c r="C195" s="0" t="n">
        <v>1</v>
      </c>
      <c r="D195" s="0" t="n">
        <v>185</v>
      </c>
      <c r="E195" s="0" t="s">
        <v>13</v>
      </c>
      <c r="F195" s="0" t="s">
        <v>10</v>
      </c>
    </row>
    <row r="196" customFormat="false" ht="12.75" hidden="false" customHeight="false" outlineLevel="0" collapsed="false">
      <c r="A196" s="0" t="n">
        <v>5215</v>
      </c>
      <c r="B196" s="0" t="s">
        <v>12</v>
      </c>
      <c r="C196" s="0" t="n">
        <v>1</v>
      </c>
      <c r="D196" s="0" t="n">
        <v>186</v>
      </c>
      <c r="E196" s="0" t="s">
        <v>13</v>
      </c>
      <c r="F196" s="0" t="s">
        <v>10</v>
      </c>
    </row>
    <row r="197" customFormat="false" ht="12.75" hidden="false" customHeight="false" outlineLevel="0" collapsed="false">
      <c r="A197" s="0" t="n">
        <v>5215</v>
      </c>
      <c r="B197" s="0" t="s">
        <v>12</v>
      </c>
      <c r="C197" s="0" t="n">
        <v>1</v>
      </c>
      <c r="D197" s="0" t="n">
        <v>187</v>
      </c>
      <c r="E197" s="0" t="s">
        <v>13</v>
      </c>
      <c r="F197" s="0" t="s">
        <v>10</v>
      </c>
    </row>
    <row r="198" customFormat="false" ht="12.75" hidden="false" customHeight="false" outlineLevel="0" collapsed="false">
      <c r="A198" s="0" t="n">
        <v>5215</v>
      </c>
      <c r="B198" s="0" t="s">
        <v>12</v>
      </c>
      <c r="C198" s="0" t="n">
        <v>1</v>
      </c>
      <c r="D198" s="0" t="n">
        <v>188</v>
      </c>
      <c r="E198" s="0" t="s">
        <v>13</v>
      </c>
      <c r="F198" s="0" t="s">
        <v>10</v>
      </c>
    </row>
    <row r="199" customFormat="false" ht="12.75" hidden="false" customHeight="false" outlineLevel="0" collapsed="false">
      <c r="A199" s="0" t="n">
        <v>5215</v>
      </c>
      <c r="B199" s="0" t="s">
        <v>12</v>
      </c>
      <c r="C199" s="0" t="n">
        <v>1</v>
      </c>
      <c r="D199" s="0" t="n">
        <v>189</v>
      </c>
      <c r="E199" s="0" t="s">
        <v>13</v>
      </c>
      <c r="F199" s="0" t="s">
        <v>10</v>
      </c>
    </row>
    <row r="200" customFormat="false" ht="12.75" hidden="false" customHeight="false" outlineLevel="0" collapsed="false">
      <c r="A200" s="0" t="n">
        <v>5215</v>
      </c>
      <c r="B200" s="0" t="s">
        <v>12</v>
      </c>
      <c r="C200" s="0" t="n">
        <v>1</v>
      </c>
      <c r="D200" s="0" t="n">
        <v>190</v>
      </c>
      <c r="E200" s="0" t="s">
        <v>13</v>
      </c>
      <c r="F200" s="0" t="s">
        <v>10</v>
      </c>
    </row>
    <row r="201" customFormat="false" ht="12.75" hidden="false" customHeight="false" outlineLevel="0" collapsed="false">
      <c r="A201" s="0" t="n">
        <v>5215</v>
      </c>
      <c r="B201" s="0" t="s">
        <v>12</v>
      </c>
      <c r="C201" s="0" t="n">
        <v>1</v>
      </c>
      <c r="D201" s="0" t="n">
        <v>191</v>
      </c>
      <c r="E201" s="0" t="s">
        <v>13</v>
      </c>
      <c r="F201" s="0" t="s">
        <v>10</v>
      </c>
    </row>
    <row r="202" customFormat="false" ht="12.75" hidden="false" customHeight="false" outlineLevel="0" collapsed="false">
      <c r="A202" s="0" t="n">
        <v>5215</v>
      </c>
      <c r="B202" s="0" t="s">
        <v>12</v>
      </c>
      <c r="C202" s="0" t="n">
        <v>1</v>
      </c>
      <c r="D202" s="0" t="n">
        <v>192</v>
      </c>
      <c r="E202" s="0" t="s">
        <v>13</v>
      </c>
      <c r="F202" s="0" t="s">
        <v>10</v>
      </c>
    </row>
    <row r="203" customFormat="false" ht="12.75" hidden="false" customHeight="false" outlineLevel="0" collapsed="false">
      <c r="A203" s="0" t="n">
        <v>5215</v>
      </c>
      <c r="B203" s="0" t="s">
        <v>12</v>
      </c>
      <c r="C203" s="0" t="n">
        <v>1</v>
      </c>
      <c r="D203" s="0" t="n">
        <v>193</v>
      </c>
      <c r="E203" s="0" t="s">
        <v>13</v>
      </c>
      <c r="F203" s="0" t="s">
        <v>10</v>
      </c>
    </row>
    <row r="204" customFormat="false" ht="12.75" hidden="false" customHeight="false" outlineLevel="0" collapsed="false">
      <c r="A204" s="0" t="n">
        <v>5215</v>
      </c>
      <c r="B204" s="0" t="s">
        <v>12</v>
      </c>
      <c r="C204" s="0" t="n">
        <v>1</v>
      </c>
      <c r="D204" s="0" t="n">
        <v>194</v>
      </c>
      <c r="E204" s="0" t="s">
        <v>13</v>
      </c>
      <c r="F204" s="0" t="s">
        <v>10</v>
      </c>
    </row>
    <row r="205" customFormat="false" ht="12.75" hidden="false" customHeight="false" outlineLevel="0" collapsed="false">
      <c r="A205" s="0" t="n">
        <v>5215</v>
      </c>
      <c r="B205" s="0" t="s">
        <v>12</v>
      </c>
      <c r="C205" s="0" t="n">
        <v>1</v>
      </c>
      <c r="D205" s="0" t="n">
        <v>195</v>
      </c>
      <c r="E205" s="0" t="s">
        <v>13</v>
      </c>
      <c r="F205" s="0" t="s">
        <v>10</v>
      </c>
    </row>
    <row r="206" customFormat="false" ht="12.75" hidden="false" customHeight="false" outlineLevel="0" collapsed="false">
      <c r="A206" s="0" t="n">
        <v>5215</v>
      </c>
      <c r="B206" s="0" t="s">
        <v>12</v>
      </c>
      <c r="C206" s="0" t="n">
        <v>1</v>
      </c>
      <c r="D206" s="0" t="n">
        <v>196</v>
      </c>
      <c r="E206" s="0" t="s">
        <v>13</v>
      </c>
      <c r="F206" s="0" t="s">
        <v>10</v>
      </c>
    </row>
    <row r="207" customFormat="false" ht="12.75" hidden="false" customHeight="false" outlineLevel="0" collapsed="false">
      <c r="A207" s="0" t="n">
        <v>5215</v>
      </c>
      <c r="B207" s="0" t="s">
        <v>12</v>
      </c>
      <c r="C207" s="0" t="n">
        <v>1</v>
      </c>
      <c r="D207" s="0" t="n">
        <v>197</v>
      </c>
      <c r="E207" s="0" t="s">
        <v>13</v>
      </c>
      <c r="F207" s="0" t="s">
        <v>10</v>
      </c>
    </row>
    <row r="208" customFormat="false" ht="12.75" hidden="false" customHeight="false" outlineLevel="0" collapsed="false">
      <c r="A208" s="0" t="n">
        <v>5215</v>
      </c>
      <c r="B208" s="0" t="s">
        <v>12</v>
      </c>
      <c r="C208" s="0" t="n">
        <v>1</v>
      </c>
      <c r="D208" s="0" t="n">
        <v>198</v>
      </c>
      <c r="E208" s="0" t="s">
        <v>13</v>
      </c>
      <c r="F208" s="0" t="s">
        <v>10</v>
      </c>
    </row>
    <row r="209" customFormat="false" ht="12.75" hidden="false" customHeight="false" outlineLevel="0" collapsed="false">
      <c r="A209" s="0" t="n">
        <v>5215</v>
      </c>
      <c r="B209" s="0" t="s">
        <v>12</v>
      </c>
      <c r="C209" s="0" t="n">
        <v>1</v>
      </c>
      <c r="D209" s="0" t="n">
        <v>199</v>
      </c>
      <c r="E209" s="0" t="s">
        <v>13</v>
      </c>
      <c r="F209" s="0" t="s">
        <v>10</v>
      </c>
    </row>
    <row r="210" customFormat="false" ht="12.75" hidden="false" customHeight="false" outlineLevel="0" collapsed="false">
      <c r="A210" s="0" t="n">
        <v>5215</v>
      </c>
      <c r="B210" s="0" t="s">
        <v>12</v>
      </c>
      <c r="C210" s="0" t="n">
        <v>1</v>
      </c>
      <c r="D210" s="0" t="n">
        <v>200</v>
      </c>
      <c r="E210" s="0" t="s">
        <v>13</v>
      </c>
      <c r="F210" s="0" t="s">
        <v>10</v>
      </c>
    </row>
    <row r="211" customFormat="false" ht="12.75" hidden="false" customHeight="false" outlineLevel="0" collapsed="false">
      <c r="A211" s="0" t="n">
        <v>5215</v>
      </c>
      <c r="B211" s="0" t="s">
        <v>12</v>
      </c>
      <c r="C211" s="0" t="n">
        <v>1</v>
      </c>
      <c r="D211" s="0" t="n">
        <v>201</v>
      </c>
      <c r="E211" s="0" t="s">
        <v>13</v>
      </c>
      <c r="F211" s="0" t="s">
        <v>10</v>
      </c>
    </row>
    <row r="212" customFormat="false" ht="12.75" hidden="false" customHeight="false" outlineLevel="0" collapsed="false">
      <c r="A212" s="0" t="n">
        <v>5215</v>
      </c>
      <c r="B212" s="0" t="s">
        <v>12</v>
      </c>
      <c r="C212" s="0" t="n">
        <v>1</v>
      </c>
      <c r="D212" s="0" t="n">
        <v>202</v>
      </c>
      <c r="E212" s="0" t="s">
        <v>13</v>
      </c>
      <c r="F212" s="0" t="s">
        <v>10</v>
      </c>
    </row>
    <row r="213" customFormat="false" ht="12.75" hidden="false" customHeight="false" outlineLevel="0" collapsed="false">
      <c r="A213" s="0" t="n">
        <v>5215</v>
      </c>
      <c r="B213" s="0" t="s">
        <v>12</v>
      </c>
      <c r="C213" s="0" t="n">
        <v>1</v>
      </c>
      <c r="D213" s="0" t="n">
        <v>203</v>
      </c>
      <c r="E213" s="0" t="s">
        <v>13</v>
      </c>
      <c r="F213" s="0" t="s">
        <v>10</v>
      </c>
    </row>
    <row r="214" customFormat="false" ht="12.75" hidden="false" customHeight="false" outlineLevel="0" collapsed="false">
      <c r="A214" s="0" t="n">
        <v>5215</v>
      </c>
      <c r="B214" s="0" t="s">
        <v>12</v>
      </c>
      <c r="C214" s="0" t="n">
        <v>1</v>
      </c>
      <c r="D214" s="0" t="n">
        <v>204</v>
      </c>
      <c r="E214" s="0" t="s">
        <v>13</v>
      </c>
      <c r="F214" s="0" t="s">
        <v>10</v>
      </c>
    </row>
    <row r="215" customFormat="false" ht="12.75" hidden="false" customHeight="false" outlineLevel="0" collapsed="false">
      <c r="A215" s="0" t="n">
        <v>5215</v>
      </c>
      <c r="B215" s="0" t="s">
        <v>12</v>
      </c>
      <c r="C215" s="0" t="n">
        <v>1</v>
      </c>
      <c r="D215" s="0" t="n">
        <v>205</v>
      </c>
      <c r="E215" s="0" t="s">
        <v>13</v>
      </c>
      <c r="F215" s="0" t="s">
        <v>10</v>
      </c>
    </row>
    <row r="216" customFormat="false" ht="12.75" hidden="false" customHeight="false" outlineLevel="0" collapsed="false">
      <c r="A216" s="0" t="n">
        <v>5215</v>
      </c>
      <c r="B216" s="0" t="s">
        <v>12</v>
      </c>
      <c r="C216" s="0" t="n">
        <v>1</v>
      </c>
      <c r="D216" s="0" t="n">
        <v>206</v>
      </c>
      <c r="E216" s="0" t="s">
        <v>13</v>
      </c>
      <c r="F216" s="0" t="s">
        <v>10</v>
      </c>
    </row>
    <row r="217" customFormat="false" ht="12.75" hidden="false" customHeight="false" outlineLevel="0" collapsed="false">
      <c r="A217" s="0" t="n">
        <v>5215</v>
      </c>
      <c r="B217" s="0" t="s">
        <v>12</v>
      </c>
      <c r="C217" s="0" t="n">
        <v>1</v>
      </c>
      <c r="D217" s="0" t="n">
        <v>207</v>
      </c>
      <c r="E217" s="0" t="s">
        <v>13</v>
      </c>
      <c r="F217" s="0" t="s">
        <v>10</v>
      </c>
    </row>
    <row r="218" customFormat="false" ht="12.75" hidden="false" customHeight="false" outlineLevel="0" collapsed="false">
      <c r="A218" s="0" t="n">
        <v>5215</v>
      </c>
      <c r="B218" s="0" t="s">
        <v>12</v>
      </c>
      <c r="C218" s="0" t="n">
        <v>1</v>
      </c>
      <c r="D218" s="0" t="n">
        <v>208</v>
      </c>
      <c r="E218" s="0" t="s">
        <v>13</v>
      </c>
      <c r="F218" s="0" t="s">
        <v>10</v>
      </c>
    </row>
    <row r="219" customFormat="false" ht="12.75" hidden="false" customHeight="false" outlineLevel="0" collapsed="false">
      <c r="A219" s="0" t="n">
        <v>5215</v>
      </c>
      <c r="B219" s="0" t="s">
        <v>12</v>
      </c>
      <c r="C219" s="0" t="n">
        <v>1</v>
      </c>
      <c r="D219" s="0" t="n">
        <v>209</v>
      </c>
      <c r="E219" s="0" t="s">
        <v>13</v>
      </c>
      <c r="F219" s="0" t="s">
        <v>10</v>
      </c>
    </row>
    <row r="220" customFormat="false" ht="12.75" hidden="false" customHeight="false" outlineLevel="0" collapsed="false">
      <c r="A220" s="0" t="n">
        <v>5215</v>
      </c>
      <c r="B220" s="0" t="s">
        <v>14</v>
      </c>
      <c r="C220" s="0" t="n">
        <v>1</v>
      </c>
      <c r="D220" s="0" t="n">
        <v>210</v>
      </c>
      <c r="E220" s="0" t="s">
        <v>13</v>
      </c>
      <c r="F220" s="0" t="s">
        <v>10</v>
      </c>
    </row>
    <row r="221" customFormat="false" ht="12.75" hidden="false" customHeight="false" outlineLevel="0" collapsed="false">
      <c r="A221" s="0" t="n">
        <v>5215</v>
      </c>
      <c r="B221" s="0" t="s">
        <v>14</v>
      </c>
      <c r="C221" s="0" t="n">
        <v>1</v>
      </c>
      <c r="D221" s="0" t="n">
        <v>211</v>
      </c>
      <c r="E221" s="0" t="s">
        <v>13</v>
      </c>
      <c r="F221" s="0" t="s">
        <v>10</v>
      </c>
    </row>
    <row r="222" customFormat="false" ht="12.75" hidden="false" customHeight="false" outlineLevel="0" collapsed="false">
      <c r="A222" s="0" t="n">
        <v>5215</v>
      </c>
      <c r="B222" s="0" t="s">
        <v>12</v>
      </c>
      <c r="C222" s="0" t="n">
        <v>1</v>
      </c>
      <c r="D222" s="0" t="n">
        <v>212</v>
      </c>
      <c r="E222" s="0" t="s">
        <v>13</v>
      </c>
      <c r="F222" s="0" t="s">
        <v>10</v>
      </c>
    </row>
    <row r="223" customFormat="false" ht="12.75" hidden="false" customHeight="false" outlineLevel="0" collapsed="false">
      <c r="A223" s="0" t="n">
        <v>5215</v>
      </c>
      <c r="B223" s="0" t="s">
        <v>12</v>
      </c>
      <c r="C223" s="0" t="n">
        <v>1</v>
      </c>
      <c r="D223" s="0" t="n">
        <v>213</v>
      </c>
      <c r="E223" s="0" t="s">
        <v>13</v>
      </c>
      <c r="F223" s="0" t="s">
        <v>10</v>
      </c>
    </row>
    <row r="224" customFormat="false" ht="12.75" hidden="false" customHeight="false" outlineLevel="0" collapsed="false">
      <c r="A224" s="0" t="n">
        <v>5215</v>
      </c>
      <c r="B224" s="0" t="s">
        <v>12</v>
      </c>
      <c r="C224" s="0" t="n">
        <v>1</v>
      </c>
      <c r="D224" s="0" t="n">
        <v>214</v>
      </c>
      <c r="E224" s="0" t="s">
        <v>13</v>
      </c>
      <c r="F224" s="0" t="s">
        <v>10</v>
      </c>
    </row>
    <row r="225" customFormat="false" ht="12.75" hidden="false" customHeight="false" outlineLevel="0" collapsed="false">
      <c r="A225" s="0" t="n">
        <v>5215</v>
      </c>
      <c r="B225" s="0" t="s">
        <v>12</v>
      </c>
      <c r="C225" s="0" t="n">
        <v>1</v>
      </c>
      <c r="D225" s="0" t="n">
        <v>215</v>
      </c>
      <c r="E225" s="0" t="s">
        <v>13</v>
      </c>
      <c r="F225" s="0" t="s">
        <v>10</v>
      </c>
    </row>
    <row r="226" customFormat="false" ht="12.75" hidden="false" customHeight="false" outlineLevel="0" collapsed="false">
      <c r="A226" s="0" t="n">
        <v>5215</v>
      </c>
      <c r="B226" s="0" t="s">
        <v>12</v>
      </c>
      <c r="C226" s="0" t="n">
        <v>1</v>
      </c>
      <c r="D226" s="0" t="n">
        <v>216</v>
      </c>
      <c r="E226" s="0" t="s">
        <v>13</v>
      </c>
      <c r="F226" s="0" t="s">
        <v>10</v>
      </c>
    </row>
    <row r="227" customFormat="false" ht="12.75" hidden="false" customHeight="false" outlineLevel="0" collapsed="false">
      <c r="A227" s="0" t="n">
        <v>5215</v>
      </c>
      <c r="B227" s="0" t="s">
        <v>12</v>
      </c>
      <c r="C227" s="0" t="n">
        <v>1</v>
      </c>
      <c r="D227" s="0" t="n">
        <v>217</v>
      </c>
      <c r="E227" s="0" t="s">
        <v>13</v>
      </c>
      <c r="F227" s="0" t="s">
        <v>10</v>
      </c>
    </row>
    <row r="228" customFormat="false" ht="12.75" hidden="false" customHeight="false" outlineLevel="0" collapsed="false">
      <c r="A228" s="0" t="n">
        <v>5215</v>
      </c>
      <c r="B228" s="0" t="s">
        <v>12</v>
      </c>
      <c r="C228" s="0" t="n">
        <v>1</v>
      </c>
      <c r="D228" s="0" t="n">
        <v>218</v>
      </c>
      <c r="E228" s="0" t="s">
        <v>13</v>
      </c>
      <c r="F228" s="0" t="s">
        <v>10</v>
      </c>
    </row>
    <row r="229" customFormat="false" ht="12.75" hidden="false" customHeight="false" outlineLevel="0" collapsed="false">
      <c r="A229" s="0" t="n">
        <v>5215</v>
      </c>
      <c r="B229" s="0" t="s">
        <v>12</v>
      </c>
      <c r="C229" s="0" t="n">
        <v>1</v>
      </c>
      <c r="D229" s="0" t="n">
        <v>219</v>
      </c>
      <c r="E229" s="0" t="s">
        <v>13</v>
      </c>
      <c r="F229" s="0" t="s">
        <v>10</v>
      </c>
    </row>
    <row r="230" customFormat="false" ht="12.75" hidden="false" customHeight="false" outlineLevel="0" collapsed="false">
      <c r="A230" s="0" t="n">
        <v>5215</v>
      </c>
      <c r="B230" s="0" t="s">
        <v>12</v>
      </c>
      <c r="C230" s="0" t="n">
        <v>1</v>
      </c>
      <c r="D230" s="0" t="n">
        <v>220</v>
      </c>
      <c r="E230" s="0" t="s">
        <v>13</v>
      </c>
      <c r="F230" s="0" t="s">
        <v>10</v>
      </c>
    </row>
    <row r="231" customFormat="false" ht="12.75" hidden="false" customHeight="false" outlineLevel="0" collapsed="false">
      <c r="A231" s="0" t="n">
        <v>5215</v>
      </c>
      <c r="B231" s="0" t="s">
        <v>12</v>
      </c>
      <c r="C231" s="0" t="n">
        <v>1</v>
      </c>
      <c r="D231" s="0" t="n">
        <v>221</v>
      </c>
      <c r="E231" s="0" t="s">
        <v>13</v>
      </c>
      <c r="F231" s="0" t="s">
        <v>10</v>
      </c>
    </row>
    <row r="232" customFormat="false" ht="12.75" hidden="false" customHeight="false" outlineLevel="0" collapsed="false">
      <c r="A232" s="0" t="n">
        <v>5215</v>
      </c>
      <c r="B232" s="0" t="s">
        <v>12</v>
      </c>
      <c r="C232" s="0" t="n">
        <v>1</v>
      </c>
      <c r="D232" s="0" t="n">
        <v>222</v>
      </c>
      <c r="E232" s="0" t="s">
        <v>13</v>
      </c>
      <c r="F232" s="0" t="s">
        <v>10</v>
      </c>
    </row>
    <row r="233" customFormat="false" ht="12.75" hidden="false" customHeight="false" outlineLevel="0" collapsed="false">
      <c r="A233" s="0" t="n">
        <v>5215</v>
      </c>
      <c r="B233" s="0" t="s">
        <v>12</v>
      </c>
      <c r="C233" s="0" t="n">
        <v>1</v>
      </c>
      <c r="D233" s="0" t="n">
        <v>223</v>
      </c>
      <c r="E233" s="0" t="s">
        <v>13</v>
      </c>
      <c r="F233" s="0" t="s">
        <v>10</v>
      </c>
    </row>
    <row r="234" customFormat="false" ht="12.75" hidden="false" customHeight="false" outlineLevel="0" collapsed="false">
      <c r="A234" s="0" t="n">
        <v>5215</v>
      </c>
      <c r="B234" s="0" t="s">
        <v>12</v>
      </c>
      <c r="C234" s="0" t="n">
        <v>1</v>
      </c>
      <c r="D234" s="0" t="n">
        <v>224</v>
      </c>
      <c r="E234" s="0" t="s">
        <v>13</v>
      </c>
      <c r="F234" s="0" t="s">
        <v>10</v>
      </c>
    </row>
    <row r="235" customFormat="false" ht="12.75" hidden="false" customHeight="false" outlineLevel="0" collapsed="false">
      <c r="A235" s="0" t="n">
        <v>5215</v>
      </c>
      <c r="B235" s="0" t="s">
        <v>12</v>
      </c>
      <c r="C235" s="0" t="n">
        <v>1</v>
      </c>
      <c r="D235" s="0" t="n">
        <v>225</v>
      </c>
      <c r="E235" s="0" t="s">
        <v>13</v>
      </c>
      <c r="F235" s="0" t="s">
        <v>10</v>
      </c>
    </row>
    <row r="236" customFormat="false" ht="12.75" hidden="false" customHeight="false" outlineLevel="0" collapsed="false">
      <c r="A236" s="0" t="n">
        <v>5215</v>
      </c>
      <c r="B236" s="0" t="s">
        <v>12</v>
      </c>
      <c r="C236" s="0" t="n">
        <v>1</v>
      </c>
      <c r="D236" s="0" t="n">
        <v>226</v>
      </c>
      <c r="E236" s="0" t="s">
        <v>13</v>
      </c>
      <c r="F236" s="0" t="s">
        <v>10</v>
      </c>
    </row>
    <row r="237" customFormat="false" ht="12.75" hidden="false" customHeight="false" outlineLevel="0" collapsed="false">
      <c r="A237" s="0" t="n">
        <v>5215</v>
      </c>
      <c r="B237" s="0" t="s">
        <v>12</v>
      </c>
      <c r="C237" s="0" t="n">
        <v>1</v>
      </c>
      <c r="D237" s="0" t="n">
        <v>227</v>
      </c>
      <c r="E237" s="0" t="s">
        <v>13</v>
      </c>
      <c r="F237" s="0" t="s">
        <v>10</v>
      </c>
    </row>
    <row r="238" customFormat="false" ht="12.75" hidden="false" customHeight="false" outlineLevel="0" collapsed="false">
      <c r="A238" s="0" t="n">
        <v>5215</v>
      </c>
      <c r="B238" s="0" t="s">
        <v>12</v>
      </c>
      <c r="C238" s="0" t="n">
        <v>1</v>
      </c>
      <c r="D238" s="0" t="n">
        <v>228</v>
      </c>
      <c r="E238" s="0" t="s">
        <v>13</v>
      </c>
      <c r="F238" s="0" t="s">
        <v>10</v>
      </c>
    </row>
    <row r="239" customFormat="false" ht="12.75" hidden="false" customHeight="false" outlineLevel="0" collapsed="false">
      <c r="A239" s="0" t="n">
        <v>5215</v>
      </c>
      <c r="B239" s="0" t="s">
        <v>12</v>
      </c>
      <c r="C239" s="0" t="n">
        <v>1</v>
      </c>
      <c r="D239" s="0" t="n">
        <v>229</v>
      </c>
      <c r="E239" s="0" t="s">
        <v>13</v>
      </c>
      <c r="F239" s="0" t="s">
        <v>10</v>
      </c>
    </row>
    <row r="240" customFormat="false" ht="12.75" hidden="false" customHeight="false" outlineLevel="0" collapsed="false">
      <c r="A240" s="0" t="n">
        <v>5215</v>
      </c>
      <c r="B240" s="0" t="s">
        <v>12</v>
      </c>
      <c r="C240" s="0" t="n">
        <v>1</v>
      </c>
      <c r="D240" s="0" t="n">
        <v>230</v>
      </c>
      <c r="E240" s="0" t="s">
        <v>13</v>
      </c>
      <c r="F240" s="0" t="s">
        <v>10</v>
      </c>
    </row>
    <row r="241" customFormat="false" ht="12.75" hidden="false" customHeight="false" outlineLevel="0" collapsed="false">
      <c r="A241" s="0" t="n">
        <v>5215</v>
      </c>
      <c r="B241" s="0" t="s">
        <v>12</v>
      </c>
      <c r="C241" s="0" t="n">
        <v>1</v>
      </c>
      <c r="D241" s="0" t="n">
        <v>231</v>
      </c>
      <c r="E241" s="0" t="s">
        <v>13</v>
      </c>
      <c r="F241" s="0" t="s">
        <v>10</v>
      </c>
    </row>
    <row r="242" customFormat="false" ht="12.75" hidden="false" customHeight="false" outlineLevel="0" collapsed="false">
      <c r="A242" s="0" t="n">
        <v>5215</v>
      </c>
      <c r="B242" s="0" t="s">
        <v>12</v>
      </c>
      <c r="C242" s="0" t="n">
        <v>1</v>
      </c>
      <c r="D242" s="0" t="n">
        <v>232</v>
      </c>
      <c r="E242" s="0" t="s">
        <v>13</v>
      </c>
      <c r="F242" s="0" t="s">
        <v>10</v>
      </c>
    </row>
    <row r="243" customFormat="false" ht="12.75" hidden="false" customHeight="false" outlineLevel="0" collapsed="false">
      <c r="A243" s="0" t="n">
        <v>5215</v>
      </c>
      <c r="B243" s="0" t="s">
        <v>12</v>
      </c>
      <c r="C243" s="0" t="n">
        <v>1</v>
      </c>
      <c r="D243" s="0" t="n">
        <v>233</v>
      </c>
      <c r="E243" s="0" t="s">
        <v>13</v>
      </c>
      <c r="F243" s="0" t="s">
        <v>10</v>
      </c>
    </row>
    <row r="244" customFormat="false" ht="12.75" hidden="false" customHeight="false" outlineLevel="0" collapsed="false">
      <c r="A244" s="0" t="n">
        <v>5215</v>
      </c>
      <c r="B244" s="0" t="s">
        <v>12</v>
      </c>
      <c r="C244" s="0" t="n">
        <v>1</v>
      </c>
      <c r="D244" s="0" t="n">
        <v>234</v>
      </c>
      <c r="E244" s="0" t="s">
        <v>13</v>
      </c>
      <c r="F244" s="0" t="s">
        <v>10</v>
      </c>
    </row>
    <row r="245" customFormat="false" ht="12.75" hidden="false" customHeight="false" outlineLevel="0" collapsed="false">
      <c r="A245" s="0" t="n">
        <v>5215</v>
      </c>
      <c r="B245" s="0" t="s">
        <v>12</v>
      </c>
      <c r="C245" s="0" t="n">
        <v>1</v>
      </c>
      <c r="D245" s="0" t="n">
        <v>235</v>
      </c>
      <c r="E245" s="0" t="s">
        <v>13</v>
      </c>
      <c r="F245" s="0" t="s">
        <v>10</v>
      </c>
    </row>
    <row r="246" customFormat="false" ht="12.75" hidden="false" customHeight="false" outlineLevel="0" collapsed="false">
      <c r="A246" s="0" t="n">
        <v>5215</v>
      </c>
      <c r="B246" s="0" t="s">
        <v>12</v>
      </c>
      <c r="C246" s="0" t="n">
        <v>1</v>
      </c>
      <c r="D246" s="0" t="n">
        <v>236</v>
      </c>
      <c r="E246" s="0" t="s">
        <v>13</v>
      </c>
      <c r="F246" s="0" t="s">
        <v>10</v>
      </c>
    </row>
    <row r="247" customFormat="false" ht="12.75" hidden="false" customHeight="false" outlineLevel="0" collapsed="false">
      <c r="A247" s="0" t="n">
        <v>5215</v>
      </c>
      <c r="B247" s="0" t="s">
        <v>12</v>
      </c>
      <c r="C247" s="0" t="n">
        <v>1</v>
      </c>
      <c r="D247" s="0" t="n">
        <v>237</v>
      </c>
      <c r="E247" s="0" t="s">
        <v>13</v>
      </c>
      <c r="F247" s="0" t="s">
        <v>10</v>
      </c>
    </row>
    <row r="248" customFormat="false" ht="12.75" hidden="false" customHeight="false" outlineLevel="0" collapsed="false">
      <c r="A248" s="0" t="n">
        <v>5215</v>
      </c>
      <c r="B248" s="0" t="s">
        <v>12</v>
      </c>
      <c r="C248" s="0" t="n">
        <v>1</v>
      </c>
      <c r="D248" s="0" t="n">
        <v>238</v>
      </c>
      <c r="E248" s="0" t="s">
        <v>13</v>
      </c>
      <c r="F248" s="0" t="s">
        <v>10</v>
      </c>
    </row>
    <row r="249" customFormat="false" ht="12.75" hidden="false" customHeight="false" outlineLevel="0" collapsed="false">
      <c r="A249" s="0" t="n">
        <v>5215</v>
      </c>
      <c r="B249" s="0" t="s">
        <v>12</v>
      </c>
      <c r="C249" s="0" t="n">
        <v>1</v>
      </c>
      <c r="D249" s="0" t="n">
        <v>239</v>
      </c>
      <c r="E249" s="0" t="s">
        <v>13</v>
      </c>
      <c r="F249" s="0" t="s">
        <v>10</v>
      </c>
    </row>
    <row r="250" customFormat="false" ht="12.75" hidden="false" customHeight="false" outlineLevel="0" collapsed="false">
      <c r="A250" s="0" t="n">
        <v>5215</v>
      </c>
      <c r="B250" s="0" t="s">
        <v>12</v>
      </c>
      <c r="C250" s="0" t="n">
        <v>1</v>
      </c>
      <c r="D250" s="0" t="n">
        <v>240</v>
      </c>
      <c r="E250" s="0" t="s">
        <v>13</v>
      </c>
      <c r="F250" s="0" t="s">
        <v>10</v>
      </c>
    </row>
    <row r="251" customFormat="false" ht="12.75" hidden="false" customHeight="false" outlineLevel="0" collapsed="false">
      <c r="A251" s="0" t="n">
        <v>5215</v>
      </c>
      <c r="B251" s="0" t="s">
        <v>12</v>
      </c>
      <c r="C251" s="0" t="n">
        <v>1</v>
      </c>
      <c r="D251" s="0" t="n">
        <v>241</v>
      </c>
      <c r="E251" s="0" t="s">
        <v>13</v>
      </c>
      <c r="F251" s="0" t="s">
        <v>10</v>
      </c>
    </row>
    <row r="252" customFormat="false" ht="12.75" hidden="false" customHeight="false" outlineLevel="0" collapsed="false">
      <c r="A252" s="0" t="n">
        <v>5215</v>
      </c>
      <c r="B252" s="0" t="s">
        <v>12</v>
      </c>
      <c r="C252" s="0" t="n">
        <v>1</v>
      </c>
      <c r="D252" s="0" t="n">
        <v>242</v>
      </c>
      <c r="E252" s="0" t="s">
        <v>13</v>
      </c>
      <c r="F252" s="0" t="s">
        <v>10</v>
      </c>
    </row>
    <row r="253" customFormat="false" ht="12.75" hidden="false" customHeight="false" outlineLevel="0" collapsed="false">
      <c r="A253" s="0" t="n">
        <v>5215</v>
      </c>
      <c r="B253" s="0" t="s">
        <v>12</v>
      </c>
      <c r="C253" s="0" t="n">
        <v>1</v>
      </c>
      <c r="D253" s="0" t="n">
        <v>243</v>
      </c>
      <c r="E253" s="0" t="s">
        <v>13</v>
      </c>
      <c r="F253" s="0" t="s">
        <v>10</v>
      </c>
    </row>
    <row r="254" customFormat="false" ht="12.75" hidden="false" customHeight="false" outlineLevel="0" collapsed="false">
      <c r="A254" s="0" t="n">
        <v>5215</v>
      </c>
      <c r="B254" s="0" t="s">
        <v>12</v>
      </c>
      <c r="C254" s="0" t="n">
        <v>1</v>
      </c>
      <c r="D254" s="0" t="n">
        <v>244</v>
      </c>
      <c r="E254" s="0" t="s">
        <v>13</v>
      </c>
      <c r="F254" s="0" t="s">
        <v>10</v>
      </c>
    </row>
    <row r="255" customFormat="false" ht="12.75" hidden="false" customHeight="false" outlineLevel="0" collapsed="false">
      <c r="A255" s="0" t="n">
        <v>5215</v>
      </c>
      <c r="B255" s="0" t="s">
        <v>12</v>
      </c>
      <c r="C255" s="0" t="n">
        <v>1</v>
      </c>
      <c r="D255" s="0" t="n">
        <v>245</v>
      </c>
      <c r="E255" s="0" t="s">
        <v>13</v>
      </c>
      <c r="F255" s="0" t="s">
        <v>10</v>
      </c>
    </row>
    <row r="256" customFormat="false" ht="12.75" hidden="false" customHeight="false" outlineLevel="0" collapsed="false">
      <c r="A256" s="0" t="n">
        <v>5215</v>
      </c>
      <c r="B256" s="0" t="s">
        <v>12</v>
      </c>
      <c r="C256" s="0" t="n">
        <v>1</v>
      </c>
      <c r="D256" s="0" t="n">
        <v>246</v>
      </c>
      <c r="E256" s="0" t="s">
        <v>13</v>
      </c>
      <c r="F256" s="0" t="s">
        <v>10</v>
      </c>
    </row>
    <row r="257" customFormat="false" ht="12.75" hidden="false" customHeight="false" outlineLevel="0" collapsed="false">
      <c r="A257" s="0" t="n">
        <v>5215</v>
      </c>
      <c r="B257" s="0" t="s">
        <v>12</v>
      </c>
      <c r="C257" s="0" t="n">
        <v>1</v>
      </c>
      <c r="D257" s="0" t="n">
        <v>247</v>
      </c>
      <c r="E257" s="0" t="s">
        <v>13</v>
      </c>
      <c r="F257" s="0" t="s">
        <v>10</v>
      </c>
    </row>
    <row r="258" customFormat="false" ht="12.75" hidden="false" customHeight="false" outlineLevel="0" collapsed="false">
      <c r="A258" s="0" t="n">
        <v>5215</v>
      </c>
      <c r="B258" s="0" t="s">
        <v>12</v>
      </c>
      <c r="C258" s="0" t="n">
        <v>1</v>
      </c>
      <c r="D258" s="0" t="n">
        <v>248</v>
      </c>
      <c r="E258" s="0" t="s">
        <v>13</v>
      </c>
      <c r="F258" s="0" t="s">
        <v>10</v>
      </c>
    </row>
    <row r="259" customFormat="false" ht="12.75" hidden="false" customHeight="false" outlineLevel="0" collapsed="false">
      <c r="A259" s="0" t="n">
        <v>5215</v>
      </c>
      <c r="B259" s="0" t="s">
        <v>12</v>
      </c>
      <c r="C259" s="0" t="n">
        <v>1</v>
      </c>
      <c r="D259" s="0" t="n">
        <v>249</v>
      </c>
      <c r="E259" s="0" t="s">
        <v>13</v>
      </c>
      <c r="F259" s="0" t="s">
        <v>10</v>
      </c>
    </row>
    <row r="260" customFormat="false" ht="12.75" hidden="false" customHeight="false" outlineLevel="0" collapsed="false">
      <c r="A260" s="0" t="n">
        <v>5215</v>
      </c>
      <c r="B260" s="0" t="s">
        <v>12</v>
      </c>
      <c r="C260" s="0" t="n">
        <v>1</v>
      </c>
      <c r="D260" s="0" t="n">
        <v>250</v>
      </c>
      <c r="E260" s="0" t="s">
        <v>13</v>
      </c>
      <c r="F260" s="0" t="s">
        <v>10</v>
      </c>
    </row>
    <row r="261" customFormat="false" ht="12.75" hidden="false" customHeight="false" outlineLevel="0" collapsed="false">
      <c r="A261" s="0" t="n">
        <v>5215</v>
      </c>
      <c r="B261" s="0" t="s">
        <v>12</v>
      </c>
      <c r="C261" s="0" t="n">
        <v>1</v>
      </c>
      <c r="D261" s="0" t="n">
        <v>251</v>
      </c>
      <c r="E261" s="0" t="s">
        <v>13</v>
      </c>
      <c r="F261" s="0" t="s">
        <v>10</v>
      </c>
    </row>
    <row r="262" customFormat="false" ht="12.75" hidden="false" customHeight="false" outlineLevel="0" collapsed="false">
      <c r="A262" s="0" t="n">
        <v>5215</v>
      </c>
      <c r="B262" s="0" t="s">
        <v>12</v>
      </c>
      <c r="C262" s="0" t="n">
        <v>1</v>
      </c>
      <c r="D262" s="0" t="n">
        <v>252</v>
      </c>
      <c r="E262" s="0" t="s">
        <v>13</v>
      </c>
      <c r="F262" s="0" t="s">
        <v>10</v>
      </c>
    </row>
    <row r="263" customFormat="false" ht="12.75" hidden="false" customHeight="false" outlineLevel="0" collapsed="false">
      <c r="A263" s="0" t="n">
        <v>5215</v>
      </c>
      <c r="B263" s="0" t="s">
        <v>12</v>
      </c>
      <c r="C263" s="0" t="n">
        <v>1</v>
      </c>
      <c r="D263" s="0" t="n">
        <v>253</v>
      </c>
      <c r="E263" s="0" t="s">
        <v>13</v>
      </c>
      <c r="F263" s="0" t="s">
        <v>10</v>
      </c>
    </row>
    <row r="264" customFormat="false" ht="12.75" hidden="false" customHeight="false" outlineLevel="0" collapsed="false">
      <c r="A264" s="0" t="n">
        <v>5215</v>
      </c>
      <c r="B264" s="0" t="s">
        <v>12</v>
      </c>
      <c r="C264" s="0" t="n">
        <v>1</v>
      </c>
      <c r="D264" s="0" t="n">
        <v>254</v>
      </c>
      <c r="E264" s="0" t="s">
        <v>13</v>
      </c>
      <c r="F264" s="0" t="s">
        <v>10</v>
      </c>
    </row>
    <row r="265" customFormat="false" ht="12.75" hidden="false" customHeight="false" outlineLevel="0" collapsed="false">
      <c r="A265" s="0" t="n">
        <v>5215</v>
      </c>
      <c r="B265" s="0" t="s">
        <v>12</v>
      </c>
      <c r="C265" s="0" t="n">
        <v>1</v>
      </c>
      <c r="D265" s="0" t="n">
        <v>255</v>
      </c>
      <c r="E265" s="0" t="s">
        <v>13</v>
      </c>
      <c r="F265" s="0" t="s">
        <v>10</v>
      </c>
    </row>
    <row r="266" customFormat="false" ht="12.75" hidden="false" customHeight="false" outlineLevel="0" collapsed="false">
      <c r="A266" s="0" t="n">
        <v>5215</v>
      </c>
      <c r="B266" s="0" t="s">
        <v>12</v>
      </c>
      <c r="C266" s="0" t="n">
        <v>1</v>
      </c>
      <c r="D266" s="0" t="n">
        <v>256</v>
      </c>
      <c r="E266" s="0" t="s">
        <v>13</v>
      </c>
      <c r="F266" s="0" t="s">
        <v>10</v>
      </c>
    </row>
    <row r="267" customFormat="false" ht="12.75" hidden="false" customHeight="false" outlineLevel="0" collapsed="false">
      <c r="A267" s="0" t="n">
        <v>5215</v>
      </c>
      <c r="B267" s="0" t="s">
        <v>12</v>
      </c>
      <c r="C267" s="0" t="n">
        <v>1</v>
      </c>
      <c r="D267" s="0" t="n">
        <v>257</v>
      </c>
      <c r="E267" s="0" t="s">
        <v>13</v>
      </c>
      <c r="F267" s="0" t="s">
        <v>10</v>
      </c>
    </row>
    <row r="268" customFormat="false" ht="12.75" hidden="false" customHeight="false" outlineLevel="0" collapsed="false">
      <c r="A268" s="0" t="n">
        <v>5215</v>
      </c>
      <c r="B268" s="0" t="s">
        <v>12</v>
      </c>
      <c r="C268" s="0" t="n">
        <v>1</v>
      </c>
      <c r="D268" s="0" t="n">
        <v>258</v>
      </c>
      <c r="E268" s="0" t="s">
        <v>13</v>
      </c>
      <c r="F268" s="0" t="s">
        <v>10</v>
      </c>
    </row>
    <row r="269" customFormat="false" ht="12.75" hidden="false" customHeight="false" outlineLevel="0" collapsed="false">
      <c r="A269" s="0" t="n">
        <v>5215</v>
      </c>
      <c r="B269" s="0" t="s">
        <v>12</v>
      </c>
      <c r="C269" s="0" t="n">
        <v>1</v>
      </c>
      <c r="D269" s="0" t="n">
        <v>259</v>
      </c>
      <c r="E269" s="0" t="s">
        <v>13</v>
      </c>
      <c r="F269" s="0" t="s">
        <v>10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5:AX27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N20" activeCellId="0" sqref="AN2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7" width="9.14"/>
    <col collapsed="false" customWidth="true" hidden="false" outlineLevel="0" max="2" min="2" style="7" width="13.14"/>
    <col collapsed="false" customWidth="false" hidden="true" outlineLevel="0" max="3" min="3" style="7" width="9.06"/>
    <col collapsed="false" customWidth="true" hidden="true" outlineLevel="0" max="28" min="4" style="0" width="9.14"/>
    <col collapsed="false" customWidth="true" hidden="true" outlineLevel="0" max="29" min="29" style="0" width="11.13"/>
    <col collapsed="false" customWidth="true" hidden="true" outlineLevel="0" max="30" min="30" style="0" width="13.14"/>
    <col collapsed="false" customWidth="true" hidden="true" outlineLevel="0" max="35" min="31" style="0" width="9.14"/>
    <col collapsed="false" customWidth="false" hidden="true" outlineLevel="0" max="36" min="36" style="0" width="9.06"/>
  </cols>
  <sheetData>
    <row r="5" customFormat="false" ht="20.25" hidden="false" customHeight="false" outlineLevel="0" collapsed="false">
      <c r="A5" s="66" t="s">
        <v>59</v>
      </c>
    </row>
    <row r="6" customFormat="false" ht="12.75" hidden="false" customHeight="false" outlineLevel="0" collapsed="false">
      <c r="A6" s="54" t="s">
        <v>60</v>
      </c>
    </row>
    <row r="9" customFormat="false" ht="12.75" hidden="false" customHeight="false" outlineLevel="0" collapsed="false">
      <c r="D9" s="67" t="n">
        <v>1999</v>
      </c>
      <c r="E9" s="67" t="n">
        <v>2000</v>
      </c>
      <c r="F9" s="67" t="n">
        <v>2000</v>
      </c>
      <c r="G9" s="67" t="n">
        <v>2000</v>
      </c>
      <c r="H9" s="67" t="n">
        <v>2000</v>
      </c>
      <c r="I9" s="67" t="n">
        <v>2000</v>
      </c>
      <c r="J9" s="67" t="n">
        <v>2000</v>
      </c>
      <c r="K9" s="67" t="n">
        <v>2000</v>
      </c>
      <c r="L9" s="67" t="n">
        <v>2000</v>
      </c>
      <c r="M9" s="67" t="n">
        <v>2000</v>
      </c>
      <c r="N9" s="67" t="n">
        <v>2000</v>
      </c>
      <c r="O9" s="67" t="n">
        <v>2000</v>
      </c>
      <c r="P9" s="67" t="n">
        <v>2000</v>
      </c>
      <c r="Q9" s="67" t="n">
        <v>2001</v>
      </c>
      <c r="R9" s="67" t="n">
        <v>2001</v>
      </c>
      <c r="S9" s="67" t="n">
        <v>2001</v>
      </c>
      <c r="T9" s="67" t="n">
        <v>2001</v>
      </c>
      <c r="U9" s="67" t="n">
        <v>2001</v>
      </c>
      <c r="V9" s="67" t="n">
        <v>2001</v>
      </c>
      <c r="W9" s="67" t="n">
        <v>2001</v>
      </c>
      <c r="X9" s="67" t="n">
        <v>2001</v>
      </c>
      <c r="Y9" s="67" t="n">
        <v>2001</v>
      </c>
      <c r="Z9" s="67" t="n">
        <v>2001</v>
      </c>
      <c r="AA9" s="67" t="n">
        <v>2001</v>
      </c>
      <c r="AB9" s="67" t="n">
        <v>2001</v>
      </c>
      <c r="AC9" s="67" t="n">
        <v>2000</v>
      </c>
      <c r="AD9" s="67" t="n">
        <v>2001</v>
      </c>
      <c r="AE9" s="67" t="n">
        <v>2000</v>
      </c>
      <c r="AF9" s="67" t="n">
        <v>2000</v>
      </c>
      <c r="AG9" s="67" t="n">
        <v>2000</v>
      </c>
      <c r="AH9" s="67" t="n">
        <v>2000</v>
      </c>
      <c r="AI9" s="67" t="n">
        <v>2001</v>
      </c>
    </row>
    <row r="10" customFormat="false" ht="12.75" hidden="false" customHeight="false" outlineLevel="0" collapsed="false">
      <c r="A10" s="7" t="s">
        <v>2</v>
      </c>
      <c r="B10" s="7" t="s">
        <v>3</v>
      </c>
      <c r="C10" s="7" t="s">
        <v>4</v>
      </c>
      <c r="D10" s="68" t="s">
        <v>15</v>
      </c>
      <c r="E10" s="68" t="s">
        <v>16</v>
      </c>
      <c r="F10" s="68" t="s">
        <v>17</v>
      </c>
      <c r="G10" s="68" t="s">
        <v>18</v>
      </c>
      <c r="H10" s="68" t="s">
        <v>19</v>
      </c>
      <c r="I10" s="68" t="s">
        <v>20</v>
      </c>
      <c r="J10" s="68" t="s">
        <v>21</v>
      </c>
      <c r="K10" s="68" t="s">
        <v>22</v>
      </c>
      <c r="L10" s="68" t="s">
        <v>23</v>
      </c>
      <c r="M10" s="68" t="s">
        <v>24</v>
      </c>
      <c r="N10" s="68" t="s">
        <v>25</v>
      </c>
      <c r="O10" s="68" t="s">
        <v>26</v>
      </c>
      <c r="P10" s="68" t="s">
        <v>15</v>
      </c>
      <c r="Q10" s="68" t="s">
        <v>16</v>
      </c>
      <c r="R10" s="68" t="s">
        <v>17</v>
      </c>
      <c r="S10" s="68" t="s">
        <v>18</v>
      </c>
      <c r="T10" s="68" t="s">
        <v>19</v>
      </c>
      <c r="U10" s="68" t="s">
        <v>20</v>
      </c>
      <c r="V10" s="68" t="s">
        <v>21</v>
      </c>
      <c r="W10" s="68" t="s">
        <v>22</v>
      </c>
      <c r="X10" s="68" t="s">
        <v>23</v>
      </c>
      <c r="Y10" s="68" t="s">
        <v>24</v>
      </c>
      <c r="Z10" s="68" t="s">
        <v>25</v>
      </c>
      <c r="AA10" s="68" t="s">
        <v>26</v>
      </c>
      <c r="AB10" s="68" t="s">
        <v>15</v>
      </c>
      <c r="AC10" s="68" t="s">
        <v>61</v>
      </c>
      <c r="AD10" s="68" t="s">
        <v>61</v>
      </c>
      <c r="AE10" s="68" t="s">
        <v>62</v>
      </c>
      <c r="AF10" s="68" t="s">
        <v>63</v>
      </c>
      <c r="AG10" s="68" t="s">
        <v>64</v>
      </c>
      <c r="AH10" s="68" t="s">
        <v>65</v>
      </c>
      <c r="AI10" s="68" t="s">
        <v>62</v>
      </c>
    </row>
    <row r="11" customFormat="false" ht="12.75" hidden="false" customHeight="false" outlineLevel="0" collapsed="false">
      <c r="A11" s="69" t="s">
        <v>27</v>
      </c>
      <c r="B11" s="69" t="n">
        <v>2</v>
      </c>
      <c r="C11" s="69" t="n">
        <v>1</v>
      </c>
      <c r="D11" s="70" t="n">
        <f aca="false">LinhrsIn!D11/SurveyHrsIn!D11</f>
        <v>0.99986559139785</v>
      </c>
      <c r="E11" s="70" t="n">
        <f aca="false">LinhrsIn!E11/SurveyHrsIn!E11</f>
        <v>0.999731182795699</v>
      </c>
      <c r="F11" s="70" t="n">
        <f aca="false">LinhrsIn!F11/SurveyHrsIn!F11</f>
        <v>0.998850574712644</v>
      </c>
      <c r="G11" s="70" t="n">
        <f aca="false">LinhrsIn!G11/SurveyHrsIn!G11</f>
        <v>0.994758064516129</v>
      </c>
      <c r="H11" s="70" t="n">
        <f aca="false">LinhrsIn!H11/SurveyHrsIn!H11</f>
        <v>0.999722222222222</v>
      </c>
      <c r="I11" s="70" t="n">
        <f aca="false">LinhrsIn!I11/SurveyHrsIn!I11</f>
        <v>0.993548387096774</v>
      </c>
      <c r="J11" s="70" t="n">
        <f aca="false">LinhrsIn!J11/SurveyHrsIn!J11</f>
        <v>0.999444444444445</v>
      </c>
      <c r="K11" s="70" t="n">
        <f aca="false">LinhrsIn!K11/SurveyHrsIn!K11</f>
        <v>0.99502688172043</v>
      </c>
      <c r="L11" s="70" t="n">
        <f aca="false">LinhrsIn!L11/SurveyHrsIn!L11</f>
        <v>0.98252688172043</v>
      </c>
      <c r="M11" s="70" t="n">
        <f aca="false">LinhrsIn!M11/SurveyHrsIn!M11</f>
        <v>0.998333333333333</v>
      </c>
      <c r="N11" s="70" t="n">
        <f aca="false">LinhrsIn!N11/SurveyHrsIn!N11</f>
        <v>0.997715053763441</v>
      </c>
      <c r="O11" s="70" t="n">
        <f aca="false">LinhrsIn!O11/SurveyHrsIn!O11</f>
        <v>0.999861111111111</v>
      </c>
      <c r="P11" s="70" t="n">
        <f aca="false">LinhrsIn!P11/SurveyHrsIn!P11</f>
        <v>0.99986559139785</v>
      </c>
      <c r="Q11" s="70" t="n">
        <f aca="false">LinhrsIn!Q11/SurveyHrsIn!Q11</f>
        <v>0.999462365591398</v>
      </c>
      <c r="R11" s="70" t="n">
        <f aca="false">LinhrsIn!R11/SurveyHrsIn!R11</f>
        <v>0.997619047619048</v>
      </c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 t="n">
        <f aca="false">AVERAGE(E11:P11)</f>
        <v>0.996615310736209</v>
      </c>
      <c r="AD11" s="70" t="n">
        <f aca="false">AVERAGE(Q11:AB11)</f>
        <v>0.998540706605223</v>
      </c>
      <c r="AE11" s="70" t="n">
        <f aca="false">AVERAGE(E11:G11)</f>
        <v>0.997779940674824</v>
      </c>
      <c r="AF11" s="70" t="n">
        <f aca="false">AVERAGE(H11:J11)</f>
        <v>0.997571684587814</v>
      </c>
      <c r="AG11" s="70" t="n">
        <f aca="false">AVERAGE(K11:M11)</f>
        <v>0.991962365591398</v>
      </c>
      <c r="AH11" s="70" t="n">
        <f aca="false">AVERAGE(N11:P11)</f>
        <v>0.999147252090801</v>
      </c>
      <c r="AI11" s="70" t="n">
        <f aca="false">AVERAGE(Q11:S11)</f>
        <v>0.998540706605223</v>
      </c>
    </row>
    <row r="12" customFormat="false" ht="12.75" hidden="false" customHeight="false" outlineLevel="0" collapsed="false">
      <c r="A12" s="69" t="s">
        <v>27</v>
      </c>
      <c r="B12" s="69" t="n">
        <v>2</v>
      </c>
      <c r="C12" s="69" t="n">
        <v>2</v>
      </c>
      <c r="D12" s="70" t="n">
        <f aca="false">LinhrsIn!D12/SurveyHrsIn!D12</f>
        <v>0.998655913978495</v>
      </c>
      <c r="E12" s="70" t="n">
        <f aca="false">LinhrsIn!E12/SurveyHrsIn!E12</f>
        <v>0.814247311827957</v>
      </c>
      <c r="F12" s="70" t="n">
        <f aca="false">LinhrsIn!F12/SurveyHrsIn!F12</f>
        <v>0.999712643678161</v>
      </c>
      <c r="G12" s="70" t="n">
        <f aca="false">LinhrsIn!G12/SurveyHrsIn!G12</f>
        <v>0.99986559139785</v>
      </c>
      <c r="H12" s="70" t="n">
        <f aca="false">LinhrsIn!H12/SurveyHrsIn!H12</f>
        <v>0.999722222222222</v>
      </c>
      <c r="I12" s="70" t="n">
        <f aca="false">LinhrsIn!I12/SurveyHrsIn!I12</f>
        <v>0.995967741935484</v>
      </c>
      <c r="J12" s="70" t="n">
        <f aca="false">LinhrsIn!J12/SurveyHrsIn!J12</f>
        <v>0.998333333333333</v>
      </c>
      <c r="K12" s="70" t="n">
        <f aca="false">LinhrsIn!K12/SurveyHrsIn!K12</f>
        <v>0.996236559139785</v>
      </c>
      <c r="L12" s="70" t="n">
        <f aca="false">LinhrsIn!L12/SurveyHrsIn!L12</f>
        <v>0.986021505376344</v>
      </c>
      <c r="M12" s="70" t="n">
        <f aca="false">LinhrsIn!M12/SurveyHrsIn!M12</f>
        <v>0.98</v>
      </c>
      <c r="N12" s="70" t="n">
        <f aca="false">LinhrsIn!N12/SurveyHrsIn!N12</f>
        <v>1</v>
      </c>
      <c r="O12" s="70" t="n">
        <f aca="false">LinhrsIn!O12/SurveyHrsIn!O12</f>
        <v>1</v>
      </c>
      <c r="P12" s="70" t="n">
        <f aca="false">LinhrsIn!P12/SurveyHrsIn!P12</f>
        <v>0.998252688172043</v>
      </c>
      <c r="Q12" s="70" t="n">
        <f aca="false">LinhrsIn!Q12/SurveyHrsIn!Q12</f>
        <v>0.984274193548387</v>
      </c>
      <c r="R12" s="70" t="n">
        <f aca="false">LinhrsIn!R12/SurveyHrsIn!R12</f>
        <v>0.969494047619048</v>
      </c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 t="n">
        <f aca="false">AVERAGE(E12:P12)</f>
        <v>0.980696633090265</v>
      </c>
      <c r="AD12" s="70" t="n">
        <f aca="false">AVERAGE(Q12:AB12)</f>
        <v>0.976884120583717</v>
      </c>
      <c r="AE12" s="70" t="n">
        <f aca="false">AVERAGE(E12:G12)</f>
        <v>0.937941848967989</v>
      </c>
      <c r="AF12" s="70" t="n">
        <f aca="false">AVERAGE(H12:J12)</f>
        <v>0.998007765830346</v>
      </c>
      <c r="AG12" s="70" t="n">
        <f aca="false">AVERAGE(K12:M12)</f>
        <v>0.98741935483871</v>
      </c>
      <c r="AH12" s="70" t="n">
        <f aca="false">AVERAGE(N12:P12)</f>
        <v>0.999417562724014</v>
      </c>
      <c r="AI12" s="70" t="n">
        <f aca="false">AVERAGE(Q12:S12)</f>
        <v>0.976884120583717</v>
      </c>
    </row>
    <row r="13" customFormat="false" ht="12.75" hidden="false" customHeight="false" outlineLevel="0" collapsed="false">
      <c r="A13" s="69" t="s">
        <v>27</v>
      </c>
      <c r="B13" s="69" t="n">
        <v>2</v>
      </c>
      <c r="C13" s="69" t="n">
        <v>3</v>
      </c>
      <c r="D13" s="70" t="n">
        <f aca="false">LinhrsIn!D13/SurveyHrsIn!D13</f>
        <v>0.999731182795699</v>
      </c>
      <c r="E13" s="70" t="n">
        <f aca="false">LinhrsIn!E13/SurveyHrsIn!E13</f>
        <v>0.997715053763441</v>
      </c>
      <c r="F13" s="70" t="n">
        <f aca="false">LinhrsIn!F13/SurveyHrsIn!F13</f>
        <v>0.999712643678161</v>
      </c>
      <c r="G13" s="70" t="n">
        <f aca="false">LinhrsIn!G13/SurveyHrsIn!G13</f>
        <v>0.99986559139785</v>
      </c>
      <c r="H13" s="70" t="n">
        <f aca="false">LinhrsIn!H13/SurveyHrsIn!H13</f>
        <v>0.999722222222222</v>
      </c>
      <c r="I13" s="70" t="n">
        <f aca="false">LinhrsIn!I13/SurveyHrsIn!I13</f>
        <v>0.996639784946237</v>
      </c>
      <c r="J13" s="70" t="n">
        <f aca="false">LinhrsIn!J13/SurveyHrsIn!J13</f>
        <v>0.999305555555556</v>
      </c>
      <c r="K13" s="70" t="n">
        <f aca="false">LinhrsIn!K13/SurveyHrsIn!K13</f>
        <v>0.889650537634409</v>
      </c>
      <c r="L13" s="70" t="n">
        <f aca="false">LinhrsIn!L13/SurveyHrsIn!L13</f>
        <v>0.970161290322581</v>
      </c>
      <c r="M13" s="70" t="n">
        <f aca="false">LinhrsIn!M13/SurveyHrsIn!M13</f>
        <v>0.999166666666667</v>
      </c>
      <c r="N13" s="70" t="n">
        <f aca="false">LinhrsIn!N13/SurveyHrsIn!N13</f>
        <v>0.99986559139785</v>
      </c>
      <c r="O13" s="70" t="n">
        <f aca="false">LinhrsIn!O13/SurveyHrsIn!O13</f>
        <v>1</v>
      </c>
      <c r="P13" s="70" t="n">
        <f aca="false">LinhrsIn!P13/SurveyHrsIn!P13</f>
        <v>0.99986559139785</v>
      </c>
      <c r="Q13" s="70" t="n">
        <f aca="false">LinhrsIn!Q13/SurveyHrsIn!Q13</f>
        <v>0.999327956989247</v>
      </c>
      <c r="R13" s="70" t="n">
        <f aca="false">LinhrsIn!R13/SurveyHrsIn!R13</f>
        <v>0.99375</v>
      </c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 t="n">
        <f aca="false">AVERAGE(E13:P13)</f>
        <v>0.987639210748568</v>
      </c>
      <c r="AD13" s="70" t="n">
        <f aca="false">AVERAGE(Q13:AB13)</f>
        <v>0.996538978494624</v>
      </c>
      <c r="AE13" s="70" t="n">
        <f aca="false">AVERAGE(E13:G13)</f>
        <v>0.999097762946484</v>
      </c>
      <c r="AF13" s="70" t="n">
        <f aca="false">AVERAGE(H13:J13)</f>
        <v>0.998555854241338</v>
      </c>
      <c r="AG13" s="70" t="n">
        <f aca="false">AVERAGE(K13:M13)</f>
        <v>0.952992831541219</v>
      </c>
      <c r="AH13" s="70" t="n">
        <f aca="false">AVERAGE(N13:P13)</f>
        <v>0.999910394265233</v>
      </c>
      <c r="AI13" s="70" t="n">
        <f aca="false">AVERAGE(Q13:S13)</f>
        <v>0.996538978494624</v>
      </c>
    </row>
    <row r="14" customFormat="false" ht="12.75" hidden="false" customHeight="false" outlineLevel="0" collapsed="false">
      <c r="A14" s="69" t="s">
        <v>27</v>
      </c>
      <c r="B14" s="69" t="n">
        <v>2</v>
      </c>
      <c r="C14" s="69" t="n">
        <v>4</v>
      </c>
      <c r="D14" s="70" t="n">
        <f aca="false">LinhrsIn!D14/SurveyHrsIn!D14</f>
        <v>0.99986559139785</v>
      </c>
      <c r="E14" s="70" t="n">
        <f aca="false">LinhrsIn!E14/SurveyHrsIn!E14</f>
        <v>0.999731182795699</v>
      </c>
      <c r="F14" s="70" t="n">
        <f aca="false">LinhrsIn!F14/SurveyHrsIn!F14</f>
        <v>0.997701149425287</v>
      </c>
      <c r="G14" s="70" t="n">
        <f aca="false">LinhrsIn!G14/SurveyHrsIn!G14</f>
        <v>0.998118279569893</v>
      </c>
      <c r="H14" s="70" t="n">
        <f aca="false">LinhrsIn!H14/SurveyHrsIn!H14</f>
        <v>0.9975</v>
      </c>
      <c r="I14" s="70" t="n">
        <f aca="false">LinhrsIn!I14/SurveyHrsIn!I14</f>
        <v>0.989247311827957</v>
      </c>
      <c r="J14" s="70" t="n">
        <f aca="false">LinhrsIn!J14/SurveyHrsIn!J14</f>
        <v>0.816805555555556</v>
      </c>
      <c r="K14" s="70" t="n">
        <f aca="false">LinhrsIn!K14/SurveyHrsIn!K14</f>
        <v>0.895161290322581</v>
      </c>
      <c r="L14" s="70" t="n">
        <f aca="false">LinhrsIn!L14/SurveyHrsIn!L14</f>
        <v>0.999327956989247</v>
      </c>
      <c r="M14" s="70" t="n">
        <f aca="false">LinhrsIn!M14/SurveyHrsIn!M14</f>
        <v>0.999444444444445</v>
      </c>
      <c r="N14" s="70" t="n">
        <f aca="false">LinhrsIn!N14/SurveyHrsIn!N14</f>
        <v>1</v>
      </c>
      <c r="O14" s="70" t="n">
        <f aca="false">LinhrsIn!O14/SurveyHrsIn!O14</f>
        <v>0.794861111111111</v>
      </c>
      <c r="P14" s="70" t="n">
        <f aca="false">LinhrsIn!P14/SurveyHrsIn!P14</f>
        <v>0.99986559139785</v>
      </c>
      <c r="Q14" s="70" t="n">
        <f aca="false">LinhrsIn!Q14/SurveyHrsIn!Q14</f>
        <v>0.999462365591398</v>
      </c>
      <c r="R14" s="70" t="n">
        <f aca="false">LinhrsIn!R14/SurveyHrsIn!R14</f>
        <v>0.997767857142857</v>
      </c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 t="n">
        <f aca="false">AVERAGE(E14:P14)</f>
        <v>0.957313656119969</v>
      </c>
      <c r="AD14" s="70" t="n">
        <f aca="false">AVERAGE(Q14:AB14)</f>
        <v>0.998615111367128</v>
      </c>
      <c r="AE14" s="70" t="n">
        <f aca="false">AVERAGE(E14:G14)</f>
        <v>0.99851687059696</v>
      </c>
      <c r="AF14" s="70" t="n">
        <f aca="false">AVERAGE(H14:J14)</f>
        <v>0.934517622461171</v>
      </c>
      <c r="AG14" s="70" t="n">
        <f aca="false">AVERAGE(K14:M14)</f>
        <v>0.964644563918757</v>
      </c>
      <c r="AH14" s="70" t="n">
        <f aca="false">AVERAGE(N14:P14)</f>
        <v>0.931575567502987</v>
      </c>
      <c r="AI14" s="70" t="n">
        <f aca="false">AVERAGE(Q14:S14)</f>
        <v>0.998615111367128</v>
      </c>
    </row>
    <row r="15" customFormat="false" ht="12.75" hidden="false" customHeight="false" outlineLevel="0" collapsed="false">
      <c r="A15" s="69" t="s">
        <v>27</v>
      </c>
      <c r="B15" s="69" t="n">
        <v>2</v>
      </c>
      <c r="C15" s="69" t="n">
        <v>5</v>
      </c>
      <c r="D15" s="70" t="n">
        <f aca="false">LinhrsIn!D15/SurveyHrsIn!D15</f>
        <v>0.999731182795699</v>
      </c>
      <c r="E15" s="70" t="n">
        <f aca="false">LinhrsIn!E15/SurveyHrsIn!E15</f>
        <v>0.999059139784946</v>
      </c>
      <c r="F15" s="70" t="n">
        <f aca="false">LinhrsIn!F15/SurveyHrsIn!F15</f>
        <v>0.983189655172414</v>
      </c>
      <c r="G15" s="70" t="n">
        <f aca="false">LinhrsIn!G15/SurveyHrsIn!G15</f>
        <v>0.999596774193548</v>
      </c>
      <c r="H15" s="70" t="n">
        <f aca="false">LinhrsIn!H15/SurveyHrsIn!H15</f>
        <v>0.999722222222222</v>
      </c>
      <c r="I15" s="70" t="n">
        <f aca="false">LinhrsIn!I15/SurveyHrsIn!I15</f>
        <v>0.99986559139785</v>
      </c>
      <c r="J15" s="70" t="n">
        <f aca="false">LinhrsIn!J15/SurveyHrsIn!J15</f>
        <v>0.998333333333333</v>
      </c>
      <c r="K15" s="70" t="n">
        <f aca="false">LinhrsIn!K15/SurveyHrsIn!K15</f>
        <v>0.995967741935484</v>
      </c>
      <c r="L15" s="70" t="n">
        <f aca="false">LinhrsIn!L15/SurveyHrsIn!L15</f>
        <v>0.999462365591398</v>
      </c>
      <c r="M15" s="70" t="n">
        <f aca="false">LinhrsIn!M15/SurveyHrsIn!M15</f>
        <v>0.999305555555556</v>
      </c>
      <c r="N15" s="70" t="n">
        <f aca="false">LinhrsIn!N15/SurveyHrsIn!N15</f>
        <v>1</v>
      </c>
      <c r="O15" s="70" t="n">
        <f aca="false">LinhrsIn!O15/SurveyHrsIn!O15</f>
        <v>1</v>
      </c>
      <c r="P15" s="70" t="n">
        <f aca="false">LinhrsIn!P15/SurveyHrsIn!P15</f>
        <v>0.99986559139785</v>
      </c>
      <c r="Q15" s="70" t="n">
        <f aca="false">LinhrsIn!Q15/SurveyHrsIn!Q15</f>
        <v>0.999462365591398</v>
      </c>
      <c r="R15" s="70" t="n">
        <f aca="false">LinhrsIn!R15/SurveyHrsIn!R15</f>
        <v>0.993303571428571</v>
      </c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 t="n">
        <f aca="false">AVERAGE(E15:P15)</f>
        <v>0.997863997548717</v>
      </c>
      <c r="AD15" s="70" t="n">
        <f aca="false">AVERAGE(Q15:AB15)</f>
        <v>0.996382968509985</v>
      </c>
      <c r="AE15" s="70" t="n">
        <f aca="false">AVERAGE(E15:G15)</f>
        <v>0.993948523050303</v>
      </c>
      <c r="AF15" s="70" t="n">
        <f aca="false">AVERAGE(H15:J15)</f>
        <v>0.999307048984468</v>
      </c>
      <c r="AG15" s="70" t="n">
        <f aca="false">AVERAGE(K15:M15)</f>
        <v>0.998245221027479</v>
      </c>
      <c r="AH15" s="70" t="n">
        <f aca="false">AVERAGE(N15:P15)</f>
        <v>0.999955197132617</v>
      </c>
      <c r="AI15" s="70" t="n">
        <f aca="false">AVERAGE(Q15:S15)</f>
        <v>0.996382968509985</v>
      </c>
    </row>
    <row r="16" customFormat="false" ht="12.75" hidden="false" customHeight="false" outlineLevel="0" collapsed="false">
      <c r="A16" s="69" t="s">
        <v>27</v>
      </c>
      <c r="B16" s="69" t="n">
        <v>2</v>
      </c>
      <c r="C16" s="69" t="n">
        <v>6</v>
      </c>
      <c r="D16" s="70" t="n">
        <f aca="false">LinhrsIn!D16/SurveyHrsIn!D16</f>
        <v>0.999731182795699</v>
      </c>
      <c r="E16" s="70" t="n">
        <f aca="false">LinhrsIn!E16/SurveyHrsIn!E16</f>
        <v>0.99986559139785</v>
      </c>
      <c r="F16" s="70" t="n">
        <f aca="false">LinhrsIn!F16/SurveyHrsIn!F16</f>
        <v>0.998419540229885</v>
      </c>
      <c r="G16" s="70" t="n">
        <f aca="false">LinhrsIn!G16/SurveyHrsIn!G16</f>
        <v>1</v>
      </c>
      <c r="H16" s="70" t="n">
        <f aca="false">LinhrsIn!H16/SurveyHrsIn!H16</f>
        <v>0.999722222222222</v>
      </c>
      <c r="I16" s="70" t="n">
        <f aca="false">LinhrsIn!I16/SurveyHrsIn!I16</f>
        <v>0.99986559139785</v>
      </c>
      <c r="J16" s="70" t="n">
        <f aca="false">LinhrsIn!J16/SurveyHrsIn!J16</f>
        <v>0.999166666666667</v>
      </c>
      <c r="K16" s="70" t="n">
        <f aca="false">LinhrsIn!K16/SurveyHrsIn!K16</f>
        <v>0.993279569892473</v>
      </c>
      <c r="L16" s="70" t="n">
        <f aca="false">LinhrsIn!L16/SurveyHrsIn!L16</f>
        <v>0.981720430107527</v>
      </c>
      <c r="M16" s="70" t="n">
        <f aca="false">LinhrsIn!M16/SurveyHrsIn!M16</f>
        <v>0.999305555555556</v>
      </c>
      <c r="N16" s="70" t="n">
        <f aca="false">LinhrsIn!N16/SurveyHrsIn!N16</f>
        <v>0.99986559139785</v>
      </c>
      <c r="O16" s="70" t="n">
        <f aca="false">LinhrsIn!O16/SurveyHrsIn!O16</f>
        <v>1</v>
      </c>
      <c r="P16" s="70" t="n">
        <f aca="false">LinhrsIn!P16/SurveyHrsIn!P16</f>
        <v>0.995698924731183</v>
      </c>
      <c r="Q16" s="70" t="n">
        <f aca="false">LinhrsIn!Q16/SurveyHrsIn!Q16</f>
        <v>0.999327956989247</v>
      </c>
      <c r="R16" s="70" t="n">
        <f aca="false">LinhrsIn!R16/SurveyHrsIn!R16</f>
        <v>0.997767857142857</v>
      </c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 t="n">
        <f aca="false">AVERAGE(E16:P16)</f>
        <v>0.997242473633255</v>
      </c>
      <c r="AD16" s="70" t="n">
        <f aca="false">AVERAGE(Q16:AB16)</f>
        <v>0.998547907066052</v>
      </c>
      <c r="AE16" s="70" t="n">
        <f aca="false">AVERAGE(E16:G16)</f>
        <v>0.999428377209245</v>
      </c>
      <c r="AF16" s="70" t="n">
        <f aca="false">AVERAGE(H16:J16)</f>
        <v>0.999584826762246</v>
      </c>
      <c r="AG16" s="70" t="n">
        <f aca="false">AVERAGE(K16:M16)</f>
        <v>0.991435185185185</v>
      </c>
      <c r="AH16" s="70" t="n">
        <f aca="false">AVERAGE(N16:P16)</f>
        <v>0.998521505376344</v>
      </c>
      <c r="AI16" s="70" t="n">
        <f aca="false">AVERAGE(Q16:S16)</f>
        <v>0.998547907066052</v>
      </c>
    </row>
    <row r="17" customFormat="false" ht="12.75" hidden="false" customHeight="false" outlineLevel="0" collapsed="false">
      <c r="A17" s="69" t="s">
        <v>27</v>
      </c>
      <c r="B17" s="69" t="n">
        <v>2</v>
      </c>
      <c r="C17" s="69" t="n">
        <v>7</v>
      </c>
      <c r="D17" s="70" t="n">
        <f aca="false">LinhrsIn!D17/SurveyHrsIn!D17</f>
        <v>0.99986559139785</v>
      </c>
      <c r="E17" s="70" t="n">
        <f aca="false">LinhrsIn!E17/SurveyHrsIn!E17</f>
        <v>0.99986559139785</v>
      </c>
      <c r="F17" s="70" t="n">
        <f aca="false">LinhrsIn!F17/SurveyHrsIn!F17</f>
        <v>0.661063218390805</v>
      </c>
      <c r="G17" s="70" t="n">
        <f aca="false">LinhrsIn!G17/SurveyHrsIn!G17</f>
        <v>1</v>
      </c>
      <c r="H17" s="70" t="n">
        <f aca="false">LinhrsIn!H17/SurveyHrsIn!H17</f>
        <v>0.999722222222222</v>
      </c>
      <c r="I17" s="70" t="n">
        <f aca="false">LinhrsIn!I17/SurveyHrsIn!I17</f>
        <v>0.99986559139785</v>
      </c>
      <c r="J17" s="70" t="n">
        <f aca="false">LinhrsIn!J17/SurveyHrsIn!J17</f>
        <v>0.999305555555556</v>
      </c>
      <c r="K17" s="70" t="n">
        <f aca="false">LinhrsIn!K17/SurveyHrsIn!K17</f>
        <v>0.991263440860215</v>
      </c>
      <c r="L17" s="70" t="n">
        <f aca="false">LinhrsIn!L17/SurveyHrsIn!L17</f>
        <v>0.999327956989247</v>
      </c>
      <c r="M17" s="70" t="n">
        <f aca="false">LinhrsIn!M17/SurveyHrsIn!M17</f>
        <v>0.999305555555556</v>
      </c>
      <c r="N17" s="70" t="n">
        <f aca="false">LinhrsIn!N17/SurveyHrsIn!N17</f>
        <v>0.99986559139785</v>
      </c>
      <c r="O17" s="70" t="n">
        <f aca="false">LinhrsIn!O17/SurveyHrsIn!O17</f>
        <v>1</v>
      </c>
      <c r="P17" s="70" t="n">
        <f aca="false">LinhrsIn!P17/SurveyHrsIn!P17</f>
        <v>0.99986559139785</v>
      </c>
      <c r="Q17" s="70" t="n">
        <f aca="false">LinhrsIn!Q17/SurveyHrsIn!Q17</f>
        <v>0.999462365591398</v>
      </c>
      <c r="R17" s="70" t="n">
        <f aca="false">LinhrsIn!R17/SurveyHrsIn!R17</f>
        <v>0.997619047619048</v>
      </c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 t="n">
        <f aca="false">AVERAGE(E17:P17)</f>
        <v>0.97078752626375</v>
      </c>
      <c r="AD17" s="70" t="n">
        <f aca="false">AVERAGE(Q17:AB17)</f>
        <v>0.998540706605223</v>
      </c>
      <c r="AE17" s="70" t="n">
        <f aca="false">AVERAGE(E17:G17)</f>
        <v>0.886976269929551</v>
      </c>
      <c r="AF17" s="70" t="n">
        <f aca="false">AVERAGE(H17:J17)</f>
        <v>0.999631123058542</v>
      </c>
      <c r="AG17" s="70" t="n">
        <f aca="false">AVERAGE(K17:M17)</f>
        <v>0.996632317801673</v>
      </c>
      <c r="AH17" s="70" t="n">
        <f aca="false">AVERAGE(N17:P17)</f>
        <v>0.999910394265233</v>
      </c>
      <c r="AI17" s="70" t="n">
        <f aca="false">AVERAGE(Q17:S17)</f>
        <v>0.998540706605223</v>
      </c>
    </row>
    <row r="18" customFormat="false" ht="12.75" hidden="false" customHeight="false" outlineLevel="0" collapsed="false">
      <c r="A18" s="69" t="s">
        <v>27</v>
      </c>
      <c r="B18" s="69" t="n">
        <v>2</v>
      </c>
      <c r="C18" s="69" t="n">
        <v>8</v>
      </c>
      <c r="D18" s="70" t="n">
        <f aca="false">LinhrsIn!D18/SurveyHrsIn!D18</f>
        <v>0.999731182795699</v>
      </c>
      <c r="E18" s="70" t="n">
        <f aca="false">LinhrsIn!E18/SurveyHrsIn!E18</f>
        <v>0.999327956989247</v>
      </c>
      <c r="F18" s="70" t="n">
        <f aca="false">LinhrsIn!F18/SurveyHrsIn!F18</f>
        <v>0.997988505747127</v>
      </c>
      <c r="G18" s="70" t="n">
        <f aca="false">LinhrsIn!G18/SurveyHrsIn!G18</f>
        <v>0.999327956989247</v>
      </c>
      <c r="H18" s="70" t="n">
        <f aca="false">LinhrsIn!H18/SurveyHrsIn!H18</f>
        <v>0.999722222222222</v>
      </c>
      <c r="I18" s="70" t="n">
        <f aca="false">LinhrsIn!I18/SurveyHrsIn!I18</f>
        <v>0.999193548387097</v>
      </c>
      <c r="J18" s="70" t="n">
        <f aca="false">LinhrsIn!J18/SurveyHrsIn!J18</f>
        <v>0.999861111111111</v>
      </c>
      <c r="K18" s="70" t="n">
        <f aca="false">LinhrsIn!K18/SurveyHrsIn!K18</f>
        <v>0.992204301075269</v>
      </c>
      <c r="L18" s="70" t="n">
        <f aca="false">LinhrsIn!L18/SurveyHrsIn!L18</f>
        <v>0.992338709677419</v>
      </c>
      <c r="M18" s="70" t="n">
        <f aca="false">LinhrsIn!M18/SurveyHrsIn!M18</f>
        <v>0.999305555555556</v>
      </c>
      <c r="N18" s="70" t="n">
        <f aca="false">LinhrsIn!N18/SurveyHrsIn!N18</f>
        <v>0.990456989247312</v>
      </c>
      <c r="O18" s="70" t="n">
        <f aca="false">LinhrsIn!O18/SurveyHrsIn!O18</f>
        <v>0.892361111111111</v>
      </c>
      <c r="P18" s="70" t="n">
        <f aca="false">LinhrsIn!P18/SurveyHrsIn!P18</f>
        <v>0.999596774193548</v>
      </c>
      <c r="Q18" s="70" t="n">
        <f aca="false">LinhrsIn!Q18/SurveyHrsIn!Q18</f>
        <v>0.999462365591398</v>
      </c>
      <c r="R18" s="70" t="n">
        <f aca="false">LinhrsIn!R18/SurveyHrsIn!R18</f>
        <v>0.99672619047619</v>
      </c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 t="n">
        <f aca="false">AVERAGE(E18:P18)</f>
        <v>0.988473728525522</v>
      </c>
      <c r="AD18" s="70" t="n">
        <f aca="false">AVERAGE(Q18:AB18)</f>
        <v>0.998094278033794</v>
      </c>
      <c r="AE18" s="70" t="n">
        <f aca="false">AVERAGE(E18:G18)</f>
        <v>0.998881473241874</v>
      </c>
      <c r="AF18" s="70" t="n">
        <f aca="false">AVERAGE(H18:J18)</f>
        <v>0.99959229390681</v>
      </c>
      <c r="AG18" s="70" t="n">
        <f aca="false">AVERAGE(K18:M18)</f>
        <v>0.994616188769415</v>
      </c>
      <c r="AH18" s="70" t="n">
        <f aca="false">AVERAGE(N18:P18)</f>
        <v>0.960804958183991</v>
      </c>
      <c r="AI18" s="70" t="n">
        <f aca="false">AVERAGE(Q18:S18)</f>
        <v>0.998094278033794</v>
      </c>
    </row>
    <row r="19" customFormat="false" ht="12.75" hidden="false" customHeight="false" outlineLevel="0" collapsed="false">
      <c r="A19" s="69" t="s">
        <v>27</v>
      </c>
      <c r="B19" s="69" t="n">
        <v>2</v>
      </c>
      <c r="C19" s="69" t="n">
        <v>9</v>
      </c>
      <c r="D19" s="70" t="n">
        <f aca="false">LinhrsIn!D19/SurveyHrsIn!D19</f>
        <v>0.999596774193548</v>
      </c>
      <c r="E19" s="70" t="n">
        <f aca="false">LinhrsIn!E19/SurveyHrsIn!E19</f>
        <v>0.99986559139785</v>
      </c>
      <c r="F19" s="70" t="n">
        <f aca="false">LinhrsIn!F19/SurveyHrsIn!F19</f>
        <v>0.998419540229885</v>
      </c>
      <c r="G19" s="70" t="n">
        <f aca="false">LinhrsIn!G19/SurveyHrsIn!G19</f>
        <v>0.998387096774194</v>
      </c>
      <c r="H19" s="70" t="n">
        <f aca="false">LinhrsIn!H19/SurveyHrsIn!H19</f>
        <v>0.999722222222222</v>
      </c>
      <c r="I19" s="70" t="n">
        <f aca="false">LinhrsIn!I19/SurveyHrsIn!I19</f>
        <v>0.99986559139785</v>
      </c>
      <c r="J19" s="70" t="n">
        <f aca="false">LinhrsIn!J19/SurveyHrsIn!J19</f>
        <v>0.999861111111111</v>
      </c>
      <c r="K19" s="70" t="n">
        <f aca="false">LinhrsIn!K19/SurveyHrsIn!K19</f>
        <v>0.990456989247312</v>
      </c>
      <c r="L19" s="70" t="n">
        <f aca="false">LinhrsIn!L19/SurveyHrsIn!L19</f>
        <v>0.966935483870968</v>
      </c>
      <c r="M19" s="70" t="n">
        <f aca="false">LinhrsIn!M19/SurveyHrsIn!M19</f>
        <v>0.998194444444445</v>
      </c>
      <c r="N19" s="70" t="n">
        <f aca="false">LinhrsIn!N19/SurveyHrsIn!N19</f>
        <v>1</v>
      </c>
      <c r="O19" s="70" t="n">
        <f aca="false">LinhrsIn!O19/SurveyHrsIn!O19</f>
        <v>1</v>
      </c>
      <c r="P19" s="70" t="n">
        <f aca="false">LinhrsIn!P19/SurveyHrsIn!P19</f>
        <v>1</v>
      </c>
      <c r="Q19" s="70" t="n">
        <f aca="false">LinhrsIn!Q19/SurveyHrsIn!Q19</f>
        <v>0.999462365591398</v>
      </c>
      <c r="R19" s="70" t="n">
        <f aca="false">LinhrsIn!R19/SurveyHrsIn!R19</f>
        <v>0.997767857142857</v>
      </c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 t="n">
        <f aca="false">AVERAGE(E19:P19)</f>
        <v>0.995975672557986</v>
      </c>
      <c r="AD19" s="70" t="n">
        <f aca="false">AVERAGE(Q19:AB19)</f>
        <v>0.998615111367128</v>
      </c>
      <c r="AE19" s="70" t="n">
        <f aca="false">AVERAGE(E19:G19)</f>
        <v>0.998890742800643</v>
      </c>
      <c r="AF19" s="70" t="n">
        <f aca="false">AVERAGE(H19:J19)</f>
        <v>0.999816308243728</v>
      </c>
      <c r="AG19" s="70" t="n">
        <f aca="false">AVERAGE(K19:M19)</f>
        <v>0.985195639187575</v>
      </c>
      <c r="AH19" s="70" t="n">
        <f aca="false">AVERAGE(N19:P19)</f>
        <v>1</v>
      </c>
      <c r="AI19" s="70" t="n">
        <f aca="false">AVERAGE(Q19:S19)</f>
        <v>0.998615111367128</v>
      </c>
    </row>
    <row r="20" customFormat="false" ht="12.75" hidden="false" customHeight="false" outlineLevel="0" collapsed="false">
      <c r="A20" s="69" t="s">
        <v>27</v>
      </c>
      <c r="B20" s="69" t="n">
        <v>2</v>
      </c>
      <c r="C20" s="69" t="n">
        <v>10</v>
      </c>
      <c r="D20" s="70" t="n">
        <f aca="false">LinhrsIn!D20/SurveyHrsIn!D20</f>
        <v>1</v>
      </c>
      <c r="E20" s="70" t="n">
        <f aca="false">LinhrsIn!E20/SurveyHrsIn!E20</f>
        <v>0.99986559139785</v>
      </c>
      <c r="F20" s="70" t="n">
        <f aca="false">LinhrsIn!F20/SurveyHrsIn!F20</f>
        <v>0.998132183908046</v>
      </c>
      <c r="G20" s="70" t="n">
        <f aca="false">LinhrsIn!G20/SurveyHrsIn!G20</f>
        <v>0.99986559139785</v>
      </c>
      <c r="H20" s="70" t="n">
        <f aca="false">LinhrsIn!H20/SurveyHrsIn!H20</f>
        <v>0.999722222222222</v>
      </c>
      <c r="I20" s="70" t="n">
        <f aca="false">LinhrsIn!I20/SurveyHrsIn!I20</f>
        <v>0.99986559139785</v>
      </c>
      <c r="J20" s="70" t="n">
        <f aca="false">LinhrsIn!J20/SurveyHrsIn!J20</f>
        <v>0.999583333333333</v>
      </c>
      <c r="K20" s="70" t="n">
        <f aca="false">LinhrsIn!K20/SurveyHrsIn!K20</f>
        <v>0.996102150537634</v>
      </c>
      <c r="L20" s="70" t="n">
        <f aca="false">LinhrsIn!L20/SurveyHrsIn!L20</f>
        <v>0.999462365591398</v>
      </c>
      <c r="M20" s="70" t="n">
        <f aca="false">LinhrsIn!M20/SurveyHrsIn!M20</f>
        <v>0.994861111111111</v>
      </c>
      <c r="N20" s="70" t="n">
        <f aca="false">LinhrsIn!N20/SurveyHrsIn!N20</f>
        <v>0.99986559139785</v>
      </c>
      <c r="O20" s="70" t="n">
        <f aca="false">LinhrsIn!O20/SurveyHrsIn!O20</f>
        <v>0.999861111111111</v>
      </c>
      <c r="P20" s="70" t="n">
        <f aca="false">LinhrsIn!P20/SurveyHrsIn!P20</f>
        <v>0.99986559139785</v>
      </c>
      <c r="Q20" s="70" t="n">
        <f aca="false">LinhrsIn!Q20/SurveyHrsIn!Q20</f>
        <v>0.999462365591398</v>
      </c>
      <c r="R20" s="70" t="n">
        <f aca="false">LinhrsIn!R20/SurveyHrsIn!R20</f>
        <v>0.997470238095238</v>
      </c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 t="n">
        <f aca="false">AVERAGE(E20:P20)</f>
        <v>0.998921036233675</v>
      </c>
      <c r="AD20" s="70" t="n">
        <f aca="false">AVERAGE(Q20:AB20)</f>
        <v>0.998466301843318</v>
      </c>
      <c r="AE20" s="70" t="n">
        <f aca="false">AVERAGE(E20:G20)</f>
        <v>0.999287788901248</v>
      </c>
      <c r="AF20" s="70" t="n">
        <f aca="false">AVERAGE(H20:J20)</f>
        <v>0.999723715651135</v>
      </c>
      <c r="AG20" s="70" t="n">
        <f aca="false">AVERAGE(K20:M20)</f>
        <v>0.996808542413381</v>
      </c>
      <c r="AH20" s="70" t="n">
        <f aca="false">AVERAGE(N20:P20)</f>
        <v>0.999864097968937</v>
      </c>
      <c r="AI20" s="70" t="n">
        <f aca="false">AVERAGE(Q20:S20)</f>
        <v>0.998466301843318</v>
      </c>
    </row>
    <row r="21" customFormat="false" ht="12.75" hidden="false" customHeight="false" outlineLevel="0" collapsed="false">
      <c r="A21" s="69" t="s">
        <v>27</v>
      </c>
      <c r="B21" s="69" t="n">
        <v>2</v>
      </c>
      <c r="C21" s="69" t="n">
        <v>11</v>
      </c>
      <c r="D21" s="70" t="n">
        <f aca="false">LinhrsIn!D21/SurveyHrsIn!D21</f>
        <v>0.99986559139785</v>
      </c>
      <c r="E21" s="70" t="n">
        <f aca="false">LinhrsIn!E21/SurveyHrsIn!E21</f>
        <v>0.99986559139785</v>
      </c>
      <c r="F21" s="70" t="n">
        <f aca="false">LinhrsIn!F21/SurveyHrsIn!F21</f>
        <v>0.995977011494253</v>
      </c>
      <c r="G21" s="70" t="n">
        <f aca="false">LinhrsIn!G21/SurveyHrsIn!G21</f>
        <v>0.99744623655914</v>
      </c>
      <c r="H21" s="70" t="n">
        <f aca="false">LinhrsIn!H21/SurveyHrsIn!H21</f>
        <v>0.995416666666667</v>
      </c>
      <c r="I21" s="70" t="n">
        <f aca="false">LinhrsIn!I21/SurveyHrsIn!I21</f>
        <v>0.99986559139785</v>
      </c>
      <c r="J21" s="70" t="n">
        <f aca="false">LinhrsIn!J21/SurveyHrsIn!J21</f>
        <v>0.999722222222222</v>
      </c>
      <c r="K21" s="70" t="n">
        <f aca="false">LinhrsIn!K21/SurveyHrsIn!K21</f>
        <v>0.996370967741936</v>
      </c>
      <c r="L21" s="70" t="n">
        <f aca="false">LinhrsIn!L21/SurveyHrsIn!L21</f>
        <v>0.999462365591398</v>
      </c>
      <c r="M21" s="70" t="n">
        <f aca="false">LinhrsIn!M21/SurveyHrsIn!M21</f>
        <v>0.999444444444445</v>
      </c>
      <c r="N21" s="70" t="n">
        <f aca="false">LinhrsIn!N21/SurveyHrsIn!N21</f>
        <v>0.993279569892473</v>
      </c>
      <c r="O21" s="70" t="n">
        <f aca="false">LinhrsIn!O21/SurveyHrsIn!O21</f>
        <v>0.999861111111111</v>
      </c>
      <c r="P21" s="70" t="n">
        <f aca="false">LinhrsIn!P21/SurveyHrsIn!P21</f>
        <v>0.997177419354839</v>
      </c>
      <c r="Q21" s="70" t="n">
        <f aca="false">LinhrsIn!Q21/SurveyHrsIn!Q21</f>
        <v>0.999462365591398</v>
      </c>
      <c r="R21" s="70" t="n">
        <f aca="false">LinhrsIn!R21/SurveyHrsIn!R21</f>
        <v>0.997767857142857</v>
      </c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 t="n">
        <f aca="false">AVERAGE(E21:P21)</f>
        <v>0.997824099822848</v>
      </c>
      <c r="AD21" s="70" t="n">
        <f aca="false">AVERAGE(Q21:AB21)</f>
        <v>0.998615111367128</v>
      </c>
      <c r="AE21" s="70" t="n">
        <f aca="false">AVERAGE(E21:G21)</f>
        <v>0.997762946483747</v>
      </c>
      <c r="AF21" s="70" t="n">
        <f aca="false">AVERAGE(H21:J21)</f>
        <v>0.998334826762246</v>
      </c>
      <c r="AG21" s="70" t="n">
        <f aca="false">AVERAGE(K21:M21)</f>
        <v>0.998425925925926</v>
      </c>
      <c r="AH21" s="70" t="n">
        <f aca="false">AVERAGE(N21:P21)</f>
        <v>0.996772700119474</v>
      </c>
      <c r="AI21" s="70" t="n">
        <f aca="false">AVERAGE(Q21:S21)</f>
        <v>0.998615111367128</v>
      </c>
    </row>
    <row r="22" customFormat="false" ht="12.75" hidden="false" customHeight="false" outlineLevel="0" collapsed="false">
      <c r="A22" s="69" t="s">
        <v>27</v>
      </c>
      <c r="B22" s="69" t="n">
        <v>2</v>
      </c>
      <c r="C22" s="69" t="n">
        <v>12</v>
      </c>
      <c r="D22" s="70" t="n">
        <f aca="false">LinhrsIn!D22/SurveyHrsIn!D22</f>
        <v>0.999059139784946</v>
      </c>
      <c r="E22" s="70" t="n">
        <f aca="false">LinhrsIn!E22/SurveyHrsIn!E22</f>
        <v>0.999596774193548</v>
      </c>
      <c r="F22" s="70" t="n">
        <f aca="false">LinhrsIn!F22/SurveyHrsIn!F22</f>
        <v>0.998419540229885</v>
      </c>
      <c r="G22" s="70" t="n">
        <f aca="false">LinhrsIn!G22/SurveyHrsIn!G22</f>
        <v>0.999462365591398</v>
      </c>
      <c r="H22" s="70" t="n">
        <f aca="false">LinhrsIn!H22/SurveyHrsIn!H22</f>
        <v>0.942777777777778</v>
      </c>
      <c r="I22" s="70" t="n">
        <f aca="false">LinhrsIn!I22/SurveyHrsIn!I22</f>
        <v>0.998924731182796</v>
      </c>
      <c r="J22" s="70" t="n">
        <f aca="false">LinhrsIn!J22/SurveyHrsIn!J22</f>
        <v>0.999583333333333</v>
      </c>
      <c r="K22" s="70" t="n">
        <f aca="false">LinhrsIn!K22/SurveyHrsIn!K22</f>
        <v>0.996236559139785</v>
      </c>
      <c r="L22" s="70" t="n">
        <f aca="false">LinhrsIn!L22/SurveyHrsIn!L22</f>
        <v>0.954838709677419</v>
      </c>
      <c r="M22" s="70" t="n">
        <f aca="false">LinhrsIn!M22/SurveyHrsIn!M22</f>
        <v>0.999305555555556</v>
      </c>
      <c r="N22" s="70" t="n">
        <f aca="false">LinhrsIn!N22/SurveyHrsIn!N22</f>
        <v>1</v>
      </c>
      <c r="O22" s="70" t="n">
        <f aca="false">LinhrsIn!O22/SurveyHrsIn!O22</f>
        <v>1</v>
      </c>
      <c r="P22" s="70" t="n">
        <f aca="false">LinhrsIn!P22/SurveyHrsIn!P22</f>
        <v>0.99986559139785</v>
      </c>
      <c r="Q22" s="70" t="n">
        <f aca="false">LinhrsIn!Q22/SurveyHrsIn!Q22</f>
        <v>0.999327956989247</v>
      </c>
      <c r="R22" s="70" t="n">
        <f aca="false">LinhrsIn!R22/SurveyHrsIn!R22</f>
        <v>0.997619047619048</v>
      </c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 t="n">
        <f aca="false">AVERAGE(E22:P22)</f>
        <v>0.990750911506612</v>
      </c>
      <c r="AD22" s="70" t="n">
        <f aca="false">AVERAGE(Q22:AB22)</f>
        <v>0.998473502304147</v>
      </c>
      <c r="AE22" s="70" t="n">
        <f aca="false">AVERAGE(E22:G22)</f>
        <v>0.999159560004944</v>
      </c>
      <c r="AF22" s="70" t="n">
        <f aca="false">AVERAGE(H22:J22)</f>
        <v>0.980428614097969</v>
      </c>
      <c r="AG22" s="70" t="n">
        <f aca="false">AVERAGE(K22:M22)</f>
        <v>0.98346027479092</v>
      </c>
      <c r="AH22" s="70" t="n">
        <f aca="false">AVERAGE(N22:P22)</f>
        <v>0.999955197132617</v>
      </c>
      <c r="AI22" s="70" t="n">
        <f aca="false">AVERAGE(Q22:S22)</f>
        <v>0.998473502304147</v>
      </c>
    </row>
    <row r="23" customFormat="false" ht="12.75" hidden="false" customHeight="false" outlineLevel="0" collapsed="false">
      <c r="A23" s="69" t="s">
        <v>27</v>
      </c>
      <c r="B23" s="69" t="n">
        <v>2</v>
      </c>
      <c r="C23" s="69" t="n">
        <v>13</v>
      </c>
      <c r="D23" s="70" t="n">
        <f aca="false">LinhrsIn!D23/SurveyHrsIn!D23</f>
        <v>0.999596774193548</v>
      </c>
      <c r="E23" s="70" t="n">
        <f aca="false">LinhrsIn!E23/SurveyHrsIn!E23</f>
        <v>1</v>
      </c>
      <c r="F23" s="70" t="n">
        <f aca="false">LinhrsIn!F23/SurveyHrsIn!F23</f>
        <v>0.99698275862069</v>
      </c>
      <c r="G23" s="70" t="n">
        <f aca="false">LinhrsIn!G23/SurveyHrsIn!G23</f>
        <v>0.999596774193548</v>
      </c>
      <c r="H23" s="70" t="n">
        <f aca="false">LinhrsIn!H23/SurveyHrsIn!H23</f>
        <v>0.999722222222222</v>
      </c>
      <c r="I23" s="70" t="n">
        <f aca="false">LinhrsIn!I23/SurveyHrsIn!I23</f>
        <v>0.997983870967742</v>
      </c>
      <c r="J23" s="70" t="n">
        <f aca="false">LinhrsIn!J23/SurveyHrsIn!J23</f>
        <v>0.999861111111111</v>
      </c>
      <c r="K23" s="70" t="n">
        <f aca="false">LinhrsIn!K23/SurveyHrsIn!K23</f>
        <v>0.996236559139785</v>
      </c>
      <c r="L23" s="70" t="n">
        <f aca="false">LinhrsIn!L23/SurveyHrsIn!L23</f>
        <v>0.995833333333333</v>
      </c>
      <c r="M23" s="70" t="n">
        <f aca="false">LinhrsIn!M23/SurveyHrsIn!M23</f>
        <v>0.995416666666667</v>
      </c>
      <c r="N23" s="70" t="n">
        <f aca="false">LinhrsIn!N23/SurveyHrsIn!N23</f>
        <v>0.99986559139785</v>
      </c>
      <c r="O23" s="70" t="n">
        <f aca="false">LinhrsIn!O23/SurveyHrsIn!O23</f>
        <v>1</v>
      </c>
      <c r="P23" s="70" t="n">
        <f aca="false">LinhrsIn!P23/SurveyHrsIn!P23</f>
        <v>0.99986559139785</v>
      </c>
      <c r="Q23" s="70" t="n">
        <f aca="false">LinhrsIn!Q23/SurveyHrsIn!Q23</f>
        <v>0.999462365591398</v>
      </c>
      <c r="R23" s="70" t="n">
        <f aca="false">LinhrsIn!R23/SurveyHrsIn!R23</f>
        <v>0.997767857142857</v>
      </c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 t="n">
        <f aca="false">AVERAGE(E23:P23)</f>
        <v>0.9984470399209</v>
      </c>
      <c r="AD23" s="70" t="n">
        <f aca="false">AVERAGE(Q23:AB23)</f>
        <v>0.998615111367128</v>
      </c>
      <c r="AE23" s="70" t="n">
        <f aca="false">AVERAGE(E23:G23)</f>
        <v>0.998859844271413</v>
      </c>
      <c r="AF23" s="70" t="n">
        <f aca="false">AVERAGE(H23:J23)</f>
        <v>0.999189068100359</v>
      </c>
      <c r="AG23" s="70" t="n">
        <f aca="false">AVERAGE(K23:M23)</f>
        <v>0.995828853046595</v>
      </c>
      <c r="AH23" s="70" t="n">
        <f aca="false">AVERAGE(N23:P23)</f>
        <v>0.999910394265233</v>
      </c>
      <c r="AI23" s="70" t="n">
        <f aca="false">AVERAGE(Q23:S23)</f>
        <v>0.998615111367128</v>
      </c>
    </row>
    <row r="24" customFormat="false" ht="12.75" hidden="false" customHeight="false" outlineLevel="0" collapsed="false">
      <c r="A24" s="69" t="s">
        <v>27</v>
      </c>
      <c r="B24" s="69" t="n">
        <v>2</v>
      </c>
      <c r="C24" s="69" t="n">
        <v>14</v>
      </c>
      <c r="D24" s="70" t="n">
        <f aca="false">LinhrsIn!D24/SurveyHrsIn!D24</f>
        <v>0.999596774193548</v>
      </c>
      <c r="E24" s="70" t="n">
        <f aca="false">LinhrsIn!E24/SurveyHrsIn!E24</f>
        <v>0.999731182795699</v>
      </c>
      <c r="F24" s="70" t="n">
        <f aca="false">LinhrsIn!F24/SurveyHrsIn!F24</f>
        <v>1</v>
      </c>
      <c r="G24" s="70" t="n">
        <f aca="false">LinhrsIn!G24/SurveyHrsIn!G24</f>
        <v>0.99986559139785</v>
      </c>
      <c r="H24" s="70" t="n">
        <f aca="false">LinhrsIn!H24/SurveyHrsIn!H24</f>
        <v>0.999583333333333</v>
      </c>
      <c r="I24" s="70" t="n">
        <f aca="false">LinhrsIn!I24/SurveyHrsIn!I24</f>
        <v>1</v>
      </c>
      <c r="J24" s="70" t="n">
        <f aca="false">LinhrsIn!J24/SurveyHrsIn!J24</f>
        <v>0.995277777777778</v>
      </c>
      <c r="K24" s="70" t="n">
        <f aca="false">LinhrsIn!K24/SurveyHrsIn!K24</f>
        <v>0.996102150537634</v>
      </c>
      <c r="L24" s="70" t="n">
        <f aca="false">LinhrsIn!L24/SurveyHrsIn!L24</f>
        <v>0.999462365591398</v>
      </c>
      <c r="M24" s="70" t="n">
        <f aca="false">LinhrsIn!M24/SurveyHrsIn!M24</f>
        <v>0.999583333333333</v>
      </c>
      <c r="N24" s="70" t="n">
        <f aca="false">LinhrsIn!N24/SurveyHrsIn!N24</f>
        <v>1</v>
      </c>
      <c r="O24" s="70" t="n">
        <f aca="false">LinhrsIn!O24/SurveyHrsIn!O24</f>
        <v>1</v>
      </c>
      <c r="P24" s="70" t="n">
        <f aca="false">LinhrsIn!P24/SurveyHrsIn!P24</f>
        <v>0.99986559139785</v>
      </c>
      <c r="Q24" s="70" t="n">
        <f aca="false">LinhrsIn!Q24/SurveyHrsIn!Q24</f>
        <v>0.999596774193548</v>
      </c>
      <c r="R24" s="70" t="n">
        <f aca="false">LinhrsIn!R24/SurveyHrsIn!R24</f>
        <v>0.990625</v>
      </c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 t="n">
        <f aca="false">AVERAGE(E24:P24)</f>
        <v>0.99912261051374</v>
      </c>
      <c r="AD24" s="70" t="n">
        <f aca="false">AVERAGE(Q24:AB24)</f>
        <v>0.995110887096774</v>
      </c>
      <c r="AE24" s="70" t="n">
        <f aca="false">AVERAGE(E24:G24)</f>
        <v>0.99986559139785</v>
      </c>
      <c r="AF24" s="70" t="n">
        <f aca="false">AVERAGE(H24:J24)</f>
        <v>0.998287037037037</v>
      </c>
      <c r="AG24" s="70" t="n">
        <f aca="false">AVERAGE(K24:M24)</f>
        <v>0.998382616487455</v>
      </c>
      <c r="AH24" s="70" t="n">
        <f aca="false">AVERAGE(N24:P24)</f>
        <v>0.999955197132617</v>
      </c>
      <c r="AI24" s="70" t="n">
        <f aca="false">AVERAGE(Q24:S24)</f>
        <v>0.995110887096774</v>
      </c>
    </row>
    <row r="25" customFormat="false" ht="12.75" hidden="false" customHeight="false" outlineLevel="0" collapsed="false">
      <c r="A25" s="69" t="s">
        <v>27</v>
      </c>
      <c r="B25" s="69" t="n">
        <v>2</v>
      </c>
      <c r="C25" s="69" t="n">
        <v>15</v>
      </c>
      <c r="D25" s="70" t="n">
        <f aca="false">LinhrsIn!D25/SurveyHrsIn!D25</f>
        <v>1</v>
      </c>
      <c r="E25" s="70" t="n">
        <f aca="false">LinhrsIn!E25/SurveyHrsIn!E25</f>
        <v>0.998252688172043</v>
      </c>
      <c r="F25" s="70" t="n">
        <f aca="false">LinhrsIn!F25/SurveyHrsIn!F25</f>
        <v>0.997126436781609</v>
      </c>
      <c r="G25" s="70" t="n">
        <f aca="false">LinhrsIn!G25/SurveyHrsIn!G25</f>
        <v>0.99986559139785</v>
      </c>
      <c r="H25" s="70" t="n">
        <f aca="false">LinhrsIn!H25/SurveyHrsIn!H25</f>
        <v>0.999722222222222</v>
      </c>
      <c r="I25" s="70" t="n">
        <f aca="false">LinhrsIn!I25/SurveyHrsIn!I25</f>
        <v>0.995698924731183</v>
      </c>
      <c r="J25" s="70" t="n">
        <f aca="false">LinhrsIn!J25/SurveyHrsIn!J25</f>
        <v>0.999861111111111</v>
      </c>
      <c r="K25" s="70" t="n">
        <f aca="false">LinhrsIn!K25/SurveyHrsIn!K25</f>
        <v>0.996236559139785</v>
      </c>
      <c r="L25" s="70" t="n">
        <f aca="false">LinhrsIn!L25/SurveyHrsIn!L25</f>
        <v>0.995430107526882</v>
      </c>
      <c r="M25" s="70" t="n">
        <f aca="false">LinhrsIn!M25/SurveyHrsIn!M25</f>
        <v>0.999305555555556</v>
      </c>
      <c r="N25" s="70" t="n">
        <f aca="false">LinhrsIn!N25/SurveyHrsIn!N25</f>
        <v>0.99986559139785</v>
      </c>
      <c r="O25" s="70" t="n">
        <f aca="false">LinhrsIn!O25/SurveyHrsIn!O25</f>
        <v>0.999861111111111</v>
      </c>
      <c r="P25" s="70" t="n">
        <f aca="false">LinhrsIn!P25/SurveyHrsIn!P25</f>
        <v>0.999462365591398</v>
      </c>
      <c r="Q25" s="70" t="n">
        <f aca="false">LinhrsIn!Q25/SurveyHrsIn!Q25</f>
        <v>0.999596774193548</v>
      </c>
      <c r="R25" s="70" t="n">
        <f aca="false">LinhrsIn!R25/SurveyHrsIn!R25</f>
        <v>0.997321428571429</v>
      </c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 t="n">
        <f aca="false">AVERAGE(E25:P25)</f>
        <v>0.998390688728217</v>
      </c>
      <c r="AD25" s="70" t="n">
        <f aca="false">AVERAGE(Q25:AB25)</f>
        <v>0.998459101382489</v>
      </c>
      <c r="AE25" s="70" t="n">
        <f aca="false">AVERAGE(E25:G25)</f>
        <v>0.998414905450501</v>
      </c>
      <c r="AF25" s="70" t="n">
        <f aca="false">AVERAGE(H25:J25)</f>
        <v>0.998427419354839</v>
      </c>
      <c r="AG25" s="70" t="n">
        <f aca="false">AVERAGE(K25:M25)</f>
        <v>0.996990740740741</v>
      </c>
      <c r="AH25" s="70" t="n">
        <f aca="false">AVERAGE(N25:P25)</f>
        <v>0.999729689366786</v>
      </c>
      <c r="AI25" s="70" t="n">
        <f aca="false">AVERAGE(Q25:S25)</f>
        <v>0.998459101382489</v>
      </c>
    </row>
    <row r="26" customFormat="false" ht="12.75" hidden="false" customHeight="false" outlineLevel="0" collapsed="false">
      <c r="A26" s="69" t="s">
        <v>27</v>
      </c>
      <c r="B26" s="69" t="n">
        <v>2</v>
      </c>
      <c r="C26" s="69" t="n">
        <v>16</v>
      </c>
      <c r="D26" s="70" t="n">
        <f aca="false">LinhrsIn!D26/SurveyHrsIn!D26</f>
        <v>0.999731182795699</v>
      </c>
      <c r="E26" s="70" t="n">
        <f aca="false">LinhrsIn!E26/SurveyHrsIn!E26</f>
        <v>0.992204301075269</v>
      </c>
      <c r="F26" s="70" t="n">
        <f aca="false">LinhrsIn!F26/SurveyHrsIn!F26</f>
        <v>0.999568965517241</v>
      </c>
      <c r="G26" s="70" t="n">
        <f aca="false">LinhrsIn!G26/SurveyHrsIn!G26</f>
        <v>0.99986559139785</v>
      </c>
      <c r="H26" s="70" t="n">
        <f aca="false">LinhrsIn!H26/SurveyHrsIn!H26</f>
        <v>0.999722222222222</v>
      </c>
      <c r="I26" s="70" t="n">
        <f aca="false">LinhrsIn!I26/SurveyHrsIn!I26</f>
        <v>0.999731182795699</v>
      </c>
      <c r="J26" s="70" t="n">
        <f aca="false">LinhrsIn!J26/SurveyHrsIn!J26</f>
        <v>0.999583333333333</v>
      </c>
      <c r="K26" s="70" t="n">
        <f aca="false">LinhrsIn!K26/SurveyHrsIn!K26</f>
        <v>0.996102150537634</v>
      </c>
      <c r="L26" s="70" t="n">
        <f aca="false">LinhrsIn!L26/SurveyHrsIn!L26</f>
        <v>0.999462365591398</v>
      </c>
      <c r="M26" s="70" t="n">
        <f aca="false">LinhrsIn!M26/SurveyHrsIn!M26</f>
        <v>0.999444444444445</v>
      </c>
      <c r="N26" s="70" t="n">
        <f aca="false">LinhrsIn!N26/SurveyHrsIn!N26</f>
        <v>1</v>
      </c>
      <c r="O26" s="70" t="n">
        <f aca="false">LinhrsIn!O26/SurveyHrsIn!O26</f>
        <v>0.993055555555556</v>
      </c>
      <c r="P26" s="70" t="n">
        <f aca="false">LinhrsIn!P26/SurveyHrsIn!P26</f>
        <v>0.99986559139785</v>
      </c>
      <c r="Q26" s="70" t="n">
        <f aca="false">LinhrsIn!Q26/SurveyHrsIn!Q26</f>
        <v>0.998790322580645</v>
      </c>
      <c r="R26" s="70" t="n">
        <f aca="false">LinhrsIn!R26/SurveyHrsIn!R26</f>
        <v>0.997321428571429</v>
      </c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 t="n">
        <f aca="false">AVERAGE(E26:P26)</f>
        <v>0.998217141989041</v>
      </c>
      <c r="AD26" s="70" t="n">
        <f aca="false">AVERAGE(Q26:AB26)</f>
        <v>0.998055875576037</v>
      </c>
      <c r="AE26" s="70" t="n">
        <f aca="false">AVERAGE(E26:G26)</f>
        <v>0.997212952663453</v>
      </c>
      <c r="AF26" s="70" t="n">
        <f aca="false">AVERAGE(H26:J26)</f>
        <v>0.999678912783751</v>
      </c>
      <c r="AG26" s="70" t="n">
        <f aca="false">AVERAGE(K26:M26)</f>
        <v>0.998336320191159</v>
      </c>
      <c r="AH26" s="70" t="n">
        <f aca="false">AVERAGE(N26:P26)</f>
        <v>0.997640382317802</v>
      </c>
      <c r="AI26" s="70" t="n">
        <f aca="false">AVERAGE(Q26:S26)</f>
        <v>0.998055875576037</v>
      </c>
    </row>
    <row r="27" customFormat="false" ht="12.75" hidden="false" customHeight="false" outlineLevel="0" collapsed="false">
      <c r="A27" s="69" t="s">
        <v>27</v>
      </c>
      <c r="B27" s="69" t="n">
        <v>2</v>
      </c>
      <c r="C27" s="69" t="n">
        <v>17</v>
      </c>
      <c r="D27" s="70" t="n">
        <f aca="false">LinhrsIn!D27/SurveyHrsIn!D27</f>
        <v>1</v>
      </c>
      <c r="E27" s="70" t="n">
        <f aca="false">LinhrsIn!E27/SurveyHrsIn!E27</f>
        <v>0.992204301075269</v>
      </c>
      <c r="F27" s="70" t="n">
        <f aca="false">LinhrsIn!F27/SurveyHrsIn!F27</f>
        <v>0.999856321839081</v>
      </c>
      <c r="G27" s="70" t="n">
        <f aca="false">LinhrsIn!G27/SurveyHrsIn!G27</f>
        <v>0.99986559139785</v>
      </c>
      <c r="H27" s="70" t="n">
        <f aca="false">LinhrsIn!H27/SurveyHrsIn!H27</f>
        <v>0.999722222222222</v>
      </c>
      <c r="I27" s="70" t="n">
        <f aca="false">LinhrsIn!I27/SurveyHrsIn!I27</f>
        <v>0.99986559139785</v>
      </c>
      <c r="J27" s="70" t="n">
        <f aca="false">LinhrsIn!J27/SurveyHrsIn!J27</f>
        <v>0.995138888888889</v>
      </c>
      <c r="K27" s="70" t="n">
        <f aca="false">LinhrsIn!K27/SurveyHrsIn!K27</f>
        <v>0.996102150537634</v>
      </c>
      <c r="L27" s="70" t="n">
        <f aca="false">LinhrsIn!L27/SurveyHrsIn!L27</f>
        <v>0.999462365591398</v>
      </c>
      <c r="M27" s="70" t="n">
        <f aca="false">LinhrsIn!M27/SurveyHrsIn!M27</f>
        <v>0.999166666666667</v>
      </c>
      <c r="N27" s="70" t="n">
        <f aca="false">LinhrsIn!N27/SurveyHrsIn!N27</f>
        <v>1</v>
      </c>
      <c r="O27" s="70" t="n">
        <f aca="false">LinhrsIn!O27/SurveyHrsIn!O27</f>
        <v>1</v>
      </c>
      <c r="P27" s="70" t="n">
        <f aca="false">LinhrsIn!P27/SurveyHrsIn!P27</f>
        <v>0.99986559139785</v>
      </c>
      <c r="Q27" s="70" t="n">
        <f aca="false">LinhrsIn!Q27/SurveyHrsIn!Q27</f>
        <v>0.999596774193548</v>
      </c>
      <c r="R27" s="70" t="n">
        <f aca="false">LinhrsIn!R27/SurveyHrsIn!R27</f>
        <v>0.996279761904762</v>
      </c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 t="n">
        <f aca="false">AVERAGE(E27:P27)</f>
        <v>0.998437474251226</v>
      </c>
      <c r="AD27" s="70" t="n">
        <f aca="false">AVERAGE(Q27:AB27)</f>
        <v>0.997938268049155</v>
      </c>
      <c r="AE27" s="70" t="n">
        <f aca="false">AVERAGE(E27:G27)</f>
        <v>0.997308738104066</v>
      </c>
      <c r="AF27" s="70" t="n">
        <f aca="false">AVERAGE(H27:J27)</f>
        <v>0.998242234169653</v>
      </c>
      <c r="AG27" s="70" t="n">
        <f aca="false">AVERAGE(K27:M27)</f>
        <v>0.998243727598566</v>
      </c>
      <c r="AH27" s="70" t="n">
        <f aca="false">AVERAGE(N27:P27)</f>
        <v>0.999955197132617</v>
      </c>
      <c r="AI27" s="70" t="n">
        <f aca="false">AVERAGE(Q27:S27)</f>
        <v>0.997938268049155</v>
      </c>
    </row>
    <row r="28" customFormat="false" ht="12.75" hidden="false" customHeight="false" outlineLevel="0" collapsed="false">
      <c r="A28" s="69" t="s">
        <v>27</v>
      </c>
      <c r="B28" s="69" t="n">
        <v>2</v>
      </c>
      <c r="C28" s="69" t="n">
        <v>18</v>
      </c>
      <c r="D28" s="70" t="n">
        <f aca="false">LinhrsIn!D28/SurveyHrsIn!D28</f>
        <v>0.999731182795699</v>
      </c>
      <c r="E28" s="70" t="n">
        <f aca="false">LinhrsIn!E28/SurveyHrsIn!E28</f>
        <v>0.99986559139785</v>
      </c>
      <c r="F28" s="70" t="n">
        <f aca="false">LinhrsIn!F28/SurveyHrsIn!F28</f>
        <v>0.999281609195402</v>
      </c>
      <c r="G28" s="70" t="n">
        <f aca="false">LinhrsIn!G28/SurveyHrsIn!G28</f>
        <v>0.99986559139785</v>
      </c>
      <c r="H28" s="70" t="n">
        <f aca="false">LinhrsIn!H28/SurveyHrsIn!H28</f>
        <v>0.999722222222222</v>
      </c>
      <c r="I28" s="70" t="n">
        <f aca="false">LinhrsIn!I28/SurveyHrsIn!I28</f>
        <v>0.99986559139785</v>
      </c>
      <c r="J28" s="70" t="n">
        <f aca="false">LinhrsIn!J28/SurveyHrsIn!J28</f>
        <v>0.996805555555556</v>
      </c>
      <c r="K28" s="70" t="n">
        <f aca="false">LinhrsIn!K28/SurveyHrsIn!K28</f>
        <v>0.996236559139785</v>
      </c>
      <c r="L28" s="70" t="n">
        <f aca="false">LinhrsIn!L28/SurveyHrsIn!L28</f>
        <v>0.999059139784946</v>
      </c>
      <c r="M28" s="70" t="n">
        <f aca="false">LinhrsIn!M28/SurveyHrsIn!M28</f>
        <v>0.999444444444445</v>
      </c>
      <c r="N28" s="70" t="n">
        <f aca="false">LinhrsIn!N28/SurveyHrsIn!N28</f>
        <v>0.99986559139785</v>
      </c>
      <c r="O28" s="70" t="n">
        <f aca="false">LinhrsIn!O28/SurveyHrsIn!O28</f>
        <v>0.999722222222222</v>
      </c>
      <c r="P28" s="70" t="n">
        <f aca="false">LinhrsIn!P28/SurveyHrsIn!P28</f>
        <v>1</v>
      </c>
      <c r="Q28" s="70" t="n">
        <f aca="false">LinhrsIn!Q28/SurveyHrsIn!Q28</f>
        <v>0.999596774193548</v>
      </c>
      <c r="R28" s="70" t="n">
        <f aca="false">LinhrsIn!R28/SurveyHrsIn!R28</f>
        <v>0.997321428571429</v>
      </c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 t="n">
        <f aca="false">AVERAGE(E28:P28)</f>
        <v>0.999144509846331</v>
      </c>
      <c r="AD28" s="70" t="n">
        <f aca="false">AVERAGE(Q28:AB28)</f>
        <v>0.998459101382489</v>
      </c>
      <c r="AE28" s="70" t="n">
        <f aca="false">AVERAGE(E28:G28)</f>
        <v>0.9996709306637</v>
      </c>
      <c r="AF28" s="70" t="n">
        <f aca="false">AVERAGE(H28:J28)</f>
        <v>0.998797789725209</v>
      </c>
      <c r="AG28" s="70" t="n">
        <f aca="false">AVERAGE(K28:M28)</f>
        <v>0.998246714456392</v>
      </c>
      <c r="AH28" s="70" t="n">
        <f aca="false">AVERAGE(N28:P28)</f>
        <v>0.999862604540024</v>
      </c>
      <c r="AI28" s="70" t="n">
        <f aca="false">AVERAGE(Q28:S28)</f>
        <v>0.998459101382489</v>
      </c>
    </row>
    <row r="29" customFormat="false" ht="12.75" hidden="false" customHeight="false" outlineLevel="0" collapsed="false">
      <c r="A29" s="69" t="s">
        <v>27</v>
      </c>
      <c r="B29" s="69" t="n">
        <v>2</v>
      </c>
      <c r="C29" s="69" t="n">
        <v>19</v>
      </c>
      <c r="D29" s="70" t="n">
        <f aca="false">LinhrsIn!D29/SurveyHrsIn!D29</f>
        <v>1</v>
      </c>
      <c r="E29" s="70" t="n">
        <f aca="false">LinhrsIn!E29/SurveyHrsIn!E29</f>
        <v>1</v>
      </c>
      <c r="F29" s="70" t="n">
        <f aca="false">LinhrsIn!F29/SurveyHrsIn!F29</f>
        <v>0.99698275862069</v>
      </c>
      <c r="G29" s="70" t="n">
        <f aca="false">LinhrsIn!G29/SurveyHrsIn!G29</f>
        <v>1</v>
      </c>
      <c r="H29" s="70" t="n">
        <f aca="false">LinhrsIn!H29/SurveyHrsIn!H29</f>
        <v>0.999722222222222</v>
      </c>
      <c r="I29" s="70" t="n">
        <f aca="false">LinhrsIn!I29/SurveyHrsIn!I29</f>
        <v>0.99986559139785</v>
      </c>
      <c r="J29" s="70" t="n">
        <f aca="false">LinhrsIn!J29/SurveyHrsIn!J29</f>
        <v>0.999861111111111</v>
      </c>
      <c r="K29" s="70" t="n">
        <f aca="false">LinhrsIn!K29/SurveyHrsIn!K29</f>
        <v>0.996236559139785</v>
      </c>
      <c r="L29" s="70" t="n">
        <f aca="false">LinhrsIn!L29/SurveyHrsIn!L29</f>
        <v>0.999462365591398</v>
      </c>
      <c r="M29" s="70" t="n">
        <f aca="false">LinhrsIn!M29/SurveyHrsIn!M29</f>
        <v>0.999583333333333</v>
      </c>
      <c r="N29" s="70" t="n">
        <f aca="false">LinhrsIn!N29/SurveyHrsIn!N29</f>
        <v>1</v>
      </c>
      <c r="O29" s="70" t="n">
        <f aca="false">LinhrsIn!O29/SurveyHrsIn!O29</f>
        <v>1</v>
      </c>
      <c r="P29" s="70" t="n">
        <f aca="false">LinhrsIn!P29/SurveyHrsIn!P29</f>
        <v>0.997983870967742</v>
      </c>
      <c r="Q29" s="70" t="n">
        <f aca="false">LinhrsIn!Q29/SurveyHrsIn!Q29</f>
        <v>0.999596774193548</v>
      </c>
      <c r="R29" s="70" t="n">
        <f aca="false">LinhrsIn!R29/SurveyHrsIn!R29</f>
        <v>0.997619047619048</v>
      </c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 t="n">
        <f aca="false">AVERAGE(E29:P29)</f>
        <v>0.999141484365344</v>
      </c>
      <c r="AD29" s="70" t="n">
        <f aca="false">AVERAGE(Q29:AB29)</f>
        <v>0.998607910906298</v>
      </c>
      <c r="AE29" s="70" t="n">
        <f aca="false">AVERAGE(E29:G29)</f>
        <v>0.998994252873563</v>
      </c>
      <c r="AF29" s="70" t="n">
        <f aca="false">AVERAGE(H29:J29)</f>
        <v>0.999816308243728</v>
      </c>
      <c r="AG29" s="70" t="n">
        <f aca="false">AVERAGE(K29:M29)</f>
        <v>0.998427419354839</v>
      </c>
      <c r="AH29" s="70" t="n">
        <f aca="false">AVERAGE(N29:P29)</f>
        <v>0.999327956989247</v>
      </c>
      <c r="AI29" s="70" t="n">
        <f aca="false">AVERAGE(Q29:S29)</f>
        <v>0.998607910906298</v>
      </c>
    </row>
    <row r="30" customFormat="false" ht="12.75" hidden="false" customHeight="false" outlineLevel="0" collapsed="false">
      <c r="A30" s="69" t="s">
        <v>27</v>
      </c>
      <c r="B30" s="69" t="n">
        <v>2</v>
      </c>
      <c r="C30" s="69" t="n">
        <v>20</v>
      </c>
      <c r="D30" s="70" t="n">
        <f aca="false">LinhrsIn!D30/SurveyHrsIn!D30</f>
        <v>0.998655913978495</v>
      </c>
      <c r="E30" s="70" t="n">
        <f aca="false">LinhrsIn!E30/SurveyHrsIn!E30</f>
        <v>0.995564516129032</v>
      </c>
      <c r="F30" s="70" t="n">
        <f aca="false">LinhrsIn!F30/SurveyHrsIn!F30</f>
        <v>0.997701149425287</v>
      </c>
      <c r="G30" s="70" t="n">
        <f aca="false">LinhrsIn!G30/SurveyHrsIn!G30</f>
        <v>1</v>
      </c>
      <c r="H30" s="70" t="n">
        <f aca="false">LinhrsIn!H30/SurveyHrsIn!H30</f>
        <v>0.999722222222222</v>
      </c>
      <c r="I30" s="70" t="n">
        <f aca="false">LinhrsIn!I30/SurveyHrsIn!I30</f>
        <v>1</v>
      </c>
      <c r="J30" s="70" t="n">
        <f aca="false">LinhrsIn!J30/SurveyHrsIn!J30</f>
        <v>0.998055555555556</v>
      </c>
      <c r="K30" s="70" t="n">
        <f aca="false">LinhrsIn!K30/SurveyHrsIn!K30</f>
        <v>0.995967741935484</v>
      </c>
      <c r="L30" s="70" t="n">
        <f aca="false">LinhrsIn!L30/SurveyHrsIn!L30</f>
        <v>0.999462365591398</v>
      </c>
      <c r="M30" s="70" t="n">
        <f aca="false">LinhrsIn!M30/SurveyHrsIn!M30</f>
        <v>0.999444444444445</v>
      </c>
      <c r="N30" s="70" t="n">
        <f aca="false">LinhrsIn!N30/SurveyHrsIn!N30</f>
        <v>0.999731182795699</v>
      </c>
      <c r="O30" s="70" t="n">
        <f aca="false">LinhrsIn!O30/SurveyHrsIn!O30</f>
        <v>0.999583333333333</v>
      </c>
      <c r="P30" s="70" t="n">
        <f aca="false">LinhrsIn!P30/SurveyHrsIn!P30</f>
        <v>1</v>
      </c>
      <c r="Q30" s="70" t="n">
        <f aca="false">LinhrsIn!Q30/SurveyHrsIn!Q30</f>
        <v>0.999462365591398</v>
      </c>
      <c r="R30" s="70" t="n">
        <f aca="false">LinhrsIn!R30/SurveyHrsIn!R30</f>
        <v>0.988095238095238</v>
      </c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 t="n">
        <f aca="false">AVERAGE(E30:P30)</f>
        <v>0.998769375952705</v>
      </c>
      <c r="AD30" s="70" t="n">
        <f aca="false">AVERAGE(Q30:AB30)</f>
        <v>0.993778801843318</v>
      </c>
      <c r="AE30" s="70" t="n">
        <f aca="false">AVERAGE(E30:G30)</f>
        <v>0.99775522185144</v>
      </c>
      <c r="AF30" s="70" t="n">
        <f aca="false">AVERAGE(H30:J30)</f>
        <v>0.999259259259259</v>
      </c>
      <c r="AG30" s="70" t="n">
        <f aca="false">AVERAGE(K30:M30)</f>
        <v>0.998291517323775</v>
      </c>
      <c r="AH30" s="70" t="n">
        <f aca="false">AVERAGE(N30:P30)</f>
        <v>0.999771505376344</v>
      </c>
      <c r="AI30" s="70" t="n">
        <f aca="false">AVERAGE(Q30:S30)</f>
        <v>0.993778801843318</v>
      </c>
    </row>
    <row r="31" customFormat="false" ht="12.75" hidden="false" customHeight="false" outlineLevel="0" collapsed="false">
      <c r="A31" s="69" t="s">
        <v>27</v>
      </c>
      <c r="B31" s="69" t="n">
        <v>2</v>
      </c>
      <c r="C31" s="69" t="n">
        <v>21</v>
      </c>
      <c r="D31" s="70" t="n">
        <f aca="false">LinhrsIn!D31/SurveyHrsIn!D31</f>
        <v>0.999327956989247</v>
      </c>
      <c r="E31" s="70" t="n">
        <f aca="false">LinhrsIn!E31/SurveyHrsIn!E31</f>
        <v>1</v>
      </c>
      <c r="F31" s="70" t="n">
        <f aca="false">LinhrsIn!F31/SurveyHrsIn!F31</f>
        <v>0.999568965517241</v>
      </c>
      <c r="G31" s="70" t="n">
        <f aca="false">LinhrsIn!G31/SurveyHrsIn!G31</f>
        <v>0.999731182795699</v>
      </c>
      <c r="H31" s="70" t="n">
        <f aca="false">LinhrsIn!H31/SurveyHrsIn!H31</f>
        <v>0.996944444444444</v>
      </c>
      <c r="I31" s="70" t="n">
        <f aca="false">LinhrsIn!I31/SurveyHrsIn!I31</f>
        <v>0.99986559139785</v>
      </c>
      <c r="J31" s="70" t="n">
        <f aca="false">LinhrsIn!J31/SurveyHrsIn!J31</f>
        <v>0.999722222222222</v>
      </c>
      <c r="K31" s="70" t="n">
        <f aca="false">LinhrsIn!K31/SurveyHrsIn!K31</f>
        <v>0.996102150537634</v>
      </c>
      <c r="L31" s="70" t="n">
        <f aca="false">LinhrsIn!L31/SurveyHrsIn!L31</f>
        <v>0.999462365591398</v>
      </c>
      <c r="M31" s="70" t="n">
        <f aca="false">LinhrsIn!M31/SurveyHrsIn!M31</f>
        <v>0.999583333333333</v>
      </c>
      <c r="N31" s="70" t="n">
        <f aca="false">LinhrsIn!N31/SurveyHrsIn!N31</f>
        <v>0.994623655913979</v>
      </c>
      <c r="O31" s="70" t="n">
        <f aca="false">LinhrsIn!O31/SurveyHrsIn!O31</f>
        <v>0.999583333333333</v>
      </c>
      <c r="P31" s="70" t="n">
        <f aca="false">LinhrsIn!P31/SurveyHrsIn!P31</f>
        <v>0.99986559139785</v>
      </c>
      <c r="Q31" s="70" t="n">
        <f aca="false">LinhrsIn!Q31/SurveyHrsIn!Q31</f>
        <v>0.999596774193548</v>
      </c>
      <c r="R31" s="70" t="n">
        <f aca="false">LinhrsIn!R31/SurveyHrsIn!R31</f>
        <v>0.994494047619048</v>
      </c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 t="n">
        <f aca="false">AVERAGE(E31:P31)</f>
        <v>0.998754403040415</v>
      </c>
      <c r="AD31" s="70" t="n">
        <f aca="false">AVERAGE(Q31:AB31)</f>
        <v>0.997045410906298</v>
      </c>
      <c r="AE31" s="70" t="n">
        <f aca="false">AVERAGE(E31:G31)</f>
        <v>0.999766716104313</v>
      </c>
      <c r="AF31" s="70" t="n">
        <f aca="false">AVERAGE(H31:J31)</f>
        <v>0.998844086021505</v>
      </c>
      <c r="AG31" s="70" t="n">
        <f aca="false">AVERAGE(K31:M31)</f>
        <v>0.998382616487455</v>
      </c>
      <c r="AH31" s="70" t="n">
        <f aca="false">AVERAGE(N31:P31)</f>
        <v>0.998024193548387</v>
      </c>
      <c r="AI31" s="70" t="n">
        <f aca="false">AVERAGE(Q31:S31)</f>
        <v>0.997045410906298</v>
      </c>
    </row>
    <row r="32" customFormat="false" ht="12.75" hidden="false" customHeight="false" outlineLevel="0" collapsed="false">
      <c r="A32" s="69" t="s">
        <v>27</v>
      </c>
      <c r="B32" s="69" t="n">
        <v>2</v>
      </c>
      <c r="C32" s="69" t="n">
        <v>22</v>
      </c>
      <c r="D32" s="70" t="n">
        <f aca="false">LinhrsIn!D32/SurveyHrsIn!D32</f>
        <v>1</v>
      </c>
      <c r="E32" s="70" t="n">
        <f aca="false">LinhrsIn!E32/SurveyHrsIn!E32</f>
        <v>0.99986559139785</v>
      </c>
      <c r="F32" s="70" t="n">
        <f aca="false">LinhrsIn!F32/SurveyHrsIn!F32</f>
        <v>0.99683908045977</v>
      </c>
      <c r="G32" s="70" t="n">
        <f aca="false">LinhrsIn!G32/SurveyHrsIn!G32</f>
        <v>1</v>
      </c>
      <c r="H32" s="70" t="n">
        <f aca="false">LinhrsIn!H32/SurveyHrsIn!H32</f>
        <v>0.999583333333333</v>
      </c>
      <c r="I32" s="70" t="n">
        <f aca="false">LinhrsIn!I32/SurveyHrsIn!I32</f>
        <v>0.99986559139785</v>
      </c>
      <c r="J32" s="70" t="n">
        <f aca="false">LinhrsIn!J32/SurveyHrsIn!J32</f>
        <v>0.999861111111111</v>
      </c>
      <c r="K32" s="70" t="n">
        <f aca="false">LinhrsIn!K32/SurveyHrsIn!K32</f>
        <v>0.892741935483871</v>
      </c>
      <c r="L32" s="70" t="n">
        <f aca="false">LinhrsIn!L32/SurveyHrsIn!L32</f>
        <v>0.997849462365591</v>
      </c>
      <c r="M32" s="70" t="n">
        <f aca="false">LinhrsIn!M32/SurveyHrsIn!M32</f>
        <v>0.965833333333333</v>
      </c>
      <c r="N32" s="70" t="n">
        <f aca="false">LinhrsIn!N32/SurveyHrsIn!N32</f>
        <v>0.999731182795699</v>
      </c>
      <c r="O32" s="70" t="n">
        <f aca="false">LinhrsIn!O32/SurveyHrsIn!O32</f>
        <v>1</v>
      </c>
      <c r="P32" s="70" t="n">
        <f aca="false">LinhrsIn!P32/SurveyHrsIn!P32</f>
        <v>1</v>
      </c>
      <c r="Q32" s="70" t="n">
        <f aca="false">LinhrsIn!Q32/SurveyHrsIn!Q32</f>
        <v>0.998924731182796</v>
      </c>
      <c r="R32" s="70" t="n">
        <f aca="false">LinhrsIn!R32/SurveyHrsIn!R32</f>
        <v>0.997767857142857</v>
      </c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 t="n">
        <f aca="false">AVERAGE(E32:P32)</f>
        <v>0.987680885139867</v>
      </c>
      <c r="AD32" s="70" t="n">
        <f aca="false">AVERAGE(Q32:AB32)</f>
        <v>0.998346294162827</v>
      </c>
      <c r="AE32" s="70" t="n">
        <f aca="false">AVERAGE(E32:G32)</f>
        <v>0.998901557285873</v>
      </c>
      <c r="AF32" s="70" t="n">
        <f aca="false">AVERAGE(H32:J32)</f>
        <v>0.999770011947431</v>
      </c>
      <c r="AG32" s="70" t="n">
        <f aca="false">AVERAGE(K32:M32)</f>
        <v>0.952141577060932</v>
      </c>
      <c r="AH32" s="70" t="n">
        <f aca="false">AVERAGE(N32:P32)</f>
        <v>0.999910394265233</v>
      </c>
      <c r="AI32" s="70" t="n">
        <f aca="false">AVERAGE(Q32:S32)</f>
        <v>0.998346294162827</v>
      </c>
    </row>
    <row r="33" customFormat="false" ht="12.75" hidden="false" customHeight="false" outlineLevel="0" collapsed="false">
      <c r="A33" s="69" t="s">
        <v>27</v>
      </c>
      <c r="B33" s="69" t="n">
        <v>2</v>
      </c>
      <c r="C33" s="69" t="n">
        <v>23</v>
      </c>
      <c r="D33" s="70" t="n">
        <f aca="false">LinhrsIn!D33/SurveyHrsIn!D33</f>
        <v>1</v>
      </c>
      <c r="E33" s="70" t="n">
        <f aca="false">LinhrsIn!E33/SurveyHrsIn!E33</f>
        <v>0.99986559139785</v>
      </c>
      <c r="F33" s="70" t="n">
        <f aca="false">LinhrsIn!F33/SurveyHrsIn!F33</f>
        <v>0.998706896551724</v>
      </c>
      <c r="G33" s="70" t="n">
        <f aca="false">LinhrsIn!G33/SurveyHrsIn!G33</f>
        <v>1</v>
      </c>
      <c r="H33" s="70" t="n">
        <f aca="false">LinhrsIn!H33/SurveyHrsIn!H33</f>
        <v>0.999583333333333</v>
      </c>
      <c r="I33" s="70" t="n">
        <f aca="false">LinhrsIn!I33/SurveyHrsIn!I33</f>
        <v>0.99986559139785</v>
      </c>
      <c r="J33" s="70" t="n">
        <f aca="false">LinhrsIn!J33/SurveyHrsIn!J33</f>
        <v>0.999861111111111</v>
      </c>
      <c r="K33" s="70" t="n">
        <f aca="false">LinhrsIn!K33/SurveyHrsIn!K33</f>
        <v>0.971908602150538</v>
      </c>
      <c r="L33" s="70" t="n">
        <f aca="false">LinhrsIn!L33/SurveyHrsIn!L33</f>
        <v>0.973924731182796</v>
      </c>
      <c r="M33" s="70" t="n">
        <f aca="false">LinhrsIn!M33/SurveyHrsIn!M33</f>
        <v>0.992222222222222</v>
      </c>
      <c r="N33" s="70" t="n">
        <f aca="false">LinhrsIn!N33/SurveyHrsIn!N33</f>
        <v>0.99986559139785</v>
      </c>
      <c r="O33" s="70" t="n">
        <f aca="false">LinhrsIn!O33/SurveyHrsIn!O33</f>
        <v>0.999861111111111</v>
      </c>
      <c r="P33" s="70" t="n">
        <f aca="false">LinhrsIn!P33/SurveyHrsIn!P33</f>
        <v>1</v>
      </c>
      <c r="Q33" s="70" t="n">
        <f aca="false">LinhrsIn!Q33/SurveyHrsIn!Q33</f>
        <v>0.902284946236559</v>
      </c>
      <c r="R33" s="70" t="n">
        <f aca="false">LinhrsIn!R33/SurveyHrsIn!R33</f>
        <v>0.67172619047619</v>
      </c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 t="n">
        <f aca="false">AVERAGE(E33:P33)</f>
        <v>0.994638731821365</v>
      </c>
      <c r="AD33" s="70" t="n">
        <f aca="false">AVERAGE(Q33:AB33)</f>
        <v>0.787005568356375</v>
      </c>
      <c r="AE33" s="70" t="n">
        <f aca="false">AVERAGE(E33:G33)</f>
        <v>0.999524162649858</v>
      </c>
      <c r="AF33" s="70" t="n">
        <f aca="false">AVERAGE(H33:J33)</f>
        <v>0.999770011947431</v>
      </c>
      <c r="AG33" s="70" t="n">
        <f aca="false">AVERAGE(K33:M33)</f>
        <v>0.979351851851852</v>
      </c>
      <c r="AH33" s="70" t="n">
        <f aca="false">AVERAGE(N33:P33)</f>
        <v>0.99990890083632</v>
      </c>
      <c r="AI33" s="70" t="n">
        <f aca="false">AVERAGE(Q33:S33)</f>
        <v>0.787005568356375</v>
      </c>
    </row>
    <row r="34" customFormat="false" ht="12.75" hidden="false" customHeight="false" outlineLevel="0" collapsed="false">
      <c r="A34" s="69" t="s">
        <v>27</v>
      </c>
      <c r="B34" s="69" t="n">
        <v>2</v>
      </c>
      <c r="C34" s="69" t="n">
        <v>24</v>
      </c>
      <c r="D34" s="70" t="n">
        <f aca="false">LinhrsIn!D34/SurveyHrsIn!D34</f>
        <v>1</v>
      </c>
      <c r="E34" s="70" t="n">
        <f aca="false">LinhrsIn!E34/SurveyHrsIn!E34</f>
        <v>0.998252688172043</v>
      </c>
      <c r="F34" s="70" t="n">
        <f aca="false">LinhrsIn!F34/SurveyHrsIn!F34</f>
        <v>0.999712643678161</v>
      </c>
      <c r="G34" s="70" t="n">
        <f aca="false">LinhrsIn!G34/SurveyHrsIn!G34</f>
        <v>0.996639784946237</v>
      </c>
      <c r="H34" s="70" t="n">
        <f aca="false">LinhrsIn!H34/SurveyHrsIn!H34</f>
        <v>0.997916666666667</v>
      </c>
      <c r="I34" s="70" t="n">
        <f aca="false">LinhrsIn!I34/SurveyHrsIn!I34</f>
        <v>0.986290322580645</v>
      </c>
      <c r="J34" s="70" t="n">
        <f aca="false">LinhrsIn!J34/SurveyHrsIn!J34</f>
        <v>0.990555555555556</v>
      </c>
      <c r="K34" s="70" t="n">
        <f aca="false">LinhrsIn!K34/SurveyHrsIn!K34</f>
        <v>0.96760752688172</v>
      </c>
      <c r="L34" s="70" t="n">
        <f aca="false">LinhrsIn!L34/SurveyHrsIn!L34</f>
        <v>0.997849462365591</v>
      </c>
      <c r="M34" s="70" t="n">
        <f aca="false">LinhrsIn!M34/SurveyHrsIn!M34</f>
        <v>0.998333333333333</v>
      </c>
      <c r="N34" s="70" t="n">
        <f aca="false">LinhrsIn!N34/SurveyHrsIn!N34</f>
        <v>1</v>
      </c>
      <c r="O34" s="70" t="n">
        <f aca="false">LinhrsIn!O34/SurveyHrsIn!O34</f>
        <v>0.999861111111111</v>
      </c>
      <c r="P34" s="70" t="n">
        <f aca="false">LinhrsIn!P34/SurveyHrsIn!P34</f>
        <v>0.99986559139785</v>
      </c>
      <c r="Q34" s="70" t="n">
        <f aca="false">LinhrsIn!Q34/SurveyHrsIn!Q34</f>
        <v>0.998118279569893</v>
      </c>
      <c r="R34" s="70" t="n">
        <f aca="false">LinhrsIn!R34/SurveyHrsIn!R34</f>
        <v>0.998065476190476</v>
      </c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 t="n">
        <f aca="false">AVERAGE(E34:P34)</f>
        <v>0.994407057224076</v>
      </c>
      <c r="AD34" s="70" t="n">
        <f aca="false">AVERAGE(Q34:AB34)</f>
        <v>0.998091877880184</v>
      </c>
      <c r="AE34" s="70" t="n">
        <f aca="false">AVERAGE(E34:G34)</f>
        <v>0.998201705598814</v>
      </c>
      <c r="AF34" s="70" t="n">
        <f aca="false">AVERAGE(H34:J34)</f>
        <v>0.991587514934289</v>
      </c>
      <c r="AG34" s="70" t="n">
        <f aca="false">AVERAGE(K34:M34)</f>
        <v>0.987930107526882</v>
      </c>
      <c r="AH34" s="70" t="n">
        <f aca="false">AVERAGE(N34:P34)</f>
        <v>0.99990890083632</v>
      </c>
      <c r="AI34" s="70" t="n">
        <f aca="false">AVERAGE(Q34:S34)</f>
        <v>0.998091877880184</v>
      </c>
    </row>
    <row r="35" customFormat="false" ht="12.75" hidden="false" customHeight="false" outlineLevel="0" collapsed="false">
      <c r="A35" s="69" t="s">
        <v>27</v>
      </c>
      <c r="B35" s="69" t="n">
        <v>2</v>
      </c>
      <c r="C35" s="69" t="n">
        <v>25</v>
      </c>
      <c r="D35" s="70" t="n">
        <f aca="false">LinhrsIn!D35/SurveyHrsIn!D35</f>
        <v>0.99986559139785</v>
      </c>
      <c r="E35" s="70" t="n">
        <f aca="false">LinhrsIn!E35/SurveyHrsIn!E35</f>
        <v>0.999731182795699</v>
      </c>
      <c r="F35" s="70" t="n">
        <f aca="false">LinhrsIn!F35/SurveyHrsIn!F35</f>
        <v>0.997413793103448</v>
      </c>
      <c r="G35" s="70" t="n">
        <f aca="false">LinhrsIn!G35/SurveyHrsIn!G35</f>
        <v>1</v>
      </c>
      <c r="H35" s="70" t="n">
        <f aca="false">LinhrsIn!H35/SurveyHrsIn!H35</f>
        <v>0.999583333333333</v>
      </c>
      <c r="I35" s="70" t="n">
        <f aca="false">LinhrsIn!I35/SurveyHrsIn!I35</f>
        <v>0.99986559139785</v>
      </c>
      <c r="J35" s="70" t="n">
        <f aca="false">LinhrsIn!J35/SurveyHrsIn!J35</f>
        <v>0.993194444444445</v>
      </c>
      <c r="K35" s="70" t="n">
        <f aca="false">LinhrsIn!K35/SurveyHrsIn!K35</f>
        <v>0.968548387096774</v>
      </c>
      <c r="L35" s="70" t="n">
        <f aca="false">LinhrsIn!L35/SurveyHrsIn!L35</f>
        <v>0.997311827956989</v>
      </c>
      <c r="M35" s="70" t="n">
        <f aca="false">LinhrsIn!M35/SurveyHrsIn!M35</f>
        <v>0.998055555555556</v>
      </c>
      <c r="N35" s="70" t="n">
        <f aca="false">LinhrsIn!N35/SurveyHrsIn!N35</f>
        <v>0.99986559139785</v>
      </c>
      <c r="O35" s="70" t="n">
        <f aca="false">LinhrsIn!O35/SurveyHrsIn!O35</f>
        <v>1</v>
      </c>
      <c r="P35" s="70" t="n">
        <f aca="false">LinhrsIn!P35/SurveyHrsIn!P35</f>
        <v>0.99986559139785</v>
      </c>
      <c r="Q35" s="70" t="n">
        <f aca="false">LinhrsIn!Q35/SurveyHrsIn!Q35</f>
        <v>0.998924731182796</v>
      </c>
      <c r="R35" s="70" t="n">
        <f aca="false">LinhrsIn!R35/SurveyHrsIn!R35</f>
        <v>0.997767857142857</v>
      </c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 t="n">
        <f aca="false">AVERAGE(E35:P35)</f>
        <v>0.996119608206649</v>
      </c>
      <c r="AD35" s="70" t="n">
        <f aca="false">AVERAGE(Q35:AB35)</f>
        <v>0.998346294162827</v>
      </c>
      <c r="AE35" s="70" t="n">
        <f aca="false">AVERAGE(E35:G35)</f>
        <v>0.999048325299716</v>
      </c>
      <c r="AF35" s="70" t="n">
        <f aca="false">AVERAGE(H35:J35)</f>
        <v>0.997547789725209</v>
      </c>
      <c r="AG35" s="70" t="n">
        <f aca="false">AVERAGE(K35:M35)</f>
        <v>0.98797192353644</v>
      </c>
      <c r="AH35" s="70" t="n">
        <f aca="false">AVERAGE(N35:P35)</f>
        <v>0.999910394265233</v>
      </c>
      <c r="AI35" s="70" t="n">
        <f aca="false">AVERAGE(Q35:S35)</f>
        <v>0.998346294162827</v>
      </c>
    </row>
    <row r="36" customFormat="false" ht="12.75" hidden="false" customHeight="false" outlineLevel="0" collapsed="false">
      <c r="A36" s="69" t="s">
        <v>27</v>
      </c>
      <c r="B36" s="69" t="n">
        <v>2</v>
      </c>
      <c r="C36" s="69" t="n">
        <v>26</v>
      </c>
      <c r="D36" s="70" t="n">
        <f aca="false">LinhrsIn!D36/SurveyHrsIn!D36</f>
        <v>1</v>
      </c>
      <c r="E36" s="70" t="n">
        <f aca="false">LinhrsIn!E36/SurveyHrsIn!E36</f>
        <v>1</v>
      </c>
      <c r="F36" s="70" t="n">
        <f aca="false">LinhrsIn!F36/SurveyHrsIn!F36</f>
        <v>0.991235632183908</v>
      </c>
      <c r="G36" s="70" t="n">
        <f aca="false">LinhrsIn!G36/SurveyHrsIn!G36</f>
        <v>1</v>
      </c>
      <c r="H36" s="70" t="n">
        <f aca="false">LinhrsIn!H36/SurveyHrsIn!H36</f>
        <v>0.999583333333333</v>
      </c>
      <c r="I36" s="70" t="n">
        <f aca="false">LinhrsIn!I36/SurveyHrsIn!I36</f>
        <v>0.953225806451613</v>
      </c>
      <c r="J36" s="70" t="n">
        <f aca="false">LinhrsIn!J36/SurveyHrsIn!J36</f>
        <v>0.999583333333333</v>
      </c>
      <c r="K36" s="70" t="n">
        <f aca="false">LinhrsIn!K36/SurveyHrsIn!K36</f>
        <v>0.971505376344086</v>
      </c>
      <c r="L36" s="70" t="n">
        <f aca="false">LinhrsIn!L36/SurveyHrsIn!L36</f>
        <v>0.997849462365591</v>
      </c>
      <c r="M36" s="70" t="n">
        <f aca="false">LinhrsIn!M36/SurveyHrsIn!M36</f>
        <v>0.998611111111111</v>
      </c>
      <c r="N36" s="70" t="n">
        <f aca="false">LinhrsIn!N36/SurveyHrsIn!N36</f>
        <v>0.99986559139785</v>
      </c>
      <c r="O36" s="70" t="n">
        <f aca="false">LinhrsIn!O36/SurveyHrsIn!O36</f>
        <v>0.999861111111111</v>
      </c>
      <c r="P36" s="70" t="n">
        <f aca="false">LinhrsIn!P36/SurveyHrsIn!P36</f>
        <v>0.99986559139785</v>
      </c>
      <c r="Q36" s="70" t="n">
        <f aca="false">LinhrsIn!Q36/SurveyHrsIn!Q36</f>
        <v>0.999327956989247</v>
      </c>
      <c r="R36" s="70" t="n">
        <f aca="false">LinhrsIn!R36/SurveyHrsIn!R36</f>
        <v>0.997767857142857</v>
      </c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 t="n">
        <f aca="false">AVERAGE(E36:P36)</f>
        <v>0.992598862419149</v>
      </c>
      <c r="AD36" s="70" t="n">
        <f aca="false">AVERAGE(Q36:AB36)</f>
        <v>0.998547907066052</v>
      </c>
      <c r="AE36" s="70" t="n">
        <f aca="false">AVERAGE(E36:G36)</f>
        <v>0.997078544061303</v>
      </c>
      <c r="AF36" s="70" t="n">
        <f aca="false">AVERAGE(H36:J36)</f>
        <v>0.98413082437276</v>
      </c>
      <c r="AG36" s="70" t="n">
        <f aca="false">AVERAGE(K36:M36)</f>
        <v>0.989321983273596</v>
      </c>
      <c r="AH36" s="70" t="n">
        <f aca="false">AVERAGE(N36:P36)</f>
        <v>0.999864097968937</v>
      </c>
      <c r="AI36" s="70" t="n">
        <f aca="false">AVERAGE(Q36:S36)</f>
        <v>0.998547907066052</v>
      </c>
    </row>
    <row r="37" customFormat="false" ht="12.75" hidden="false" customHeight="false" outlineLevel="0" collapsed="false">
      <c r="A37" s="69" t="s">
        <v>27</v>
      </c>
      <c r="B37" s="69" t="n">
        <v>2</v>
      </c>
      <c r="C37" s="69" t="n">
        <v>27</v>
      </c>
      <c r="D37" s="70" t="n">
        <f aca="false">LinhrsIn!D37/SurveyHrsIn!D37</f>
        <v>0.955241935483871</v>
      </c>
      <c r="E37" s="70" t="n">
        <f aca="false">LinhrsIn!E37/SurveyHrsIn!E37</f>
        <v>0.99260752688172</v>
      </c>
      <c r="F37" s="70" t="n">
        <f aca="false">LinhrsIn!F37/SurveyHrsIn!F37</f>
        <v>1</v>
      </c>
      <c r="G37" s="70" t="n">
        <f aca="false">LinhrsIn!G37/SurveyHrsIn!G37</f>
        <v>0.999731182795699</v>
      </c>
      <c r="H37" s="70" t="n">
        <f aca="false">LinhrsIn!H37/SurveyHrsIn!H37</f>
        <v>0.971666666666667</v>
      </c>
      <c r="I37" s="70" t="n">
        <f aca="false">LinhrsIn!I37/SurveyHrsIn!I37</f>
        <v>0.995564516129032</v>
      </c>
      <c r="J37" s="70" t="n">
        <f aca="false">LinhrsIn!J37/SurveyHrsIn!J37</f>
        <v>0.999166666666667</v>
      </c>
      <c r="K37" s="70" t="n">
        <f aca="false">LinhrsIn!K37/SurveyHrsIn!K37</f>
        <v>0.971774193548387</v>
      </c>
      <c r="L37" s="70" t="n">
        <f aca="false">LinhrsIn!L37/SurveyHrsIn!L37</f>
        <v>0.997715053763441</v>
      </c>
      <c r="M37" s="70" t="n">
        <f aca="false">LinhrsIn!M37/SurveyHrsIn!M37</f>
        <v>0.998611111111111</v>
      </c>
      <c r="N37" s="70" t="n">
        <f aca="false">LinhrsIn!N37/SurveyHrsIn!N37</f>
        <v>0.998655913978495</v>
      </c>
      <c r="O37" s="70" t="n">
        <f aca="false">LinhrsIn!O37/SurveyHrsIn!O37</f>
        <v>0.999861111111111</v>
      </c>
      <c r="P37" s="70" t="n">
        <f aca="false">LinhrsIn!P37/SurveyHrsIn!P37</f>
        <v>0.99986559139785</v>
      </c>
      <c r="Q37" s="70" t="n">
        <f aca="false">LinhrsIn!Q37/SurveyHrsIn!Q37</f>
        <v>0.999327956989247</v>
      </c>
      <c r="R37" s="70" t="n">
        <f aca="false">LinhrsIn!R37/SurveyHrsIn!R37</f>
        <v>0.998065476190476</v>
      </c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 t="n">
        <f aca="false">AVERAGE(E37:P37)</f>
        <v>0.993768294504182</v>
      </c>
      <c r="AD37" s="70" t="n">
        <f aca="false">AVERAGE(Q37:AB37)</f>
        <v>0.998696716589862</v>
      </c>
      <c r="AE37" s="70" t="n">
        <f aca="false">AVERAGE(E37:G37)</f>
        <v>0.99744623655914</v>
      </c>
      <c r="AF37" s="70" t="n">
        <f aca="false">AVERAGE(H37:J37)</f>
        <v>0.988799283154122</v>
      </c>
      <c r="AG37" s="70" t="n">
        <f aca="false">AVERAGE(K37:M37)</f>
        <v>0.98936678614098</v>
      </c>
      <c r="AH37" s="70" t="n">
        <f aca="false">AVERAGE(N37:P37)</f>
        <v>0.999460872162485</v>
      </c>
      <c r="AI37" s="70" t="n">
        <f aca="false">AVERAGE(Q37:S37)</f>
        <v>0.998696716589862</v>
      </c>
    </row>
    <row r="38" customFormat="false" ht="12.75" hidden="false" customHeight="false" outlineLevel="0" collapsed="false">
      <c r="A38" s="69" t="s">
        <v>27</v>
      </c>
      <c r="B38" s="69" t="n">
        <v>2</v>
      </c>
      <c r="C38" s="69" t="n">
        <v>28</v>
      </c>
      <c r="D38" s="70" t="n">
        <f aca="false">LinhrsIn!D38/SurveyHrsIn!D38</f>
        <v>1</v>
      </c>
      <c r="E38" s="70" t="n">
        <f aca="false">LinhrsIn!E38/SurveyHrsIn!E38</f>
        <v>0.999596774193548</v>
      </c>
      <c r="F38" s="70" t="n">
        <f aca="false">LinhrsIn!F38/SurveyHrsIn!F38</f>
        <v>0.99683908045977</v>
      </c>
      <c r="G38" s="70" t="n">
        <f aca="false">LinhrsIn!G38/SurveyHrsIn!G38</f>
        <v>0.995564516129032</v>
      </c>
      <c r="H38" s="70" t="n">
        <f aca="false">LinhrsIn!H38/SurveyHrsIn!H38</f>
        <v>0.996388888888889</v>
      </c>
      <c r="I38" s="70" t="n">
        <f aca="false">LinhrsIn!I38/SurveyHrsIn!I38</f>
        <v>0.983064516129032</v>
      </c>
      <c r="J38" s="70" t="n">
        <f aca="false">LinhrsIn!J38/SurveyHrsIn!J38</f>
        <v>0.997361111111111</v>
      </c>
      <c r="K38" s="70" t="n">
        <f aca="false">LinhrsIn!K38/SurveyHrsIn!K38</f>
        <v>0.444489247311828</v>
      </c>
      <c r="L38" s="70" t="n">
        <f aca="false">LinhrsIn!L38/SurveyHrsIn!L38</f>
        <v>0.350134408602151</v>
      </c>
      <c r="M38" s="70" t="n">
        <f aca="false">LinhrsIn!M38/SurveyHrsIn!M38</f>
        <v>0.998472222222222</v>
      </c>
      <c r="N38" s="70" t="n">
        <f aca="false">LinhrsIn!N38/SurveyHrsIn!N38</f>
        <v>0.998924731182796</v>
      </c>
      <c r="O38" s="70" t="n">
        <f aca="false">LinhrsIn!O38/SurveyHrsIn!O38</f>
        <v>1</v>
      </c>
      <c r="P38" s="70" t="n">
        <f aca="false">LinhrsIn!P38/SurveyHrsIn!P38</f>
        <v>1</v>
      </c>
      <c r="Q38" s="70" t="n">
        <f aca="false">LinhrsIn!Q38/SurveyHrsIn!Q38</f>
        <v>0.999327956989247</v>
      </c>
      <c r="R38" s="70" t="n">
        <f aca="false">LinhrsIn!R38/SurveyHrsIn!R38</f>
        <v>0.997767857142857</v>
      </c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 t="n">
        <f aca="false">AVERAGE(E38:P38)</f>
        <v>0.896736291352532</v>
      </c>
      <c r="AD38" s="70" t="n">
        <f aca="false">AVERAGE(Q38:AB38)</f>
        <v>0.998547907066052</v>
      </c>
      <c r="AE38" s="70" t="n">
        <f aca="false">AVERAGE(E38:G38)</f>
        <v>0.99733345692745</v>
      </c>
      <c r="AF38" s="70" t="n">
        <f aca="false">AVERAGE(H38:J38)</f>
        <v>0.992271505376344</v>
      </c>
      <c r="AG38" s="70" t="n">
        <f aca="false">AVERAGE(K38:M38)</f>
        <v>0.5976986260454</v>
      </c>
      <c r="AH38" s="70" t="n">
        <f aca="false">AVERAGE(N38:P38)</f>
        <v>0.999641577060932</v>
      </c>
      <c r="AI38" s="70" t="n">
        <f aca="false">AVERAGE(Q38:S38)</f>
        <v>0.998547907066052</v>
      </c>
    </row>
    <row r="39" customFormat="false" ht="12.75" hidden="false" customHeight="false" outlineLevel="0" collapsed="false">
      <c r="A39" s="69" t="s">
        <v>27</v>
      </c>
      <c r="B39" s="69" t="n">
        <v>2</v>
      </c>
      <c r="C39" s="69" t="n">
        <v>29</v>
      </c>
      <c r="D39" s="70" t="n">
        <f aca="false">LinhrsIn!D39/SurveyHrsIn!D39</f>
        <v>0.998387096774194</v>
      </c>
      <c r="E39" s="70" t="n">
        <f aca="false">LinhrsIn!E39/SurveyHrsIn!E39</f>
        <v>0.97244623655914</v>
      </c>
      <c r="F39" s="70" t="n">
        <f aca="false">LinhrsIn!F39/SurveyHrsIn!F39</f>
        <v>0.998275862068966</v>
      </c>
      <c r="G39" s="70" t="n">
        <f aca="false">LinhrsIn!G39/SurveyHrsIn!G39</f>
        <v>0.993548387096774</v>
      </c>
      <c r="H39" s="70" t="n">
        <f aca="false">LinhrsIn!H39/SurveyHrsIn!H39</f>
        <v>0.990555555555556</v>
      </c>
      <c r="I39" s="70" t="n">
        <f aca="false">LinhrsIn!I39/SurveyHrsIn!I39</f>
        <v>0.978360215053763</v>
      </c>
      <c r="J39" s="70" t="n">
        <f aca="false">LinhrsIn!J39/SurveyHrsIn!J39</f>
        <v>0.993611111111111</v>
      </c>
      <c r="K39" s="70" t="n">
        <f aca="false">LinhrsIn!K39/SurveyHrsIn!K39</f>
        <v>0.971774193548387</v>
      </c>
      <c r="L39" s="70" t="n">
        <f aca="false">LinhrsIn!L39/SurveyHrsIn!L39</f>
        <v>0.997849462365591</v>
      </c>
      <c r="M39" s="70" t="n">
        <f aca="false">LinhrsIn!M39/SurveyHrsIn!M39</f>
        <v>0.975416666666667</v>
      </c>
      <c r="N39" s="70" t="n">
        <f aca="false">LinhrsIn!N39/SurveyHrsIn!N39</f>
        <v>0.99986559139785</v>
      </c>
      <c r="O39" s="70" t="n">
        <f aca="false">LinhrsIn!O39/SurveyHrsIn!O39</f>
        <v>1</v>
      </c>
      <c r="P39" s="70" t="n">
        <f aca="false">LinhrsIn!P39/SurveyHrsIn!P39</f>
        <v>0.99986559139785</v>
      </c>
      <c r="Q39" s="70" t="n">
        <f aca="false">LinhrsIn!Q39/SurveyHrsIn!Q39</f>
        <v>0.996639784946237</v>
      </c>
      <c r="R39" s="70" t="n">
        <f aca="false">LinhrsIn!R39/SurveyHrsIn!R39</f>
        <v>0.995982142857143</v>
      </c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 t="n">
        <f aca="false">AVERAGE(E39:P39)</f>
        <v>0.989297406068471</v>
      </c>
      <c r="AD39" s="70" t="n">
        <f aca="false">AVERAGE(Q39:AB39)</f>
        <v>0.99631096390169</v>
      </c>
      <c r="AE39" s="70" t="n">
        <f aca="false">AVERAGE(E39:G39)</f>
        <v>0.988090161908293</v>
      </c>
      <c r="AF39" s="70" t="n">
        <f aca="false">AVERAGE(H39:J39)</f>
        <v>0.987508960573477</v>
      </c>
      <c r="AG39" s="70" t="n">
        <f aca="false">AVERAGE(K39:M39)</f>
        <v>0.981680107526882</v>
      </c>
      <c r="AH39" s="70" t="n">
        <f aca="false">AVERAGE(N39:P39)</f>
        <v>0.999910394265233</v>
      </c>
      <c r="AI39" s="70" t="n">
        <f aca="false">AVERAGE(Q39:S39)</f>
        <v>0.99631096390169</v>
      </c>
    </row>
    <row r="40" customFormat="false" ht="12.75" hidden="false" customHeight="false" outlineLevel="0" collapsed="false">
      <c r="A40" s="69" t="s">
        <v>27</v>
      </c>
      <c r="B40" s="69" t="n">
        <v>2</v>
      </c>
      <c r="C40" s="69" t="n">
        <v>30</v>
      </c>
      <c r="D40" s="70" t="n">
        <f aca="false">LinhrsIn!D40/SurveyHrsIn!D40</f>
        <v>0.999596774193548</v>
      </c>
      <c r="E40" s="70" t="n">
        <f aca="false">LinhrsIn!E40/SurveyHrsIn!E40</f>
        <v>0.999059139784946</v>
      </c>
      <c r="F40" s="70" t="n">
        <f aca="false">LinhrsIn!F40/SurveyHrsIn!F40</f>
        <v>1</v>
      </c>
      <c r="G40" s="70" t="n">
        <f aca="false">LinhrsIn!G40/SurveyHrsIn!G40</f>
        <v>1</v>
      </c>
      <c r="H40" s="70" t="n">
        <f aca="false">LinhrsIn!H40/SurveyHrsIn!H40</f>
        <v>0.999722222222222</v>
      </c>
      <c r="I40" s="70" t="n">
        <f aca="false">LinhrsIn!I40/SurveyHrsIn!I40</f>
        <v>0.99986559139785</v>
      </c>
      <c r="J40" s="70" t="n">
        <f aca="false">LinhrsIn!J40/SurveyHrsIn!J40</f>
        <v>1</v>
      </c>
      <c r="K40" s="70" t="n">
        <f aca="false">LinhrsIn!K40/SurveyHrsIn!K40</f>
        <v>0.97002688172043</v>
      </c>
      <c r="L40" s="70" t="n">
        <f aca="false">LinhrsIn!L40/SurveyHrsIn!L40</f>
        <v>0.997715053763441</v>
      </c>
      <c r="M40" s="70" t="n">
        <f aca="false">LinhrsIn!M40/SurveyHrsIn!M40</f>
        <v>0.998611111111111</v>
      </c>
      <c r="N40" s="70" t="n">
        <f aca="false">LinhrsIn!N40/SurveyHrsIn!N40</f>
        <v>0.999731182795699</v>
      </c>
      <c r="O40" s="70" t="n">
        <f aca="false">LinhrsIn!O40/SurveyHrsIn!O40</f>
        <v>0.999861111111111</v>
      </c>
      <c r="P40" s="70" t="n">
        <f aca="false">LinhrsIn!P40/SurveyHrsIn!P40</f>
        <v>0.99986559139785</v>
      </c>
      <c r="Q40" s="70" t="n">
        <f aca="false">LinhrsIn!Q40/SurveyHrsIn!Q40</f>
        <v>0.934811827956989</v>
      </c>
      <c r="R40" s="70" t="n">
        <f aca="false">LinhrsIn!R40/SurveyHrsIn!R40</f>
        <v>0.497172619047619</v>
      </c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 t="n">
        <f aca="false">AVERAGE(E40:P40)</f>
        <v>0.997038157108722</v>
      </c>
      <c r="AD40" s="70" t="n">
        <f aca="false">AVERAGE(Q40:AB40)</f>
        <v>0.715992223502304</v>
      </c>
      <c r="AE40" s="70" t="n">
        <f aca="false">AVERAGE(E40:G40)</f>
        <v>0.999686379928315</v>
      </c>
      <c r="AF40" s="70" t="n">
        <f aca="false">AVERAGE(H40:J40)</f>
        <v>0.999862604540024</v>
      </c>
      <c r="AG40" s="70" t="n">
        <f aca="false">AVERAGE(K40:M40)</f>
        <v>0.988784348864994</v>
      </c>
      <c r="AH40" s="70" t="n">
        <f aca="false">AVERAGE(N40:P40)</f>
        <v>0.999819295101553</v>
      </c>
      <c r="AI40" s="70" t="n">
        <f aca="false">AVERAGE(Q40:S40)</f>
        <v>0.715992223502304</v>
      </c>
    </row>
    <row r="41" customFormat="false" ht="12.75" hidden="false" customHeight="false" outlineLevel="0" collapsed="false">
      <c r="A41" s="69" t="s">
        <v>27</v>
      </c>
      <c r="B41" s="69" t="n">
        <v>2</v>
      </c>
      <c r="C41" s="69" t="n">
        <v>31</v>
      </c>
      <c r="D41" s="70" t="n">
        <f aca="false">LinhrsIn!D41/SurveyHrsIn!D41</f>
        <v>0.999596774193548</v>
      </c>
      <c r="E41" s="70" t="n">
        <f aca="false">LinhrsIn!E41/SurveyHrsIn!E41</f>
        <v>0.998521505376344</v>
      </c>
      <c r="F41" s="70" t="n">
        <f aca="false">LinhrsIn!F41/SurveyHrsIn!F41</f>
        <v>0.999281609195402</v>
      </c>
      <c r="G41" s="70" t="n">
        <f aca="false">LinhrsIn!G41/SurveyHrsIn!G41</f>
        <v>0.996102150537634</v>
      </c>
      <c r="H41" s="70" t="n">
        <f aca="false">LinhrsIn!H41/SurveyHrsIn!H41</f>
        <v>0.995</v>
      </c>
      <c r="I41" s="70" t="n">
        <f aca="false">LinhrsIn!I41/SurveyHrsIn!I41</f>
        <v>0.966666666666667</v>
      </c>
      <c r="J41" s="70" t="n">
        <f aca="false">LinhrsIn!J41/SurveyHrsIn!J41</f>
        <v>0.998888888888889</v>
      </c>
      <c r="K41" s="70" t="n">
        <f aca="false">LinhrsIn!K41/SurveyHrsIn!K41</f>
        <v>0.918951612903226</v>
      </c>
      <c r="L41" s="70" t="n">
        <f aca="false">LinhrsIn!L41/SurveyHrsIn!L41</f>
        <v>0.992338709677419</v>
      </c>
      <c r="M41" s="70" t="n">
        <f aca="false">LinhrsIn!M41/SurveyHrsIn!M41</f>
        <v>0.998611111111111</v>
      </c>
      <c r="N41" s="70" t="n">
        <f aca="false">LinhrsIn!N41/SurveyHrsIn!N41</f>
        <v>1</v>
      </c>
      <c r="O41" s="70" t="n">
        <f aca="false">LinhrsIn!O41/SurveyHrsIn!O41</f>
        <v>1</v>
      </c>
      <c r="P41" s="70" t="n">
        <f aca="false">LinhrsIn!P41/SurveyHrsIn!P41</f>
        <v>0.99986559139785</v>
      </c>
      <c r="Q41" s="70" t="n">
        <f aca="false">LinhrsIn!Q41/SurveyHrsIn!Q41</f>
        <v>0.995833333333333</v>
      </c>
      <c r="R41" s="70" t="n">
        <f aca="false">LinhrsIn!R41/SurveyHrsIn!R41</f>
        <v>0.998065476190476</v>
      </c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 t="n">
        <f aca="false">AVERAGE(E41:P41)</f>
        <v>0.988685653812878</v>
      </c>
      <c r="AD41" s="70" t="n">
        <f aca="false">AVERAGE(Q41:AB41)</f>
        <v>0.996949404761905</v>
      </c>
      <c r="AE41" s="70" t="n">
        <f aca="false">AVERAGE(E41:G41)</f>
        <v>0.997968421703127</v>
      </c>
      <c r="AF41" s="70" t="n">
        <f aca="false">AVERAGE(H41:J41)</f>
        <v>0.986851851851852</v>
      </c>
      <c r="AG41" s="70" t="n">
        <f aca="false">AVERAGE(K41:M41)</f>
        <v>0.969967144563919</v>
      </c>
      <c r="AH41" s="70" t="n">
        <f aca="false">AVERAGE(N41:P41)</f>
        <v>0.999955197132617</v>
      </c>
      <c r="AI41" s="70" t="n">
        <f aca="false">AVERAGE(Q41:S41)</f>
        <v>0.996949404761905</v>
      </c>
    </row>
    <row r="42" customFormat="false" ht="12.75" hidden="false" customHeight="false" outlineLevel="0" collapsed="false">
      <c r="A42" s="69" t="s">
        <v>27</v>
      </c>
      <c r="B42" s="69" t="n">
        <v>2</v>
      </c>
      <c r="C42" s="69" t="n">
        <v>32</v>
      </c>
      <c r="D42" s="70" t="n">
        <f aca="false">LinhrsIn!D42/SurveyHrsIn!D42</f>
        <v>0.99986559139785</v>
      </c>
      <c r="E42" s="70" t="n">
        <f aca="false">LinhrsIn!E42/SurveyHrsIn!E42</f>
        <v>0.99986559139785</v>
      </c>
      <c r="F42" s="70" t="n">
        <f aca="false">LinhrsIn!F42/SurveyHrsIn!F42</f>
        <v>0.997844827586207</v>
      </c>
      <c r="G42" s="70" t="n">
        <f aca="false">LinhrsIn!G42/SurveyHrsIn!G42</f>
        <v>1</v>
      </c>
      <c r="H42" s="70" t="n">
        <f aca="false">LinhrsIn!H42/SurveyHrsIn!H42</f>
        <v>0.999166666666667</v>
      </c>
      <c r="I42" s="70" t="n">
        <f aca="false">LinhrsIn!I42/SurveyHrsIn!I42</f>
        <v>0.99986559139785</v>
      </c>
      <c r="J42" s="70" t="n">
        <f aca="false">LinhrsIn!J42/SurveyHrsIn!J42</f>
        <v>0.997916666666667</v>
      </c>
      <c r="K42" s="70" t="n">
        <f aca="false">LinhrsIn!K42/SurveyHrsIn!K42</f>
        <v>0.972311827956989</v>
      </c>
      <c r="L42" s="70" t="n">
        <f aca="false">LinhrsIn!L42/SurveyHrsIn!L42</f>
        <v>0.997715053763441</v>
      </c>
      <c r="M42" s="70" t="n">
        <f aca="false">LinhrsIn!M42/SurveyHrsIn!M42</f>
        <v>0.998472222222222</v>
      </c>
      <c r="N42" s="70" t="n">
        <f aca="false">LinhrsIn!N42/SurveyHrsIn!N42</f>
        <v>0.999596774193548</v>
      </c>
      <c r="O42" s="70" t="n">
        <f aca="false">LinhrsIn!O42/SurveyHrsIn!O42</f>
        <v>0.999444444444445</v>
      </c>
      <c r="P42" s="70" t="n">
        <f aca="false">LinhrsIn!P42/SurveyHrsIn!P42</f>
        <v>0.999731182795699</v>
      </c>
      <c r="Q42" s="70" t="n">
        <f aca="false">LinhrsIn!Q42/SurveyHrsIn!Q42</f>
        <v>0.984543010752688</v>
      </c>
      <c r="R42" s="70" t="n">
        <f aca="false">LinhrsIn!R42/SurveyHrsIn!R42</f>
        <v>0.990773809523809</v>
      </c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 t="n">
        <f aca="false">AVERAGE(E42:P42)</f>
        <v>0.996827570757632</v>
      </c>
      <c r="AD42" s="70" t="n">
        <f aca="false">AVERAGE(Q42:AB42)</f>
        <v>0.987658410138249</v>
      </c>
      <c r="AE42" s="70" t="n">
        <f aca="false">AVERAGE(E42:G42)</f>
        <v>0.999236806328019</v>
      </c>
      <c r="AF42" s="70" t="n">
        <f aca="false">AVERAGE(H42:J42)</f>
        <v>0.998982974910394</v>
      </c>
      <c r="AG42" s="70" t="n">
        <f aca="false">AVERAGE(K42:M42)</f>
        <v>0.989499701314217</v>
      </c>
      <c r="AH42" s="70" t="n">
        <f aca="false">AVERAGE(N42:P42)</f>
        <v>0.999590800477897</v>
      </c>
      <c r="AI42" s="70" t="n">
        <f aca="false">AVERAGE(Q42:S42)</f>
        <v>0.987658410138249</v>
      </c>
    </row>
    <row r="43" customFormat="false" ht="12.75" hidden="false" customHeight="false" outlineLevel="0" collapsed="false">
      <c r="A43" s="69" t="s">
        <v>27</v>
      </c>
      <c r="B43" s="69" t="n">
        <v>2</v>
      </c>
      <c r="C43" s="69" t="n">
        <v>33</v>
      </c>
      <c r="D43" s="70" t="n">
        <f aca="false">LinhrsIn!D43/SurveyHrsIn!D43</f>
        <v>1</v>
      </c>
      <c r="E43" s="70" t="n">
        <f aca="false">LinhrsIn!E43/SurveyHrsIn!E43</f>
        <v>0.998521505376344</v>
      </c>
      <c r="F43" s="70" t="n">
        <f aca="false">LinhrsIn!F43/SurveyHrsIn!F43</f>
        <v>0.999856321839081</v>
      </c>
      <c r="G43" s="70" t="n">
        <f aca="false">LinhrsIn!G43/SurveyHrsIn!G43</f>
        <v>0.999193548387097</v>
      </c>
      <c r="H43" s="70" t="n">
        <f aca="false">LinhrsIn!H43/SurveyHrsIn!H43</f>
        <v>0.999722222222222</v>
      </c>
      <c r="I43" s="70" t="n">
        <f aca="false">LinhrsIn!I43/SurveyHrsIn!I43</f>
        <v>0.994758064516129</v>
      </c>
      <c r="J43" s="70" t="n">
        <f aca="false">LinhrsIn!J43/SurveyHrsIn!J43</f>
        <v>0.999166666666667</v>
      </c>
      <c r="K43" s="70" t="n">
        <f aca="false">LinhrsIn!K43/SurveyHrsIn!K43</f>
        <v>0.97244623655914</v>
      </c>
      <c r="L43" s="70" t="n">
        <f aca="false">LinhrsIn!L43/SurveyHrsIn!L43</f>
        <v>0.997849462365591</v>
      </c>
      <c r="M43" s="70" t="n">
        <f aca="false">LinhrsIn!M43/SurveyHrsIn!M43</f>
        <v>0.994166666666667</v>
      </c>
      <c r="N43" s="70" t="n">
        <f aca="false">LinhrsIn!N43/SurveyHrsIn!N43</f>
        <v>1</v>
      </c>
      <c r="O43" s="70" t="n">
        <f aca="false">LinhrsIn!O43/SurveyHrsIn!O43</f>
        <v>1</v>
      </c>
      <c r="P43" s="70" t="n">
        <f aca="false">LinhrsIn!P43/SurveyHrsIn!P43</f>
        <v>0.97244623655914</v>
      </c>
      <c r="Q43" s="70" t="n">
        <f aca="false">LinhrsIn!Q43/SurveyHrsIn!Q43</f>
        <v>0.97244623655914</v>
      </c>
      <c r="R43" s="70" t="n">
        <f aca="false">LinhrsIn!R43/SurveyHrsIn!R43</f>
        <v>0.998065476190476</v>
      </c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 t="n">
        <f aca="false">AVERAGE(E43:P43)</f>
        <v>0.994010577596506</v>
      </c>
      <c r="AD43" s="70" t="n">
        <f aca="false">AVERAGE(Q43:AB43)</f>
        <v>0.985255856374808</v>
      </c>
      <c r="AE43" s="70" t="n">
        <f aca="false">AVERAGE(E43:G43)</f>
        <v>0.999190458534174</v>
      </c>
      <c r="AF43" s="70" t="n">
        <f aca="false">AVERAGE(H43:J43)</f>
        <v>0.997882317801673</v>
      </c>
      <c r="AG43" s="70" t="n">
        <f aca="false">AVERAGE(K43:M43)</f>
        <v>0.988154121863799</v>
      </c>
      <c r="AH43" s="70" t="n">
        <f aca="false">AVERAGE(N43:P43)</f>
        <v>0.99081541218638</v>
      </c>
      <c r="AI43" s="70" t="n">
        <f aca="false">AVERAGE(Q43:S43)</f>
        <v>0.985255856374808</v>
      </c>
    </row>
    <row r="44" customFormat="false" ht="12.75" hidden="false" customHeight="false" outlineLevel="0" collapsed="false">
      <c r="A44" s="69" t="s">
        <v>27</v>
      </c>
      <c r="B44" s="69" t="n">
        <v>2</v>
      </c>
      <c r="C44" s="69" t="n">
        <v>34</v>
      </c>
      <c r="D44" s="70" t="n">
        <f aca="false">LinhrsIn!D44/SurveyHrsIn!D44</f>
        <v>1</v>
      </c>
      <c r="E44" s="70" t="n">
        <f aca="false">LinhrsIn!E44/SurveyHrsIn!E44</f>
        <v>0.99986559139785</v>
      </c>
      <c r="F44" s="70" t="n">
        <f aca="false">LinhrsIn!F44/SurveyHrsIn!F44</f>
        <v>0.998275862068966</v>
      </c>
      <c r="G44" s="70" t="n">
        <f aca="false">LinhrsIn!G44/SurveyHrsIn!G44</f>
        <v>1</v>
      </c>
      <c r="H44" s="70" t="n">
        <f aca="false">LinhrsIn!H44/SurveyHrsIn!H44</f>
        <v>0.999722222222222</v>
      </c>
      <c r="I44" s="70" t="n">
        <f aca="false">LinhrsIn!I44/SurveyHrsIn!I44</f>
        <v>0.998655913978495</v>
      </c>
      <c r="J44" s="70" t="n">
        <f aca="false">LinhrsIn!J44/SurveyHrsIn!J44</f>
        <v>0.997916666666667</v>
      </c>
      <c r="K44" s="70" t="n">
        <f aca="false">LinhrsIn!K44/SurveyHrsIn!K44</f>
        <v>0.996102150537634</v>
      </c>
      <c r="L44" s="70" t="n">
        <f aca="false">LinhrsIn!L44/SurveyHrsIn!L44</f>
        <v>0.999596774193548</v>
      </c>
      <c r="M44" s="70" t="n">
        <f aca="false">LinhrsIn!M44/SurveyHrsIn!M44</f>
        <v>0.997361111111111</v>
      </c>
      <c r="N44" s="70" t="n">
        <f aca="false">LinhrsIn!N44/SurveyHrsIn!N44</f>
        <v>1</v>
      </c>
      <c r="O44" s="70" t="n">
        <f aca="false">LinhrsIn!O44/SurveyHrsIn!O44</f>
        <v>0.998333333333333</v>
      </c>
      <c r="P44" s="70" t="n">
        <f aca="false">LinhrsIn!P44/SurveyHrsIn!P44</f>
        <v>1</v>
      </c>
      <c r="Q44" s="70" t="n">
        <f aca="false">LinhrsIn!Q44/SurveyHrsIn!Q44</f>
        <v>0.999596774193548</v>
      </c>
      <c r="R44" s="70" t="n">
        <f aca="false">LinhrsIn!R44/SurveyHrsIn!R44</f>
        <v>0.997321428571429</v>
      </c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 t="n">
        <f aca="false">AVERAGE(E44:P44)</f>
        <v>0.998819135459152</v>
      </c>
      <c r="AD44" s="70" t="n">
        <f aca="false">AVERAGE(Q44:AB44)</f>
        <v>0.998459101382489</v>
      </c>
      <c r="AE44" s="70" t="n">
        <f aca="false">AVERAGE(E44:G44)</f>
        <v>0.999380484488938</v>
      </c>
      <c r="AF44" s="70" t="n">
        <f aca="false">AVERAGE(H44:J44)</f>
        <v>0.998764934289128</v>
      </c>
      <c r="AG44" s="70" t="n">
        <f aca="false">AVERAGE(K44:M44)</f>
        <v>0.997686678614098</v>
      </c>
      <c r="AH44" s="70" t="n">
        <f aca="false">AVERAGE(N44:P44)</f>
        <v>0.999444444444444</v>
      </c>
      <c r="AI44" s="70" t="n">
        <f aca="false">AVERAGE(Q44:S44)</f>
        <v>0.998459101382489</v>
      </c>
    </row>
    <row r="45" customFormat="false" ht="12.75" hidden="false" customHeight="false" outlineLevel="0" collapsed="false">
      <c r="A45" s="69" t="s">
        <v>27</v>
      </c>
      <c r="B45" s="69" t="n">
        <v>2</v>
      </c>
      <c r="C45" s="69" t="n">
        <v>35</v>
      </c>
      <c r="D45" s="70" t="n">
        <f aca="false">LinhrsIn!D45/SurveyHrsIn!D45</f>
        <v>0.997849462365591</v>
      </c>
      <c r="E45" s="70" t="n">
        <f aca="false">LinhrsIn!E45/SurveyHrsIn!E45</f>
        <v>0.998521505376344</v>
      </c>
      <c r="F45" s="70" t="n">
        <f aca="false">LinhrsIn!F45/SurveyHrsIn!F45</f>
        <v>0.99698275862069</v>
      </c>
      <c r="G45" s="70" t="n">
        <f aca="false">LinhrsIn!G45/SurveyHrsIn!G45</f>
        <v>0.999596774193548</v>
      </c>
      <c r="H45" s="70" t="n">
        <f aca="false">LinhrsIn!H45/SurveyHrsIn!H45</f>
        <v>0.999583333333333</v>
      </c>
      <c r="I45" s="70" t="n">
        <f aca="false">LinhrsIn!I45/SurveyHrsIn!I45</f>
        <v>0.998790322580645</v>
      </c>
      <c r="J45" s="70" t="n">
        <f aca="false">LinhrsIn!J45/SurveyHrsIn!J45</f>
        <v>0.999861111111111</v>
      </c>
      <c r="K45" s="70" t="n">
        <f aca="false">LinhrsIn!K45/SurveyHrsIn!K45</f>
        <v>0.996236559139785</v>
      </c>
      <c r="L45" s="70" t="n">
        <f aca="false">LinhrsIn!L45/SurveyHrsIn!L45</f>
        <v>0.999596774193548</v>
      </c>
      <c r="M45" s="70" t="n">
        <f aca="false">LinhrsIn!M45/SurveyHrsIn!M45</f>
        <v>0.999444444444445</v>
      </c>
      <c r="N45" s="70" t="n">
        <f aca="false">LinhrsIn!N45/SurveyHrsIn!N45</f>
        <v>0.999731182795699</v>
      </c>
      <c r="O45" s="70" t="n">
        <f aca="false">LinhrsIn!O45/SurveyHrsIn!O45</f>
        <v>0.999583333333333</v>
      </c>
      <c r="P45" s="70" t="n">
        <f aca="false">LinhrsIn!P45/SurveyHrsIn!P45</f>
        <v>0.99986559139785</v>
      </c>
      <c r="Q45" s="70" t="n">
        <f aca="false">LinhrsIn!Q45/SurveyHrsIn!Q45</f>
        <v>0.973521505376344</v>
      </c>
      <c r="R45" s="70" t="n">
        <f aca="false">LinhrsIn!R45/SurveyHrsIn!R45</f>
        <v>0.997321428571429</v>
      </c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 t="n">
        <f aca="false">AVERAGE(E45:P45)</f>
        <v>0.998982807543361</v>
      </c>
      <c r="AD45" s="70" t="n">
        <f aca="false">AVERAGE(Q45:AB45)</f>
        <v>0.985421466973886</v>
      </c>
      <c r="AE45" s="70" t="n">
        <f aca="false">AVERAGE(E45:G45)</f>
        <v>0.998367012730194</v>
      </c>
      <c r="AF45" s="70" t="n">
        <f aca="false">AVERAGE(H45:J45)</f>
        <v>0.999411589008363</v>
      </c>
      <c r="AG45" s="70" t="n">
        <f aca="false">AVERAGE(K45:M45)</f>
        <v>0.998425925925926</v>
      </c>
      <c r="AH45" s="70" t="n">
        <f aca="false">AVERAGE(N45:P45)</f>
        <v>0.999726702508961</v>
      </c>
      <c r="AI45" s="70" t="n">
        <f aca="false">AVERAGE(Q45:S45)</f>
        <v>0.985421466973886</v>
      </c>
    </row>
    <row r="46" customFormat="false" ht="12.75" hidden="false" customHeight="false" outlineLevel="0" collapsed="false">
      <c r="A46" s="69" t="s">
        <v>27</v>
      </c>
      <c r="B46" s="69" t="n">
        <v>2</v>
      </c>
      <c r="C46" s="69" t="n">
        <v>36</v>
      </c>
      <c r="D46" s="70" t="n">
        <f aca="false">LinhrsIn!D46/SurveyHrsIn!D46</f>
        <v>1</v>
      </c>
      <c r="E46" s="70" t="n">
        <f aca="false">LinhrsIn!E46/SurveyHrsIn!E46</f>
        <v>0.99986559139785</v>
      </c>
      <c r="F46" s="70" t="n">
        <f aca="false">LinhrsIn!F46/SurveyHrsIn!F46</f>
        <v>0.998563218390805</v>
      </c>
      <c r="G46" s="70" t="n">
        <f aca="false">LinhrsIn!G46/SurveyHrsIn!G46</f>
        <v>0.999596774193548</v>
      </c>
      <c r="H46" s="70" t="n">
        <f aca="false">LinhrsIn!H46/SurveyHrsIn!H46</f>
        <v>0.999722222222222</v>
      </c>
      <c r="I46" s="70" t="n">
        <f aca="false">LinhrsIn!I46/SurveyHrsIn!I46</f>
        <v>0.999327956989247</v>
      </c>
      <c r="J46" s="70" t="n">
        <f aca="false">LinhrsIn!J46/SurveyHrsIn!J46</f>
        <v>0.956388888888889</v>
      </c>
      <c r="K46" s="70" t="n">
        <f aca="false">LinhrsIn!K46/SurveyHrsIn!K46</f>
        <v>0.959543010752688</v>
      </c>
      <c r="L46" s="70" t="n">
        <f aca="false">LinhrsIn!L46/SurveyHrsIn!L46</f>
        <v>0.976075268817204</v>
      </c>
      <c r="M46" s="70" t="n">
        <f aca="false">LinhrsIn!M46/SurveyHrsIn!M46</f>
        <v>0.999444444444445</v>
      </c>
      <c r="N46" s="70" t="n">
        <f aca="false">LinhrsIn!N46/SurveyHrsIn!N46</f>
        <v>1</v>
      </c>
      <c r="O46" s="70" t="n">
        <f aca="false">LinhrsIn!O46/SurveyHrsIn!O46</f>
        <v>0.999861111111111</v>
      </c>
      <c r="P46" s="70" t="n">
        <f aca="false">LinhrsIn!P46/SurveyHrsIn!P46</f>
        <v>0.99986559139785</v>
      </c>
      <c r="Q46" s="70" t="n">
        <f aca="false">LinhrsIn!Q46/SurveyHrsIn!Q46</f>
        <v>0.996774193548387</v>
      </c>
      <c r="R46" s="70" t="n">
        <f aca="false">LinhrsIn!R46/SurveyHrsIn!R46</f>
        <v>0.997321428571429</v>
      </c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 t="n">
        <f aca="false">AVERAGE(E46:P46)</f>
        <v>0.990687839883822</v>
      </c>
      <c r="AD46" s="70" t="n">
        <f aca="false">AVERAGE(Q46:AB46)</f>
        <v>0.997047811059908</v>
      </c>
      <c r="AE46" s="70" t="n">
        <f aca="false">AVERAGE(E46:G46)</f>
        <v>0.999341861327401</v>
      </c>
      <c r="AF46" s="70" t="n">
        <f aca="false">AVERAGE(H46:J46)</f>
        <v>0.985146356033453</v>
      </c>
      <c r="AG46" s="70" t="n">
        <f aca="false">AVERAGE(K46:M46)</f>
        <v>0.978354241338112</v>
      </c>
      <c r="AH46" s="70" t="n">
        <f aca="false">AVERAGE(N46:P46)</f>
        <v>0.99990890083632</v>
      </c>
      <c r="AI46" s="70" t="n">
        <f aca="false">AVERAGE(Q46:S46)</f>
        <v>0.997047811059908</v>
      </c>
    </row>
    <row r="47" customFormat="false" ht="12.75" hidden="false" customHeight="false" outlineLevel="0" collapsed="false">
      <c r="A47" s="69" t="s">
        <v>27</v>
      </c>
      <c r="B47" s="69" t="n">
        <v>2</v>
      </c>
      <c r="C47" s="69" t="n">
        <v>37</v>
      </c>
      <c r="D47" s="70" t="n">
        <f aca="false">LinhrsIn!D47/SurveyHrsIn!D47</f>
        <v>0.999731182795699</v>
      </c>
      <c r="E47" s="70" t="n">
        <f aca="false">LinhrsIn!E47/SurveyHrsIn!E47</f>
        <v>1</v>
      </c>
      <c r="F47" s="70" t="n">
        <f aca="false">LinhrsIn!F47/SurveyHrsIn!F47</f>
        <v>0.996695402298851</v>
      </c>
      <c r="G47" s="70" t="n">
        <f aca="false">LinhrsIn!G47/SurveyHrsIn!G47</f>
        <v>1</v>
      </c>
      <c r="H47" s="70" t="n">
        <f aca="false">LinhrsIn!H47/SurveyHrsIn!H47</f>
        <v>0.985416666666667</v>
      </c>
      <c r="I47" s="70" t="n">
        <f aca="false">LinhrsIn!I47/SurveyHrsIn!I47</f>
        <v>0.99986559139785</v>
      </c>
      <c r="J47" s="70" t="n">
        <f aca="false">LinhrsIn!J47/SurveyHrsIn!J47</f>
        <v>0.939861111111111</v>
      </c>
      <c r="K47" s="70" t="n">
        <f aca="false">LinhrsIn!K47/SurveyHrsIn!K47</f>
        <v>0.995833333333333</v>
      </c>
      <c r="L47" s="70" t="n">
        <f aca="false">LinhrsIn!L47/SurveyHrsIn!L47</f>
        <v>0.999596774193548</v>
      </c>
      <c r="M47" s="70" t="n">
        <f aca="false">LinhrsIn!M47/SurveyHrsIn!M47</f>
        <v>0.999583333333333</v>
      </c>
      <c r="N47" s="70" t="n">
        <f aca="false">LinhrsIn!N47/SurveyHrsIn!N47</f>
        <v>1</v>
      </c>
      <c r="O47" s="70" t="n">
        <f aca="false">LinhrsIn!O47/SurveyHrsIn!O47</f>
        <v>0.99875</v>
      </c>
      <c r="P47" s="70" t="n">
        <f aca="false">LinhrsIn!P47/SurveyHrsIn!P47</f>
        <v>0.994489247311828</v>
      </c>
      <c r="Q47" s="70" t="n">
        <f aca="false">LinhrsIn!Q47/SurveyHrsIn!Q47</f>
        <v>0.948924731182796</v>
      </c>
      <c r="R47" s="70" t="n">
        <f aca="false">LinhrsIn!R47/SurveyHrsIn!R47</f>
        <v>0.995982142857143</v>
      </c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 t="n">
        <f aca="false">AVERAGE(E47:P47)</f>
        <v>0.99250762163721</v>
      </c>
      <c r="AD47" s="70" t="n">
        <f aca="false">AVERAGE(Q47:AB47)</f>
        <v>0.972453437019969</v>
      </c>
      <c r="AE47" s="70" t="n">
        <f aca="false">AVERAGE(E47:G47)</f>
        <v>0.99889846743295</v>
      </c>
      <c r="AF47" s="70" t="n">
        <f aca="false">AVERAGE(H47:J47)</f>
        <v>0.975047789725209</v>
      </c>
      <c r="AG47" s="70" t="n">
        <f aca="false">AVERAGE(K47:M47)</f>
        <v>0.998337813620072</v>
      </c>
      <c r="AH47" s="70" t="n">
        <f aca="false">AVERAGE(N47:P47)</f>
        <v>0.997746415770609</v>
      </c>
      <c r="AI47" s="70" t="n">
        <f aca="false">AVERAGE(Q47:S47)</f>
        <v>0.972453437019969</v>
      </c>
    </row>
    <row r="48" customFormat="false" ht="12.75" hidden="false" customHeight="false" outlineLevel="0" collapsed="false">
      <c r="A48" s="69" t="s">
        <v>27</v>
      </c>
      <c r="B48" s="69" t="n">
        <v>2</v>
      </c>
      <c r="C48" s="69" t="n">
        <v>38</v>
      </c>
      <c r="D48" s="70" t="n">
        <f aca="false">LinhrsIn!D48/SurveyHrsIn!D48</f>
        <v>1</v>
      </c>
      <c r="E48" s="70" t="n">
        <f aca="false">LinhrsIn!E48/SurveyHrsIn!E48</f>
        <v>0.999059139784946</v>
      </c>
      <c r="F48" s="70" t="n">
        <f aca="false">LinhrsIn!F48/SurveyHrsIn!F48</f>
        <v>1</v>
      </c>
      <c r="G48" s="70" t="n">
        <f aca="false">LinhrsIn!G48/SurveyHrsIn!G48</f>
        <v>0.99986559139785</v>
      </c>
      <c r="H48" s="70" t="n">
        <f aca="false">LinhrsIn!H48/SurveyHrsIn!H48</f>
        <v>0.983472222222222</v>
      </c>
      <c r="I48" s="70" t="n">
        <f aca="false">LinhrsIn!I48/SurveyHrsIn!I48</f>
        <v>0.999596774193548</v>
      </c>
      <c r="J48" s="70" t="n">
        <f aca="false">LinhrsIn!J48/SurveyHrsIn!J48</f>
        <v>0.999166666666667</v>
      </c>
      <c r="K48" s="70" t="n">
        <f aca="false">LinhrsIn!K48/SurveyHrsIn!K48</f>
        <v>0.995430107526882</v>
      </c>
      <c r="L48" s="70" t="n">
        <f aca="false">LinhrsIn!L48/SurveyHrsIn!L48</f>
        <v>0.993548387096774</v>
      </c>
      <c r="M48" s="70" t="n">
        <f aca="false">LinhrsIn!M48/SurveyHrsIn!M48</f>
        <v>0.998888888888889</v>
      </c>
      <c r="N48" s="70" t="n">
        <f aca="false">LinhrsIn!N48/SurveyHrsIn!N48</f>
        <v>0.999596774193548</v>
      </c>
      <c r="O48" s="70" t="n">
        <f aca="false">LinhrsIn!O48/SurveyHrsIn!O48</f>
        <v>0.999861111111111</v>
      </c>
      <c r="P48" s="70" t="n">
        <f aca="false">LinhrsIn!P48/SurveyHrsIn!P48</f>
        <v>0.999327956989247</v>
      </c>
      <c r="Q48" s="70" t="n">
        <f aca="false">LinhrsIn!Q48/SurveyHrsIn!Q48</f>
        <v>0.99758064516129</v>
      </c>
      <c r="R48" s="70" t="n">
        <f aca="false">LinhrsIn!R48/SurveyHrsIn!R48</f>
        <v>0.997321428571429</v>
      </c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 t="n">
        <f aca="false">AVERAGE(E48:P48)</f>
        <v>0.99731780167264</v>
      </c>
      <c r="AD48" s="70" t="n">
        <f aca="false">AVERAGE(Q48:AB48)</f>
        <v>0.99745103686636</v>
      </c>
      <c r="AE48" s="70" t="n">
        <f aca="false">AVERAGE(E48:G48)</f>
        <v>0.999641577060932</v>
      </c>
      <c r="AF48" s="70" t="n">
        <f aca="false">AVERAGE(H48:J48)</f>
        <v>0.994078554360812</v>
      </c>
      <c r="AG48" s="70" t="n">
        <f aca="false">AVERAGE(K48:M48)</f>
        <v>0.995955794504182</v>
      </c>
      <c r="AH48" s="70" t="n">
        <f aca="false">AVERAGE(N48:P48)</f>
        <v>0.999595280764636</v>
      </c>
      <c r="AI48" s="70" t="n">
        <f aca="false">AVERAGE(Q48:S48)</f>
        <v>0.99745103686636</v>
      </c>
    </row>
    <row r="49" customFormat="false" ht="12.75" hidden="false" customHeight="false" outlineLevel="0" collapsed="false">
      <c r="A49" s="69" t="s">
        <v>27</v>
      </c>
      <c r="B49" s="69" t="n">
        <v>2</v>
      </c>
      <c r="C49" s="69" t="n">
        <v>39</v>
      </c>
      <c r="D49" s="70" t="n">
        <f aca="false">LinhrsIn!D49/SurveyHrsIn!D49</f>
        <v>0.99986559139785</v>
      </c>
      <c r="E49" s="70" t="n">
        <f aca="false">LinhrsIn!E49/SurveyHrsIn!E49</f>
        <v>0.997311827956989</v>
      </c>
      <c r="F49" s="70" t="n">
        <f aca="false">LinhrsIn!F49/SurveyHrsIn!F49</f>
        <v>0.999712643678161</v>
      </c>
      <c r="G49" s="70" t="n">
        <f aca="false">LinhrsIn!G49/SurveyHrsIn!G49</f>
        <v>0.868817204301075</v>
      </c>
      <c r="H49" s="70" t="n">
        <f aca="false">LinhrsIn!H49/SurveyHrsIn!H49</f>
        <v>0.539166666666667</v>
      </c>
      <c r="I49" s="70" t="n">
        <f aca="false">LinhrsIn!I49/SurveyHrsIn!I49</f>
        <v>0.99986559139785</v>
      </c>
      <c r="J49" s="70" t="n">
        <f aca="false">LinhrsIn!J49/SurveyHrsIn!J49</f>
        <v>0.999861111111111</v>
      </c>
      <c r="K49" s="70" t="n">
        <f aca="false">LinhrsIn!K49/SurveyHrsIn!K49</f>
        <v>0.994623655913979</v>
      </c>
      <c r="L49" s="70" t="n">
        <f aca="false">LinhrsIn!L49/SurveyHrsIn!L49</f>
        <v>0.999596774193548</v>
      </c>
      <c r="M49" s="70" t="n">
        <f aca="false">LinhrsIn!M49/SurveyHrsIn!M49</f>
        <v>0.999583333333333</v>
      </c>
      <c r="N49" s="70" t="n">
        <f aca="false">LinhrsIn!N49/SurveyHrsIn!N49</f>
        <v>0.99986559139785</v>
      </c>
      <c r="O49" s="70" t="n">
        <f aca="false">LinhrsIn!O49/SurveyHrsIn!O49</f>
        <v>1</v>
      </c>
      <c r="P49" s="70" t="n">
        <f aca="false">LinhrsIn!P49/SurveyHrsIn!P49</f>
        <v>0.99986559139785</v>
      </c>
      <c r="Q49" s="70" t="n">
        <f aca="false">LinhrsIn!Q49/SurveyHrsIn!Q49</f>
        <v>0.999596774193548</v>
      </c>
      <c r="R49" s="70" t="n">
        <f aca="false">LinhrsIn!R49/SurveyHrsIn!R49</f>
        <v>0.997470238095238</v>
      </c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 t="n">
        <f aca="false">AVERAGE(E49:P49)</f>
        <v>0.949855832612368</v>
      </c>
      <c r="AD49" s="70" t="n">
        <f aca="false">AVERAGE(Q49:AB49)</f>
        <v>0.998533506144393</v>
      </c>
      <c r="AE49" s="70" t="n">
        <f aca="false">AVERAGE(E49:G49)</f>
        <v>0.955280558645408</v>
      </c>
      <c r="AF49" s="70" t="n">
        <f aca="false">AVERAGE(H49:J49)</f>
        <v>0.846297789725209</v>
      </c>
      <c r="AG49" s="70" t="n">
        <f aca="false">AVERAGE(K49:M49)</f>
        <v>0.99793458781362</v>
      </c>
      <c r="AH49" s="70" t="n">
        <f aca="false">AVERAGE(N49:P49)</f>
        <v>0.999910394265233</v>
      </c>
      <c r="AI49" s="70" t="n">
        <f aca="false">AVERAGE(Q49:S49)</f>
        <v>0.998533506144393</v>
      </c>
    </row>
    <row r="50" customFormat="false" ht="12.75" hidden="false" customHeight="false" outlineLevel="0" collapsed="false">
      <c r="A50" s="69" t="s">
        <v>27</v>
      </c>
      <c r="B50" s="69" t="n">
        <v>2</v>
      </c>
      <c r="C50" s="69" t="n">
        <v>40</v>
      </c>
      <c r="D50" s="70" t="n">
        <f aca="false">LinhrsIn!D50/SurveyHrsIn!D50</f>
        <v>0.99986559139785</v>
      </c>
      <c r="E50" s="70" t="n">
        <f aca="false">LinhrsIn!E50/SurveyHrsIn!E50</f>
        <v>0.999596774193548</v>
      </c>
      <c r="F50" s="70" t="n">
        <f aca="false">LinhrsIn!F50/SurveyHrsIn!F50</f>
        <v>1</v>
      </c>
      <c r="G50" s="70" t="n">
        <f aca="false">LinhrsIn!G50/SurveyHrsIn!G50</f>
        <v>1</v>
      </c>
      <c r="H50" s="70" t="n">
        <f aca="false">LinhrsIn!H50/SurveyHrsIn!H50</f>
        <v>0.995555555555556</v>
      </c>
      <c r="I50" s="70" t="n">
        <f aca="false">LinhrsIn!I50/SurveyHrsIn!I50</f>
        <v>0.99986559139785</v>
      </c>
      <c r="J50" s="70" t="n">
        <f aca="false">LinhrsIn!J50/SurveyHrsIn!J50</f>
        <v>0.999861111111111</v>
      </c>
      <c r="K50" s="70" t="n">
        <f aca="false">LinhrsIn!K50/SurveyHrsIn!K50</f>
        <v>0.996236559139785</v>
      </c>
      <c r="L50" s="70" t="n">
        <f aca="false">LinhrsIn!L50/SurveyHrsIn!L50</f>
        <v>0.999327956989247</v>
      </c>
      <c r="M50" s="70" t="n">
        <f aca="false">LinhrsIn!M50/SurveyHrsIn!M50</f>
        <v>0.999305555555556</v>
      </c>
      <c r="N50" s="70" t="n">
        <f aca="false">LinhrsIn!N50/SurveyHrsIn!N50</f>
        <v>0.979166666666667</v>
      </c>
      <c r="O50" s="70" t="n">
        <f aca="false">LinhrsIn!O50/SurveyHrsIn!O50</f>
        <v>0.979861111111111</v>
      </c>
      <c r="P50" s="70" t="n">
        <f aca="false">LinhrsIn!P50/SurveyHrsIn!P50</f>
        <v>1</v>
      </c>
      <c r="Q50" s="70" t="n">
        <f aca="false">LinhrsIn!Q50/SurveyHrsIn!Q50</f>
        <v>0.999596774193548</v>
      </c>
      <c r="R50" s="70" t="n">
        <f aca="false">LinhrsIn!R50/SurveyHrsIn!R50</f>
        <v>0.997619047619048</v>
      </c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 t="n">
        <f aca="false">AVERAGE(E50:P50)</f>
        <v>0.995731406810036</v>
      </c>
      <c r="AD50" s="70" t="n">
        <f aca="false">AVERAGE(Q50:AB50)</f>
        <v>0.998607910906298</v>
      </c>
      <c r="AE50" s="70" t="n">
        <f aca="false">AVERAGE(E50:G50)</f>
        <v>0.99986559139785</v>
      </c>
      <c r="AF50" s="70" t="n">
        <f aca="false">AVERAGE(H50:J50)</f>
        <v>0.998427419354839</v>
      </c>
      <c r="AG50" s="70" t="n">
        <f aca="false">AVERAGE(K50:M50)</f>
        <v>0.998290023894863</v>
      </c>
      <c r="AH50" s="70" t="n">
        <f aca="false">AVERAGE(N50:P50)</f>
        <v>0.986342592592593</v>
      </c>
      <c r="AI50" s="70" t="n">
        <f aca="false">AVERAGE(Q50:S50)</f>
        <v>0.998607910906298</v>
      </c>
    </row>
    <row r="51" customFormat="false" ht="12.75" hidden="false" customHeight="false" outlineLevel="0" collapsed="false">
      <c r="A51" s="69" t="s">
        <v>27</v>
      </c>
      <c r="B51" s="69" t="n">
        <v>2</v>
      </c>
      <c r="C51" s="69" t="n">
        <v>41</v>
      </c>
      <c r="D51" s="70" t="n">
        <f aca="false">LinhrsIn!D51/SurveyHrsIn!D51</f>
        <v>1</v>
      </c>
      <c r="E51" s="70" t="n">
        <f aca="false">LinhrsIn!E51/SurveyHrsIn!E51</f>
        <v>0.999596774193548</v>
      </c>
      <c r="F51" s="70" t="n">
        <f aca="false">LinhrsIn!F51/SurveyHrsIn!F51</f>
        <v>0.999856321839081</v>
      </c>
      <c r="G51" s="70" t="n">
        <f aca="false">LinhrsIn!G51/SurveyHrsIn!G51</f>
        <v>1</v>
      </c>
      <c r="H51" s="70" t="n">
        <f aca="false">LinhrsIn!H51/SurveyHrsIn!H51</f>
        <v>0.999583333333333</v>
      </c>
      <c r="I51" s="70" t="n">
        <f aca="false">LinhrsIn!I51/SurveyHrsIn!I51</f>
        <v>0.995833333333333</v>
      </c>
      <c r="J51" s="70" t="n">
        <f aca="false">LinhrsIn!J51/SurveyHrsIn!J51</f>
        <v>0.999861111111111</v>
      </c>
      <c r="K51" s="70" t="n">
        <f aca="false">LinhrsIn!K51/SurveyHrsIn!K51</f>
        <v>0.971370967741936</v>
      </c>
      <c r="L51" s="70" t="n">
        <f aca="false">LinhrsIn!L51/SurveyHrsIn!L51</f>
        <v>0.997849462365591</v>
      </c>
      <c r="M51" s="70" t="n">
        <f aca="false">LinhrsIn!M51/SurveyHrsIn!M51</f>
        <v>0.998472222222222</v>
      </c>
      <c r="N51" s="70" t="n">
        <f aca="false">LinhrsIn!N51/SurveyHrsIn!N51</f>
        <v>0.99986559139785</v>
      </c>
      <c r="O51" s="70" t="n">
        <f aca="false">LinhrsIn!O51/SurveyHrsIn!O51</f>
        <v>1</v>
      </c>
      <c r="P51" s="70" t="n">
        <f aca="false">LinhrsIn!P51/SurveyHrsIn!P51</f>
        <v>1</v>
      </c>
      <c r="Q51" s="70" t="n">
        <f aca="false">LinhrsIn!Q51/SurveyHrsIn!Q51</f>
        <v>0.947715053763441</v>
      </c>
      <c r="R51" s="70" t="n">
        <f aca="false">LinhrsIn!R51/SurveyHrsIn!R51</f>
        <v>0.994642857142857</v>
      </c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 t="n">
        <f aca="false">AVERAGE(E51:P51)</f>
        <v>0.996857426461501</v>
      </c>
      <c r="AD51" s="70" t="n">
        <f aca="false">AVERAGE(Q51:AB51)</f>
        <v>0.971178955453149</v>
      </c>
      <c r="AE51" s="70" t="n">
        <f aca="false">AVERAGE(E51:G51)</f>
        <v>0.999817698677543</v>
      </c>
      <c r="AF51" s="70" t="n">
        <f aca="false">AVERAGE(H51:J51)</f>
        <v>0.998425925925926</v>
      </c>
      <c r="AG51" s="70" t="n">
        <f aca="false">AVERAGE(K51:M51)</f>
        <v>0.989230884109916</v>
      </c>
      <c r="AH51" s="70" t="n">
        <f aca="false">AVERAGE(N51:P51)</f>
        <v>0.999955197132617</v>
      </c>
      <c r="AI51" s="70" t="n">
        <f aca="false">AVERAGE(Q51:S51)</f>
        <v>0.971178955453149</v>
      </c>
    </row>
    <row r="52" customFormat="false" ht="12.75" hidden="false" customHeight="false" outlineLevel="0" collapsed="false">
      <c r="A52" s="69" t="s">
        <v>27</v>
      </c>
      <c r="B52" s="69" t="n">
        <v>2</v>
      </c>
      <c r="C52" s="69" t="n">
        <v>42</v>
      </c>
      <c r="D52" s="70" t="n">
        <f aca="false">LinhrsIn!D52/SurveyHrsIn!D52</f>
        <v>0.99986559139785</v>
      </c>
      <c r="E52" s="70" t="n">
        <f aca="false">LinhrsIn!E52/SurveyHrsIn!E52</f>
        <v>1</v>
      </c>
      <c r="F52" s="70" t="n">
        <f aca="false">LinhrsIn!F52/SurveyHrsIn!F52</f>
        <v>0.998275862068966</v>
      </c>
      <c r="G52" s="70" t="n">
        <f aca="false">LinhrsIn!G52/SurveyHrsIn!G52</f>
        <v>0.998521505376344</v>
      </c>
      <c r="H52" s="70" t="n">
        <f aca="false">LinhrsIn!H52/SurveyHrsIn!H52</f>
        <v>0.999583333333333</v>
      </c>
      <c r="I52" s="70" t="n">
        <f aca="false">LinhrsIn!I52/SurveyHrsIn!I52</f>
        <v>0.999327956989247</v>
      </c>
      <c r="J52" s="70" t="n">
        <f aca="false">LinhrsIn!J52/SurveyHrsIn!J52</f>
        <v>0.999861111111111</v>
      </c>
      <c r="K52" s="70" t="n">
        <f aca="false">LinhrsIn!K52/SurveyHrsIn!K52</f>
        <v>0.971370967741936</v>
      </c>
      <c r="L52" s="70" t="n">
        <f aca="false">LinhrsIn!L52/SurveyHrsIn!L52</f>
        <v>0.997849462365591</v>
      </c>
      <c r="M52" s="70" t="n">
        <f aca="false">LinhrsIn!M52/SurveyHrsIn!M52</f>
        <v>0.998472222222222</v>
      </c>
      <c r="N52" s="70" t="n">
        <f aca="false">LinhrsIn!N52/SurveyHrsIn!N52</f>
        <v>1</v>
      </c>
      <c r="O52" s="70" t="n">
        <f aca="false">LinhrsIn!O52/SurveyHrsIn!O52</f>
        <v>0.998194444444445</v>
      </c>
      <c r="P52" s="70" t="n">
        <f aca="false">LinhrsIn!P52/SurveyHrsIn!P52</f>
        <v>1</v>
      </c>
      <c r="Q52" s="70" t="n">
        <f aca="false">LinhrsIn!Q52/SurveyHrsIn!Q52</f>
        <v>0.999327956989247</v>
      </c>
      <c r="R52" s="70" t="n">
        <f aca="false">LinhrsIn!R52/SurveyHrsIn!R52</f>
        <v>0.997767857142857</v>
      </c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 t="n">
        <f aca="false">AVERAGE(E52:P52)</f>
        <v>0.996788072137766</v>
      </c>
      <c r="AD52" s="70" t="n">
        <f aca="false">AVERAGE(Q52:AB52)</f>
        <v>0.998547907066052</v>
      </c>
      <c r="AE52" s="70" t="n">
        <f aca="false">AVERAGE(E52:G52)</f>
        <v>0.998932455815103</v>
      </c>
      <c r="AF52" s="70" t="n">
        <f aca="false">AVERAGE(H52:J52)</f>
        <v>0.999590800477897</v>
      </c>
      <c r="AG52" s="70" t="n">
        <f aca="false">AVERAGE(K52:M52)</f>
        <v>0.989230884109916</v>
      </c>
      <c r="AH52" s="70" t="n">
        <f aca="false">AVERAGE(N52:P52)</f>
        <v>0.999398148148148</v>
      </c>
      <c r="AI52" s="70" t="n">
        <f aca="false">AVERAGE(Q52:S52)</f>
        <v>0.998547907066052</v>
      </c>
    </row>
    <row r="53" customFormat="false" ht="12.75" hidden="false" customHeight="false" outlineLevel="0" collapsed="false">
      <c r="A53" s="69" t="s">
        <v>27</v>
      </c>
      <c r="B53" s="69" t="n">
        <v>2</v>
      </c>
      <c r="C53" s="69" t="n">
        <v>43</v>
      </c>
      <c r="D53" s="70" t="n">
        <f aca="false">LinhrsIn!D53/SurveyHrsIn!D53</f>
        <v>1</v>
      </c>
      <c r="E53" s="70" t="n">
        <f aca="false">LinhrsIn!E53/SurveyHrsIn!E53</f>
        <v>0.998655913978495</v>
      </c>
      <c r="F53" s="70" t="n">
        <f aca="false">LinhrsIn!F53/SurveyHrsIn!F53</f>
        <v>0.995977011494253</v>
      </c>
      <c r="G53" s="70" t="n">
        <f aca="false">LinhrsIn!G53/SurveyHrsIn!G53</f>
        <v>0.994758064516129</v>
      </c>
      <c r="H53" s="70" t="n">
        <f aca="false">LinhrsIn!H53/SurveyHrsIn!H53</f>
        <v>0.999583333333333</v>
      </c>
      <c r="I53" s="70" t="n">
        <f aca="false">LinhrsIn!I53/SurveyHrsIn!I53</f>
        <v>0.966129032258065</v>
      </c>
      <c r="J53" s="70" t="n">
        <f aca="false">LinhrsIn!J53/SurveyHrsIn!J53</f>
        <v>0.986944444444445</v>
      </c>
      <c r="K53" s="70" t="n">
        <f aca="false">LinhrsIn!K53/SurveyHrsIn!K53</f>
        <v>0.971370967741936</v>
      </c>
      <c r="L53" s="70" t="n">
        <f aca="false">LinhrsIn!L53/SurveyHrsIn!L53</f>
        <v>0.997849462365591</v>
      </c>
      <c r="M53" s="70" t="n">
        <f aca="false">LinhrsIn!M53/SurveyHrsIn!M53</f>
        <v>0.997638888888889</v>
      </c>
      <c r="N53" s="70" t="n">
        <f aca="false">LinhrsIn!N53/SurveyHrsIn!N53</f>
        <v>1</v>
      </c>
      <c r="O53" s="70" t="n">
        <f aca="false">LinhrsIn!O53/SurveyHrsIn!O53</f>
        <v>0.999861111111111</v>
      </c>
      <c r="P53" s="70" t="n">
        <f aca="false">LinhrsIn!P53/SurveyHrsIn!P53</f>
        <v>0.999327956989247</v>
      </c>
      <c r="Q53" s="70" t="n">
        <f aca="false">LinhrsIn!Q53/SurveyHrsIn!Q53</f>
        <v>0.935349462365591</v>
      </c>
      <c r="R53" s="70" t="n">
        <f aca="false">LinhrsIn!R53/SurveyHrsIn!R53</f>
        <v>0.786458333333333</v>
      </c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 t="n">
        <f aca="false">AVERAGE(E53:P53)</f>
        <v>0.992341348926791</v>
      </c>
      <c r="AD53" s="70" t="n">
        <f aca="false">AVERAGE(Q53:AB53)</f>
        <v>0.860903897849462</v>
      </c>
      <c r="AE53" s="70" t="n">
        <f aca="false">AVERAGE(E53:G53)</f>
        <v>0.996463663329625</v>
      </c>
      <c r="AF53" s="70" t="n">
        <f aca="false">AVERAGE(H53:J53)</f>
        <v>0.984218936678614</v>
      </c>
      <c r="AG53" s="70" t="n">
        <f aca="false">AVERAGE(K53:M53)</f>
        <v>0.988953106332139</v>
      </c>
      <c r="AH53" s="70" t="n">
        <f aca="false">AVERAGE(N53:P53)</f>
        <v>0.999729689366786</v>
      </c>
      <c r="AI53" s="70" t="n">
        <f aca="false">AVERAGE(Q53:S53)</f>
        <v>0.860903897849462</v>
      </c>
    </row>
    <row r="54" customFormat="false" ht="12.75" hidden="false" customHeight="false" outlineLevel="0" collapsed="false">
      <c r="A54" s="69" t="s">
        <v>27</v>
      </c>
      <c r="B54" s="69" t="n">
        <v>2</v>
      </c>
      <c r="C54" s="69" t="n">
        <v>44</v>
      </c>
      <c r="D54" s="70" t="n">
        <f aca="false">LinhrsIn!D54/SurveyHrsIn!D54</f>
        <v>1</v>
      </c>
      <c r="E54" s="70" t="n">
        <f aca="false">LinhrsIn!E54/SurveyHrsIn!E54</f>
        <v>0.99986559139785</v>
      </c>
      <c r="F54" s="70" t="n">
        <f aca="false">LinhrsIn!F54/SurveyHrsIn!F54</f>
        <v>0.994540229885058</v>
      </c>
      <c r="G54" s="70" t="n">
        <f aca="false">LinhrsIn!G54/SurveyHrsIn!G54</f>
        <v>0.99758064516129</v>
      </c>
      <c r="H54" s="70" t="n">
        <f aca="false">LinhrsIn!H54/SurveyHrsIn!H54</f>
        <v>0.999027777777778</v>
      </c>
      <c r="I54" s="70" t="n">
        <f aca="false">LinhrsIn!I54/SurveyHrsIn!I54</f>
        <v>0.918682795698925</v>
      </c>
      <c r="J54" s="70" t="n">
        <f aca="false">LinhrsIn!J54/SurveyHrsIn!J54</f>
        <v>0.998333333333333</v>
      </c>
      <c r="K54" s="70" t="n">
        <f aca="false">LinhrsIn!K54/SurveyHrsIn!K54</f>
        <v>0.978629032258065</v>
      </c>
      <c r="L54" s="70" t="n">
        <f aca="false">LinhrsIn!L54/SurveyHrsIn!L54</f>
        <v>0.997849462365591</v>
      </c>
      <c r="M54" s="70" t="n">
        <f aca="false">LinhrsIn!M54/SurveyHrsIn!M54</f>
        <v>0.998194444444445</v>
      </c>
      <c r="N54" s="70" t="n">
        <f aca="false">LinhrsIn!N54/SurveyHrsIn!N54</f>
        <v>0.99986559139785</v>
      </c>
      <c r="O54" s="70" t="n">
        <f aca="false">LinhrsIn!O54/SurveyHrsIn!O54</f>
        <v>0.991805555555556</v>
      </c>
      <c r="P54" s="70" t="n">
        <f aca="false">LinhrsIn!P54/SurveyHrsIn!P54</f>
        <v>0.99986559139785</v>
      </c>
      <c r="Q54" s="70" t="n">
        <f aca="false">LinhrsIn!Q54/SurveyHrsIn!Q54</f>
        <v>0.999731182795699</v>
      </c>
      <c r="R54" s="70" t="n">
        <f aca="false">LinhrsIn!R54/SurveyHrsIn!R54</f>
        <v>0.997916666666667</v>
      </c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 t="n">
        <f aca="false">AVERAGE(E54:P54)</f>
        <v>0.989520004222799</v>
      </c>
      <c r="AD54" s="70" t="n">
        <f aca="false">AVERAGE(Q54:AB54)</f>
        <v>0.998823924731183</v>
      </c>
      <c r="AE54" s="70" t="n">
        <f aca="false">AVERAGE(E54:G54)</f>
        <v>0.997328822148066</v>
      </c>
      <c r="AF54" s="70" t="n">
        <f aca="false">AVERAGE(H54:J54)</f>
        <v>0.972014635603345</v>
      </c>
      <c r="AG54" s="70" t="n">
        <f aca="false">AVERAGE(K54:M54)</f>
        <v>0.991557646356034</v>
      </c>
      <c r="AH54" s="70" t="n">
        <f aca="false">AVERAGE(N54:P54)</f>
        <v>0.997178912783752</v>
      </c>
      <c r="AI54" s="70" t="n">
        <f aca="false">AVERAGE(Q54:S54)</f>
        <v>0.998823924731183</v>
      </c>
    </row>
    <row r="55" customFormat="false" ht="12.75" hidden="false" customHeight="false" outlineLevel="0" collapsed="false">
      <c r="A55" s="69" t="s">
        <v>27</v>
      </c>
      <c r="B55" s="69" t="n">
        <v>2</v>
      </c>
      <c r="C55" s="69" t="n">
        <v>45</v>
      </c>
      <c r="D55" s="70" t="n">
        <f aca="false">LinhrsIn!D55/SurveyHrsIn!D55</f>
        <v>0.99986559139785</v>
      </c>
      <c r="E55" s="70" t="n">
        <f aca="false">LinhrsIn!E55/SurveyHrsIn!E55</f>
        <v>0.999059139784946</v>
      </c>
      <c r="F55" s="70" t="n">
        <f aca="false">LinhrsIn!F55/SurveyHrsIn!F55</f>
        <v>1</v>
      </c>
      <c r="G55" s="70" t="n">
        <f aca="false">LinhrsIn!G55/SurveyHrsIn!G55</f>
        <v>0.99986559139785</v>
      </c>
      <c r="H55" s="70" t="n">
        <f aca="false">LinhrsIn!H55/SurveyHrsIn!H55</f>
        <v>0.999444444444445</v>
      </c>
      <c r="I55" s="70" t="n">
        <f aca="false">LinhrsIn!I55/SurveyHrsIn!I55</f>
        <v>0.927822580645161</v>
      </c>
      <c r="J55" s="70" t="n">
        <f aca="false">LinhrsIn!J55/SurveyHrsIn!J55</f>
        <v>0.998888888888889</v>
      </c>
      <c r="K55" s="70" t="n">
        <f aca="false">LinhrsIn!K55/SurveyHrsIn!K55</f>
        <v>0.978629032258065</v>
      </c>
      <c r="L55" s="70" t="n">
        <f aca="false">LinhrsIn!L55/SurveyHrsIn!L55</f>
        <v>0.997311827956989</v>
      </c>
      <c r="M55" s="70" t="n">
        <f aca="false">LinhrsIn!M55/SurveyHrsIn!M55</f>
        <v>0.99875</v>
      </c>
      <c r="N55" s="70" t="n">
        <f aca="false">LinhrsIn!N55/SurveyHrsIn!N55</f>
        <v>1</v>
      </c>
      <c r="O55" s="70" t="n">
        <f aca="false">LinhrsIn!O55/SurveyHrsIn!O55</f>
        <v>0.995277777777778</v>
      </c>
      <c r="P55" s="70" t="n">
        <f aca="false">LinhrsIn!P55/SurveyHrsIn!P55</f>
        <v>0.994086021505376</v>
      </c>
      <c r="Q55" s="70" t="n">
        <f aca="false">LinhrsIn!Q55/SurveyHrsIn!Q55</f>
        <v>0.999462365591398</v>
      </c>
      <c r="R55" s="70" t="n">
        <f aca="false">LinhrsIn!R55/SurveyHrsIn!R55</f>
        <v>0.995684523809524</v>
      </c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 t="n">
        <f aca="false">AVERAGE(E55:P55)</f>
        <v>0.990761275388292</v>
      </c>
      <c r="AD55" s="70" t="n">
        <f aca="false">AVERAGE(Q55:AB55)</f>
        <v>0.997573444700461</v>
      </c>
      <c r="AE55" s="70" t="n">
        <f aca="false">AVERAGE(E55:G55)</f>
        <v>0.999641577060932</v>
      </c>
      <c r="AF55" s="70" t="n">
        <f aca="false">AVERAGE(H55:J55)</f>
        <v>0.975385304659498</v>
      </c>
      <c r="AG55" s="70" t="n">
        <f aca="false">AVERAGE(K55:M55)</f>
        <v>0.991563620071685</v>
      </c>
      <c r="AH55" s="70" t="n">
        <f aca="false">AVERAGE(N55:P55)</f>
        <v>0.996454599761051</v>
      </c>
      <c r="AI55" s="70" t="n">
        <f aca="false">AVERAGE(Q55:S55)</f>
        <v>0.997573444700461</v>
      </c>
    </row>
    <row r="56" customFormat="false" ht="12.75" hidden="false" customHeight="false" outlineLevel="0" collapsed="false">
      <c r="A56" s="69" t="s">
        <v>27</v>
      </c>
      <c r="B56" s="69" t="n">
        <v>2</v>
      </c>
      <c r="C56" s="69" t="n">
        <v>46</v>
      </c>
      <c r="D56" s="70" t="n">
        <f aca="false">LinhrsIn!D56/SurveyHrsIn!D56</f>
        <v>0.99986559139785</v>
      </c>
      <c r="E56" s="70" t="n">
        <f aca="false">LinhrsIn!E56/SurveyHrsIn!E56</f>
        <v>0.999327956989247</v>
      </c>
      <c r="F56" s="70" t="n">
        <f aca="false">LinhrsIn!F56/SurveyHrsIn!F56</f>
        <v>0.997701149425287</v>
      </c>
      <c r="G56" s="70" t="n">
        <f aca="false">LinhrsIn!G56/SurveyHrsIn!G56</f>
        <v>0.995698924731183</v>
      </c>
      <c r="H56" s="70" t="n">
        <f aca="false">LinhrsIn!H56/SurveyHrsIn!H56</f>
        <v>0.997638888888889</v>
      </c>
      <c r="I56" s="70" t="n">
        <f aca="false">LinhrsIn!I56/SurveyHrsIn!I56</f>
        <v>0.917069892473118</v>
      </c>
      <c r="J56" s="70" t="n">
        <f aca="false">LinhrsIn!J56/SurveyHrsIn!J56</f>
        <v>0.995972222222222</v>
      </c>
      <c r="K56" s="70" t="n">
        <f aca="false">LinhrsIn!K56/SurveyHrsIn!K56</f>
        <v>0.97755376344086</v>
      </c>
      <c r="L56" s="70" t="n">
        <f aca="false">LinhrsIn!L56/SurveyHrsIn!L56</f>
        <v>0.997715053763441</v>
      </c>
      <c r="M56" s="70" t="n">
        <f aca="false">LinhrsIn!M56/SurveyHrsIn!M56</f>
        <v>0.996111111111111</v>
      </c>
      <c r="N56" s="70" t="n">
        <f aca="false">LinhrsIn!N56/SurveyHrsIn!N56</f>
        <v>1</v>
      </c>
      <c r="O56" s="70" t="n">
        <f aca="false">LinhrsIn!O56/SurveyHrsIn!O56</f>
        <v>1</v>
      </c>
      <c r="P56" s="70" t="n">
        <f aca="false">LinhrsIn!P56/SurveyHrsIn!P56</f>
        <v>1</v>
      </c>
      <c r="Q56" s="70" t="n">
        <f aca="false">LinhrsIn!Q56/SurveyHrsIn!Q56</f>
        <v>0.999462365591398</v>
      </c>
      <c r="R56" s="70" t="n">
        <f aca="false">LinhrsIn!R56/SurveyHrsIn!R56</f>
        <v>0.990773809523809</v>
      </c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 t="n">
        <f aca="false">AVERAGE(E56:P56)</f>
        <v>0.989565746920447</v>
      </c>
      <c r="AD56" s="70" t="n">
        <f aca="false">AVERAGE(Q56:AB56)</f>
        <v>0.995118087557604</v>
      </c>
      <c r="AE56" s="70" t="n">
        <f aca="false">AVERAGE(E56:G56)</f>
        <v>0.997576010381906</v>
      </c>
      <c r="AF56" s="70" t="n">
        <f aca="false">AVERAGE(H56:J56)</f>
        <v>0.970227001194743</v>
      </c>
      <c r="AG56" s="70" t="n">
        <f aca="false">AVERAGE(K56:M56)</f>
        <v>0.990459976105138</v>
      </c>
      <c r="AH56" s="70" t="n">
        <f aca="false">AVERAGE(N56:P56)</f>
        <v>1</v>
      </c>
      <c r="AI56" s="70" t="n">
        <f aca="false">AVERAGE(Q56:S56)</f>
        <v>0.995118087557604</v>
      </c>
    </row>
    <row r="57" customFormat="false" ht="12.75" hidden="false" customHeight="false" outlineLevel="0" collapsed="false">
      <c r="A57" s="69" t="s">
        <v>27</v>
      </c>
      <c r="B57" s="69" t="n">
        <v>2</v>
      </c>
      <c r="C57" s="69" t="n">
        <v>47</v>
      </c>
      <c r="D57" s="70" t="n">
        <f aca="false">LinhrsIn!D57/SurveyHrsIn!D57</f>
        <v>1</v>
      </c>
      <c r="E57" s="70" t="n">
        <f aca="false">LinhrsIn!E57/SurveyHrsIn!E57</f>
        <v>0.999193548387097</v>
      </c>
      <c r="F57" s="70" t="n">
        <f aca="false">LinhrsIn!F57/SurveyHrsIn!F57</f>
        <v>0.998994252873563</v>
      </c>
      <c r="G57" s="70" t="n">
        <f aca="false">LinhrsIn!G57/SurveyHrsIn!G57</f>
        <v>0.976075268817204</v>
      </c>
      <c r="H57" s="70" t="n">
        <f aca="false">LinhrsIn!H57/SurveyHrsIn!H57</f>
        <v>0.999444444444445</v>
      </c>
      <c r="I57" s="70" t="n">
        <f aca="false">LinhrsIn!I57/SurveyHrsIn!I57</f>
        <v>0.996908602150538</v>
      </c>
      <c r="J57" s="70" t="n">
        <f aca="false">LinhrsIn!J57/SurveyHrsIn!J57</f>
        <v>1</v>
      </c>
      <c r="K57" s="70" t="n">
        <f aca="false">LinhrsIn!K57/SurveyHrsIn!K57</f>
        <v>0.975134408602151</v>
      </c>
      <c r="L57" s="70" t="n">
        <f aca="false">LinhrsIn!L57/SurveyHrsIn!L57</f>
        <v>0.867876344086022</v>
      </c>
      <c r="M57" s="70" t="n">
        <f aca="false">LinhrsIn!M57/SurveyHrsIn!M57</f>
        <v>0.99875</v>
      </c>
      <c r="N57" s="70" t="n">
        <f aca="false">LinhrsIn!N57/SurveyHrsIn!N57</f>
        <v>1</v>
      </c>
      <c r="O57" s="70" t="n">
        <f aca="false">LinhrsIn!O57/SurveyHrsIn!O57</f>
        <v>0.998055555555556</v>
      </c>
      <c r="P57" s="70" t="n">
        <f aca="false">LinhrsIn!P57/SurveyHrsIn!P57</f>
        <v>0.99986559139785</v>
      </c>
      <c r="Q57" s="70" t="n">
        <f aca="false">LinhrsIn!Q57/SurveyHrsIn!Q57</f>
        <v>0.999462365591398</v>
      </c>
      <c r="R57" s="70" t="n">
        <f aca="false">LinhrsIn!R57/SurveyHrsIn!R57</f>
        <v>0.909375</v>
      </c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 t="n">
        <f aca="false">AVERAGE(E57:P57)</f>
        <v>0.984191501359535</v>
      </c>
      <c r="AD57" s="70" t="n">
        <f aca="false">AVERAGE(Q57:AB57)</f>
        <v>0.954418682795699</v>
      </c>
      <c r="AE57" s="70" t="n">
        <f aca="false">AVERAGE(E57:G57)</f>
        <v>0.991421023359288</v>
      </c>
      <c r="AF57" s="70" t="n">
        <f aca="false">AVERAGE(H57:J57)</f>
        <v>0.998784348864994</v>
      </c>
      <c r="AG57" s="70" t="n">
        <f aca="false">AVERAGE(K57:M57)</f>
        <v>0.947253584229391</v>
      </c>
      <c r="AH57" s="70" t="n">
        <f aca="false">AVERAGE(N57:P57)</f>
        <v>0.999307048984468</v>
      </c>
      <c r="AI57" s="70" t="n">
        <f aca="false">AVERAGE(Q57:S57)</f>
        <v>0.954418682795699</v>
      </c>
    </row>
    <row r="58" customFormat="false" ht="12.75" hidden="false" customHeight="false" outlineLevel="0" collapsed="false">
      <c r="A58" s="69" t="s">
        <v>27</v>
      </c>
      <c r="B58" s="69" t="n">
        <v>2</v>
      </c>
      <c r="C58" s="69" t="n">
        <v>48</v>
      </c>
      <c r="D58" s="70" t="n">
        <f aca="false">LinhrsIn!D58/SurveyHrsIn!D58</f>
        <v>1</v>
      </c>
      <c r="E58" s="70" t="n">
        <f aca="false">LinhrsIn!E58/SurveyHrsIn!E58</f>
        <v>0.999193548387097</v>
      </c>
      <c r="F58" s="70" t="n">
        <f aca="false">LinhrsIn!F58/SurveyHrsIn!F58</f>
        <v>0.998994252873563</v>
      </c>
      <c r="G58" s="70" t="n">
        <f aca="false">LinhrsIn!G58/SurveyHrsIn!G58</f>
        <v>1</v>
      </c>
      <c r="H58" s="70" t="n">
        <f aca="false">LinhrsIn!H58/SurveyHrsIn!H58</f>
        <v>0.999444444444445</v>
      </c>
      <c r="I58" s="70" t="n">
        <f aca="false">LinhrsIn!I58/SurveyHrsIn!I58</f>
        <v>0.996908602150538</v>
      </c>
      <c r="J58" s="70" t="n">
        <f aca="false">LinhrsIn!J58/SurveyHrsIn!J58</f>
        <v>1</v>
      </c>
      <c r="K58" s="70" t="n">
        <f aca="false">LinhrsIn!K58/SurveyHrsIn!K58</f>
        <v>0.978629032258065</v>
      </c>
      <c r="L58" s="70" t="n">
        <f aca="false">LinhrsIn!L58/SurveyHrsIn!L58</f>
        <v>0.997715053763441</v>
      </c>
      <c r="M58" s="70" t="n">
        <f aca="false">LinhrsIn!M58/SurveyHrsIn!M58</f>
        <v>0.998611111111111</v>
      </c>
      <c r="N58" s="70" t="n">
        <f aca="false">LinhrsIn!N58/SurveyHrsIn!N58</f>
        <v>1</v>
      </c>
      <c r="O58" s="70" t="n">
        <f aca="false">LinhrsIn!O58/SurveyHrsIn!O58</f>
        <v>0.999861111111111</v>
      </c>
      <c r="P58" s="70" t="n">
        <f aca="false">LinhrsIn!P58/SurveyHrsIn!P58</f>
        <v>0.99986559139785</v>
      </c>
      <c r="Q58" s="70" t="n">
        <f aca="false">LinhrsIn!Q58/SurveyHrsIn!Q58</f>
        <v>0.999462365591398</v>
      </c>
      <c r="R58" s="70" t="n">
        <f aca="false">LinhrsIn!R58/SurveyHrsIn!R58</f>
        <v>0.997619047619048</v>
      </c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 t="n">
        <f aca="false">AVERAGE(E58:P58)</f>
        <v>0.997435228958102</v>
      </c>
      <c r="AD58" s="70" t="n">
        <f aca="false">AVERAGE(Q58:AB58)</f>
        <v>0.998540706605223</v>
      </c>
      <c r="AE58" s="70" t="n">
        <f aca="false">AVERAGE(E58:G58)</f>
        <v>0.999395933753553</v>
      </c>
      <c r="AF58" s="70" t="n">
        <f aca="false">AVERAGE(H58:J58)</f>
        <v>0.998784348864994</v>
      </c>
      <c r="AG58" s="70" t="n">
        <f aca="false">AVERAGE(K58:M58)</f>
        <v>0.991651732377539</v>
      </c>
      <c r="AH58" s="70" t="n">
        <f aca="false">AVERAGE(N58:P58)</f>
        <v>0.99990890083632</v>
      </c>
      <c r="AI58" s="70" t="n">
        <f aca="false">AVERAGE(Q58:S58)</f>
        <v>0.998540706605223</v>
      </c>
    </row>
    <row r="59" customFormat="false" ht="12.75" hidden="false" customHeight="false" outlineLevel="0" collapsed="false">
      <c r="A59" s="69" t="s">
        <v>27</v>
      </c>
      <c r="B59" s="69" t="n">
        <v>2</v>
      </c>
      <c r="C59" s="69" t="n">
        <v>49</v>
      </c>
      <c r="D59" s="70" t="n">
        <f aca="false">LinhrsIn!D59/SurveyHrsIn!D59</f>
        <v>1</v>
      </c>
      <c r="E59" s="70" t="n">
        <f aca="false">LinhrsIn!E59/SurveyHrsIn!E59</f>
        <v>0.999193548387097</v>
      </c>
      <c r="F59" s="70" t="n">
        <f aca="false">LinhrsIn!F59/SurveyHrsIn!F59</f>
        <v>1</v>
      </c>
      <c r="G59" s="70" t="n">
        <f aca="false">LinhrsIn!G59/SurveyHrsIn!G59</f>
        <v>1</v>
      </c>
      <c r="H59" s="70" t="n">
        <f aca="false">LinhrsIn!H59/SurveyHrsIn!H59</f>
        <v>0.999583333333333</v>
      </c>
      <c r="I59" s="70" t="n">
        <f aca="false">LinhrsIn!I59/SurveyHrsIn!I59</f>
        <v>0.999327956989247</v>
      </c>
      <c r="J59" s="70" t="n">
        <f aca="false">LinhrsIn!J59/SurveyHrsIn!J59</f>
        <v>0.977222222222222</v>
      </c>
      <c r="K59" s="70" t="n">
        <f aca="false">LinhrsIn!K59/SurveyHrsIn!K59</f>
        <v>0.991935483870968</v>
      </c>
      <c r="L59" s="70" t="n">
        <f aca="false">LinhrsIn!L59/SurveyHrsIn!L59</f>
        <v>0.999059139784946</v>
      </c>
      <c r="M59" s="70" t="n">
        <f aca="false">LinhrsIn!M59/SurveyHrsIn!M59</f>
        <v>0.998611111111111</v>
      </c>
      <c r="N59" s="70" t="n">
        <f aca="false">LinhrsIn!N59/SurveyHrsIn!N59</f>
        <v>0.99005376344086</v>
      </c>
      <c r="O59" s="70" t="n">
        <f aca="false">LinhrsIn!O59/SurveyHrsIn!O59</f>
        <v>1</v>
      </c>
      <c r="P59" s="70" t="n">
        <f aca="false">LinhrsIn!P59/SurveyHrsIn!P59</f>
        <v>0.971908602150538</v>
      </c>
      <c r="Q59" s="70" t="n">
        <f aca="false">LinhrsIn!Q59/SurveyHrsIn!Q59</f>
        <v>0.999327956989247</v>
      </c>
      <c r="R59" s="70" t="n">
        <f aca="false">LinhrsIn!R59/SurveyHrsIn!R59</f>
        <v>0.997470238095238</v>
      </c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 t="n">
        <f aca="false">AVERAGE(E59:P59)</f>
        <v>0.993907930107527</v>
      </c>
      <c r="AD59" s="70" t="n">
        <f aca="false">AVERAGE(Q59:AB59)</f>
        <v>0.998399097542243</v>
      </c>
      <c r="AE59" s="70" t="n">
        <f aca="false">AVERAGE(E59:G59)</f>
        <v>0.999731182795699</v>
      </c>
      <c r="AF59" s="70" t="n">
        <f aca="false">AVERAGE(H59:J59)</f>
        <v>0.992044504181601</v>
      </c>
      <c r="AG59" s="70" t="n">
        <f aca="false">AVERAGE(K59:M59)</f>
        <v>0.996535244922342</v>
      </c>
      <c r="AH59" s="70" t="n">
        <f aca="false">AVERAGE(N59:P59)</f>
        <v>0.987320788530466</v>
      </c>
      <c r="AI59" s="70" t="n">
        <f aca="false">AVERAGE(Q59:S59)</f>
        <v>0.998399097542243</v>
      </c>
    </row>
    <row r="60" customFormat="false" ht="12.75" hidden="false" customHeight="false" outlineLevel="0" collapsed="false">
      <c r="A60" s="69" t="s">
        <v>27</v>
      </c>
      <c r="B60" s="69" t="n">
        <v>2</v>
      </c>
      <c r="C60" s="69" t="n">
        <v>50</v>
      </c>
      <c r="D60" s="70" t="n">
        <f aca="false">LinhrsIn!D60/SurveyHrsIn!D60</f>
        <v>1</v>
      </c>
      <c r="E60" s="70" t="n">
        <f aca="false">LinhrsIn!E60/SurveyHrsIn!E60</f>
        <v>1</v>
      </c>
      <c r="F60" s="70" t="n">
        <f aca="false">LinhrsIn!F60/SurveyHrsIn!F60</f>
        <v>0.998132183908046</v>
      </c>
      <c r="G60" s="70" t="n">
        <f aca="false">LinhrsIn!G60/SurveyHrsIn!G60</f>
        <v>0.99986559139785</v>
      </c>
      <c r="H60" s="70" t="n">
        <f aca="false">LinhrsIn!H60/SurveyHrsIn!H60</f>
        <v>0.999583333333333</v>
      </c>
      <c r="I60" s="70" t="n">
        <f aca="false">LinhrsIn!I60/SurveyHrsIn!I60</f>
        <v>0.986424731182796</v>
      </c>
      <c r="J60" s="70" t="n">
        <f aca="false">LinhrsIn!J60/SurveyHrsIn!J60</f>
        <v>1</v>
      </c>
      <c r="K60" s="70" t="n">
        <f aca="false">LinhrsIn!K60/SurveyHrsIn!K60</f>
        <v>0.991935483870968</v>
      </c>
      <c r="L60" s="70" t="n">
        <f aca="false">LinhrsIn!L60/SurveyHrsIn!L60</f>
        <v>0.999193548387097</v>
      </c>
      <c r="M60" s="70" t="n">
        <f aca="false">LinhrsIn!M60/SurveyHrsIn!M60</f>
        <v>0.998472222222222</v>
      </c>
      <c r="N60" s="70" t="n">
        <f aca="false">LinhrsIn!N60/SurveyHrsIn!N60</f>
        <v>0.999731182795699</v>
      </c>
      <c r="O60" s="70" t="n">
        <f aca="false">LinhrsIn!O60/SurveyHrsIn!O60</f>
        <v>0.996666666666667</v>
      </c>
      <c r="P60" s="70" t="n">
        <f aca="false">LinhrsIn!P60/SurveyHrsIn!P60</f>
        <v>0.998924731182796</v>
      </c>
      <c r="Q60" s="70" t="n">
        <f aca="false">LinhrsIn!Q60/SurveyHrsIn!Q60</f>
        <v>0.999327956989247</v>
      </c>
      <c r="R60" s="70" t="n">
        <f aca="false">LinhrsIn!R60/SurveyHrsIn!R60</f>
        <v>0.997470238095238</v>
      </c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 t="n">
        <f aca="false">AVERAGE(E60:P60)</f>
        <v>0.997410806245623</v>
      </c>
      <c r="AD60" s="70" t="n">
        <f aca="false">AVERAGE(Q60:AB60)</f>
        <v>0.998399097542243</v>
      </c>
      <c r="AE60" s="70" t="n">
        <f aca="false">AVERAGE(E60:G60)</f>
        <v>0.999332591768632</v>
      </c>
      <c r="AF60" s="70" t="n">
        <f aca="false">AVERAGE(H60:J60)</f>
        <v>0.995336021505377</v>
      </c>
      <c r="AG60" s="70" t="n">
        <f aca="false">AVERAGE(K60:M60)</f>
        <v>0.996533751493429</v>
      </c>
      <c r="AH60" s="70" t="n">
        <f aca="false">AVERAGE(N60:P60)</f>
        <v>0.998440860215054</v>
      </c>
      <c r="AI60" s="70" t="n">
        <f aca="false">AVERAGE(Q60:S60)</f>
        <v>0.998399097542243</v>
      </c>
    </row>
    <row r="61" customFormat="false" ht="12.75" hidden="false" customHeight="false" outlineLevel="0" collapsed="false">
      <c r="A61" s="69" t="s">
        <v>27</v>
      </c>
      <c r="B61" s="69" t="n">
        <v>2</v>
      </c>
      <c r="C61" s="69" t="n">
        <v>51</v>
      </c>
      <c r="D61" s="70" t="n">
        <f aca="false">LinhrsIn!D61/SurveyHrsIn!D61</f>
        <v>1</v>
      </c>
      <c r="E61" s="70" t="n">
        <f aca="false">LinhrsIn!E61/SurveyHrsIn!E61</f>
        <v>1</v>
      </c>
      <c r="F61" s="70" t="n">
        <f aca="false">LinhrsIn!F61/SurveyHrsIn!F61</f>
        <v>0.999281609195402</v>
      </c>
      <c r="G61" s="70" t="n">
        <f aca="false">LinhrsIn!G61/SurveyHrsIn!G61</f>
        <v>0.99986559139785</v>
      </c>
      <c r="H61" s="70" t="n">
        <f aca="false">LinhrsIn!H61/SurveyHrsIn!H61</f>
        <v>0.999722222222222</v>
      </c>
      <c r="I61" s="70" t="n">
        <f aca="false">LinhrsIn!I61/SurveyHrsIn!I61</f>
        <v>0.995295698924731</v>
      </c>
      <c r="J61" s="70" t="n">
        <f aca="false">LinhrsIn!J61/SurveyHrsIn!J61</f>
        <v>0.999444444444445</v>
      </c>
      <c r="K61" s="70" t="n">
        <f aca="false">LinhrsIn!K61/SurveyHrsIn!K61</f>
        <v>0.991801075268817</v>
      </c>
      <c r="L61" s="70" t="n">
        <f aca="false">LinhrsIn!L61/SurveyHrsIn!L61</f>
        <v>0.999462365591398</v>
      </c>
      <c r="M61" s="70" t="n">
        <f aca="false">LinhrsIn!M61/SurveyHrsIn!M61</f>
        <v>0.9975</v>
      </c>
      <c r="N61" s="70" t="n">
        <f aca="false">LinhrsIn!N61/SurveyHrsIn!N61</f>
        <v>0.92002688172043</v>
      </c>
      <c r="O61" s="70" t="n">
        <f aca="false">LinhrsIn!O61/SurveyHrsIn!O61</f>
        <v>0.999861111111111</v>
      </c>
      <c r="P61" s="70" t="n">
        <f aca="false">LinhrsIn!P61/SurveyHrsIn!P61</f>
        <v>1</v>
      </c>
      <c r="Q61" s="70" t="n">
        <f aca="false">LinhrsIn!Q61/SurveyHrsIn!Q61</f>
        <v>0.999462365591398</v>
      </c>
      <c r="R61" s="70" t="n">
        <f aca="false">LinhrsIn!R61/SurveyHrsIn!R61</f>
        <v>0.997470238095238</v>
      </c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 t="n">
        <f aca="false">AVERAGE(E61:P61)</f>
        <v>0.991855083323034</v>
      </c>
      <c r="AD61" s="70" t="n">
        <f aca="false">AVERAGE(Q61:AB61)</f>
        <v>0.998466301843318</v>
      </c>
      <c r="AE61" s="70" t="n">
        <f aca="false">AVERAGE(E61:G61)</f>
        <v>0.999715733531084</v>
      </c>
      <c r="AF61" s="70" t="n">
        <f aca="false">AVERAGE(H61:J61)</f>
        <v>0.998154121863799</v>
      </c>
      <c r="AG61" s="70" t="n">
        <f aca="false">AVERAGE(K61:M61)</f>
        <v>0.996254480286738</v>
      </c>
      <c r="AH61" s="70" t="n">
        <f aca="false">AVERAGE(N61:P61)</f>
        <v>0.973295997610514</v>
      </c>
      <c r="AI61" s="70" t="n">
        <f aca="false">AVERAGE(Q61:S61)</f>
        <v>0.998466301843318</v>
      </c>
    </row>
    <row r="62" customFormat="false" ht="12.75" hidden="false" customHeight="false" outlineLevel="0" collapsed="false">
      <c r="A62" s="69" t="s">
        <v>27</v>
      </c>
      <c r="B62" s="69" t="n">
        <v>2</v>
      </c>
      <c r="C62" s="69" t="n">
        <v>52</v>
      </c>
      <c r="D62" s="70" t="n">
        <f aca="false">LinhrsIn!D62/SurveyHrsIn!D62</f>
        <v>0.99986559139785</v>
      </c>
      <c r="E62" s="70" t="n">
        <f aca="false">LinhrsIn!E62/SurveyHrsIn!E62</f>
        <v>0.999059139784946</v>
      </c>
      <c r="F62" s="70" t="n">
        <f aca="false">LinhrsIn!F62/SurveyHrsIn!F62</f>
        <v>1</v>
      </c>
      <c r="G62" s="70" t="n">
        <f aca="false">LinhrsIn!G62/SurveyHrsIn!G62</f>
        <v>1</v>
      </c>
      <c r="H62" s="70" t="n">
        <f aca="false">LinhrsIn!H62/SurveyHrsIn!H62</f>
        <v>0.999583333333333</v>
      </c>
      <c r="I62" s="70" t="n">
        <f aca="false">LinhrsIn!I62/SurveyHrsIn!I62</f>
        <v>0.99986559139785</v>
      </c>
      <c r="J62" s="70" t="n">
        <f aca="false">LinhrsIn!J62/SurveyHrsIn!J62</f>
        <v>1</v>
      </c>
      <c r="K62" s="70" t="n">
        <f aca="false">LinhrsIn!K62/SurveyHrsIn!K62</f>
        <v>0.991666666666667</v>
      </c>
      <c r="L62" s="70" t="n">
        <f aca="false">LinhrsIn!L62/SurveyHrsIn!L62</f>
        <v>0.947177419354839</v>
      </c>
      <c r="M62" s="70" t="n">
        <f aca="false">LinhrsIn!M62/SurveyHrsIn!M62</f>
        <v>0.998472222222222</v>
      </c>
      <c r="N62" s="70" t="n">
        <f aca="false">LinhrsIn!N62/SurveyHrsIn!N62</f>
        <v>0.980241935483871</v>
      </c>
      <c r="O62" s="70" t="n">
        <f aca="false">LinhrsIn!O62/SurveyHrsIn!O62</f>
        <v>0.999861111111111</v>
      </c>
      <c r="P62" s="70" t="n">
        <f aca="false">LinhrsIn!P62/SurveyHrsIn!P62</f>
        <v>0.99986559139785</v>
      </c>
      <c r="Q62" s="70" t="n">
        <f aca="false">LinhrsIn!Q62/SurveyHrsIn!Q62</f>
        <v>0.999327956989247</v>
      </c>
      <c r="R62" s="70" t="n">
        <f aca="false">LinhrsIn!R62/SurveyHrsIn!R62</f>
        <v>0.997470238095238</v>
      </c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 t="n">
        <f aca="false">AVERAGE(E62:P62)</f>
        <v>0.992982750896057</v>
      </c>
      <c r="AD62" s="70" t="n">
        <f aca="false">AVERAGE(Q62:AB62)</f>
        <v>0.998399097542243</v>
      </c>
      <c r="AE62" s="70" t="n">
        <f aca="false">AVERAGE(E62:G62)</f>
        <v>0.999686379928315</v>
      </c>
      <c r="AF62" s="70" t="n">
        <f aca="false">AVERAGE(H62:J62)</f>
        <v>0.999816308243728</v>
      </c>
      <c r="AG62" s="70" t="n">
        <f aca="false">AVERAGE(K62:M62)</f>
        <v>0.979105436081243</v>
      </c>
      <c r="AH62" s="70" t="n">
        <f aca="false">AVERAGE(N62:P62)</f>
        <v>0.993322879330944</v>
      </c>
      <c r="AI62" s="70" t="n">
        <f aca="false">AVERAGE(Q62:S62)</f>
        <v>0.998399097542243</v>
      </c>
    </row>
    <row r="63" customFormat="false" ht="12.75" hidden="false" customHeight="false" outlineLevel="0" collapsed="false">
      <c r="A63" s="69" t="s">
        <v>27</v>
      </c>
      <c r="B63" s="69" t="n">
        <v>2</v>
      </c>
      <c r="C63" s="69" t="n">
        <v>53</v>
      </c>
      <c r="D63" s="70" t="n">
        <f aca="false">LinhrsIn!D63/SurveyHrsIn!D63</f>
        <v>1</v>
      </c>
      <c r="E63" s="70" t="n">
        <f aca="false">LinhrsIn!E63/SurveyHrsIn!E63</f>
        <v>1</v>
      </c>
      <c r="F63" s="70" t="n">
        <f aca="false">LinhrsIn!F63/SurveyHrsIn!F63</f>
        <v>0.985919540229885</v>
      </c>
      <c r="G63" s="70" t="n">
        <f aca="false">LinhrsIn!G63/SurveyHrsIn!G63</f>
        <v>1</v>
      </c>
      <c r="H63" s="70" t="n">
        <f aca="false">LinhrsIn!H63/SurveyHrsIn!H63</f>
        <v>0.999583333333333</v>
      </c>
      <c r="I63" s="70" t="n">
        <f aca="false">LinhrsIn!I63/SurveyHrsIn!I63</f>
        <v>0.99986559139785</v>
      </c>
      <c r="J63" s="70" t="n">
        <f aca="false">LinhrsIn!J63/SurveyHrsIn!J63</f>
        <v>0.999583333333333</v>
      </c>
      <c r="K63" s="70" t="n">
        <f aca="false">LinhrsIn!K63/SurveyHrsIn!K63</f>
        <v>0.991666666666667</v>
      </c>
      <c r="L63" s="70" t="n">
        <f aca="false">LinhrsIn!L63/SurveyHrsIn!L63</f>
        <v>0.998790322580645</v>
      </c>
      <c r="M63" s="70" t="n">
        <f aca="false">LinhrsIn!M63/SurveyHrsIn!M63</f>
        <v>0.998611111111111</v>
      </c>
      <c r="N63" s="70" t="n">
        <f aca="false">LinhrsIn!N63/SurveyHrsIn!N63</f>
        <v>0.7875</v>
      </c>
      <c r="O63" s="70" t="n">
        <f aca="false">LinhrsIn!O63/SurveyHrsIn!O63</f>
        <v>0.999583333333333</v>
      </c>
      <c r="P63" s="70" t="n">
        <f aca="false">LinhrsIn!P63/SurveyHrsIn!P63</f>
        <v>0.999731182795699</v>
      </c>
      <c r="Q63" s="70" t="n">
        <f aca="false">LinhrsIn!Q63/SurveyHrsIn!Q63</f>
        <v>0.999462365591398</v>
      </c>
      <c r="R63" s="70" t="n">
        <f aca="false">LinhrsIn!R63/SurveyHrsIn!R63</f>
        <v>0.997470238095238</v>
      </c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 t="n">
        <f aca="false">AVERAGE(E63:P63)</f>
        <v>0.980069534565155</v>
      </c>
      <c r="AD63" s="70" t="n">
        <f aca="false">AVERAGE(Q63:AB63)</f>
        <v>0.998466301843318</v>
      </c>
      <c r="AE63" s="70" t="n">
        <f aca="false">AVERAGE(E63:G63)</f>
        <v>0.995306513409962</v>
      </c>
      <c r="AF63" s="70" t="n">
        <f aca="false">AVERAGE(H63:J63)</f>
        <v>0.999677419354839</v>
      </c>
      <c r="AG63" s="70" t="n">
        <f aca="false">AVERAGE(K63:M63)</f>
        <v>0.996356033452808</v>
      </c>
      <c r="AH63" s="70" t="n">
        <f aca="false">AVERAGE(N63:P63)</f>
        <v>0.928938172043011</v>
      </c>
      <c r="AI63" s="70" t="n">
        <f aca="false">AVERAGE(Q63:S63)</f>
        <v>0.998466301843318</v>
      </c>
    </row>
    <row r="64" customFormat="false" ht="12.75" hidden="false" customHeight="false" outlineLevel="0" collapsed="false">
      <c r="A64" s="69" t="s">
        <v>27</v>
      </c>
      <c r="B64" s="69" t="n">
        <v>2</v>
      </c>
      <c r="C64" s="69" t="n">
        <v>54</v>
      </c>
      <c r="D64" s="70" t="n">
        <f aca="false">LinhrsIn!D64/SurveyHrsIn!D64</f>
        <v>0.999596774193548</v>
      </c>
      <c r="E64" s="70" t="n">
        <f aca="false">LinhrsIn!E64/SurveyHrsIn!E64</f>
        <v>0.997715053763441</v>
      </c>
      <c r="F64" s="70" t="n">
        <f aca="false">LinhrsIn!F64/SurveyHrsIn!F64</f>
        <v>0.866810344827586</v>
      </c>
      <c r="G64" s="70" t="n">
        <f aca="false">LinhrsIn!G64/SurveyHrsIn!G64</f>
        <v>0.996236559139785</v>
      </c>
      <c r="H64" s="70" t="n">
        <f aca="false">LinhrsIn!H64/SurveyHrsIn!H64</f>
        <v>0.996388888888889</v>
      </c>
      <c r="I64" s="70" t="n">
        <f aca="false">LinhrsIn!I64/SurveyHrsIn!I64</f>
        <v>0.985887096774194</v>
      </c>
      <c r="J64" s="70" t="n">
        <f aca="false">LinhrsIn!J64/SurveyHrsIn!J64</f>
        <v>0.995972222222222</v>
      </c>
      <c r="K64" s="70" t="n">
        <f aca="false">LinhrsIn!K64/SurveyHrsIn!K64</f>
        <v>0.980913978494624</v>
      </c>
      <c r="L64" s="70" t="n">
        <f aca="false">LinhrsIn!L64/SurveyHrsIn!L64</f>
        <v>0.999596774193548</v>
      </c>
      <c r="M64" s="70" t="n">
        <f aca="false">LinhrsIn!M64/SurveyHrsIn!M64</f>
        <v>0.998611111111111</v>
      </c>
      <c r="N64" s="70" t="n">
        <f aca="false">LinhrsIn!N64/SurveyHrsIn!N64</f>
        <v>0.986424731182796</v>
      </c>
      <c r="O64" s="70" t="n">
        <f aca="false">LinhrsIn!O64/SurveyHrsIn!O64</f>
        <v>0.999861111111111</v>
      </c>
      <c r="P64" s="70" t="n">
        <f aca="false">LinhrsIn!P64/SurveyHrsIn!P64</f>
        <v>0.998118279569893</v>
      </c>
      <c r="Q64" s="70" t="n">
        <f aca="false">LinhrsIn!Q64/SurveyHrsIn!Q64</f>
        <v>0.999327956989247</v>
      </c>
      <c r="R64" s="70" t="n">
        <f aca="false">LinhrsIn!R64/SurveyHrsIn!R64</f>
        <v>0.998065476190476</v>
      </c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 t="n">
        <f aca="false">AVERAGE(E64:P64)</f>
        <v>0.983544679273267</v>
      </c>
      <c r="AD64" s="70" t="n">
        <f aca="false">AVERAGE(Q64:AB64)</f>
        <v>0.998696716589862</v>
      </c>
      <c r="AE64" s="70" t="n">
        <f aca="false">AVERAGE(E64:G64)</f>
        <v>0.953587319243604</v>
      </c>
      <c r="AF64" s="70" t="n">
        <f aca="false">AVERAGE(H64:J64)</f>
        <v>0.992749402628435</v>
      </c>
      <c r="AG64" s="70" t="n">
        <f aca="false">AVERAGE(K64:M64)</f>
        <v>0.993040621266428</v>
      </c>
      <c r="AH64" s="70" t="n">
        <f aca="false">AVERAGE(N64:P64)</f>
        <v>0.9948013739546</v>
      </c>
      <c r="AI64" s="70" t="n">
        <f aca="false">AVERAGE(Q64:S64)</f>
        <v>0.998696716589862</v>
      </c>
    </row>
    <row r="65" customFormat="false" ht="12.75" hidden="false" customHeight="false" outlineLevel="0" collapsed="false">
      <c r="A65" s="69" t="s">
        <v>27</v>
      </c>
      <c r="B65" s="69" t="n">
        <v>2</v>
      </c>
      <c r="C65" s="69" t="n">
        <v>55</v>
      </c>
      <c r="D65" s="70" t="n">
        <f aca="false">LinhrsIn!D65/SurveyHrsIn!D65</f>
        <v>1</v>
      </c>
      <c r="E65" s="70" t="n">
        <f aca="false">LinhrsIn!E65/SurveyHrsIn!E65</f>
        <v>1</v>
      </c>
      <c r="F65" s="70" t="n">
        <f aca="false">LinhrsIn!F65/SurveyHrsIn!F65</f>
        <v>0.998850574712644</v>
      </c>
      <c r="G65" s="70" t="n">
        <f aca="false">LinhrsIn!G65/SurveyHrsIn!G65</f>
        <v>0.99986559139785</v>
      </c>
      <c r="H65" s="70" t="n">
        <f aca="false">LinhrsIn!H65/SurveyHrsIn!H65</f>
        <v>0.999722222222222</v>
      </c>
      <c r="I65" s="70" t="n">
        <f aca="false">LinhrsIn!I65/SurveyHrsIn!I65</f>
        <v>0.999193548387097</v>
      </c>
      <c r="J65" s="70" t="n">
        <f aca="false">LinhrsIn!J65/SurveyHrsIn!J65</f>
        <v>0.999861111111111</v>
      </c>
      <c r="K65" s="70" t="n">
        <f aca="false">LinhrsIn!K65/SurveyHrsIn!K65</f>
        <v>0.981048387096774</v>
      </c>
      <c r="L65" s="70" t="n">
        <f aca="false">LinhrsIn!L65/SurveyHrsIn!L65</f>
        <v>0.999596774193548</v>
      </c>
      <c r="M65" s="70" t="n">
        <f aca="false">LinhrsIn!M65/SurveyHrsIn!M65</f>
        <v>0.99875</v>
      </c>
      <c r="N65" s="70" t="n">
        <f aca="false">LinhrsIn!N65/SurveyHrsIn!N65</f>
        <v>0.986962365591398</v>
      </c>
      <c r="O65" s="70" t="n">
        <f aca="false">LinhrsIn!O65/SurveyHrsIn!O65</f>
        <v>0.999305555555556</v>
      </c>
      <c r="P65" s="70" t="n">
        <f aca="false">LinhrsIn!P65/SurveyHrsIn!P65</f>
        <v>0.99502688172043</v>
      </c>
      <c r="Q65" s="70" t="n">
        <f aca="false">LinhrsIn!Q65/SurveyHrsIn!Q65</f>
        <v>0.999327956989247</v>
      </c>
      <c r="R65" s="70" t="n">
        <f aca="false">LinhrsIn!R65/SurveyHrsIn!R65</f>
        <v>0.998065476190476</v>
      </c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 t="n">
        <f aca="false">AVERAGE(E65:P65)</f>
        <v>0.996515250999052</v>
      </c>
      <c r="AD65" s="70" t="n">
        <f aca="false">AVERAGE(Q65:AB65)</f>
        <v>0.998696716589862</v>
      </c>
      <c r="AE65" s="70" t="n">
        <f aca="false">AVERAGE(E65:G65)</f>
        <v>0.999572055370165</v>
      </c>
      <c r="AF65" s="70" t="n">
        <f aca="false">AVERAGE(H65:J65)</f>
        <v>0.99959229390681</v>
      </c>
      <c r="AG65" s="70" t="n">
        <f aca="false">AVERAGE(K65:M65)</f>
        <v>0.993131720430108</v>
      </c>
      <c r="AH65" s="70" t="n">
        <f aca="false">AVERAGE(N65:P65)</f>
        <v>0.993764934289128</v>
      </c>
      <c r="AI65" s="70" t="n">
        <f aca="false">AVERAGE(Q65:S65)</f>
        <v>0.998696716589862</v>
      </c>
    </row>
    <row r="66" customFormat="false" ht="12.75" hidden="false" customHeight="false" outlineLevel="0" collapsed="false">
      <c r="A66" s="69" t="s">
        <v>27</v>
      </c>
      <c r="B66" s="69" t="n">
        <v>2</v>
      </c>
      <c r="C66" s="69" t="n">
        <v>56</v>
      </c>
      <c r="D66" s="70" t="n">
        <f aca="false">LinhrsIn!D66/SurveyHrsIn!D66</f>
        <v>0.99986559139785</v>
      </c>
      <c r="E66" s="70" t="n">
        <f aca="false">LinhrsIn!E66/SurveyHrsIn!E66</f>
        <v>1</v>
      </c>
      <c r="F66" s="70" t="n">
        <f aca="false">LinhrsIn!F66/SurveyHrsIn!F66</f>
        <v>0.999856321839081</v>
      </c>
      <c r="G66" s="70" t="n">
        <f aca="false">LinhrsIn!G66/SurveyHrsIn!G66</f>
        <v>1</v>
      </c>
      <c r="H66" s="70" t="n">
        <f aca="false">LinhrsIn!H66/SurveyHrsIn!H66</f>
        <v>0.999722222222222</v>
      </c>
      <c r="I66" s="70" t="n">
        <f aca="false">LinhrsIn!I66/SurveyHrsIn!I66</f>
        <v>0.998924731182796</v>
      </c>
      <c r="J66" s="70" t="n">
        <f aca="false">LinhrsIn!J66/SurveyHrsIn!J66</f>
        <v>0.999583333333333</v>
      </c>
      <c r="K66" s="70" t="n">
        <f aca="false">LinhrsIn!K66/SurveyHrsIn!K66</f>
        <v>0.981182795698925</v>
      </c>
      <c r="L66" s="70" t="n">
        <f aca="false">LinhrsIn!L66/SurveyHrsIn!L66</f>
        <v>0.999596774193548</v>
      </c>
      <c r="M66" s="70" t="n">
        <f aca="false">LinhrsIn!M66/SurveyHrsIn!M66</f>
        <v>0.99875</v>
      </c>
      <c r="N66" s="70" t="n">
        <f aca="false">LinhrsIn!N66/SurveyHrsIn!N66</f>
        <v>0.99260752688172</v>
      </c>
      <c r="O66" s="70" t="n">
        <f aca="false">LinhrsIn!O66/SurveyHrsIn!O66</f>
        <v>0.999861111111111</v>
      </c>
      <c r="P66" s="70" t="n">
        <f aca="false">LinhrsIn!P66/SurveyHrsIn!P66</f>
        <v>0.998655913978495</v>
      </c>
      <c r="Q66" s="70" t="n">
        <f aca="false">LinhrsIn!Q66/SurveyHrsIn!Q66</f>
        <v>0.999193548387097</v>
      </c>
      <c r="R66" s="70" t="n">
        <f aca="false">LinhrsIn!R66/SurveyHrsIn!R66</f>
        <v>0.998065476190476</v>
      </c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 t="n">
        <f aca="false">AVERAGE(E66:P66)</f>
        <v>0.997395060870103</v>
      </c>
      <c r="AD66" s="70" t="n">
        <f aca="false">AVERAGE(Q66:AB66)</f>
        <v>0.998629512288787</v>
      </c>
      <c r="AE66" s="70" t="n">
        <f aca="false">AVERAGE(E66:G66)</f>
        <v>0.999952107279694</v>
      </c>
      <c r="AF66" s="70" t="n">
        <f aca="false">AVERAGE(H66:J66)</f>
        <v>0.99941009557945</v>
      </c>
      <c r="AG66" s="70" t="n">
        <f aca="false">AVERAGE(K66:M66)</f>
        <v>0.993176523297491</v>
      </c>
      <c r="AH66" s="70" t="n">
        <f aca="false">AVERAGE(N66:P66)</f>
        <v>0.997041517323775</v>
      </c>
      <c r="AI66" s="70" t="n">
        <f aca="false">AVERAGE(Q66:S66)</f>
        <v>0.998629512288787</v>
      </c>
    </row>
    <row r="67" customFormat="false" ht="12.75" hidden="false" customHeight="false" outlineLevel="0" collapsed="false">
      <c r="A67" s="69" t="s">
        <v>27</v>
      </c>
      <c r="B67" s="69" t="n">
        <v>2</v>
      </c>
      <c r="C67" s="69" t="n">
        <v>57</v>
      </c>
      <c r="D67" s="70" t="n">
        <f aca="false">LinhrsIn!D67/SurveyHrsIn!D67</f>
        <v>0.99986559139785</v>
      </c>
      <c r="E67" s="70" t="n">
        <f aca="false">LinhrsIn!E67/SurveyHrsIn!E67</f>
        <v>1</v>
      </c>
      <c r="F67" s="70" t="n">
        <f aca="false">LinhrsIn!F67/SurveyHrsIn!F67</f>
        <v>0.999137931034483</v>
      </c>
      <c r="G67" s="70" t="n">
        <f aca="false">LinhrsIn!G67/SurveyHrsIn!G67</f>
        <v>0.997177419354839</v>
      </c>
      <c r="H67" s="70" t="n">
        <f aca="false">LinhrsIn!H67/SurveyHrsIn!H67</f>
        <v>0.999166666666667</v>
      </c>
      <c r="I67" s="70" t="n">
        <f aca="false">LinhrsIn!I67/SurveyHrsIn!I67</f>
        <v>0.989516129032258</v>
      </c>
      <c r="J67" s="70" t="n">
        <f aca="false">LinhrsIn!J67/SurveyHrsIn!J67</f>
        <v>0.998055555555556</v>
      </c>
      <c r="K67" s="70" t="n">
        <f aca="false">LinhrsIn!K67/SurveyHrsIn!K67</f>
        <v>0.981182795698925</v>
      </c>
      <c r="L67" s="70" t="n">
        <f aca="false">LinhrsIn!L67/SurveyHrsIn!L67</f>
        <v>0.972177419354839</v>
      </c>
      <c r="M67" s="70" t="n">
        <f aca="false">LinhrsIn!M67/SurveyHrsIn!M67</f>
        <v>0.998611111111111</v>
      </c>
      <c r="N67" s="70" t="n">
        <f aca="false">LinhrsIn!N67/SurveyHrsIn!N67</f>
        <v>0.966532258064516</v>
      </c>
      <c r="O67" s="70" t="n">
        <f aca="false">LinhrsIn!O67/SurveyHrsIn!O67</f>
        <v>1</v>
      </c>
      <c r="P67" s="70" t="n">
        <f aca="false">LinhrsIn!P67/SurveyHrsIn!P67</f>
        <v>0.99986559139785</v>
      </c>
      <c r="Q67" s="70" t="n">
        <f aca="false">LinhrsIn!Q67/SurveyHrsIn!Q67</f>
        <v>0.999327956989247</v>
      </c>
      <c r="R67" s="70" t="n">
        <f aca="false">LinhrsIn!R67/SurveyHrsIn!R67</f>
        <v>0.997767857142857</v>
      </c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 t="n">
        <f aca="false">AVERAGE(E67:P67)</f>
        <v>0.991785239772587</v>
      </c>
      <c r="AD67" s="70" t="n">
        <f aca="false">AVERAGE(Q67:AB67)</f>
        <v>0.998547907066052</v>
      </c>
      <c r="AE67" s="70" t="n">
        <f aca="false">AVERAGE(E67:G67)</f>
        <v>0.998771783463107</v>
      </c>
      <c r="AF67" s="70" t="n">
        <f aca="false">AVERAGE(H67:J67)</f>
        <v>0.99557945041816</v>
      </c>
      <c r="AG67" s="70" t="n">
        <f aca="false">AVERAGE(K67:M67)</f>
        <v>0.983990442054958</v>
      </c>
      <c r="AH67" s="70" t="n">
        <f aca="false">AVERAGE(N67:P67)</f>
        <v>0.988799283154122</v>
      </c>
      <c r="AI67" s="70" t="n">
        <f aca="false">AVERAGE(Q67:S67)</f>
        <v>0.998547907066052</v>
      </c>
    </row>
    <row r="68" customFormat="false" ht="12.75" hidden="false" customHeight="false" outlineLevel="0" collapsed="false">
      <c r="A68" s="69" t="s">
        <v>27</v>
      </c>
      <c r="B68" s="69" t="n">
        <v>2</v>
      </c>
      <c r="C68" s="69" t="n">
        <v>58</v>
      </c>
      <c r="D68" s="70" t="n">
        <f aca="false">LinhrsIn!D68/SurveyHrsIn!D68</f>
        <v>0.999462365591398</v>
      </c>
      <c r="E68" s="70" t="n">
        <f aca="false">LinhrsIn!E68/SurveyHrsIn!E68</f>
        <v>1</v>
      </c>
      <c r="F68" s="70" t="n">
        <f aca="false">LinhrsIn!F68/SurveyHrsIn!F68</f>
        <v>0.998850574712644</v>
      </c>
      <c r="G68" s="70" t="n">
        <f aca="false">LinhrsIn!G68/SurveyHrsIn!G68</f>
        <v>0.997177419354839</v>
      </c>
      <c r="H68" s="70" t="n">
        <f aca="false">LinhrsIn!H68/SurveyHrsIn!H68</f>
        <v>0.947222222222222</v>
      </c>
      <c r="I68" s="70" t="n">
        <f aca="false">LinhrsIn!I68/SurveyHrsIn!I68</f>
        <v>1</v>
      </c>
      <c r="J68" s="70" t="n">
        <f aca="false">LinhrsIn!J68/SurveyHrsIn!J68</f>
        <v>0.197777777777778</v>
      </c>
      <c r="K68" s="70" t="n">
        <f aca="false">LinhrsIn!K68/SurveyHrsIn!K68</f>
        <v>0.557795698924731</v>
      </c>
      <c r="L68" s="70" t="n">
        <f aca="false">LinhrsIn!L68/SurveyHrsIn!L68</f>
        <v>0.971102150537634</v>
      </c>
      <c r="M68" s="70" t="n">
        <f aca="false">LinhrsIn!M68/SurveyHrsIn!M68</f>
        <v>0.99875</v>
      </c>
      <c r="N68" s="70" t="n">
        <f aca="false">LinhrsIn!N68/SurveyHrsIn!N68</f>
        <v>0.999462365591398</v>
      </c>
      <c r="O68" s="70" t="n">
        <f aca="false">LinhrsIn!O68/SurveyHrsIn!O68</f>
        <v>0.999583333333333</v>
      </c>
      <c r="P68" s="70" t="n">
        <f aca="false">LinhrsIn!P68/SurveyHrsIn!P68</f>
        <v>1</v>
      </c>
      <c r="Q68" s="70" t="n">
        <f aca="false">LinhrsIn!Q68/SurveyHrsIn!Q68</f>
        <v>0.999327956989247</v>
      </c>
      <c r="R68" s="70" t="n">
        <f aca="false">LinhrsIn!R68/SurveyHrsIn!R68</f>
        <v>0.978869047619048</v>
      </c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 t="n">
        <f aca="false">AVERAGE(E68:P68)</f>
        <v>0.888976795204548</v>
      </c>
      <c r="AD68" s="70" t="n">
        <f aca="false">AVERAGE(Q68:AB68)</f>
        <v>0.989098502304147</v>
      </c>
      <c r="AE68" s="70" t="n">
        <f aca="false">AVERAGE(E68:G68)</f>
        <v>0.998675998022494</v>
      </c>
      <c r="AF68" s="70" t="n">
        <f aca="false">AVERAGE(H68:J68)</f>
        <v>0.715</v>
      </c>
      <c r="AG68" s="70" t="n">
        <f aca="false">AVERAGE(K68:M68)</f>
        <v>0.842549283154122</v>
      </c>
      <c r="AH68" s="70" t="n">
        <f aca="false">AVERAGE(N68:P68)</f>
        <v>0.999681899641577</v>
      </c>
      <c r="AI68" s="70" t="n">
        <f aca="false">AVERAGE(Q68:S68)</f>
        <v>0.989098502304147</v>
      </c>
    </row>
    <row r="69" customFormat="false" ht="12.75" hidden="false" customHeight="false" outlineLevel="0" collapsed="false">
      <c r="A69" s="69" t="s">
        <v>27</v>
      </c>
      <c r="B69" s="69" t="n">
        <v>2</v>
      </c>
      <c r="C69" s="69" t="n">
        <v>59</v>
      </c>
      <c r="D69" s="70" t="n">
        <f aca="false">LinhrsIn!D69/SurveyHrsIn!D69</f>
        <v>1</v>
      </c>
      <c r="E69" s="70" t="n">
        <f aca="false">LinhrsIn!E69/SurveyHrsIn!E69</f>
        <v>0.99986559139785</v>
      </c>
      <c r="F69" s="70" t="n">
        <f aca="false">LinhrsIn!F69/SurveyHrsIn!F69</f>
        <v>0.983189655172414</v>
      </c>
      <c r="G69" s="70" t="n">
        <f aca="false">LinhrsIn!G69/SurveyHrsIn!G69</f>
        <v>0.99986559139785</v>
      </c>
      <c r="H69" s="70" t="n">
        <f aca="false">LinhrsIn!H69/SurveyHrsIn!H69</f>
        <v>0.999722222222222</v>
      </c>
      <c r="I69" s="70" t="n">
        <f aca="false">LinhrsIn!I69/SurveyHrsIn!I69</f>
        <v>0.99986559139785</v>
      </c>
      <c r="J69" s="70" t="n">
        <f aca="false">LinhrsIn!J69/SurveyHrsIn!J69</f>
        <v>0.999583333333333</v>
      </c>
      <c r="K69" s="70" t="n">
        <f aca="false">LinhrsIn!K69/SurveyHrsIn!K69</f>
        <v>0.981317204301075</v>
      </c>
      <c r="L69" s="70" t="n">
        <f aca="false">LinhrsIn!L69/SurveyHrsIn!L69</f>
        <v>0.999596774193548</v>
      </c>
      <c r="M69" s="70" t="n">
        <f aca="false">LinhrsIn!M69/SurveyHrsIn!M69</f>
        <v>0.986388888888889</v>
      </c>
      <c r="N69" s="70" t="n">
        <f aca="false">LinhrsIn!N69/SurveyHrsIn!N69</f>
        <v>0.974596774193548</v>
      </c>
      <c r="O69" s="70" t="n">
        <f aca="false">LinhrsIn!O69/SurveyHrsIn!O69</f>
        <v>0.999722222222222</v>
      </c>
      <c r="P69" s="70" t="n">
        <f aca="false">LinhrsIn!P69/SurveyHrsIn!P69</f>
        <v>0.96747311827957</v>
      </c>
      <c r="Q69" s="70" t="n">
        <f aca="false">LinhrsIn!Q69/SurveyHrsIn!Q69</f>
        <v>0.956989247311828</v>
      </c>
      <c r="R69" s="70" t="n">
        <f aca="false">LinhrsIn!R69/SurveyHrsIn!R69</f>
        <v>0.893154761904762</v>
      </c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 t="n">
        <f aca="false">AVERAGE(E69:P69)</f>
        <v>0.990932247250031</v>
      </c>
      <c r="AD69" s="70" t="n">
        <f aca="false">AVERAGE(Q69:AB69)</f>
        <v>0.925072004608295</v>
      </c>
      <c r="AE69" s="70" t="n">
        <f aca="false">AVERAGE(E69:G69)</f>
        <v>0.994306945989371</v>
      </c>
      <c r="AF69" s="70" t="n">
        <f aca="false">AVERAGE(H69:J69)</f>
        <v>0.999723715651135</v>
      </c>
      <c r="AG69" s="70" t="n">
        <f aca="false">AVERAGE(K69:M69)</f>
        <v>0.989100955794504</v>
      </c>
      <c r="AH69" s="70" t="n">
        <f aca="false">AVERAGE(N69:P69)</f>
        <v>0.980597371565113</v>
      </c>
      <c r="AI69" s="70" t="n">
        <f aca="false">AVERAGE(Q69:S69)</f>
        <v>0.925072004608295</v>
      </c>
    </row>
    <row r="70" customFormat="false" ht="12.75" hidden="false" customHeight="false" outlineLevel="0" collapsed="false">
      <c r="A70" s="69" t="s">
        <v>27</v>
      </c>
      <c r="B70" s="69" t="n">
        <v>2</v>
      </c>
      <c r="C70" s="69" t="n">
        <v>60</v>
      </c>
      <c r="D70" s="70" t="n">
        <f aca="false">LinhrsIn!D70/SurveyHrsIn!D70</f>
        <v>0.964381720430108</v>
      </c>
      <c r="E70" s="70" t="n">
        <f aca="false">LinhrsIn!E70/SurveyHrsIn!E70</f>
        <v>0.996774193548387</v>
      </c>
      <c r="F70" s="70" t="n">
        <f aca="false">LinhrsIn!F70/SurveyHrsIn!F70</f>
        <v>0.94698275862069</v>
      </c>
      <c r="G70" s="70" t="n">
        <f aca="false">LinhrsIn!G70/SurveyHrsIn!G70</f>
        <v>0.976209677419355</v>
      </c>
      <c r="H70" s="70" t="n">
        <f aca="false">LinhrsIn!H70/SurveyHrsIn!H70</f>
        <v>0.938611111111111</v>
      </c>
      <c r="I70" s="70" t="n">
        <f aca="false">LinhrsIn!I70/SurveyHrsIn!I70</f>
        <v>0.947177419354839</v>
      </c>
      <c r="J70" s="70" t="n">
        <f aca="false">LinhrsIn!J70/SurveyHrsIn!J70</f>
        <v>0.999444444444445</v>
      </c>
      <c r="K70" s="70" t="n">
        <f aca="false">LinhrsIn!K70/SurveyHrsIn!K70</f>
        <v>0.991801075268817</v>
      </c>
      <c r="L70" s="70" t="n">
        <f aca="false">LinhrsIn!L70/SurveyHrsIn!L70</f>
        <v>0.999596774193548</v>
      </c>
      <c r="M70" s="70" t="n">
        <f aca="false">LinhrsIn!M70/SurveyHrsIn!M70</f>
        <v>0.998611111111111</v>
      </c>
      <c r="N70" s="70" t="n">
        <f aca="false">LinhrsIn!N70/SurveyHrsIn!N70</f>
        <v>0.998521505376344</v>
      </c>
      <c r="O70" s="70" t="n">
        <f aca="false">LinhrsIn!O70/SurveyHrsIn!O70</f>
        <v>1</v>
      </c>
      <c r="P70" s="70" t="n">
        <f aca="false">LinhrsIn!P70/SurveyHrsIn!P70</f>
        <v>1</v>
      </c>
      <c r="Q70" s="70" t="n">
        <f aca="false">LinhrsIn!Q70/SurveyHrsIn!Q70</f>
        <v>0.999193548387097</v>
      </c>
      <c r="R70" s="70" t="n">
        <f aca="false">LinhrsIn!R70/SurveyHrsIn!R70</f>
        <v>0.998065476190476</v>
      </c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 t="n">
        <f aca="false">AVERAGE(E70:P70)</f>
        <v>0.982810839204054</v>
      </c>
      <c r="AD70" s="70" t="n">
        <f aca="false">AVERAGE(Q70:AB70)</f>
        <v>0.998629512288787</v>
      </c>
      <c r="AE70" s="70" t="n">
        <f aca="false">AVERAGE(E70:G70)</f>
        <v>0.973322209862811</v>
      </c>
      <c r="AF70" s="70" t="n">
        <f aca="false">AVERAGE(H70:J70)</f>
        <v>0.961744324970132</v>
      </c>
      <c r="AG70" s="70" t="n">
        <f aca="false">AVERAGE(K70:M70)</f>
        <v>0.996669653524492</v>
      </c>
      <c r="AH70" s="70" t="n">
        <f aca="false">AVERAGE(N70:P70)</f>
        <v>0.999507168458781</v>
      </c>
      <c r="AI70" s="70" t="n">
        <f aca="false">AVERAGE(Q70:S70)</f>
        <v>0.998629512288787</v>
      </c>
    </row>
    <row r="71" customFormat="false" ht="12.75" hidden="false" customHeight="false" outlineLevel="0" collapsed="false">
      <c r="A71" s="69" t="s">
        <v>27</v>
      </c>
      <c r="B71" s="69" t="n">
        <v>2</v>
      </c>
      <c r="C71" s="69" t="n">
        <v>61</v>
      </c>
      <c r="D71" s="70" t="n">
        <f aca="false">LinhrsIn!D71/SurveyHrsIn!D71</f>
        <v>0.99986559139785</v>
      </c>
      <c r="E71" s="70" t="n">
        <f aca="false">LinhrsIn!E71/SurveyHrsIn!E71</f>
        <v>0.998790322580645</v>
      </c>
      <c r="F71" s="70" t="n">
        <f aca="false">LinhrsIn!F71/SurveyHrsIn!F71</f>
        <v>0.999856321839081</v>
      </c>
      <c r="G71" s="70" t="n">
        <f aca="false">LinhrsIn!G71/SurveyHrsIn!G71</f>
        <v>0.998252688172043</v>
      </c>
      <c r="H71" s="70" t="n">
        <f aca="false">LinhrsIn!H71/SurveyHrsIn!H71</f>
        <v>0.999722222222222</v>
      </c>
      <c r="I71" s="70" t="n">
        <f aca="false">LinhrsIn!I71/SurveyHrsIn!I71</f>
        <v>0.999596774193548</v>
      </c>
      <c r="J71" s="70" t="n">
        <f aca="false">LinhrsIn!J71/SurveyHrsIn!J71</f>
        <v>0.999861111111111</v>
      </c>
      <c r="K71" s="70" t="n">
        <f aca="false">LinhrsIn!K71/SurveyHrsIn!K71</f>
        <v>0.981720430107527</v>
      </c>
      <c r="L71" s="70" t="n">
        <f aca="false">LinhrsIn!L71/SurveyHrsIn!L71</f>
        <v>0.999596774193548</v>
      </c>
      <c r="M71" s="70" t="n">
        <f aca="false">LinhrsIn!M71/SurveyHrsIn!M71</f>
        <v>0.998611111111111</v>
      </c>
      <c r="N71" s="70" t="n">
        <f aca="false">LinhrsIn!N71/SurveyHrsIn!N71</f>
        <v>0.984543010752688</v>
      </c>
      <c r="O71" s="70" t="n">
        <f aca="false">LinhrsIn!O71/SurveyHrsIn!O71</f>
        <v>0.999861111111111</v>
      </c>
      <c r="P71" s="70" t="n">
        <f aca="false">LinhrsIn!P71/SurveyHrsIn!P71</f>
        <v>0.99986559139785</v>
      </c>
      <c r="Q71" s="70" t="n">
        <f aca="false">LinhrsIn!Q71/SurveyHrsIn!Q71</f>
        <v>0.998790322580645</v>
      </c>
      <c r="R71" s="70" t="n">
        <f aca="false">LinhrsIn!R71/SurveyHrsIn!R71</f>
        <v>0.997767857142857</v>
      </c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 t="n">
        <f aca="false">AVERAGE(E71:P71)</f>
        <v>0.99668978906604</v>
      </c>
      <c r="AD71" s="70" t="n">
        <f aca="false">AVERAGE(Q71:AB71)</f>
        <v>0.998279089861751</v>
      </c>
      <c r="AE71" s="70" t="n">
        <f aca="false">AVERAGE(E71:G71)</f>
        <v>0.998966444197256</v>
      </c>
      <c r="AF71" s="70" t="n">
        <f aca="false">AVERAGE(H71:J71)</f>
        <v>0.999726702508961</v>
      </c>
      <c r="AG71" s="70" t="n">
        <f aca="false">AVERAGE(K71:M71)</f>
        <v>0.993309438470729</v>
      </c>
      <c r="AH71" s="70" t="n">
        <f aca="false">AVERAGE(N71:P71)</f>
        <v>0.994756571087216</v>
      </c>
      <c r="AI71" s="70" t="n">
        <f aca="false">AVERAGE(Q71:S71)</f>
        <v>0.998279089861751</v>
      </c>
    </row>
    <row r="72" customFormat="false" ht="12.75" hidden="false" customHeight="false" outlineLevel="0" collapsed="false">
      <c r="A72" s="69" t="s">
        <v>27</v>
      </c>
      <c r="B72" s="69" t="n">
        <v>2</v>
      </c>
      <c r="C72" s="69" t="n">
        <v>62</v>
      </c>
      <c r="D72" s="70" t="n">
        <f aca="false">LinhrsIn!D72/SurveyHrsIn!D72</f>
        <v>0.99986559139785</v>
      </c>
      <c r="E72" s="70" t="n">
        <f aca="false">LinhrsIn!E72/SurveyHrsIn!E72</f>
        <v>0.998655913978495</v>
      </c>
      <c r="F72" s="70" t="n">
        <f aca="false">LinhrsIn!F72/SurveyHrsIn!F72</f>
        <v>0.999712643678161</v>
      </c>
      <c r="G72" s="70" t="n">
        <f aca="false">LinhrsIn!G72/SurveyHrsIn!G72</f>
        <v>0.999596774193548</v>
      </c>
      <c r="H72" s="70" t="n">
        <f aca="false">LinhrsIn!H72/SurveyHrsIn!H72</f>
        <v>0.999166666666667</v>
      </c>
      <c r="I72" s="70" t="n">
        <f aca="false">LinhrsIn!I72/SurveyHrsIn!I72</f>
        <v>0.998655913978495</v>
      </c>
      <c r="J72" s="70" t="n">
        <f aca="false">LinhrsIn!J72/SurveyHrsIn!J72</f>
        <v>0.998333333333333</v>
      </c>
      <c r="K72" s="70" t="n">
        <f aca="false">LinhrsIn!K72/SurveyHrsIn!K72</f>
        <v>0.953763440860215</v>
      </c>
      <c r="L72" s="70" t="n">
        <f aca="false">LinhrsIn!L72/SurveyHrsIn!L72</f>
        <v>0.999059139784946</v>
      </c>
      <c r="M72" s="70" t="n">
        <f aca="false">LinhrsIn!M72/SurveyHrsIn!M72</f>
        <v>0.998611111111111</v>
      </c>
      <c r="N72" s="70" t="n">
        <f aca="false">LinhrsIn!N72/SurveyHrsIn!N72</f>
        <v>0.996370967741936</v>
      </c>
      <c r="O72" s="70" t="n">
        <f aca="false">LinhrsIn!O72/SurveyHrsIn!O72</f>
        <v>0.999861111111111</v>
      </c>
      <c r="P72" s="70" t="n">
        <f aca="false">LinhrsIn!P72/SurveyHrsIn!P72</f>
        <v>0.99986559139785</v>
      </c>
      <c r="Q72" s="70" t="n">
        <f aca="false">LinhrsIn!Q72/SurveyHrsIn!Q72</f>
        <v>0.99744623655914</v>
      </c>
      <c r="R72" s="70" t="n">
        <f aca="false">LinhrsIn!R72/SurveyHrsIn!R72</f>
        <v>0.997172619047619</v>
      </c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 t="n">
        <f aca="false">AVERAGE(E72:P72)</f>
        <v>0.995137717319656</v>
      </c>
      <c r="AD72" s="70" t="n">
        <f aca="false">AVERAGE(Q72:AB72)</f>
        <v>0.997309427803379</v>
      </c>
      <c r="AE72" s="70" t="n">
        <f aca="false">AVERAGE(E72:G72)</f>
        <v>0.999321777283401</v>
      </c>
      <c r="AF72" s="70" t="n">
        <f aca="false">AVERAGE(H72:J72)</f>
        <v>0.998718637992832</v>
      </c>
      <c r="AG72" s="70" t="n">
        <f aca="false">AVERAGE(K72:M72)</f>
        <v>0.983811230585424</v>
      </c>
      <c r="AH72" s="70" t="n">
        <f aca="false">AVERAGE(N72:P72)</f>
        <v>0.998699223416965</v>
      </c>
      <c r="AI72" s="70" t="n">
        <f aca="false">AVERAGE(Q72:S72)</f>
        <v>0.997309427803379</v>
      </c>
    </row>
    <row r="73" customFormat="false" ht="12.75" hidden="false" customHeight="false" outlineLevel="0" collapsed="false">
      <c r="A73" s="69" t="s">
        <v>27</v>
      </c>
      <c r="B73" s="69" t="n">
        <v>2</v>
      </c>
      <c r="C73" s="69" t="n">
        <v>63</v>
      </c>
      <c r="D73" s="70" t="n">
        <f aca="false">LinhrsIn!D73/SurveyHrsIn!D73</f>
        <v>0.975268817204301</v>
      </c>
      <c r="E73" s="70" t="n">
        <f aca="false">LinhrsIn!E73/SurveyHrsIn!E73</f>
        <v>0.998521505376344</v>
      </c>
      <c r="F73" s="70" t="n">
        <f aca="false">LinhrsIn!F73/SurveyHrsIn!F73</f>
        <v>0.999856321839081</v>
      </c>
      <c r="G73" s="70" t="n">
        <f aca="false">LinhrsIn!G73/SurveyHrsIn!G73</f>
        <v>1</v>
      </c>
      <c r="H73" s="70" t="n">
        <f aca="false">LinhrsIn!H73/SurveyHrsIn!H73</f>
        <v>0.999722222222222</v>
      </c>
      <c r="I73" s="70" t="n">
        <f aca="false">LinhrsIn!I73/SurveyHrsIn!I73</f>
        <v>0.99986559139785</v>
      </c>
      <c r="J73" s="70" t="n">
        <f aca="false">LinhrsIn!J73/SurveyHrsIn!J73</f>
        <v>0.999861111111111</v>
      </c>
      <c r="K73" s="70" t="n">
        <f aca="false">LinhrsIn!K73/SurveyHrsIn!K73</f>
        <v>0.231451612903226</v>
      </c>
      <c r="L73" s="70" t="n">
        <f aca="false">LinhrsIn!L73/SurveyHrsIn!L73</f>
        <v>0.988037634408602</v>
      </c>
      <c r="M73" s="70" t="n">
        <f aca="false">LinhrsIn!M73/SurveyHrsIn!M73</f>
        <v>0.996388888888889</v>
      </c>
      <c r="N73" s="70" t="n">
        <f aca="false">LinhrsIn!N73/SurveyHrsIn!N73</f>
        <v>0.995967741935484</v>
      </c>
      <c r="O73" s="70" t="n">
        <f aca="false">LinhrsIn!O73/SurveyHrsIn!O73</f>
        <v>0.999861111111111</v>
      </c>
      <c r="P73" s="70" t="n">
        <f aca="false">LinhrsIn!P73/SurveyHrsIn!P73</f>
        <v>0.999731182795699</v>
      </c>
      <c r="Q73" s="70" t="n">
        <f aca="false">LinhrsIn!Q73/SurveyHrsIn!Q73</f>
        <v>0.999059139784946</v>
      </c>
      <c r="R73" s="70" t="n">
        <f aca="false">LinhrsIn!R73/SurveyHrsIn!R73</f>
        <v>0.998065476190476</v>
      </c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 t="n">
        <f aca="false">AVERAGE(E73:P73)</f>
        <v>0.934105410332468</v>
      </c>
      <c r="AD73" s="70" t="n">
        <f aca="false">AVERAGE(Q73:AB73)</f>
        <v>0.998562307987711</v>
      </c>
      <c r="AE73" s="70" t="n">
        <f aca="false">AVERAGE(E73:G73)</f>
        <v>0.999459275738475</v>
      </c>
      <c r="AF73" s="70" t="n">
        <f aca="false">AVERAGE(H73:J73)</f>
        <v>0.999816308243728</v>
      </c>
      <c r="AG73" s="70" t="n">
        <f aca="false">AVERAGE(K73:M73)</f>
        <v>0.738626045400239</v>
      </c>
      <c r="AH73" s="70" t="n">
        <f aca="false">AVERAGE(N73:P73)</f>
        <v>0.998520011947431</v>
      </c>
      <c r="AI73" s="70" t="n">
        <f aca="false">AVERAGE(Q73:S73)</f>
        <v>0.998562307987711</v>
      </c>
    </row>
    <row r="74" customFormat="false" ht="12.75" hidden="false" customHeight="false" outlineLevel="0" collapsed="false">
      <c r="A74" s="69" t="s">
        <v>27</v>
      </c>
      <c r="B74" s="69" t="n">
        <v>2</v>
      </c>
      <c r="C74" s="69" t="n">
        <v>64</v>
      </c>
      <c r="D74" s="70" t="n">
        <f aca="false">LinhrsIn!D74/SurveyHrsIn!D74</f>
        <v>0.99986559139785</v>
      </c>
      <c r="E74" s="70" t="n">
        <f aca="false">LinhrsIn!E74/SurveyHrsIn!E74</f>
        <v>0.996908602150538</v>
      </c>
      <c r="F74" s="70" t="n">
        <f aca="false">LinhrsIn!F74/SurveyHrsIn!F74</f>
        <v>0.998850574712644</v>
      </c>
      <c r="G74" s="70" t="n">
        <f aca="false">LinhrsIn!G74/SurveyHrsIn!G74</f>
        <v>0.995161290322581</v>
      </c>
      <c r="H74" s="70" t="n">
        <f aca="false">LinhrsIn!H74/SurveyHrsIn!H74</f>
        <v>0.996527777777778</v>
      </c>
      <c r="I74" s="70" t="n">
        <f aca="false">LinhrsIn!I74/SurveyHrsIn!I74</f>
        <v>0.980510752688172</v>
      </c>
      <c r="J74" s="70" t="n">
        <f aca="false">LinhrsIn!J74/SurveyHrsIn!J74</f>
        <v>0.994583333333333</v>
      </c>
      <c r="K74" s="70" t="n">
        <f aca="false">LinhrsIn!K74/SurveyHrsIn!K74</f>
        <v>0.991397849462366</v>
      </c>
      <c r="L74" s="70" t="n">
        <f aca="false">LinhrsIn!L74/SurveyHrsIn!L74</f>
        <v>0.999596774193548</v>
      </c>
      <c r="M74" s="70" t="n">
        <f aca="false">LinhrsIn!M74/SurveyHrsIn!M74</f>
        <v>0.998611111111111</v>
      </c>
      <c r="N74" s="70" t="n">
        <f aca="false">LinhrsIn!N74/SurveyHrsIn!N74</f>
        <v>0.99986559139785</v>
      </c>
      <c r="O74" s="70" t="n">
        <f aca="false">LinhrsIn!O74/SurveyHrsIn!O74</f>
        <v>0.999861111111111</v>
      </c>
      <c r="P74" s="70" t="n">
        <f aca="false">LinhrsIn!P74/SurveyHrsIn!P74</f>
        <v>0.99986559139785</v>
      </c>
      <c r="Q74" s="70" t="n">
        <f aca="false">LinhrsIn!Q74/SurveyHrsIn!Q74</f>
        <v>0.999462365591398</v>
      </c>
      <c r="R74" s="70" t="n">
        <f aca="false">LinhrsIn!R74/SurveyHrsIn!R74</f>
        <v>0.997619047619048</v>
      </c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 t="n">
        <f aca="false">AVERAGE(E74:P74)</f>
        <v>0.995978363304907</v>
      </c>
      <c r="AD74" s="70" t="n">
        <f aca="false">AVERAGE(Q74:AB74)</f>
        <v>0.998540706605223</v>
      </c>
      <c r="AE74" s="70" t="n">
        <f aca="false">AVERAGE(E74:G74)</f>
        <v>0.996973489061921</v>
      </c>
      <c r="AF74" s="70" t="n">
        <f aca="false">AVERAGE(H74:J74)</f>
        <v>0.990540621266428</v>
      </c>
      <c r="AG74" s="70" t="n">
        <f aca="false">AVERAGE(K74:M74)</f>
        <v>0.996535244922342</v>
      </c>
      <c r="AH74" s="70" t="n">
        <f aca="false">AVERAGE(N74:P74)</f>
        <v>0.999864097968937</v>
      </c>
      <c r="AI74" s="70" t="n">
        <f aca="false">AVERAGE(Q74:S74)</f>
        <v>0.998540706605223</v>
      </c>
    </row>
    <row r="75" customFormat="false" ht="12.75" hidden="false" customHeight="false" outlineLevel="0" collapsed="false">
      <c r="A75" s="69" t="s">
        <v>27</v>
      </c>
      <c r="B75" s="69" t="n">
        <v>2</v>
      </c>
      <c r="C75" s="69" t="n">
        <v>65</v>
      </c>
      <c r="D75" s="70" t="n">
        <f aca="false">LinhrsIn!D75/SurveyHrsIn!D75</f>
        <v>0.99986559139785</v>
      </c>
      <c r="E75" s="70" t="n">
        <f aca="false">LinhrsIn!E75/SurveyHrsIn!E75</f>
        <v>0.998790322580645</v>
      </c>
      <c r="F75" s="70" t="n">
        <f aca="false">LinhrsIn!F75/SurveyHrsIn!F75</f>
        <v>0.999856321839081</v>
      </c>
      <c r="G75" s="70" t="n">
        <f aca="false">LinhrsIn!G75/SurveyHrsIn!G75</f>
        <v>0.993951612903226</v>
      </c>
      <c r="H75" s="70" t="n">
        <f aca="false">LinhrsIn!H75/SurveyHrsIn!H75</f>
        <v>0.99875</v>
      </c>
      <c r="I75" s="70" t="n">
        <f aca="false">LinhrsIn!I75/SurveyHrsIn!I75</f>
        <v>0.990860215053764</v>
      </c>
      <c r="J75" s="70" t="n">
        <f aca="false">LinhrsIn!J75/SurveyHrsIn!J75</f>
        <v>0.996527777777778</v>
      </c>
      <c r="K75" s="70" t="n">
        <f aca="false">LinhrsIn!K75/SurveyHrsIn!K75</f>
        <v>0.992338709677419</v>
      </c>
      <c r="L75" s="70" t="n">
        <f aca="false">LinhrsIn!L75/SurveyHrsIn!L75</f>
        <v>0.999596774193548</v>
      </c>
      <c r="M75" s="70" t="n">
        <f aca="false">LinhrsIn!M75/SurveyHrsIn!M75</f>
        <v>0.998611111111111</v>
      </c>
      <c r="N75" s="70" t="n">
        <f aca="false">LinhrsIn!N75/SurveyHrsIn!N75</f>
        <v>0.99986559139785</v>
      </c>
      <c r="O75" s="70" t="n">
        <f aca="false">LinhrsIn!O75/SurveyHrsIn!O75</f>
        <v>0.999861111111111</v>
      </c>
      <c r="P75" s="70" t="n">
        <f aca="false">LinhrsIn!P75/SurveyHrsIn!P75</f>
        <v>0.968279569892473</v>
      </c>
      <c r="Q75" s="70" t="n">
        <f aca="false">LinhrsIn!Q75/SurveyHrsIn!Q75</f>
        <v>0.680913978494624</v>
      </c>
      <c r="R75" s="70" t="n">
        <f aca="false">LinhrsIn!R75/SurveyHrsIn!R75</f>
        <v>0.899553571428571</v>
      </c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 t="n">
        <f aca="false">AVERAGE(E75:P75)</f>
        <v>0.994774093128167</v>
      </c>
      <c r="AD75" s="70" t="n">
        <f aca="false">AVERAGE(Q75:AB75)</f>
        <v>0.790233774961598</v>
      </c>
      <c r="AE75" s="70" t="n">
        <f aca="false">AVERAGE(E75:G75)</f>
        <v>0.997532752440984</v>
      </c>
      <c r="AF75" s="70" t="n">
        <f aca="false">AVERAGE(H75:J75)</f>
        <v>0.995379330943847</v>
      </c>
      <c r="AG75" s="70" t="n">
        <f aca="false">AVERAGE(K75:M75)</f>
        <v>0.996848864994026</v>
      </c>
      <c r="AH75" s="70" t="n">
        <f aca="false">AVERAGE(N75:P75)</f>
        <v>0.989335424133811</v>
      </c>
      <c r="AI75" s="70" t="n">
        <f aca="false">AVERAGE(Q75:S75)</f>
        <v>0.790233774961598</v>
      </c>
    </row>
    <row r="76" customFormat="false" ht="12.75" hidden="false" customHeight="false" outlineLevel="0" collapsed="false">
      <c r="A76" s="69" t="s">
        <v>27</v>
      </c>
      <c r="B76" s="69" t="n">
        <v>2</v>
      </c>
      <c r="C76" s="69" t="n">
        <v>66</v>
      </c>
      <c r="D76" s="70" t="n">
        <f aca="false">LinhrsIn!D76/SurveyHrsIn!D76</f>
        <v>0.801075268817204</v>
      </c>
      <c r="E76" s="70" t="n">
        <f aca="false">LinhrsIn!E76/SurveyHrsIn!E76</f>
        <v>0.992876344086022</v>
      </c>
      <c r="F76" s="70" t="n">
        <f aca="false">LinhrsIn!F76/SurveyHrsIn!F76</f>
        <v>0.998563218390805</v>
      </c>
      <c r="G76" s="70" t="n">
        <f aca="false">LinhrsIn!G76/SurveyHrsIn!G76</f>
        <v>0.991129032258065</v>
      </c>
      <c r="H76" s="70" t="n">
        <f aca="false">LinhrsIn!H76/SurveyHrsIn!H76</f>
        <v>0.997777777777778</v>
      </c>
      <c r="I76" s="70" t="n">
        <f aca="false">LinhrsIn!I76/SurveyHrsIn!I76</f>
        <v>0.982930107526882</v>
      </c>
      <c r="J76" s="70" t="n">
        <f aca="false">LinhrsIn!J76/SurveyHrsIn!J76</f>
        <v>0.994583333333333</v>
      </c>
      <c r="K76" s="70" t="n">
        <f aca="false">LinhrsIn!K76/SurveyHrsIn!K76</f>
        <v>0.992204301075269</v>
      </c>
      <c r="L76" s="70" t="n">
        <f aca="false">LinhrsIn!L76/SurveyHrsIn!L76</f>
        <v>0.999731182795699</v>
      </c>
      <c r="M76" s="70" t="n">
        <f aca="false">LinhrsIn!M76/SurveyHrsIn!M76</f>
        <v>0.998611111111111</v>
      </c>
      <c r="N76" s="70" t="n">
        <f aca="false">LinhrsIn!N76/SurveyHrsIn!N76</f>
        <v>0.999327956989247</v>
      </c>
      <c r="O76" s="70" t="n">
        <f aca="false">LinhrsIn!O76/SurveyHrsIn!O76</f>
        <v>1</v>
      </c>
      <c r="P76" s="70" t="n">
        <f aca="false">LinhrsIn!P76/SurveyHrsIn!P76</f>
        <v>0.99986559139785</v>
      </c>
      <c r="Q76" s="70" t="n">
        <f aca="false">LinhrsIn!Q76/SurveyHrsIn!Q76</f>
        <v>0.999327956989247</v>
      </c>
      <c r="R76" s="70" t="n">
        <f aca="false">LinhrsIn!R76/SurveyHrsIn!R76</f>
        <v>0.997470238095238</v>
      </c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 t="n">
        <f aca="false">AVERAGE(E76:P76)</f>
        <v>0.995633329728505</v>
      </c>
      <c r="AD76" s="70" t="n">
        <f aca="false">AVERAGE(Q76:AB76)</f>
        <v>0.998399097542243</v>
      </c>
      <c r="AE76" s="70" t="n">
        <f aca="false">AVERAGE(E76:G76)</f>
        <v>0.994189531578297</v>
      </c>
      <c r="AF76" s="70" t="n">
        <f aca="false">AVERAGE(H76:J76)</f>
        <v>0.991763739545998</v>
      </c>
      <c r="AG76" s="70" t="n">
        <f aca="false">AVERAGE(K76:M76)</f>
        <v>0.996848864994026</v>
      </c>
      <c r="AH76" s="70" t="n">
        <f aca="false">AVERAGE(N76:P76)</f>
        <v>0.999731182795699</v>
      </c>
      <c r="AI76" s="70" t="n">
        <f aca="false">AVERAGE(Q76:S76)</f>
        <v>0.998399097542243</v>
      </c>
    </row>
    <row r="77" customFormat="false" ht="12.75" hidden="false" customHeight="false" outlineLevel="0" collapsed="false">
      <c r="A77" s="69" t="s">
        <v>27</v>
      </c>
      <c r="B77" s="69" t="n">
        <v>2</v>
      </c>
      <c r="C77" s="69" t="n">
        <v>67</v>
      </c>
      <c r="D77" s="70" t="n">
        <f aca="false">LinhrsIn!D77/SurveyHrsIn!D77</f>
        <v>0.997043010752688</v>
      </c>
      <c r="E77" s="70" t="n">
        <f aca="false">LinhrsIn!E77/SurveyHrsIn!E77</f>
        <v>0.999059139784946</v>
      </c>
      <c r="F77" s="70" t="n">
        <f aca="false">LinhrsIn!F77/SurveyHrsIn!F77</f>
        <v>0.980172413793104</v>
      </c>
      <c r="G77" s="70" t="n">
        <f aca="false">LinhrsIn!G77/SurveyHrsIn!G77</f>
        <v>1</v>
      </c>
      <c r="H77" s="70" t="n">
        <f aca="false">LinhrsIn!H77/SurveyHrsIn!H77</f>
        <v>0.999722222222222</v>
      </c>
      <c r="I77" s="70" t="n">
        <f aca="false">LinhrsIn!I77/SurveyHrsIn!I77</f>
        <v>0.99986559139785</v>
      </c>
      <c r="J77" s="70" t="n">
        <f aca="false">LinhrsIn!J77/SurveyHrsIn!J77</f>
        <v>0.999861111111111</v>
      </c>
      <c r="K77" s="70" t="n">
        <f aca="false">LinhrsIn!K77/SurveyHrsIn!K77</f>
        <v>0.99489247311828</v>
      </c>
      <c r="L77" s="70" t="n">
        <f aca="false">LinhrsIn!L77/SurveyHrsIn!L77</f>
        <v>0.999731182795699</v>
      </c>
      <c r="M77" s="70" t="n">
        <f aca="false">LinhrsIn!M77/SurveyHrsIn!M77</f>
        <v>0.999444444444445</v>
      </c>
      <c r="N77" s="70" t="n">
        <f aca="false">LinhrsIn!N77/SurveyHrsIn!N77</f>
        <v>0.99986559139785</v>
      </c>
      <c r="O77" s="70" t="n">
        <f aca="false">LinhrsIn!O77/SurveyHrsIn!O77</f>
        <v>1</v>
      </c>
      <c r="P77" s="70" t="n">
        <f aca="false">LinhrsIn!P77/SurveyHrsIn!P77</f>
        <v>1</v>
      </c>
      <c r="Q77" s="70" t="n">
        <f aca="false">LinhrsIn!Q77/SurveyHrsIn!Q77</f>
        <v>0.999462365591398</v>
      </c>
      <c r="R77" s="70" t="n">
        <f aca="false">LinhrsIn!R77/SurveyHrsIn!R77</f>
        <v>0.991071428571429</v>
      </c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 t="n">
        <f aca="false">AVERAGE(E77:P77)</f>
        <v>0.997717847505459</v>
      </c>
      <c r="AD77" s="70" t="n">
        <f aca="false">AVERAGE(Q77:AB77)</f>
        <v>0.995266897081413</v>
      </c>
      <c r="AE77" s="70" t="n">
        <f aca="false">AVERAGE(E77:G77)</f>
        <v>0.993077184526017</v>
      </c>
      <c r="AF77" s="70" t="n">
        <f aca="false">AVERAGE(H77:J77)</f>
        <v>0.999816308243728</v>
      </c>
      <c r="AG77" s="70" t="n">
        <f aca="false">AVERAGE(K77:M77)</f>
        <v>0.998022700119474</v>
      </c>
      <c r="AH77" s="70" t="n">
        <f aca="false">AVERAGE(N77:P77)</f>
        <v>0.999955197132617</v>
      </c>
      <c r="AI77" s="70" t="n">
        <f aca="false">AVERAGE(Q77:S77)</f>
        <v>0.995266897081413</v>
      </c>
    </row>
    <row r="78" customFormat="false" ht="12.75" hidden="false" customHeight="false" outlineLevel="0" collapsed="false">
      <c r="A78" s="69" t="s">
        <v>27</v>
      </c>
      <c r="B78" s="69" t="n">
        <v>2</v>
      </c>
      <c r="C78" s="69" t="n">
        <v>68</v>
      </c>
      <c r="D78" s="70" t="n">
        <f aca="false">LinhrsIn!D78/SurveyHrsIn!D78</f>
        <v>0.990860215053764</v>
      </c>
      <c r="E78" s="70" t="n">
        <f aca="false">LinhrsIn!E78/SurveyHrsIn!E78</f>
        <v>1</v>
      </c>
      <c r="F78" s="70" t="n">
        <f aca="false">LinhrsIn!F78/SurveyHrsIn!F78</f>
        <v>0.980172413793104</v>
      </c>
      <c r="G78" s="70" t="n">
        <f aca="false">LinhrsIn!G78/SurveyHrsIn!G78</f>
        <v>1</v>
      </c>
      <c r="H78" s="70" t="n">
        <f aca="false">LinhrsIn!H78/SurveyHrsIn!H78</f>
        <v>0.999722222222222</v>
      </c>
      <c r="I78" s="70" t="n">
        <f aca="false">LinhrsIn!I78/SurveyHrsIn!I78</f>
        <v>0.99986559139785</v>
      </c>
      <c r="J78" s="70" t="n">
        <f aca="false">LinhrsIn!J78/SurveyHrsIn!J78</f>
        <v>0.999861111111111</v>
      </c>
      <c r="K78" s="70" t="n">
        <f aca="false">LinhrsIn!K78/SurveyHrsIn!K78</f>
        <v>0.99502688172043</v>
      </c>
      <c r="L78" s="70" t="n">
        <f aca="false">LinhrsIn!L78/SurveyHrsIn!L78</f>
        <v>0.999731182795699</v>
      </c>
      <c r="M78" s="70" t="n">
        <f aca="false">LinhrsIn!M78/SurveyHrsIn!M78</f>
        <v>0.999305555555556</v>
      </c>
      <c r="N78" s="70" t="n">
        <f aca="false">LinhrsIn!N78/SurveyHrsIn!N78</f>
        <v>0.998521505376344</v>
      </c>
      <c r="O78" s="70" t="n">
        <f aca="false">LinhrsIn!O78/SurveyHrsIn!O78</f>
        <v>0.999861111111111</v>
      </c>
      <c r="P78" s="70" t="n">
        <f aca="false">LinhrsIn!P78/SurveyHrsIn!P78</f>
        <v>0.99986559139785</v>
      </c>
      <c r="Q78" s="70" t="n">
        <f aca="false">LinhrsIn!Q78/SurveyHrsIn!Q78</f>
        <v>0.999462365591398</v>
      </c>
      <c r="R78" s="70" t="n">
        <f aca="false">LinhrsIn!R78/SurveyHrsIn!R78</f>
        <v>0.998065476190476</v>
      </c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 t="n">
        <f aca="false">AVERAGE(E78:P78)</f>
        <v>0.997661097206773</v>
      </c>
      <c r="AD78" s="70" t="n">
        <f aca="false">AVERAGE(Q78:AB78)</f>
        <v>0.998763920890937</v>
      </c>
      <c r="AE78" s="70" t="n">
        <f aca="false">AVERAGE(E78:G78)</f>
        <v>0.993390804597701</v>
      </c>
      <c r="AF78" s="70" t="n">
        <f aca="false">AVERAGE(H78:J78)</f>
        <v>0.999816308243728</v>
      </c>
      <c r="AG78" s="70" t="n">
        <f aca="false">AVERAGE(K78:M78)</f>
        <v>0.998021206690562</v>
      </c>
      <c r="AH78" s="70" t="n">
        <f aca="false">AVERAGE(N78:P78)</f>
        <v>0.999416069295102</v>
      </c>
      <c r="AI78" s="70" t="n">
        <f aca="false">AVERAGE(Q78:S78)</f>
        <v>0.998763920890937</v>
      </c>
    </row>
    <row r="79" customFormat="false" ht="12.75" hidden="false" customHeight="false" outlineLevel="0" collapsed="false">
      <c r="A79" s="69" t="s">
        <v>27</v>
      </c>
      <c r="B79" s="69" t="n">
        <v>2</v>
      </c>
      <c r="C79" s="69" t="n">
        <v>69</v>
      </c>
      <c r="D79" s="70" t="n">
        <f aca="false">LinhrsIn!D79/SurveyHrsIn!D79</f>
        <v>0.99744623655914</v>
      </c>
      <c r="E79" s="70" t="n">
        <f aca="false">LinhrsIn!E79/SurveyHrsIn!E79</f>
        <v>1</v>
      </c>
      <c r="F79" s="70" t="n">
        <f aca="false">LinhrsIn!F79/SurveyHrsIn!F79</f>
        <v>0.980603448275862</v>
      </c>
      <c r="G79" s="70" t="n">
        <f aca="false">LinhrsIn!G79/SurveyHrsIn!G79</f>
        <v>0.997849462365591</v>
      </c>
      <c r="H79" s="70" t="n">
        <f aca="false">LinhrsIn!H79/SurveyHrsIn!H79</f>
        <v>0.999861111111111</v>
      </c>
      <c r="I79" s="70" t="n">
        <f aca="false">LinhrsIn!I79/SurveyHrsIn!I79</f>
        <v>0.99986559139785</v>
      </c>
      <c r="J79" s="70" t="n">
        <f aca="false">LinhrsIn!J79/SurveyHrsIn!J79</f>
        <v>0.999861111111111</v>
      </c>
      <c r="K79" s="70" t="n">
        <f aca="false">LinhrsIn!K79/SurveyHrsIn!K79</f>
        <v>0.994623655913979</v>
      </c>
      <c r="L79" s="70" t="n">
        <f aca="false">LinhrsIn!L79/SurveyHrsIn!L79</f>
        <v>0.999596774193548</v>
      </c>
      <c r="M79" s="70" t="n">
        <f aca="false">LinhrsIn!M79/SurveyHrsIn!M79</f>
        <v>0.999444444444445</v>
      </c>
      <c r="N79" s="70" t="n">
        <f aca="false">LinhrsIn!N79/SurveyHrsIn!N79</f>
        <v>0.997849462365591</v>
      </c>
      <c r="O79" s="70" t="n">
        <f aca="false">LinhrsIn!O79/SurveyHrsIn!O79</f>
        <v>0.999861111111111</v>
      </c>
      <c r="P79" s="70" t="n">
        <f aca="false">LinhrsIn!P79/SurveyHrsIn!P79</f>
        <v>0.999596774193548</v>
      </c>
      <c r="Q79" s="70" t="n">
        <f aca="false">LinhrsIn!Q79/SurveyHrsIn!Q79</f>
        <v>0.999462365591398</v>
      </c>
      <c r="R79" s="70" t="n">
        <f aca="false">LinhrsIn!R79/SurveyHrsIn!R79</f>
        <v>0.997767857142857</v>
      </c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 t="n">
        <f aca="false">AVERAGE(E79:P79)</f>
        <v>0.997417745540312</v>
      </c>
      <c r="AD79" s="70" t="n">
        <f aca="false">AVERAGE(Q79:AB79)</f>
        <v>0.998615111367128</v>
      </c>
      <c r="AE79" s="70" t="n">
        <f aca="false">AVERAGE(E79:G79)</f>
        <v>0.992817636880485</v>
      </c>
      <c r="AF79" s="70" t="n">
        <f aca="false">AVERAGE(H79:J79)</f>
        <v>0.999862604540024</v>
      </c>
      <c r="AG79" s="70" t="n">
        <f aca="false">AVERAGE(K79:M79)</f>
        <v>0.997888291517324</v>
      </c>
      <c r="AH79" s="70" t="n">
        <f aca="false">AVERAGE(N79:P79)</f>
        <v>0.999102449223417</v>
      </c>
      <c r="AI79" s="70" t="n">
        <f aca="false">AVERAGE(Q79:S79)</f>
        <v>0.998615111367128</v>
      </c>
    </row>
    <row r="80" customFormat="false" ht="12.75" hidden="false" customHeight="false" outlineLevel="0" collapsed="false">
      <c r="A80" s="69" t="s">
        <v>27</v>
      </c>
      <c r="B80" s="69" t="n">
        <v>2</v>
      </c>
      <c r="C80" s="69" t="n">
        <v>70</v>
      </c>
      <c r="D80" s="70" t="n">
        <f aca="false">LinhrsIn!D80/SurveyHrsIn!D80</f>
        <v>0.99744623655914</v>
      </c>
      <c r="E80" s="70" t="n">
        <f aca="false">LinhrsIn!E80/SurveyHrsIn!E80</f>
        <v>1</v>
      </c>
      <c r="F80" s="70" t="n">
        <f aca="false">LinhrsIn!F80/SurveyHrsIn!F80</f>
        <v>0.977873563218391</v>
      </c>
      <c r="G80" s="70" t="n">
        <f aca="false">LinhrsIn!G80/SurveyHrsIn!G80</f>
        <v>1</v>
      </c>
      <c r="H80" s="70" t="n">
        <f aca="false">LinhrsIn!H80/SurveyHrsIn!H80</f>
        <v>0.999722222222222</v>
      </c>
      <c r="I80" s="70" t="n">
        <f aca="false">LinhrsIn!I80/SurveyHrsIn!I80</f>
        <v>0.997715053763441</v>
      </c>
      <c r="J80" s="70" t="n">
        <f aca="false">LinhrsIn!J80/SurveyHrsIn!J80</f>
        <v>0.999861111111111</v>
      </c>
      <c r="K80" s="70" t="n">
        <f aca="false">LinhrsIn!K80/SurveyHrsIn!K80</f>
        <v>0.99502688172043</v>
      </c>
      <c r="L80" s="70" t="n">
        <f aca="false">LinhrsIn!L80/SurveyHrsIn!L80</f>
        <v>0.999731182795699</v>
      </c>
      <c r="M80" s="70" t="n">
        <f aca="false">LinhrsIn!M80/SurveyHrsIn!M80</f>
        <v>0.999305555555556</v>
      </c>
      <c r="N80" s="70" t="n">
        <f aca="false">LinhrsIn!N80/SurveyHrsIn!N80</f>
        <v>0.976881720430108</v>
      </c>
      <c r="O80" s="70" t="n">
        <f aca="false">LinhrsIn!O80/SurveyHrsIn!O80</f>
        <v>1</v>
      </c>
      <c r="P80" s="70" t="n">
        <f aca="false">LinhrsIn!P80/SurveyHrsIn!P80</f>
        <v>0.97002688172043</v>
      </c>
      <c r="Q80" s="70" t="n">
        <f aca="false">LinhrsIn!Q80/SurveyHrsIn!Q80</f>
        <v>0.999327956989247</v>
      </c>
      <c r="R80" s="70" t="n">
        <f aca="false">LinhrsIn!R80/SurveyHrsIn!R80</f>
        <v>0.997172619047619</v>
      </c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 t="n">
        <f aca="false">AVERAGE(E80:P80)</f>
        <v>0.993012014378116</v>
      </c>
      <c r="AD80" s="70" t="n">
        <f aca="false">AVERAGE(Q80:AB80)</f>
        <v>0.998250288018433</v>
      </c>
      <c r="AE80" s="70" t="n">
        <f aca="false">AVERAGE(E80:G80)</f>
        <v>0.992624521072797</v>
      </c>
      <c r="AF80" s="70" t="n">
        <f aca="false">AVERAGE(H80:J80)</f>
        <v>0.999099462365591</v>
      </c>
      <c r="AG80" s="70" t="n">
        <f aca="false">AVERAGE(K80:M80)</f>
        <v>0.998021206690562</v>
      </c>
      <c r="AH80" s="70" t="n">
        <f aca="false">AVERAGE(N80:P80)</f>
        <v>0.982302867383513</v>
      </c>
      <c r="AI80" s="70" t="n">
        <f aca="false">AVERAGE(Q80:S80)</f>
        <v>0.998250288018433</v>
      </c>
    </row>
    <row r="81" customFormat="false" ht="12.75" hidden="false" customHeight="false" outlineLevel="0" collapsed="false">
      <c r="A81" s="69" t="s">
        <v>27</v>
      </c>
      <c r="B81" s="69" t="n">
        <v>2</v>
      </c>
      <c r="C81" s="69" t="n">
        <v>71</v>
      </c>
      <c r="D81" s="70" t="n">
        <f aca="false">LinhrsIn!D81/SurveyHrsIn!D81</f>
        <v>0.992338709677419</v>
      </c>
      <c r="E81" s="70" t="n">
        <f aca="false">LinhrsIn!E81/SurveyHrsIn!E81</f>
        <v>1</v>
      </c>
      <c r="F81" s="70" t="n">
        <f aca="false">LinhrsIn!F81/SurveyHrsIn!F81</f>
        <v>0.977873563218391</v>
      </c>
      <c r="G81" s="70" t="n">
        <f aca="false">LinhrsIn!G81/SurveyHrsIn!G81</f>
        <v>0.99986559139785</v>
      </c>
      <c r="H81" s="70" t="n">
        <f aca="false">LinhrsIn!H81/SurveyHrsIn!H81</f>
        <v>0.985416666666667</v>
      </c>
      <c r="I81" s="70" t="n">
        <f aca="false">LinhrsIn!I81/SurveyHrsIn!I81</f>
        <v>0.99986559139785</v>
      </c>
      <c r="J81" s="70" t="n">
        <f aca="false">LinhrsIn!J81/SurveyHrsIn!J81</f>
        <v>0.999722222222222</v>
      </c>
      <c r="K81" s="70" t="n">
        <f aca="false">LinhrsIn!K81/SurveyHrsIn!K81</f>
        <v>0.991263440860215</v>
      </c>
      <c r="L81" s="70" t="n">
        <f aca="false">LinhrsIn!L81/SurveyHrsIn!L81</f>
        <v>0.999596774193548</v>
      </c>
      <c r="M81" s="70" t="n">
        <f aca="false">LinhrsIn!M81/SurveyHrsIn!M81</f>
        <v>0.999444444444445</v>
      </c>
      <c r="N81" s="70" t="n">
        <f aca="false">LinhrsIn!N81/SurveyHrsIn!N81</f>
        <v>0.974193548387097</v>
      </c>
      <c r="O81" s="70" t="n">
        <f aca="false">LinhrsIn!O81/SurveyHrsIn!O81</f>
        <v>0.997361111111111</v>
      </c>
      <c r="P81" s="70" t="n">
        <f aca="false">LinhrsIn!P81/SurveyHrsIn!P81</f>
        <v>0.99986559139785</v>
      </c>
      <c r="Q81" s="70" t="n">
        <f aca="false">LinhrsIn!Q81/SurveyHrsIn!Q81</f>
        <v>0.999462365591398</v>
      </c>
      <c r="R81" s="70" t="n">
        <f aca="false">LinhrsIn!R81/SurveyHrsIn!R81</f>
        <v>0.997619047619048</v>
      </c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 t="n">
        <f aca="false">AVERAGE(E81:P81)</f>
        <v>0.993705712108104</v>
      </c>
      <c r="AD81" s="70" t="n">
        <f aca="false">AVERAGE(Q81:AB81)</f>
        <v>0.998540706605223</v>
      </c>
      <c r="AE81" s="70" t="n">
        <f aca="false">AVERAGE(E81:G81)</f>
        <v>0.992579718205414</v>
      </c>
      <c r="AF81" s="70" t="n">
        <f aca="false">AVERAGE(H81:J81)</f>
        <v>0.995001493428913</v>
      </c>
      <c r="AG81" s="70" t="n">
        <f aca="false">AVERAGE(K81:M81)</f>
        <v>0.996768219832736</v>
      </c>
      <c r="AH81" s="70" t="n">
        <f aca="false">AVERAGE(N81:P81)</f>
        <v>0.990473416965353</v>
      </c>
      <c r="AI81" s="70" t="n">
        <f aca="false">AVERAGE(Q81:S81)</f>
        <v>0.998540706605223</v>
      </c>
    </row>
    <row r="82" customFormat="false" ht="12.75" hidden="false" customHeight="false" outlineLevel="0" collapsed="false">
      <c r="A82" s="69" t="s">
        <v>27</v>
      </c>
      <c r="B82" s="69" t="n">
        <v>2</v>
      </c>
      <c r="C82" s="69" t="n">
        <v>72</v>
      </c>
      <c r="D82" s="70" t="n">
        <f aca="false">LinhrsIn!D82/SurveyHrsIn!D82</f>
        <v>1</v>
      </c>
      <c r="E82" s="70" t="n">
        <f aca="false">LinhrsIn!E82/SurveyHrsIn!E82</f>
        <v>1</v>
      </c>
      <c r="F82" s="70" t="n">
        <f aca="false">LinhrsIn!F82/SurveyHrsIn!F82</f>
        <v>0.998994252873563</v>
      </c>
      <c r="G82" s="70" t="n">
        <f aca="false">LinhrsIn!G82/SurveyHrsIn!G82</f>
        <v>1</v>
      </c>
      <c r="H82" s="70" t="n">
        <f aca="false">LinhrsIn!H82/SurveyHrsIn!H82</f>
        <v>0.999722222222222</v>
      </c>
      <c r="I82" s="70" t="n">
        <f aca="false">LinhrsIn!I82/SurveyHrsIn!I82</f>
        <v>0.99986559139785</v>
      </c>
      <c r="J82" s="70" t="n">
        <f aca="false">LinhrsIn!J82/SurveyHrsIn!J82</f>
        <v>0.999722222222222</v>
      </c>
      <c r="K82" s="70" t="n">
        <f aca="false">LinhrsIn!K82/SurveyHrsIn!K82</f>
        <v>0.697715053763441</v>
      </c>
      <c r="L82" s="70" t="n">
        <f aca="false">LinhrsIn!L82/SurveyHrsIn!L82</f>
        <v>0.998252688172043</v>
      </c>
      <c r="M82" s="70" t="n">
        <f aca="false">LinhrsIn!M82/SurveyHrsIn!M82</f>
        <v>0.998611111111111</v>
      </c>
      <c r="N82" s="70" t="n">
        <f aca="false">LinhrsIn!N82/SurveyHrsIn!N82</f>
        <v>0.99744623655914</v>
      </c>
      <c r="O82" s="70" t="n">
        <f aca="false">LinhrsIn!O82/SurveyHrsIn!O82</f>
        <v>1</v>
      </c>
      <c r="P82" s="70" t="n">
        <f aca="false">LinhrsIn!P82/SurveyHrsIn!P82</f>
        <v>0.999596774193548</v>
      </c>
      <c r="Q82" s="70" t="n">
        <f aca="false">LinhrsIn!Q82/SurveyHrsIn!Q82</f>
        <v>0.116935483870968</v>
      </c>
      <c r="R82" s="70" t="n">
        <f aca="false">LinhrsIn!R82/SurveyHrsIn!R82</f>
        <v>0.823660714285714</v>
      </c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 t="n">
        <f aca="false">AVERAGE(E82:P82)</f>
        <v>0.974160512709595</v>
      </c>
      <c r="AD82" s="70" t="n">
        <f aca="false">AVERAGE(Q82:AB82)</f>
        <v>0.470298099078341</v>
      </c>
      <c r="AE82" s="70" t="n">
        <f aca="false">AVERAGE(E82:G82)</f>
        <v>0.999664750957854</v>
      </c>
      <c r="AF82" s="70" t="n">
        <f aca="false">AVERAGE(H82:J82)</f>
        <v>0.999770011947431</v>
      </c>
      <c r="AG82" s="70" t="n">
        <f aca="false">AVERAGE(K82:M82)</f>
        <v>0.898192951015532</v>
      </c>
      <c r="AH82" s="70" t="n">
        <f aca="false">AVERAGE(N82:P82)</f>
        <v>0.999014336917563</v>
      </c>
      <c r="AI82" s="70" t="n">
        <f aca="false">AVERAGE(Q82:S82)</f>
        <v>0.470298099078341</v>
      </c>
    </row>
    <row r="83" customFormat="false" ht="12.75" hidden="false" customHeight="false" outlineLevel="0" collapsed="false">
      <c r="A83" s="69" t="s">
        <v>27</v>
      </c>
      <c r="B83" s="69" t="n">
        <v>2</v>
      </c>
      <c r="C83" s="69" t="n">
        <v>73</v>
      </c>
      <c r="D83" s="70" t="n">
        <f aca="false">LinhrsIn!D83/SurveyHrsIn!D83</f>
        <v>1</v>
      </c>
      <c r="E83" s="70" t="n">
        <f aca="false">LinhrsIn!E83/SurveyHrsIn!E83</f>
        <v>1</v>
      </c>
      <c r="F83" s="70" t="n">
        <f aca="false">LinhrsIn!F83/SurveyHrsIn!F83</f>
        <v>0.998563218390805</v>
      </c>
      <c r="G83" s="70" t="n">
        <f aca="false">LinhrsIn!G83/SurveyHrsIn!G83</f>
        <v>0.998521505376344</v>
      </c>
      <c r="H83" s="70" t="n">
        <f aca="false">LinhrsIn!H83/SurveyHrsIn!H83</f>
        <v>0.999305555555556</v>
      </c>
      <c r="I83" s="70" t="n">
        <f aca="false">LinhrsIn!I83/SurveyHrsIn!I83</f>
        <v>0.98991935483871</v>
      </c>
      <c r="J83" s="70" t="n">
        <f aca="false">LinhrsIn!J83/SurveyHrsIn!J83</f>
        <v>0.998472222222222</v>
      </c>
      <c r="K83" s="70" t="n">
        <f aca="false">LinhrsIn!K83/SurveyHrsIn!K83</f>
        <v>0.991532258064516</v>
      </c>
      <c r="L83" s="70" t="n">
        <f aca="false">LinhrsIn!L83/SurveyHrsIn!L83</f>
        <v>0.994354838709677</v>
      </c>
      <c r="M83" s="70" t="n">
        <f aca="false">LinhrsIn!M83/SurveyHrsIn!M83</f>
        <v>0.998611111111111</v>
      </c>
      <c r="N83" s="70" t="n">
        <f aca="false">LinhrsIn!N83/SurveyHrsIn!N83</f>
        <v>0.931586021505376</v>
      </c>
      <c r="O83" s="70" t="n">
        <f aca="false">LinhrsIn!O83/SurveyHrsIn!O83</f>
        <v>0.999861111111111</v>
      </c>
      <c r="P83" s="70" t="n">
        <f aca="false">LinhrsIn!P83/SurveyHrsIn!P83</f>
        <v>0.99986559139785</v>
      </c>
      <c r="Q83" s="70" t="n">
        <f aca="false">LinhrsIn!Q83/SurveyHrsIn!Q83</f>
        <v>0.999462365591398</v>
      </c>
      <c r="R83" s="70" t="n">
        <f aca="false">LinhrsIn!R83/SurveyHrsIn!R83</f>
        <v>0.997916666666667</v>
      </c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 t="n">
        <f aca="false">AVERAGE(E83:P83)</f>
        <v>0.991716065690273</v>
      </c>
      <c r="AD83" s="70" t="n">
        <f aca="false">AVERAGE(Q83:AB83)</f>
        <v>0.998689516129032</v>
      </c>
      <c r="AE83" s="70" t="n">
        <f aca="false">AVERAGE(E83:G83)</f>
        <v>0.999028241255716</v>
      </c>
      <c r="AF83" s="70" t="n">
        <f aca="false">AVERAGE(H83:J83)</f>
        <v>0.995899044205496</v>
      </c>
      <c r="AG83" s="70" t="n">
        <f aca="false">AVERAGE(K83:M83)</f>
        <v>0.994832735961768</v>
      </c>
      <c r="AH83" s="70" t="n">
        <f aca="false">AVERAGE(N83:P83)</f>
        <v>0.977104241338112</v>
      </c>
      <c r="AI83" s="70" t="n">
        <f aca="false">AVERAGE(Q83:S83)</f>
        <v>0.998689516129032</v>
      </c>
    </row>
    <row r="84" customFormat="false" ht="12.75" hidden="false" customHeight="false" outlineLevel="0" collapsed="false">
      <c r="A84" s="69" t="s">
        <v>27</v>
      </c>
      <c r="B84" s="69" t="n">
        <v>2</v>
      </c>
      <c r="C84" s="69" t="n">
        <v>74</v>
      </c>
      <c r="D84" s="70" t="n">
        <f aca="false">LinhrsIn!D84/SurveyHrsIn!D84</f>
        <v>0.99986559139785</v>
      </c>
      <c r="E84" s="70" t="n">
        <f aca="false">LinhrsIn!E84/SurveyHrsIn!E84</f>
        <v>0.999193548387097</v>
      </c>
      <c r="F84" s="70" t="n">
        <f aca="false">LinhrsIn!F84/SurveyHrsIn!F84</f>
        <v>0.998994252873563</v>
      </c>
      <c r="G84" s="70" t="n">
        <f aca="false">LinhrsIn!G84/SurveyHrsIn!G84</f>
        <v>1</v>
      </c>
      <c r="H84" s="70" t="n">
        <f aca="false">LinhrsIn!H84/SurveyHrsIn!H84</f>
        <v>0.999722222222222</v>
      </c>
      <c r="I84" s="70" t="n">
        <f aca="false">LinhrsIn!I84/SurveyHrsIn!I84</f>
        <v>0.99986559139785</v>
      </c>
      <c r="J84" s="70" t="n">
        <f aca="false">LinhrsIn!J84/SurveyHrsIn!J84</f>
        <v>0.999305555555556</v>
      </c>
      <c r="K84" s="70" t="n">
        <f aca="false">LinhrsIn!K84/SurveyHrsIn!K84</f>
        <v>0.980645161290323</v>
      </c>
      <c r="L84" s="70" t="n">
        <f aca="false">LinhrsIn!L84/SurveyHrsIn!L84</f>
        <v>0.990994623655914</v>
      </c>
      <c r="M84" s="70" t="n">
        <f aca="false">LinhrsIn!M84/SurveyHrsIn!M84</f>
        <v>0.998611111111111</v>
      </c>
      <c r="N84" s="70" t="n">
        <f aca="false">LinhrsIn!N84/SurveyHrsIn!N84</f>
        <v>0.996639784946237</v>
      </c>
      <c r="O84" s="70" t="n">
        <f aca="false">LinhrsIn!O84/SurveyHrsIn!O84</f>
        <v>0.999861111111111</v>
      </c>
      <c r="P84" s="70" t="n">
        <f aca="false">LinhrsIn!P84/SurveyHrsIn!P84</f>
        <v>1</v>
      </c>
      <c r="Q84" s="70" t="n">
        <f aca="false">LinhrsIn!Q84/SurveyHrsIn!Q84</f>
        <v>0.981720430107527</v>
      </c>
      <c r="R84" s="70" t="n">
        <f aca="false">LinhrsIn!R84/SurveyHrsIn!R84</f>
        <v>0.99702380952381</v>
      </c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 t="n">
        <f aca="false">AVERAGE(E84:P84)</f>
        <v>0.996986080212582</v>
      </c>
      <c r="AD84" s="70" t="n">
        <f aca="false">AVERAGE(Q84:AB84)</f>
        <v>0.989372119815668</v>
      </c>
      <c r="AE84" s="70" t="n">
        <f aca="false">AVERAGE(E84:G84)</f>
        <v>0.999395933753553</v>
      </c>
      <c r="AF84" s="70" t="n">
        <f aca="false">AVERAGE(H84:J84)</f>
        <v>0.999631123058542</v>
      </c>
      <c r="AG84" s="70" t="n">
        <f aca="false">AVERAGE(K84:M84)</f>
        <v>0.990083632019116</v>
      </c>
      <c r="AH84" s="70" t="n">
        <f aca="false">AVERAGE(N84:P84)</f>
        <v>0.998833632019116</v>
      </c>
      <c r="AI84" s="70" t="n">
        <f aca="false">AVERAGE(Q84:S84)</f>
        <v>0.989372119815668</v>
      </c>
    </row>
    <row r="85" customFormat="false" ht="12.75" hidden="false" customHeight="false" outlineLevel="0" collapsed="false">
      <c r="A85" s="69" t="s">
        <v>27</v>
      </c>
      <c r="B85" s="69" t="n">
        <v>2</v>
      </c>
      <c r="C85" s="69" t="n">
        <v>75</v>
      </c>
      <c r="D85" s="70" t="n">
        <f aca="false">LinhrsIn!D85/SurveyHrsIn!D85</f>
        <v>0.99986559139785</v>
      </c>
      <c r="E85" s="70" t="n">
        <f aca="false">LinhrsIn!E85/SurveyHrsIn!E85</f>
        <v>0.998655913978495</v>
      </c>
      <c r="F85" s="70" t="n">
        <f aca="false">LinhrsIn!F85/SurveyHrsIn!F85</f>
        <v>0.998563218390805</v>
      </c>
      <c r="G85" s="70" t="n">
        <f aca="false">LinhrsIn!G85/SurveyHrsIn!G85</f>
        <v>0.999059139784946</v>
      </c>
      <c r="H85" s="70" t="n">
        <f aca="false">LinhrsIn!H85/SurveyHrsIn!H85</f>
        <v>0.999583333333333</v>
      </c>
      <c r="I85" s="70" t="n">
        <f aca="false">LinhrsIn!I85/SurveyHrsIn!I85</f>
        <v>0.999059139784946</v>
      </c>
      <c r="J85" s="70" t="n">
        <f aca="false">LinhrsIn!J85/SurveyHrsIn!J85</f>
        <v>1</v>
      </c>
      <c r="K85" s="70" t="n">
        <f aca="false">LinhrsIn!K85/SurveyHrsIn!K85</f>
        <v>0.991666666666667</v>
      </c>
      <c r="L85" s="70" t="n">
        <f aca="false">LinhrsIn!L85/SurveyHrsIn!L85</f>
        <v>0.997177419354839</v>
      </c>
      <c r="M85" s="70" t="n">
        <f aca="false">LinhrsIn!M85/SurveyHrsIn!M85</f>
        <v>0.99875</v>
      </c>
      <c r="N85" s="70" t="n">
        <f aca="false">LinhrsIn!N85/SurveyHrsIn!N85</f>
        <v>0.999596774193548</v>
      </c>
      <c r="O85" s="70" t="n">
        <f aca="false">LinhrsIn!O85/SurveyHrsIn!O85</f>
        <v>0.999861111111111</v>
      </c>
      <c r="P85" s="70" t="n">
        <f aca="false">LinhrsIn!P85/SurveyHrsIn!P85</f>
        <v>0.99986559139785</v>
      </c>
      <c r="Q85" s="70" t="n">
        <f aca="false">LinhrsIn!Q85/SurveyHrsIn!Q85</f>
        <v>0.999462365591398</v>
      </c>
      <c r="R85" s="70" t="n">
        <f aca="false">LinhrsIn!R85/SurveyHrsIn!R85</f>
        <v>0.997619047619048</v>
      </c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 t="n">
        <f aca="false">AVERAGE(E85:P85)</f>
        <v>0.998486525666378</v>
      </c>
      <c r="AD85" s="70" t="n">
        <f aca="false">AVERAGE(Q85:AB85)</f>
        <v>0.998540706605223</v>
      </c>
      <c r="AE85" s="70" t="n">
        <f aca="false">AVERAGE(E85:G85)</f>
        <v>0.998759424051415</v>
      </c>
      <c r="AF85" s="70" t="n">
        <f aca="false">AVERAGE(H85:J85)</f>
        <v>0.999547491039427</v>
      </c>
      <c r="AG85" s="70" t="n">
        <f aca="false">AVERAGE(K85:M85)</f>
        <v>0.995864695340502</v>
      </c>
      <c r="AH85" s="70" t="n">
        <f aca="false">AVERAGE(N85:P85)</f>
        <v>0.99977449223417</v>
      </c>
      <c r="AI85" s="70" t="n">
        <f aca="false">AVERAGE(Q85:S85)</f>
        <v>0.998540706605223</v>
      </c>
    </row>
    <row r="86" customFormat="false" ht="12.75" hidden="false" customHeight="false" outlineLevel="0" collapsed="false">
      <c r="A86" s="69" t="s">
        <v>27</v>
      </c>
      <c r="B86" s="69" t="n">
        <v>2</v>
      </c>
      <c r="C86" s="69" t="n">
        <v>76</v>
      </c>
      <c r="D86" s="70" t="n">
        <f aca="false">LinhrsIn!D86/SurveyHrsIn!D86</f>
        <v>1</v>
      </c>
      <c r="E86" s="70" t="n">
        <f aca="false">LinhrsIn!E86/SurveyHrsIn!E86</f>
        <v>0.998118279569893</v>
      </c>
      <c r="F86" s="70" t="n">
        <f aca="false">LinhrsIn!F86/SurveyHrsIn!F86</f>
        <v>0.946551724137931</v>
      </c>
      <c r="G86" s="70" t="n">
        <f aca="false">LinhrsIn!G86/SurveyHrsIn!G86</f>
        <v>0.999193548387097</v>
      </c>
      <c r="H86" s="70" t="n">
        <f aca="false">LinhrsIn!H86/SurveyHrsIn!H86</f>
        <v>0.993888888888889</v>
      </c>
      <c r="I86" s="70" t="n">
        <f aca="false">LinhrsIn!I86/SurveyHrsIn!I86</f>
        <v>0.995967741935484</v>
      </c>
      <c r="J86" s="70" t="n">
        <f aca="false">LinhrsIn!J86/SurveyHrsIn!J86</f>
        <v>0.999444444444445</v>
      </c>
      <c r="K86" s="70" t="n">
        <f aca="false">LinhrsIn!K86/SurveyHrsIn!K86</f>
        <v>0.94502688172043</v>
      </c>
      <c r="L86" s="70" t="n">
        <f aca="false">LinhrsIn!L86/SurveyHrsIn!L86</f>
        <v>0.999596774193548</v>
      </c>
      <c r="M86" s="70" t="n">
        <f aca="false">LinhrsIn!M86/SurveyHrsIn!M86</f>
        <v>0.998611111111111</v>
      </c>
      <c r="N86" s="70" t="n">
        <f aca="false">LinhrsIn!N86/SurveyHrsIn!N86</f>
        <v>0.999731182795699</v>
      </c>
      <c r="O86" s="70" t="n">
        <f aca="false">LinhrsIn!O86/SurveyHrsIn!O86</f>
        <v>1</v>
      </c>
      <c r="P86" s="70" t="n">
        <f aca="false">LinhrsIn!P86/SurveyHrsIn!P86</f>
        <v>0.99986559139785</v>
      </c>
      <c r="Q86" s="70" t="n">
        <f aca="false">LinhrsIn!Q86/SurveyHrsIn!Q86</f>
        <v>0.999327956989247</v>
      </c>
      <c r="R86" s="70" t="n">
        <f aca="false">LinhrsIn!R86/SurveyHrsIn!R86</f>
        <v>0.997916666666667</v>
      </c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 t="n">
        <f aca="false">AVERAGE(E86:P86)</f>
        <v>0.989666347381865</v>
      </c>
      <c r="AD86" s="70" t="n">
        <f aca="false">AVERAGE(Q86:AB86)</f>
        <v>0.998622311827957</v>
      </c>
      <c r="AE86" s="70" t="n">
        <f aca="false">AVERAGE(E86:G86)</f>
        <v>0.981287850698307</v>
      </c>
      <c r="AF86" s="70" t="n">
        <f aca="false">AVERAGE(H86:J86)</f>
        <v>0.996433691756272</v>
      </c>
      <c r="AG86" s="70" t="n">
        <f aca="false">AVERAGE(K86:M86)</f>
        <v>0.98107825567503</v>
      </c>
      <c r="AH86" s="70" t="n">
        <f aca="false">AVERAGE(N86:P86)</f>
        <v>0.99986559139785</v>
      </c>
      <c r="AI86" s="70" t="n">
        <f aca="false">AVERAGE(Q86:S86)</f>
        <v>0.998622311827957</v>
      </c>
    </row>
    <row r="87" customFormat="false" ht="12.75" hidden="false" customHeight="false" outlineLevel="0" collapsed="false">
      <c r="A87" s="69" t="s">
        <v>27</v>
      </c>
      <c r="B87" s="69" t="n">
        <v>2</v>
      </c>
      <c r="C87" s="69" t="n">
        <v>77</v>
      </c>
      <c r="D87" s="70" t="n">
        <f aca="false">LinhrsIn!D87/SurveyHrsIn!D87</f>
        <v>0.999596774193548</v>
      </c>
      <c r="E87" s="70" t="n">
        <f aca="false">LinhrsIn!E87/SurveyHrsIn!E87</f>
        <v>0.99986559139785</v>
      </c>
      <c r="F87" s="70" t="n">
        <f aca="false">LinhrsIn!F87/SurveyHrsIn!F87</f>
        <v>0.999281609195402</v>
      </c>
      <c r="G87" s="70" t="n">
        <f aca="false">LinhrsIn!G87/SurveyHrsIn!G87</f>
        <v>1</v>
      </c>
      <c r="H87" s="70" t="n">
        <f aca="false">LinhrsIn!H87/SurveyHrsIn!H87</f>
        <v>0.999722222222222</v>
      </c>
      <c r="I87" s="70" t="n">
        <f aca="false">LinhrsIn!I87/SurveyHrsIn!I87</f>
        <v>0.998252688172043</v>
      </c>
      <c r="J87" s="70" t="n">
        <f aca="false">LinhrsIn!J87/SurveyHrsIn!J87</f>
        <v>0.999861111111111</v>
      </c>
      <c r="K87" s="70" t="n">
        <f aca="false">LinhrsIn!K87/SurveyHrsIn!K87</f>
        <v>0.99260752688172</v>
      </c>
      <c r="L87" s="70" t="n">
        <f aca="false">LinhrsIn!L87/SurveyHrsIn!L87</f>
        <v>0.999462365591398</v>
      </c>
      <c r="M87" s="70" t="n">
        <f aca="false">LinhrsIn!M87/SurveyHrsIn!M87</f>
        <v>0.998055555555556</v>
      </c>
      <c r="N87" s="70" t="n">
        <f aca="false">LinhrsIn!N87/SurveyHrsIn!N87</f>
        <v>1</v>
      </c>
      <c r="O87" s="70" t="n">
        <f aca="false">LinhrsIn!O87/SurveyHrsIn!O87</f>
        <v>1</v>
      </c>
      <c r="P87" s="70" t="n">
        <f aca="false">LinhrsIn!P87/SurveyHrsIn!P87</f>
        <v>1</v>
      </c>
      <c r="Q87" s="70" t="n">
        <f aca="false">LinhrsIn!Q87/SurveyHrsIn!Q87</f>
        <v>0.998924731182796</v>
      </c>
      <c r="R87" s="70" t="n">
        <f aca="false">LinhrsIn!R87/SurveyHrsIn!R87</f>
        <v>0.997916666666667</v>
      </c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 t="n">
        <f aca="false">AVERAGE(E87:P87)</f>
        <v>0.998925722510609</v>
      </c>
      <c r="AD87" s="70" t="n">
        <f aca="false">AVERAGE(Q87:AB87)</f>
        <v>0.998420698924731</v>
      </c>
      <c r="AE87" s="70" t="n">
        <f aca="false">AVERAGE(E87:G87)</f>
        <v>0.999715733531084</v>
      </c>
      <c r="AF87" s="70" t="n">
        <f aca="false">AVERAGE(H87:J87)</f>
        <v>0.999278673835126</v>
      </c>
      <c r="AG87" s="70" t="n">
        <f aca="false">AVERAGE(K87:M87)</f>
        <v>0.996708482676225</v>
      </c>
      <c r="AH87" s="70" t="n">
        <f aca="false">AVERAGE(N87:P87)</f>
        <v>1</v>
      </c>
      <c r="AI87" s="70" t="n">
        <f aca="false">AVERAGE(Q87:S87)</f>
        <v>0.998420698924731</v>
      </c>
    </row>
    <row r="88" customFormat="false" ht="12.75" hidden="false" customHeight="false" outlineLevel="0" collapsed="false">
      <c r="A88" s="69" t="s">
        <v>27</v>
      </c>
      <c r="B88" s="69" t="n">
        <v>2</v>
      </c>
      <c r="C88" s="69" t="n">
        <v>78</v>
      </c>
      <c r="D88" s="70" t="n">
        <f aca="false">LinhrsIn!D88/SurveyHrsIn!D88</f>
        <v>0.99986559139785</v>
      </c>
      <c r="E88" s="70" t="n">
        <f aca="false">LinhrsIn!E88/SurveyHrsIn!E88</f>
        <v>0.999731182795699</v>
      </c>
      <c r="F88" s="70" t="n">
        <f aca="false">LinhrsIn!F88/SurveyHrsIn!F88</f>
        <v>0.266379310344828</v>
      </c>
      <c r="G88" s="70" t="n">
        <f aca="false">LinhrsIn!G88/SurveyHrsIn!G88</f>
        <v>0.993951612903226</v>
      </c>
      <c r="H88" s="70" t="n">
        <f aca="false">LinhrsIn!H88/SurveyHrsIn!H88</f>
        <v>0.998611111111111</v>
      </c>
      <c r="I88" s="70" t="n">
        <f aca="false">LinhrsIn!I88/SurveyHrsIn!I88</f>
        <v>0.993548387096774</v>
      </c>
      <c r="J88" s="70" t="n">
        <f aca="false">LinhrsIn!J88/SurveyHrsIn!J88</f>
        <v>0.999583333333333</v>
      </c>
      <c r="K88" s="70" t="n">
        <f aca="false">LinhrsIn!K88/SurveyHrsIn!K88</f>
        <v>0.861290322580645</v>
      </c>
      <c r="L88" s="70" t="n">
        <f aca="false">LinhrsIn!L88/SurveyHrsIn!L88</f>
        <v>0.998924731182796</v>
      </c>
      <c r="M88" s="70" t="n">
        <f aca="false">LinhrsIn!M88/SurveyHrsIn!M88</f>
        <v>0.998611111111111</v>
      </c>
      <c r="N88" s="70" t="n">
        <f aca="false">LinhrsIn!N88/SurveyHrsIn!N88</f>
        <v>0.99986559139785</v>
      </c>
      <c r="O88" s="70" t="n">
        <f aca="false">LinhrsIn!O88/SurveyHrsIn!O88</f>
        <v>0.999861111111111</v>
      </c>
      <c r="P88" s="70" t="n">
        <f aca="false">LinhrsIn!P88/SurveyHrsIn!P88</f>
        <v>0.99986559139785</v>
      </c>
      <c r="Q88" s="70" t="n">
        <f aca="false">LinhrsIn!Q88/SurveyHrsIn!Q88</f>
        <v>0.966532258064516</v>
      </c>
      <c r="R88" s="70" t="n">
        <f aca="false">LinhrsIn!R88/SurveyHrsIn!R88</f>
        <v>0.992410714285714</v>
      </c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 t="n">
        <f aca="false">AVERAGE(E88:P88)</f>
        <v>0.925851949697194</v>
      </c>
      <c r="AD88" s="70" t="n">
        <f aca="false">AVERAGE(Q88:AB88)</f>
        <v>0.979471486175115</v>
      </c>
      <c r="AE88" s="70" t="n">
        <f aca="false">AVERAGE(E88:G88)</f>
        <v>0.753354035347917</v>
      </c>
      <c r="AF88" s="70" t="n">
        <f aca="false">AVERAGE(H88:J88)</f>
        <v>0.99724761051374</v>
      </c>
      <c r="AG88" s="70" t="n">
        <f aca="false">AVERAGE(K88:M88)</f>
        <v>0.952942054958184</v>
      </c>
      <c r="AH88" s="70" t="n">
        <f aca="false">AVERAGE(N88:P88)</f>
        <v>0.999864097968937</v>
      </c>
      <c r="AI88" s="70" t="n">
        <f aca="false">AVERAGE(Q88:S88)</f>
        <v>0.979471486175115</v>
      </c>
    </row>
    <row r="89" customFormat="false" ht="12.75" hidden="false" customHeight="false" outlineLevel="0" collapsed="false">
      <c r="A89" s="69" t="s">
        <v>27</v>
      </c>
      <c r="B89" s="69" t="n">
        <v>2</v>
      </c>
      <c r="C89" s="69" t="n">
        <v>79</v>
      </c>
      <c r="D89" s="70" t="n">
        <f aca="false">LinhrsIn!D89/SurveyHrsIn!D89</f>
        <v>1</v>
      </c>
      <c r="E89" s="70" t="n">
        <f aca="false">LinhrsIn!E89/SurveyHrsIn!E89</f>
        <v>1</v>
      </c>
      <c r="F89" s="70" t="n">
        <f aca="false">LinhrsIn!F89/SurveyHrsIn!F89</f>
        <v>0.998132183908046</v>
      </c>
      <c r="G89" s="70" t="n">
        <f aca="false">LinhrsIn!G89/SurveyHrsIn!G89</f>
        <v>1</v>
      </c>
      <c r="H89" s="70" t="n">
        <f aca="false">LinhrsIn!H89/SurveyHrsIn!H89</f>
        <v>0.987083333333333</v>
      </c>
      <c r="I89" s="70" t="n">
        <f aca="false">LinhrsIn!I89/SurveyHrsIn!I89</f>
        <v>0.999193548387097</v>
      </c>
      <c r="J89" s="70" t="n">
        <f aca="false">LinhrsIn!J89/SurveyHrsIn!J89</f>
        <v>1</v>
      </c>
      <c r="K89" s="70" t="n">
        <f aca="false">LinhrsIn!K89/SurveyHrsIn!K89</f>
        <v>0.99260752688172</v>
      </c>
      <c r="L89" s="70" t="n">
        <f aca="false">LinhrsIn!L89/SurveyHrsIn!L89</f>
        <v>0.999596774193548</v>
      </c>
      <c r="M89" s="70" t="n">
        <f aca="false">LinhrsIn!M89/SurveyHrsIn!M89</f>
        <v>0.998611111111111</v>
      </c>
      <c r="N89" s="70" t="n">
        <f aca="false">LinhrsIn!N89/SurveyHrsIn!N89</f>
        <v>0.99986559139785</v>
      </c>
      <c r="O89" s="70" t="n">
        <f aca="false">LinhrsIn!O89/SurveyHrsIn!O89</f>
        <v>0.999861111111111</v>
      </c>
      <c r="P89" s="70" t="n">
        <f aca="false">LinhrsIn!P89/SurveyHrsIn!P89</f>
        <v>0.99744623655914</v>
      </c>
      <c r="Q89" s="70" t="n">
        <f aca="false">LinhrsIn!Q89/SurveyHrsIn!Q89</f>
        <v>0.995564516129032</v>
      </c>
      <c r="R89" s="70" t="n">
        <f aca="false">LinhrsIn!R89/SurveyHrsIn!R89</f>
        <v>0.864434523809524</v>
      </c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 t="n">
        <f aca="false">AVERAGE(E89:P89)</f>
        <v>0.997699784740246</v>
      </c>
      <c r="AD89" s="70" t="n">
        <f aca="false">AVERAGE(Q89:AB89)</f>
        <v>0.929999519969278</v>
      </c>
      <c r="AE89" s="70" t="n">
        <f aca="false">AVERAGE(E89:G89)</f>
        <v>0.999377394636015</v>
      </c>
      <c r="AF89" s="70" t="n">
        <f aca="false">AVERAGE(H89:J89)</f>
        <v>0.995425627240143</v>
      </c>
      <c r="AG89" s="70" t="n">
        <f aca="false">AVERAGE(K89:M89)</f>
        <v>0.996938470728793</v>
      </c>
      <c r="AH89" s="70" t="n">
        <f aca="false">AVERAGE(N89:P89)</f>
        <v>0.999057646356034</v>
      </c>
      <c r="AI89" s="70" t="n">
        <f aca="false">AVERAGE(Q89:S89)</f>
        <v>0.929999519969278</v>
      </c>
    </row>
    <row r="90" customFormat="false" ht="12.75" hidden="false" customHeight="false" outlineLevel="0" collapsed="false">
      <c r="A90" s="69" t="s">
        <v>27</v>
      </c>
      <c r="B90" s="69" t="n">
        <v>2</v>
      </c>
      <c r="C90" s="69" t="n">
        <v>80</v>
      </c>
      <c r="D90" s="70" t="n">
        <f aca="false">LinhrsIn!D90/SurveyHrsIn!D90</f>
        <v>0.99744623655914</v>
      </c>
      <c r="E90" s="70" t="n">
        <f aca="false">LinhrsIn!E90/SurveyHrsIn!E90</f>
        <v>0.996236559139785</v>
      </c>
      <c r="F90" s="70" t="n">
        <f aca="false">LinhrsIn!F90/SurveyHrsIn!F90</f>
        <v>0.980316091954023</v>
      </c>
      <c r="G90" s="70" t="n">
        <f aca="false">LinhrsIn!G90/SurveyHrsIn!G90</f>
        <v>1</v>
      </c>
      <c r="H90" s="70" t="n">
        <f aca="false">LinhrsIn!H90/SurveyHrsIn!H90</f>
        <v>0.997638888888889</v>
      </c>
      <c r="I90" s="70" t="n">
        <f aca="false">LinhrsIn!I90/SurveyHrsIn!I90</f>
        <v>0.99986559139785</v>
      </c>
      <c r="J90" s="70" t="n">
        <f aca="false">LinhrsIn!J90/SurveyHrsIn!J90</f>
        <v>0.999583333333333</v>
      </c>
      <c r="K90" s="70" t="n">
        <f aca="false">LinhrsIn!K90/SurveyHrsIn!K90</f>
        <v>0.990322580645161</v>
      </c>
      <c r="L90" s="70" t="n">
        <f aca="false">LinhrsIn!L90/SurveyHrsIn!L90</f>
        <v>0.999596774193548</v>
      </c>
      <c r="M90" s="70" t="n">
        <f aca="false">LinhrsIn!M90/SurveyHrsIn!M90</f>
        <v>0.999305555555556</v>
      </c>
      <c r="N90" s="70" t="n">
        <f aca="false">LinhrsIn!N90/SurveyHrsIn!N90</f>
        <v>0.999731182795699</v>
      </c>
      <c r="O90" s="70" t="n">
        <f aca="false">LinhrsIn!O90/SurveyHrsIn!O90</f>
        <v>1</v>
      </c>
      <c r="P90" s="70" t="n">
        <f aca="false">LinhrsIn!P90/SurveyHrsIn!P90</f>
        <v>1</v>
      </c>
      <c r="Q90" s="70" t="n">
        <f aca="false">LinhrsIn!Q90/SurveyHrsIn!Q90</f>
        <v>0.996639784946237</v>
      </c>
      <c r="R90" s="70" t="n">
        <f aca="false">LinhrsIn!R90/SurveyHrsIn!R90</f>
        <v>0.997321428571429</v>
      </c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 t="n">
        <f aca="false">AVERAGE(E90:P90)</f>
        <v>0.996883046491987</v>
      </c>
      <c r="AD90" s="70" t="n">
        <f aca="false">AVERAGE(Q90:AB90)</f>
        <v>0.996980606758833</v>
      </c>
      <c r="AE90" s="70" t="n">
        <f aca="false">AVERAGE(E90:G90)</f>
        <v>0.992184217031269</v>
      </c>
      <c r="AF90" s="70" t="n">
        <f aca="false">AVERAGE(H90:J90)</f>
        <v>0.999029271206691</v>
      </c>
      <c r="AG90" s="70" t="n">
        <f aca="false">AVERAGE(K90:M90)</f>
        <v>0.996408303464755</v>
      </c>
      <c r="AH90" s="70" t="n">
        <f aca="false">AVERAGE(N90:P90)</f>
        <v>0.999910394265233</v>
      </c>
      <c r="AI90" s="70" t="n">
        <f aca="false">AVERAGE(Q90:S90)</f>
        <v>0.996980606758833</v>
      </c>
    </row>
    <row r="91" customFormat="false" ht="12.75" hidden="false" customHeight="false" outlineLevel="0" collapsed="false">
      <c r="A91" s="69" t="s">
        <v>27</v>
      </c>
      <c r="B91" s="69" t="n">
        <v>2</v>
      </c>
      <c r="C91" s="69" t="n">
        <v>81</v>
      </c>
      <c r="D91" s="70" t="n">
        <f aca="false">LinhrsIn!D91/SurveyHrsIn!D91</f>
        <v>0.99744623655914</v>
      </c>
      <c r="E91" s="70" t="n">
        <f aca="false">LinhrsIn!E91/SurveyHrsIn!E91</f>
        <v>1</v>
      </c>
      <c r="F91" s="70" t="n">
        <f aca="false">LinhrsIn!F91/SurveyHrsIn!F91</f>
        <v>0.980028735632184</v>
      </c>
      <c r="G91" s="70" t="n">
        <f aca="false">LinhrsIn!G91/SurveyHrsIn!G91</f>
        <v>1</v>
      </c>
      <c r="H91" s="70" t="n">
        <f aca="false">LinhrsIn!H91/SurveyHrsIn!H91</f>
        <v>0.999305555555556</v>
      </c>
      <c r="I91" s="70" t="n">
        <f aca="false">LinhrsIn!I91/SurveyHrsIn!I91</f>
        <v>0.99986559139785</v>
      </c>
      <c r="J91" s="70" t="n">
        <f aca="false">LinhrsIn!J91/SurveyHrsIn!J91</f>
        <v>0.998333333333333</v>
      </c>
      <c r="K91" s="70" t="n">
        <f aca="false">LinhrsIn!K91/SurveyHrsIn!K91</f>
        <v>0.992876344086022</v>
      </c>
      <c r="L91" s="70" t="n">
        <f aca="false">LinhrsIn!L91/SurveyHrsIn!L91</f>
        <v>0.999596774193548</v>
      </c>
      <c r="M91" s="70" t="n">
        <f aca="false">LinhrsIn!M91/SurveyHrsIn!M91</f>
        <v>0.999444444444445</v>
      </c>
      <c r="N91" s="70" t="n">
        <f aca="false">LinhrsIn!N91/SurveyHrsIn!N91</f>
        <v>0.984274193548387</v>
      </c>
      <c r="O91" s="70" t="n">
        <f aca="false">LinhrsIn!O91/SurveyHrsIn!O91</f>
        <v>0.999861111111111</v>
      </c>
      <c r="P91" s="70" t="n">
        <f aca="false">LinhrsIn!P91/SurveyHrsIn!P91</f>
        <v>0.99986559139785</v>
      </c>
      <c r="Q91" s="70" t="n">
        <f aca="false">LinhrsIn!Q91/SurveyHrsIn!Q91</f>
        <v>0.996774193548387</v>
      </c>
      <c r="R91" s="70" t="n">
        <f aca="false">LinhrsIn!R91/SurveyHrsIn!R91</f>
        <v>0.975</v>
      </c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 t="n">
        <f aca="false">AVERAGE(E91:P91)</f>
        <v>0.99612097289169</v>
      </c>
      <c r="AD91" s="70" t="n">
        <f aca="false">AVERAGE(Q91:AB91)</f>
        <v>0.985887096774194</v>
      </c>
      <c r="AE91" s="70" t="n">
        <f aca="false">AVERAGE(E91:G91)</f>
        <v>0.993342911877395</v>
      </c>
      <c r="AF91" s="70" t="n">
        <f aca="false">AVERAGE(H91:J91)</f>
        <v>0.99916816009558</v>
      </c>
      <c r="AG91" s="70" t="n">
        <f aca="false">AVERAGE(K91:M91)</f>
        <v>0.997305854241338</v>
      </c>
      <c r="AH91" s="70" t="n">
        <f aca="false">AVERAGE(N91:P91)</f>
        <v>0.994666965352449</v>
      </c>
      <c r="AI91" s="70" t="n">
        <f aca="false">AVERAGE(Q91:S91)</f>
        <v>0.985887096774194</v>
      </c>
    </row>
    <row r="92" customFormat="false" ht="12.75" hidden="false" customHeight="false" outlineLevel="0" collapsed="false">
      <c r="A92" s="69" t="s">
        <v>27</v>
      </c>
      <c r="B92" s="69" t="n">
        <v>2</v>
      </c>
      <c r="C92" s="69" t="n">
        <v>82</v>
      </c>
      <c r="D92" s="70" t="n">
        <f aca="false">LinhrsIn!D92/SurveyHrsIn!D92</f>
        <v>0.992876344086022</v>
      </c>
      <c r="E92" s="70" t="n">
        <f aca="false">LinhrsIn!E92/SurveyHrsIn!E92</f>
        <v>0.988978494623656</v>
      </c>
      <c r="F92" s="70" t="n">
        <f aca="false">LinhrsIn!F92/SurveyHrsIn!F92</f>
        <v>0.980459770114943</v>
      </c>
      <c r="G92" s="70" t="n">
        <f aca="false">LinhrsIn!G92/SurveyHrsIn!G92</f>
        <v>0.998790322580645</v>
      </c>
      <c r="H92" s="70" t="n">
        <f aca="false">LinhrsIn!H92/SurveyHrsIn!H92</f>
        <v>0.999722222222222</v>
      </c>
      <c r="I92" s="70" t="n">
        <f aca="false">LinhrsIn!I92/SurveyHrsIn!I92</f>
        <v>0.999731182795699</v>
      </c>
      <c r="J92" s="70" t="n">
        <f aca="false">LinhrsIn!J92/SurveyHrsIn!J92</f>
        <v>0.999027777777778</v>
      </c>
      <c r="K92" s="70" t="n">
        <f aca="false">LinhrsIn!K92/SurveyHrsIn!K92</f>
        <v>0.994758064516129</v>
      </c>
      <c r="L92" s="70" t="n">
        <f aca="false">LinhrsIn!L92/SurveyHrsIn!L92</f>
        <v>0.998387096774194</v>
      </c>
      <c r="M92" s="70" t="n">
        <f aca="false">LinhrsIn!M92/SurveyHrsIn!M92</f>
        <v>0.859861111111111</v>
      </c>
      <c r="N92" s="70" t="n">
        <f aca="false">LinhrsIn!N92/SurveyHrsIn!N92</f>
        <v>0.986290322580645</v>
      </c>
      <c r="O92" s="70" t="n">
        <f aca="false">LinhrsIn!O92/SurveyHrsIn!O92</f>
        <v>0.30625</v>
      </c>
      <c r="P92" s="70" t="n">
        <f aca="false">LinhrsIn!P92/SurveyHrsIn!P92</f>
        <v>0.997983870967742</v>
      </c>
      <c r="Q92" s="70" t="n">
        <f aca="false">LinhrsIn!Q92/SurveyHrsIn!Q92</f>
        <v>0.998924731182796</v>
      </c>
      <c r="R92" s="70" t="n">
        <f aca="false">LinhrsIn!R92/SurveyHrsIn!R92</f>
        <v>0.997470238095238</v>
      </c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 t="n">
        <f aca="false">AVERAGE(E92:P92)</f>
        <v>0.925853353005397</v>
      </c>
      <c r="AD92" s="70" t="n">
        <f aca="false">AVERAGE(Q92:AB92)</f>
        <v>0.998197484639017</v>
      </c>
      <c r="AE92" s="70" t="n">
        <f aca="false">AVERAGE(E92:G92)</f>
        <v>0.989409529106414</v>
      </c>
      <c r="AF92" s="70" t="n">
        <f aca="false">AVERAGE(H92:J92)</f>
        <v>0.999493727598566</v>
      </c>
      <c r="AG92" s="70" t="n">
        <f aca="false">AVERAGE(K92:M92)</f>
        <v>0.951002090800478</v>
      </c>
      <c r="AH92" s="70" t="n">
        <f aca="false">AVERAGE(N92:P92)</f>
        <v>0.763508064516129</v>
      </c>
      <c r="AI92" s="70" t="n">
        <f aca="false">AVERAGE(Q92:S92)</f>
        <v>0.998197484639017</v>
      </c>
    </row>
    <row r="93" customFormat="false" ht="12.75" hidden="false" customHeight="false" outlineLevel="0" collapsed="false">
      <c r="A93" s="69" t="s">
        <v>27</v>
      </c>
      <c r="B93" s="69" t="n">
        <v>2</v>
      </c>
      <c r="C93" s="69" t="n">
        <v>83</v>
      </c>
      <c r="D93" s="70" t="n">
        <f aca="false">LinhrsIn!D93/SurveyHrsIn!D93</f>
        <v>0.99744623655914</v>
      </c>
      <c r="E93" s="70" t="n">
        <f aca="false">LinhrsIn!E93/SurveyHrsIn!E93</f>
        <v>0.99986559139785</v>
      </c>
      <c r="F93" s="70" t="n">
        <f aca="false">LinhrsIn!F93/SurveyHrsIn!F93</f>
        <v>0.960488505747126</v>
      </c>
      <c r="G93" s="70" t="n">
        <f aca="false">LinhrsIn!G93/SurveyHrsIn!G93</f>
        <v>1</v>
      </c>
      <c r="H93" s="70" t="n">
        <f aca="false">LinhrsIn!H93/SurveyHrsIn!H93</f>
        <v>0.999722222222222</v>
      </c>
      <c r="I93" s="70" t="n">
        <f aca="false">LinhrsIn!I93/SurveyHrsIn!I93</f>
        <v>0.99986559139785</v>
      </c>
      <c r="J93" s="70" t="n">
        <f aca="false">LinhrsIn!J93/SurveyHrsIn!J93</f>
        <v>0.999861111111111</v>
      </c>
      <c r="K93" s="70" t="n">
        <f aca="false">LinhrsIn!K93/SurveyHrsIn!K93</f>
        <v>0.996102150537634</v>
      </c>
      <c r="L93" s="70" t="n">
        <f aca="false">LinhrsIn!L93/SurveyHrsIn!L93</f>
        <v>0.999596774193548</v>
      </c>
      <c r="M93" s="70" t="n">
        <f aca="false">LinhrsIn!M93/SurveyHrsIn!M93</f>
        <v>0.997777777777778</v>
      </c>
      <c r="N93" s="70" t="n">
        <f aca="false">LinhrsIn!N93/SurveyHrsIn!N93</f>
        <v>0.988844086021505</v>
      </c>
      <c r="O93" s="70" t="n">
        <f aca="false">LinhrsIn!O93/SurveyHrsIn!O93</f>
        <v>0.999861111111111</v>
      </c>
      <c r="P93" s="70" t="n">
        <f aca="false">LinhrsIn!P93/SurveyHrsIn!P93</f>
        <v>0.999596774193548</v>
      </c>
      <c r="Q93" s="70" t="n">
        <f aca="false">LinhrsIn!Q93/SurveyHrsIn!Q93</f>
        <v>0.996505376344086</v>
      </c>
      <c r="R93" s="70" t="n">
        <f aca="false">LinhrsIn!R93/SurveyHrsIn!R93</f>
        <v>0.997916666666667</v>
      </c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 t="n">
        <f aca="false">AVERAGE(E93:P93)</f>
        <v>0.99513180797594</v>
      </c>
      <c r="AD93" s="70" t="n">
        <f aca="false">AVERAGE(Q93:AB93)</f>
        <v>0.997211021505376</v>
      </c>
      <c r="AE93" s="70" t="n">
        <f aca="false">AVERAGE(E93:G93)</f>
        <v>0.986784699048325</v>
      </c>
      <c r="AF93" s="70" t="n">
        <f aca="false">AVERAGE(H93:J93)</f>
        <v>0.999816308243728</v>
      </c>
      <c r="AG93" s="70" t="n">
        <f aca="false">AVERAGE(K93:M93)</f>
        <v>0.997825567502987</v>
      </c>
      <c r="AH93" s="70" t="n">
        <f aca="false">AVERAGE(N93:P93)</f>
        <v>0.996100657108722</v>
      </c>
      <c r="AI93" s="70" t="n">
        <f aca="false">AVERAGE(Q93:S93)</f>
        <v>0.997211021505376</v>
      </c>
    </row>
    <row r="94" customFormat="false" ht="12.75" hidden="false" customHeight="false" outlineLevel="0" collapsed="false">
      <c r="A94" s="69" t="s">
        <v>27</v>
      </c>
      <c r="B94" s="69" t="n">
        <v>2</v>
      </c>
      <c r="C94" s="69" t="n">
        <v>84</v>
      </c>
      <c r="D94" s="70" t="n">
        <f aca="false">LinhrsIn!D94/SurveyHrsIn!D94</f>
        <v>0.99744623655914</v>
      </c>
      <c r="E94" s="70" t="n">
        <f aca="false">LinhrsIn!E94/SurveyHrsIn!E94</f>
        <v>0.997983870967742</v>
      </c>
      <c r="F94" s="70" t="n">
        <f aca="false">LinhrsIn!F94/SurveyHrsIn!F94</f>
        <v>0.41566091954023</v>
      </c>
      <c r="G94" s="70" t="n">
        <f aca="false">LinhrsIn!G94/SurveyHrsIn!G94</f>
        <v>0.99986559139785</v>
      </c>
      <c r="H94" s="70" t="n">
        <f aca="false">LinhrsIn!H94/SurveyHrsIn!H94</f>
        <v>0.999861111111111</v>
      </c>
      <c r="I94" s="70" t="n">
        <f aca="false">LinhrsIn!I94/SurveyHrsIn!I94</f>
        <v>1</v>
      </c>
      <c r="J94" s="70" t="n">
        <f aca="false">LinhrsIn!J94/SurveyHrsIn!J94</f>
        <v>0.99875</v>
      </c>
      <c r="K94" s="70" t="n">
        <f aca="false">LinhrsIn!K94/SurveyHrsIn!K94</f>
        <v>0.995161290322581</v>
      </c>
      <c r="L94" s="70" t="n">
        <f aca="false">LinhrsIn!L94/SurveyHrsIn!L94</f>
        <v>0.999462365591398</v>
      </c>
      <c r="M94" s="70" t="n">
        <f aca="false">LinhrsIn!M94/SurveyHrsIn!M94</f>
        <v>0.999305555555556</v>
      </c>
      <c r="N94" s="70" t="n">
        <f aca="false">LinhrsIn!N94/SurveyHrsIn!N94</f>
        <v>0.96505376344086</v>
      </c>
      <c r="O94" s="70" t="n">
        <f aca="false">LinhrsIn!O94/SurveyHrsIn!O94</f>
        <v>1</v>
      </c>
      <c r="P94" s="70" t="n">
        <f aca="false">LinhrsIn!P94/SurveyHrsIn!P94</f>
        <v>0.99744623655914</v>
      </c>
      <c r="Q94" s="70" t="n">
        <f aca="false">LinhrsIn!Q94/SurveyHrsIn!Q94</f>
        <v>0.888978494623656</v>
      </c>
      <c r="R94" s="70" t="n">
        <f aca="false">LinhrsIn!R94/SurveyHrsIn!R94</f>
        <v>0.657142857142857</v>
      </c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 t="n">
        <f aca="false">AVERAGE(E94:P94)</f>
        <v>0.947379225373872</v>
      </c>
      <c r="AD94" s="70" t="n">
        <f aca="false">AVERAGE(Q94:AB94)</f>
        <v>0.773060675883257</v>
      </c>
      <c r="AE94" s="70" t="n">
        <f aca="false">AVERAGE(E94:G94)</f>
        <v>0.804503460635274</v>
      </c>
      <c r="AF94" s="70" t="n">
        <f aca="false">AVERAGE(H94:J94)</f>
        <v>0.999537037037037</v>
      </c>
      <c r="AG94" s="70" t="n">
        <f aca="false">AVERAGE(K94:M94)</f>
        <v>0.997976403823178</v>
      </c>
      <c r="AH94" s="70" t="n">
        <f aca="false">AVERAGE(N94:P94)</f>
        <v>0.9875</v>
      </c>
      <c r="AI94" s="70" t="n">
        <f aca="false">AVERAGE(Q94:S94)</f>
        <v>0.773060675883257</v>
      </c>
    </row>
    <row r="95" customFormat="false" ht="12.75" hidden="false" customHeight="false" outlineLevel="0" collapsed="false">
      <c r="A95" s="69" t="s">
        <v>27</v>
      </c>
      <c r="B95" s="69" t="n">
        <v>2</v>
      </c>
      <c r="C95" s="69" t="n">
        <v>85</v>
      </c>
      <c r="D95" s="70" t="n">
        <f aca="false">LinhrsIn!D95/SurveyHrsIn!D95</f>
        <v>0.998655913978495</v>
      </c>
      <c r="E95" s="70" t="n">
        <f aca="false">LinhrsIn!E95/SurveyHrsIn!E95</f>
        <v>0.99986559139785</v>
      </c>
      <c r="F95" s="70" t="n">
        <f aca="false">LinhrsIn!F95/SurveyHrsIn!F95</f>
        <v>0.980316091954023</v>
      </c>
      <c r="G95" s="70" t="n">
        <f aca="false">LinhrsIn!G95/SurveyHrsIn!G95</f>
        <v>0.149059139784946</v>
      </c>
      <c r="H95" s="70" t="n">
        <f aca="false">LinhrsIn!H95/SurveyHrsIn!H95</f>
        <v>0.941944444444445</v>
      </c>
      <c r="I95" s="70" t="n">
        <f aca="false">LinhrsIn!I95/SurveyHrsIn!I95</f>
        <v>0.999462365591398</v>
      </c>
      <c r="J95" s="70" t="n">
        <f aca="false">LinhrsIn!J95/SurveyHrsIn!J95</f>
        <v>0.999722222222222</v>
      </c>
      <c r="K95" s="70" t="n">
        <f aca="false">LinhrsIn!K95/SurveyHrsIn!K95</f>
        <v>0.991666666666667</v>
      </c>
      <c r="L95" s="70" t="n">
        <f aca="false">LinhrsIn!L95/SurveyHrsIn!L95</f>
        <v>0.998252688172043</v>
      </c>
      <c r="M95" s="70" t="n">
        <f aca="false">LinhrsIn!M95/SurveyHrsIn!M95</f>
        <v>0.999444444444445</v>
      </c>
      <c r="N95" s="70" t="n">
        <f aca="false">LinhrsIn!N95/SurveyHrsIn!N95</f>
        <v>0.999731182795699</v>
      </c>
      <c r="O95" s="70" t="n">
        <f aca="false">LinhrsIn!O95/SurveyHrsIn!O95</f>
        <v>1</v>
      </c>
      <c r="P95" s="70" t="n">
        <f aca="false">LinhrsIn!P95/SurveyHrsIn!P95</f>
        <v>0.986290322580645</v>
      </c>
      <c r="Q95" s="70" t="n">
        <f aca="false">LinhrsIn!Q95/SurveyHrsIn!Q95</f>
        <v>0.935349462365591</v>
      </c>
      <c r="R95" s="70" t="n">
        <f aca="false">LinhrsIn!R95/SurveyHrsIn!R95</f>
        <v>0.621279761904762</v>
      </c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 t="n">
        <f aca="false">AVERAGE(E95:P95)</f>
        <v>0.920479596671199</v>
      </c>
      <c r="AD95" s="70" t="n">
        <f aca="false">AVERAGE(Q95:AB95)</f>
        <v>0.778314612135177</v>
      </c>
      <c r="AE95" s="70" t="n">
        <f aca="false">AVERAGE(E95:G95)</f>
        <v>0.709746941045606</v>
      </c>
      <c r="AF95" s="70" t="n">
        <f aca="false">AVERAGE(H95:J95)</f>
        <v>0.980376344086022</v>
      </c>
      <c r="AG95" s="70" t="n">
        <f aca="false">AVERAGE(K95:M95)</f>
        <v>0.996454599761051</v>
      </c>
      <c r="AH95" s="70" t="n">
        <f aca="false">AVERAGE(N95:P95)</f>
        <v>0.995340501792115</v>
      </c>
      <c r="AI95" s="70" t="n">
        <f aca="false">AVERAGE(Q95:S95)</f>
        <v>0.778314612135177</v>
      </c>
    </row>
    <row r="96" customFormat="false" ht="12.75" hidden="false" customHeight="false" outlineLevel="0" collapsed="false">
      <c r="A96" s="69" t="s">
        <v>27</v>
      </c>
      <c r="B96" s="69" t="n">
        <v>2</v>
      </c>
      <c r="C96" s="69" t="n">
        <v>86</v>
      </c>
      <c r="D96" s="70" t="n">
        <f aca="false">LinhrsIn!D96/SurveyHrsIn!D96</f>
        <v>0.99744623655914</v>
      </c>
      <c r="E96" s="70" t="n">
        <f aca="false">LinhrsIn!E96/SurveyHrsIn!E96</f>
        <v>0.999462365591398</v>
      </c>
      <c r="F96" s="70" t="n">
        <f aca="false">LinhrsIn!F96/SurveyHrsIn!F96</f>
        <v>0.979166666666667</v>
      </c>
      <c r="G96" s="70" t="n">
        <f aca="false">LinhrsIn!G96/SurveyHrsIn!G96</f>
        <v>1</v>
      </c>
      <c r="H96" s="70" t="n">
        <f aca="false">LinhrsIn!H96/SurveyHrsIn!H96</f>
        <v>0.999722222222222</v>
      </c>
      <c r="I96" s="70" t="n">
        <f aca="false">LinhrsIn!I96/SurveyHrsIn!I96</f>
        <v>1</v>
      </c>
      <c r="J96" s="70" t="n">
        <f aca="false">LinhrsIn!J96/SurveyHrsIn!J96</f>
        <v>0.999861111111111</v>
      </c>
      <c r="K96" s="70" t="n">
        <f aca="false">LinhrsIn!K96/SurveyHrsIn!K96</f>
        <v>0.99489247311828</v>
      </c>
      <c r="L96" s="70" t="n">
        <f aca="false">LinhrsIn!L96/SurveyHrsIn!L96</f>
        <v>0.999596774193548</v>
      </c>
      <c r="M96" s="70" t="n">
        <f aca="false">LinhrsIn!M96/SurveyHrsIn!M96</f>
        <v>0.999583333333333</v>
      </c>
      <c r="N96" s="70" t="n">
        <f aca="false">LinhrsIn!N96/SurveyHrsIn!N96</f>
        <v>0.799327956989247</v>
      </c>
      <c r="O96" s="70" t="n">
        <f aca="false">LinhrsIn!O96/SurveyHrsIn!O96</f>
        <v>1</v>
      </c>
      <c r="P96" s="70" t="n">
        <f aca="false">LinhrsIn!P96/SurveyHrsIn!P96</f>
        <v>1</v>
      </c>
      <c r="Q96" s="70" t="n">
        <f aca="false">LinhrsIn!Q96/SurveyHrsIn!Q96</f>
        <v>0.995295698924731</v>
      </c>
      <c r="R96" s="70" t="n">
        <f aca="false">LinhrsIn!R96/SurveyHrsIn!R96</f>
        <v>0.935267857142857</v>
      </c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 t="n">
        <f aca="false">AVERAGE(E96:P96)</f>
        <v>0.980967741935484</v>
      </c>
      <c r="AD96" s="70" t="n">
        <f aca="false">AVERAGE(Q96:AB96)</f>
        <v>0.965281778033794</v>
      </c>
      <c r="AE96" s="70" t="n">
        <f aca="false">AVERAGE(E96:G96)</f>
        <v>0.992876344086021</v>
      </c>
      <c r="AF96" s="70" t="n">
        <f aca="false">AVERAGE(H96:J96)</f>
        <v>0.999861111111111</v>
      </c>
      <c r="AG96" s="70" t="n">
        <f aca="false">AVERAGE(K96:M96)</f>
        <v>0.998024193548387</v>
      </c>
      <c r="AH96" s="70" t="n">
        <f aca="false">AVERAGE(N96:P96)</f>
        <v>0.933109318996416</v>
      </c>
      <c r="AI96" s="70" t="n">
        <f aca="false">AVERAGE(Q96:S96)</f>
        <v>0.965281778033794</v>
      </c>
    </row>
    <row r="97" customFormat="false" ht="12.75" hidden="false" customHeight="false" outlineLevel="0" collapsed="false">
      <c r="A97" s="69" t="s">
        <v>27</v>
      </c>
      <c r="B97" s="69" t="n">
        <v>2</v>
      </c>
      <c r="C97" s="69" t="n">
        <v>87</v>
      </c>
      <c r="D97" s="70" t="n">
        <f aca="false">LinhrsIn!D97/SurveyHrsIn!D97</f>
        <v>0.99744623655914</v>
      </c>
      <c r="E97" s="70" t="n">
        <f aca="false">LinhrsIn!E97/SurveyHrsIn!E97</f>
        <v>0.996102150537634</v>
      </c>
      <c r="F97" s="70" t="n">
        <f aca="false">LinhrsIn!F97/SurveyHrsIn!F97</f>
        <v>0.980316091954023</v>
      </c>
      <c r="G97" s="70" t="n">
        <f aca="false">LinhrsIn!G97/SurveyHrsIn!G97</f>
        <v>0.996908602150538</v>
      </c>
      <c r="H97" s="70" t="n">
        <f aca="false">LinhrsIn!H97/SurveyHrsIn!H97</f>
        <v>0.985416666666667</v>
      </c>
      <c r="I97" s="70" t="n">
        <f aca="false">LinhrsIn!I97/SurveyHrsIn!I97</f>
        <v>0.99986559139785</v>
      </c>
      <c r="J97" s="70" t="n">
        <f aca="false">LinhrsIn!J97/SurveyHrsIn!J97</f>
        <v>0.997361111111111</v>
      </c>
      <c r="K97" s="70" t="n">
        <f aca="false">LinhrsIn!K97/SurveyHrsIn!K97</f>
        <v>0.996102150537634</v>
      </c>
      <c r="L97" s="70" t="n">
        <f aca="false">LinhrsIn!L97/SurveyHrsIn!L97</f>
        <v>0.999193548387097</v>
      </c>
      <c r="M97" s="70" t="n">
        <f aca="false">LinhrsIn!M97/SurveyHrsIn!M97</f>
        <v>0.998611111111111</v>
      </c>
      <c r="N97" s="70" t="n">
        <f aca="false">LinhrsIn!N97/SurveyHrsIn!N97</f>
        <v>0.958198924731183</v>
      </c>
      <c r="O97" s="70" t="n">
        <f aca="false">LinhrsIn!O97/SurveyHrsIn!O97</f>
        <v>0.999305555555556</v>
      </c>
      <c r="P97" s="70" t="n">
        <f aca="false">LinhrsIn!P97/SurveyHrsIn!P97</f>
        <v>0.99986559139785</v>
      </c>
      <c r="Q97" s="70" t="n">
        <f aca="false">LinhrsIn!Q97/SurveyHrsIn!Q97</f>
        <v>0.996639784946237</v>
      </c>
      <c r="R97" s="70" t="n">
        <f aca="false">LinhrsIn!R97/SurveyHrsIn!R97</f>
        <v>0.997321428571429</v>
      </c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 t="n">
        <f aca="false">AVERAGE(E97:P97)</f>
        <v>0.992270591294854</v>
      </c>
      <c r="AD97" s="70" t="n">
        <f aca="false">AVERAGE(Q97:AB97)</f>
        <v>0.996980606758833</v>
      </c>
      <c r="AE97" s="70" t="n">
        <f aca="false">AVERAGE(E97:G97)</f>
        <v>0.991108948214065</v>
      </c>
      <c r="AF97" s="70" t="n">
        <f aca="false">AVERAGE(H97:J97)</f>
        <v>0.994214456391876</v>
      </c>
      <c r="AG97" s="70" t="n">
        <f aca="false">AVERAGE(K97:M97)</f>
        <v>0.997968936678614</v>
      </c>
      <c r="AH97" s="70" t="n">
        <f aca="false">AVERAGE(N97:P97)</f>
        <v>0.985790023894863</v>
      </c>
      <c r="AI97" s="70" t="n">
        <f aca="false">AVERAGE(Q97:S97)</f>
        <v>0.996980606758833</v>
      </c>
    </row>
    <row r="98" customFormat="false" ht="12.75" hidden="false" customHeight="false" outlineLevel="0" collapsed="false">
      <c r="A98" s="69" t="s">
        <v>27</v>
      </c>
      <c r="B98" s="69" t="n">
        <v>2</v>
      </c>
      <c r="C98" s="69" t="n">
        <v>88</v>
      </c>
      <c r="D98" s="70" t="n">
        <f aca="false">LinhrsIn!D98/SurveyHrsIn!D98</f>
        <v>0.983602150537634</v>
      </c>
      <c r="E98" s="70" t="n">
        <f aca="false">LinhrsIn!E98/SurveyHrsIn!E98</f>
        <v>0.998387096774194</v>
      </c>
      <c r="F98" s="70" t="n">
        <f aca="false">LinhrsIn!F98/SurveyHrsIn!F98</f>
        <v>0.980890804597701</v>
      </c>
      <c r="G98" s="70" t="n">
        <f aca="false">LinhrsIn!G98/SurveyHrsIn!G98</f>
        <v>0.99986559139785</v>
      </c>
      <c r="H98" s="70" t="n">
        <f aca="false">LinhrsIn!H98/SurveyHrsIn!H98</f>
        <v>0.999722222222222</v>
      </c>
      <c r="I98" s="70" t="n">
        <f aca="false">LinhrsIn!I98/SurveyHrsIn!I98</f>
        <v>0.99986559139785</v>
      </c>
      <c r="J98" s="70" t="n">
        <f aca="false">LinhrsIn!J98/SurveyHrsIn!J98</f>
        <v>0.999861111111111</v>
      </c>
      <c r="K98" s="70" t="n">
        <f aca="false">LinhrsIn!K98/SurveyHrsIn!K98</f>
        <v>0.995161290322581</v>
      </c>
      <c r="L98" s="70" t="n">
        <f aca="false">LinhrsIn!L98/SurveyHrsIn!L98</f>
        <v>0.999596774193548</v>
      </c>
      <c r="M98" s="70" t="n">
        <f aca="false">LinhrsIn!M98/SurveyHrsIn!M98</f>
        <v>0.999583333333333</v>
      </c>
      <c r="N98" s="70" t="n">
        <f aca="false">LinhrsIn!N98/SurveyHrsIn!N98</f>
        <v>0.993682795698925</v>
      </c>
      <c r="O98" s="70" t="n">
        <f aca="false">LinhrsIn!O98/SurveyHrsIn!O98</f>
        <v>0.999861111111111</v>
      </c>
      <c r="P98" s="70" t="n">
        <f aca="false">LinhrsIn!P98/SurveyHrsIn!P98</f>
        <v>0.999596774193548</v>
      </c>
      <c r="Q98" s="70" t="n">
        <f aca="false">LinhrsIn!Q98/SurveyHrsIn!Q98</f>
        <v>0.991801075268817</v>
      </c>
      <c r="R98" s="70" t="n">
        <f aca="false">LinhrsIn!R98/SurveyHrsIn!R98</f>
        <v>0.997321428571429</v>
      </c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 t="n">
        <f aca="false">AVERAGE(E98:P98)</f>
        <v>0.997172874696164</v>
      </c>
      <c r="AD98" s="70" t="n">
        <f aca="false">AVERAGE(Q98:AB98)</f>
        <v>0.994561251920123</v>
      </c>
      <c r="AE98" s="70" t="n">
        <f aca="false">AVERAGE(E98:G98)</f>
        <v>0.993047830923248</v>
      </c>
      <c r="AF98" s="70" t="n">
        <f aca="false">AVERAGE(H98:J98)</f>
        <v>0.999816308243728</v>
      </c>
      <c r="AG98" s="70" t="n">
        <f aca="false">AVERAGE(K98:M98)</f>
        <v>0.998113799283154</v>
      </c>
      <c r="AH98" s="70" t="n">
        <f aca="false">AVERAGE(N98:P98)</f>
        <v>0.997713560334528</v>
      </c>
      <c r="AI98" s="70" t="n">
        <f aca="false">AVERAGE(Q98:S98)</f>
        <v>0.994561251920123</v>
      </c>
    </row>
    <row r="99" customFormat="false" ht="12.75" hidden="false" customHeight="false" outlineLevel="0" collapsed="false">
      <c r="A99" s="69" t="s">
        <v>27</v>
      </c>
      <c r="B99" s="69" t="n">
        <v>2</v>
      </c>
      <c r="C99" s="69" t="n">
        <v>89</v>
      </c>
      <c r="D99" s="70" t="n">
        <f aca="false">LinhrsIn!D99/SurveyHrsIn!D99</f>
        <v>0.99744623655914</v>
      </c>
      <c r="E99" s="70" t="n">
        <f aca="false">LinhrsIn!E99/SurveyHrsIn!E99</f>
        <v>1</v>
      </c>
      <c r="F99" s="70" t="n">
        <f aca="false">LinhrsIn!F99/SurveyHrsIn!F99</f>
        <v>0.979597701149425</v>
      </c>
      <c r="G99" s="70" t="n">
        <f aca="false">LinhrsIn!G99/SurveyHrsIn!G99</f>
        <v>0.997043010752688</v>
      </c>
      <c r="H99" s="70" t="n">
        <f aca="false">LinhrsIn!H99/SurveyHrsIn!H99</f>
        <v>0.997638888888889</v>
      </c>
      <c r="I99" s="70" t="n">
        <f aca="false">LinhrsIn!I99/SurveyHrsIn!I99</f>
        <v>0.993145161290323</v>
      </c>
      <c r="J99" s="70" t="n">
        <f aca="false">LinhrsIn!J99/SurveyHrsIn!J99</f>
        <v>0.999861111111111</v>
      </c>
      <c r="K99" s="70" t="n">
        <f aca="false">LinhrsIn!K99/SurveyHrsIn!K99</f>
        <v>0.943951612903226</v>
      </c>
      <c r="L99" s="70" t="n">
        <f aca="false">LinhrsIn!L99/SurveyHrsIn!L99</f>
        <v>0.969220430107527</v>
      </c>
      <c r="M99" s="70" t="n">
        <f aca="false">LinhrsIn!M99/SurveyHrsIn!M99</f>
        <v>0.999583333333333</v>
      </c>
      <c r="N99" s="70" t="n">
        <f aca="false">LinhrsIn!N99/SurveyHrsIn!N99</f>
        <v>0.99744623655914</v>
      </c>
      <c r="O99" s="70" t="n">
        <f aca="false">LinhrsIn!O99/SurveyHrsIn!O99</f>
        <v>0.999861111111111</v>
      </c>
      <c r="P99" s="70" t="n">
        <f aca="false">LinhrsIn!P99/SurveyHrsIn!P99</f>
        <v>0.564516129032258</v>
      </c>
      <c r="Q99" s="70" t="n">
        <f aca="false">LinhrsIn!Q99/SurveyHrsIn!Q99</f>
        <v>0.0315860215053763</v>
      </c>
      <c r="R99" s="70" t="n">
        <f aca="false">LinhrsIn!R99/SurveyHrsIn!R99</f>
        <v>0.15014880952381</v>
      </c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 t="n">
        <f aca="false">AVERAGE(E99:P99)</f>
        <v>0.953488727186586</v>
      </c>
      <c r="AD99" s="70" t="n">
        <f aca="false">AVERAGE(Q99:AB99)</f>
        <v>0.0908674155145929</v>
      </c>
      <c r="AE99" s="70" t="n">
        <f aca="false">AVERAGE(E99:G99)</f>
        <v>0.992213570634038</v>
      </c>
      <c r="AF99" s="70" t="n">
        <f aca="false">AVERAGE(H99:J99)</f>
        <v>0.996881720430108</v>
      </c>
      <c r="AG99" s="70" t="n">
        <f aca="false">AVERAGE(K99:M99)</f>
        <v>0.970918458781362</v>
      </c>
      <c r="AH99" s="70" t="n">
        <f aca="false">AVERAGE(N99:P99)</f>
        <v>0.853941158900836</v>
      </c>
      <c r="AI99" s="70" t="n">
        <f aca="false">AVERAGE(Q99:S99)</f>
        <v>0.0908674155145929</v>
      </c>
    </row>
    <row r="100" customFormat="false" ht="12.75" hidden="false" customHeight="false" outlineLevel="0" collapsed="false">
      <c r="A100" s="69" t="s">
        <v>27</v>
      </c>
      <c r="B100" s="69" t="n">
        <v>2</v>
      </c>
      <c r="C100" s="69" t="n">
        <v>90</v>
      </c>
      <c r="D100" s="70" t="n">
        <f aca="false">LinhrsIn!D100/SurveyHrsIn!D100</f>
        <v>0.99744623655914</v>
      </c>
      <c r="E100" s="70" t="n">
        <f aca="false">LinhrsIn!E100/SurveyHrsIn!E100</f>
        <v>0.995430107526882</v>
      </c>
      <c r="F100" s="70" t="n">
        <f aca="false">LinhrsIn!F100/SurveyHrsIn!F100</f>
        <v>0.980747126436782</v>
      </c>
      <c r="G100" s="70" t="n">
        <f aca="false">LinhrsIn!G100/SurveyHrsIn!G100</f>
        <v>1</v>
      </c>
      <c r="H100" s="70" t="n">
        <f aca="false">LinhrsIn!H100/SurveyHrsIn!H100</f>
        <v>0.999861111111111</v>
      </c>
      <c r="I100" s="70" t="n">
        <f aca="false">LinhrsIn!I100/SurveyHrsIn!I100</f>
        <v>1</v>
      </c>
      <c r="J100" s="70" t="n">
        <f aca="false">LinhrsIn!J100/SurveyHrsIn!J100</f>
        <v>0.999861111111111</v>
      </c>
      <c r="K100" s="70" t="n">
        <f aca="false">LinhrsIn!K100/SurveyHrsIn!K100</f>
        <v>0.994354838709677</v>
      </c>
      <c r="L100" s="70" t="n">
        <f aca="false">LinhrsIn!L100/SurveyHrsIn!L100</f>
        <v>0.997715053763441</v>
      </c>
      <c r="M100" s="70" t="n">
        <f aca="false">LinhrsIn!M100/SurveyHrsIn!M100</f>
        <v>0.997361111111111</v>
      </c>
      <c r="N100" s="70" t="n">
        <f aca="false">LinhrsIn!N100/SurveyHrsIn!N100</f>
        <v>0.999596774193548</v>
      </c>
      <c r="O100" s="70" t="n">
        <f aca="false">LinhrsIn!O100/SurveyHrsIn!O100</f>
        <v>1</v>
      </c>
      <c r="P100" s="70" t="n">
        <f aca="false">LinhrsIn!P100/SurveyHrsIn!P100</f>
        <v>0.99986559139785</v>
      </c>
      <c r="Q100" s="70" t="n">
        <f aca="false">LinhrsIn!Q100/SurveyHrsIn!Q100</f>
        <v>0.993817204301075</v>
      </c>
      <c r="R100" s="70" t="n">
        <f aca="false">LinhrsIn!R100/SurveyHrsIn!R100</f>
        <v>0.996875</v>
      </c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 t="n">
        <f aca="false">AVERAGE(E100:P100)</f>
        <v>0.997066068780126</v>
      </c>
      <c r="AD100" s="70" t="n">
        <f aca="false">AVERAGE(Q100:AB100)</f>
        <v>0.995346102150538</v>
      </c>
      <c r="AE100" s="70" t="n">
        <f aca="false">AVERAGE(E100:G100)</f>
        <v>0.992059077987888</v>
      </c>
      <c r="AF100" s="70" t="n">
        <f aca="false">AVERAGE(H100:J100)</f>
        <v>0.999907407407407</v>
      </c>
      <c r="AG100" s="70" t="n">
        <f aca="false">AVERAGE(K100:M100)</f>
        <v>0.996477001194743</v>
      </c>
      <c r="AH100" s="70" t="n">
        <f aca="false">AVERAGE(N100:P100)</f>
        <v>0.999820788530466</v>
      </c>
      <c r="AI100" s="70" t="n">
        <f aca="false">AVERAGE(Q100:S100)</f>
        <v>0.995346102150538</v>
      </c>
    </row>
    <row r="101" customFormat="false" ht="12.75" hidden="false" customHeight="false" outlineLevel="0" collapsed="false">
      <c r="A101" s="69" t="s">
        <v>27</v>
      </c>
      <c r="B101" s="69" t="n">
        <v>2</v>
      </c>
      <c r="C101" s="69" t="n">
        <v>91</v>
      </c>
      <c r="D101" s="70" t="n">
        <f aca="false">LinhrsIn!D101/SurveyHrsIn!D101</f>
        <v>0.99744623655914</v>
      </c>
      <c r="E101" s="70" t="n">
        <f aca="false">LinhrsIn!E101/SurveyHrsIn!E101</f>
        <v>0.999059139784946</v>
      </c>
      <c r="F101" s="70" t="n">
        <f aca="false">LinhrsIn!F101/SurveyHrsIn!F101</f>
        <v>0.980459770114943</v>
      </c>
      <c r="G101" s="70" t="n">
        <f aca="false">LinhrsIn!G101/SurveyHrsIn!G101</f>
        <v>0.99986559139785</v>
      </c>
      <c r="H101" s="70" t="n">
        <f aca="false">LinhrsIn!H101/SurveyHrsIn!H101</f>
        <v>0.999722222222222</v>
      </c>
      <c r="I101" s="70" t="n">
        <f aca="false">LinhrsIn!I101/SurveyHrsIn!I101</f>
        <v>0.99986559139785</v>
      </c>
      <c r="J101" s="70" t="n">
        <f aca="false">LinhrsIn!J101/SurveyHrsIn!J101</f>
        <v>0.999166666666667</v>
      </c>
      <c r="K101" s="70" t="n">
        <f aca="false">LinhrsIn!K101/SurveyHrsIn!K101</f>
        <v>0.984811827956989</v>
      </c>
      <c r="L101" s="70" t="n">
        <f aca="false">LinhrsIn!L101/SurveyHrsIn!L101</f>
        <v>0.999193548387097</v>
      </c>
      <c r="M101" s="70" t="n">
        <f aca="false">LinhrsIn!M101/SurveyHrsIn!M101</f>
        <v>0.999444444444445</v>
      </c>
      <c r="N101" s="70" t="n">
        <f aca="false">LinhrsIn!N101/SurveyHrsIn!N101</f>
        <v>0.99260752688172</v>
      </c>
      <c r="O101" s="70" t="n">
        <f aca="false">LinhrsIn!O101/SurveyHrsIn!O101</f>
        <v>0.9675</v>
      </c>
      <c r="P101" s="70" t="n">
        <f aca="false">LinhrsIn!P101/SurveyHrsIn!P101</f>
        <v>0.994354838709677</v>
      </c>
      <c r="Q101" s="70" t="n">
        <f aca="false">LinhrsIn!Q101/SurveyHrsIn!Q101</f>
        <v>0.999596774193548</v>
      </c>
      <c r="R101" s="70" t="n">
        <f aca="false">LinhrsIn!R101/SurveyHrsIn!R101</f>
        <v>0.976934523809524</v>
      </c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 t="n">
        <f aca="false">AVERAGE(E101:P101)</f>
        <v>0.993004263997034</v>
      </c>
      <c r="AD101" s="70" t="n">
        <f aca="false">AVERAGE(Q101:AB101)</f>
        <v>0.988265649001536</v>
      </c>
      <c r="AE101" s="70" t="n">
        <f aca="false">AVERAGE(E101:G101)</f>
        <v>0.993128167099246</v>
      </c>
      <c r="AF101" s="70" t="n">
        <f aca="false">AVERAGE(H101:J101)</f>
        <v>0.999584826762246</v>
      </c>
      <c r="AG101" s="70" t="n">
        <f aca="false">AVERAGE(K101:M101)</f>
        <v>0.994483273596177</v>
      </c>
      <c r="AH101" s="70" t="n">
        <f aca="false">AVERAGE(N101:P101)</f>
        <v>0.984820788530466</v>
      </c>
      <c r="AI101" s="70" t="n">
        <f aca="false">AVERAGE(Q101:S101)</f>
        <v>0.988265649001536</v>
      </c>
    </row>
    <row r="102" customFormat="false" ht="12.75" hidden="false" customHeight="false" outlineLevel="0" collapsed="false">
      <c r="A102" s="69" t="s">
        <v>27</v>
      </c>
      <c r="B102" s="69" t="n">
        <v>2</v>
      </c>
      <c r="C102" s="69" t="n">
        <v>92</v>
      </c>
      <c r="D102" s="70" t="n">
        <f aca="false">LinhrsIn!D102/SurveyHrsIn!D102</f>
        <v>0.99744623655914</v>
      </c>
      <c r="E102" s="70" t="n">
        <f aca="false">LinhrsIn!E102/SurveyHrsIn!E102</f>
        <v>0.99986559139785</v>
      </c>
      <c r="F102" s="70" t="n">
        <f aca="false">LinhrsIn!F102/SurveyHrsIn!F102</f>
        <v>0.980172413793104</v>
      </c>
      <c r="G102" s="70" t="n">
        <f aca="false">LinhrsIn!G102/SurveyHrsIn!G102</f>
        <v>0.996102150537634</v>
      </c>
      <c r="H102" s="70" t="n">
        <f aca="false">LinhrsIn!H102/SurveyHrsIn!H102</f>
        <v>0.999722222222222</v>
      </c>
      <c r="I102" s="70" t="n">
        <f aca="false">LinhrsIn!I102/SurveyHrsIn!I102</f>
        <v>0.99986559139785</v>
      </c>
      <c r="J102" s="70" t="n">
        <f aca="false">LinhrsIn!J102/SurveyHrsIn!J102</f>
        <v>0.999861111111111</v>
      </c>
      <c r="K102" s="70" t="n">
        <f aca="false">LinhrsIn!K102/SurveyHrsIn!K102</f>
        <v>0.996102150537634</v>
      </c>
      <c r="L102" s="70" t="n">
        <f aca="false">LinhrsIn!L102/SurveyHrsIn!L102</f>
        <v>0.999596774193548</v>
      </c>
      <c r="M102" s="70" t="n">
        <f aca="false">LinhrsIn!M102/SurveyHrsIn!M102</f>
        <v>0.997916666666667</v>
      </c>
      <c r="N102" s="70" t="n">
        <f aca="false">LinhrsIn!N102/SurveyHrsIn!N102</f>
        <v>0.904301075268817</v>
      </c>
      <c r="O102" s="70" t="n">
        <f aca="false">LinhrsIn!O102/SurveyHrsIn!O102</f>
        <v>0.945833333333333</v>
      </c>
      <c r="P102" s="70" t="n">
        <f aca="false">LinhrsIn!P102/SurveyHrsIn!P102</f>
        <v>0.994758064516129</v>
      </c>
      <c r="Q102" s="70" t="n">
        <f aca="false">LinhrsIn!Q102/SurveyHrsIn!Q102</f>
        <v>0.999596774193548</v>
      </c>
      <c r="R102" s="70" t="n">
        <f aca="false">LinhrsIn!R102/SurveyHrsIn!R102</f>
        <v>0.997619047619048</v>
      </c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 t="n">
        <f aca="false">AVERAGE(E102:P102)</f>
        <v>0.984508095414658</v>
      </c>
      <c r="AD102" s="70" t="n">
        <f aca="false">AVERAGE(Q102:AB102)</f>
        <v>0.998607910906298</v>
      </c>
      <c r="AE102" s="70" t="n">
        <f aca="false">AVERAGE(E102:G102)</f>
        <v>0.992046718576196</v>
      </c>
      <c r="AF102" s="70" t="n">
        <f aca="false">AVERAGE(H102:J102)</f>
        <v>0.999816308243728</v>
      </c>
      <c r="AG102" s="70" t="n">
        <f aca="false">AVERAGE(K102:M102)</f>
        <v>0.997871863799283</v>
      </c>
      <c r="AH102" s="70" t="n">
        <f aca="false">AVERAGE(N102:P102)</f>
        <v>0.948297491039427</v>
      </c>
      <c r="AI102" s="70" t="n">
        <f aca="false">AVERAGE(Q102:S102)</f>
        <v>0.998607910906298</v>
      </c>
    </row>
    <row r="103" customFormat="false" ht="12.75" hidden="false" customHeight="false" outlineLevel="0" collapsed="false">
      <c r="A103" s="69" t="s">
        <v>27</v>
      </c>
      <c r="B103" s="69" t="n">
        <v>2</v>
      </c>
      <c r="C103" s="69" t="n">
        <v>93</v>
      </c>
      <c r="D103" s="70" t="n">
        <f aca="false">LinhrsIn!D103/SurveyHrsIn!D103</f>
        <v>0.982795698924731</v>
      </c>
      <c r="E103" s="70" t="n">
        <f aca="false">LinhrsIn!E103/SurveyHrsIn!E103</f>
        <v>0.995161290322581</v>
      </c>
      <c r="F103" s="70" t="n">
        <f aca="false">LinhrsIn!F103/SurveyHrsIn!F103</f>
        <v>0.980172413793104</v>
      </c>
      <c r="G103" s="70" t="n">
        <f aca="false">LinhrsIn!G103/SurveyHrsIn!G103</f>
        <v>0.99986559139785</v>
      </c>
      <c r="H103" s="70" t="n">
        <f aca="false">LinhrsIn!H103/SurveyHrsIn!H103</f>
        <v>0.999722222222222</v>
      </c>
      <c r="I103" s="70" t="n">
        <f aca="false">LinhrsIn!I103/SurveyHrsIn!I103</f>
        <v>0.99986559139785</v>
      </c>
      <c r="J103" s="70" t="n">
        <f aca="false">LinhrsIn!J103/SurveyHrsIn!J103</f>
        <v>0.999861111111111</v>
      </c>
      <c r="K103" s="70" t="n">
        <f aca="false">LinhrsIn!K103/SurveyHrsIn!K103</f>
        <v>0.994623655913979</v>
      </c>
      <c r="L103" s="70" t="n">
        <f aca="false">LinhrsIn!L103/SurveyHrsIn!L103</f>
        <v>0.955645161290323</v>
      </c>
      <c r="M103" s="70" t="n">
        <f aca="false">LinhrsIn!M103/SurveyHrsIn!M103</f>
        <v>0.989722222222222</v>
      </c>
      <c r="N103" s="70" t="n">
        <f aca="false">LinhrsIn!N103/SurveyHrsIn!N103</f>
        <v>0.978225806451613</v>
      </c>
      <c r="O103" s="70" t="n">
        <f aca="false">LinhrsIn!O103/SurveyHrsIn!O103</f>
        <v>0.999861111111111</v>
      </c>
      <c r="P103" s="70" t="n">
        <f aca="false">LinhrsIn!P103/SurveyHrsIn!P103</f>
        <v>0.996370967741936</v>
      </c>
      <c r="Q103" s="70" t="n">
        <f aca="false">LinhrsIn!Q103/SurveyHrsIn!Q103</f>
        <v>0.999462365591398</v>
      </c>
      <c r="R103" s="70" t="n">
        <f aca="false">LinhrsIn!R103/SurveyHrsIn!R103</f>
        <v>0.997321428571429</v>
      </c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 t="n">
        <f aca="false">AVERAGE(E103:P103)</f>
        <v>0.990758095414658</v>
      </c>
      <c r="AD103" s="70" t="n">
        <f aca="false">AVERAGE(Q103:AB103)</f>
        <v>0.998391897081413</v>
      </c>
      <c r="AE103" s="70" t="n">
        <f aca="false">AVERAGE(E103:G103)</f>
        <v>0.991733098504511</v>
      </c>
      <c r="AF103" s="70" t="n">
        <f aca="false">AVERAGE(H103:J103)</f>
        <v>0.999816308243728</v>
      </c>
      <c r="AG103" s="70" t="n">
        <f aca="false">AVERAGE(K103:M103)</f>
        <v>0.979997013142175</v>
      </c>
      <c r="AH103" s="70" t="n">
        <f aca="false">AVERAGE(N103:P103)</f>
        <v>0.99148596176822</v>
      </c>
      <c r="AI103" s="70" t="n">
        <f aca="false">AVERAGE(Q103:S103)</f>
        <v>0.998391897081413</v>
      </c>
    </row>
    <row r="104" customFormat="false" ht="12.75" hidden="false" customHeight="false" outlineLevel="0" collapsed="false">
      <c r="A104" s="69" t="s">
        <v>27</v>
      </c>
      <c r="B104" s="69" t="n">
        <v>2</v>
      </c>
      <c r="C104" s="69" t="n">
        <v>94</v>
      </c>
      <c r="D104" s="70" t="n">
        <f aca="false">LinhrsIn!D104/SurveyHrsIn!D104</f>
        <v>0.995430107526882</v>
      </c>
      <c r="E104" s="70" t="n">
        <f aca="false">LinhrsIn!E104/SurveyHrsIn!E104</f>
        <v>1</v>
      </c>
      <c r="F104" s="70" t="n">
        <f aca="false">LinhrsIn!F104/SurveyHrsIn!F104</f>
        <v>0.979741379310345</v>
      </c>
      <c r="G104" s="70" t="n">
        <f aca="false">LinhrsIn!G104/SurveyHrsIn!G104</f>
        <v>1</v>
      </c>
      <c r="H104" s="70" t="n">
        <f aca="false">LinhrsIn!H104/SurveyHrsIn!H104</f>
        <v>0.999722222222222</v>
      </c>
      <c r="I104" s="70" t="n">
        <f aca="false">LinhrsIn!I104/SurveyHrsIn!I104</f>
        <v>0.99986559139785</v>
      </c>
      <c r="J104" s="70" t="n">
        <f aca="false">LinhrsIn!J104/SurveyHrsIn!J104</f>
        <v>0.999861111111111</v>
      </c>
      <c r="K104" s="70" t="n">
        <f aca="false">LinhrsIn!K104/SurveyHrsIn!K104</f>
        <v>0.993548387096774</v>
      </c>
      <c r="L104" s="70" t="n">
        <f aca="false">LinhrsIn!L104/SurveyHrsIn!L104</f>
        <v>0.999596774193548</v>
      </c>
      <c r="M104" s="70" t="n">
        <f aca="false">LinhrsIn!M104/SurveyHrsIn!M104</f>
        <v>0.999583333333333</v>
      </c>
      <c r="N104" s="70" t="n">
        <f aca="false">LinhrsIn!N104/SurveyHrsIn!N104</f>
        <v>0.999731182795699</v>
      </c>
      <c r="O104" s="70" t="n">
        <f aca="false">LinhrsIn!O104/SurveyHrsIn!O104</f>
        <v>0.999861111111111</v>
      </c>
      <c r="P104" s="70" t="n">
        <f aca="false">LinhrsIn!P104/SurveyHrsIn!P104</f>
        <v>0.998252688172043</v>
      </c>
      <c r="Q104" s="70" t="n">
        <f aca="false">LinhrsIn!Q104/SurveyHrsIn!Q104</f>
        <v>0.999596774193548</v>
      </c>
      <c r="R104" s="70" t="n">
        <f aca="false">LinhrsIn!R104/SurveyHrsIn!R104</f>
        <v>0.990773809523809</v>
      </c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 t="n">
        <f aca="false">AVERAGE(E104:P104)</f>
        <v>0.997480315062003</v>
      </c>
      <c r="AD104" s="70" t="n">
        <f aca="false">AVERAGE(Q104:AB104)</f>
        <v>0.995185291858679</v>
      </c>
      <c r="AE104" s="70" t="n">
        <f aca="false">AVERAGE(E104:G104)</f>
        <v>0.993247126436782</v>
      </c>
      <c r="AF104" s="70" t="n">
        <f aca="false">AVERAGE(H104:J104)</f>
        <v>0.999816308243728</v>
      </c>
      <c r="AG104" s="70" t="n">
        <f aca="false">AVERAGE(K104:M104)</f>
        <v>0.997576164874552</v>
      </c>
      <c r="AH104" s="70" t="n">
        <f aca="false">AVERAGE(N104:P104)</f>
        <v>0.999281660692951</v>
      </c>
      <c r="AI104" s="70" t="n">
        <f aca="false">AVERAGE(Q104:S104)</f>
        <v>0.995185291858679</v>
      </c>
    </row>
    <row r="105" customFormat="false" ht="12.75" hidden="false" customHeight="false" outlineLevel="0" collapsed="false">
      <c r="A105" s="69" t="s">
        <v>27</v>
      </c>
      <c r="B105" s="69" t="n">
        <v>2</v>
      </c>
      <c r="C105" s="69" t="n">
        <v>95</v>
      </c>
      <c r="D105" s="70" t="n">
        <f aca="false">LinhrsIn!D105/SurveyHrsIn!D105</f>
        <v>0.99744623655914</v>
      </c>
      <c r="E105" s="70" t="n">
        <f aca="false">LinhrsIn!E105/SurveyHrsIn!E105</f>
        <v>0.997983870967742</v>
      </c>
      <c r="F105" s="70" t="n">
        <f aca="false">LinhrsIn!F105/SurveyHrsIn!F105</f>
        <v>0.980028735632184</v>
      </c>
      <c r="G105" s="70" t="n">
        <f aca="false">LinhrsIn!G105/SurveyHrsIn!G105</f>
        <v>0.998655913978495</v>
      </c>
      <c r="H105" s="70" t="n">
        <f aca="false">LinhrsIn!H105/SurveyHrsIn!H105</f>
        <v>0.999444444444445</v>
      </c>
      <c r="I105" s="70" t="n">
        <f aca="false">LinhrsIn!I105/SurveyHrsIn!I105</f>
        <v>0.99986559139785</v>
      </c>
      <c r="J105" s="70" t="n">
        <f aca="false">LinhrsIn!J105/SurveyHrsIn!J105</f>
        <v>0.999861111111111</v>
      </c>
      <c r="K105" s="70" t="n">
        <f aca="false">LinhrsIn!K105/SurveyHrsIn!K105</f>
        <v>0.996370967741936</v>
      </c>
      <c r="L105" s="70" t="n">
        <f aca="false">LinhrsIn!L105/SurveyHrsIn!L105</f>
        <v>0.999327956989247</v>
      </c>
      <c r="M105" s="70" t="n">
        <f aca="false">LinhrsIn!M105/SurveyHrsIn!M105</f>
        <v>0.994722222222222</v>
      </c>
      <c r="N105" s="70" t="n">
        <f aca="false">LinhrsIn!N105/SurveyHrsIn!N105</f>
        <v>0.974193548387097</v>
      </c>
      <c r="O105" s="70" t="n">
        <f aca="false">LinhrsIn!O105/SurveyHrsIn!O105</f>
        <v>0.996805555555556</v>
      </c>
      <c r="P105" s="70" t="n">
        <f aca="false">LinhrsIn!P105/SurveyHrsIn!P105</f>
        <v>0.996236559139785</v>
      </c>
      <c r="Q105" s="70" t="n">
        <f aca="false">LinhrsIn!Q105/SurveyHrsIn!Q105</f>
        <v>0.999596774193548</v>
      </c>
      <c r="R105" s="70" t="n">
        <f aca="false">LinhrsIn!R105/SurveyHrsIn!R105</f>
        <v>0.997767857142857</v>
      </c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 t="n">
        <f aca="false">AVERAGE(E105:P105)</f>
        <v>0.994458039797306</v>
      </c>
      <c r="AD105" s="70" t="n">
        <f aca="false">AVERAGE(Q105:AB105)</f>
        <v>0.998682315668203</v>
      </c>
      <c r="AE105" s="70" t="n">
        <f aca="false">AVERAGE(E105:G105)</f>
        <v>0.992222840192807</v>
      </c>
      <c r="AF105" s="70" t="n">
        <f aca="false">AVERAGE(H105:J105)</f>
        <v>0.999723715651135</v>
      </c>
      <c r="AG105" s="70" t="n">
        <f aca="false">AVERAGE(K105:M105)</f>
        <v>0.996807048984468</v>
      </c>
      <c r="AH105" s="70" t="n">
        <f aca="false">AVERAGE(N105:P105)</f>
        <v>0.989078554360813</v>
      </c>
      <c r="AI105" s="70" t="n">
        <f aca="false">AVERAGE(Q105:S105)</f>
        <v>0.998682315668203</v>
      </c>
    </row>
    <row r="106" customFormat="false" ht="12.75" hidden="false" customHeight="false" outlineLevel="0" collapsed="false">
      <c r="A106" s="69" t="s">
        <v>27</v>
      </c>
      <c r="B106" s="69" t="n">
        <v>2</v>
      </c>
      <c r="C106" s="69" t="n">
        <v>96</v>
      </c>
      <c r="D106" s="70" t="n">
        <f aca="false">LinhrsIn!D106/SurveyHrsIn!D106</f>
        <v>0.99744623655914</v>
      </c>
      <c r="E106" s="70" t="n">
        <f aca="false">LinhrsIn!E106/SurveyHrsIn!E106</f>
        <v>0.99986559139785</v>
      </c>
      <c r="F106" s="70" t="n">
        <f aca="false">LinhrsIn!F106/SurveyHrsIn!F106</f>
        <v>0.979885057471264</v>
      </c>
      <c r="G106" s="70" t="n">
        <f aca="false">LinhrsIn!G106/SurveyHrsIn!G106</f>
        <v>1</v>
      </c>
      <c r="H106" s="70" t="n">
        <f aca="false">LinhrsIn!H106/SurveyHrsIn!H106</f>
        <v>0.999444444444445</v>
      </c>
      <c r="I106" s="70" t="n">
        <f aca="false">LinhrsIn!I106/SurveyHrsIn!I106</f>
        <v>0.99744623655914</v>
      </c>
      <c r="J106" s="70" t="n">
        <f aca="false">LinhrsIn!J106/SurveyHrsIn!J106</f>
        <v>0.999861111111111</v>
      </c>
      <c r="K106" s="70" t="n">
        <f aca="false">LinhrsIn!K106/SurveyHrsIn!K106</f>
        <v>0.954435483870968</v>
      </c>
      <c r="L106" s="70" t="n">
        <f aca="false">LinhrsIn!L106/SurveyHrsIn!L106</f>
        <v>0.999596774193548</v>
      </c>
      <c r="M106" s="70" t="n">
        <f aca="false">LinhrsIn!M106/SurveyHrsIn!M106</f>
        <v>0.999444444444445</v>
      </c>
      <c r="N106" s="70" t="n">
        <f aca="false">LinhrsIn!N106/SurveyHrsIn!N106</f>
        <v>0.999731182795699</v>
      </c>
      <c r="O106" s="70" t="n">
        <f aca="false">LinhrsIn!O106/SurveyHrsIn!O106</f>
        <v>0.999861111111111</v>
      </c>
      <c r="P106" s="70" t="n">
        <f aca="false">LinhrsIn!P106/SurveyHrsIn!P106</f>
        <v>0.991263440860215</v>
      </c>
      <c r="Q106" s="70" t="n">
        <f aca="false">LinhrsIn!Q106/SurveyHrsIn!Q106</f>
        <v>0.999731182795699</v>
      </c>
      <c r="R106" s="70" t="n">
        <f aca="false">LinhrsIn!R106/SurveyHrsIn!R106</f>
        <v>0.997619047619048</v>
      </c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 t="n">
        <f aca="false">AVERAGE(E106:P106)</f>
        <v>0.99340290652165</v>
      </c>
      <c r="AD106" s="70" t="n">
        <f aca="false">AVERAGE(Q106:AB106)</f>
        <v>0.998675115207373</v>
      </c>
      <c r="AE106" s="70" t="n">
        <f aca="false">AVERAGE(E106:G106)</f>
        <v>0.993250216289705</v>
      </c>
      <c r="AF106" s="70" t="n">
        <f aca="false">AVERAGE(H106:J106)</f>
        <v>0.998917264038232</v>
      </c>
      <c r="AG106" s="70" t="n">
        <f aca="false">AVERAGE(K106:M106)</f>
        <v>0.984492234169654</v>
      </c>
      <c r="AH106" s="70" t="n">
        <f aca="false">AVERAGE(N106:P106)</f>
        <v>0.996951911589008</v>
      </c>
      <c r="AI106" s="70" t="n">
        <f aca="false">AVERAGE(Q106:S106)</f>
        <v>0.998675115207373</v>
      </c>
    </row>
    <row r="107" customFormat="false" ht="12.75" hidden="false" customHeight="false" outlineLevel="0" collapsed="false">
      <c r="A107" s="69" t="s">
        <v>27</v>
      </c>
      <c r="B107" s="69" t="n">
        <v>2</v>
      </c>
      <c r="C107" s="69" t="n">
        <v>97</v>
      </c>
      <c r="D107" s="70" t="n">
        <f aca="false">LinhrsIn!D107/SurveyHrsIn!D107</f>
        <v>0.99744623655914</v>
      </c>
      <c r="E107" s="70" t="n">
        <f aca="false">LinhrsIn!E107/SurveyHrsIn!E107</f>
        <v>0.99986559139785</v>
      </c>
      <c r="F107" s="70" t="n">
        <f aca="false">LinhrsIn!F107/SurveyHrsIn!F107</f>
        <v>0.980316091954023</v>
      </c>
      <c r="G107" s="70" t="n">
        <f aca="false">LinhrsIn!G107/SurveyHrsIn!G107</f>
        <v>1</v>
      </c>
      <c r="H107" s="70" t="n">
        <f aca="false">LinhrsIn!H107/SurveyHrsIn!H107</f>
        <v>0.999305555555556</v>
      </c>
      <c r="I107" s="70" t="n">
        <f aca="false">LinhrsIn!I107/SurveyHrsIn!I107</f>
        <v>0.99986559139785</v>
      </c>
      <c r="J107" s="70" t="n">
        <f aca="false">LinhrsIn!J107/SurveyHrsIn!J107</f>
        <v>0.999722222222222</v>
      </c>
      <c r="K107" s="70" t="n">
        <f aca="false">LinhrsIn!K107/SurveyHrsIn!K107</f>
        <v>0.996102150537634</v>
      </c>
      <c r="L107" s="70" t="n">
        <f aca="false">LinhrsIn!L107/SurveyHrsIn!L107</f>
        <v>0.999596774193548</v>
      </c>
      <c r="M107" s="70" t="n">
        <f aca="false">LinhrsIn!M107/SurveyHrsIn!M107</f>
        <v>0.999305555555556</v>
      </c>
      <c r="N107" s="70" t="n">
        <f aca="false">LinhrsIn!N107/SurveyHrsIn!N107</f>
        <v>0.974462365591398</v>
      </c>
      <c r="O107" s="70" t="n">
        <f aca="false">LinhrsIn!O107/SurveyHrsIn!O107</f>
        <v>0.997083333333333</v>
      </c>
      <c r="P107" s="70" t="n">
        <f aca="false">LinhrsIn!P107/SurveyHrsIn!P107</f>
        <v>0.99986559139785</v>
      </c>
      <c r="Q107" s="70" t="n">
        <f aca="false">LinhrsIn!Q107/SurveyHrsIn!Q107</f>
        <v>0.999327956989247</v>
      </c>
      <c r="R107" s="70" t="n">
        <f aca="false">LinhrsIn!R107/SurveyHrsIn!R107</f>
        <v>0.997470238095238</v>
      </c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 t="n">
        <f aca="false">AVERAGE(E107:P107)</f>
        <v>0.995457568594735</v>
      </c>
      <c r="AD107" s="70" t="n">
        <f aca="false">AVERAGE(Q107:AB107)</f>
        <v>0.998399097542243</v>
      </c>
      <c r="AE107" s="70" t="n">
        <f aca="false">AVERAGE(E107:G107)</f>
        <v>0.993393894450624</v>
      </c>
      <c r="AF107" s="70" t="n">
        <f aca="false">AVERAGE(H107:J107)</f>
        <v>0.999631123058542</v>
      </c>
      <c r="AG107" s="70" t="n">
        <f aca="false">AVERAGE(K107:M107)</f>
        <v>0.998334826762246</v>
      </c>
      <c r="AH107" s="70" t="n">
        <f aca="false">AVERAGE(N107:P107)</f>
        <v>0.990470430107527</v>
      </c>
      <c r="AI107" s="70" t="n">
        <f aca="false">AVERAGE(Q107:S107)</f>
        <v>0.998399097542243</v>
      </c>
    </row>
    <row r="108" customFormat="false" ht="12.75" hidden="false" customHeight="false" outlineLevel="0" collapsed="false">
      <c r="A108" s="69" t="s">
        <v>27</v>
      </c>
      <c r="B108" s="69" t="n">
        <v>2</v>
      </c>
      <c r="C108" s="69" t="n">
        <v>98</v>
      </c>
      <c r="D108" s="70" t="n">
        <f aca="false">LinhrsIn!D108/SurveyHrsIn!D108</f>
        <v>0.99744623655914</v>
      </c>
      <c r="E108" s="70" t="n">
        <f aca="false">LinhrsIn!E108/SurveyHrsIn!E108</f>
        <v>0.99986559139785</v>
      </c>
      <c r="F108" s="70" t="n">
        <f aca="false">LinhrsIn!F108/SurveyHrsIn!F108</f>
        <v>0.947557471264368</v>
      </c>
      <c r="G108" s="70" t="n">
        <f aca="false">LinhrsIn!G108/SurveyHrsIn!G108</f>
        <v>0.990994623655914</v>
      </c>
      <c r="H108" s="70" t="n">
        <f aca="false">LinhrsIn!H108/SurveyHrsIn!H108</f>
        <v>0.999583333333333</v>
      </c>
      <c r="I108" s="70" t="n">
        <f aca="false">LinhrsIn!I108/SurveyHrsIn!I108</f>
        <v>0.99986559139785</v>
      </c>
      <c r="J108" s="70" t="n">
        <f aca="false">LinhrsIn!J108/SurveyHrsIn!J108</f>
        <v>0.999583333333333</v>
      </c>
      <c r="K108" s="70" t="n">
        <f aca="false">LinhrsIn!K108/SurveyHrsIn!K108</f>
        <v>0.996236559139785</v>
      </c>
      <c r="L108" s="70" t="n">
        <f aca="false">LinhrsIn!L108/SurveyHrsIn!L108</f>
        <v>0.998655913978495</v>
      </c>
      <c r="M108" s="70" t="n">
        <f aca="false">LinhrsIn!M108/SurveyHrsIn!M108</f>
        <v>0.999444444444445</v>
      </c>
      <c r="N108" s="70" t="n">
        <f aca="false">LinhrsIn!N108/SurveyHrsIn!N108</f>
        <v>0.997849462365591</v>
      </c>
      <c r="O108" s="70" t="n">
        <f aca="false">LinhrsIn!O108/SurveyHrsIn!O108</f>
        <v>0.996111111111111</v>
      </c>
      <c r="P108" s="70" t="n">
        <f aca="false">LinhrsIn!P108/SurveyHrsIn!P108</f>
        <v>1</v>
      </c>
      <c r="Q108" s="70" t="n">
        <f aca="false">LinhrsIn!Q108/SurveyHrsIn!Q108</f>
        <v>0.997849462365591</v>
      </c>
      <c r="R108" s="70" t="n">
        <f aca="false">LinhrsIn!R108/SurveyHrsIn!R108</f>
        <v>0.997172619047619</v>
      </c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 t="n">
        <f aca="false">AVERAGE(E108:P108)</f>
        <v>0.993812286285173</v>
      </c>
      <c r="AD108" s="70" t="n">
        <f aca="false">AVERAGE(Q108:AB108)</f>
        <v>0.997511040706605</v>
      </c>
      <c r="AE108" s="70" t="n">
        <f aca="false">AVERAGE(E108:G108)</f>
        <v>0.979472562106044</v>
      </c>
      <c r="AF108" s="70" t="n">
        <f aca="false">AVERAGE(H108:J108)</f>
        <v>0.999677419354839</v>
      </c>
      <c r="AG108" s="70" t="n">
        <f aca="false">AVERAGE(K108:M108)</f>
        <v>0.998112305854241</v>
      </c>
      <c r="AH108" s="70" t="n">
        <f aca="false">AVERAGE(N108:P108)</f>
        <v>0.997986857825568</v>
      </c>
      <c r="AI108" s="70" t="n">
        <f aca="false">AVERAGE(Q108:S108)</f>
        <v>0.997511040706605</v>
      </c>
    </row>
    <row r="109" customFormat="false" ht="12.75" hidden="false" customHeight="false" outlineLevel="0" collapsed="false">
      <c r="A109" s="69" t="s">
        <v>27</v>
      </c>
      <c r="B109" s="69" t="n">
        <v>2</v>
      </c>
      <c r="C109" s="69" t="n">
        <v>99</v>
      </c>
      <c r="D109" s="70" t="n">
        <f aca="false">LinhrsIn!D109/SurveyHrsIn!D109</f>
        <v>0.99744623655914</v>
      </c>
      <c r="E109" s="70" t="n">
        <f aca="false">LinhrsIn!E109/SurveyHrsIn!E109</f>
        <v>0.99986559139785</v>
      </c>
      <c r="F109" s="70" t="n">
        <f aca="false">LinhrsIn!F109/SurveyHrsIn!F109</f>
        <v>0.979454022988506</v>
      </c>
      <c r="G109" s="70" t="n">
        <f aca="false">LinhrsIn!G109/SurveyHrsIn!G109</f>
        <v>0.99986559139785</v>
      </c>
      <c r="H109" s="70" t="n">
        <f aca="false">LinhrsIn!H109/SurveyHrsIn!H109</f>
        <v>0.999444444444445</v>
      </c>
      <c r="I109" s="70" t="n">
        <f aca="false">LinhrsIn!I109/SurveyHrsIn!I109</f>
        <v>0.99986559139785</v>
      </c>
      <c r="J109" s="70" t="n">
        <f aca="false">LinhrsIn!J109/SurveyHrsIn!J109</f>
        <v>0.999583333333333</v>
      </c>
      <c r="K109" s="70" t="n">
        <f aca="false">LinhrsIn!K109/SurveyHrsIn!K109</f>
        <v>0.996102150537634</v>
      </c>
      <c r="L109" s="70" t="n">
        <f aca="false">LinhrsIn!L109/SurveyHrsIn!L109</f>
        <v>0.999596774193548</v>
      </c>
      <c r="M109" s="70" t="n">
        <f aca="false">LinhrsIn!M109/SurveyHrsIn!M109</f>
        <v>0.9975</v>
      </c>
      <c r="N109" s="70" t="n">
        <f aca="false">LinhrsIn!N109/SurveyHrsIn!N109</f>
        <v>0.961021505376344</v>
      </c>
      <c r="O109" s="70" t="n">
        <f aca="false">LinhrsIn!O109/SurveyHrsIn!O109</f>
        <v>0.995833333333333</v>
      </c>
      <c r="P109" s="70" t="n">
        <f aca="false">LinhrsIn!P109/SurveyHrsIn!P109</f>
        <v>1</v>
      </c>
      <c r="Q109" s="70" t="n">
        <f aca="false">LinhrsIn!Q109/SurveyHrsIn!Q109</f>
        <v>0.999059139784946</v>
      </c>
      <c r="R109" s="70" t="n">
        <f aca="false">LinhrsIn!R109/SurveyHrsIn!R109</f>
        <v>0.997470238095238</v>
      </c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 t="n">
        <f aca="false">AVERAGE(E109:P109)</f>
        <v>0.994011028200058</v>
      </c>
      <c r="AD109" s="70" t="n">
        <f aca="false">AVERAGE(Q109:AB109)</f>
        <v>0.998264688940092</v>
      </c>
      <c r="AE109" s="70" t="n">
        <f aca="false">AVERAGE(E109:G109)</f>
        <v>0.993061735261402</v>
      </c>
      <c r="AF109" s="70" t="n">
        <f aca="false">AVERAGE(H109:J109)</f>
        <v>0.999631123058542</v>
      </c>
      <c r="AG109" s="70" t="n">
        <f aca="false">AVERAGE(K109:M109)</f>
        <v>0.997732974910394</v>
      </c>
      <c r="AH109" s="70" t="n">
        <f aca="false">AVERAGE(N109:P109)</f>
        <v>0.985618279569893</v>
      </c>
      <c r="AI109" s="70" t="n">
        <f aca="false">AVERAGE(Q109:S109)</f>
        <v>0.998264688940092</v>
      </c>
    </row>
    <row r="110" customFormat="false" ht="12.75" hidden="false" customHeight="false" outlineLevel="0" collapsed="false">
      <c r="A110" s="69" t="s">
        <v>27</v>
      </c>
      <c r="B110" s="69" t="n">
        <v>2</v>
      </c>
      <c r="C110" s="69" t="n">
        <v>100</v>
      </c>
      <c r="D110" s="70" t="n">
        <f aca="false">LinhrsIn!D110/SurveyHrsIn!D110</f>
        <v>0.997311827956989</v>
      </c>
      <c r="E110" s="70" t="n">
        <f aca="false">LinhrsIn!E110/SurveyHrsIn!E110</f>
        <v>1</v>
      </c>
      <c r="F110" s="70" t="n">
        <f aca="false">LinhrsIn!F110/SurveyHrsIn!F110</f>
        <v>0.977586206896552</v>
      </c>
      <c r="G110" s="70" t="n">
        <f aca="false">LinhrsIn!G110/SurveyHrsIn!G110</f>
        <v>0.998924731182796</v>
      </c>
      <c r="H110" s="70" t="n">
        <f aca="false">LinhrsIn!H110/SurveyHrsIn!H110</f>
        <v>0.999583333333333</v>
      </c>
      <c r="I110" s="70" t="n">
        <f aca="false">LinhrsIn!I110/SurveyHrsIn!I110</f>
        <v>0.999731182795699</v>
      </c>
      <c r="J110" s="70" t="n">
        <f aca="false">LinhrsIn!J110/SurveyHrsIn!J110</f>
        <v>0.991527777777778</v>
      </c>
      <c r="K110" s="70" t="n">
        <f aca="false">LinhrsIn!K110/SurveyHrsIn!K110</f>
        <v>0.996102150537634</v>
      </c>
      <c r="L110" s="70" t="n">
        <f aca="false">LinhrsIn!L110/SurveyHrsIn!L110</f>
        <v>0.999596774193548</v>
      </c>
      <c r="M110" s="70" t="n">
        <f aca="false">LinhrsIn!M110/SurveyHrsIn!M110</f>
        <v>0.993888888888889</v>
      </c>
      <c r="N110" s="70" t="n">
        <f aca="false">LinhrsIn!N110/SurveyHrsIn!N110</f>
        <v>0.991397849462366</v>
      </c>
      <c r="O110" s="70" t="n">
        <f aca="false">LinhrsIn!O110/SurveyHrsIn!O110</f>
        <v>0.997222222222222</v>
      </c>
      <c r="P110" s="70" t="n">
        <f aca="false">LinhrsIn!P110/SurveyHrsIn!P110</f>
        <v>0.99986559139785</v>
      </c>
      <c r="Q110" s="70" t="n">
        <f aca="false">LinhrsIn!Q110/SurveyHrsIn!Q110</f>
        <v>0.999193548387097</v>
      </c>
      <c r="R110" s="70" t="n">
        <f aca="false">LinhrsIn!R110/SurveyHrsIn!R110</f>
        <v>0.976488095238095</v>
      </c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 t="n">
        <f aca="false">AVERAGE(E110:P110)</f>
        <v>0.995452225724056</v>
      </c>
      <c r="AD110" s="70" t="n">
        <f aca="false">AVERAGE(Q110:AB110)</f>
        <v>0.987840821812596</v>
      </c>
      <c r="AE110" s="70" t="n">
        <f aca="false">AVERAGE(E110:G110)</f>
        <v>0.992170312693116</v>
      </c>
      <c r="AF110" s="70" t="n">
        <f aca="false">AVERAGE(H110:J110)</f>
        <v>0.99694743130227</v>
      </c>
      <c r="AG110" s="70" t="n">
        <f aca="false">AVERAGE(K110:M110)</f>
        <v>0.996529271206691</v>
      </c>
      <c r="AH110" s="70" t="n">
        <f aca="false">AVERAGE(N110:P110)</f>
        <v>0.996161887694146</v>
      </c>
      <c r="AI110" s="70" t="n">
        <f aca="false">AVERAGE(Q110:S110)</f>
        <v>0.987840821812596</v>
      </c>
    </row>
    <row r="111" customFormat="false" ht="12.75" hidden="false" customHeight="false" outlineLevel="0" collapsed="false">
      <c r="A111" s="69" t="s">
        <v>27</v>
      </c>
      <c r="B111" s="69" t="n">
        <v>2</v>
      </c>
      <c r="C111" s="69" t="n">
        <v>101</v>
      </c>
      <c r="D111" s="70" t="n">
        <f aca="false">LinhrsIn!D111/SurveyHrsIn!D111</f>
        <v>0.997177419354839</v>
      </c>
      <c r="E111" s="70" t="n">
        <f aca="false">LinhrsIn!E111/SurveyHrsIn!E111</f>
        <v>0.97741935483871</v>
      </c>
      <c r="F111" s="70" t="n">
        <f aca="false">LinhrsIn!F111/SurveyHrsIn!F111</f>
        <v>0.977155172413793</v>
      </c>
      <c r="G111" s="70" t="n">
        <f aca="false">LinhrsIn!G111/SurveyHrsIn!G111</f>
        <v>0.993548387096774</v>
      </c>
      <c r="H111" s="70" t="n">
        <f aca="false">LinhrsIn!H111/SurveyHrsIn!H111</f>
        <v>0.985277777777778</v>
      </c>
      <c r="I111" s="70" t="n">
        <f aca="false">LinhrsIn!I111/SurveyHrsIn!I111</f>
        <v>0.99986559139785</v>
      </c>
      <c r="J111" s="70" t="n">
        <f aca="false">LinhrsIn!J111/SurveyHrsIn!J111</f>
        <v>0.997916666666667</v>
      </c>
      <c r="K111" s="70" t="n">
        <f aca="false">LinhrsIn!K111/SurveyHrsIn!K111</f>
        <v>0.996236559139785</v>
      </c>
      <c r="L111" s="70" t="n">
        <f aca="false">LinhrsIn!L111/SurveyHrsIn!L111</f>
        <v>0.999596774193548</v>
      </c>
      <c r="M111" s="70" t="n">
        <f aca="false">LinhrsIn!M111/SurveyHrsIn!M111</f>
        <v>0.999166666666667</v>
      </c>
      <c r="N111" s="70" t="n">
        <f aca="false">LinhrsIn!N111/SurveyHrsIn!N111</f>
        <v>0.999596774193548</v>
      </c>
      <c r="O111" s="70" t="n">
        <f aca="false">LinhrsIn!O111/SurveyHrsIn!O111</f>
        <v>0.996805555555556</v>
      </c>
      <c r="P111" s="70" t="n">
        <f aca="false">LinhrsIn!P111/SurveyHrsIn!P111</f>
        <v>0.99986559139785</v>
      </c>
      <c r="Q111" s="70" t="n">
        <f aca="false">LinhrsIn!Q111/SurveyHrsIn!Q111</f>
        <v>0.999193548387097</v>
      </c>
      <c r="R111" s="70" t="n">
        <f aca="false">LinhrsIn!R111/SurveyHrsIn!R111</f>
        <v>0.997470238095238</v>
      </c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 t="n">
        <f aca="false">AVERAGE(E111:P111)</f>
        <v>0.993537572611544</v>
      </c>
      <c r="AD111" s="70" t="n">
        <f aca="false">AVERAGE(Q111:AB111)</f>
        <v>0.998331893241167</v>
      </c>
      <c r="AE111" s="70" t="n">
        <f aca="false">AVERAGE(E111:G111)</f>
        <v>0.982707638116426</v>
      </c>
      <c r="AF111" s="70" t="n">
        <f aca="false">AVERAGE(H111:J111)</f>
        <v>0.994353345280765</v>
      </c>
      <c r="AG111" s="70" t="n">
        <f aca="false">AVERAGE(K111:M111)</f>
        <v>0.998333333333333</v>
      </c>
      <c r="AH111" s="70" t="n">
        <f aca="false">AVERAGE(N111:P111)</f>
        <v>0.998755973715651</v>
      </c>
      <c r="AI111" s="70" t="n">
        <f aca="false">AVERAGE(Q111:S111)</f>
        <v>0.998331893241167</v>
      </c>
    </row>
    <row r="112" customFormat="false" ht="12.75" hidden="false" customHeight="false" outlineLevel="0" collapsed="false">
      <c r="A112" s="69" t="s">
        <v>27</v>
      </c>
      <c r="B112" s="69" t="n">
        <v>2</v>
      </c>
      <c r="C112" s="69" t="n">
        <v>102</v>
      </c>
      <c r="D112" s="70" t="n">
        <f aca="false">LinhrsIn!D112/SurveyHrsIn!D112</f>
        <v>0.996774193548387</v>
      </c>
      <c r="E112" s="70" t="n">
        <f aca="false">LinhrsIn!E112/SurveyHrsIn!E112</f>
        <v>1</v>
      </c>
      <c r="F112" s="70" t="n">
        <f aca="false">LinhrsIn!F112/SurveyHrsIn!F112</f>
        <v>0.981034482758621</v>
      </c>
      <c r="G112" s="70" t="n">
        <f aca="false">LinhrsIn!G112/SurveyHrsIn!G112</f>
        <v>0.999731182795699</v>
      </c>
      <c r="H112" s="70" t="n">
        <f aca="false">LinhrsIn!H112/SurveyHrsIn!H112</f>
        <v>0.999583333333333</v>
      </c>
      <c r="I112" s="70" t="n">
        <f aca="false">LinhrsIn!I112/SurveyHrsIn!I112</f>
        <v>0.99986559139785</v>
      </c>
      <c r="J112" s="70" t="n">
        <f aca="false">LinhrsIn!J112/SurveyHrsIn!J112</f>
        <v>0.999305555555556</v>
      </c>
      <c r="K112" s="70" t="n">
        <f aca="false">LinhrsIn!K112/SurveyHrsIn!K112</f>
        <v>0.994623655913979</v>
      </c>
      <c r="L112" s="70" t="n">
        <f aca="false">LinhrsIn!L112/SurveyHrsIn!L112</f>
        <v>0.999596774193548</v>
      </c>
      <c r="M112" s="70" t="n">
        <f aca="false">LinhrsIn!M112/SurveyHrsIn!M112</f>
        <v>0.999583333333333</v>
      </c>
      <c r="N112" s="70" t="n">
        <f aca="false">LinhrsIn!N112/SurveyHrsIn!N112</f>
        <v>0.995564516129032</v>
      </c>
      <c r="O112" s="70" t="n">
        <f aca="false">LinhrsIn!O112/SurveyHrsIn!O112</f>
        <v>0.997083333333333</v>
      </c>
      <c r="P112" s="70" t="n">
        <f aca="false">LinhrsIn!P112/SurveyHrsIn!P112</f>
        <v>1</v>
      </c>
      <c r="Q112" s="70" t="n">
        <f aca="false">LinhrsIn!Q112/SurveyHrsIn!Q112</f>
        <v>0.999193548387097</v>
      </c>
      <c r="R112" s="70" t="n">
        <f aca="false">LinhrsIn!R112/SurveyHrsIn!R112</f>
        <v>0.997470238095238</v>
      </c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 t="n">
        <f aca="false">AVERAGE(E112:P112)</f>
        <v>0.99716431322869</v>
      </c>
      <c r="AD112" s="70" t="n">
        <f aca="false">AVERAGE(Q112:AB112)</f>
        <v>0.998331893241167</v>
      </c>
      <c r="AE112" s="70" t="n">
        <f aca="false">AVERAGE(E112:G112)</f>
        <v>0.993588555184773</v>
      </c>
      <c r="AF112" s="70" t="n">
        <f aca="false">AVERAGE(H112:J112)</f>
        <v>0.999584826762246</v>
      </c>
      <c r="AG112" s="70" t="n">
        <f aca="false">AVERAGE(K112:M112)</f>
        <v>0.99793458781362</v>
      </c>
      <c r="AH112" s="70" t="n">
        <f aca="false">AVERAGE(N112:P112)</f>
        <v>0.997549283154122</v>
      </c>
      <c r="AI112" s="70" t="n">
        <f aca="false">AVERAGE(Q112:S112)</f>
        <v>0.998331893241167</v>
      </c>
    </row>
    <row r="113" customFormat="false" ht="12.75" hidden="false" customHeight="false" outlineLevel="0" collapsed="false">
      <c r="A113" s="69" t="s">
        <v>27</v>
      </c>
      <c r="B113" s="69" t="n">
        <v>2</v>
      </c>
      <c r="C113" s="69" t="n">
        <v>103</v>
      </c>
      <c r="D113" s="70" t="n">
        <f aca="false">LinhrsIn!D113/SurveyHrsIn!D113</f>
        <v>0.996908602150538</v>
      </c>
      <c r="E113" s="70" t="n">
        <f aca="false">LinhrsIn!E113/SurveyHrsIn!E113</f>
        <v>1</v>
      </c>
      <c r="F113" s="70" t="n">
        <f aca="false">LinhrsIn!F113/SurveyHrsIn!F113</f>
        <v>0.979741379310345</v>
      </c>
      <c r="G113" s="70" t="n">
        <f aca="false">LinhrsIn!G113/SurveyHrsIn!G113</f>
        <v>0.999462365591398</v>
      </c>
      <c r="H113" s="70" t="n">
        <f aca="false">LinhrsIn!H113/SurveyHrsIn!H113</f>
        <v>0.999444444444445</v>
      </c>
      <c r="I113" s="70" t="n">
        <f aca="false">LinhrsIn!I113/SurveyHrsIn!I113</f>
        <v>0.99986559139785</v>
      </c>
      <c r="J113" s="70" t="n">
        <f aca="false">LinhrsIn!J113/SurveyHrsIn!J113</f>
        <v>0.999583333333333</v>
      </c>
      <c r="K113" s="70" t="n">
        <f aca="false">LinhrsIn!K113/SurveyHrsIn!K113</f>
        <v>0.973790322580645</v>
      </c>
      <c r="L113" s="70" t="n">
        <f aca="false">LinhrsIn!L113/SurveyHrsIn!L113</f>
        <v>0.999596774193548</v>
      </c>
      <c r="M113" s="70" t="n">
        <f aca="false">LinhrsIn!M113/SurveyHrsIn!M113</f>
        <v>0.998055555555556</v>
      </c>
      <c r="N113" s="70" t="n">
        <f aca="false">LinhrsIn!N113/SurveyHrsIn!N113</f>
        <v>0.990322580645161</v>
      </c>
      <c r="O113" s="70" t="n">
        <f aca="false">LinhrsIn!O113/SurveyHrsIn!O113</f>
        <v>0.996111111111111</v>
      </c>
      <c r="P113" s="70" t="n">
        <f aca="false">LinhrsIn!P113/SurveyHrsIn!P113</f>
        <v>0.99986559139785</v>
      </c>
      <c r="Q113" s="70" t="n">
        <f aca="false">LinhrsIn!Q113/SurveyHrsIn!Q113</f>
        <v>0.999193548387097</v>
      </c>
      <c r="R113" s="70" t="n">
        <f aca="false">LinhrsIn!R113/SurveyHrsIn!R113</f>
        <v>0.997470238095238</v>
      </c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 t="n">
        <f aca="false">AVERAGE(E113:P113)</f>
        <v>0.994653254130104</v>
      </c>
      <c r="AD113" s="70" t="n">
        <f aca="false">AVERAGE(Q113:AB113)</f>
        <v>0.998331893241167</v>
      </c>
      <c r="AE113" s="70" t="n">
        <f aca="false">AVERAGE(E113:G113)</f>
        <v>0.993067914967248</v>
      </c>
      <c r="AF113" s="70" t="n">
        <f aca="false">AVERAGE(H113:J113)</f>
        <v>0.999631123058542</v>
      </c>
      <c r="AG113" s="70" t="n">
        <f aca="false">AVERAGE(K113:M113)</f>
        <v>0.990480884109916</v>
      </c>
      <c r="AH113" s="70" t="n">
        <f aca="false">AVERAGE(N113:P113)</f>
        <v>0.995433094384707</v>
      </c>
      <c r="AI113" s="70" t="n">
        <f aca="false">AVERAGE(Q113:S113)</f>
        <v>0.998331893241167</v>
      </c>
    </row>
    <row r="114" customFormat="false" ht="12.75" hidden="false" customHeight="false" outlineLevel="0" collapsed="false">
      <c r="A114" s="69" t="s">
        <v>27</v>
      </c>
      <c r="B114" s="69" t="n">
        <v>2</v>
      </c>
      <c r="C114" s="69" t="n">
        <v>104</v>
      </c>
      <c r="D114" s="70" t="n">
        <f aca="false">LinhrsIn!D114/SurveyHrsIn!D114</f>
        <v>0.99744623655914</v>
      </c>
      <c r="E114" s="70" t="n">
        <f aca="false">LinhrsIn!E114/SurveyHrsIn!E114</f>
        <v>0.99986559139785</v>
      </c>
      <c r="F114" s="70" t="n">
        <f aca="false">LinhrsIn!F114/SurveyHrsIn!F114</f>
        <v>0.980603448275862</v>
      </c>
      <c r="G114" s="70" t="n">
        <f aca="false">LinhrsIn!G114/SurveyHrsIn!G114</f>
        <v>0.99986559139785</v>
      </c>
      <c r="H114" s="70" t="n">
        <f aca="false">LinhrsIn!H114/SurveyHrsIn!H114</f>
        <v>0.999583333333333</v>
      </c>
      <c r="I114" s="70" t="n">
        <f aca="false">LinhrsIn!I114/SurveyHrsIn!I114</f>
        <v>0.999731182795699</v>
      </c>
      <c r="J114" s="70" t="n">
        <f aca="false">LinhrsIn!J114/SurveyHrsIn!J114</f>
        <v>0.991805555555556</v>
      </c>
      <c r="K114" s="70" t="n">
        <f aca="false">LinhrsIn!K114/SurveyHrsIn!K114</f>
        <v>0.995833333333333</v>
      </c>
      <c r="L114" s="70" t="n">
        <f aca="false">LinhrsIn!L114/SurveyHrsIn!L114</f>
        <v>0.999327956989247</v>
      </c>
      <c r="M114" s="70" t="n">
        <f aca="false">LinhrsIn!M114/SurveyHrsIn!M114</f>
        <v>0.999166666666667</v>
      </c>
      <c r="N114" s="70" t="n">
        <f aca="false">LinhrsIn!N114/SurveyHrsIn!N114</f>
        <v>0.997983870967742</v>
      </c>
      <c r="O114" s="70" t="n">
        <f aca="false">LinhrsIn!O114/SurveyHrsIn!O114</f>
        <v>0.998055555555556</v>
      </c>
      <c r="P114" s="70" t="n">
        <f aca="false">LinhrsIn!P114/SurveyHrsIn!P114</f>
        <v>0.999596774193548</v>
      </c>
      <c r="Q114" s="70" t="n">
        <f aca="false">LinhrsIn!Q114/SurveyHrsIn!Q114</f>
        <v>0.998790322580645</v>
      </c>
      <c r="R114" s="70" t="n">
        <f aca="false">LinhrsIn!R114/SurveyHrsIn!R114</f>
        <v>0.995833333333333</v>
      </c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 t="n">
        <f aca="false">AVERAGE(E114:P114)</f>
        <v>0.99678490503852</v>
      </c>
      <c r="AD114" s="70" t="n">
        <f aca="false">AVERAGE(Q114:AB114)</f>
        <v>0.997311827956989</v>
      </c>
      <c r="AE114" s="70" t="n">
        <f aca="false">AVERAGE(E114:G114)</f>
        <v>0.993444877023854</v>
      </c>
      <c r="AF114" s="70" t="n">
        <f aca="false">AVERAGE(H114:J114)</f>
        <v>0.997040023894863</v>
      </c>
      <c r="AG114" s="70" t="n">
        <f aca="false">AVERAGE(K114:M114)</f>
        <v>0.998109318996416</v>
      </c>
      <c r="AH114" s="70" t="n">
        <f aca="false">AVERAGE(N114:P114)</f>
        <v>0.998545400238949</v>
      </c>
      <c r="AI114" s="70" t="n">
        <f aca="false">AVERAGE(Q114:S114)</f>
        <v>0.997311827956989</v>
      </c>
    </row>
    <row r="115" customFormat="false" ht="12.75" hidden="false" customHeight="false" outlineLevel="0" collapsed="false">
      <c r="A115" s="69" t="s">
        <v>27</v>
      </c>
      <c r="B115" s="69" t="n">
        <v>2</v>
      </c>
      <c r="C115" s="69" t="n">
        <v>105</v>
      </c>
      <c r="D115" s="70" t="n">
        <f aca="false">LinhrsIn!D115/SurveyHrsIn!D115</f>
        <v>0.997177419354839</v>
      </c>
      <c r="E115" s="70" t="n">
        <f aca="false">LinhrsIn!E115/SurveyHrsIn!E115</f>
        <v>0.998521505376344</v>
      </c>
      <c r="F115" s="70" t="n">
        <f aca="false">LinhrsIn!F115/SurveyHrsIn!F115</f>
        <v>0.977011494252874</v>
      </c>
      <c r="G115" s="70" t="n">
        <f aca="false">LinhrsIn!G115/SurveyHrsIn!G115</f>
        <v>0.99986559139785</v>
      </c>
      <c r="H115" s="70" t="n">
        <f aca="false">LinhrsIn!H115/SurveyHrsIn!H115</f>
        <v>0.999583333333333</v>
      </c>
      <c r="I115" s="70" t="n">
        <f aca="false">LinhrsIn!I115/SurveyHrsIn!I115</f>
        <v>0.999731182795699</v>
      </c>
      <c r="J115" s="70" t="n">
        <f aca="false">LinhrsIn!J115/SurveyHrsIn!J115</f>
        <v>0.9925</v>
      </c>
      <c r="K115" s="70" t="n">
        <f aca="false">LinhrsIn!K115/SurveyHrsIn!K115</f>
        <v>0.996102150537634</v>
      </c>
      <c r="L115" s="70" t="n">
        <f aca="false">LinhrsIn!L115/SurveyHrsIn!L115</f>
        <v>0.999596774193548</v>
      </c>
      <c r="M115" s="70" t="n">
        <f aca="false">LinhrsIn!M115/SurveyHrsIn!M115</f>
        <v>0.999166666666667</v>
      </c>
      <c r="N115" s="70" t="n">
        <f aca="false">LinhrsIn!N115/SurveyHrsIn!N115</f>
        <v>0.98736559139785</v>
      </c>
      <c r="O115" s="70" t="n">
        <f aca="false">LinhrsIn!O115/SurveyHrsIn!O115</f>
        <v>0.994305555555556</v>
      </c>
      <c r="P115" s="70" t="n">
        <f aca="false">LinhrsIn!P115/SurveyHrsIn!P115</f>
        <v>1</v>
      </c>
      <c r="Q115" s="70" t="n">
        <f aca="false">LinhrsIn!Q115/SurveyHrsIn!Q115</f>
        <v>0.999193548387097</v>
      </c>
      <c r="R115" s="70" t="n">
        <f aca="false">LinhrsIn!R115/SurveyHrsIn!R115</f>
        <v>0.997470238095238</v>
      </c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 t="n">
        <f aca="false">AVERAGE(E115:P115)</f>
        <v>0.995312487125613</v>
      </c>
      <c r="AD115" s="70" t="n">
        <f aca="false">AVERAGE(Q115:AB115)</f>
        <v>0.998331893241167</v>
      </c>
      <c r="AE115" s="70" t="n">
        <f aca="false">AVERAGE(E115:G115)</f>
        <v>0.991799530342356</v>
      </c>
      <c r="AF115" s="70" t="n">
        <f aca="false">AVERAGE(H115:J115)</f>
        <v>0.997271505376344</v>
      </c>
      <c r="AG115" s="70" t="n">
        <f aca="false">AVERAGE(K115:M115)</f>
        <v>0.99828853046595</v>
      </c>
      <c r="AH115" s="70" t="n">
        <f aca="false">AVERAGE(N115:P115)</f>
        <v>0.993890382317802</v>
      </c>
      <c r="AI115" s="70" t="n">
        <f aca="false">AVERAGE(Q115:S115)</f>
        <v>0.998331893241167</v>
      </c>
    </row>
    <row r="116" customFormat="false" ht="12.75" hidden="false" customHeight="false" outlineLevel="0" collapsed="false">
      <c r="A116" s="69" t="s">
        <v>27</v>
      </c>
      <c r="B116" s="69" t="n">
        <v>2</v>
      </c>
      <c r="C116" s="69" t="n">
        <v>106</v>
      </c>
      <c r="D116" s="70" t="n">
        <f aca="false">LinhrsIn!D116/SurveyHrsIn!D116</f>
        <v>0.995967741935484</v>
      </c>
      <c r="E116" s="70" t="n">
        <f aca="false">LinhrsIn!E116/SurveyHrsIn!E116</f>
        <v>0.998252688172043</v>
      </c>
      <c r="F116" s="70" t="n">
        <f aca="false">LinhrsIn!F116/SurveyHrsIn!F116</f>
        <v>0.980603448275862</v>
      </c>
      <c r="G116" s="70" t="n">
        <f aca="false">LinhrsIn!G116/SurveyHrsIn!G116</f>
        <v>0.999059139784946</v>
      </c>
      <c r="H116" s="70" t="n">
        <f aca="false">LinhrsIn!H116/SurveyHrsIn!H116</f>
        <v>0.999583333333333</v>
      </c>
      <c r="I116" s="70" t="n">
        <f aca="false">LinhrsIn!I116/SurveyHrsIn!I116</f>
        <v>0.999596774193548</v>
      </c>
      <c r="J116" s="70" t="n">
        <f aca="false">LinhrsIn!J116/SurveyHrsIn!J116</f>
        <v>0.972083333333333</v>
      </c>
      <c r="K116" s="70" t="n">
        <f aca="false">LinhrsIn!K116/SurveyHrsIn!K116</f>
        <v>0.996102150537634</v>
      </c>
      <c r="L116" s="70" t="n">
        <f aca="false">LinhrsIn!L116/SurveyHrsIn!L116</f>
        <v>0.999596774193548</v>
      </c>
      <c r="M116" s="70" t="n">
        <f aca="false">LinhrsIn!M116/SurveyHrsIn!M116</f>
        <v>0.9975</v>
      </c>
      <c r="N116" s="70" t="n">
        <f aca="false">LinhrsIn!N116/SurveyHrsIn!N116</f>
        <v>0.993548387096774</v>
      </c>
      <c r="O116" s="70" t="n">
        <f aca="false">LinhrsIn!O116/SurveyHrsIn!O116</f>
        <v>1</v>
      </c>
      <c r="P116" s="70" t="n">
        <f aca="false">LinhrsIn!P116/SurveyHrsIn!P116</f>
        <v>0.99986559139785</v>
      </c>
      <c r="Q116" s="70" t="n">
        <f aca="false">LinhrsIn!Q116/SurveyHrsIn!Q116</f>
        <v>0.999193548387097</v>
      </c>
      <c r="R116" s="70" t="n">
        <f aca="false">LinhrsIn!R116/SurveyHrsIn!R116</f>
        <v>0.894642857142857</v>
      </c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 t="n">
        <f aca="false">AVERAGE(E116:P116)</f>
        <v>0.99464930169324</v>
      </c>
      <c r="AD116" s="70" t="n">
        <f aca="false">AVERAGE(Q116:AB116)</f>
        <v>0.946918202764977</v>
      </c>
      <c r="AE116" s="70" t="n">
        <f aca="false">AVERAGE(E116:G116)</f>
        <v>0.99263842541095</v>
      </c>
      <c r="AF116" s="70" t="n">
        <f aca="false">AVERAGE(H116:J116)</f>
        <v>0.990421146953405</v>
      </c>
      <c r="AG116" s="70" t="n">
        <f aca="false">AVERAGE(K116:M116)</f>
        <v>0.997732974910394</v>
      </c>
      <c r="AH116" s="70" t="n">
        <f aca="false">AVERAGE(N116:P116)</f>
        <v>0.997804659498208</v>
      </c>
      <c r="AI116" s="70" t="n">
        <f aca="false">AVERAGE(Q116:S116)</f>
        <v>0.946918202764977</v>
      </c>
    </row>
    <row r="117" customFormat="false" ht="12.75" hidden="false" customHeight="false" outlineLevel="0" collapsed="false">
      <c r="A117" s="69" t="s">
        <v>27</v>
      </c>
      <c r="B117" s="69" t="n">
        <v>2</v>
      </c>
      <c r="C117" s="69" t="n">
        <v>107</v>
      </c>
      <c r="D117" s="70" t="n">
        <f aca="false">LinhrsIn!D117/SurveyHrsIn!D117</f>
        <v>0.996236559139785</v>
      </c>
      <c r="E117" s="70" t="n">
        <f aca="false">LinhrsIn!E117/SurveyHrsIn!E117</f>
        <v>0.998790322580645</v>
      </c>
      <c r="F117" s="70" t="n">
        <f aca="false">LinhrsIn!F117/SurveyHrsIn!F117</f>
        <v>0.979741379310345</v>
      </c>
      <c r="G117" s="70" t="n">
        <f aca="false">LinhrsIn!G117/SurveyHrsIn!G117</f>
        <v>1</v>
      </c>
      <c r="H117" s="70" t="n">
        <f aca="false">LinhrsIn!H117/SurveyHrsIn!H117</f>
        <v>0.999583333333333</v>
      </c>
      <c r="I117" s="70" t="n">
        <f aca="false">LinhrsIn!I117/SurveyHrsIn!I117</f>
        <v>0.99986559139785</v>
      </c>
      <c r="J117" s="70" t="n">
        <f aca="false">LinhrsIn!J117/SurveyHrsIn!J117</f>
        <v>0.999583333333333</v>
      </c>
      <c r="K117" s="70" t="n">
        <f aca="false">LinhrsIn!K117/SurveyHrsIn!K117</f>
        <v>0.995698924731183</v>
      </c>
      <c r="L117" s="70" t="n">
        <f aca="false">LinhrsIn!L117/SurveyHrsIn!L117</f>
        <v>0.999596774193548</v>
      </c>
      <c r="M117" s="70" t="n">
        <f aca="false">LinhrsIn!M117/SurveyHrsIn!M117</f>
        <v>0.997638888888889</v>
      </c>
      <c r="N117" s="70" t="n">
        <f aca="false">LinhrsIn!N117/SurveyHrsIn!N117</f>
        <v>0.986021505376344</v>
      </c>
      <c r="O117" s="70" t="n">
        <f aca="false">LinhrsIn!O117/SurveyHrsIn!O117</f>
        <v>0.999722222222222</v>
      </c>
      <c r="P117" s="70" t="n">
        <f aca="false">LinhrsIn!P117/SurveyHrsIn!P117</f>
        <v>0.99986559139785</v>
      </c>
      <c r="Q117" s="70" t="n">
        <f aca="false">LinhrsIn!Q117/SurveyHrsIn!Q117</f>
        <v>0.999059139784946</v>
      </c>
      <c r="R117" s="70" t="n">
        <f aca="false">LinhrsIn!R117/SurveyHrsIn!R117</f>
        <v>0.99702380952381</v>
      </c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 t="n">
        <f aca="false">AVERAGE(E117:P117)</f>
        <v>0.996342322230462</v>
      </c>
      <c r="AD117" s="70" t="n">
        <f aca="false">AVERAGE(Q117:AB117)</f>
        <v>0.998041474654378</v>
      </c>
      <c r="AE117" s="70" t="n">
        <f aca="false">AVERAGE(E117:G117)</f>
        <v>0.99284390063033</v>
      </c>
      <c r="AF117" s="70" t="n">
        <f aca="false">AVERAGE(H117:J117)</f>
        <v>0.999677419354839</v>
      </c>
      <c r="AG117" s="70" t="n">
        <f aca="false">AVERAGE(K117:M117)</f>
        <v>0.99764486260454</v>
      </c>
      <c r="AH117" s="70" t="n">
        <f aca="false">AVERAGE(N117:P117)</f>
        <v>0.995203106332139</v>
      </c>
      <c r="AI117" s="70" t="n">
        <f aca="false">AVERAGE(Q117:S117)</f>
        <v>0.998041474654378</v>
      </c>
    </row>
    <row r="118" customFormat="false" ht="12.75" hidden="false" customHeight="false" outlineLevel="0" collapsed="false">
      <c r="A118" s="69" t="s">
        <v>12</v>
      </c>
      <c r="B118" s="69" t="n">
        <v>1</v>
      </c>
      <c r="C118" s="69" t="n">
        <v>108</v>
      </c>
      <c r="D118" s="70" t="n">
        <f aca="false">LinhrsIn!D118/SurveyHrsIn!D118</f>
        <v>0.993548387096774</v>
      </c>
      <c r="E118" s="70" t="n">
        <f aca="false">LinhrsIn!E118/SurveyHrsIn!E118</f>
        <v>0.999731182795699</v>
      </c>
      <c r="F118" s="70" t="n">
        <f aca="false">LinhrsIn!F118/SurveyHrsIn!F118</f>
        <v>0.999281609195402</v>
      </c>
      <c r="G118" s="70" t="n">
        <f aca="false">LinhrsIn!G118/SurveyHrsIn!G118</f>
        <v>0.815322580645161</v>
      </c>
      <c r="H118" s="70" t="n">
        <f aca="false">LinhrsIn!H118/SurveyHrsIn!H118</f>
        <v>0.367777777777778</v>
      </c>
      <c r="I118" s="70" t="n">
        <f aca="false">LinhrsIn!I118/SurveyHrsIn!I118</f>
        <v>0.999193548387097</v>
      </c>
      <c r="J118" s="70" t="n">
        <f aca="false">LinhrsIn!J118/SurveyHrsIn!J118</f>
        <v>0.998611111111111</v>
      </c>
      <c r="K118" s="70" t="n">
        <f aca="false">LinhrsIn!K118/SurveyHrsIn!K118</f>
        <v>0.976478494623656</v>
      </c>
      <c r="L118" s="70" t="n">
        <f aca="false">LinhrsIn!L118/SurveyHrsIn!L118</f>
        <v>0.991801075268817</v>
      </c>
      <c r="M118" s="70" t="n">
        <f aca="false">LinhrsIn!M118/SurveyHrsIn!M118</f>
        <v>0.998888888888889</v>
      </c>
      <c r="N118" s="70" t="n">
        <f aca="false">LinhrsIn!N118/SurveyHrsIn!N118</f>
        <v>0.994758064516129</v>
      </c>
      <c r="O118" s="70" t="n">
        <f aca="false">LinhrsIn!O118/SurveyHrsIn!O118</f>
        <v>0.999861111111111</v>
      </c>
      <c r="P118" s="70" t="n">
        <f aca="false">LinhrsIn!P118/SurveyHrsIn!P118</f>
        <v>0.756720430107527</v>
      </c>
      <c r="Q118" s="70" t="n">
        <f aca="false">LinhrsIn!Q118/SurveyHrsIn!Q118</f>
        <v>0.414381720430108</v>
      </c>
      <c r="R118" s="70" t="n">
        <f aca="false">LinhrsIn!R118/SurveyHrsIn!R118</f>
        <v>0.998958333333333</v>
      </c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 t="n">
        <f aca="false">AVERAGE(E118:P118)</f>
        <v>0.908202156202365</v>
      </c>
      <c r="AD118" s="70" t="n">
        <f aca="false">AVERAGE(Q118:AB118)</f>
        <v>0.70667002688172</v>
      </c>
      <c r="AE118" s="70" t="n">
        <f aca="false">AVERAGE(E118:G118)</f>
        <v>0.938111790878754</v>
      </c>
      <c r="AF118" s="70" t="n">
        <f aca="false">AVERAGE(H118:J118)</f>
        <v>0.788527479091995</v>
      </c>
      <c r="AG118" s="70" t="n">
        <f aca="false">AVERAGE(K118:M118)</f>
        <v>0.989056152927121</v>
      </c>
      <c r="AH118" s="70" t="n">
        <f aca="false">AVERAGE(N118:P118)</f>
        <v>0.917113201911589</v>
      </c>
      <c r="AI118" s="70" t="n">
        <f aca="false">AVERAGE(Q118:S118)</f>
        <v>0.70667002688172</v>
      </c>
    </row>
    <row r="119" customFormat="false" ht="12.75" hidden="false" customHeight="false" outlineLevel="0" collapsed="false">
      <c r="A119" s="69" t="s">
        <v>12</v>
      </c>
      <c r="B119" s="69" t="n">
        <v>1</v>
      </c>
      <c r="C119" s="69" t="n">
        <v>109</v>
      </c>
      <c r="D119" s="70" t="n">
        <f aca="false">LinhrsIn!D119/SurveyHrsIn!D119</f>
        <v>0.997311827956989</v>
      </c>
      <c r="E119" s="70" t="n">
        <f aca="false">LinhrsIn!E119/SurveyHrsIn!E119</f>
        <v>0.989516129032258</v>
      </c>
      <c r="F119" s="70" t="n">
        <f aca="false">LinhrsIn!F119/SurveyHrsIn!F119</f>
        <v>0.997701149425287</v>
      </c>
      <c r="G119" s="70" t="n">
        <f aca="false">LinhrsIn!G119/SurveyHrsIn!G119</f>
        <v>0.873655913978495</v>
      </c>
      <c r="H119" s="70" t="n">
        <f aca="false">LinhrsIn!H119/SurveyHrsIn!H119</f>
        <v>0.972777777777778</v>
      </c>
      <c r="I119" s="70" t="n">
        <f aca="false">LinhrsIn!I119/SurveyHrsIn!I119</f>
        <v>0.9875</v>
      </c>
      <c r="J119" s="70" t="n">
        <f aca="false">LinhrsIn!J119/SurveyHrsIn!J119</f>
        <v>0.985277777777778</v>
      </c>
      <c r="K119" s="70" t="n">
        <f aca="false">LinhrsIn!K119/SurveyHrsIn!K119</f>
        <v>0.976478494623656</v>
      </c>
      <c r="L119" s="70" t="n">
        <f aca="false">LinhrsIn!L119/SurveyHrsIn!L119</f>
        <v>0.990591397849462</v>
      </c>
      <c r="M119" s="70" t="n">
        <f aca="false">LinhrsIn!M119/SurveyHrsIn!M119</f>
        <v>0.997361111111111</v>
      </c>
      <c r="N119" s="70" t="n">
        <f aca="false">LinhrsIn!N119/SurveyHrsIn!N119</f>
        <v>0.994623655913979</v>
      </c>
      <c r="O119" s="70" t="n">
        <f aca="false">LinhrsIn!O119/SurveyHrsIn!O119</f>
        <v>0.995138888888889</v>
      </c>
      <c r="P119" s="70" t="n">
        <f aca="false">LinhrsIn!P119/SurveyHrsIn!P119</f>
        <v>0.820430107526882</v>
      </c>
      <c r="Q119" s="70" t="n">
        <f aca="false">LinhrsIn!Q119/SurveyHrsIn!Q119</f>
        <v>0.998655913978495</v>
      </c>
      <c r="R119" s="70" t="n">
        <f aca="false">LinhrsIn!R119/SurveyHrsIn!R119</f>
        <v>0.998958333333333</v>
      </c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 t="n">
        <f aca="false">AVERAGE(E119:P119)</f>
        <v>0.965087700325464</v>
      </c>
      <c r="AD119" s="70" t="n">
        <f aca="false">AVERAGE(Q119:AB119)</f>
        <v>0.998807123655914</v>
      </c>
      <c r="AE119" s="70" t="n">
        <f aca="false">AVERAGE(E119:G119)</f>
        <v>0.95362439747868</v>
      </c>
      <c r="AF119" s="70" t="n">
        <f aca="false">AVERAGE(H119:J119)</f>
        <v>0.981851851851852</v>
      </c>
      <c r="AG119" s="70" t="n">
        <f aca="false">AVERAGE(K119:M119)</f>
        <v>0.98814366786141</v>
      </c>
      <c r="AH119" s="70" t="n">
        <f aca="false">AVERAGE(N119:P119)</f>
        <v>0.936730884109916</v>
      </c>
      <c r="AI119" s="70" t="n">
        <f aca="false">AVERAGE(Q119:S119)</f>
        <v>0.998807123655914</v>
      </c>
    </row>
    <row r="120" customFormat="false" ht="12.75" hidden="false" customHeight="false" outlineLevel="0" collapsed="false">
      <c r="A120" s="69" t="s">
        <v>12</v>
      </c>
      <c r="B120" s="69" t="n">
        <v>1</v>
      </c>
      <c r="C120" s="69" t="n">
        <v>110</v>
      </c>
      <c r="D120" s="70" t="n">
        <f aca="false">LinhrsIn!D120/SurveyHrsIn!D120</f>
        <v>0.991935483870968</v>
      </c>
      <c r="E120" s="70" t="n">
        <f aca="false">LinhrsIn!E120/SurveyHrsIn!E120</f>
        <v>0.994758064516129</v>
      </c>
      <c r="F120" s="70" t="n">
        <f aca="false">LinhrsIn!F120/SurveyHrsIn!F120</f>
        <v>0.999425287356322</v>
      </c>
      <c r="G120" s="70" t="n">
        <f aca="false">LinhrsIn!G120/SurveyHrsIn!G120</f>
        <v>0.788978494623656</v>
      </c>
      <c r="H120" s="70" t="n">
        <f aca="false">LinhrsIn!H120/SurveyHrsIn!H120</f>
        <v>0.974166666666667</v>
      </c>
      <c r="I120" s="70" t="n">
        <f aca="false">LinhrsIn!I120/SurveyHrsIn!I120</f>
        <v>0.997715053763441</v>
      </c>
      <c r="J120" s="70" t="n">
        <f aca="false">LinhrsIn!J120/SurveyHrsIn!J120</f>
        <v>0.998194444444445</v>
      </c>
      <c r="K120" s="70" t="n">
        <f aca="false">LinhrsIn!K120/SurveyHrsIn!K120</f>
        <v>0.985483870967742</v>
      </c>
      <c r="L120" s="70" t="n">
        <f aca="false">LinhrsIn!L120/SurveyHrsIn!L120</f>
        <v>0.988575268817204</v>
      </c>
      <c r="M120" s="70" t="n">
        <f aca="false">LinhrsIn!M120/SurveyHrsIn!M120</f>
        <v>0.996388888888889</v>
      </c>
      <c r="N120" s="70" t="n">
        <f aca="false">LinhrsIn!N120/SurveyHrsIn!N120</f>
        <v>0.993413978494624</v>
      </c>
      <c r="O120" s="70" t="n">
        <f aca="false">LinhrsIn!O120/SurveyHrsIn!O120</f>
        <v>0.983472222222222</v>
      </c>
      <c r="P120" s="70" t="n">
        <f aca="false">LinhrsIn!P120/SurveyHrsIn!P120</f>
        <v>0.813172043010753</v>
      </c>
      <c r="Q120" s="70" t="n">
        <f aca="false">LinhrsIn!Q120/SurveyHrsIn!Q120</f>
        <v>0.865994623655914</v>
      </c>
      <c r="R120" s="70" t="n">
        <f aca="false">LinhrsIn!R120/SurveyHrsIn!R120</f>
        <v>0.998809523809524</v>
      </c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 t="n">
        <f aca="false">AVERAGE(E120:P120)</f>
        <v>0.959478690314341</v>
      </c>
      <c r="AD120" s="70" t="n">
        <f aca="false">AVERAGE(Q120:AB120)</f>
        <v>0.932402073732719</v>
      </c>
      <c r="AE120" s="70" t="n">
        <f aca="false">AVERAGE(E120:G120)</f>
        <v>0.927720615498702</v>
      </c>
      <c r="AF120" s="70" t="n">
        <f aca="false">AVERAGE(H120:J120)</f>
        <v>0.990025388291517</v>
      </c>
      <c r="AG120" s="70" t="n">
        <f aca="false">AVERAGE(K120:M120)</f>
        <v>0.990149342891278</v>
      </c>
      <c r="AH120" s="70" t="n">
        <f aca="false">AVERAGE(N120:P120)</f>
        <v>0.930019414575866</v>
      </c>
      <c r="AI120" s="70" t="n">
        <f aca="false">AVERAGE(Q120:S120)</f>
        <v>0.932402073732719</v>
      </c>
    </row>
    <row r="121" customFormat="false" ht="12.75" hidden="false" customHeight="false" outlineLevel="0" collapsed="false">
      <c r="A121" s="69" t="s">
        <v>12</v>
      </c>
      <c r="B121" s="69" t="n">
        <v>1</v>
      </c>
      <c r="C121" s="69" t="n">
        <v>111</v>
      </c>
      <c r="D121" s="70" t="n">
        <f aca="false">LinhrsIn!D121/SurveyHrsIn!D121</f>
        <v>0.993010752688172</v>
      </c>
      <c r="E121" s="70" t="n">
        <f aca="false">LinhrsIn!E121/SurveyHrsIn!E121</f>
        <v>0.974059139784946</v>
      </c>
      <c r="F121" s="70" t="n">
        <f aca="false">LinhrsIn!F121/SurveyHrsIn!F121</f>
        <v>0.997557471264368</v>
      </c>
      <c r="G121" s="70" t="n">
        <f aca="false">LinhrsIn!G121/SurveyHrsIn!G121</f>
        <v>0.943682795698925</v>
      </c>
      <c r="H121" s="70" t="n">
        <f aca="false">LinhrsIn!H121/SurveyHrsIn!H121</f>
        <v>0.974444444444444</v>
      </c>
      <c r="I121" s="70" t="n">
        <f aca="false">LinhrsIn!I121/SurveyHrsIn!I121</f>
        <v>0.997043010752688</v>
      </c>
      <c r="J121" s="70" t="n">
        <f aca="false">LinhrsIn!J121/SurveyHrsIn!J121</f>
        <v>0.991388888888889</v>
      </c>
      <c r="K121" s="70" t="n">
        <f aca="false">LinhrsIn!K121/SurveyHrsIn!K121</f>
        <v>0.995564516129032</v>
      </c>
      <c r="L121" s="70" t="n">
        <f aca="false">LinhrsIn!L121/SurveyHrsIn!L121</f>
        <v>0.992204301075269</v>
      </c>
      <c r="M121" s="70" t="n">
        <f aca="false">LinhrsIn!M121/SurveyHrsIn!M121</f>
        <v>0.999027777777778</v>
      </c>
      <c r="N121" s="70" t="n">
        <f aca="false">LinhrsIn!N121/SurveyHrsIn!N121</f>
        <v>0.99502688172043</v>
      </c>
      <c r="O121" s="70" t="n">
        <f aca="false">LinhrsIn!O121/SurveyHrsIn!O121</f>
        <v>0.999305555555556</v>
      </c>
      <c r="P121" s="70" t="n">
        <f aca="false">LinhrsIn!P121/SurveyHrsIn!P121</f>
        <v>0.823924731182796</v>
      </c>
      <c r="Q121" s="70" t="n">
        <f aca="false">LinhrsIn!Q121/SurveyHrsIn!Q121</f>
        <v>0.65255376344086</v>
      </c>
      <c r="R121" s="70" t="n">
        <f aca="false">LinhrsIn!R121/SurveyHrsIn!R121</f>
        <v>0.998958333333333</v>
      </c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 t="n">
        <f aca="false">AVERAGE(E121:P121)</f>
        <v>0.973602459522927</v>
      </c>
      <c r="AD121" s="70" t="n">
        <f aca="false">AVERAGE(Q121:AB121)</f>
        <v>0.825756048387097</v>
      </c>
      <c r="AE121" s="70" t="n">
        <f aca="false">AVERAGE(E121:G121)</f>
        <v>0.97176646891608</v>
      </c>
      <c r="AF121" s="70" t="n">
        <f aca="false">AVERAGE(H121:J121)</f>
        <v>0.987625448028674</v>
      </c>
      <c r="AG121" s="70" t="n">
        <f aca="false">AVERAGE(K121:M121)</f>
        <v>0.995598864994026</v>
      </c>
      <c r="AH121" s="70" t="n">
        <f aca="false">AVERAGE(N121:P121)</f>
        <v>0.939419056152927</v>
      </c>
      <c r="AI121" s="70" t="n">
        <f aca="false">AVERAGE(Q121:S121)</f>
        <v>0.825756048387097</v>
      </c>
    </row>
    <row r="122" customFormat="false" ht="12.75" hidden="false" customHeight="false" outlineLevel="0" collapsed="false">
      <c r="A122" s="69" t="s">
        <v>12</v>
      </c>
      <c r="B122" s="69" t="n">
        <v>1</v>
      </c>
      <c r="C122" s="69" t="n">
        <v>112</v>
      </c>
      <c r="D122" s="70" t="n">
        <f aca="false">LinhrsIn!D122/SurveyHrsIn!D122</f>
        <v>0.997715053763441</v>
      </c>
      <c r="E122" s="70" t="n">
        <f aca="false">LinhrsIn!E122/SurveyHrsIn!E122</f>
        <v>0.999327956989247</v>
      </c>
      <c r="F122" s="70" t="n">
        <f aca="false">LinhrsIn!F122/SurveyHrsIn!F122</f>
        <v>0.998994252873563</v>
      </c>
      <c r="G122" s="70" t="n">
        <f aca="false">LinhrsIn!G122/SurveyHrsIn!G122</f>
        <v>0.864516129032258</v>
      </c>
      <c r="H122" s="70" t="n">
        <f aca="false">LinhrsIn!H122/SurveyHrsIn!H122</f>
        <v>0.970277777777778</v>
      </c>
      <c r="I122" s="70" t="n">
        <f aca="false">LinhrsIn!I122/SurveyHrsIn!I122</f>
        <v>0.983198924731183</v>
      </c>
      <c r="J122" s="70" t="n">
        <f aca="false">LinhrsIn!J122/SurveyHrsIn!J122</f>
        <v>0.997222222222222</v>
      </c>
      <c r="K122" s="70" t="n">
        <f aca="false">LinhrsIn!K122/SurveyHrsIn!K122</f>
        <v>0.999193548387097</v>
      </c>
      <c r="L122" s="70" t="n">
        <f aca="false">LinhrsIn!L122/SurveyHrsIn!L122</f>
        <v>0.991263440860215</v>
      </c>
      <c r="M122" s="70" t="n">
        <f aca="false">LinhrsIn!M122/SurveyHrsIn!M122</f>
        <v>0.998333333333333</v>
      </c>
      <c r="N122" s="70" t="n">
        <f aca="false">LinhrsIn!N122/SurveyHrsIn!N122</f>
        <v>0.994354838709677</v>
      </c>
      <c r="O122" s="70" t="n">
        <f aca="false">LinhrsIn!O122/SurveyHrsIn!O122</f>
        <v>0.999861111111111</v>
      </c>
      <c r="P122" s="70" t="n">
        <f aca="false">LinhrsIn!P122/SurveyHrsIn!P122</f>
        <v>0.999059139784946</v>
      </c>
      <c r="Q122" s="70" t="n">
        <f aca="false">LinhrsIn!Q122/SurveyHrsIn!Q122</f>
        <v>0.999193548387097</v>
      </c>
      <c r="R122" s="70" t="n">
        <f aca="false">LinhrsIn!R122/SurveyHrsIn!R122</f>
        <v>0.997321428571429</v>
      </c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 t="n">
        <f aca="false">AVERAGE(E122:P122)</f>
        <v>0.982966889651053</v>
      </c>
      <c r="AD122" s="70" t="n">
        <f aca="false">AVERAGE(Q122:AB122)</f>
        <v>0.998257488479263</v>
      </c>
      <c r="AE122" s="70" t="n">
        <f aca="false">AVERAGE(E122:G122)</f>
        <v>0.954279446298356</v>
      </c>
      <c r="AF122" s="70" t="n">
        <f aca="false">AVERAGE(H122:J122)</f>
        <v>0.983566308243728</v>
      </c>
      <c r="AG122" s="70" t="n">
        <f aca="false">AVERAGE(K122:M122)</f>
        <v>0.996263440860215</v>
      </c>
      <c r="AH122" s="70" t="n">
        <f aca="false">AVERAGE(N122:P122)</f>
        <v>0.997758363201912</v>
      </c>
      <c r="AI122" s="70" t="n">
        <f aca="false">AVERAGE(Q122:S122)</f>
        <v>0.998257488479263</v>
      </c>
    </row>
    <row r="123" customFormat="false" ht="12.75" hidden="false" customHeight="false" outlineLevel="0" collapsed="false">
      <c r="A123" s="69" t="s">
        <v>12</v>
      </c>
      <c r="B123" s="69" t="n">
        <v>1</v>
      </c>
      <c r="C123" s="69" t="n">
        <v>113</v>
      </c>
      <c r="D123" s="70" t="n">
        <f aca="false">LinhrsIn!D123/SurveyHrsIn!D123</f>
        <v>0.980779569892473</v>
      </c>
      <c r="E123" s="70" t="n">
        <f aca="false">LinhrsIn!E123/SurveyHrsIn!E123</f>
        <v>0.993145161290323</v>
      </c>
      <c r="F123" s="70" t="n">
        <f aca="false">LinhrsIn!F123/SurveyHrsIn!F123</f>
        <v>0.99698275862069</v>
      </c>
      <c r="G123" s="70" t="n">
        <f aca="false">LinhrsIn!G123/SurveyHrsIn!G123</f>
        <v>0.265322580645161</v>
      </c>
      <c r="H123" s="70" t="n">
        <f aca="false">LinhrsIn!H123/SurveyHrsIn!H123</f>
        <v>0.969166666666667</v>
      </c>
      <c r="I123" s="70" t="n">
        <f aca="false">LinhrsIn!I123/SurveyHrsIn!I123</f>
        <v>0.85752688172043</v>
      </c>
      <c r="J123" s="70" t="n">
        <f aca="false">LinhrsIn!J123/SurveyHrsIn!J123</f>
        <v>0.951805555555556</v>
      </c>
      <c r="K123" s="70" t="n">
        <f aca="false">LinhrsIn!K123/SurveyHrsIn!K123</f>
        <v>0.996370967741936</v>
      </c>
      <c r="L123" s="70" t="n">
        <f aca="false">LinhrsIn!L123/SurveyHrsIn!L123</f>
        <v>0.989381720430108</v>
      </c>
      <c r="M123" s="70" t="n">
        <f aca="false">LinhrsIn!M123/SurveyHrsIn!M123</f>
        <v>0.998888888888889</v>
      </c>
      <c r="N123" s="70" t="n">
        <f aca="false">LinhrsIn!N123/SurveyHrsIn!N123</f>
        <v>0.989381720430108</v>
      </c>
      <c r="O123" s="70" t="n">
        <f aca="false">LinhrsIn!O123/SurveyHrsIn!O123</f>
        <v>0.954305555555556</v>
      </c>
      <c r="P123" s="70" t="n">
        <f aca="false">LinhrsIn!P123/SurveyHrsIn!P123</f>
        <v>0.999731182795699</v>
      </c>
      <c r="Q123" s="70" t="n">
        <f aca="false">LinhrsIn!Q123/SurveyHrsIn!Q123</f>
        <v>0.998521505376344</v>
      </c>
      <c r="R123" s="70" t="n">
        <f aca="false">LinhrsIn!R123/SurveyHrsIn!R123</f>
        <v>0.998809523809524</v>
      </c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 t="n">
        <f aca="false">AVERAGE(E123:P123)</f>
        <v>0.91350080336176</v>
      </c>
      <c r="AD123" s="70" t="n">
        <f aca="false">AVERAGE(Q123:AB123)</f>
        <v>0.998665514592934</v>
      </c>
      <c r="AE123" s="70" t="n">
        <f aca="false">AVERAGE(E123:G123)</f>
        <v>0.751816833518725</v>
      </c>
      <c r="AF123" s="70" t="n">
        <f aca="false">AVERAGE(H123:J123)</f>
        <v>0.926166367980884</v>
      </c>
      <c r="AG123" s="70" t="n">
        <f aca="false">AVERAGE(K123:M123)</f>
        <v>0.994880525686977</v>
      </c>
      <c r="AH123" s="70" t="n">
        <f aca="false">AVERAGE(N123:P123)</f>
        <v>0.981139486260454</v>
      </c>
      <c r="AI123" s="70" t="n">
        <f aca="false">AVERAGE(Q123:S123)</f>
        <v>0.998665514592934</v>
      </c>
    </row>
    <row r="124" customFormat="false" ht="12.75" hidden="false" customHeight="false" outlineLevel="0" collapsed="false">
      <c r="A124" s="69" t="s">
        <v>12</v>
      </c>
      <c r="B124" s="69" t="n">
        <v>1</v>
      </c>
      <c r="C124" s="69" t="n">
        <v>114</v>
      </c>
      <c r="D124" s="70" t="n">
        <f aca="false">LinhrsIn!D124/SurveyHrsIn!D124</f>
        <v>0.997715053763441</v>
      </c>
      <c r="E124" s="70" t="n">
        <f aca="false">LinhrsIn!E124/SurveyHrsIn!E124</f>
        <v>0.99986559139785</v>
      </c>
      <c r="F124" s="70" t="n">
        <f aca="false">LinhrsIn!F124/SurveyHrsIn!F124</f>
        <v>0.996408045977012</v>
      </c>
      <c r="G124" s="70" t="n">
        <f aca="false">LinhrsIn!G124/SurveyHrsIn!G124</f>
        <v>0.882258064516129</v>
      </c>
      <c r="H124" s="70" t="n">
        <f aca="false">LinhrsIn!H124/SurveyHrsIn!H124</f>
        <v>0.973333333333333</v>
      </c>
      <c r="I124" s="70" t="n">
        <f aca="false">LinhrsIn!I124/SurveyHrsIn!I124</f>
        <v>0.997177419354839</v>
      </c>
      <c r="J124" s="70" t="n">
        <f aca="false">LinhrsIn!J124/SurveyHrsIn!J124</f>
        <v>0.996944444444444</v>
      </c>
      <c r="K124" s="70" t="n">
        <f aca="false">LinhrsIn!K124/SurveyHrsIn!K124</f>
        <v>0.995295698924731</v>
      </c>
      <c r="L124" s="70" t="n">
        <f aca="false">LinhrsIn!L124/SurveyHrsIn!L124</f>
        <v>0.984677419354839</v>
      </c>
      <c r="M124" s="70" t="n">
        <f aca="false">LinhrsIn!M124/SurveyHrsIn!M124</f>
        <v>0.996666666666667</v>
      </c>
      <c r="N124" s="70" t="n">
        <f aca="false">LinhrsIn!N124/SurveyHrsIn!N124</f>
        <v>0.99260752688172</v>
      </c>
      <c r="O124" s="70" t="n">
        <f aca="false">LinhrsIn!O124/SurveyHrsIn!O124</f>
        <v>0.997638888888889</v>
      </c>
      <c r="P124" s="70" t="n">
        <f aca="false">LinhrsIn!P124/SurveyHrsIn!P124</f>
        <v>0.999731182795699</v>
      </c>
      <c r="Q124" s="70" t="n">
        <f aca="false">LinhrsIn!Q124/SurveyHrsIn!Q124</f>
        <v>0.999059139784946</v>
      </c>
      <c r="R124" s="70" t="n">
        <f aca="false">LinhrsIn!R124/SurveyHrsIn!R124</f>
        <v>0.971726190476191</v>
      </c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 t="n">
        <f aca="false">AVERAGE(E124:P124)</f>
        <v>0.984383690211346</v>
      </c>
      <c r="AD124" s="70" t="n">
        <f aca="false">AVERAGE(Q124:AB124)</f>
        <v>0.985392665130568</v>
      </c>
      <c r="AE124" s="70" t="n">
        <f aca="false">AVERAGE(E124:G124)</f>
        <v>0.959510567296997</v>
      </c>
      <c r="AF124" s="70" t="n">
        <f aca="false">AVERAGE(H124:J124)</f>
        <v>0.989151732377539</v>
      </c>
      <c r="AG124" s="70" t="n">
        <f aca="false">AVERAGE(K124:M124)</f>
        <v>0.992213261648746</v>
      </c>
      <c r="AH124" s="70" t="n">
        <f aca="false">AVERAGE(N124:P124)</f>
        <v>0.996659199522103</v>
      </c>
      <c r="AI124" s="70" t="n">
        <f aca="false">AVERAGE(Q124:S124)</f>
        <v>0.985392665130568</v>
      </c>
    </row>
    <row r="125" customFormat="false" ht="12.75" hidden="false" customHeight="false" outlineLevel="0" collapsed="false">
      <c r="A125" s="69" t="s">
        <v>12</v>
      </c>
      <c r="B125" s="69" t="n">
        <v>1</v>
      </c>
      <c r="C125" s="69" t="n">
        <v>115</v>
      </c>
      <c r="D125" s="70" t="n">
        <f aca="false">LinhrsIn!D125/SurveyHrsIn!D125</f>
        <v>0.996774193548387</v>
      </c>
      <c r="E125" s="70" t="n">
        <f aca="false">LinhrsIn!E125/SurveyHrsIn!E125</f>
        <v>0.997177419354839</v>
      </c>
      <c r="F125" s="70" t="n">
        <f aca="false">LinhrsIn!F125/SurveyHrsIn!F125</f>
        <v>0.969396551724138</v>
      </c>
      <c r="G125" s="70" t="n">
        <f aca="false">LinhrsIn!G125/SurveyHrsIn!G125</f>
        <v>0.884005376344086</v>
      </c>
      <c r="H125" s="70" t="n">
        <f aca="false">LinhrsIn!H125/SurveyHrsIn!H125</f>
        <v>0.972222222222222</v>
      </c>
      <c r="I125" s="70" t="n">
        <f aca="false">LinhrsIn!I125/SurveyHrsIn!I125</f>
        <v>0.919623655913979</v>
      </c>
      <c r="J125" s="70" t="n">
        <f aca="false">LinhrsIn!J125/SurveyHrsIn!J125</f>
        <v>0.689444444444444</v>
      </c>
      <c r="K125" s="70" t="n">
        <f aca="false">LinhrsIn!K125/SurveyHrsIn!K125</f>
        <v>0.99758064516129</v>
      </c>
      <c r="L125" s="70" t="n">
        <f aca="false">LinhrsIn!L125/SurveyHrsIn!L125</f>
        <v>0.98736559139785</v>
      </c>
      <c r="M125" s="70" t="n">
        <f aca="false">LinhrsIn!M125/SurveyHrsIn!M125</f>
        <v>0.998472222222222</v>
      </c>
      <c r="N125" s="70" t="n">
        <f aca="false">LinhrsIn!N125/SurveyHrsIn!N125</f>
        <v>0.994220430107527</v>
      </c>
      <c r="O125" s="70" t="n">
        <f aca="false">LinhrsIn!O125/SurveyHrsIn!O125</f>
        <v>0.999583333333333</v>
      </c>
      <c r="P125" s="70" t="n">
        <f aca="false">LinhrsIn!P125/SurveyHrsIn!P125</f>
        <v>0.99986559139785</v>
      </c>
      <c r="Q125" s="70" t="n">
        <f aca="false">LinhrsIn!Q125/SurveyHrsIn!Q125</f>
        <v>0.998924731182796</v>
      </c>
      <c r="R125" s="70" t="n">
        <f aca="false">LinhrsIn!R125/SurveyHrsIn!R125</f>
        <v>0.997916666666667</v>
      </c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 t="n">
        <f aca="false">AVERAGE(E125:P125)</f>
        <v>0.950746456968648</v>
      </c>
      <c r="AD125" s="70" t="n">
        <f aca="false">AVERAGE(Q125:AB125)</f>
        <v>0.998420698924731</v>
      </c>
      <c r="AE125" s="70" t="n">
        <f aca="false">AVERAGE(E125:G125)</f>
        <v>0.950193115807688</v>
      </c>
      <c r="AF125" s="70" t="n">
        <f aca="false">AVERAGE(H125:J125)</f>
        <v>0.860430107526882</v>
      </c>
      <c r="AG125" s="70" t="n">
        <f aca="false">AVERAGE(K125:M125)</f>
        <v>0.994472819593787</v>
      </c>
      <c r="AH125" s="70" t="n">
        <f aca="false">AVERAGE(N125:P125)</f>
        <v>0.997889784946237</v>
      </c>
      <c r="AI125" s="70" t="n">
        <f aca="false">AVERAGE(Q125:S125)</f>
        <v>0.998420698924731</v>
      </c>
    </row>
    <row r="126" customFormat="false" ht="12.75" hidden="false" customHeight="false" outlineLevel="0" collapsed="false">
      <c r="A126" s="69" t="s">
        <v>12</v>
      </c>
      <c r="B126" s="69" t="n">
        <v>1</v>
      </c>
      <c r="C126" s="69" t="n">
        <v>116</v>
      </c>
      <c r="D126" s="70" t="n">
        <f aca="false">LinhrsIn!D126/SurveyHrsIn!D126</f>
        <v>0.990322580645161</v>
      </c>
      <c r="E126" s="70" t="n">
        <f aca="false">LinhrsIn!E126/SurveyHrsIn!E126</f>
        <v>0.997983870967742</v>
      </c>
      <c r="F126" s="70" t="n">
        <f aca="false">LinhrsIn!F126/SurveyHrsIn!F126</f>
        <v>0.999856321839081</v>
      </c>
      <c r="G126" s="70" t="n">
        <f aca="false">LinhrsIn!G126/SurveyHrsIn!G126</f>
        <v>0.950672043010753</v>
      </c>
      <c r="H126" s="70" t="n">
        <f aca="false">LinhrsIn!H126/SurveyHrsIn!H126</f>
        <v>0.986111111111111</v>
      </c>
      <c r="I126" s="70" t="n">
        <f aca="false">LinhrsIn!I126/SurveyHrsIn!I126</f>
        <v>0.857661290322581</v>
      </c>
      <c r="J126" s="70" t="n">
        <f aca="false">LinhrsIn!J126/SurveyHrsIn!J126</f>
        <v>0.994166666666667</v>
      </c>
      <c r="K126" s="70" t="n">
        <f aca="false">LinhrsIn!K126/SurveyHrsIn!K126</f>
        <v>0.998924731182796</v>
      </c>
      <c r="L126" s="70" t="n">
        <f aca="false">LinhrsIn!L126/SurveyHrsIn!L126</f>
        <v>0.992338709677419</v>
      </c>
      <c r="M126" s="70" t="n">
        <f aca="false">LinhrsIn!M126/SurveyHrsIn!M126</f>
        <v>0.998611111111111</v>
      </c>
      <c r="N126" s="70" t="n">
        <f aca="false">LinhrsIn!N126/SurveyHrsIn!N126</f>
        <v>0.973252688172043</v>
      </c>
      <c r="O126" s="70" t="n">
        <f aca="false">LinhrsIn!O126/SurveyHrsIn!O126</f>
        <v>0.993472222222222</v>
      </c>
      <c r="P126" s="70" t="n">
        <f aca="false">LinhrsIn!P126/SurveyHrsIn!P126</f>
        <v>1.34408602150538E-007</v>
      </c>
      <c r="Q126" s="70" t="n">
        <f aca="false">LinhrsIn!Q126/SurveyHrsIn!Q126</f>
        <v>0.57755376344086</v>
      </c>
      <c r="R126" s="70" t="n">
        <f aca="false">LinhrsIn!R126/SurveyHrsIn!R126</f>
        <v>0.983184523809524</v>
      </c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 t="n">
        <f aca="false">AVERAGE(E126:P126)</f>
        <v>0.895254241724344</v>
      </c>
      <c r="AD126" s="70" t="n">
        <f aca="false">AVERAGE(Q126:AB126)</f>
        <v>0.780369143625192</v>
      </c>
      <c r="AE126" s="70" t="n">
        <f aca="false">AVERAGE(E126:G126)</f>
        <v>0.982837411939192</v>
      </c>
      <c r="AF126" s="70" t="n">
        <f aca="false">AVERAGE(H126:J126)</f>
        <v>0.945979689366786</v>
      </c>
      <c r="AG126" s="70" t="n">
        <f aca="false">AVERAGE(K126:M126)</f>
        <v>0.996624850657109</v>
      </c>
      <c r="AH126" s="70" t="n">
        <f aca="false">AVERAGE(N126:P126)</f>
        <v>0.655575014934289</v>
      </c>
      <c r="AI126" s="70" t="n">
        <f aca="false">AVERAGE(Q126:S126)</f>
        <v>0.780369143625192</v>
      </c>
    </row>
    <row r="127" customFormat="false" ht="12.75" hidden="false" customHeight="false" outlineLevel="0" collapsed="false">
      <c r="A127" s="69" t="s">
        <v>12</v>
      </c>
      <c r="B127" s="69" t="n">
        <v>1</v>
      </c>
      <c r="C127" s="69" t="n">
        <v>117</v>
      </c>
      <c r="D127" s="70" t="n">
        <f aca="false">LinhrsIn!D127/SurveyHrsIn!D127</f>
        <v>0.991801075268817</v>
      </c>
      <c r="E127" s="70" t="n">
        <f aca="false">LinhrsIn!E127/SurveyHrsIn!E127</f>
        <v>0.999462365591398</v>
      </c>
      <c r="F127" s="70" t="n">
        <f aca="false">LinhrsIn!F127/SurveyHrsIn!F127</f>
        <v>0.997557471264368</v>
      </c>
      <c r="G127" s="70" t="n">
        <f aca="false">LinhrsIn!G127/SurveyHrsIn!G127</f>
        <v>0.950134408602151</v>
      </c>
      <c r="H127" s="70" t="n">
        <f aca="false">LinhrsIn!H127/SurveyHrsIn!H127</f>
        <v>0.97125</v>
      </c>
      <c r="I127" s="70" t="n">
        <f aca="false">LinhrsIn!I127/SurveyHrsIn!I127</f>
        <v>0.978225806451613</v>
      </c>
      <c r="J127" s="70" t="n">
        <f aca="false">LinhrsIn!J127/SurveyHrsIn!J127</f>
        <v>0.972777777777778</v>
      </c>
      <c r="K127" s="70" t="n">
        <f aca="false">LinhrsIn!K127/SurveyHrsIn!K127</f>
        <v>0.998521505376344</v>
      </c>
      <c r="L127" s="70" t="n">
        <f aca="false">LinhrsIn!L127/SurveyHrsIn!L127</f>
        <v>0.99005376344086</v>
      </c>
      <c r="M127" s="70" t="n">
        <f aca="false">LinhrsIn!M127/SurveyHrsIn!M127</f>
        <v>0.989583333333333</v>
      </c>
      <c r="N127" s="70" t="n">
        <f aca="false">LinhrsIn!N127/SurveyHrsIn!N127</f>
        <v>0.978494623655914</v>
      </c>
      <c r="O127" s="70" t="n">
        <f aca="false">LinhrsIn!O127/SurveyHrsIn!O127</f>
        <v>0.999722222222222</v>
      </c>
      <c r="P127" s="70" t="n">
        <f aca="false">LinhrsIn!P127/SurveyHrsIn!P127</f>
        <v>0.780510752688172</v>
      </c>
      <c r="Q127" s="70" t="n">
        <f aca="false">LinhrsIn!Q127/SurveyHrsIn!Q127</f>
        <v>0.597177419354839</v>
      </c>
      <c r="R127" s="70" t="n">
        <f aca="false">LinhrsIn!R127/SurveyHrsIn!R127</f>
        <v>0.886904761904762</v>
      </c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 t="n">
        <f aca="false">AVERAGE(E127:P127)</f>
        <v>0.967191169200346</v>
      </c>
      <c r="AD127" s="70" t="n">
        <f aca="false">AVERAGE(Q127:AB127)</f>
        <v>0.7420410906298</v>
      </c>
      <c r="AE127" s="70" t="n">
        <f aca="false">AVERAGE(E127:G127)</f>
        <v>0.982384748485972</v>
      </c>
      <c r="AF127" s="70" t="n">
        <f aca="false">AVERAGE(H127:J127)</f>
        <v>0.974084528076464</v>
      </c>
      <c r="AG127" s="70" t="n">
        <f aca="false">AVERAGE(K127:M127)</f>
        <v>0.992719534050179</v>
      </c>
      <c r="AH127" s="70" t="n">
        <f aca="false">AVERAGE(N127:P127)</f>
        <v>0.919575866188769</v>
      </c>
      <c r="AI127" s="70" t="n">
        <f aca="false">AVERAGE(Q127:S127)</f>
        <v>0.7420410906298</v>
      </c>
    </row>
    <row r="128" customFormat="false" ht="12.75" hidden="false" customHeight="false" outlineLevel="0" collapsed="false">
      <c r="A128" s="69" t="s">
        <v>12</v>
      </c>
      <c r="B128" s="69" t="n">
        <v>1</v>
      </c>
      <c r="C128" s="69" t="n">
        <v>118</v>
      </c>
      <c r="D128" s="70" t="n">
        <f aca="false">LinhrsIn!D128/SurveyHrsIn!D128</f>
        <v>0.997311827956989</v>
      </c>
      <c r="E128" s="70" t="n">
        <f aca="false">LinhrsIn!E128/SurveyHrsIn!E128</f>
        <v>1</v>
      </c>
      <c r="F128" s="70" t="n">
        <f aca="false">LinhrsIn!F128/SurveyHrsIn!F128</f>
        <v>1</v>
      </c>
      <c r="G128" s="70" t="n">
        <f aca="false">LinhrsIn!G128/SurveyHrsIn!G128</f>
        <v>0.938172043010753</v>
      </c>
      <c r="H128" s="70" t="n">
        <f aca="false">LinhrsIn!H128/SurveyHrsIn!H128</f>
        <v>0.973055555555556</v>
      </c>
      <c r="I128" s="70" t="n">
        <f aca="false">LinhrsIn!I128/SurveyHrsIn!I128</f>
        <v>0.999596774193548</v>
      </c>
      <c r="J128" s="70" t="n">
        <f aca="false">LinhrsIn!J128/SurveyHrsIn!J128</f>
        <v>0.999861111111111</v>
      </c>
      <c r="K128" s="70" t="n">
        <f aca="false">LinhrsIn!K128/SurveyHrsIn!K128</f>
        <v>0.999327956989247</v>
      </c>
      <c r="L128" s="70" t="n">
        <f aca="false">LinhrsIn!L128/SurveyHrsIn!L128</f>
        <v>0.989381720430108</v>
      </c>
      <c r="M128" s="70" t="n">
        <f aca="false">LinhrsIn!M128/SurveyHrsIn!M128</f>
        <v>0.999583333333333</v>
      </c>
      <c r="N128" s="70" t="n">
        <f aca="false">LinhrsIn!N128/SurveyHrsIn!N128</f>
        <v>0.995161290322581</v>
      </c>
      <c r="O128" s="70" t="n">
        <f aca="false">LinhrsIn!O128/SurveyHrsIn!O128</f>
        <v>0.999861111111111</v>
      </c>
      <c r="P128" s="70" t="n">
        <f aca="false">LinhrsIn!P128/SurveyHrsIn!P128</f>
        <v>0.817741935483871</v>
      </c>
      <c r="Q128" s="70" t="n">
        <f aca="false">LinhrsIn!Q128/SurveyHrsIn!Q128</f>
        <v>0.999731182795699</v>
      </c>
      <c r="R128" s="70" t="n">
        <f aca="false">LinhrsIn!R128/SurveyHrsIn!R128</f>
        <v>0.998958333333333</v>
      </c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 t="n">
        <f aca="false">AVERAGE(E128:P128)</f>
        <v>0.975978569295102</v>
      </c>
      <c r="AD128" s="70" t="n">
        <f aca="false">AVERAGE(Q128:AB128)</f>
        <v>0.999344758064516</v>
      </c>
      <c r="AE128" s="70" t="n">
        <f aca="false">AVERAGE(E128:G128)</f>
        <v>0.979390681003584</v>
      </c>
      <c r="AF128" s="70" t="n">
        <f aca="false">AVERAGE(H128:J128)</f>
        <v>0.990837813620072</v>
      </c>
      <c r="AG128" s="70" t="n">
        <f aca="false">AVERAGE(K128:M128)</f>
        <v>0.996097670250896</v>
      </c>
      <c r="AH128" s="70" t="n">
        <f aca="false">AVERAGE(N128:P128)</f>
        <v>0.937588112305854</v>
      </c>
      <c r="AI128" s="70" t="n">
        <f aca="false">AVERAGE(Q128:S128)</f>
        <v>0.999344758064516</v>
      </c>
    </row>
    <row r="129" customFormat="false" ht="12.75" hidden="false" customHeight="false" outlineLevel="0" collapsed="false">
      <c r="A129" s="69" t="s">
        <v>12</v>
      </c>
      <c r="B129" s="69" t="n">
        <v>1</v>
      </c>
      <c r="C129" s="69" t="n">
        <v>119</v>
      </c>
      <c r="D129" s="70" t="n">
        <f aca="false">LinhrsIn!D129/SurveyHrsIn!D129</f>
        <v>0.997043010752688</v>
      </c>
      <c r="E129" s="70" t="n">
        <f aca="false">LinhrsIn!E129/SurveyHrsIn!E129</f>
        <v>0.999596774193548</v>
      </c>
      <c r="F129" s="70" t="n">
        <f aca="false">LinhrsIn!F129/SurveyHrsIn!F129</f>
        <v>0.999425287356322</v>
      </c>
      <c r="G129" s="70" t="n">
        <f aca="false">LinhrsIn!G129/SurveyHrsIn!G129</f>
        <v>0.935483870967742</v>
      </c>
      <c r="H129" s="70" t="n">
        <f aca="false">LinhrsIn!H129/SurveyHrsIn!H129</f>
        <v>0.365972222222222</v>
      </c>
      <c r="I129" s="70" t="n">
        <f aca="false">LinhrsIn!I129/SurveyHrsIn!I129</f>
        <v>0.922849462365591</v>
      </c>
      <c r="J129" s="70" t="n">
        <f aca="false">LinhrsIn!J129/SurveyHrsIn!J129</f>
        <v>0.934722222222222</v>
      </c>
      <c r="K129" s="70" t="n">
        <f aca="false">LinhrsIn!K129/SurveyHrsIn!K129</f>
        <v>0.987096774193548</v>
      </c>
      <c r="L129" s="70" t="n">
        <f aca="false">LinhrsIn!L129/SurveyHrsIn!L129</f>
        <v>0.991801075268817</v>
      </c>
      <c r="M129" s="70" t="n">
        <f aca="false">LinhrsIn!M129/SurveyHrsIn!M129</f>
        <v>0.997638888888889</v>
      </c>
      <c r="N129" s="70" t="n">
        <f aca="false">LinhrsIn!N129/SurveyHrsIn!N129</f>
        <v>0.994489247311828</v>
      </c>
      <c r="O129" s="70" t="n">
        <f aca="false">LinhrsIn!O129/SurveyHrsIn!O129</f>
        <v>0.993055555555556</v>
      </c>
      <c r="P129" s="70" t="n">
        <f aca="false">LinhrsIn!P129/SurveyHrsIn!P129</f>
        <v>0.77741935483871</v>
      </c>
      <c r="Q129" s="70" t="n">
        <f aca="false">LinhrsIn!Q129/SurveyHrsIn!Q129</f>
        <v>0.998655913978495</v>
      </c>
      <c r="R129" s="70" t="n">
        <f aca="false">LinhrsIn!R129/SurveyHrsIn!R129</f>
        <v>0.994642857142857</v>
      </c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 t="n">
        <f aca="false">AVERAGE(E129:P129)</f>
        <v>0.908295894615416</v>
      </c>
      <c r="AD129" s="70" t="n">
        <f aca="false">AVERAGE(Q129:AB129)</f>
        <v>0.996649385560676</v>
      </c>
      <c r="AE129" s="70" t="n">
        <f aca="false">AVERAGE(E129:G129)</f>
        <v>0.978168644172537</v>
      </c>
      <c r="AF129" s="70" t="n">
        <f aca="false">AVERAGE(H129:J129)</f>
        <v>0.741181302270012</v>
      </c>
      <c r="AG129" s="70" t="n">
        <f aca="false">AVERAGE(K129:M129)</f>
        <v>0.992178912783751</v>
      </c>
      <c r="AH129" s="70" t="n">
        <f aca="false">AVERAGE(N129:P129)</f>
        <v>0.921654719235364</v>
      </c>
      <c r="AI129" s="70" t="n">
        <f aca="false">AVERAGE(Q129:S129)</f>
        <v>0.996649385560676</v>
      </c>
    </row>
    <row r="130" customFormat="false" ht="12.75" hidden="false" customHeight="false" outlineLevel="0" collapsed="false">
      <c r="A130" s="69" t="s">
        <v>12</v>
      </c>
      <c r="B130" s="69" t="n">
        <v>1</v>
      </c>
      <c r="C130" s="69" t="n">
        <v>120</v>
      </c>
      <c r="D130" s="70" t="n">
        <f aca="false">LinhrsIn!D130/SurveyHrsIn!D130</f>
        <v>0.99758064516129</v>
      </c>
      <c r="E130" s="70" t="n">
        <f aca="false">LinhrsIn!E130/SurveyHrsIn!E130</f>
        <v>0.96008064516129</v>
      </c>
      <c r="F130" s="70" t="n">
        <f aca="false">LinhrsIn!F130/SurveyHrsIn!F130</f>
        <v>0.998563218390805</v>
      </c>
      <c r="G130" s="70" t="n">
        <f aca="false">LinhrsIn!G130/SurveyHrsIn!G130</f>
        <v>0.925134408602151</v>
      </c>
      <c r="H130" s="70" t="n">
        <f aca="false">LinhrsIn!H130/SurveyHrsIn!H130</f>
        <v>0.969583333333333</v>
      </c>
      <c r="I130" s="70" t="n">
        <f aca="false">LinhrsIn!I130/SurveyHrsIn!I130</f>
        <v>0.970698924731183</v>
      </c>
      <c r="J130" s="70" t="n">
        <f aca="false">LinhrsIn!J130/SurveyHrsIn!J130</f>
        <v>0.974722222222222</v>
      </c>
      <c r="K130" s="70" t="n">
        <f aca="false">LinhrsIn!K130/SurveyHrsIn!K130</f>
        <v>0.997715053763441</v>
      </c>
      <c r="L130" s="70" t="n">
        <f aca="false">LinhrsIn!L130/SurveyHrsIn!L130</f>
        <v>0.983467741935484</v>
      </c>
      <c r="M130" s="70" t="n">
        <f aca="false">LinhrsIn!M130/SurveyHrsIn!M130</f>
        <v>0.986944444444445</v>
      </c>
      <c r="N130" s="70" t="n">
        <f aca="false">LinhrsIn!N130/SurveyHrsIn!N130</f>
        <v>0.991397849462366</v>
      </c>
      <c r="O130" s="70" t="n">
        <f aca="false">LinhrsIn!O130/SurveyHrsIn!O130</f>
        <v>0.999583333333333</v>
      </c>
      <c r="P130" s="70" t="n">
        <f aca="false">LinhrsIn!P130/SurveyHrsIn!P130</f>
        <v>0.737096774193548</v>
      </c>
      <c r="Q130" s="70" t="n">
        <f aca="false">LinhrsIn!Q130/SurveyHrsIn!Q130</f>
        <v>0.970295698924731</v>
      </c>
      <c r="R130" s="70" t="n">
        <f aca="false">LinhrsIn!R130/SurveyHrsIn!R130</f>
        <v>0.995982142857143</v>
      </c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 t="n">
        <f aca="false">AVERAGE(E130:P130)</f>
        <v>0.957915662464467</v>
      </c>
      <c r="AD130" s="70" t="n">
        <f aca="false">AVERAGE(Q130:AB130)</f>
        <v>0.983138920890937</v>
      </c>
      <c r="AE130" s="70" t="n">
        <f aca="false">AVERAGE(E130:G130)</f>
        <v>0.961259424051415</v>
      </c>
      <c r="AF130" s="70" t="n">
        <f aca="false">AVERAGE(H130:J130)</f>
        <v>0.97166816009558</v>
      </c>
      <c r="AG130" s="70" t="n">
        <f aca="false">AVERAGE(K130:M130)</f>
        <v>0.989375746714456</v>
      </c>
      <c r="AH130" s="70" t="n">
        <f aca="false">AVERAGE(N130:P130)</f>
        <v>0.909359318996416</v>
      </c>
      <c r="AI130" s="70" t="n">
        <f aca="false">AVERAGE(Q130:S130)</f>
        <v>0.983138920890937</v>
      </c>
    </row>
    <row r="131" customFormat="false" ht="12.75" hidden="false" customHeight="false" outlineLevel="0" collapsed="false">
      <c r="A131" s="69" t="s">
        <v>12</v>
      </c>
      <c r="B131" s="69" t="n">
        <v>1</v>
      </c>
      <c r="C131" s="69" t="n">
        <v>121</v>
      </c>
      <c r="D131" s="70" t="n">
        <f aca="false">LinhrsIn!D131/SurveyHrsIn!D131</f>
        <v>0.953897849462366</v>
      </c>
      <c r="E131" s="70" t="n">
        <f aca="false">LinhrsIn!E131/SurveyHrsIn!E131</f>
        <v>0.988978494623656</v>
      </c>
      <c r="F131" s="70" t="n">
        <f aca="false">LinhrsIn!F131/SurveyHrsIn!F131</f>
        <v>0.999425287356322</v>
      </c>
      <c r="G131" s="70" t="n">
        <f aca="false">LinhrsIn!G131/SurveyHrsIn!G131</f>
        <v>0.940188172043011</v>
      </c>
      <c r="H131" s="70" t="n">
        <f aca="false">LinhrsIn!H131/SurveyHrsIn!H131</f>
        <v>0.974305555555556</v>
      </c>
      <c r="I131" s="70" t="n">
        <f aca="false">LinhrsIn!I131/SurveyHrsIn!I131</f>
        <v>0.811155913978495</v>
      </c>
      <c r="J131" s="70" t="n">
        <f aca="false">LinhrsIn!J131/SurveyHrsIn!J131</f>
        <v>0.973055555555556</v>
      </c>
      <c r="K131" s="70" t="n">
        <f aca="false">LinhrsIn!K131/SurveyHrsIn!K131</f>
        <v>0.994623655913979</v>
      </c>
      <c r="L131" s="70" t="n">
        <f aca="false">LinhrsIn!L131/SurveyHrsIn!L131</f>
        <v>0.987096774193548</v>
      </c>
      <c r="M131" s="70" t="n">
        <f aca="false">LinhrsIn!M131/SurveyHrsIn!M131</f>
        <v>0.996527777777778</v>
      </c>
      <c r="N131" s="70" t="n">
        <f aca="false">LinhrsIn!N131/SurveyHrsIn!N131</f>
        <v>0.994086021505376</v>
      </c>
      <c r="O131" s="70" t="n">
        <f aca="false">LinhrsIn!O131/SurveyHrsIn!O131</f>
        <v>0.999305555555556</v>
      </c>
      <c r="P131" s="70" t="n">
        <f aca="false">LinhrsIn!P131/SurveyHrsIn!P131</f>
        <v>0.804301075268817</v>
      </c>
      <c r="Q131" s="70" t="n">
        <f aca="false">LinhrsIn!Q131/SurveyHrsIn!Q131</f>
        <v>0.413037634408602</v>
      </c>
      <c r="R131" s="70" t="n">
        <f aca="false">LinhrsIn!R131/SurveyHrsIn!R131</f>
        <v>0.998958333333333</v>
      </c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 t="n">
        <f aca="false">AVERAGE(E131:P131)</f>
        <v>0.955254153277304</v>
      </c>
      <c r="AD131" s="70" t="n">
        <f aca="false">AVERAGE(Q131:AB131)</f>
        <v>0.705997983870968</v>
      </c>
      <c r="AE131" s="70" t="n">
        <f aca="false">AVERAGE(E131:G131)</f>
        <v>0.976197318007663</v>
      </c>
      <c r="AF131" s="70" t="n">
        <f aca="false">AVERAGE(H131:J131)</f>
        <v>0.919505675029869</v>
      </c>
      <c r="AG131" s="70" t="n">
        <f aca="false">AVERAGE(K131:M131)</f>
        <v>0.992749402628435</v>
      </c>
      <c r="AH131" s="70" t="n">
        <f aca="false">AVERAGE(N131:P131)</f>
        <v>0.93256421744325</v>
      </c>
      <c r="AI131" s="70" t="n">
        <f aca="false">AVERAGE(Q131:S131)</f>
        <v>0.705997983870968</v>
      </c>
    </row>
    <row r="132" customFormat="false" ht="12.75" hidden="false" customHeight="false" outlineLevel="0" collapsed="false">
      <c r="A132" s="69" t="s">
        <v>12</v>
      </c>
      <c r="B132" s="69" t="n">
        <v>1</v>
      </c>
      <c r="C132" s="69" t="n">
        <v>122</v>
      </c>
      <c r="D132" s="70" t="n">
        <f aca="false">LinhrsIn!D132/SurveyHrsIn!D132</f>
        <v>0.993010752688172</v>
      </c>
      <c r="E132" s="70" t="n">
        <f aca="false">LinhrsIn!E132/SurveyHrsIn!E132</f>
        <v>0.995430107526882</v>
      </c>
      <c r="F132" s="70" t="n">
        <f aca="false">LinhrsIn!F132/SurveyHrsIn!F132</f>
        <v>0.978448275862069</v>
      </c>
      <c r="G132" s="70" t="n">
        <f aca="false">LinhrsIn!G132/SurveyHrsIn!G132</f>
        <v>0.928091397849462</v>
      </c>
      <c r="H132" s="70" t="n">
        <f aca="false">LinhrsIn!H132/SurveyHrsIn!H132</f>
        <v>0.955</v>
      </c>
      <c r="I132" s="70" t="n">
        <f aca="false">LinhrsIn!I132/SurveyHrsIn!I132</f>
        <v>0.954435483870968</v>
      </c>
      <c r="J132" s="70" t="n">
        <f aca="false">LinhrsIn!J132/SurveyHrsIn!J132</f>
        <v>0.962777777777778</v>
      </c>
      <c r="K132" s="70" t="n">
        <f aca="false">LinhrsIn!K132/SurveyHrsIn!K132</f>
        <v>0.994758064516129</v>
      </c>
      <c r="L132" s="70" t="n">
        <f aca="false">LinhrsIn!L132/SurveyHrsIn!L132</f>
        <v>0.970564516129032</v>
      </c>
      <c r="M132" s="70" t="n">
        <f aca="false">LinhrsIn!M132/SurveyHrsIn!M132</f>
        <v>0.964166666666667</v>
      </c>
      <c r="N132" s="70" t="n">
        <f aca="false">LinhrsIn!N132/SurveyHrsIn!N132</f>
        <v>0.971774193548387</v>
      </c>
      <c r="O132" s="70" t="n">
        <f aca="false">LinhrsIn!O132/SurveyHrsIn!O132</f>
        <v>0.997638888888889</v>
      </c>
      <c r="P132" s="70" t="n">
        <f aca="false">LinhrsIn!P132/SurveyHrsIn!P132</f>
        <v>0.763978494623656</v>
      </c>
      <c r="Q132" s="70" t="n">
        <f aca="false">LinhrsIn!Q132/SurveyHrsIn!Q132</f>
        <v>0.938978494623656</v>
      </c>
      <c r="R132" s="70" t="n">
        <f aca="false">LinhrsIn!R132/SurveyHrsIn!R132</f>
        <v>0.995833333333333</v>
      </c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 t="n">
        <f aca="false">AVERAGE(E132:P132)</f>
        <v>0.953088655604993</v>
      </c>
      <c r="AD132" s="70" t="n">
        <f aca="false">AVERAGE(Q132:AB132)</f>
        <v>0.967405913978495</v>
      </c>
      <c r="AE132" s="70" t="n">
        <f aca="false">AVERAGE(E132:G132)</f>
        <v>0.967323260412804</v>
      </c>
      <c r="AF132" s="70" t="n">
        <f aca="false">AVERAGE(H132:J132)</f>
        <v>0.957404420549582</v>
      </c>
      <c r="AG132" s="70" t="n">
        <f aca="false">AVERAGE(K132:M132)</f>
        <v>0.976496415770609</v>
      </c>
      <c r="AH132" s="70" t="n">
        <f aca="false">AVERAGE(N132:P132)</f>
        <v>0.911130525686977</v>
      </c>
      <c r="AI132" s="70" t="n">
        <f aca="false">AVERAGE(Q132:S132)</f>
        <v>0.967405913978495</v>
      </c>
    </row>
    <row r="133" customFormat="false" ht="12.75" hidden="false" customHeight="false" outlineLevel="0" collapsed="false">
      <c r="A133" s="69" t="s">
        <v>12</v>
      </c>
      <c r="B133" s="69" t="n">
        <v>1</v>
      </c>
      <c r="C133" s="69" t="n">
        <v>123</v>
      </c>
      <c r="D133" s="70" t="n">
        <f aca="false">LinhrsIn!D133/SurveyHrsIn!D133</f>
        <v>0.99489247311828</v>
      </c>
      <c r="E133" s="70" t="n">
        <f aca="false">LinhrsIn!E133/SurveyHrsIn!E133</f>
        <v>0.999327956989247</v>
      </c>
      <c r="F133" s="70" t="n">
        <f aca="false">LinhrsIn!F133/SurveyHrsIn!F133</f>
        <v>0.997844827586207</v>
      </c>
      <c r="G133" s="70" t="n">
        <f aca="false">LinhrsIn!G133/SurveyHrsIn!G133</f>
        <v>0.937903225806452</v>
      </c>
      <c r="H133" s="70" t="n">
        <f aca="false">LinhrsIn!H133/SurveyHrsIn!H133</f>
        <v>0.974861111111111</v>
      </c>
      <c r="I133" s="70" t="n">
        <f aca="false">LinhrsIn!I133/SurveyHrsIn!I133</f>
        <v>0.996908602150538</v>
      </c>
      <c r="J133" s="70" t="n">
        <f aca="false">LinhrsIn!J133/SurveyHrsIn!J133</f>
        <v>0.974027777777778</v>
      </c>
      <c r="K133" s="70" t="n">
        <f aca="false">LinhrsIn!K133/SurveyHrsIn!K133</f>
        <v>0.994354838709677</v>
      </c>
      <c r="L133" s="70" t="n">
        <f aca="false">LinhrsIn!L133/SurveyHrsIn!L133</f>
        <v>0.986559139784946</v>
      </c>
      <c r="M133" s="70" t="n">
        <f aca="false">LinhrsIn!M133/SurveyHrsIn!M133</f>
        <v>0.996666666666667</v>
      </c>
      <c r="N133" s="70" t="n">
        <f aca="false">LinhrsIn!N133/SurveyHrsIn!N133</f>
        <v>0.992876344086022</v>
      </c>
      <c r="O133" s="70" t="n">
        <f aca="false">LinhrsIn!O133/SurveyHrsIn!O133</f>
        <v>0.997777777777778</v>
      </c>
      <c r="P133" s="70" t="n">
        <f aca="false">LinhrsIn!P133/SurveyHrsIn!P133</f>
        <v>0.616129032258065</v>
      </c>
      <c r="Q133" s="70" t="n">
        <f aca="false">LinhrsIn!Q133/SurveyHrsIn!Q133</f>
        <v>0.999462365591398</v>
      </c>
      <c r="R133" s="70" t="n">
        <f aca="false">LinhrsIn!R133/SurveyHrsIn!R133</f>
        <v>0.995684523809524</v>
      </c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 t="n">
        <f aca="false">AVERAGE(E133:P133)</f>
        <v>0.955436441725374</v>
      </c>
      <c r="AD133" s="70" t="n">
        <f aca="false">AVERAGE(Q133:AB133)</f>
        <v>0.997573444700461</v>
      </c>
      <c r="AE133" s="70" t="n">
        <f aca="false">AVERAGE(E133:G133)</f>
        <v>0.978358670127302</v>
      </c>
      <c r="AF133" s="70" t="n">
        <f aca="false">AVERAGE(H133:J133)</f>
        <v>0.981932497013142</v>
      </c>
      <c r="AG133" s="70" t="n">
        <f aca="false">AVERAGE(K133:M133)</f>
        <v>0.99252688172043</v>
      </c>
      <c r="AH133" s="70" t="n">
        <f aca="false">AVERAGE(N133:P133)</f>
        <v>0.868927718040621</v>
      </c>
      <c r="AI133" s="70" t="n">
        <f aca="false">AVERAGE(Q133:S133)</f>
        <v>0.997573444700461</v>
      </c>
    </row>
    <row r="134" customFormat="false" ht="12.75" hidden="false" customHeight="false" outlineLevel="0" collapsed="false">
      <c r="A134" s="69" t="s">
        <v>12</v>
      </c>
      <c r="B134" s="69" t="n">
        <v>1</v>
      </c>
      <c r="C134" s="69" t="n">
        <v>124</v>
      </c>
      <c r="D134" s="70" t="n">
        <f aca="false">LinhrsIn!D134/SurveyHrsIn!D134</f>
        <v>0.995564516129032</v>
      </c>
      <c r="E134" s="70" t="n">
        <f aca="false">LinhrsIn!E134/SurveyHrsIn!E134</f>
        <v>0.997043010752688</v>
      </c>
      <c r="F134" s="70" t="n">
        <f aca="false">LinhrsIn!F134/SurveyHrsIn!F134</f>
        <v>0.999712643678161</v>
      </c>
      <c r="G134" s="70" t="n">
        <f aca="false">LinhrsIn!G134/SurveyHrsIn!G134</f>
        <v>0.943548387096774</v>
      </c>
      <c r="H134" s="70" t="n">
        <f aca="false">LinhrsIn!H134/SurveyHrsIn!H134</f>
        <v>0.954305555555556</v>
      </c>
      <c r="I134" s="70" t="n">
        <f aca="false">LinhrsIn!I134/SurveyHrsIn!I134</f>
        <v>0.985215053763441</v>
      </c>
      <c r="J134" s="70" t="n">
        <f aca="false">LinhrsIn!J134/SurveyHrsIn!J134</f>
        <v>0.9975</v>
      </c>
      <c r="K134" s="70" t="n">
        <f aca="false">LinhrsIn!K134/SurveyHrsIn!K134</f>
        <v>0.996505376344086</v>
      </c>
      <c r="L134" s="70" t="n">
        <f aca="false">LinhrsIn!L134/SurveyHrsIn!L134</f>
        <v>0.495698924731183</v>
      </c>
      <c r="M134" s="70" t="n">
        <f aca="false">LinhrsIn!M134/SurveyHrsIn!M134</f>
        <v>0.998333333333333</v>
      </c>
      <c r="N134" s="70" t="n">
        <f aca="false">LinhrsIn!N134/SurveyHrsIn!N134</f>
        <v>0.993413978494624</v>
      </c>
      <c r="O134" s="70" t="n">
        <f aca="false">LinhrsIn!O134/SurveyHrsIn!O134</f>
        <v>0.990416666666667</v>
      </c>
      <c r="P134" s="70" t="n">
        <f aca="false">LinhrsIn!P134/SurveyHrsIn!P134</f>
        <v>0.999059139784946</v>
      </c>
      <c r="Q134" s="70" t="n">
        <f aca="false">LinhrsIn!Q134/SurveyHrsIn!Q134</f>
        <v>0.998387096774194</v>
      </c>
      <c r="R134" s="70" t="n">
        <f aca="false">LinhrsIn!R134/SurveyHrsIn!R134</f>
        <v>0.996875</v>
      </c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 t="n">
        <f aca="false">AVERAGE(E134:P134)</f>
        <v>0.945896005850122</v>
      </c>
      <c r="AD134" s="70" t="n">
        <f aca="false">AVERAGE(Q134:AB134)</f>
        <v>0.997631048387097</v>
      </c>
      <c r="AE134" s="70" t="n">
        <f aca="false">AVERAGE(E134:G134)</f>
        <v>0.980101347175875</v>
      </c>
      <c r="AF134" s="70" t="n">
        <f aca="false">AVERAGE(H134:J134)</f>
        <v>0.979006869772999</v>
      </c>
      <c r="AG134" s="70" t="n">
        <f aca="false">AVERAGE(K134:M134)</f>
        <v>0.830179211469534</v>
      </c>
      <c r="AH134" s="70" t="n">
        <f aca="false">AVERAGE(N134:P134)</f>
        <v>0.994296594982079</v>
      </c>
      <c r="AI134" s="70" t="n">
        <f aca="false">AVERAGE(Q134:S134)</f>
        <v>0.997631048387097</v>
      </c>
    </row>
    <row r="135" customFormat="false" ht="12.75" hidden="false" customHeight="false" outlineLevel="0" collapsed="false">
      <c r="A135" s="69" t="s">
        <v>12</v>
      </c>
      <c r="B135" s="69" t="n">
        <v>1</v>
      </c>
      <c r="C135" s="69" t="n">
        <v>125</v>
      </c>
      <c r="D135" s="70" t="n">
        <f aca="false">LinhrsIn!D135/SurveyHrsIn!D135</f>
        <v>0.968010752688172</v>
      </c>
      <c r="E135" s="70" t="n">
        <f aca="false">LinhrsIn!E135/SurveyHrsIn!E135</f>
        <v>0.983870967741936</v>
      </c>
      <c r="F135" s="70" t="n">
        <f aca="false">LinhrsIn!F135/SurveyHrsIn!F135</f>
        <v>0.951436781609195</v>
      </c>
      <c r="G135" s="70" t="n">
        <f aca="false">LinhrsIn!G135/SurveyHrsIn!G135</f>
        <v>0.939516129032258</v>
      </c>
      <c r="H135" s="70" t="n">
        <f aca="false">LinhrsIn!H135/SurveyHrsIn!H135</f>
        <v>0.939166666666667</v>
      </c>
      <c r="I135" s="70" t="n">
        <f aca="false">LinhrsIn!I135/SurveyHrsIn!I135</f>
        <v>0.998118279569893</v>
      </c>
      <c r="J135" s="70" t="n">
        <f aca="false">LinhrsIn!J135/SurveyHrsIn!J135</f>
        <v>0.995</v>
      </c>
      <c r="K135" s="70" t="n">
        <f aca="false">LinhrsIn!K135/SurveyHrsIn!K135</f>
        <v>0.999462365591398</v>
      </c>
      <c r="L135" s="70" t="n">
        <f aca="false">LinhrsIn!L135/SurveyHrsIn!L135</f>
        <v>0.989381720430108</v>
      </c>
      <c r="M135" s="70" t="n">
        <f aca="false">LinhrsIn!M135/SurveyHrsIn!M135</f>
        <v>0.998472222222222</v>
      </c>
      <c r="N135" s="70" t="n">
        <f aca="false">LinhrsIn!N135/SurveyHrsIn!N135</f>
        <v>0.99502688172043</v>
      </c>
      <c r="O135" s="70" t="n">
        <f aca="false">LinhrsIn!O135/SurveyHrsIn!O135</f>
        <v>1</v>
      </c>
      <c r="P135" s="70" t="n">
        <f aca="false">LinhrsIn!P135/SurveyHrsIn!P135</f>
        <v>0.997043010752688</v>
      </c>
      <c r="Q135" s="70" t="n">
        <f aca="false">LinhrsIn!Q135/SurveyHrsIn!Q135</f>
        <v>0.999327956989247</v>
      </c>
      <c r="R135" s="70" t="n">
        <f aca="false">LinhrsIn!R135/SurveyHrsIn!R135</f>
        <v>0.996875</v>
      </c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 t="n">
        <f aca="false">AVERAGE(E135:P135)</f>
        <v>0.982207918778066</v>
      </c>
      <c r="AD135" s="70" t="n">
        <f aca="false">AVERAGE(Q135:AB135)</f>
        <v>0.998101478494624</v>
      </c>
      <c r="AE135" s="70" t="n">
        <f aca="false">AVERAGE(E135:G135)</f>
        <v>0.958274626127797</v>
      </c>
      <c r="AF135" s="70" t="n">
        <f aca="false">AVERAGE(H135:J135)</f>
        <v>0.977428315412186</v>
      </c>
      <c r="AG135" s="70" t="n">
        <f aca="false">AVERAGE(K135:M135)</f>
        <v>0.995772102747909</v>
      </c>
      <c r="AH135" s="70" t="n">
        <f aca="false">AVERAGE(N135:P135)</f>
        <v>0.997356630824373</v>
      </c>
      <c r="AI135" s="70" t="n">
        <f aca="false">AVERAGE(Q135:S135)</f>
        <v>0.998101478494624</v>
      </c>
    </row>
    <row r="136" customFormat="false" ht="12.75" hidden="false" customHeight="false" outlineLevel="0" collapsed="false">
      <c r="A136" s="69" t="s">
        <v>12</v>
      </c>
      <c r="B136" s="69" t="n">
        <v>1</v>
      </c>
      <c r="C136" s="69" t="n">
        <v>126</v>
      </c>
      <c r="D136" s="70" t="n">
        <f aca="false">LinhrsIn!D136/SurveyHrsIn!D136</f>
        <v>0.995698924731183</v>
      </c>
      <c r="E136" s="70" t="n">
        <f aca="false">LinhrsIn!E136/SurveyHrsIn!E136</f>
        <v>0.999462365591398</v>
      </c>
      <c r="F136" s="70" t="n">
        <f aca="false">LinhrsIn!F136/SurveyHrsIn!F136</f>
        <v>0.998132183908046</v>
      </c>
      <c r="G136" s="70" t="n">
        <f aca="false">LinhrsIn!G136/SurveyHrsIn!G136</f>
        <v>0.941666666666667</v>
      </c>
      <c r="H136" s="70" t="n">
        <f aca="false">LinhrsIn!H136/SurveyHrsIn!H136</f>
        <v>0.974444444444444</v>
      </c>
      <c r="I136" s="70" t="n">
        <f aca="false">LinhrsIn!I136/SurveyHrsIn!I136</f>
        <v>0.980913978494624</v>
      </c>
      <c r="J136" s="70" t="n">
        <f aca="false">LinhrsIn!J136/SurveyHrsIn!J136</f>
        <v>0.94875</v>
      </c>
      <c r="K136" s="70" t="n">
        <f aca="false">LinhrsIn!K136/SurveyHrsIn!K136</f>
        <v>0.987634408602151</v>
      </c>
      <c r="L136" s="70" t="n">
        <f aca="false">LinhrsIn!L136/SurveyHrsIn!L136</f>
        <v>0.989381720430108</v>
      </c>
      <c r="M136" s="70" t="n">
        <f aca="false">LinhrsIn!M136/SurveyHrsIn!M136</f>
        <v>0.999166666666667</v>
      </c>
      <c r="N136" s="70" t="n">
        <f aca="false">LinhrsIn!N136/SurveyHrsIn!N136</f>
        <v>0.991666666666667</v>
      </c>
      <c r="O136" s="70" t="n">
        <f aca="false">LinhrsIn!O136/SurveyHrsIn!O136</f>
        <v>0.999722222222222</v>
      </c>
      <c r="P136" s="70" t="n">
        <f aca="false">LinhrsIn!P136/SurveyHrsIn!P136</f>
        <v>0.99986559139785</v>
      </c>
      <c r="Q136" s="70" t="n">
        <f aca="false">LinhrsIn!Q136/SurveyHrsIn!Q136</f>
        <v>0.776881720430108</v>
      </c>
      <c r="R136" s="70" t="n">
        <f aca="false">LinhrsIn!R136/SurveyHrsIn!R136</f>
        <v>0.6375</v>
      </c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 t="n">
        <f aca="false">AVERAGE(E136:P136)</f>
        <v>0.984233909590904</v>
      </c>
      <c r="AD136" s="70" t="n">
        <f aca="false">AVERAGE(Q136:AB136)</f>
        <v>0.707190860215054</v>
      </c>
      <c r="AE136" s="70" t="n">
        <f aca="false">AVERAGE(E136:G136)</f>
        <v>0.979753738722037</v>
      </c>
      <c r="AF136" s="70" t="n">
        <f aca="false">AVERAGE(H136:J136)</f>
        <v>0.968036140979689</v>
      </c>
      <c r="AG136" s="70" t="n">
        <f aca="false">AVERAGE(K136:M136)</f>
        <v>0.992060931899642</v>
      </c>
      <c r="AH136" s="70" t="n">
        <f aca="false">AVERAGE(N136:P136)</f>
        <v>0.997084826762246</v>
      </c>
      <c r="AI136" s="70" t="n">
        <f aca="false">AVERAGE(Q136:S136)</f>
        <v>0.707190860215054</v>
      </c>
    </row>
    <row r="137" customFormat="false" ht="12.75" hidden="false" customHeight="false" outlineLevel="0" collapsed="false">
      <c r="A137" s="69" t="s">
        <v>12</v>
      </c>
      <c r="B137" s="69" t="n">
        <v>1</v>
      </c>
      <c r="C137" s="69" t="n">
        <v>127</v>
      </c>
      <c r="D137" s="70" t="n">
        <f aca="false">LinhrsIn!D137/SurveyHrsIn!D137</f>
        <v>0.987768817204301</v>
      </c>
      <c r="E137" s="70" t="n">
        <f aca="false">LinhrsIn!E137/SurveyHrsIn!E137</f>
        <v>0.993817204301075</v>
      </c>
      <c r="F137" s="70" t="n">
        <f aca="false">LinhrsIn!F137/SurveyHrsIn!F137</f>
        <v>0.999137931034483</v>
      </c>
      <c r="G137" s="70" t="n">
        <f aca="false">LinhrsIn!G137/SurveyHrsIn!G137</f>
        <v>0.94502688172043</v>
      </c>
      <c r="H137" s="70" t="n">
        <f aca="false">LinhrsIn!H137/SurveyHrsIn!H137</f>
        <v>0.959444444444444</v>
      </c>
      <c r="I137" s="70" t="n">
        <f aca="false">LinhrsIn!I137/SurveyHrsIn!I137</f>
        <v>0.989247311827957</v>
      </c>
      <c r="J137" s="70" t="n">
        <f aca="false">LinhrsIn!J137/SurveyHrsIn!J137</f>
        <v>0.992361111111111</v>
      </c>
      <c r="K137" s="70" t="n">
        <f aca="false">LinhrsIn!K137/SurveyHrsIn!K137</f>
        <v>0.995698924731183</v>
      </c>
      <c r="L137" s="70" t="n">
        <f aca="false">LinhrsIn!L137/SurveyHrsIn!L137</f>
        <v>0.989247311827957</v>
      </c>
      <c r="M137" s="70" t="n">
        <f aca="false">LinhrsIn!M137/SurveyHrsIn!M137</f>
        <v>0.998888888888889</v>
      </c>
      <c r="N137" s="70" t="n">
        <f aca="false">LinhrsIn!N137/SurveyHrsIn!N137</f>
        <v>0.994758064516129</v>
      </c>
      <c r="O137" s="70" t="n">
        <f aca="false">LinhrsIn!O137/SurveyHrsIn!O137</f>
        <v>0.9975</v>
      </c>
      <c r="P137" s="70" t="n">
        <f aca="false">LinhrsIn!P137/SurveyHrsIn!P137</f>
        <v>0.989784946236559</v>
      </c>
      <c r="Q137" s="70" t="n">
        <f aca="false">LinhrsIn!Q137/SurveyHrsIn!Q137</f>
        <v>0.997715053763441</v>
      </c>
      <c r="R137" s="70" t="n">
        <f aca="false">LinhrsIn!R137/SurveyHrsIn!R137</f>
        <v>0.996130952380952</v>
      </c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 t="n">
        <f aca="false">AVERAGE(E137:P137)</f>
        <v>0.987076085053351</v>
      </c>
      <c r="AD137" s="70" t="n">
        <f aca="false">AVERAGE(Q137:AB137)</f>
        <v>0.996923003072197</v>
      </c>
      <c r="AE137" s="70" t="n">
        <f aca="false">AVERAGE(E137:G137)</f>
        <v>0.979327339018663</v>
      </c>
      <c r="AF137" s="70" t="n">
        <f aca="false">AVERAGE(H137:J137)</f>
        <v>0.980350955794504</v>
      </c>
      <c r="AG137" s="70" t="n">
        <f aca="false">AVERAGE(K137:M137)</f>
        <v>0.994611708482676</v>
      </c>
      <c r="AH137" s="70" t="n">
        <f aca="false">AVERAGE(N137:P137)</f>
        <v>0.994014336917563</v>
      </c>
      <c r="AI137" s="70" t="n">
        <f aca="false">AVERAGE(Q137:S137)</f>
        <v>0.996923003072197</v>
      </c>
    </row>
    <row r="138" customFormat="false" ht="12.75" hidden="false" customHeight="false" outlineLevel="0" collapsed="false">
      <c r="A138" s="69" t="s">
        <v>12</v>
      </c>
      <c r="B138" s="69" t="n">
        <v>1</v>
      </c>
      <c r="C138" s="69" t="n">
        <v>128</v>
      </c>
      <c r="D138" s="70" t="n">
        <f aca="false">LinhrsIn!D138/SurveyHrsIn!D138</f>
        <v>0.997715053763441</v>
      </c>
      <c r="E138" s="70" t="n">
        <f aca="false">LinhrsIn!E138/SurveyHrsIn!E138</f>
        <v>0.992876344086022</v>
      </c>
      <c r="F138" s="70" t="n">
        <f aca="false">LinhrsIn!F138/SurveyHrsIn!F138</f>
        <v>0.998419540229885</v>
      </c>
      <c r="G138" s="70" t="n">
        <f aca="false">LinhrsIn!G138/SurveyHrsIn!G138</f>
        <v>0.94489247311828</v>
      </c>
      <c r="H138" s="70" t="n">
        <f aca="false">LinhrsIn!H138/SurveyHrsIn!H138</f>
        <v>0.974583333333333</v>
      </c>
      <c r="I138" s="70" t="n">
        <f aca="false">LinhrsIn!I138/SurveyHrsIn!I138</f>
        <v>0.980913978494624</v>
      </c>
      <c r="J138" s="70" t="n">
        <f aca="false">LinhrsIn!J138/SurveyHrsIn!J138</f>
        <v>0.996944444444444</v>
      </c>
      <c r="K138" s="70" t="n">
        <f aca="false">LinhrsIn!K138/SurveyHrsIn!K138</f>
        <v>0.999462365591398</v>
      </c>
      <c r="L138" s="70" t="n">
        <f aca="false">LinhrsIn!L138/SurveyHrsIn!L138</f>
        <v>0.991666666666667</v>
      </c>
      <c r="M138" s="70" t="n">
        <f aca="false">LinhrsIn!M138/SurveyHrsIn!M138</f>
        <v>0.997916666666667</v>
      </c>
      <c r="N138" s="70" t="n">
        <f aca="false">LinhrsIn!N138/SurveyHrsIn!N138</f>
        <v>0.995161290322581</v>
      </c>
      <c r="O138" s="70" t="n">
        <f aca="false">LinhrsIn!O138/SurveyHrsIn!O138</f>
        <v>0.999444444444445</v>
      </c>
      <c r="P138" s="70" t="n">
        <f aca="false">LinhrsIn!P138/SurveyHrsIn!P138</f>
        <v>0.996774193548387</v>
      </c>
      <c r="Q138" s="70" t="n">
        <f aca="false">LinhrsIn!Q138/SurveyHrsIn!Q138</f>
        <v>0.980107526881721</v>
      </c>
      <c r="R138" s="70" t="n">
        <f aca="false">LinhrsIn!R138/SurveyHrsIn!R138</f>
        <v>0.992708333333333</v>
      </c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 t="n">
        <f aca="false">AVERAGE(E138:P138)</f>
        <v>0.989087978412228</v>
      </c>
      <c r="AD138" s="70" t="n">
        <f aca="false">AVERAGE(Q138:AB138)</f>
        <v>0.986407930107527</v>
      </c>
      <c r="AE138" s="70" t="n">
        <f aca="false">AVERAGE(E138:G138)</f>
        <v>0.978729452478062</v>
      </c>
      <c r="AF138" s="70" t="n">
        <f aca="false">AVERAGE(H138:J138)</f>
        <v>0.984147252090801</v>
      </c>
      <c r="AG138" s="70" t="n">
        <f aca="false">AVERAGE(K138:M138)</f>
        <v>0.996348566308244</v>
      </c>
      <c r="AH138" s="70" t="n">
        <f aca="false">AVERAGE(N138:P138)</f>
        <v>0.997126642771804</v>
      </c>
      <c r="AI138" s="70" t="n">
        <f aca="false">AVERAGE(Q138:S138)</f>
        <v>0.986407930107527</v>
      </c>
    </row>
    <row r="139" customFormat="false" ht="12.75" hidden="false" customHeight="false" outlineLevel="0" collapsed="false">
      <c r="A139" s="69" t="s">
        <v>12</v>
      </c>
      <c r="B139" s="69" t="n">
        <v>1</v>
      </c>
      <c r="C139" s="69" t="n">
        <v>129</v>
      </c>
      <c r="D139" s="70" t="n">
        <f aca="false">LinhrsIn!D139/SurveyHrsIn!D139</f>
        <v>0.992338709677419</v>
      </c>
      <c r="E139" s="70" t="n">
        <f aca="false">LinhrsIn!E139/SurveyHrsIn!E139</f>
        <v>0.998790322580645</v>
      </c>
      <c r="F139" s="70" t="n">
        <f aca="false">LinhrsIn!F139/SurveyHrsIn!F139</f>
        <v>0.999856321839081</v>
      </c>
      <c r="G139" s="70" t="n">
        <f aca="false">LinhrsIn!G139/SurveyHrsIn!G139</f>
        <v>0.955510752688172</v>
      </c>
      <c r="H139" s="70" t="n">
        <f aca="false">LinhrsIn!H139/SurveyHrsIn!H139</f>
        <v>0.971388888888889</v>
      </c>
      <c r="I139" s="70" t="n">
        <f aca="false">LinhrsIn!I139/SurveyHrsIn!I139</f>
        <v>0.984005376344086</v>
      </c>
      <c r="J139" s="70" t="n">
        <f aca="false">LinhrsIn!J139/SurveyHrsIn!J139</f>
        <v>0.997083333333333</v>
      </c>
      <c r="K139" s="70" t="n">
        <f aca="false">LinhrsIn!K139/SurveyHrsIn!K139</f>
        <v>0.998252688172043</v>
      </c>
      <c r="L139" s="70" t="n">
        <f aca="false">LinhrsIn!L139/SurveyHrsIn!L139</f>
        <v>0.989381720430108</v>
      </c>
      <c r="M139" s="70" t="n">
        <f aca="false">LinhrsIn!M139/SurveyHrsIn!M139</f>
        <v>0.99875</v>
      </c>
      <c r="N139" s="70" t="n">
        <f aca="false">LinhrsIn!N139/SurveyHrsIn!N139</f>
        <v>0.995161290322581</v>
      </c>
      <c r="O139" s="70" t="n">
        <f aca="false">LinhrsIn!O139/SurveyHrsIn!O139</f>
        <v>0.998611111111111</v>
      </c>
      <c r="P139" s="70" t="n">
        <f aca="false">LinhrsIn!P139/SurveyHrsIn!P139</f>
        <v>0.821908602150538</v>
      </c>
      <c r="Q139" s="70" t="n">
        <f aca="false">LinhrsIn!Q139/SurveyHrsIn!Q139</f>
        <v>0.99986559139785</v>
      </c>
      <c r="R139" s="70" t="n">
        <f aca="false">LinhrsIn!R139/SurveyHrsIn!R139</f>
        <v>0.998511904761905</v>
      </c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 t="n">
        <f aca="false">AVERAGE(E139:P139)</f>
        <v>0.975725033988382</v>
      </c>
      <c r="AD139" s="70" t="n">
        <f aca="false">AVERAGE(Q139:AB139)</f>
        <v>0.999188748079877</v>
      </c>
      <c r="AE139" s="70" t="n">
        <f aca="false">AVERAGE(E139:G139)</f>
        <v>0.984719132369299</v>
      </c>
      <c r="AF139" s="70" t="n">
        <f aca="false">AVERAGE(H139:J139)</f>
        <v>0.984159199522103</v>
      </c>
      <c r="AG139" s="70" t="n">
        <f aca="false">AVERAGE(K139:M139)</f>
        <v>0.99546146953405</v>
      </c>
      <c r="AH139" s="70" t="n">
        <f aca="false">AVERAGE(N139:P139)</f>
        <v>0.938560334528077</v>
      </c>
      <c r="AI139" s="70" t="n">
        <f aca="false">AVERAGE(Q139:S139)</f>
        <v>0.999188748079877</v>
      </c>
    </row>
    <row r="140" customFormat="false" ht="12.75" hidden="false" customHeight="false" outlineLevel="0" collapsed="false">
      <c r="A140" s="69" t="s">
        <v>12</v>
      </c>
      <c r="B140" s="69" t="n">
        <v>1</v>
      </c>
      <c r="C140" s="69" t="n">
        <v>130</v>
      </c>
      <c r="D140" s="70" t="n">
        <f aca="false">LinhrsIn!D140/SurveyHrsIn!D140</f>
        <v>0.997715053763441</v>
      </c>
      <c r="E140" s="70" t="n">
        <f aca="false">LinhrsIn!E140/SurveyHrsIn!E140</f>
        <v>0.994354838709677</v>
      </c>
      <c r="F140" s="70" t="n">
        <f aca="false">LinhrsIn!F140/SurveyHrsIn!F140</f>
        <v>0.965086206896552</v>
      </c>
      <c r="G140" s="70" t="n">
        <f aca="false">LinhrsIn!G140/SurveyHrsIn!G140</f>
        <v>0.8875</v>
      </c>
      <c r="H140" s="70" t="n">
        <f aca="false">LinhrsIn!H140/SurveyHrsIn!H140</f>
        <v>0.36625</v>
      </c>
      <c r="I140" s="70" t="n">
        <f aca="false">LinhrsIn!I140/SurveyHrsIn!I140</f>
        <v>0.913037634408602</v>
      </c>
      <c r="J140" s="70" t="n">
        <f aca="false">LinhrsIn!J140/SurveyHrsIn!J140</f>
        <v>0.925555555555556</v>
      </c>
      <c r="K140" s="70" t="n">
        <f aca="false">LinhrsIn!K140/SurveyHrsIn!K140</f>
        <v>0.973521505376344</v>
      </c>
      <c r="L140" s="70" t="n">
        <f aca="false">LinhrsIn!L140/SurveyHrsIn!L140</f>
        <v>0.989381720430108</v>
      </c>
      <c r="M140" s="70" t="n">
        <f aca="false">LinhrsIn!M140/SurveyHrsIn!M140</f>
        <v>0.991805555555556</v>
      </c>
      <c r="N140" s="70" t="n">
        <f aca="false">LinhrsIn!N140/SurveyHrsIn!N140</f>
        <v>0.987768817204301</v>
      </c>
      <c r="O140" s="70" t="n">
        <f aca="false">LinhrsIn!O140/SurveyHrsIn!O140</f>
        <v>0.998472222222222</v>
      </c>
      <c r="P140" s="70" t="n">
        <f aca="false">LinhrsIn!P140/SurveyHrsIn!P140</f>
        <v>0.999462365591398</v>
      </c>
      <c r="Q140" s="70" t="n">
        <f aca="false">LinhrsIn!Q140/SurveyHrsIn!Q140</f>
        <v>0.996639784946237</v>
      </c>
      <c r="R140" s="70" t="n">
        <f aca="false">LinhrsIn!R140/SurveyHrsIn!R140</f>
        <v>0.998660714285714</v>
      </c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 t="n">
        <f aca="false">AVERAGE(E140:P140)</f>
        <v>0.91601636849586</v>
      </c>
      <c r="AD140" s="70" t="n">
        <f aca="false">AVERAGE(Q140:AB140)</f>
        <v>0.997650249615975</v>
      </c>
      <c r="AE140" s="70" t="n">
        <f aca="false">AVERAGE(E140:G140)</f>
        <v>0.94898034853541</v>
      </c>
      <c r="AF140" s="70" t="n">
        <f aca="false">AVERAGE(H140:J140)</f>
        <v>0.734947729988053</v>
      </c>
      <c r="AG140" s="70" t="n">
        <f aca="false">AVERAGE(K140:M140)</f>
        <v>0.984902927120669</v>
      </c>
      <c r="AH140" s="70" t="n">
        <f aca="false">AVERAGE(N140:P140)</f>
        <v>0.995234468339307</v>
      </c>
      <c r="AI140" s="70" t="n">
        <f aca="false">AVERAGE(Q140:S140)</f>
        <v>0.997650249615975</v>
      </c>
    </row>
    <row r="141" customFormat="false" ht="12.75" hidden="false" customHeight="false" outlineLevel="0" collapsed="false">
      <c r="A141" s="69" t="s">
        <v>12</v>
      </c>
      <c r="B141" s="69" t="n">
        <v>1</v>
      </c>
      <c r="C141" s="69" t="n">
        <v>131</v>
      </c>
      <c r="D141" s="70" t="n">
        <f aca="false">LinhrsIn!D141/SurveyHrsIn!D141</f>
        <v>0.97741935483871</v>
      </c>
      <c r="E141" s="70" t="n">
        <f aca="false">LinhrsIn!E141/SurveyHrsIn!E141</f>
        <v>0.99986559139785</v>
      </c>
      <c r="F141" s="70" t="n">
        <f aca="false">LinhrsIn!F141/SurveyHrsIn!F141</f>
        <v>0.999856321839081</v>
      </c>
      <c r="G141" s="70" t="n">
        <f aca="false">LinhrsIn!G141/SurveyHrsIn!G141</f>
        <v>0.955376344086022</v>
      </c>
      <c r="H141" s="70" t="n">
        <f aca="false">LinhrsIn!H141/SurveyHrsIn!H141</f>
        <v>0.961111111111111</v>
      </c>
      <c r="I141" s="70" t="n">
        <f aca="false">LinhrsIn!I141/SurveyHrsIn!I141</f>
        <v>0.549193548387097</v>
      </c>
      <c r="J141" s="70" t="n">
        <f aca="false">LinhrsIn!J141/SurveyHrsIn!J141</f>
        <v>0.870972222222222</v>
      </c>
      <c r="K141" s="70" t="n">
        <f aca="false">LinhrsIn!K141/SurveyHrsIn!K141</f>
        <v>0.99247311827957</v>
      </c>
      <c r="L141" s="70" t="n">
        <f aca="false">LinhrsIn!L141/SurveyHrsIn!L141</f>
        <v>0.992069892473118</v>
      </c>
      <c r="M141" s="70" t="n">
        <f aca="false">LinhrsIn!M141/SurveyHrsIn!M141</f>
        <v>0.998472222222222</v>
      </c>
      <c r="N141" s="70" t="n">
        <f aca="false">LinhrsIn!N141/SurveyHrsIn!N141</f>
        <v>0.995161290322581</v>
      </c>
      <c r="O141" s="70" t="n">
        <f aca="false">LinhrsIn!O141/SurveyHrsIn!O141</f>
        <v>0.997361111111111</v>
      </c>
      <c r="P141" s="70" t="n">
        <f aca="false">LinhrsIn!P141/SurveyHrsIn!P141</f>
        <v>1</v>
      </c>
      <c r="Q141" s="70" t="n">
        <f aca="false">LinhrsIn!Q141/SurveyHrsIn!Q141</f>
        <v>0.998655913978495</v>
      </c>
      <c r="R141" s="70" t="n">
        <f aca="false">LinhrsIn!R141/SurveyHrsIn!R141</f>
        <v>0.998809523809524</v>
      </c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 t="n">
        <f aca="false">AVERAGE(E141:P141)</f>
        <v>0.942659397787665</v>
      </c>
      <c r="AD141" s="70" t="n">
        <f aca="false">AVERAGE(Q141:AB141)</f>
        <v>0.998732718894009</v>
      </c>
      <c r="AE141" s="70" t="n">
        <f aca="false">AVERAGE(E141:G141)</f>
        <v>0.985032752440984</v>
      </c>
      <c r="AF141" s="70" t="n">
        <f aca="false">AVERAGE(H141:J141)</f>
        <v>0.793758960573477</v>
      </c>
      <c r="AG141" s="70" t="n">
        <f aca="false">AVERAGE(K141:M141)</f>
        <v>0.994338410991637</v>
      </c>
      <c r="AH141" s="70" t="n">
        <f aca="false">AVERAGE(N141:P141)</f>
        <v>0.997507467144564</v>
      </c>
      <c r="AI141" s="70" t="n">
        <f aca="false">AVERAGE(Q141:S141)</f>
        <v>0.998732718894009</v>
      </c>
    </row>
    <row r="142" customFormat="false" ht="12.75" hidden="false" customHeight="false" outlineLevel="0" collapsed="false">
      <c r="A142" s="69" t="s">
        <v>12</v>
      </c>
      <c r="B142" s="69" t="n">
        <v>1</v>
      </c>
      <c r="C142" s="69" t="n">
        <v>132</v>
      </c>
      <c r="D142" s="70" t="n">
        <f aca="false">LinhrsIn!D142/SurveyHrsIn!D142</f>
        <v>0.997849462365591</v>
      </c>
      <c r="E142" s="70" t="n">
        <f aca="false">LinhrsIn!E142/SurveyHrsIn!E142</f>
        <v>0.999596774193548</v>
      </c>
      <c r="F142" s="70" t="n">
        <f aca="false">LinhrsIn!F142/SurveyHrsIn!F142</f>
        <v>0.997988505747127</v>
      </c>
      <c r="G142" s="70" t="n">
        <f aca="false">LinhrsIn!G142/SurveyHrsIn!G142</f>
        <v>0.944086021505376</v>
      </c>
      <c r="H142" s="70" t="n">
        <f aca="false">LinhrsIn!H142/SurveyHrsIn!H142</f>
        <v>0.964444444444444</v>
      </c>
      <c r="I142" s="70" t="n">
        <f aca="false">LinhrsIn!I142/SurveyHrsIn!I142</f>
        <v>0.963306451612903</v>
      </c>
      <c r="J142" s="70" t="n">
        <f aca="false">LinhrsIn!J142/SurveyHrsIn!J142</f>
        <v>0.997638888888889</v>
      </c>
      <c r="K142" s="70" t="n">
        <f aca="false">LinhrsIn!K142/SurveyHrsIn!K142</f>
        <v>0.990725806451613</v>
      </c>
      <c r="L142" s="70" t="n">
        <f aca="false">LinhrsIn!L142/SurveyHrsIn!L142</f>
        <v>0.974462365591398</v>
      </c>
      <c r="M142" s="70" t="n">
        <f aca="false">LinhrsIn!M142/SurveyHrsIn!M142</f>
        <v>0.998333333333333</v>
      </c>
      <c r="N142" s="70" t="n">
        <f aca="false">LinhrsIn!N142/SurveyHrsIn!N142</f>
        <v>0.993548387096774</v>
      </c>
      <c r="O142" s="70" t="n">
        <f aca="false">LinhrsIn!O142/SurveyHrsIn!O142</f>
        <v>0.999027777777778</v>
      </c>
      <c r="P142" s="70" t="n">
        <f aca="false">LinhrsIn!P142/SurveyHrsIn!P142</f>
        <v>0.999193548387097</v>
      </c>
      <c r="Q142" s="70" t="n">
        <f aca="false">LinhrsIn!Q142/SurveyHrsIn!Q142</f>
        <v>0.999327956989247</v>
      </c>
      <c r="R142" s="70" t="n">
        <f aca="false">LinhrsIn!R142/SurveyHrsIn!R142</f>
        <v>0.998660714285714</v>
      </c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 t="n">
        <f aca="false">AVERAGE(E142:P142)</f>
        <v>0.98519602541919</v>
      </c>
      <c r="AD142" s="70" t="n">
        <f aca="false">AVERAGE(Q142:AB142)</f>
        <v>0.998994335637481</v>
      </c>
      <c r="AE142" s="70" t="n">
        <f aca="false">AVERAGE(E142:G142)</f>
        <v>0.980557100482017</v>
      </c>
      <c r="AF142" s="70" t="n">
        <f aca="false">AVERAGE(H142:J142)</f>
        <v>0.975129928315412</v>
      </c>
      <c r="AG142" s="70" t="n">
        <f aca="false">AVERAGE(K142:M142)</f>
        <v>0.987840501792115</v>
      </c>
      <c r="AH142" s="70" t="n">
        <f aca="false">AVERAGE(N142:P142)</f>
        <v>0.997256571087216</v>
      </c>
      <c r="AI142" s="70" t="n">
        <f aca="false">AVERAGE(Q142:S142)</f>
        <v>0.998994335637481</v>
      </c>
    </row>
    <row r="143" customFormat="false" ht="12.75" hidden="false" customHeight="false" outlineLevel="0" collapsed="false">
      <c r="A143" s="69" t="s">
        <v>12</v>
      </c>
      <c r="B143" s="69" t="n">
        <v>1</v>
      </c>
      <c r="C143" s="69" t="n">
        <v>133</v>
      </c>
      <c r="D143" s="70" t="n">
        <f aca="false">LinhrsIn!D143/SurveyHrsIn!D143</f>
        <v>0.996370967741936</v>
      </c>
      <c r="E143" s="70" t="n">
        <f aca="false">LinhrsIn!E143/SurveyHrsIn!E143</f>
        <v>0.993548387096774</v>
      </c>
      <c r="F143" s="70" t="n">
        <f aca="false">LinhrsIn!F143/SurveyHrsIn!F143</f>
        <v>0.997701149425287</v>
      </c>
      <c r="G143" s="70" t="n">
        <f aca="false">LinhrsIn!G143/SurveyHrsIn!G143</f>
        <v>0.95</v>
      </c>
      <c r="H143" s="70" t="n">
        <f aca="false">LinhrsIn!H143/SurveyHrsIn!H143</f>
        <v>0.945416666666667</v>
      </c>
      <c r="I143" s="70" t="n">
        <f aca="false">LinhrsIn!I143/SurveyHrsIn!I143</f>
        <v>0.856989247311828</v>
      </c>
      <c r="J143" s="70" t="n">
        <f aca="false">LinhrsIn!J143/SurveyHrsIn!J143</f>
        <v>0.560833333333333</v>
      </c>
      <c r="K143" s="70" t="n">
        <f aca="false">LinhrsIn!K143/SurveyHrsIn!K143</f>
        <v>0.994758064516129</v>
      </c>
      <c r="L143" s="70" t="n">
        <f aca="false">LinhrsIn!L143/SurveyHrsIn!L143</f>
        <v>0.968682795698925</v>
      </c>
      <c r="M143" s="70" t="n">
        <f aca="false">LinhrsIn!M143/SurveyHrsIn!M143</f>
        <v>0.997638888888889</v>
      </c>
      <c r="N143" s="70" t="n">
        <f aca="false">LinhrsIn!N143/SurveyHrsIn!N143</f>
        <v>0.992204301075269</v>
      </c>
      <c r="O143" s="70" t="n">
        <f aca="false">LinhrsIn!O143/SurveyHrsIn!O143</f>
        <v>0.998888888888889</v>
      </c>
      <c r="P143" s="70" t="n">
        <f aca="false">LinhrsIn!P143/SurveyHrsIn!P143</f>
        <v>0.820161290322581</v>
      </c>
      <c r="Q143" s="70" t="n">
        <f aca="false">LinhrsIn!Q143/SurveyHrsIn!Q143</f>
        <v>0.994758064516129</v>
      </c>
      <c r="R143" s="70" t="n">
        <f aca="false">LinhrsIn!R143/SurveyHrsIn!R143</f>
        <v>0.995238095238095</v>
      </c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 t="n">
        <f aca="false">AVERAGE(E143:P143)</f>
        <v>0.923068584435381</v>
      </c>
      <c r="AD143" s="70" t="n">
        <f aca="false">AVERAGE(Q143:AB143)</f>
        <v>0.994998079877112</v>
      </c>
      <c r="AE143" s="70" t="n">
        <f aca="false">AVERAGE(E143:G143)</f>
        <v>0.980416512174021</v>
      </c>
      <c r="AF143" s="70" t="n">
        <f aca="false">AVERAGE(H143:J143)</f>
        <v>0.787746415770609</v>
      </c>
      <c r="AG143" s="70" t="n">
        <f aca="false">AVERAGE(K143:M143)</f>
        <v>0.987026583034648</v>
      </c>
      <c r="AH143" s="70" t="n">
        <f aca="false">AVERAGE(N143:P143)</f>
        <v>0.937084826762246</v>
      </c>
      <c r="AI143" s="70" t="n">
        <f aca="false">AVERAGE(Q143:S143)</f>
        <v>0.994998079877112</v>
      </c>
    </row>
    <row r="144" customFormat="false" ht="12.75" hidden="false" customHeight="false" outlineLevel="0" collapsed="false">
      <c r="A144" s="69" t="s">
        <v>12</v>
      </c>
      <c r="B144" s="69" t="n">
        <v>1</v>
      </c>
      <c r="C144" s="69" t="n">
        <v>134</v>
      </c>
      <c r="D144" s="70" t="n">
        <f aca="false">LinhrsIn!D144/SurveyHrsIn!D144</f>
        <v>0.996505376344086</v>
      </c>
      <c r="E144" s="70" t="n">
        <f aca="false">LinhrsIn!E144/SurveyHrsIn!E144</f>
        <v>0.994086021505376</v>
      </c>
      <c r="F144" s="70" t="n">
        <f aca="false">LinhrsIn!F144/SurveyHrsIn!F144</f>
        <v>0.995833333333333</v>
      </c>
      <c r="G144" s="70" t="n">
        <f aca="false">LinhrsIn!G144/SurveyHrsIn!G144</f>
        <v>0.952016129032258</v>
      </c>
      <c r="H144" s="70" t="n">
        <f aca="false">LinhrsIn!H144/SurveyHrsIn!H144</f>
        <v>0.965277777777778</v>
      </c>
      <c r="I144" s="70" t="n">
        <f aca="false">LinhrsIn!I144/SurveyHrsIn!I144</f>
        <v>0.967069892473118</v>
      </c>
      <c r="J144" s="70" t="n">
        <f aca="false">LinhrsIn!J144/SurveyHrsIn!J144</f>
        <v>0.964444444444444</v>
      </c>
      <c r="K144" s="70" t="n">
        <f aca="false">LinhrsIn!K144/SurveyHrsIn!K144</f>
        <v>0.993145161290323</v>
      </c>
      <c r="L144" s="70" t="n">
        <f aca="false">LinhrsIn!L144/SurveyHrsIn!L144</f>
        <v>0.972983870967742</v>
      </c>
      <c r="M144" s="70" t="n">
        <f aca="false">LinhrsIn!M144/SurveyHrsIn!M144</f>
        <v>0.964027777777778</v>
      </c>
      <c r="N144" s="70" t="n">
        <f aca="false">LinhrsIn!N144/SurveyHrsIn!N144</f>
        <v>0.982123655913979</v>
      </c>
      <c r="O144" s="70" t="n">
        <f aca="false">LinhrsIn!O144/SurveyHrsIn!O144</f>
        <v>0.999583333333333</v>
      </c>
      <c r="P144" s="70" t="n">
        <f aca="false">LinhrsIn!P144/SurveyHrsIn!P144</f>
        <v>0.996639784946237</v>
      </c>
      <c r="Q144" s="70" t="n">
        <f aca="false">LinhrsIn!Q144/SurveyHrsIn!Q144</f>
        <v>0.990725806451613</v>
      </c>
      <c r="R144" s="70" t="n">
        <f aca="false">LinhrsIn!R144/SurveyHrsIn!R144</f>
        <v>0.995982142857143</v>
      </c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 t="n">
        <f aca="false">AVERAGE(E144:P144)</f>
        <v>0.978935931899642</v>
      </c>
      <c r="AD144" s="70" t="n">
        <f aca="false">AVERAGE(Q144:AB144)</f>
        <v>0.993353974654378</v>
      </c>
      <c r="AE144" s="70" t="n">
        <f aca="false">AVERAGE(E144:G144)</f>
        <v>0.980645161290323</v>
      </c>
      <c r="AF144" s="70" t="n">
        <f aca="false">AVERAGE(H144:J144)</f>
        <v>0.965597371565114</v>
      </c>
      <c r="AG144" s="70" t="n">
        <f aca="false">AVERAGE(K144:M144)</f>
        <v>0.976718936678614</v>
      </c>
      <c r="AH144" s="70" t="n">
        <f aca="false">AVERAGE(N144:P144)</f>
        <v>0.992782258064516</v>
      </c>
      <c r="AI144" s="70" t="n">
        <f aca="false">AVERAGE(Q144:S144)</f>
        <v>0.993353974654378</v>
      </c>
    </row>
    <row r="145" customFormat="false" ht="12.75" hidden="false" customHeight="false" outlineLevel="0" collapsed="false">
      <c r="A145" s="69" t="s">
        <v>12</v>
      </c>
      <c r="B145" s="69" t="n">
        <v>1</v>
      </c>
      <c r="C145" s="69" t="n">
        <v>135</v>
      </c>
      <c r="D145" s="70" t="n">
        <f aca="false">LinhrsIn!D145/SurveyHrsIn!D145</f>
        <v>0.962768817204301</v>
      </c>
      <c r="E145" s="70" t="n">
        <f aca="false">LinhrsIn!E145/SurveyHrsIn!E145</f>
        <v>0.99744623655914</v>
      </c>
      <c r="F145" s="70" t="n">
        <f aca="false">LinhrsIn!F145/SurveyHrsIn!F145</f>
        <v>0.998850574712644</v>
      </c>
      <c r="G145" s="70" t="n">
        <f aca="false">LinhrsIn!G145/SurveyHrsIn!G145</f>
        <v>0.919086021505376</v>
      </c>
      <c r="H145" s="70" t="n">
        <f aca="false">LinhrsIn!H145/SurveyHrsIn!H145</f>
        <v>0.970972222222222</v>
      </c>
      <c r="I145" s="70" t="n">
        <f aca="false">LinhrsIn!I145/SurveyHrsIn!I145</f>
        <v>0.980645161290323</v>
      </c>
      <c r="J145" s="70" t="n">
        <f aca="false">LinhrsIn!J145/SurveyHrsIn!J145</f>
        <v>0.980416666666667</v>
      </c>
      <c r="K145" s="70" t="n">
        <f aca="false">LinhrsIn!K145/SurveyHrsIn!K145</f>
        <v>0.989784946236559</v>
      </c>
      <c r="L145" s="70" t="n">
        <f aca="false">LinhrsIn!L145/SurveyHrsIn!L145</f>
        <v>0.983198924731183</v>
      </c>
      <c r="M145" s="70" t="n">
        <f aca="false">LinhrsIn!M145/SurveyHrsIn!M145</f>
        <v>0.983611111111111</v>
      </c>
      <c r="N145" s="70" t="n">
        <f aca="false">LinhrsIn!N145/SurveyHrsIn!N145</f>
        <v>0.990188172043011</v>
      </c>
      <c r="O145" s="70" t="n">
        <f aca="false">LinhrsIn!O145/SurveyHrsIn!O145</f>
        <v>1</v>
      </c>
      <c r="P145" s="70" t="n">
        <f aca="false">LinhrsIn!P145/SurveyHrsIn!P145</f>
        <v>0.994220430107527</v>
      </c>
      <c r="Q145" s="70" t="n">
        <f aca="false">LinhrsIn!Q145/SurveyHrsIn!Q145</f>
        <v>0.996505376344086</v>
      </c>
      <c r="R145" s="70" t="n">
        <f aca="false">LinhrsIn!R145/SurveyHrsIn!R145</f>
        <v>0.924107142857143</v>
      </c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 t="n">
        <f aca="false">AVERAGE(E145:P145)</f>
        <v>0.98236837226548</v>
      </c>
      <c r="AD145" s="70" t="n">
        <f aca="false">AVERAGE(Q145:AB145)</f>
        <v>0.960306259600614</v>
      </c>
      <c r="AE145" s="70" t="n">
        <f aca="false">AVERAGE(E145:G145)</f>
        <v>0.971794277592387</v>
      </c>
      <c r="AF145" s="70" t="n">
        <f aca="false">AVERAGE(H145:J145)</f>
        <v>0.977344683393071</v>
      </c>
      <c r="AG145" s="70" t="n">
        <f aca="false">AVERAGE(K145:M145)</f>
        <v>0.985531660692951</v>
      </c>
      <c r="AH145" s="70" t="n">
        <f aca="false">AVERAGE(N145:P145)</f>
        <v>0.994802867383513</v>
      </c>
      <c r="AI145" s="70" t="n">
        <f aca="false">AVERAGE(Q145:S145)</f>
        <v>0.960306259600614</v>
      </c>
    </row>
    <row r="146" customFormat="false" ht="12.75" hidden="false" customHeight="false" outlineLevel="0" collapsed="false">
      <c r="A146" s="69" t="s">
        <v>12</v>
      </c>
      <c r="B146" s="69" t="n">
        <v>1</v>
      </c>
      <c r="C146" s="69" t="n">
        <v>136</v>
      </c>
      <c r="D146" s="70" t="n">
        <f aca="false">LinhrsIn!D146/SurveyHrsIn!D146</f>
        <v>0.997849462365591</v>
      </c>
      <c r="E146" s="70" t="n">
        <f aca="false">LinhrsIn!E146/SurveyHrsIn!E146</f>
        <v>0.998655913978495</v>
      </c>
      <c r="F146" s="70" t="n">
        <f aca="false">LinhrsIn!F146/SurveyHrsIn!F146</f>
        <v>0.999856321839081</v>
      </c>
      <c r="G146" s="70" t="n">
        <f aca="false">LinhrsIn!G146/SurveyHrsIn!G146</f>
        <v>0.955510752688172</v>
      </c>
      <c r="H146" s="70" t="n">
        <f aca="false">LinhrsIn!H146/SurveyHrsIn!H146</f>
        <v>0.974722222222222</v>
      </c>
      <c r="I146" s="70" t="n">
        <f aca="false">LinhrsIn!I146/SurveyHrsIn!I146</f>
        <v>0.999596774193548</v>
      </c>
      <c r="J146" s="70" t="n">
        <f aca="false">LinhrsIn!J146/SurveyHrsIn!J146</f>
        <v>0.999444444444445</v>
      </c>
      <c r="K146" s="70" t="n">
        <f aca="false">LinhrsIn!K146/SurveyHrsIn!K146</f>
        <v>0.998387096774194</v>
      </c>
      <c r="L146" s="70" t="n">
        <f aca="false">LinhrsIn!L146/SurveyHrsIn!L146</f>
        <v>0.992204301075269</v>
      </c>
      <c r="M146" s="70" t="n">
        <f aca="false">LinhrsIn!M146/SurveyHrsIn!M146</f>
        <v>0.999444444444445</v>
      </c>
      <c r="N146" s="70" t="n">
        <f aca="false">LinhrsIn!N146/SurveyHrsIn!N146</f>
        <v>0.99502688172043</v>
      </c>
      <c r="O146" s="70" t="n">
        <f aca="false">LinhrsIn!O146/SurveyHrsIn!O146</f>
        <v>1</v>
      </c>
      <c r="P146" s="70" t="n">
        <f aca="false">LinhrsIn!P146/SurveyHrsIn!P146</f>
        <v>1</v>
      </c>
      <c r="Q146" s="70" t="n">
        <f aca="false">LinhrsIn!Q146/SurveyHrsIn!Q146</f>
        <v>0.999462365591398</v>
      </c>
      <c r="R146" s="70" t="n">
        <f aca="false">LinhrsIn!R146/SurveyHrsIn!R146</f>
        <v>0.977380952380952</v>
      </c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 t="n">
        <f aca="false">AVERAGE(E146:P146)</f>
        <v>0.992737429448358</v>
      </c>
      <c r="AD146" s="70" t="n">
        <f aca="false">AVERAGE(Q146:AB146)</f>
        <v>0.988421658986175</v>
      </c>
      <c r="AE146" s="70" t="n">
        <f aca="false">AVERAGE(E146:G146)</f>
        <v>0.984674329501916</v>
      </c>
      <c r="AF146" s="70" t="n">
        <f aca="false">AVERAGE(H146:J146)</f>
        <v>0.991254480286738</v>
      </c>
      <c r="AG146" s="70" t="n">
        <f aca="false">AVERAGE(K146:M146)</f>
        <v>0.996678614097969</v>
      </c>
      <c r="AH146" s="70" t="n">
        <f aca="false">AVERAGE(N146:P146)</f>
        <v>0.99834229390681</v>
      </c>
      <c r="AI146" s="70" t="n">
        <f aca="false">AVERAGE(Q146:S146)</f>
        <v>0.988421658986175</v>
      </c>
    </row>
    <row r="147" customFormat="false" ht="12.75" hidden="false" customHeight="false" outlineLevel="0" collapsed="false">
      <c r="A147" s="69" t="s">
        <v>12</v>
      </c>
      <c r="B147" s="69" t="n">
        <v>1</v>
      </c>
      <c r="C147" s="69" t="n">
        <v>137</v>
      </c>
      <c r="D147" s="70" t="n">
        <f aca="false">LinhrsIn!D147/SurveyHrsIn!D147</f>
        <v>0.997849462365591</v>
      </c>
      <c r="E147" s="70" t="n">
        <f aca="false">LinhrsIn!E147/SurveyHrsIn!E147</f>
        <v>0.983736559139785</v>
      </c>
      <c r="F147" s="70" t="n">
        <f aca="false">LinhrsIn!F147/SurveyHrsIn!F147</f>
        <v>0.999568965517241</v>
      </c>
      <c r="G147" s="70" t="n">
        <f aca="false">LinhrsIn!G147/SurveyHrsIn!G147</f>
        <v>0.955107526881721</v>
      </c>
      <c r="H147" s="70" t="n">
        <f aca="false">LinhrsIn!H147/SurveyHrsIn!H147</f>
        <v>0.974305555555556</v>
      </c>
      <c r="I147" s="70" t="n">
        <f aca="false">LinhrsIn!I147/SurveyHrsIn!I147</f>
        <v>0.999327956989247</v>
      </c>
      <c r="J147" s="70" t="n">
        <f aca="false">LinhrsIn!J147/SurveyHrsIn!J147</f>
        <v>0.999166666666667</v>
      </c>
      <c r="K147" s="70" t="n">
        <f aca="false">LinhrsIn!K147/SurveyHrsIn!K147</f>
        <v>0.994758064516129</v>
      </c>
      <c r="L147" s="70" t="n">
        <f aca="false">LinhrsIn!L147/SurveyHrsIn!L147</f>
        <v>0.967069892473118</v>
      </c>
      <c r="M147" s="70" t="n">
        <f aca="false">LinhrsIn!M147/SurveyHrsIn!M147</f>
        <v>0.99875</v>
      </c>
      <c r="N147" s="70" t="n">
        <f aca="false">LinhrsIn!N147/SurveyHrsIn!N147</f>
        <v>0.988172043010753</v>
      </c>
      <c r="O147" s="70" t="n">
        <f aca="false">LinhrsIn!O147/SurveyHrsIn!O147</f>
        <v>0.999444444444445</v>
      </c>
      <c r="P147" s="70" t="n">
        <f aca="false">LinhrsIn!P147/SurveyHrsIn!P147</f>
        <v>0.99986559139785</v>
      </c>
      <c r="Q147" s="70" t="n">
        <f aca="false">LinhrsIn!Q147/SurveyHrsIn!Q147</f>
        <v>0.999193548387097</v>
      </c>
      <c r="R147" s="70" t="n">
        <f aca="false">LinhrsIn!R147/SurveyHrsIn!R147</f>
        <v>0.998660714285714</v>
      </c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 t="n">
        <f aca="false">AVERAGE(E147:P147)</f>
        <v>0.988272772216043</v>
      </c>
      <c r="AD147" s="70" t="n">
        <f aca="false">AVERAGE(Q147:AB147)</f>
        <v>0.998927131336406</v>
      </c>
      <c r="AE147" s="70" t="n">
        <f aca="false">AVERAGE(E147:G147)</f>
        <v>0.979471017179582</v>
      </c>
      <c r="AF147" s="70" t="n">
        <f aca="false">AVERAGE(H147:J147)</f>
        <v>0.99093339307049</v>
      </c>
      <c r="AG147" s="70" t="n">
        <f aca="false">AVERAGE(K147:M147)</f>
        <v>0.986859318996416</v>
      </c>
      <c r="AH147" s="70" t="n">
        <f aca="false">AVERAGE(N147:P147)</f>
        <v>0.995827359617682</v>
      </c>
      <c r="AI147" s="70" t="n">
        <f aca="false">AVERAGE(Q147:S147)</f>
        <v>0.998927131336406</v>
      </c>
    </row>
    <row r="148" customFormat="false" ht="12.75" hidden="false" customHeight="false" outlineLevel="0" collapsed="false">
      <c r="A148" s="69" t="s">
        <v>12</v>
      </c>
      <c r="B148" s="69" t="n">
        <v>1</v>
      </c>
      <c r="C148" s="69" t="n">
        <v>138</v>
      </c>
      <c r="D148" s="70" t="n">
        <f aca="false">LinhrsIn!D148/SurveyHrsIn!D148</f>
        <v>0.997849462365591</v>
      </c>
      <c r="E148" s="70" t="n">
        <f aca="false">LinhrsIn!E148/SurveyHrsIn!E148</f>
        <v>0.995295698924731</v>
      </c>
      <c r="F148" s="70" t="n">
        <f aca="false">LinhrsIn!F148/SurveyHrsIn!F148</f>
        <v>0.997844827586207</v>
      </c>
      <c r="G148" s="70" t="n">
        <f aca="false">LinhrsIn!G148/SurveyHrsIn!G148</f>
        <v>0.943413978494624</v>
      </c>
      <c r="H148" s="70" t="n">
        <f aca="false">LinhrsIn!H148/SurveyHrsIn!H148</f>
        <v>0.974444444444444</v>
      </c>
      <c r="I148" s="70" t="n">
        <f aca="false">LinhrsIn!I148/SurveyHrsIn!I148</f>
        <v>0.991666666666667</v>
      </c>
      <c r="J148" s="70" t="n">
        <f aca="false">LinhrsIn!J148/SurveyHrsIn!J148</f>
        <v>0.989722222222222</v>
      </c>
      <c r="K148" s="70" t="n">
        <f aca="false">LinhrsIn!K148/SurveyHrsIn!K148</f>
        <v>0.99758064516129</v>
      </c>
      <c r="L148" s="70" t="n">
        <f aca="false">LinhrsIn!L148/SurveyHrsIn!L148</f>
        <v>0.988575268817204</v>
      </c>
      <c r="M148" s="70" t="n">
        <f aca="false">LinhrsIn!M148/SurveyHrsIn!M148</f>
        <v>0.997638888888889</v>
      </c>
      <c r="N148" s="70" t="n">
        <f aca="false">LinhrsIn!N148/SurveyHrsIn!N148</f>
        <v>0.99502688172043</v>
      </c>
      <c r="O148" s="70" t="n">
        <f aca="false">LinhrsIn!O148/SurveyHrsIn!O148</f>
        <v>0.999722222222222</v>
      </c>
      <c r="P148" s="70" t="n">
        <f aca="false">LinhrsIn!P148/SurveyHrsIn!P148</f>
        <v>0.99986559139785</v>
      </c>
      <c r="Q148" s="70" t="n">
        <f aca="false">LinhrsIn!Q148/SurveyHrsIn!Q148</f>
        <v>0.998252688172043</v>
      </c>
      <c r="R148" s="70" t="n">
        <f aca="false">LinhrsIn!R148/SurveyHrsIn!R148</f>
        <v>0.997916666666667</v>
      </c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 t="n">
        <f aca="false">AVERAGE(E148:P148)</f>
        <v>0.989233111378898</v>
      </c>
      <c r="AD148" s="70" t="n">
        <f aca="false">AVERAGE(Q148:AB148)</f>
        <v>0.998084677419355</v>
      </c>
      <c r="AE148" s="70" t="n">
        <f aca="false">AVERAGE(E148:G148)</f>
        <v>0.978851501668521</v>
      </c>
      <c r="AF148" s="70" t="n">
        <f aca="false">AVERAGE(H148:J148)</f>
        <v>0.985277777777778</v>
      </c>
      <c r="AG148" s="70" t="n">
        <f aca="false">AVERAGE(K148:M148)</f>
        <v>0.994598267622461</v>
      </c>
      <c r="AH148" s="70" t="n">
        <f aca="false">AVERAGE(N148:P148)</f>
        <v>0.998204898446834</v>
      </c>
      <c r="AI148" s="70" t="n">
        <f aca="false">AVERAGE(Q148:S148)</f>
        <v>0.998084677419355</v>
      </c>
    </row>
    <row r="149" customFormat="false" ht="12.75" hidden="false" customHeight="false" outlineLevel="0" collapsed="false">
      <c r="A149" s="69" t="s">
        <v>12</v>
      </c>
      <c r="B149" s="69" t="n">
        <v>1</v>
      </c>
      <c r="C149" s="69" t="n">
        <v>139</v>
      </c>
      <c r="D149" s="70" t="n">
        <f aca="false">LinhrsIn!D149/SurveyHrsIn!D149</f>
        <v>0.996102150537634</v>
      </c>
      <c r="E149" s="70" t="n">
        <f aca="false">LinhrsIn!E149/SurveyHrsIn!E149</f>
        <v>0.997715053763441</v>
      </c>
      <c r="F149" s="70" t="n">
        <f aca="false">LinhrsIn!F149/SurveyHrsIn!F149</f>
        <v>0.961494252873563</v>
      </c>
      <c r="G149" s="70" t="n">
        <f aca="false">LinhrsIn!G149/SurveyHrsIn!G149</f>
        <v>0.942338709677419</v>
      </c>
      <c r="H149" s="70" t="n">
        <f aca="false">LinhrsIn!H149/SurveyHrsIn!H149</f>
        <v>0.973611111111111</v>
      </c>
      <c r="I149" s="70" t="n">
        <f aca="false">LinhrsIn!I149/SurveyHrsIn!I149</f>
        <v>0.997849462365591</v>
      </c>
      <c r="J149" s="70" t="n">
        <f aca="false">LinhrsIn!J149/SurveyHrsIn!J149</f>
        <v>0.9975</v>
      </c>
      <c r="K149" s="70" t="n">
        <f aca="false">LinhrsIn!K149/SurveyHrsIn!K149</f>
        <v>0.985349462365591</v>
      </c>
      <c r="L149" s="70" t="n">
        <f aca="false">LinhrsIn!L149/SurveyHrsIn!L149</f>
        <v>0.985349462365591</v>
      </c>
      <c r="M149" s="70" t="n">
        <f aca="false">LinhrsIn!M149/SurveyHrsIn!M149</f>
        <v>0.9975</v>
      </c>
      <c r="N149" s="70" t="n">
        <f aca="false">LinhrsIn!N149/SurveyHrsIn!N149</f>
        <v>0.993548387096774</v>
      </c>
      <c r="O149" s="70" t="n">
        <f aca="false">LinhrsIn!O149/SurveyHrsIn!O149</f>
        <v>0.999305555555556</v>
      </c>
      <c r="P149" s="70" t="n">
        <f aca="false">LinhrsIn!P149/SurveyHrsIn!P149</f>
        <v>0.999731182795699</v>
      </c>
      <c r="Q149" s="70" t="n">
        <f aca="false">LinhrsIn!Q149/SurveyHrsIn!Q149</f>
        <v>0.998924731182796</v>
      </c>
      <c r="R149" s="70" t="n">
        <f aca="false">LinhrsIn!R149/SurveyHrsIn!R149</f>
        <v>1.10595238095238</v>
      </c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 t="n">
        <f aca="false">AVERAGE(E149:P149)</f>
        <v>0.985941053330862</v>
      </c>
      <c r="AD149" s="70" t="n">
        <f aca="false">AVERAGE(Q149:AB149)</f>
        <v>1.05243855606759</v>
      </c>
      <c r="AE149" s="70" t="n">
        <f aca="false">AVERAGE(E149:G149)</f>
        <v>0.967182672104808</v>
      </c>
      <c r="AF149" s="70" t="n">
        <f aca="false">AVERAGE(H149:J149)</f>
        <v>0.989653524492234</v>
      </c>
      <c r="AG149" s="70" t="n">
        <f aca="false">AVERAGE(K149:M149)</f>
        <v>0.989399641577061</v>
      </c>
      <c r="AH149" s="70" t="n">
        <f aca="false">AVERAGE(N149:P149)</f>
        <v>0.997528375149343</v>
      </c>
      <c r="AI149" s="70" t="n">
        <f aca="false">AVERAGE(Q149:S149)</f>
        <v>1.05243855606759</v>
      </c>
    </row>
    <row r="150" customFormat="false" ht="12.75" hidden="false" customHeight="false" outlineLevel="0" collapsed="false">
      <c r="A150" s="69" t="s">
        <v>12</v>
      </c>
      <c r="B150" s="69" t="n">
        <v>1</v>
      </c>
      <c r="C150" s="69" t="n">
        <v>140</v>
      </c>
      <c r="D150" s="70" t="n">
        <f aca="false">LinhrsIn!D150/SurveyHrsIn!D150</f>
        <v>0.997715053763441</v>
      </c>
      <c r="E150" s="70" t="n">
        <f aca="false">LinhrsIn!E150/SurveyHrsIn!E150</f>
        <v>0.997983870967742</v>
      </c>
      <c r="F150" s="70" t="n">
        <f aca="false">LinhrsIn!F150/SurveyHrsIn!F150</f>
        <v>0.999425287356322</v>
      </c>
      <c r="G150" s="70" t="n">
        <f aca="false">LinhrsIn!G150/SurveyHrsIn!G150</f>
        <v>0.950268817204301</v>
      </c>
      <c r="H150" s="70" t="n">
        <f aca="false">LinhrsIn!H150/SurveyHrsIn!H150</f>
        <v>0.973611111111111</v>
      </c>
      <c r="I150" s="70" t="n">
        <f aca="false">LinhrsIn!I150/SurveyHrsIn!I150</f>
        <v>0.997715053763441</v>
      </c>
      <c r="J150" s="70" t="n">
        <f aca="false">LinhrsIn!J150/SurveyHrsIn!J150</f>
        <v>0.984166666666667</v>
      </c>
      <c r="K150" s="70" t="n">
        <f aca="false">LinhrsIn!K150/SurveyHrsIn!K150</f>
        <v>0.984811827956989</v>
      </c>
      <c r="L150" s="70" t="n">
        <f aca="false">LinhrsIn!L150/SurveyHrsIn!L150</f>
        <v>0.951747311827957</v>
      </c>
      <c r="M150" s="70" t="n">
        <f aca="false">LinhrsIn!M150/SurveyHrsIn!M150</f>
        <v>0.998055555555556</v>
      </c>
      <c r="N150" s="70" t="n">
        <f aca="false">LinhrsIn!N150/SurveyHrsIn!N150</f>
        <v>0.985215053763441</v>
      </c>
      <c r="O150" s="70" t="n">
        <f aca="false">LinhrsIn!O150/SurveyHrsIn!O150</f>
        <v>0.999861111111111</v>
      </c>
      <c r="P150" s="70" t="n">
        <f aca="false">LinhrsIn!P150/SurveyHrsIn!P150</f>
        <v>1</v>
      </c>
      <c r="Q150" s="70" t="n">
        <f aca="false">LinhrsIn!Q150/SurveyHrsIn!Q150</f>
        <v>0.999462365591398</v>
      </c>
      <c r="R150" s="70" t="n">
        <f aca="false">LinhrsIn!R150/SurveyHrsIn!R150</f>
        <v>0.975892857142857</v>
      </c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 t="n">
        <f aca="false">AVERAGE(E150:P150)</f>
        <v>0.98523847227372</v>
      </c>
      <c r="AD150" s="70" t="n">
        <f aca="false">AVERAGE(Q150:AB150)</f>
        <v>0.987677611367128</v>
      </c>
      <c r="AE150" s="70" t="n">
        <f aca="false">AVERAGE(E150:G150)</f>
        <v>0.982559325176122</v>
      </c>
      <c r="AF150" s="70" t="n">
        <f aca="false">AVERAGE(H150:J150)</f>
        <v>0.985164277180406</v>
      </c>
      <c r="AG150" s="70" t="n">
        <f aca="false">AVERAGE(K150:M150)</f>
        <v>0.978204898446834</v>
      </c>
      <c r="AH150" s="70" t="n">
        <f aca="false">AVERAGE(N150:P150)</f>
        <v>0.995025388291517</v>
      </c>
      <c r="AI150" s="70" t="n">
        <f aca="false">AVERAGE(Q150:S150)</f>
        <v>0.987677611367128</v>
      </c>
    </row>
    <row r="151" customFormat="false" ht="12.75" hidden="false" customHeight="false" outlineLevel="0" collapsed="false">
      <c r="A151" s="69" t="s">
        <v>12</v>
      </c>
      <c r="B151" s="69" t="n">
        <v>1</v>
      </c>
      <c r="C151" s="69" t="n">
        <v>141</v>
      </c>
      <c r="D151" s="70" t="n">
        <f aca="false">LinhrsIn!D151/SurveyHrsIn!D151</f>
        <v>0.995564516129032</v>
      </c>
      <c r="E151" s="70" t="n">
        <f aca="false">LinhrsIn!E151/SurveyHrsIn!E151</f>
        <v>0.998521505376344</v>
      </c>
      <c r="F151" s="70" t="n">
        <f aca="false">LinhrsIn!F151/SurveyHrsIn!F151</f>
        <v>1</v>
      </c>
      <c r="G151" s="70" t="n">
        <f aca="false">LinhrsIn!G151/SurveyHrsIn!G151</f>
        <v>1</v>
      </c>
      <c r="H151" s="70" t="n">
        <f aca="false">LinhrsIn!H151/SurveyHrsIn!H151</f>
        <v>0.365833333333333</v>
      </c>
      <c r="I151" s="70" t="n">
        <f aca="false">LinhrsIn!I151/SurveyHrsIn!I151</f>
        <v>0.997983870967742</v>
      </c>
      <c r="J151" s="70" t="n">
        <f aca="false">LinhrsIn!J151/SurveyHrsIn!J151</f>
        <v>0.993194444444445</v>
      </c>
      <c r="K151" s="70" t="n">
        <f aca="false">LinhrsIn!K151/SurveyHrsIn!K151</f>
        <v>0.999193548387097</v>
      </c>
      <c r="L151" s="70" t="n">
        <f aca="false">LinhrsIn!L151/SurveyHrsIn!L151</f>
        <v>0.965860215053764</v>
      </c>
      <c r="M151" s="70" t="n">
        <f aca="false">LinhrsIn!M151/SurveyHrsIn!M151</f>
        <v>0.998611111111111</v>
      </c>
      <c r="N151" s="70" t="n">
        <f aca="false">LinhrsIn!N151/SurveyHrsIn!N151</f>
        <v>0.995161290322581</v>
      </c>
      <c r="O151" s="70" t="n">
        <f aca="false">LinhrsIn!O151/SurveyHrsIn!O151</f>
        <v>1</v>
      </c>
      <c r="P151" s="70" t="n">
        <f aca="false">LinhrsIn!P151/SurveyHrsIn!P151</f>
        <v>1</v>
      </c>
      <c r="Q151" s="70" t="n">
        <f aca="false">LinhrsIn!Q151/SurveyHrsIn!Q151</f>
        <v>0.999462365591398</v>
      </c>
      <c r="R151" s="70" t="n">
        <f aca="false">LinhrsIn!R151/SurveyHrsIn!R151</f>
        <v>0.997172619047619</v>
      </c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 t="n">
        <f aca="false">AVERAGE(E151:P151)</f>
        <v>0.942863276583035</v>
      </c>
      <c r="AD151" s="70" t="n">
        <f aca="false">AVERAGE(Q151:AB151)</f>
        <v>0.998317492319509</v>
      </c>
      <c r="AE151" s="70" t="n">
        <f aca="false">AVERAGE(E151:G151)</f>
        <v>0.999507168458781</v>
      </c>
      <c r="AF151" s="70" t="n">
        <f aca="false">AVERAGE(H151:J151)</f>
        <v>0.78567054958184</v>
      </c>
      <c r="AG151" s="70" t="n">
        <f aca="false">AVERAGE(K151:M151)</f>
        <v>0.987888291517324</v>
      </c>
      <c r="AH151" s="70" t="n">
        <f aca="false">AVERAGE(N151:P151)</f>
        <v>0.998387096774194</v>
      </c>
      <c r="AI151" s="70" t="n">
        <f aca="false">AVERAGE(Q151:S151)</f>
        <v>0.998317492319509</v>
      </c>
    </row>
    <row r="152" customFormat="false" ht="12.75" hidden="false" customHeight="false" outlineLevel="0" collapsed="false">
      <c r="A152" s="69" t="s">
        <v>12</v>
      </c>
      <c r="B152" s="69" t="n">
        <v>1</v>
      </c>
      <c r="C152" s="69" t="n">
        <v>142</v>
      </c>
      <c r="D152" s="70" t="n">
        <f aca="false">LinhrsIn!D152/SurveyHrsIn!D152</f>
        <v>0.997849462365591</v>
      </c>
      <c r="E152" s="70" t="n">
        <f aca="false">LinhrsIn!E152/SurveyHrsIn!E152</f>
        <v>0.959005376344086</v>
      </c>
      <c r="F152" s="70" t="n">
        <f aca="false">LinhrsIn!F152/SurveyHrsIn!F152</f>
        <v>0.989942528735632</v>
      </c>
      <c r="G152" s="70" t="n">
        <f aca="false">LinhrsIn!G152/SurveyHrsIn!G152</f>
        <v>0.952822580645161</v>
      </c>
      <c r="H152" s="70" t="n">
        <f aca="false">LinhrsIn!H152/SurveyHrsIn!H152</f>
        <v>0.967638888888889</v>
      </c>
      <c r="I152" s="70" t="n">
        <f aca="false">LinhrsIn!I152/SurveyHrsIn!I152</f>
        <v>0.998521505376344</v>
      </c>
      <c r="J152" s="70" t="n">
        <f aca="false">LinhrsIn!J152/SurveyHrsIn!J152</f>
        <v>0.997777777777778</v>
      </c>
      <c r="K152" s="70" t="n">
        <f aca="false">LinhrsIn!K152/SurveyHrsIn!K152</f>
        <v>0.995161290322581</v>
      </c>
      <c r="L152" s="70" t="n">
        <f aca="false">LinhrsIn!L152/SurveyHrsIn!L152</f>
        <v>0.979704301075269</v>
      </c>
      <c r="M152" s="70" t="n">
        <f aca="false">LinhrsIn!M152/SurveyHrsIn!M152</f>
        <v>0.977083333333333</v>
      </c>
      <c r="N152" s="70" t="n">
        <f aca="false">LinhrsIn!N152/SurveyHrsIn!N152</f>
        <v>0.993548387096774</v>
      </c>
      <c r="O152" s="70" t="n">
        <f aca="false">LinhrsIn!O152/SurveyHrsIn!O152</f>
        <v>0.999722222222222</v>
      </c>
      <c r="P152" s="70" t="n">
        <f aca="false">LinhrsIn!P152/SurveyHrsIn!P152</f>
        <v>1</v>
      </c>
      <c r="Q152" s="70" t="n">
        <f aca="false">LinhrsIn!Q152/SurveyHrsIn!Q152</f>
        <v>0.999193548387097</v>
      </c>
      <c r="R152" s="70" t="n">
        <f aca="false">LinhrsIn!R152/SurveyHrsIn!R152</f>
        <v>0.99389880952381</v>
      </c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 t="n">
        <f aca="false">AVERAGE(E152:P152)</f>
        <v>0.984244015984839</v>
      </c>
      <c r="AD152" s="70" t="n">
        <f aca="false">AVERAGE(Q152:AB152)</f>
        <v>0.996546178955453</v>
      </c>
      <c r="AE152" s="70" t="n">
        <f aca="false">AVERAGE(E152:G152)</f>
        <v>0.96725682857496</v>
      </c>
      <c r="AF152" s="70" t="n">
        <f aca="false">AVERAGE(H152:J152)</f>
        <v>0.987979390681004</v>
      </c>
      <c r="AG152" s="70" t="n">
        <f aca="false">AVERAGE(K152:M152)</f>
        <v>0.983982974910394</v>
      </c>
      <c r="AH152" s="70" t="n">
        <f aca="false">AVERAGE(N152:P152)</f>
        <v>0.997756869772999</v>
      </c>
      <c r="AI152" s="70" t="n">
        <f aca="false">AVERAGE(Q152:S152)</f>
        <v>0.996546178955453</v>
      </c>
    </row>
    <row r="153" customFormat="false" ht="12.75" hidden="false" customHeight="false" outlineLevel="0" collapsed="false">
      <c r="A153" s="69" t="s">
        <v>12</v>
      </c>
      <c r="B153" s="69" t="n">
        <v>1</v>
      </c>
      <c r="C153" s="69" t="n">
        <v>143</v>
      </c>
      <c r="D153" s="70" t="n">
        <f aca="false">LinhrsIn!D153/SurveyHrsIn!D153</f>
        <v>0.948924731182796</v>
      </c>
      <c r="E153" s="70" t="n">
        <f aca="false">LinhrsIn!E153/SurveyHrsIn!E153</f>
        <v>0.995295698924731</v>
      </c>
      <c r="F153" s="70" t="n">
        <f aca="false">LinhrsIn!F153/SurveyHrsIn!F153</f>
        <v>0.999281609195402</v>
      </c>
      <c r="G153" s="70" t="n">
        <f aca="false">LinhrsIn!G153/SurveyHrsIn!G153</f>
        <v>0.945698924731183</v>
      </c>
      <c r="H153" s="70" t="n">
        <f aca="false">LinhrsIn!H153/SurveyHrsIn!H153</f>
        <v>0.955</v>
      </c>
      <c r="I153" s="70" t="n">
        <f aca="false">LinhrsIn!I153/SurveyHrsIn!I153</f>
        <v>0.998924731182796</v>
      </c>
      <c r="J153" s="70" t="n">
        <f aca="false">LinhrsIn!J153/SurveyHrsIn!J153</f>
        <v>0.999861111111111</v>
      </c>
      <c r="K153" s="70" t="n">
        <f aca="false">LinhrsIn!K153/SurveyHrsIn!K153</f>
        <v>0.997715053763441</v>
      </c>
      <c r="L153" s="70" t="n">
        <f aca="false">LinhrsIn!L153/SurveyHrsIn!L153</f>
        <v>0.993817204301075</v>
      </c>
      <c r="M153" s="70" t="n">
        <f aca="false">LinhrsIn!M153/SurveyHrsIn!M153</f>
        <v>0.999583333333333</v>
      </c>
      <c r="N153" s="70" t="n">
        <f aca="false">LinhrsIn!N153/SurveyHrsIn!N153</f>
        <v>0.99986559139785</v>
      </c>
      <c r="O153" s="70" t="n">
        <f aca="false">LinhrsIn!O153/SurveyHrsIn!O153</f>
        <v>1</v>
      </c>
      <c r="P153" s="70" t="n">
        <f aca="false">LinhrsIn!P153/SurveyHrsIn!P153</f>
        <v>1</v>
      </c>
      <c r="Q153" s="70" t="n">
        <f aca="false">LinhrsIn!Q153/SurveyHrsIn!Q153</f>
        <v>0.999596774193548</v>
      </c>
      <c r="R153" s="70" t="n">
        <f aca="false">LinhrsIn!R153/SurveyHrsIn!R153</f>
        <v>0.995982142857143</v>
      </c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 t="n">
        <f aca="false">AVERAGE(E153:P153)</f>
        <v>0.990420271495077</v>
      </c>
      <c r="AD153" s="70" t="n">
        <f aca="false">AVERAGE(Q153:AB153)</f>
        <v>0.997789458525346</v>
      </c>
      <c r="AE153" s="70" t="n">
        <f aca="false">AVERAGE(E153:G153)</f>
        <v>0.980092077617106</v>
      </c>
      <c r="AF153" s="70" t="n">
        <f aca="false">AVERAGE(H153:J153)</f>
        <v>0.984595280764636</v>
      </c>
      <c r="AG153" s="70" t="n">
        <f aca="false">AVERAGE(K153:M153)</f>
        <v>0.99703853046595</v>
      </c>
      <c r="AH153" s="70" t="n">
        <f aca="false">AVERAGE(N153:P153)</f>
        <v>0.999955197132617</v>
      </c>
      <c r="AI153" s="70" t="n">
        <f aca="false">AVERAGE(Q153:S153)</f>
        <v>0.997789458525346</v>
      </c>
    </row>
    <row r="154" customFormat="false" ht="12.75" hidden="false" customHeight="false" outlineLevel="0" collapsed="false">
      <c r="A154" s="69" t="s">
        <v>12</v>
      </c>
      <c r="B154" s="69" t="n">
        <v>1</v>
      </c>
      <c r="C154" s="69" t="n">
        <v>144</v>
      </c>
      <c r="D154" s="70" t="n">
        <f aca="false">LinhrsIn!D154/SurveyHrsIn!D154</f>
        <v>0.948790322580645</v>
      </c>
      <c r="E154" s="70" t="n">
        <f aca="false">LinhrsIn!E154/SurveyHrsIn!E154</f>
        <v>0.998924731182796</v>
      </c>
      <c r="F154" s="70" t="n">
        <f aca="false">LinhrsIn!F154/SurveyHrsIn!F154</f>
        <v>1</v>
      </c>
      <c r="G154" s="70" t="n">
        <f aca="false">LinhrsIn!G154/SurveyHrsIn!G154</f>
        <v>0.942204301075269</v>
      </c>
      <c r="H154" s="70" t="n">
        <f aca="false">LinhrsIn!H154/SurveyHrsIn!H154</f>
        <v>0.937361111111111</v>
      </c>
      <c r="I154" s="70" t="n">
        <f aca="false">LinhrsIn!I154/SurveyHrsIn!I154</f>
        <v>0.999462365591398</v>
      </c>
      <c r="J154" s="70" t="n">
        <f aca="false">LinhrsIn!J154/SurveyHrsIn!J154</f>
        <v>0.998888888888889</v>
      </c>
      <c r="K154" s="70" t="n">
        <f aca="false">LinhrsIn!K154/SurveyHrsIn!K154</f>
        <v>0.984408602150538</v>
      </c>
      <c r="L154" s="70" t="n">
        <f aca="false">LinhrsIn!L154/SurveyHrsIn!L154</f>
        <v>1.00040322580645</v>
      </c>
      <c r="M154" s="70" t="n">
        <f aca="false">LinhrsIn!M154/SurveyHrsIn!M154</f>
        <v>0.999583333333333</v>
      </c>
      <c r="N154" s="70" t="n">
        <f aca="false">LinhrsIn!N154/SurveyHrsIn!N154</f>
        <v>0.99986559139785</v>
      </c>
      <c r="O154" s="70" t="n">
        <f aca="false">LinhrsIn!O154/SurveyHrsIn!O154</f>
        <v>1</v>
      </c>
      <c r="P154" s="70" t="n">
        <f aca="false">LinhrsIn!P154/SurveyHrsIn!P154</f>
        <v>0.99986559139785</v>
      </c>
      <c r="Q154" s="70" t="n">
        <f aca="false">LinhrsIn!Q154/SurveyHrsIn!Q154</f>
        <v>0.999596774193548</v>
      </c>
      <c r="R154" s="70" t="n">
        <f aca="false">LinhrsIn!R154/SurveyHrsIn!R154</f>
        <v>0.996875</v>
      </c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 t="n">
        <f aca="false">AVERAGE(E154:P154)</f>
        <v>0.988413978494624</v>
      </c>
      <c r="AD154" s="70" t="n">
        <f aca="false">AVERAGE(Q154:AB154)</f>
        <v>0.998235887096774</v>
      </c>
      <c r="AE154" s="70" t="n">
        <f aca="false">AVERAGE(E154:G154)</f>
        <v>0.980376344086022</v>
      </c>
      <c r="AF154" s="70" t="n">
        <f aca="false">AVERAGE(H154:J154)</f>
        <v>0.978570788530466</v>
      </c>
      <c r="AG154" s="70" t="n">
        <f aca="false">AVERAGE(K154:M154)</f>
        <v>0.994798387096774</v>
      </c>
      <c r="AH154" s="70" t="n">
        <f aca="false">AVERAGE(N154:P154)</f>
        <v>0.999910394265233</v>
      </c>
      <c r="AI154" s="70" t="n">
        <f aca="false">AVERAGE(Q154:S154)</f>
        <v>0.998235887096774</v>
      </c>
    </row>
    <row r="155" customFormat="false" ht="12.75" hidden="false" customHeight="false" outlineLevel="0" collapsed="false">
      <c r="A155" s="69" t="s">
        <v>12</v>
      </c>
      <c r="B155" s="69" t="n">
        <v>1</v>
      </c>
      <c r="C155" s="69" t="n">
        <v>145</v>
      </c>
      <c r="D155" s="70" t="n">
        <f aca="false">LinhrsIn!D155/SurveyHrsIn!D155</f>
        <v>0.876344086021505</v>
      </c>
      <c r="E155" s="70" t="n">
        <f aca="false">LinhrsIn!E155/SurveyHrsIn!E155</f>
        <v>0.99986559139785</v>
      </c>
      <c r="F155" s="70" t="n">
        <f aca="false">LinhrsIn!F155/SurveyHrsIn!F155</f>
        <v>1</v>
      </c>
      <c r="G155" s="70" t="n">
        <f aca="false">LinhrsIn!G155/SurveyHrsIn!G155</f>
        <v>0.942069892473118</v>
      </c>
      <c r="H155" s="70" t="n">
        <f aca="false">LinhrsIn!H155/SurveyHrsIn!H155</f>
        <v>0.953333333333333</v>
      </c>
      <c r="I155" s="70" t="n">
        <f aca="false">LinhrsIn!I155/SurveyHrsIn!I155</f>
        <v>0.994489247311828</v>
      </c>
      <c r="J155" s="70" t="n">
        <f aca="false">LinhrsIn!J155/SurveyHrsIn!J155</f>
        <v>0.998888888888889</v>
      </c>
      <c r="K155" s="70" t="n">
        <f aca="false">LinhrsIn!K155/SurveyHrsIn!K155</f>
        <v>0.999193548387097</v>
      </c>
      <c r="L155" s="70" t="n">
        <f aca="false">LinhrsIn!L155/SurveyHrsIn!L155</f>
        <v>0.993817204301075</v>
      </c>
      <c r="M155" s="70" t="n">
        <f aca="false">LinhrsIn!M155/SurveyHrsIn!M155</f>
        <v>0.995972222222222</v>
      </c>
      <c r="N155" s="70" t="n">
        <f aca="false">LinhrsIn!N155/SurveyHrsIn!N155</f>
        <v>0.999731182795699</v>
      </c>
      <c r="O155" s="70" t="n">
        <f aca="false">LinhrsIn!O155/SurveyHrsIn!O155</f>
        <v>0.999861111111111</v>
      </c>
      <c r="P155" s="70" t="n">
        <f aca="false">LinhrsIn!P155/SurveyHrsIn!P155</f>
        <v>0.99986559139785</v>
      </c>
      <c r="Q155" s="70" t="n">
        <f aca="false">LinhrsIn!Q155/SurveyHrsIn!Q155</f>
        <v>0.999596774193548</v>
      </c>
      <c r="R155" s="70" t="n">
        <f aca="false">LinhrsIn!R155/SurveyHrsIn!R155</f>
        <v>0.999107142857143</v>
      </c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 t="n">
        <f aca="false">AVERAGE(E155:P155)</f>
        <v>0.989757317801673</v>
      </c>
      <c r="AD155" s="70" t="n">
        <f aca="false">AVERAGE(Q155:AB155)</f>
        <v>0.999351958525346</v>
      </c>
      <c r="AE155" s="70" t="n">
        <f aca="false">AVERAGE(E155:G155)</f>
        <v>0.980645161290323</v>
      </c>
      <c r="AF155" s="70" t="n">
        <f aca="false">AVERAGE(H155:J155)</f>
        <v>0.98223715651135</v>
      </c>
      <c r="AG155" s="70" t="n">
        <f aca="false">AVERAGE(K155:M155)</f>
        <v>0.996327658303465</v>
      </c>
      <c r="AH155" s="70" t="n">
        <f aca="false">AVERAGE(N155:P155)</f>
        <v>0.999819295101553</v>
      </c>
      <c r="AI155" s="70" t="n">
        <f aca="false">AVERAGE(Q155:S155)</f>
        <v>0.999351958525346</v>
      </c>
    </row>
    <row r="156" customFormat="false" ht="12.75" hidden="false" customHeight="false" outlineLevel="0" collapsed="false">
      <c r="A156" s="69" t="s">
        <v>12</v>
      </c>
      <c r="B156" s="69" t="n">
        <v>1</v>
      </c>
      <c r="C156" s="69" t="n">
        <v>146</v>
      </c>
      <c r="D156" s="70" t="n">
        <f aca="false">LinhrsIn!D156/SurveyHrsIn!D156</f>
        <v>0.948521505376344</v>
      </c>
      <c r="E156" s="70" t="n">
        <f aca="false">LinhrsIn!E156/SurveyHrsIn!E156</f>
        <v>0.99986559139785</v>
      </c>
      <c r="F156" s="70" t="n">
        <f aca="false">LinhrsIn!F156/SurveyHrsIn!F156</f>
        <v>0.999856321839081</v>
      </c>
      <c r="G156" s="70" t="n">
        <f aca="false">LinhrsIn!G156/SurveyHrsIn!G156</f>
        <v>0.944489247311828</v>
      </c>
      <c r="H156" s="70" t="n">
        <f aca="false">LinhrsIn!H156/SurveyHrsIn!H156</f>
        <v>0.955</v>
      </c>
      <c r="I156" s="70" t="n">
        <f aca="false">LinhrsIn!I156/SurveyHrsIn!I156</f>
        <v>0.999731182795699</v>
      </c>
      <c r="J156" s="70" t="n">
        <f aca="false">LinhrsIn!J156/SurveyHrsIn!J156</f>
        <v>0.999861111111111</v>
      </c>
      <c r="K156" s="70" t="n">
        <f aca="false">LinhrsIn!K156/SurveyHrsIn!K156</f>
        <v>0.999193548387097</v>
      </c>
      <c r="L156" s="70" t="n">
        <f aca="false">LinhrsIn!L156/SurveyHrsIn!L156</f>
        <v>0.993817204301075</v>
      </c>
      <c r="M156" s="70" t="n">
        <f aca="false">LinhrsIn!M156/SurveyHrsIn!M156</f>
        <v>0.99375</v>
      </c>
      <c r="N156" s="70" t="n">
        <f aca="false">LinhrsIn!N156/SurveyHrsIn!N156</f>
        <v>0.993548387096774</v>
      </c>
      <c r="O156" s="70" t="n">
        <f aca="false">LinhrsIn!O156/SurveyHrsIn!O156</f>
        <v>0.977083333333333</v>
      </c>
      <c r="P156" s="70" t="n">
        <f aca="false">LinhrsIn!P156/SurveyHrsIn!P156</f>
        <v>0.975403225806452</v>
      </c>
      <c r="Q156" s="70" t="n">
        <f aca="false">LinhrsIn!Q156/SurveyHrsIn!Q156</f>
        <v>0.999596774193548</v>
      </c>
      <c r="R156" s="70" t="n">
        <f aca="false">LinhrsIn!R156/SurveyHrsIn!R156</f>
        <v>0.996577380952381</v>
      </c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 t="n">
        <f aca="false">AVERAGE(E156:P156)</f>
        <v>0.985966596115025</v>
      </c>
      <c r="AD156" s="70" t="n">
        <f aca="false">AVERAGE(Q156:AB156)</f>
        <v>0.998087077572965</v>
      </c>
      <c r="AE156" s="70" t="n">
        <f aca="false">AVERAGE(E156:G156)</f>
        <v>0.981403720182919</v>
      </c>
      <c r="AF156" s="70" t="n">
        <f aca="false">AVERAGE(H156:J156)</f>
        <v>0.984864097968937</v>
      </c>
      <c r="AG156" s="70" t="n">
        <f aca="false">AVERAGE(K156:M156)</f>
        <v>0.995586917562724</v>
      </c>
      <c r="AH156" s="70" t="n">
        <f aca="false">AVERAGE(N156:P156)</f>
        <v>0.98201164874552</v>
      </c>
      <c r="AI156" s="70" t="n">
        <f aca="false">AVERAGE(Q156:S156)</f>
        <v>0.998087077572965</v>
      </c>
    </row>
    <row r="157" customFormat="false" ht="12.75" hidden="false" customHeight="false" outlineLevel="0" collapsed="false">
      <c r="A157" s="69" t="s">
        <v>12</v>
      </c>
      <c r="B157" s="69" t="n">
        <v>1</v>
      </c>
      <c r="C157" s="69" t="n">
        <v>147</v>
      </c>
      <c r="D157" s="70" t="n">
        <f aca="false">LinhrsIn!D157/SurveyHrsIn!D157</f>
        <v>0.989112903225807</v>
      </c>
      <c r="E157" s="70" t="n">
        <f aca="false">LinhrsIn!E157/SurveyHrsIn!E157</f>
        <v>0.99986559139785</v>
      </c>
      <c r="F157" s="70" t="n">
        <f aca="false">LinhrsIn!F157/SurveyHrsIn!F157</f>
        <v>0.998132183908046</v>
      </c>
      <c r="G157" s="70" t="n">
        <f aca="false">LinhrsIn!G157/SurveyHrsIn!G157</f>
        <v>0.941129032258065</v>
      </c>
      <c r="H157" s="70" t="n">
        <f aca="false">LinhrsIn!H157/SurveyHrsIn!H157</f>
        <v>0.953333333333333</v>
      </c>
      <c r="I157" s="70" t="n">
        <f aca="false">LinhrsIn!I157/SurveyHrsIn!I157</f>
        <v>0.999059139784946</v>
      </c>
      <c r="J157" s="70" t="n">
        <f aca="false">LinhrsIn!J157/SurveyHrsIn!J157</f>
        <v>0.998472222222222</v>
      </c>
      <c r="K157" s="70" t="n">
        <f aca="false">LinhrsIn!K157/SurveyHrsIn!K157</f>
        <v>0.997849462365591</v>
      </c>
      <c r="L157" s="70" t="n">
        <f aca="false">LinhrsIn!L157/SurveyHrsIn!L157</f>
        <v>0.988709677419355</v>
      </c>
      <c r="M157" s="70" t="n">
        <f aca="false">LinhrsIn!M157/SurveyHrsIn!M157</f>
        <v>0.998333333333333</v>
      </c>
      <c r="N157" s="70" t="n">
        <f aca="false">LinhrsIn!N157/SurveyHrsIn!N157</f>
        <v>0.997983870967742</v>
      </c>
      <c r="O157" s="70" t="n">
        <f aca="false">LinhrsIn!O157/SurveyHrsIn!O157</f>
        <v>0.999861111111111</v>
      </c>
      <c r="P157" s="70" t="n">
        <f aca="false">LinhrsIn!P157/SurveyHrsIn!P157</f>
        <v>0.998655913978495</v>
      </c>
      <c r="Q157" s="70" t="n">
        <f aca="false">LinhrsIn!Q157/SurveyHrsIn!Q157</f>
        <v>0.996639784946237</v>
      </c>
      <c r="R157" s="70" t="n">
        <f aca="false">LinhrsIn!R157/SurveyHrsIn!R157</f>
        <v>0.994940476190476</v>
      </c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 t="n">
        <f aca="false">AVERAGE(E157:P157)</f>
        <v>0.989282072673341</v>
      </c>
      <c r="AD157" s="70" t="n">
        <f aca="false">AVERAGE(Q157:AB157)</f>
        <v>0.995790130568356</v>
      </c>
      <c r="AE157" s="70" t="n">
        <f aca="false">AVERAGE(E157:G157)</f>
        <v>0.979708935854653</v>
      </c>
      <c r="AF157" s="70" t="n">
        <f aca="false">AVERAGE(H157:J157)</f>
        <v>0.983621565113501</v>
      </c>
      <c r="AG157" s="70" t="n">
        <f aca="false">AVERAGE(K157:M157)</f>
        <v>0.994964157706093</v>
      </c>
      <c r="AH157" s="70" t="n">
        <f aca="false">AVERAGE(N157:P157)</f>
        <v>0.998833632019116</v>
      </c>
      <c r="AI157" s="70" t="n">
        <f aca="false">AVERAGE(Q157:S157)</f>
        <v>0.995790130568356</v>
      </c>
    </row>
    <row r="158" customFormat="false" ht="12.75" hidden="false" customHeight="false" outlineLevel="0" collapsed="false">
      <c r="A158" s="69" t="s">
        <v>12</v>
      </c>
      <c r="B158" s="69" t="n">
        <v>1</v>
      </c>
      <c r="C158" s="69" t="n">
        <v>148</v>
      </c>
      <c r="D158" s="70" t="n">
        <f aca="false">LinhrsIn!D158/SurveyHrsIn!D158</f>
        <v>0.948521505376344</v>
      </c>
      <c r="E158" s="70" t="n">
        <f aca="false">LinhrsIn!E158/SurveyHrsIn!E158</f>
        <v>0.993010752688172</v>
      </c>
      <c r="F158" s="70" t="n">
        <f aca="false">LinhrsIn!F158/SurveyHrsIn!F158</f>
        <v>0.998275862068966</v>
      </c>
      <c r="G158" s="70" t="n">
        <f aca="false">LinhrsIn!G158/SurveyHrsIn!G158</f>
        <v>0.945161290322581</v>
      </c>
      <c r="H158" s="70" t="n">
        <f aca="false">LinhrsIn!H158/SurveyHrsIn!H158</f>
        <v>0.952916666666667</v>
      </c>
      <c r="I158" s="70" t="n">
        <f aca="false">LinhrsIn!I158/SurveyHrsIn!I158</f>
        <v>0.998655913978495</v>
      </c>
      <c r="J158" s="70" t="n">
        <f aca="false">LinhrsIn!J158/SurveyHrsIn!J158</f>
        <v>0.975277777777778</v>
      </c>
      <c r="K158" s="70" t="n">
        <f aca="false">LinhrsIn!K158/SurveyHrsIn!K158</f>
        <v>0.994086021505376</v>
      </c>
      <c r="L158" s="70" t="n">
        <f aca="false">LinhrsIn!L158/SurveyHrsIn!L158</f>
        <v>0.988709677419355</v>
      </c>
      <c r="M158" s="70" t="n">
        <f aca="false">LinhrsIn!M158/SurveyHrsIn!M158</f>
        <v>0.998333333333333</v>
      </c>
      <c r="N158" s="70" t="n">
        <f aca="false">LinhrsIn!N158/SurveyHrsIn!N158</f>
        <v>0.999059139784946</v>
      </c>
      <c r="O158" s="70" t="n">
        <f aca="false">LinhrsIn!O158/SurveyHrsIn!O158</f>
        <v>0.999722222222222</v>
      </c>
      <c r="P158" s="70" t="n">
        <f aca="false">LinhrsIn!P158/SurveyHrsIn!P158</f>
        <v>0.99986559139785</v>
      </c>
      <c r="Q158" s="70" t="n">
        <f aca="false">LinhrsIn!Q158/SurveyHrsIn!Q158</f>
        <v>0.999462365591398</v>
      </c>
      <c r="R158" s="70" t="n">
        <f aca="false">LinhrsIn!R158/SurveyHrsIn!R158</f>
        <v>0.999107142857143</v>
      </c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 t="n">
        <f aca="false">AVERAGE(E158:P158)</f>
        <v>0.986922854097145</v>
      </c>
      <c r="AD158" s="70" t="n">
        <f aca="false">AVERAGE(Q158:AB158)</f>
        <v>0.99928475422427</v>
      </c>
      <c r="AE158" s="70" t="n">
        <f aca="false">AVERAGE(E158:G158)</f>
        <v>0.978815968359906</v>
      </c>
      <c r="AF158" s="70" t="n">
        <f aca="false">AVERAGE(H158:J158)</f>
        <v>0.97561678614098</v>
      </c>
      <c r="AG158" s="70" t="n">
        <f aca="false">AVERAGE(K158:M158)</f>
        <v>0.993709677419355</v>
      </c>
      <c r="AH158" s="70" t="n">
        <f aca="false">AVERAGE(N158:P158)</f>
        <v>0.999548984468339</v>
      </c>
      <c r="AI158" s="70" t="n">
        <f aca="false">AVERAGE(Q158:S158)</f>
        <v>0.99928475422427</v>
      </c>
    </row>
    <row r="159" customFormat="false" ht="12.75" hidden="false" customHeight="false" outlineLevel="0" collapsed="false">
      <c r="A159" s="69" t="s">
        <v>12</v>
      </c>
      <c r="B159" s="69" t="n">
        <v>1</v>
      </c>
      <c r="C159" s="69" t="n">
        <v>149</v>
      </c>
      <c r="D159" s="70" t="n">
        <f aca="false">LinhrsIn!D159/SurveyHrsIn!D159</f>
        <v>0.994758064516129</v>
      </c>
      <c r="E159" s="70" t="n">
        <f aca="false">LinhrsIn!E159/SurveyHrsIn!E159</f>
        <v>0.999462365591398</v>
      </c>
      <c r="F159" s="70" t="n">
        <f aca="false">LinhrsIn!F159/SurveyHrsIn!F159</f>
        <v>1</v>
      </c>
      <c r="G159" s="70" t="n">
        <f aca="false">LinhrsIn!G159/SurveyHrsIn!G159</f>
        <v>0.935618279569893</v>
      </c>
      <c r="H159" s="70" t="n">
        <f aca="false">LinhrsIn!H159/SurveyHrsIn!H159</f>
        <v>0.969166666666667</v>
      </c>
      <c r="I159" s="70" t="n">
        <f aca="false">LinhrsIn!I159/SurveyHrsIn!I159</f>
        <v>0.998655913978495</v>
      </c>
      <c r="J159" s="70" t="n">
        <f aca="false">LinhrsIn!J159/SurveyHrsIn!J159</f>
        <v>0.998611111111111</v>
      </c>
      <c r="K159" s="70" t="n">
        <f aca="false">LinhrsIn!K159/SurveyHrsIn!K159</f>
        <v>0.999193548387097</v>
      </c>
      <c r="L159" s="70" t="n">
        <f aca="false">LinhrsIn!L159/SurveyHrsIn!L159</f>
        <v>0.993817204301075</v>
      </c>
      <c r="M159" s="70" t="n">
        <f aca="false">LinhrsIn!M159/SurveyHrsIn!M159</f>
        <v>0.999722222222222</v>
      </c>
      <c r="N159" s="70" t="n">
        <f aca="false">LinhrsIn!N159/SurveyHrsIn!N159</f>
        <v>0.99986559139785</v>
      </c>
      <c r="O159" s="70" t="n">
        <f aca="false">LinhrsIn!O159/SurveyHrsIn!O159</f>
        <v>0.970972222222222</v>
      </c>
      <c r="P159" s="70" t="n">
        <f aca="false">LinhrsIn!P159/SurveyHrsIn!P159</f>
        <v>0.999731182795699</v>
      </c>
      <c r="Q159" s="70" t="n">
        <f aca="false">LinhrsIn!Q159/SurveyHrsIn!Q159</f>
        <v>0.996774193548387</v>
      </c>
      <c r="R159" s="70" t="n">
        <f aca="false">LinhrsIn!R159/SurveyHrsIn!R159</f>
        <v>0.998065476190476</v>
      </c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 t="n">
        <f aca="false">AVERAGE(E159:P159)</f>
        <v>0.988734692353644</v>
      </c>
      <c r="AD159" s="70" t="n">
        <f aca="false">AVERAGE(Q159:AB159)</f>
        <v>0.997419834869432</v>
      </c>
      <c r="AE159" s="70" t="n">
        <f aca="false">AVERAGE(E159:G159)</f>
        <v>0.978360215053764</v>
      </c>
      <c r="AF159" s="70" t="n">
        <f aca="false">AVERAGE(H159:J159)</f>
        <v>0.988811230585424</v>
      </c>
      <c r="AG159" s="70" t="n">
        <f aca="false">AVERAGE(K159:M159)</f>
        <v>0.997577658303465</v>
      </c>
      <c r="AH159" s="70" t="n">
        <f aca="false">AVERAGE(N159:P159)</f>
        <v>0.990189665471923</v>
      </c>
      <c r="AI159" s="70" t="n">
        <f aca="false">AVERAGE(Q159:S159)</f>
        <v>0.997419834869432</v>
      </c>
    </row>
    <row r="160" customFormat="false" ht="12.75" hidden="false" customHeight="false" outlineLevel="0" collapsed="false">
      <c r="A160" s="69" t="s">
        <v>12</v>
      </c>
      <c r="B160" s="69" t="n">
        <v>1</v>
      </c>
      <c r="C160" s="69" t="n">
        <v>150</v>
      </c>
      <c r="D160" s="70" t="n">
        <f aca="false">LinhrsIn!D160/SurveyHrsIn!D160</f>
        <v>0.699462365591398</v>
      </c>
      <c r="E160" s="70" t="n">
        <f aca="false">LinhrsIn!E160/SurveyHrsIn!E160</f>
        <v>0.999462365591398</v>
      </c>
      <c r="F160" s="70" t="n">
        <f aca="false">LinhrsIn!F160/SurveyHrsIn!F160</f>
        <v>0.999712643678161</v>
      </c>
      <c r="G160" s="70" t="n">
        <f aca="false">LinhrsIn!G160/SurveyHrsIn!G160</f>
        <v>0.941666666666667</v>
      </c>
      <c r="H160" s="70" t="n">
        <f aca="false">LinhrsIn!H160/SurveyHrsIn!H160</f>
        <v>0.888472222222222</v>
      </c>
      <c r="I160" s="70" t="n">
        <f aca="false">LinhrsIn!I160/SurveyHrsIn!I160</f>
        <v>0.994623655913979</v>
      </c>
      <c r="J160" s="70" t="n">
        <f aca="false">LinhrsIn!J160/SurveyHrsIn!J160</f>
        <v>0.994444444444445</v>
      </c>
      <c r="K160" s="70" t="n">
        <f aca="false">LinhrsIn!K160/SurveyHrsIn!K160</f>
        <v>0.999059139784946</v>
      </c>
      <c r="L160" s="70" t="n">
        <f aca="false">LinhrsIn!L160/SurveyHrsIn!L160</f>
        <v>0.992741935483871</v>
      </c>
      <c r="M160" s="70" t="n">
        <f aca="false">LinhrsIn!M160/SurveyHrsIn!M160</f>
        <v>0.998194444444445</v>
      </c>
      <c r="N160" s="70" t="n">
        <f aca="false">LinhrsIn!N160/SurveyHrsIn!N160</f>
        <v>0.997043010752688</v>
      </c>
      <c r="O160" s="70" t="n">
        <f aca="false">LinhrsIn!O160/SurveyHrsIn!O160</f>
        <v>0.998611111111111</v>
      </c>
      <c r="P160" s="70" t="n">
        <f aca="false">LinhrsIn!P160/SurveyHrsIn!P160</f>
        <v>0.999731182795699</v>
      </c>
      <c r="Q160" s="70" t="n">
        <f aca="false">LinhrsIn!Q160/SurveyHrsIn!Q160</f>
        <v>0.998655913978495</v>
      </c>
      <c r="R160" s="70" t="n">
        <f aca="false">LinhrsIn!R160/SurveyHrsIn!R160</f>
        <v>0.999107142857143</v>
      </c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 t="n">
        <f aca="false">AVERAGE(E160:P160)</f>
        <v>0.983646901907469</v>
      </c>
      <c r="AD160" s="70" t="n">
        <f aca="false">AVERAGE(Q160:AB160)</f>
        <v>0.998881528417819</v>
      </c>
      <c r="AE160" s="70" t="n">
        <f aca="false">AVERAGE(E160:G160)</f>
        <v>0.980280558645409</v>
      </c>
      <c r="AF160" s="70" t="n">
        <f aca="false">AVERAGE(H160:J160)</f>
        <v>0.959180107526882</v>
      </c>
      <c r="AG160" s="70" t="n">
        <f aca="false">AVERAGE(K160:M160)</f>
        <v>0.996665173237754</v>
      </c>
      <c r="AH160" s="70" t="n">
        <f aca="false">AVERAGE(N160:P160)</f>
        <v>0.998461768219833</v>
      </c>
      <c r="AI160" s="70" t="n">
        <f aca="false">AVERAGE(Q160:S160)</f>
        <v>0.998881528417819</v>
      </c>
    </row>
    <row r="161" customFormat="false" ht="12.75" hidden="false" customHeight="false" outlineLevel="0" collapsed="false">
      <c r="A161" s="69" t="s">
        <v>12</v>
      </c>
      <c r="B161" s="69" t="n">
        <v>1</v>
      </c>
      <c r="C161" s="69" t="n">
        <v>151</v>
      </c>
      <c r="D161" s="70" t="n">
        <f aca="false">LinhrsIn!D161/SurveyHrsIn!D161</f>
        <v>0.994354838709677</v>
      </c>
      <c r="E161" s="70" t="n">
        <f aca="false">LinhrsIn!E161/SurveyHrsIn!E161</f>
        <v>0.999462365591398</v>
      </c>
      <c r="F161" s="70" t="n">
        <f aca="false">LinhrsIn!F161/SurveyHrsIn!F161</f>
        <v>0.999856321839081</v>
      </c>
      <c r="G161" s="70" t="n">
        <f aca="false">LinhrsIn!G161/SurveyHrsIn!G161</f>
        <v>0.942741935483871</v>
      </c>
      <c r="H161" s="70" t="n">
        <f aca="false">LinhrsIn!H161/SurveyHrsIn!H161</f>
        <v>0.446666666666667</v>
      </c>
      <c r="I161" s="70" t="n">
        <f aca="false">LinhrsIn!I161/SurveyHrsIn!I161</f>
        <v>0.999731182795699</v>
      </c>
      <c r="J161" s="70" t="n">
        <f aca="false">LinhrsIn!J161/SurveyHrsIn!J161</f>
        <v>0.999027777777778</v>
      </c>
      <c r="K161" s="70" t="n">
        <f aca="false">LinhrsIn!K161/SurveyHrsIn!K161</f>
        <v>1</v>
      </c>
      <c r="L161" s="70" t="n">
        <f aca="false">LinhrsIn!L161/SurveyHrsIn!L161</f>
        <v>0.993682795698925</v>
      </c>
      <c r="M161" s="70" t="n">
        <f aca="false">LinhrsIn!M161/SurveyHrsIn!M161</f>
        <v>0.999583333333333</v>
      </c>
      <c r="N161" s="70" t="n">
        <f aca="false">LinhrsIn!N161/SurveyHrsIn!N161</f>
        <v>0.99986559139785</v>
      </c>
      <c r="O161" s="70" t="n">
        <f aca="false">LinhrsIn!O161/SurveyHrsIn!O161</f>
        <v>0.999861111111111</v>
      </c>
      <c r="P161" s="70" t="n">
        <f aca="false">LinhrsIn!P161/SurveyHrsIn!P161</f>
        <v>0.99986559139785</v>
      </c>
      <c r="Q161" s="70" t="n">
        <f aca="false">LinhrsIn!Q161/SurveyHrsIn!Q161</f>
        <v>0.999596774193548</v>
      </c>
      <c r="R161" s="70" t="n">
        <f aca="false">LinhrsIn!R161/SurveyHrsIn!R161</f>
        <v>0.999107142857143</v>
      </c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 t="n">
        <f aca="false">AVERAGE(E161:P161)</f>
        <v>0.94836205609113</v>
      </c>
      <c r="AD161" s="70" t="n">
        <f aca="false">AVERAGE(Q161:AB161)</f>
        <v>0.999351958525346</v>
      </c>
      <c r="AE161" s="70" t="n">
        <f aca="false">AVERAGE(E161:G161)</f>
        <v>0.980686874304783</v>
      </c>
      <c r="AF161" s="70" t="n">
        <f aca="false">AVERAGE(H161:J161)</f>
        <v>0.815141875746714</v>
      </c>
      <c r="AG161" s="70" t="n">
        <f aca="false">AVERAGE(K161:M161)</f>
        <v>0.997755376344086</v>
      </c>
      <c r="AH161" s="70" t="n">
        <f aca="false">AVERAGE(N161:P161)</f>
        <v>0.999864097968937</v>
      </c>
      <c r="AI161" s="70" t="n">
        <f aca="false">AVERAGE(Q161:S161)</f>
        <v>0.999351958525346</v>
      </c>
    </row>
    <row r="162" customFormat="false" ht="12.75" hidden="false" customHeight="false" outlineLevel="0" collapsed="false">
      <c r="A162" s="69" t="s">
        <v>12</v>
      </c>
      <c r="B162" s="69" t="n">
        <v>1</v>
      </c>
      <c r="C162" s="69" t="n">
        <v>152</v>
      </c>
      <c r="D162" s="70" t="n">
        <f aca="false">LinhrsIn!D162/SurveyHrsIn!D162</f>
        <v>0.994086021505376</v>
      </c>
      <c r="E162" s="70" t="n">
        <f aca="false">LinhrsIn!E162/SurveyHrsIn!E162</f>
        <v>0.968951612903226</v>
      </c>
      <c r="F162" s="70" t="n">
        <f aca="false">LinhrsIn!F162/SurveyHrsIn!F162</f>
        <v>0.998706896551724</v>
      </c>
      <c r="G162" s="70" t="n">
        <f aca="false">LinhrsIn!G162/SurveyHrsIn!G162</f>
        <v>0.942338709677419</v>
      </c>
      <c r="H162" s="70" t="n">
        <f aca="false">LinhrsIn!H162/SurveyHrsIn!H162</f>
        <v>0.93625</v>
      </c>
      <c r="I162" s="70" t="n">
        <f aca="false">LinhrsIn!I162/SurveyHrsIn!I162</f>
        <v>0.999327956989247</v>
      </c>
      <c r="J162" s="70" t="n">
        <f aca="false">LinhrsIn!J162/SurveyHrsIn!J162</f>
        <v>0.998888888888889</v>
      </c>
      <c r="K162" s="70" t="n">
        <f aca="false">LinhrsIn!K162/SurveyHrsIn!K162</f>
        <v>0.999193548387097</v>
      </c>
      <c r="L162" s="70" t="n">
        <f aca="false">LinhrsIn!L162/SurveyHrsIn!L162</f>
        <v>0.993682795698925</v>
      </c>
      <c r="M162" s="70" t="n">
        <f aca="false">LinhrsIn!M162/SurveyHrsIn!M162</f>
        <v>0.999583333333333</v>
      </c>
      <c r="N162" s="70" t="n">
        <f aca="false">LinhrsIn!N162/SurveyHrsIn!N162</f>
        <v>0.997715053763441</v>
      </c>
      <c r="O162" s="70" t="n">
        <f aca="false">LinhrsIn!O162/SurveyHrsIn!O162</f>
        <v>1</v>
      </c>
      <c r="P162" s="70" t="n">
        <f aca="false">LinhrsIn!P162/SurveyHrsIn!P162</f>
        <v>0.999462365591398</v>
      </c>
      <c r="Q162" s="70" t="n">
        <f aca="false">LinhrsIn!Q162/SurveyHrsIn!Q162</f>
        <v>0.999596774193548</v>
      </c>
      <c r="R162" s="70" t="n">
        <f aca="false">LinhrsIn!R162/SurveyHrsIn!R162</f>
        <v>0.99389880952381</v>
      </c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 t="n">
        <f aca="false">AVERAGE(E162:P162)</f>
        <v>0.986175096815392</v>
      </c>
      <c r="AD162" s="70" t="n">
        <f aca="false">AVERAGE(Q162:AB162)</f>
        <v>0.996747791858679</v>
      </c>
      <c r="AE162" s="70" t="n">
        <f aca="false">AVERAGE(E162:G162)</f>
        <v>0.969999073044123</v>
      </c>
      <c r="AF162" s="70" t="n">
        <f aca="false">AVERAGE(H162:J162)</f>
        <v>0.978155615292712</v>
      </c>
      <c r="AG162" s="70" t="n">
        <f aca="false">AVERAGE(K162:M162)</f>
        <v>0.997486559139785</v>
      </c>
      <c r="AH162" s="70" t="n">
        <f aca="false">AVERAGE(N162:P162)</f>
        <v>0.999059139784946</v>
      </c>
      <c r="AI162" s="70" t="n">
        <f aca="false">AVERAGE(Q162:S162)</f>
        <v>0.996747791858679</v>
      </c>
    </row>
    <row r="163" customFormat="false" ht="12.75" hidden="false" customHeight="false" outlineLevel="0" collapsed="false">
      <c r="A163" s="69" t="s">
        <v>12</v>
      </c>
      <c r="B163" s="69" t="n">
        <v>1</v>
      </c>
      <c r="C163" s="69" t="n">
        <v>153</v>
      </c>
      <c r="D163" s="70" t="n">
        <f aca="false">LinhrsIn!D163/SurveyHrsIn!D163</f>
        <v>0.979166666666667</v>
      </c>
      <c r="E163" s="70" t="n">
        <f aca="false">LinhrsIn!E163/SurveyHrsIn!E163</f>
        <v>0.996102150537634</v>
      </c>
      <c r="F163" s="70" t="n">
        <f aca="false">LinhrsIn!F163/SurveyHrsIn!F163</f>
        <v>0.994109195402299</v>
      </c>
      <c r="G163" s="70" t="n">
        <f aca="false">LinhrsIn!G163/SurveyHrsIn!G163</f>
        <v>0.945564516129032</v>
      </c>
      <c r="H163" s="70" t="n">
        <f aca="false">LinhrsIn!H163/SurveyHrsIn!H163</f>
        <v>0.969444444444444</v>
      </c>
      <c r="I163" s="70" t="n">
        <f aca="false">LinhrsIn!I163/SurveyHrsIn!I163</f>
        <v>0.995564516129032</v>
      </c>
      <c r="J163" s="70" t="n">
        <f aca="false">LinhrsIn!J163/SurveyHrsIn!J163</f>
        <v>0.996527777777778</v>
      </c>
      <c r="K163" s="70" t="n">
        <f aca="false">LinhrsIn!K163/SurveyHrsIn!K163</f>
        <v>0.99758064516129</v>
      </c>
      <c r="L163" s="70" t="n">
        <f aca="false">LinhrsIn!L163/SurveyHrsIn!L163</f>
        <v>0.990725806451613</v>
      </c>
      <c r="M163" s="70" t="n">
        <f aca="false">LinhrsIn!M163/SurveyHrsIn!M163</f>
        <v>0.994722222222222</v>
      </c>
      <c r="N163" s="70" t="n">
        <f aca="false">LinhrsIn!N163/SurveyHrsIn!N163</f>
        <v>0.996236559139785</v>
      </c>
      <c r="O163" s="70" t="n">
        <f aca="false">LinhrsIn!O163/SurveyHrsIn!O163</f>
        <v>1</v>
      </c>
      <c r="P163" s="70" t="n">
        <f aca="false">LinhrsIn!P163/SurveyHrsIn!P163</f>
        <v>0.99986559139785</v>
      </c>
      <c r="Q163" s="70" t="n">
        <f aca="false">LinhrsIn!Q163/SurveyHrsIn!Q163</f>
        <v>0.99247311827957</v>
      </c>
      <c r="R163" s="70" t="n">
        <f aca="false">LinhrsIn!R163/SurveyHrsIn!R163</f>
        <v>0.999255952380952</v>
      </c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 t="n">
        <f aca="false">AVERAGE(E163:P163)</f>
        <v>0.989703618732748</v>
      </c>
      <c r="AD163" s="70" t="n">
        <f aca="false">AVERAGE(Q163:AB163)</f>
        <v>0.995864535330261</v>
      </c>
      <c r="AE163" s="70" t="n">
        <f aca="false">AVERAGE(E163:G163)</f>
        <v>0.978591954022989</v>
      </c>
      <c r="AF163" s="70" t="n">
        <f aca="false">AVERAGE(H163:J163)</f>
        <v>0.987178912783752</v>
      </c>
      <c r="AG163" s="70" t="n">
        <f aca="false">AVERAGE(K163:M163)</f>
        <v>0.994342891278375</v>
      </c>
      <c r="AH163" s="70" t="n">
        <f aca="false">AVERAGE(N163:P163)</f>
        <v>0.998700716845878</v>
      </c>
      <c r="AI163" s="70" t="n">
        <f aca="false">AVERAGE(Q163:S163)</f>
        <v>0.995864535330261</v>
      </c>
    </row>
    <row r="164" customFormat="false" ht="12.75" hidden="false" customHeight="false" outlineLevel="0" collapsed="false">
      <c r="A164" s="69" t="s">
        <v>12</v>
      </c>
      <c r="B164" s="69" t="n">
        <v>1</v>
      </c>
      <c r="C164" s="69" t="n">
        <v>154</v>
      </c>
      <c r="D164" s="70" t="n">
        <f aca="false">LinhrsIn!D164/SurveyHrsIn!D164</f>
        <v>0.994758064516129</v>
      </c>
      <c r="E164" s="70" t="n">
        <f aca="false">LinhrsIn!E164/SurveyHrsIn!E164</f>
        <v>0.998252688172043</v>
      </c>
      <c r="F164" s="70" t="n">
        <f aca="false">LinhrsIn!F164/SurveyHrsIn!F164</f>
        <v>0.999856321839081</v>
      </c>
      <c r="G164" s="70" t="n">
        <f aca="false">LinhrsIn!G164/SurveyHrsIn!G164</f>
        <v>0.943413978494624</v>
      </c>
      <c r="H164" s="70" t="n">
        <f aca="false">LinhrsIn!H164/SurveyHrsIn!H164</f>
        <v>0.953888888888889</v>
      </c>
      <c r="I164" s="70" t="n">
        <f aca="false">LinhrsIn!I164/SurveyHrsIn!I164</f>
        <v>0.999596774193548</v>
      </c>
      <c r="J164" s="70" t="n">
        <f aca="false">LinhrsIn!J164/SurveyHrsIn!J164</f>
        <v>0.999861111111111</v>
      </c>
      <c r="K164" s="70" t="n">
        <f aca="false">LinhrsIn!K164/SurveyHrsIn!K164</f>
        <v>0.999327956989247</v>
      </c>
      <c r="L164" s="70" t="n">
        <f aca="false">LinhrsIn!L164/SurveyHrsIn!L164</f>
        <v>0.993817204301075</v>
      </c>
      <c r="M164" s="70" t="n">
        <f aca="false">LinhrsIn!M164/SurveyHrsIn!M164</f>
        <v>0.999583333333333</v>
      </c>
      <c r="N164" s="70" t="n">
        <f aca="false">LinhrsIn!N164/SurveyHrsIn!N164</f>
        <v>0.996639784946237</v>
      </c>
      <c r="O164" s="70" t="n">
        <f aca="false">LinhrsIn!O164/SurveyHrsIn!O164</f>
        <v>0.999722222222222</v>
      </c>
      <c r="P164" s="70" t="n">
        <f aca="false">LinhrsIn!P164/SurveyHrsIn!P164</f>
        <v>0.99986559139785</v>
      </c>
      <c r="Q164" s="70" t="n">
        <f aca="false">LinhrsIn!Q164/SurveyHrsIn!Q164</f>
        <v>0.999596774193548</v>
      </c>
      <c r="R164" s="70" t="n">
        <f aca="false">LinhrsIn!R164/SurveyHrsIn!R164</f>
        <v>0.996279761904762</v>
      </c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 t="n">
        <f aca="false">AVERAGE(E164:P164)</f>
        <v>0.990318821324105</v>
      </c>
      <c r="AD164" s="70" t="n">
        <f aca="false">AVERAGE(Q164:AB164)</f>
        <v>0.997938268049155</v>
      </c>
      <c r="AE164" s="70" t="n">
        <f aca="false">AVERAGE(E164:G164)</f>
        <v>0.980507662835249</v>
      </c>
      <c r="AF164" s="70" t="n">
        <f aca="false">AVERAGE(H164:J164)</f>
        <v>0.984448924731183</v>
      </c>
      <c r="AG164" s="70" t="n">
        <f aca="false">AVERAGE(K164:M164)</f>
        <v>0.997576164874552</v>
      </c>
      <c r="AH164" s="70" t="n">
        <f aca="false">AVERAGE(N164:P164)</f>
        <v>0.998742532855436</v>
      </c>
      <c r="AI164" s="70" t="n">
        <f aca="false">AVERAGE(Q164:S164)</f>
        <v>0.997938268049155</v>
      </c>
    </row>
    <row r="165" customFormat="false" ht="12.75" hidden="false" customHeight="false" outlineLevel="0" collapsed="false">
      <c r="A165" s="69" t="s">
        <v>12</v>
      </c>
      <c r="B165" s="69" t="n">
        <v>1</v>
      </c>
      <c r="C165" s="69" t="n">
        <v>155</v>
      </c>
      <c r="D165" s="70" t="n">
        <f aca="false">LinhrsIn!D165/SurveyHrsIn!D165</f>
        <v>0.994758064516129</v>
      </c>
      <c r="E165" s="70" t="n">
        <f aca="false">LinhrsIn!E165/SurveyHrsIn!E165</f>
        <v>0.998521505376344</v>
      </c>
      <c r="F165" s="70" t="n">
        <f aca="false">LinhrsIn!F165/SurveyHrsIn!F165</f>
        <v>1</v>
      </c>
      <c r="G165" s="70" t="n">
        <f aca="false">LinhrsIn!G165/SurveyHrsIn!G165</f>
        <v>0.943279569892473</v>
      </c>
      <c r="H165" s="70" t="n">
        <f aca="false">LinhrsIn!H165/SurveyHrsIn!H165</f>
        <v>0.954861111111111</v>
      </c>
      <c r="I165" s="70" t="n">
        <f aca="false">LinhrsIn!I165/SurveyHrsIn!I165</f>
        <v>0.998252688172043</v>
      </c>
      <c r="J165" s="70" t="n">
        <f aca="false">LinhrsIn!J165/SurveyHrsIn!J165</f>
        <v>0.999722222222222</v>
      </c>
      <c r="K165" s="70" t="n">
        <f aca="false">LinhrsIn!K165/SurveyHrsIn!K165</f>
        <v>0.999327956989247</v>
      </c>
      <c r="L165" s="70" t="n">
        <f aca="false">LinhrsIn!L165/SurveyHrsIn!L165</f>
        <v>0.993817204301075</v>
      </c>
      <c r="M165" s="70" t="n">
        <f aca="false">LinhrsIn!M165/SurveyHrsIn!M165</f>
        <v>0.999583333333333</v>
      </c>
      <c r="N165" s="70" t="n">
        <f aca="false">LinhrsIn!N165/SurveyHrsIn!N165</f>
        <v>0.999731182795699</v>
      </c>
      <c r="O165" s="70" t="n">
        <f aca="false">LinhrsIn!O165/SurveyHrsIn!O165</f>
        <v>0.841111111111111</v>
      </c>
      <c r="P165" s="70" t="n">
        <f aca="false">LinhrsIn!P165/SurveyHrsIn!P165</f>
        <v>0.99986559139785</v>
      </c>
      <c r="Q165" s="70" t="n">
        <f aca="false">LinhrsIn!Q165/SurveyHrsIn!Q165</f>
        <v>0.999462365591398</v>
      </c>
      <c r="R165" s="70" t="n">
        <f aca="false">LinhrsIn!R165/SurveyHrsIn!R165</f>
        <v>0.998065476190476</v>
      </c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 t="n">
        <f aca="false">AVERAGE(E165:P165)</f>
        <v>0.977339456391876</v>
      </c>
      <c r="AD165" s="70" t="n">
        <f aca="false">AVERAGE(Q165:AB165)</f>
        <v>0.998763920890937</v>
      </c>
      <c r="AE165" s="70" t="n">
        <f aca="false">AVERAGE(E165:G165)</f>
        <v>0.980600358422939</v>
      </c>
      <c r="AF165" s="70" t="n">
        <f aca="false">AVERAGE(H165:J165)</f>
        <v>0.984278673835126</v>
      </c>
      <c r="AG165" s="70" t="n">
        <f aca="false">AVERAGE(K165:M165)</f>
        <v>0.997576164874552</v>
      </c>
      <c r="AH165" s="70" t="n">
        <f aca="false">AVERAGE(N165:P165)</f>
        <v>0.946902628434887</v>
      </c>
      <c r="AI165" s="70" t="n">
        <f aca="false">AVERAGE(Q165:S165)</f>
        <v>0.998763920890937</v>
      </c>
    </row>
    <row r="166" customFormat="false" ht="12.75" hidden="false" customHeight="false" outlineLevel="0" collapsed="false">
      <c r="A166" s="69" t="s">
        <v>12</v>
      </c>
      <c r="B166" s="69" t="n">
        <v>1</v>
      </c>
      <c r="C166" s="69" t="n">
        <v>156</v>
      </c>
      <c r="D166" s="70" t="n">
        <f aca="false">LinhrsIn!D166/SurveyHrsIn!D166</f>
        <v>0.99489247311828</v>
      </c>
      <c r="E166" s="70" t="n">
        <f aca="false">LinhrsIn!E166/SurveyHrsIn!E166</f>
        <v>0.999059139784946</v>
      </c>
      <c r="F166" s="70" t="n">
        <f aca="false">LinhrsIn!F166/SurveyHrsIn!F166</f>
        <v>0.999856321839081</v>
      </c>
      <c r="G166" s="70" t="n">
        <f aca="false">LinhrsIn!G166/SurveyHrsIn!G166</f>
        <v>0.924327956989247</v>
      </c>
      <c r="H166" s="70" t="n">
        <f aca="false">LinhrsIn!H166/SurveyHrsIn!H166</f>
        <v>0.970277777777778</v>
      </c>
      <c r="I166" s="70" t="n">
        <f aca="false">LinhrsIn!I166/SurveyHrsIn!I166</f>
        <v>0.995430107526882</v>
      </c>
      <c r="J166" s="70" t="n">
        <f aca="false">LinhrsIn!J166/SurveyHrsIn!J166</f>
        <v>0.769027777777778</v>
      </c>
      <c r="K166" s="70" t="n">
        <f aca="false">LinhrsIn!K166/SurveyHrsIn!K166</f>
        <v>0.998655913978495</v>
      </c>
      <c r="L166" s="70" t="n">
        <f aca="false">LinhrsIn!L166/SurveyHrsIn!L166</f>
        <v>0.993682795698925</v>
      </c>
      <c r="M166" s="70" t="n">
        <f aca="false">LinhrsIn!M166/SurveyHrsIn!M166</f>
        <v>0.998611111111111</v>
      </c>
      <c r="N166" s="70" t="n">
        <f aca="false">LinhrsIn!N166/SurveyHrsIn!N166</f>
        <v>0.999731182795699</v>
      </c>
      <c r="O166" s="70" t="n">
        <f aca="false">LinhrsIn!O166/SurveyHrsIn!O166</f>
        <v>1</v>
      </c>
      <c r="P166" s="70" t="n">
        <f aca="false">LinhrsIn!P166/SurveyHrsIn!P166</f>
        <v>1</v>
      </c>
      <c r="Q166" s="70" t="n">
        <f aca="false">LinhrsIn!Q166/SurveyHrsIn!Q166</f>
        <v>0.999596774193548</v>
      </c>
      <c r="R166" s="70" t="n">
        <f aca="false">LinhrsIn!R166/SurveyHrsIn!R166</f>
        <v>0.999107142857143</v>
      </c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 t="n">
        <f aca="false">AVERAGE(E166:P166)</f>
        <v>0.970721673773328</v>
      </c>
      <c r="AD166" s="70" t="n">
        <f aca="false">AVERAGE(Q166:AB166)</f>
        <v>0.999351958525346</v>
      </c>
      <c r="AE166" s="70" t="n">
        <f aca="false">AVERAGE(E166:G166)</f>
        <v>0.974414472871091</v>
      </c>
      <c r="AF166" s="70" t="n">
        <f aca="false">AVERAGE(H166:J166)</f>
        <v>0.911578554360813</v>
      </c>
      <c r="AG166" s="70" t="n">
        <f aca="false">AVERAGE(K166:M166)</f>
        <v>0.996983273596177</v>
      </c>
      <c r="AH166" s="70" t="n">
        <f aca="false">AVERAGE(N166:P166)</f>
        <v>0.999910394265233</v>
      </c>
      <c r="AI166" s="70" t="n">
        <f aca="false">AVERAGE(Q166:S166)</f>
        <v>0.999351958525346</v>
      </c>
    </row>
    <row r="167" customFormat="false" ht="12.75" hidden="false" customHeight="false" outlineLevel="0" collapsed="false">
      <c r="A167" s="69" t="s">
        <v>12</v>
      </c>
      <c r="B167" s="69" t="n">
        <v>1</v>
      </c>
      <c r="C167" s="69" t="n">
        <v>157</v>
      </c>
      <c r="D167" s="70" t="n">
        <f aca="false">LinhrsIn!D167/SurveyHrsIn!D167</f>
        <v>0.99489247311828</v>
      </c>
      <c r="E167" s="70" t="n">
        <f aca="false">LinhrsIn!E167/SurveyHrsIn!E167</f>
        <v>0.999462365591398</v>
      </c>
      <c r="F167" s="70" t="n">
        <f aca="false">LinhrsIn!F167/SurveyHrsIn!F167</f>
        <v>1</v>
      </c>
      <c r="G167" s="70" t="n">
        <f aca="false">LinhrsIn!G167/SurveyHrsIn!G167</f>
        <v>0.943817204301075</v>
      </c>
      <c r="H167" s="70" t="n">
        <f aca="false">LinhrsIn!H167/SurveyHrsIn!H167</f>
        <v>0.970416666666667</v>
      </c>
      <c r="I167" s="70" t="n">
        <f aca="false">LinhrsIn!I167/SurveyHrsIn!I167</f>
        <v>0.998387096774194</v>
      </c>
      <c r="J167" s="70" t="n">
        <f aca="false">LinhrsIn!J167/SurveyHrsIn!J167</f>
        <v>1</v>
      </c>
      <c r="K167" s="70" t="n">
        <f aca="false">LinhrsIn!K167/SurveyHrsIn!K167</f>
        <v>1.34408602150538E-009</v>
      </c>
      <c r="L167" s="70" t="n">
        <f aca="false">LinhrsIn!L167/SurveyHrsIn!L167</f>
        <v>0.043010752688172</v>
      </c>
      <c r="M167" s="70" t="n">
        <f aca="false">LinhrsIn!M167/SurveyHrsIn!M167</f>
        <v>0.954305555555556</v>
      </c>
      <c r="N167" s="70" t="n">
        <f aca="false">LinhrsIn!N167/SurveyHrsIn!N167</f>
        <v>0.99758064516129</v>
      </c>
      <c r="O167" s="70" t="n">
        <f aca="false">LinhrsIn!O167/SurveyHrsIn!O167</f>
        <v>1</v>
      </c>
      <c r="P167" s="70" t="n">
        <f aca="false">LinhrsIn!P167/SurveyHrsIn!P167</f>
        <v>0.99986559139785</v>
      </c>
      <c r="Q167" s="70" t="n">
        <f aca="false">LinhrsIn!Q167/SurveyHrsIn!Q167</f>
        <v>0.998790322580645</v>
      </c>
      <c r="R167" s="70" t="n">
        <f aca="false">LinhrsIn!R167/SurveyHrsIn!R167</f>
        <v>0.999107142857143</v>
      </c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 t="n">
        <f aca="false">AVERAGE(E167:P167)</f>
        <v>0.825570489956691</v>
      </c>
      <c r="AD167" s="70" t="n">
        <f aca="false">AVERAGE(Q167:AB167)</f>
        <v>0.998948732718894</v>
      </c>
      <c r="AE167" s="70" t="n">
        <f aca="false">AVERAGE(E167:G167)</f>
        <v>0.981093189964158</v>
      </c>
      <c r="AF167" s="70" t="n">
        <f aca="false">AVERAGE(H167:J167)</f>
        <v>0.989601254480287</v>
      </c>
      <c r="AG167" s="70" t="n">
        <f aca="false">AVERAGE(K167:M167)</f>
        <v>0.332438769862605</v>
      </c>
      <c r="AH167" s="70" t="n">
        <f aca="false">AVERAGE(N167:P167)</f>
        <v>0.999148745519713</v>
      </c>
      <c r="AI167" s="70" t="n">
        <f aca="false">AVERAGE(Q167:S167)</f>
        <v>0.998948732718894</v>
      </c>
    </row>
    <row r="168" customFormat="false" ht="12.75" hidden="false" customHeight="false" outlineLevel="0" collapsed="false">
      <c r="A168" s="69" t="s">
        <v>12</v>
      </c>
      <c r="B168" s="69" t="n">
        <v>1</v>
      </c>
      <c r="C168" s="69" t="n">
        <v>158</v>
      </c>
      <c r="D168" s="70" t="n">
        <f aca="false">LinhrsIn!D168/SurveyHrsIn!D168</f>
        <v>0.99502688172043</v>
      </c>
      <c r="E168" s="70" t="n">
        <f aca="false">LinhrsIn!E168/SurveyHrsIn!E168</f>
        <v>0.961424731182796</v>
      </c>
      <c r="F168" s="70" t="n">
        <f aca="false">LinhrsIn!F168/SurveyHrsIn!F168</f>
        <v>0.998132183908046</v>
      </c>
      <c r="G168" s="70" t="n">
        <f aca="false">LinhrsIn!G168/SurveyHrsIn!G168</f>
        <v>0.942204301075269</v>
      </c>
      <c r="H168" s="70" t="n">
        <f aca="false">LinhrsIn!H168/SurveyHrsIn!H168</f>
        <v>0.970277777777778</v>
      </c>
      <c r="I168" s="70" t="n">
        <f aca="false">LinhrsIn!I168/SurveyHrsIn!I168</f>
        <v>0.997043010752688</v>
      </c>
      <c r="J168" s="70" t="n">
        <f aca="false">LinhrsIn!J168/SurveyHrsIn!J168</f>
        <v>0.999027777777778</v>
      </c>
      <c r="K168" s="70" t="n">
        <f aca="false">LinhrsIn!K168/SurveyHrsIn!K168</f>
        <v>0.999327956989247</v>
      </c>
      <c r="L168" s="70" t="n">
        <f aca="false">LinhrsIn!L168/SurveyHrsIn!L168</f>
        <v>0.993817204301075</v>
      </c>
      <c r="M168" s="70" t="n">
        <f aca="false">LinhrsIn!M168/SurveyHrsIn!M168</f>
        <v>0.999722222222222</v>
      </c>
      <c r="N168" s="70" t="n">
        <f aca="false">LinhrsIn!N168/SurveyHrsIn!N168</f>
        <v>0.999731182795699</v>
      </c>
      <c r="O168" s="70" t="n">
        <f aca="false">LinhrsIn!O168/SurveyHrsIn!O168</f>
        <v>0.999861111111111</v>
      </c>
      <c r="P168" s="70" t="n">
        <f aca="false">LinhrsIn!P168/SurveyHrsIn!P168</f>
        <v>0.998521505376344</v>
      </c>
      <c r="Q168" s="70" t="n">
        <f aca="false">LinhrsIn!Q168/SurveyHrsIn!Q168</f>
        <v>0.999462365591398</v>
      </c>
      <c r="R168" s="70" t="n">
        <f aca="false">LinhrsIn!R168/SurveyHrsIn!R168</f>
        <v>0.997321428571429</v>
      </c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 t="n">
        <f aca="false">AVERAGE(E168:P168)</f>
        <v>0.988257580439171</v>
      </c>
      <c r="AD168" s="70" t="n">
        <f aca="false">AVERAGE(Q168:AB168)</f>
        <v>0.998391897081413</v>
      </c>
      <c r="AE168" s="70" t="n">
        <f aca="false">AVERAGE(E168:G168)</f>
        <v>0.967253738722037</v>
      </c>
      <c r="AF168" s="70" t="n">
        <f aca="false">AVERAGE(H168:J168)</f>
        <v>0.988782855436081</v>
      </c>
      <c r="AG168" s="70" t="n">
        <f aca="false">AVERAGE(K168:M168)</f>
        <v>0.997622461170848</v>
      </c>
      <c r="AH168" s="70" t="n">
        <f aca="false">AVERAGE(N168:P168)</f>
        <v>0.999371266427718</v>
      </c>
      <c r="AI168" s="70" t="n">
        <f aca="false">AVERAGE(Q168:S168)</f>
        <v>0.998391897081413</v>
      </c>
    </row>
    <row r="169" customFormat="false" ht="12.75" hidden="false" customHeight="false" outlineLevel="0" collapsed="false">
      <c r="A169" s="69" t="s">
        <v>12</v>
      </c>
      <c r="B169" s="69" t="n">
        <v>1</v>
      </c>
      <c r="C169" s="69" t="n">
        <v>159</v>
      </c>
      <c r="D169" s="70" t="n">
        <f aca="false">LinhrsIn!D169/SurveyHrsIn!D169</f>
        <v>0.99502688172043</v>
      </c>
      <c r="E169" s="70" t="n">
        <f aca="false">LinhrsIn!E169/SurveyHrsIn!E169</f>
        <v>0.999059139784946</v>
      </c>
      <c r="F169" s="70" t="n">
        <f aca="false">LinhrsIn!F169/SurveyHrsIn!F169</f>
        <v>0.999856321839081</v>
      </c>
      <c r="G169" s="70" t="n">
        <f aca="false">LinhrsIn!G169/SurveyHrsIn!G169</f>
        <v>0.943010752688172</v>
      </c>
      <c r="H169" s="70" t="n">
        <f aca="false">LinhrsIn!H169/SurveyHrsIn!H169</f>
        <v>0.954722222222222</v>
      </c>
      <c r="I169" s="70" t="n">
        <f aca="false">LinhrsIn!I169/SurveyHrsIn!I169</f>
        <v>0.999462365591398</v>
      </c>
      <c r="J169" s="70" t="n">
        <f aca="false">LinhrsIn!J169/SurveyHrsIn!J169</f>
        <v>0.998611111111111</v>
      </c>
      <c r="K169" s="70" t="n">
        <f aca="false">LinhrsIn!K169/SurveyHrsIn!K169</f>
        <v>0.999193548387097</v>
      </c>
      <c r="L169" s="70" t="n">
        <f aca="false">LinhrsIn!L169/SurveyHrsIn!L169</f>
        <v>0.993682795698925</v>
      </c>
      <c r="M169" s="70" t="n">
        <f aca="false">LinhrsIn!M169/SurveyHrsIn!M169</f>
        <v>0.999722222222222</v>
      </c>
      <c r="N169" s="70" t="n">
        <f aca="false">LinhrsIn!N169/SurveyHrsIn!N169</f>
        <v>0.999731182795699</v>
      </c>
      <c r="O169" s="70" t="n">
        <f aca="false">LinhrsIn!O169/SurveyHrsIn!O169</f>
        <v>0.999861111111111</v>
      </c>
      <c r="P169" s="70" t="n">
        <f aca="false">LinhrsIn!P169/SurveyHrsIn!P169</f>
        <v>0.994086021505376</v>
      </c>
      <c r="Q169" s="70" t="n">
        <f aca="false">LinhrsIn!Q169/SurveyHrsIn!Q169</f>
        <v>0.996370967741936</v>
      </c>
      <c r="R169" s="70" t="n">
        <f aca="false">LinhrsIn!R169/SurveyHrsIn!R169</f>
        <v>0.999107142857143</v>
      </c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 t="n">
        <f aca="false">AVERAGE(E169:P169)</f>
        <v>0.990083232913113</v>
      </c>
      <c r="AD169" s="70" t="n">
        <f aca="false">AVERAGE(Q169:AB169)</f>
        <v>0.997739055299539</v>
      </c>
      <c r="AE169" s="70" t="n">
        <f aca="false">AVERAGE(E169:G169)</f>
        <v>0.9806420714374</v>
      </c>
      <c r="AF169" s="70" t="n">
        <f aca="false">AVERAGE(H169:J169)</f>
        <v>0.98426523297491</v>
      </c>
      <c r="AG169" s="70" t="n">
        <f aca="false">AVERAGE(K169:M169)</f>
        <v>0.997532855436081</v>
      </c>
      <c r="AH169" s="70" t="n">
        <f aca="false">AVERAGE(N169:P169)</f>
        <v>0.997892771804062</v>
      </c>
      <c r="AI169" s="70" t="n">
        <f aca="false">AVERAGE(Q169:S169)</f>
        <v>0.997739055299539</v>
      </c>
    </row>
    <row r="170" customFormat="false" ht="12.75" hidden="false" customHeight="false" outlineLevel="0" collapsed="false">
      <c r="A170" s="69" t="s">
        <v>12</v>
      </c>
      <c r="B170" s="69" t="n">
        <v>1</v>
      </c>
      <c r="C170" s="69" t="n">
        <v>160</v>
      </c>
      <c r="D170" s="70" t="n">
        <f aca="false">LinhrsIn!D170/SurveyHrsIn!D170</f>
        <v>0.99502688172043</v>
      </c>
      <c r="E170" s="70" t="n">
        <f aca="false">LinhrsIn!E170/SurveyHrsIn!E170</f>
        <v>0.999327956989247</v>
      </c>
      <c r="F170" s="70" t="n">
        <f aca="false">LinhrsIn!F170/SurveyHrsIn!F170</f>
        <v>0.999568965517241</v>
      </c>
      <c r="G170" s="70" t="n">
        <f aca="false">LinhrsIn!G170/SurveyHrsIn!G170</f>
        <v>0.945698924731183</v>
      </c>
      <c r="H170" s="70" t="n">
        <f aca="false">LinhrsIn!H170/SurveyHrsIn!H170</f>
        <v>0.954861111111111</v>
      </c>
      <c r="I170" s="70" t="n">
        <f aca="false">LinhrsIn!I170/SurveyHrsIn!I170</f>
        <v>0.999731182795699</v>
      </c>
      <c r="J170" s="70" t="n">
        <f aca="false">LinhrsIn!J170/SurveyHrsIn!J170</f>
        <v>0.999861111111111</v>
      </c>
      <c r="K170" s="70" t="n">
        <f aca="false">LinhrsIn!K170/SurveyHrsIn!K170</f>
        <v>0.999327956989247</v>
      </c>
      <c r="L170" s="70" t="n">
        <f aca="false">LinhrsIn!L170/SurveyHrsIn!L170</f>
        <v>0.993817204301075</v>
      </c>
      <c r="M170" s="70" t="n">
        <f aca="false">LinhrsIn!M170/SurveyHrsIn!M170</f>
        <v>0.999722222222222</v>
      </c>
      <c r="N170" s="70" t="n">
        <f aca="false">LinhrsIn!N170/SurveyHrsIn!N170</f>
        <v>0.999731182795699</v>
      </c>
      <c r="O170" s="70" t="n">
        <f aca="false">LinhrsIn!O170/SurveyHrsIn!O170</f>
        <v>1</v>
      </c>
      <c r="P170" s="70" t="n">
        <f aca="false">LinhrsIn!P170/SurveyHrsIn!P170</f>
        <v>1</v>
      </c>
      <c r="Q170" s="70" t="n">
        <f aca="false">LinhrsIn!Q170/SurveyHrsIn!Q170</f>
        <v>0.999596774193548</v>
      </c>
      <c r="R170" s="70" t="n">
        <f aca="false">LinhrsIn!R170/SurveyHrsIn!R170</f>
        <v>0.999107142857143</v>
      </c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 t="n">
        <f aca="false">AVERAGE(E170:P170)</f>
        <v>0.990970651546986</v>
      </c>
      <c r="AD170" s="70" t="n">
        <f aca="false">AVERAGE(Q170:AB170)</f>
        <v>0.999351958525346</v>
      </c>
      <c r="AE170" s="70" t="n">
        <f aca="false">AVERAGE(E170:G170)</f>
        <v>0.981531949079224</v>
      </c>
      <c r="AF170" s="70" t="n">
        <f aca="false">AVERAGE(H170:J170)</f>
        <v>0.98481780167264</v>
      </c>
      <c r="AG170" s="70" t="n">
        <f aca="false">AVERAGE(K170:M170)</f>
        <v>0.997622461170848</v>
      </c>
      <c r="AH170" s="70" t="n">
        <f aca="false">AVERAGE(N170:P170)</f>
        <v>0.999910394265233</v>
      </c>
      <c r="AI170" s="70" t="n">
        <f aca="false">AVERAGE(Q170:S170)</f>
        <v>0.999351958525346</v>
      </c>
    </row>
    <row r="171" customFormat="false" ht="12.75" hidden="false" customHeight="false" outlineLevel="0" collapsed="false">
      <c r="A171" s="69" t="s">
        <v>12</v>
      </c>
      <c r="B171" s="69" t="n">
        <v>1</v>
      </c>
      <c r="C171" s="69" t="n">
        <v>161</v>
      </c>
      <c r="D171" s="70" t="n">
        <f aca="false">LinhrsIn!D171/SurveyHrsIn!D171</f>
        <v>0.995161290322581</v>
      </c>
      <c r="E171" s="70" t="n">
        <f aca="false">LinhrsIn!E171/SurveyHrsIn!E171</f>
        <v>0.999059139784946</v>
      </c>
      <c r="F171" s="70" t="n">
        <f aca="false">LinhrsIn!F171/SurveyHrsIn!F171</f>
        <v>0.997413793103448</v>
      </c>
      <c r="G171" s="70" t="n">
        <f aca="false">LinhrsIn!G171/SurveyHrsIn!G171</f>
        <v>0.943413978494624</v>
      </c>
      <c r="H171" s="70" t="n">
        <f aca="false">LinhrsIn!H171/SurveyHrsIn!H171</f>
        <v>0.969444444444444</v>
      </c>
      <c r="I171" s="70" t="n">
        <f aca="false">LinhrsIn!I171/SurveyHrsIn!I171</f>
        <v>0.993951612903226</v>
      </c>
      <c r="J171" s="70" t="n">
        <f aca="false">LinhrsIn!J171/SurveyHrsIn!J171</f>
        <v>0.995972222222222</v>
      </c>
      <c r="K171" s="70" t="n">
        <f aca="false">LinhrsIn!K171/SurveyHrsIn!K171</f>
        <v>0.999193548387097</v>
      </c>
      <c r="L171" s="70" t="n">
        <f aca="false">LinhrsIn!L171/SurveyHrsIn!L171</f>
        <v>0.993682795698925</v>
      </c>
      <c r="M171" s="70" t="n">
        <f aca="false">LinhrsIn!M171/SurveyHrsIn!M171</f>
        <v>0.999305555555556</v>
      </c>
      <c r="N171" s="70" t="n">
        <f aca="false">LinhrsIn!N171/SurveyHrsIn!N171</f>
        <v>0.999327956989247</v>
      </c>
      <c r="O171" s="70" t="n">
        <f aca="false">LinhrsIn!O171/SurveyHrsIn!O171</f>
        <v>0.998888888888889</v>
      </c>
      <c r="P171" s="70" t="n">
        <f aca="false">LinhrsIn!P171/SurveyHrsIn!P171</f>
        <v>0.99986559139785</v>
      </c>
      <c r="Q171" s="70" t="n">
        <f aca="false">LinhrsIn!Q171/SurveyHrsIn!Q171</f>
        <v>0.996774193548387</v>
      </c>
      <c r="R171" s="70" t="n">
        <f aca="false">LinhrsIn!R171/SurveyHrsIn!R171</f>
        <v>0.996279761904762</v>
      </c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 t="n">
        <f aca="false">AVERAGE(E171:P171)</f>
        <v>0.990793293989206</v>
      </c>
      <c r="AD171" s="70" t="n">
        <f aca="false">AVERAGE(Q171:AB171)</f>
        <v>0.996526977726575</v>
      </c>
      <c r="AE171" s="70" t="n">
        <f aca="false">AVERAGE(E171:G171)</f>
        <v>0.97996230379434</v>
      </c>
      <c r="AF171" s="70" t="n">
        <f aca="false">AVERAGE(H171:J171)</f>
        <v>0.986456093189964</v>
      </c>
      <c r="AG171" s="70" t="n">
        <f aca="false">AVERAGE(K171:M171)</f>
        <v>0.997393966547192</v>
      </c>
      <c r="AH171" s="70" t="n">
        <f aca="false">AVERAGE(N171:P171)</f>
        <v>0.999360812425329</v>
      </c>
      <c r="AI171" s="70" t="n">
        <f aca="false">AVERAGE(Q171:S171)</f>
        <v>0.996526977726575</v>
      </c>
    </row>
    <row r="172" customFormat="false" ht="12.75" hidden="false" customHeight="false" outlineLevel="0" collapsed="false">
      <c r="A172" s="69" t="s">
        <v>12</v>
      </c>
      <c r="B172" s="69" t="n">
        <v>1</v>
      </c>
      <c r="C172" s="69" t="n">
        <v>162</v>
      </c>
      <c r="D172" s="70" t="n">
        <f aca="false">LinhrsIn!D172/SurveyHrsIn!D172</f>
        <v>0.996505376344086</v>
      </c>
      <c r="E172" s="70" t="n">
        <f aca="false">LinhrsIn!E172/SurveyHrsIn!E172</f>
        <v>0.998521505376344</v>
      </c>
      <c r="F172" s="70" t="n">
        <f aca="false">LinhrsIn!F172/SurveyHrsIn!F172</f>
        <v>1</v>
      </c>
      <c r="G172" s="70" t="n">
        <f aca="false">LinhrsIn!G172/SurveyHrsIn!G172</f>
        <v>0.945698924731183</v>
      </c>
      <c r="H172" s="70" t="n">
        <f aca="false">LinhrsIn!H172/SurveyHrsIn!H172</f>
        <v>0.969444444444444</v>
      </c>
      <c r="I172" s="70" t="n">
        <f aca="false">LinhrsIn!I172/SurveyHrsIn!I172</f>
        <v>0.999059139784946</v>
      </c>
      <c r="J172" s="70" t="n">
        <f aca="false">LinhrsIn!J172/SurveyHrsIn!J172</f>
        <v>0.992361111111111</v>
      </c>
      <c r="K172" s="70" t="n">
        <f aca="false">LinhrsIn!K172/SurveyHrsIn!K172</f>
        <v>0.989247311827957</v>
      </c>
      <c r="L172" s="70" t="n">
        <f aca="false">LinhrsIn!L172/SurveyHrsIn!L172</f>
        <v>0.993413978494624</v>
      </c>
      <c r="M172" s="70" t="n">
        <f aca="false">LinhrsIn!M172/SurveyHrsIn!M172</f>
        <v>0.999444444444445</v>
      </c>
      <c r="N172" s="70" t="n">
        <f aca="false">LinhrsIn!N172/SurveyHrsIn!N172</f>
        <v>0.999596774193548</v>
      </c>
      <c r="O172" s="70" t="n">
        <f aca="false">LinhrsIn!O172/SurveyHrsIn!O172</f>
        <v>1</v>
      </c>
      <c r="P172" s="70" t="n">
        <f aca="false">LinhrsIn!P172/SurveyHrsIn!P172</f>
        <v>0.99986559139785</v>
      </c>
      <c r="Q172" s="70" t="n">
        <f aca="false">LinhrsIn!Q172/SurveyHrsIn!Q172</f>
        <v>0.999731182795699</v>
      </c>
      <c r="R172" s="70" t="n">
        <f aca="false">LinhrsIn!R172/SurveyHrsIn!R172</f>
        <v>0.999404761904762</v>
      </c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 t="n">
        <f aca="false">AVERAGE(E172:P172)</f>
        <v>0.990554435483871</v>
      </c>
      <c r="AD172" s="70" t="n">
        <f aca="false">AVERAGE(Q172:AB172)</f>
        <v>0.99956797235023</v>
      </c>
      <c r="AE172" s="70" t="n">
        <f aca="false">AVERAGE(E172:G172)</f>
        <v>0.981406810035842</v>
      </c>
      <c r="AF172" s="70" t="n">
        <f aca="false">AVERAGE(H172:J172)</f>
        <v>0.986954898446834</v>
      </c>
      <c r="AG172" s="70" t="n">
        <f aca="false">AVERAGE(K172:M172)</f>
        <v>0.994035244922342</v>
      </c>
      <c r="AH172" s="70" t="n">
        <f aca="false">AVERAGE(N172:P172)</f>
        <v>0.999820788530466</v>
      </c>
      <c r="AI172" s="70" t="n">
        <f aca="false">AVERAGE(Q172:S172)</f>
        <v>0.99956797235023</v>
      </c>
    </row>
    <row r="173" customFormat="false" ht="12.75" hidden="false" customHeight="false" outlineLevel="0" collapsed="false">
      <c r="A173" s="69" t="s">
        <v>12</v>
      </c>
      <c r="B173" s="69" t="n">
        <v>1</v>
      </c>
      <c r="C173" s="69" t="n">
        <v>163</v>
      </c>
      <c r="D173" s="70" t="n">
        <f aca="false">LinhrsIn!D173/SurveyHrsIn!D173</f>
        <v>0.99758064516129</v>
      </c>
      <c r="E173" s="70" t="n">
        <f aca="false">LinhrsIn!E173/SurveyHrsIn!E173</f>
        <v>0.999193548387097</v>
      </c>
      <c r="F173" s="70" t="n">
        <f aca="false">LinhrsIn!F173/SurveyHrsIn!F173</f>
        <v>0.998419540229885</v>
      </c>
      <c r="G173" s="70" t="n">
        <f aca="false">LinhrsIn!G173/SurveyHrsIn!G173</f>
        <v>0.94260752688172</v>
      </c>
      <c r="H173" s="70" t="n">
        <f aca="false">LinhrsIn!H173/SurveyHrsIn!H173</f>
        <v>0.97</v>
      </c>
      <c r="I173" s="70" t="n">
        <f aca="false">LinhrsIn!I173/SurveyHrsIn!I173</f>
        <v>0.998521505376344</v>
      </c>
      <c r="J173" s="70" t="n">
        <f aca="false">LinhrsIn!J173/SurveyHrsIn!J173</f>
        <v>0.996388888888889</v>
      </c>
      <c r="K173" s="70" t="n">
        <f aca="false">LinhrsIn!K173/SurveyHrsIn!K173</f>
        <v>0.988306451612903</v>
      </c>
      <c r="L173" s="70" t="n">
        <f aca="false">LinhrsIn!L173/SurveyHrsIn!L173</f>
        <v>0.99986559139785</v>
      </c>
      <c r="M173" s="70" t="n">
        <f aca="false">LinhrsIn!M173/SurveyHrsIn!M173</f>
        <v>0.999305555555556</v>
      </c>
      <c r="N173" s="70" t="n">
        <f aca="false">LinhrsIn!N173/SurveyHrsIn!N173</f>
        <v>0.999731182795699</v>
      </c>
      <c r="O173" s="70" t="n">
        <f aca="false">LinhrsIn!O173/SurveyHrsIn!O173</f>
        <v>1</v>
      </c>
      <c r="P173" s="70" t="n">
        <f aca="false">LinhrsIn!P173/SurveyHrsIn!P173</f>
        <v>1</v>
      </c>
      <c r="Q173" s="70" t="n">
        <f aca="false">LinhrsIn!Q173/SurveyHrsIn!Q173</f>
        <v>0.999327956989247</v>
      </c>
      <c r="R173" s="70" t="n">
        <f aca="false">LinhrsIn!R173/SurveyHrsIn!R173</f>
        <v>0.999404761904762</v>
      </c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 t="n">
        <f aca="false">AVERAGE(E173:P173)</f>
        <v>0.991028315927162</v>
      </c>
      <c r="AD173" s="70" t="n">
        <f aca="false">AVERAGE(Q173:AB173)</f>
        <v>0.999366359447005</v>
      </c>
      <c r="AE173" s="70" t="n">
        <f aca="false">AVERAGE(E173:G173)</f>
        <v>0.980073538499567</v>
      </c>
      <c r="AF173" s="70" t="n">
        <f aca="false">AVERAGE(H173:J173)</f>
        <v>0.988303464755078</v>
      </c>
      <c r="AG173" s="70" t="n">
        <f aca="false">AVERAGE(K173:M173)</f>
        <v>0.995825866188769</v>
      </c>
      <c r="AH173" s="70" t="n">
        <f aca="false">AVERAGE(N173:P173)</f>
        <v>0.999910394265233</v>
      </c>
      <c r="AI173" s="70" t="n">
        <f aca="false">AVERAGE(Q173:S173)</f>
        <v>0.999366359447005</v>
      </c>
    </row>
    <row r="174" customFormat="false" ht="12.75" hidden="false" customHeight="false" outlineLevel="0" collapsed="false">
      <c r="A174" s="69" t="s">
        <v>12</v>
      </c>
      <c r="B174" s="69" t="n">
        <v>1</v>
      </c>
      <c r="C174" s="69" t="n">
        <v>164</v>
      </c>
      <c r="D174" s="70" t="n">
        <f aca="false">LinhrsIn!D174/SurveyHrsIn!D174</f>
        <v>0.991935483870968</v>
      </c>
      <c r="E174" s="70" t="n">
        <f aca="false">LinhrsIn!E174/SurveyHrsIn!E174</f>
        <v>0.997849462365591</v>
      </c>
      <c r="F174" s="70" t="n">
        <f aca="false">LinhrsIn!F174/SurveyHrsIn!F174</f>
        <v>0.998275862068966</v>
      </c>
      <c r="G174" s="70" t="n">
        <f aca="false">LinhrsIn!G174/SurveyHrsIn!G174</f>
        <v>0.942876344086022</v>
      </c>
      <c r="H174" s="70" t="n">
        <f aca="false">LinhrsIn!H174/SurveyHrsIn!H174</f>
        <v>0.964722222222222</v>
      </c>
      <c r="I174" s="70" t="n">
        <f aca="false">LinhrsIn!I174/SurveyHrsIn!I174</f>
        <v>0.998118279569893</v>
      </c>
      <c r="J174" s="70" t="n">
        <f aca="false">LinhrsIn!J174/SurveyHrsIn!J174</f>
        <v>0.980416666666667</v>
      </c>
      <c r="K174" s="70" t="n">
        <f aca="false">LinhrsIn!K174/SurveyHrsIn!K174</f>
        <v>0.988978494623656</v>
      </c>
      <c r="L174" s="70" t="n">
        <f aca="false">LinhrsIn!L174/SurveyHrsIn!L174</f>
        <v>0.98991935483871</v>
      </c>
      <c r="M174" s="70" t="n">
        <f aca="false">LinhrsIn!M174/SurveyHrsIn!M174</f>
        <v>0.988888888888889</v>
      </c>
      <c r="N174" s="70" t="n">
        <f aca="false">LinhrsIn!N174/SurveyHrsIn!N174</f>
        <v>0.994354838709677</v>
      </c>
      <c r="O174" s="70" t="n">
        <f aca="false">LinhrsIn!O174/SurveyHrsIn!O174</f>
        <v>0.988055555555556</v>
      </c>
      <c r="P174" s="70" t="n">
        <f aca="false">LinhrsIn!P174/SurveyHrsIn!P174</f>
        <v>0.999731182795699</v>
      </c>
      <c r="Q174" s="70" t="n">
        <f aca="false">LinhrsIn!Q174/SurveyHrsIn!Q174</f>
        <v>0.998387096774194</v>
      </c>
      <c r="R174" s="70" t="n">
        <f aca="false">LinhrsIn!R174/SurveyHrsIn!R174</f>
        <v>0.999255952380952</v>
      </c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 t="n">
        <f aca="false">AVERAGE(E174:P174)</f>
        <v>0.986015596032629</v>
      </c>
      <c r="AD174" s="70" t="n">
        <f aca="false">AVERAGE(Q174:AB174)</f>
        <v>0.998821524577573</v>
      </c>
      <c r="AE174" s="70" t="n">
        <f aca="false">AVERAGE(E174:G174)</f>
        <v>0.979667222840193</v>
      </c>
      <c r="AF174" s="70" t="n">
        <f aca="false">AVERAGE(H174:J174)</f>
        <v>0.981085722819594</v>
      </c>
      <c r="AG174" s="70" t="n">
        <f aca="false">AVERAGE(K174:M174)</f>
        <v>0.989262246117085</v>
      </c>
      <c r="AH174" s="70" t="n">
        <f aca="false">AVERAGE(N174:P174)</f>
        <v>0.994047192353644</v>
      </c>
      <c r="AI174" s="70" t="n">
        <f aca="false">AVERAGE(Q174:S174)</f>
        <v>0.998821524577573</v>
      </c>
    </row>
    <row r="175" customFormat="false" ht="12.75" hidden="false" customHeight="false" outlineLevel="0" collapsed="false">
      <c r="A175" s="69" t="s">
        <v>12</v>
      </c>
      <c r="B175" s="69" t="n">
        <v>1</v>
      </c>
      <c r="C175" s="69" t="n">
        <v>165</v>
      </c>
      <c r="D175" s="70" t="n">
        <f aca="false">LinhrsIn!D175/SurveyHrsIn!D175</f>
        <v>0.952284946236559</v>
      </c>
      <c r="E175" s="70" t="n">
        <f aca="false">LinhrsIn!E175/SurveyHrsIn!E175</f>
        <v>0.998655913978495</v>
      </c>
      <c r="F175" s="70" t="n">
        <f aca="false">LinhrsIn!F175/SurveyHrsIn!F175</f>
        <v>0.999856321839081</v>
      </c>
      <c r="G175" s="70" t="n">
        <f aca="false">LinhrsIn!G175/SurveyHrsIn!G175</f>
        <v>0.93991935483871</v>
      </c>
      <c r="H175" s="70" t="n">
        <f aca="false">LinhrsIn!H175/SurveyHrsIn!H175</f>
        <v>0.97</v>
      </c>
      <c r="I175" s="70" t="n">
        <f aca="false">LinhrsIn!I175/SurveyHrsIn!I175</f>
        <v>0.990456989247312</v>
      </c>
      <c r="J175" s="70" t="n">
        <f aca="false">LinhrsIn!J175/SurveyHrsIn!J175</f>
        <v>0.953333333333333</v>
      </c>
      <c r="K175" s="70" t="n">
        <f aca="false">LinhrsIn!K175/SurveyHrsIn!K175</f>
        <v>0.989112903225807</v>
      </c>
      <c r="L175" s="70" t="n">
        <f aca="false">LinhrsIn!L175/SurveyHrsIn!L175</f>
        <v>0.993548387096774</v>
      </c>
      <c r="M175" s="70" t="n">
        <f aca="false">LinhrsIn!M175/SurveyHrsIn!M175</f>
        <v>0.99875</v>
      </c>
      <c r="N175" s="70" t="n">
        <f aca="false">LinhrsIn!N175/SurveyHrsIn!N175</f>
        <v>0.999193548387097</v>
      </c>
      <c r="O175" s="70" t="n">
        <f aca="false">LinhrsIn!O175/SurveyHrsIn!O175</f>
        <v>0.9225</v>
      </c>
      <c r="P175" s="70" t="n">
        <f aca="false">LinhrsIn!P175/SurveyHrsIn!P175</f>
        <v>0.99986559139785</v>
      </c>
      <c r="Q175" s="70" t="n">
        <f aca="false">LinhrsIn!Q175/SurveyHrsIn!Q175</f>
        <v>0.998387096774194</v>
      </c>
      <c r="R175" s="70" t="n">
        <f aca="false">LinhrsIn!R175/SurveyHrsIn!R175</f>
        <v>0.967113095238095</v>
      </c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 t="n">
        <f aca="false">AVERAGE(E175:P175)</f>
        <v>0.979599361945371</v>
      </c>
      <c r="AD175" s="70" t="n">
        <f aca="false">AVERAGE(Q175:AB175)</f>
        <v>0.982750096006144</v>
      </c>
      <c r="AE175" s="70" t="n">
        <f aca="false">AVERAGE(E175:G175)</f>
        <v>0.979477196885428</v>
      </c>
      <c r="AF175" s="70" t="n">
        <f aca="false">AVERAGE(H175:J175)</f>
        <v>0.971263440860215</v>
      </c>
      <c r="AG175" s="70" t="n">
        <f aca="false">AVERAGE(K175:M175)</f>
        <v>0.99380376344086</v>
      </c>
      <c r="AH175" s="70" t="n">
        <f aca="false">AVERAGE(N175:P175)</f>
        <v>0.973853046594982</v>
      </c>
      <c r="AI175" s="70" t="n">
        <f aca="false">AVERAGE(Q175:S175)</f>
        <v>0.982750096006144</v>
      </c>
    </row>
    <row r="176" customFormat="false" ht="12.75" hidden="false" customHeight="false" outlineLevel="0" collapsed="false">
      <c r="A176" s="69" t="s">
        <v>12</v>
      </c>
      <c r="B176" s="69" t="n">
        <v>1</v>
      </c>
      <c r="C176" s="69" t="n">
        <v>166</v>
      </c>
      <c r="D176" s="70" t="n">
        <f aca="false">LinhrsIn!D176/SurveyHrsIn!D176</f>
        <v>0.997849462365591</v>
      </c>
      <c r="E176" s="70" t="n">
        <f aca="false">LinhrsIn!E176/SurveyHrsIn!E176</f>
        <v>0.998924731182796</v>
      </c>
      <c r="F176" s="70" t="n">
        <f aca="false">LinhrsIn!F176/SurveyHrsIn!F176</f>
        <v>1</v>
      </c>
      <c r="G176" s="70" t="n">
        <f aca="false">LinhrsIn!G176/SurveyHrsIn!G176</f>
        <v>0.943682795698925</v>
      </c>
      <c r="H176" s="70" t="n">
        <f aca="false">LinhrsIn!H176/SurveyHrsIn!H176</f>
        <v>0.952638888888889</v>
      </c>
      <c r="I176" s="70" t="n">
        <f aca="false">LinhrsIn!I176/SurveyHrsIn!I176</f>
        <v>0.978763440860215</v>
      </c>
      <c r="J176" s="70" t="n">
        <f aca="false">LinhrsIn!J176/SurveyHrsIn!J176</f>
        <v>0.998611111111111</v>
      </c>
      <c r="K176" s="70" t="n">
        <f aca="false">LinhrsIn!K176/SurveyHrsIn!K176</f>
        <v>0.986827956989247</v>
      </c>
      <c r="L176" s="70" t="n">
        <f aca="false">LinhrsIn!L176/SurveyHrsIn!L176</f>
        <v>0.994220430107527</v>
      </c>
      <c r="M176" s="70" t="n">
        <f aca="false">LinhrsIn!M176/SurveyHrsIn!M176</f>
        <v>0.998888888888889</v>
      </c>
      <c r="N176" s="70" t="n">
        <f aca="false">LinhrsIn!N176/SurveyHrsIn!N176</f>
        <v>0.97486559139785</v>
      </c>
      <c r="O176" s="70" t="n">
        <f aca="false">LinhrsIn!O176/SurveyHrsIn!O176</f>
        <v>0.929861111111111</v>
      </c>
      <c r="P176" s="70" t="n">
        <f aca="false">LinhrsIn!P176/SurveyHrsIn!P176</f>
        <v>0.974462365591398</v>
      </c>
      <c r="Q176" s="70" t="n">
        <f aca="false">LinhrsIn!Q176/SurveyHrsIn!Q176</f>
        <v>0.982123655913979</v>
      </c>
      <c r="R176" s="70" t="n">
        <f aca="false">LinhrsIn!R176/SurveyHrsIn!R176</f>
        <v>0.975595238095238</v>
      </c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 t="n">
        <f aca="false">AVERAGE(E176:P176)</f>
        <v>0.977645609318997</v>
      </c>
      <c r="AD176" s="70" t="n">
        <f aca="false">AVERAGE(Q176:AB176)</f>
        <v>0.978859447004608</v>
      </c>
      <c r="AE176" s="70" t="n">
        <f aca="false">AVERAGE(E176:G176)</f>
        <v>0.98086917562724</v>
      </c>
      <c r="AF176" s="70" t="n">
        <f aca="false">AVERAGE(H176:J176)</f>
        <v>0.976671146953405</v>
      </c>
      <c r="AG176" s="70" t="n">
        <f aca="false">AVERAGE(K176:M176)</f>
        <v>0.993312425328555</v>
      </c>
      <c r="AH176" s="70" t="n">
        <f aca="false">AVERAGE(N176:P176)</f>
        <v>0.959729689366786</v>
      </c>
      <c r="AI176" s="70" t="n">
        <f aca="false">AVERAGE(Q176:S176)</f>
        <v>0.978859447004608</v>
      </c>
    </row>
    <row r="177" customFormat="false" ht="12.75" hidden="false" customHeight="false" outlineLevel="0" collapsed="false">
      <c r="A177" s="69" t="s">
        <v>12</v>
      </c>
      <c r="B177" s="69" t="n">
        <v>1</v>
      </c>
      <c r="C177" s="69" t="n">
        <v>167</v>
      </c>
      <c r="D177" s="70" t="n">
        <f aca="false">LinhrsIn!D177/SurveyHrsIn!D177</f>
        <v>0.997849462365591</v>
      </c>
      <c r="E177" s="70" t="n">
        <f aca="false">LinhrsIn!E177/SurveyHrsIn!E177</f>
        <v>0.999327956989247</v>
      </c>
      <c r="F177" s="70" t="n">
        <f aca="false">LinhrsIn!F177/SurveyHrsIn!F177</f>
        <v>0.998706896551724</v>
      </c>
      <c r="G177" s="70" t="n">
        <f aca="false">LinhrsIn!G177/SurveyHrsIn!G177</f>
        <v>0.943145161290323</v>
      </c>
      <c r="H177" s="70" t="n">
        <f aca="false">LinhrsIn!H177/SurveyHrsIn!H177</f>
        <v>0.968472222222222</v>
      </c>
      <c r="I177" s="70" t="n">
        <f aca="false">LinhrsIn!I177/SurveyHrsIn!I177</f>
        <v>0.999327956989247</v>
      </c>
      <c r="J177" s="70" t="n">
        <f aca="false">LinhrsIn!J177/SurveyHrsIn!J177</f>
        <v>0.999861111111111</v>
      </c>
      <c r="K177" s="70" t="n">
        <f aca="false">LinhrsIn!K177/SurveyHrsIn!K177</f>
        <v>0.989247311827957</v>
      </c>
      <c r="L177" s="70" t="n">
        <f aca="false">LinhrsIn!L177/SurveyHrsIn!L177</f>
        <v>0.993413978494624</v>
      </c>
      <c r="M177" s="70" t="n">
        <f aca="false">LinhrsIn!M177/SurveyHrsIn!M177</f>
        <v>0.999444444444445</v>
      </c>
      <c r="N177" s="70" t="n">
        <f aca="false">LinhrsIn!N177/SurveyHrsIn!N177</f>
        <v>0.99986559139785</v>
      </c>
      <c r="O177" s="70" t="n">
        <f aca="false">LinhrsIn!O177/SurveyHrsIn!O177</f>
        <v>0.999722222222222</v>
      </c>
      <c r="P177" s="70" t="n">
        <f aca="false">LinhrsIn!P177/SurveyHrsIn!P177</f>
        <v>0.99986559139785</v>
      </c>
      <c r="Q177" s="70" t="n">
        <f aca="false">LinhrsIn!Q177/SurveyHrsIn!Q177</f>
        <v>0.999462365591398</v>
      </c>
      <c r="R177" s="70" t="n">
        <f aca="false">LinhrsIn!R177/SurveyHrsIn!R177</f>
        <v>0.998065476190476</v>
      </c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 t="n">
        <f aca="false">AVERAGE(E177:P177)</f>
        <v>0.990866703744902</v>
      </c>
      <c r="AD177" s="70" t="n">
        <f aca="false">AVERAGE(Q177:AB177)</f>
        <v>0.998763920890937</v>
      </c>
      <c r="AE177" s="70" t="n">
        <f aca="false">AVERAGE(E177:G177)</f>
        <v>0.980393338277098</v>
      </c>
      <c r="AF177" s="70" t="n">
        <f aca="false">AVERAGE(H177:J177)</f>
        <v>0.989220430107527</v>
      </c>
      <c r="AG177" s="70" t="n">
        <f aca="false">AVERAGE(K177:M177)</f>
        <v>0.994035244922342</v>
      </c>
      <c r="AH177" s="70" t="n">
        <f aca="false">AVERAGE(N177:P177)</f>
        <v>0.99981780167264</v>
      </c>
      <c r="AI177" s="70" t="n">
        <f aca="false">AVERAGE(Q177:S177)</f>
        <v>0.998763920890937</v>
      </c>
    </row>
    <row r="178" customFormat="false" ht="12.75" hidden="false" customHeight="false" outlineLevel="0" collapsed="false">
      <c r="A178" s="69" t="s">
        <v>12</v>
      </c>
      <c r="B178" s="69" t="n">
        <v>1</v>
      </c>
      <c r="C178" s="69" t="n">
        <v>168</v>
      </c>
      <c r="D178" s="70" t="n">
        <f aca="false">LinhrsIn!D178/SurveyHrsIn!D178</f>
        <v>0.996774193548387</v>
      </c>
      <c r="E178" s="70" t="n">
        <f aca="false">LinhrsIn!E178/SurveyHrsIn!E178</f>
        <v>0.998790322580645</v>
      </c>
      <c r="F178" s="70" t="n">
        <f aca="false">LinhrsIn!F178/SurveyHrsIn!F178</f>
        <v>0.997988505747127</v>
      </c>
      <c r="G178" s="70" t="n">
        <f aca="false">LinhrsIn!G178/SurveyHrsIn!G178</f>
        <v>0.941129032258065</v>
      </c>
      <c r="H178" s="70" t="n">
        <f aca="false">LinhrsIn!H178/SurveyHrsIn!H178</f>
        <v>0.966944444444445</v>
      </c>
      <c r="I178" s="70" t="n">
        <f aca="false">LinhrsIn!I178/SurveyHrsIn!I178</f>
        <v>0.99986559139785</v>
      </c>
      <c r="J178" s="70" t="n">
        <f aca="false">LinhrsIn!J178/SurveyHrsIn!J178</f>
        <v>0.999861111111111</v>
      </c>
      <c r="K178" s="70" t="n">
        <f aca="false">LinhrsIn!K178/SurveyHrsIn!K178</f>
        <v>0.989112903225807</v>
      </c>
      <c r="L178" s="70" t="n">
        <f aca="false">LinhrsIn!L178/SurveyHrsIn!L178</f>
        <v>0.993682795698925</v>
      </c>
      <c r="M178" s="70" t="n">
        <f aca="false">LinhrsIn!M178/SurveyHrsIn!M178</f>
        <v>0.999722222222222</v>
      </c>
      <c r="N178" s="70" t="n">
        <f aca="false">LinhrsIn!N178/SurveyHrsIn!N178</f>
        <v>0.99986559139785</v>
      </c>
      <c r="O178" s="70" t="n">
        <f aca="false">LinhrsIn!O178/SurveyHrsIn!O178</f>
        <v>1</v>
      </c>
      <c r="P178" s="70" t="n">
        <f aca="false">LinhrsIn!P178/SurveyHrsIn!P178</f>
        <v>1</v>
      </c>
      <c r="Q178" s="70" t="n">
        <f aca="false">LinhrsIn!Q178/SurveyHrsIn!Q178</f>
        <v>0.999731182795699</v>
      </c>
      <c r="R178" s="70" t="n">
        <f aca="false">LinhrsIn!R178/SurveyHrsIn!R178</f>
        <v>0.998065476190476</v>
      </c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 t="n">
        <f aca="false">AVERAGE(E178:P178)</f>
        <v>0.990580210007004</v>
      </c>
      <c r="AD178" s="70" t="n">
        <f aca="false">AVERAGE(Q178:AB178)</f>
        <v>0.998898329493088</v>
      </c>
      <c r="AE178" s="70" t="n">
        <f aca="false">AVERAGE(E178:G178)</f>
        <v>0.979302620195279</v>
      </c>
      <c r="AF178" s="70" t="n">
        <f aca="false">AVERAGE(H178:J178)</f>
        <v>0.988890382317802</v>
      </c>
      <c r="AG178" s="70" t="n">
        <f aca="false">AVERAGE(K178:M178)</f>
        <v>0.994172640382318</v>
      </c>
      <c r="AH178" s="70" t="n">
        <f aca="false">AVERAGE(N178:P178)</f>
        <v>0.999955197132617</v>
      </c>
      <c r="AI178" s="70" t="n">
        <f aca="false">AVERAGE(Q178:S178)</f>
        <v>0.998898329493088</v>
      </c>
    </row>
    <row r="179" customFormat="false" ht="12.75" hidden="false" customHeight="false" outlineLevel="0" collapsed="false">
      <c r="A179" s="69" t="s">
        <v>12</v>
      </c>
      <c r="B179" s="69" t="n">
        <v>1</v>
      </c>
      <c r="C179" s="69" t="n">
        <v>169</v>
      </c>
      <c r="D179" s="70" t="n">
        <f aca="false">LinhrsIn!D179/SurveyHrsIn!D179</f>
        <v>0.995564516129032</v>
      </c>
      <c r="E179" s="70" t="n">
        <f aca="false">LinhrsIn!E179/SurveyHrsIn!E179</f>
        <v>0.997983870967742</v>
      </c>
      <c r="F179" s="70" t="n">
        <f aca="false">LinhrsIn!F179/SurveyHrsIn!F179</f>
        <v>0.999137931034483</v>
      </c>
      <c r="G179" s="70" t="n">
        <f aca="false">LinhrsIn!G179/SurveyHrsIn!G179</f>
        <v>0.941935483870968</v>
      </c>
      <c r="H179" s="70" t="n">
        <f aca="false">LinhrsIn!H179/SurveyHrsIn!H179</f>
        <v>0.951527777777778</v>
      </c>
      <c r="I179" s="70" t="n">
        <f aca="false">LinhrsIn!I179/SurveyHrsIn!I179</f>
        <v>0.999462365591398</v>
      </c>
      <c r="J179" s="70" t="n">
        <f aca="false">LinhrsIn!J179/SurveyHrsIn!J179</f>
        <v>0.999166666666667</v>
      </c>
      <c r="K179" s="70" t="n">
        <f aca="false">LinhrsIn!K179/SurveyHrsIn!K179</f>
        <v>0.987903225806452</v>
      </c>
      <c r="L179" s="70" t="n">
        <f aca="false">LinhrsIn!L179/SurveyHrsIn!L179</f>
        <v>0.993682795698925</v>
      </c>
      <c r="M179" s="70" t="n">
        <f aca="false">LinhrsIn!M179/SurveyHrsIn!M179</f>
        <v>0.979305555555556</v>
      </c>
      <c r="N179" s="70" t="n">
        <f aca="false">LinhrsIn!N179/SurveyHrsIn!N179</f>
        <v>0.996370967741936</v>
      </c>
      <c r="O179" s="70" t="n">
        <f aca="false">LinhrsIn!O179/SurveyHrsIn!O179</f>
        <v>1</v>
      </c>
      <c r="P179" s="70" t="n">
        <f aca="false">LinhrsIn!P179/SurveyHrsIn!P179</f>
        <v>1</v>
      </c>
      <c r="Q179" s="70" t="n">
        <f aca="false">LinhrsIn!Q179/SurveyHrsIn!Q179</f>
        <v>0.999731182795699</v>
      </c>
      <c r="R179" s="70" t="n">
        <f aca="false">LinhrsIn!R179/SurveyHrsIn!R179</f>
        <v>0.990922619047619</v>
      </c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 t="n">
        <f aca="false">AVERAGE(E179:P179)</f>
        <v>0.987206386725992</v>
      </c>
      <c r="AD179" s="70" t="n">
        <f aca="false">AVERAGE(Q179:AB179)</f>
        <v>0.995326900921659</v>
      </c>
      <c r="AE179" s="70" t="n">
        <f aca="false">AVERAGE(E179:G179)</f>
        <v>0.979685761957731</v>
      </c>
      <c r="AF179" s="70" t="n">
        <f aca="false">AVERAGE(H179:J179)</f>
        <v>0.983385603345281</v>
      </c>
      <c r="AG179" s="70" t="n">
        <f aca="false">AVERAGE(K179:M179)</f>
        <v>0.986963859020311</v>
      </c>
      <c r="AH179" s="70" t="n">
        <f aca="false">AVERAGE(N179:P179)</f>
        <v>0.998790322580645</v>
      </c>
      <c r="AI179" s="70" t="n">
        <f aca="false">AVERAGE(Q179:S179)</f>
        <v>0.995326900921659</v>
      </c>
    </row>
    <row r="180" customFormat="false" ht="12.75" hidden="false" customHeight="false" outlineLevel="0" collapsed="false">
      <c r="A180" s="69" t="s">
        <v>12</v>
      </c>
      <c r="B180" s="69" t="n">
        <v>1</v>
      </c>
      <c r="C180" s="69" t="n">
        <v>170</v>
      </c>
      <c r="D180" s="70" t="n">
        <f aca="false">LinhrsIn!D180/SurveyHrsIn!D180</f>
        <v>0.997849462365591</v>
      </c>
      <c r="E180" s="70" t="n">
        <f aca="false">LinhrsIn!E180/SurveyHrsIn!E180</f>
        <v>0.999462365591398</v>
      </c>
      <c r="F180" s="70" t="n">
        <f aca="false">LinhrsIn!F180/SurveyHrsIn!F180</f>
        <v>0.998994252873563</v>
      </c>
      <c r="G180" s="70" t="n">
        <f aca="false">LinhrsIn!G180/SurveyHrsIn!G180</f>
        <v>0.943010752688172</v>
      </c>
      <c r="H180" s="70" t="n">
        <f aca="false">LinhrsIn!H180/SurveyHrsIn!H180</f>
        <v>0.969722222222222</v>
      </c>
      <c r="I180" s="70" t="n">
        <f aca="false">LinhrsIn!I180/SurveyHrsIn!I180</f>
        <v>0.999731182795699</v>
      </c>
      <c r="J180" s="70" t="n">
        <f aca="false">LinhrsIn!J180/SurveyHrsIn!J180</f>
        <v>0.999861111111111</v>
      </c>
      <c r="K180" s="70" t="n">
        <f aca="false">LinhrsIn!K180/SurveyHrsIn!K180</f>
        <v>0.989112903225807</v>
      </c>
      <c r="L180" s="70" t="n">
        <f aca="false">LinhrsIn!L180/SurveyHrsIn!L180</f>
        <v>0.993682795698925</v>
      </c>
      <c r="M180" s="70" t="n">
        <f aca="false">LinhrsIn!M180/SurveyHrsIn!M180</f>
        <v>0.999722222222222</v>
      </c>
      <c r="N180" s="70" t="n">
        <f aca="false">LinhrsIn!N180/SurveyHrsIn!N180</f>
        <v>0.996639784946237</v>
      </c>
      <c r="O180" s="70" t="n">
        <f aca="false">LinhrsIn!O180/SurveyHrsIn!O180</f>
        <v>0.999861111111111</v>
      </c>
      <c r="P180" s="70" t="n">
        <f aca="false">LinhrsIn!P180/SurveyHrsIn!P180</f>
        <v>0.999731182795699</v>
      </c>
      <c r="Q180" s="70" t="n">
        <f aca="false">LinhrsIn!Q180/SurveyHrsIn!Q180</f>
        <v>0.999596774193548</v>
      </c>
      <c r="R180" s="70" t="n">
        <f aca="false">LinhrsIn!R180/SurveyHrsIn!R180</f>
        <v>0.999255952380952</v>
      </c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 t="n">
        <f aca="false">AVERAGE(E180:P180)</f>
        <v>0.990794323940181</v>
      </c>
      <c r="AD180" s="70" t="n">
        <f aca="false">AVERAGE(Q180:AB180)</f>
        <v>0.99942636328725</v>
      </c>
      <c r="AE180" s="70" t="n">
        <f aca="false">AVERAGE(E180:G180)</f>
        <v>0.980489123717711</v>
      </c>
      <c r="AF180" s="70" t="n">
        <f aca="false">AVERAGE(H180:J180)</f>
        <v>0.989771505376344</v>
      </c>
      <c r="AG180" s="70" t="n">
        <f aca="false">AVERAGE(K180:M180)</f>
        <v>0.994172640382318</v>
      </c>
      <c r="AH180" s="70" t="n">
        <f aca="false">AVERAGE(N180:P180)</f>
        <v>0.998744026284349</v>
      </c>
      <c r="AI180" s="70" t="n">
        <f aca="false">AVERAGE(Q180:S180)</f>
        <v>0.99942636328725</v>
      </c>
    </row>
    <row r="181" customFormat="false" ht="12.75" hidden="false" customHeight="false" outlineLevel="0" collapsed="false">
      <c r="A181" s="69" t="s">
        <v>12</v>
      </c>
      <c r="B181" s="69" t="n">
        <v>1</v>
      </c>
      <c r="C181" s="69" t="n">
        <v>171</v>
      </c>
      <c r="D181" s="70" t="n">
        <f aca="false">LinhrsIn!D181/SurveyHrsIn!D181</f>
        <v>0.997849462365591</v>
      </c>
      <c r="E181" s="70" t="n">
        <f aca="false">LinhrsIn!E181/SurveyHrsIn!E181</f>
        <v>0.998521505376344</v>
      </c>
      <c r="F181" s="70" t="n">
        <f aca="false">LinhrsIn!F181/SurveyHrsIn!F181</f>
        <v>0.998850574712644</v>
      </c>
      <c r="G181" s="70" t="n">
        <f aca="false">LinhrsIn!G181/SurveyHrsIn!G181</f>
        <v>0.937768817204301</v>
      </c>
      <c r="H181" s="70" t="n">
        <f aca="false">LinhrsIn!H181/SurveyHrsIn!H181</f>
        <v>0.970277777777778</v>
      </c>
      <c r="I181" s="70" t="n">
        <f aca="false">LinhrsIn!I181/SurveyHrsIn!I181</f>
        <v>0.999596774193548</v>
      </c>
      <c r="J181" s="70" t="n">
        <f aca="false">LinhrsIn!J181/SurveyHrsIn!J181</f>
        <v>0.988055555555556</v>
      </c>
      <c r="K181" s="70" t="n">
        <f aca="false">LinhrsIn!K181/SurveyHrsIn!K181</f>
        <v>0.983736559139785</v>
      </c>
      <c r="L181" s="70" t="n">
        <f aca="false">LinhrsIn!L181/SurveyHrsIn!L181</f>
        <v>0.993682795698925</v>
      </c>
      <c r="M181" s="70" t="n">
        <f aca="false">LinhrsIn!M181/SurveyHrsIn!M181</f>
        <v>0.999722222222222</v>
      </c>
      <c r="N181" s="70" t="n">
        <f aca="false">LinhrsIn!N181/SurveyHrsIn!N181</f>
        <v>0.996639784946237</v>
      </c>
      <c r="O181" s="70" t="n">
        <f aca="false">LinhrsIn!O181/SurveyHrsIn!O181</f>
        <v>0.999861111111111</v>
      </c>
      <c r="P181" s="70" t="n">
        <f aca="false">LinhrsIn!P181/SurveyHrsIn!P181</f>
        <v>0.99986559139785</v>
      </c>
      <c r="Q181" s="70" t="n">
        <f aca="false">LinhrsIn!Q181/SurveyHrsIn!Q181</f>
        <v>0.999596774193548</v>
      </c>
      <c r="R181" s="70" t="n">
        <f aca="false">LinhrsIn!R181/SurveyHrsIn!R181</f>
        <v>0.997916666666667</v>
      </c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 t="n">
        <f aca="false">AVERAGE(E181:P181)</f>
        <v>0.988881589111358</v>
      </c>
      <c r="AD181" s="70" t="n">
        <f aca="false">AVERAGE(Q181:AB181)</f>
        <v>0.998756720430108</v>
      </c>
      <c r="AE181" s="70" t="n">
        <f aca="false">AVERAGE(E181:G181)</f>
        <v>0.978380299097763</v>
      </c>
      <c r="AF181" s="70" t="n">
        <f aca="false">AVERAGE(H181:J181)</f>
        <v>0.985976702508961</v>
      </c>
      <c r="AG181" s="70" t="n">
        <f aca="false">AVERAGE(K181:M181)</f>
        <v>0.992380525686977</v>
      </c>
      <c r="AH181" s="70" t="n">
        <f aca="false">AVERAGE(N181:P181)</f>
        <v>0.998788829151732</v>
      </c>
      <c r="AI181" s="70" t="n">
        <f aca="false">AVERAGE(Q181:S181)</f>
        <v>0.998756720430108</v>
      </c>
    </row>
    <row r="182" customFormat="false" ht="12.75" hidden="false" customHeight="false" outlineLevel="0" collapsed="false">
      <c r="A182" s="69" t="s">
        <v>12</v>
      </c>
      <c r="B182" s="69" t="n">
        <v>1</v>
      </c>
      <c r="C182" s="69" t="n">
        <v>172</v>
      </c>
      <c r="D182" s="70" t="n">
        <f aca="false">LinhrsIn!D182/SurveyHrsIn!D182</f>
        <v>0.893145161290323</v>
      </c>
      <c r="E182" s="70" t="n">
        <f aca="false">LinhrsIn!E182/SurveyHrsIn!E182</f>
        <v>0.993010752688172</v>
      </c>
      <c r="F182" s="70" t="n">
        <f aca="false">LinhrsIn!F182/SurveyHrsIn!F182</f>
        <v>1</v>
      </c>
      <c r="G182" s="70" t="n">
        <f aca="false">LinhrsIn!G182/SurveyHrsIn!G182</f>
        <v>0.945698924731183</v>
      </c>
      <c r="H182" s="70" t="n">
        <f aca="false">LinhrsIn!H182/SurveyHrsIn!H182</f>
        <v>0.970138888888889</v>
      </c>
      <c r="I182" s="70" t="n">
        <f aca="false">LinhrsIn!I182/SurveyHrsIn!I182</f>
        <v>0.99986559139785</v>
      </c>
      <c r="J182" s="70" t="n">
        <f aca="false">LinhrsIn!J182/SurveyHrsIn!J182</f>
        <v>1</v>
      </c>
      <c r="K182" s="70" t="n">
        <f aca="false">LinhrsIn!K182/SurveyHrsIn!K182</f>
        <v>0.989112903225807</v>
      </c>
      <c r="L182" s="70" t="n">
        <f aca="false">LinhrsIn!L182/SurveyHrsIn!L182</f>
        <v>0.993682795698925</v>
      </c>
      <c r="M182" s="70" t="n">
        <f aca="false">LinhrsIn!M182/SurveyHrsIn!M182</f>
        <v>0.999722222222222</v>
      </c>
      <c r="N182" s="70" t="n">
        <f aca="false">LinhrsIn!N182/SurveyHrsIn!N182</f>
        <v>0.996639784946237</v>
      </c>
      <c r="O182" s="70" t="n">
        <f aca="false">LinhrsIn!O182/SurveyHrsIn!O182</f>
        <v>0.999861111111111</v>
      </c>
      <c r="P182" s="70" t="n">
        <f aca="false">LinhrsIn!P182/SurveyHrsIn!P182</f>
        <v>0.99986559139785</v>
      </c>
      <c r="Q182" s="70" t="n">
        <f aca="false">LinhrsIn!Q182/SurveyHrsIn!Q182</f>
        <v>0.999731182795699</v>
      </c>
      <c r="R182" s="70" t="n">
        <f aca="false">LinhrsIn!R182/SurveyHrsIn!R182</f>
        <v>0.999255952380952</v>
      </c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 t="n">
        <f aca="false">AVERAGE(E182:P182)</f>
        <v>0.99063321385902</v>
      </c>
      <c r="AD182" s="70" t="n">
        <f aca="false">AVERAGE(Q182:AB182)</f>
        <v>0.999493567588326</v>
      </c>
      <c r="AE182" s="70" t="n">
        <f aca="false">AVERAGE(E182:G182)</f>
        <v>0.979569892473118</v>
      </c>
      <c r="AF182" s="70" t="n">
        <f aca="false">AVERAGE(H182:J182)</f>
        <v>0.990001493428913</v>
      </c>
      <c r="AG182" s="70" t="n">
        <f aca="false">AVERAGE(K182:M182)</f>
        <v>0.994172640382318</v>
      </c>
      <c r="AH182" s="70" t="n">
        <f aca="false">AVERAGE(N182:P182)</f>
        <v>0.998788829151732</v>
      </c>
      <c r="AI182" s="70" t="n">
        <f aca="false">AVERAGE(Q182:S182)</f>
        <v>0.999493567588326</v>
      </c>
    </row>
    <row r="183" customFormat="false" ht="12.75" hidden="false" customHeight="false" outlineLevel="0" collapsed="false">
      <c r="A183" s="69" t="s">
        <v>12</v>
      </c>
      <c r="B183" s="69" t="n">
        <v>1</v>
      </c>
      <c r="C183" s="69" t="n">
        <v>173</v>
      </c>
      <c r="D183" s="70" t="n">
        <f aca="false">LinhrsIn!D183/SurveyHrsIn!D183</f>
        <v>0.997849462365591</v>
      </c>
      <c r="E183" s="70" t="n">
        <f aca="false">LinhrsIn!E183/SurveyHrsIn!E183</f>
        <v>0.997849462365591</v>
      </c>
      <c r="F183" s="70" t="n">
        <f aca="false">LinhrsIn!F183/SurveyHrsIn!F183</f>
        <v>0.99066091954023</v>
      </c>
      <c r="G183" s="70" t="n">
        <f aca="false">LinhrsIn!G183/SurveyHrsIn!G183</f>
        <v>0.945430107526882</v>
      </c>
      <c r="H183" s="70" t="n">
        <f aca="false">LinhrsIn!H183/SurveyHrsIn!H183</f>
        <v>0.966388888888889</v>
      </c>
      <c r="I183" s="70" t="n">
        <f aca="false">LinhrsIn!I183/SurveyHrsIn!I183</f>
        <v>0.982123655913979</v>
      </c>
      <c r="J183" s="70" t="n">
        <f aca="false">LinhrsIn!J183/SurveyHrsIn!J183</f>
        <v>0.969166666666667</v>
      </c>
      <c r="K183" s="70" t="n">
        <f aca="false">LinhrsIn!K183/SurveyHrsIn!K183</f>
        <v>0.988575268817204</v>
      </c>
      <c r="L183" s="70" t="n">
        <f aca="false">LinhrsIn!L183/SurveyHrsIn!L183</f>
        <v>0.974731182795699</v>
      </c>
      <c r="M183" s="70" t="n">
        <f aca="false">LinhrsIn!M183/SurveyHrsIn!M183</f>
        <v>0.991666666666667</v>
      </c>
      <c r="N183" s="70" t="n">
        <f aca="false">LinhrsIn!N183/SurveyHrsIn!N183</f>
        <v>0.995833333333333</v>
      </c>
      <c r="O183" s="70" t="n">
        <f aca="false">LinhrsIn!O183/SurveyHrsIn!O183</f>
        <v>0.9975</v>
      </c>
      <c r="P183" s="70" t="n">
        <f aca="false">LinhrsIn!P183/SurveyHrsIn!P183</f>
        <v>0.988306451612903</v>
      </c>
      <c r="Q183" s="70" t="n">
        <f aca="false">LinhrsIn!Q183/SurveyHrsIn!Q183</f>
        <v>0.996505376344086</v>
      </c>
      <c r="R183" s="70" t="n">
        <f aca="false">LinhrsIn!R183/SurveyHrsIn!R183</f>
        <v>0.999107142857143</v>
      </c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 t="n">
        <f aca="false">AVERAGE(E183:P183)</f>
        <v>0.98235271701067</v>
      </c>
      <c r="AD183" s="70" t="n">
        <f aca="false">AVERAGE(Q183:AB183)</f>
        <v>0.997806259600614</v>
      </c>
      <c r="AE183" s="70" t="n">
        <f aca="false">AVERAGE(E183:G183)</f>
        <v>0.977980163144234</v>
      </c>
      <c r="AF183" s="70" t="n">
        <f aca="false">AVERAGE(H183:J183)</f>
        <v>0.972559737156511</v>
      </c>
      <c r="AG183" s="70" t="n">
        <f aca="false">AVERAGE(K183:M183)</f>
        <v>0.984991039426523</v>
      </c>
      <c r="AH183" s="70" t="n">
        <f aca="false">AVERAGE(N183:P183)</f>
        <v>0.993879928315412</v>
      </c>
      <c r="AI183" s="70" t="n">
        <f aca="false">AVERAGE(Q183:S183)</f>
        <v>0.997806259600614</v>
      </c>
    </row>
    <row r="184" customFormat="false" ht="12.75" hidden="false" customHeight="false" outlineLevel="0" collapsed="false">
      <c r="A184" s="69" t="s">
        <v>12</v>
      </c>
      <c r="B184" s="69" t="n">
        <v>1</v>
      </c>
      <c r="C184" s="69" t="n">
        <v>174</v>
      </c>
      <c r="D184" s="70" t="n">
        <f aca="false">LinhrsIn!D184/SurveyHrsIn!D184</f>
        <v>0.99744623655914</v>
      </c>
      <c r="E184" s="70" t="n">
        <f aca="false">LinhrsIn!E184/SurveyHrsIn!E184</f>
        <v>0.998655913978495</v>
      </c>
      <c r="F184" s="70" t="n">
        <f aca="false">LinhrsIn!F184/SurveyHrsIn!F184</f>
        <v>0.999137931034483</v>
      </c>
      <c r="G184" s="70" t="n">
        <f aca="false">LinhrsIn!G184/SurveyHrsIn!G184</f>
        <v>0.940860215053764</v>
      </c>
      <c r="H184" s="70" t="n">
        <f aca="false">LinhrsIn!H184/SurveyHrsIn!H184</f>
        <v>0.969861111111111</v>
      </c>
      <c r="I184" s="70" t="n">
        <f aca="false">LinhrsIn!I184/SurveyHrsIn!I184</f>
        <v>0.998790322580645</v>
      </c>
      <c r="J184" s="70" t="n">
        <f aca="false">LinhrsIn!J184/SurveyHrsIn!J184</f>
        <v>0.997916666666667</v>
      </c>
      <c r="K184" s="70" t="n">
        <f aca="false">LinhrsIn!K184/SurveyHrsIn!K184</f>
        <v>0.986559139784946</v>
      </c>
      <c r="L184" s="70" t="n">
        <f aca="false">LinhrsIn!L184/SurveyHrsIn!L184</f>
        <v>0.991935483870968</v>
      </c>
      <c r="M184" s="70" t="n">
        <f aca="false">LinhrsIn!M184/SurveyHrsIn!M184</f>
        <v>0.997638888888889</v>
      </c>
      <c r="N184" s="70" t="n">
        <f aca="false">LinhrsIn!N184/SurveyHrsIn!N184</f>
        <v>0.999327956989247</v>
      </c>
      <c r="O184" s="70" t="n">
        <f aca="false">LinhrsIn!O184/SurveyHrsIn!O184</f>
        <v>0.999444444444445</v>
      </c>
      <c r="P184" s="70" t="n">
        <f aca="false">LinhrsIn!P184/SurveyHrsIn!P184</f>
        <v>0.994623655913979</v>
      </c>
      <c r="Q184" s="70" t="n">
        <f aca="false">LinhrsIn!Q184/SurveyHrsIn!Q184</f>
        <v>0.997715053763441</v>
      </c>
      <c r="R184" s="70" t="n">
        <f aca="false">LinhrsIn!R184/SurveyHrsIn!R184</f>
        <v>0.999255952380952</v>
      </c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 t="n">
        <f aca="false">AVERAGE(E184:P184)</f>
        <v>0.989562644193136</v>
      </c>
      <c r="AD184" s="70" t="n">
        <f aca="false">AVERAGE(Q184:AB184)</f>
        <v>0.998485503072197</v>
      </c>
      <c r="AE184" s="70" t="n">
        <f aca="false">AVERAGE(E184:G184)</f>
        <v>0.97955135335558</v>
      </c>
      <c r="AF184" s="70" t="n">
        <f aca="false">AVERAGE(H184:J184)</f>
        <v>0.988856033452808</v>
      </c>
      <c r="AG184" s="70" t="n">
        <f aca="false">AVERAGE(K184:M184)</f>
        <v>0.992044504181601</v>
      </c>
      <c r="AH184" s="70" t="n">
        <f aca="false">AVERAGE(N184:P184)</f>
        <v>0.997798685782557</v>
      </c>
      <c r="AI184" s="70" t="n">
        <f aca="false">AVERAGE(Q184:S184)</f>
        <v>0.998485503072197</v>
      </c>
    </row>
    <row r="185" customFormat="false" ht="12.75" hidden="false" customHeight="false" outlineLevel="0" collapsed="false">
      <c r="A185" s="69" t="s">
        <v>12</v>
      </c>
      <c r="B185" s="69" t="n">
        <v>1</v>
      </c>
      <c r="C185" s="69" t="n">
        <v>175</v>
      </c>
      <c r="D185" s="70" t="n">
        <f aca="false">LinhrsIn!D185/SurveyHrsIn!D185</f>
        <v>1</v>
      </c>
      <c r="E185" s="70" t="n">
        <f aca="false">LinhrsIn!E185/SurveyHrsIn!E185</f>
        <v>0.999327956989247</v>
      </c>
      <c r="F185" s="70" t="n">
        <f aca="false">LinhrsIn!F185/SurveyHrsIn!F185</f>
        <v>1</v>
      </c>
      <c r="G185" s="70" t="n">
        <f aca="false">LinhrsIn!G185/SurveyHrsIn!G185</f>
        <v>0.92002688172043</v>
      </c>
      <c r="H185" s="70" t="n">
        <f aca="false">LinhrsIn!H185/SurveyHrsIn!H185</f>
        <v>0.991944444444445</v>
      </c>
      <c r="I185" s="70" t="n">
        <f aca="false">LinhrsIn!I185/SurveyHrsIn!I185</f>
        <v>0.999731182795699</v>
      </c>
      <c r="J185" s="70" t="n">
        <f aca="false">LinhrsIn!J185/SurveyHrsIn!J185</f>
        <v>0.999027777777778</v>
      </c>
      <c r="K185" s="70" t="n">
        <f aca="false">LinhrsIn!K185/SurveyHrsIn!K185</f>
        <v>0.989381720430108</v>
      </c>
      <c r="L185" s="70" t="n">
        <f aca="false">LinhrsIn!L185/SurveyHrsIn!L185</f>
        <v>0.996908602150538</v>
      </c>
      <c r="M185" s="70" t="n">
        <f aca="false">LinhrsIn!M185/SurveyHrsIn!M185</f>
        <v>0.999583333333333</v>
      </c>
      <c r="N185" s="70" t="n">
        <f aca="false">LinhrsIn!N185/SurveyHrsIn!N185</f>
        <v>0.992204301075269</v>
      </c>
      <c r="O185" s="70" t="n">
        <f aca="false">LinhrsIn!O185/SurveyHrsIn!O185</f>
        <v>1</v>
      </c>
      <c r="P185" s="70" t="n">
        <f aca="false">LinhrsIn!P185/SurveyHrsIn!P185</f>
        <v>0.99986559139785</v>
      </c>
      <c r="Q185" s="70" t="n">
        <f aca="false">LinhrsIn!Q185/SurveyHrsIn!Q185</f>
        <v>0.966801075268817</v>
      </c>
      <c r="R185" s="70" t="n">
        <f aca="false">LinhrsIn!R185/SurveyHrsIn!R185</f>
        <v>0.961607142857143</v>
      </c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 t="n">
        <f aca="false">AVERAGE(E185:P185)</f>
        <v>0.990666816009558</v>
      </c>
      <c r="AD185" s="70" t="n">
        <f aca="false">AVERAGE(Q185:AB185)</f>
        <v>0.96420410906298</v>
      </c>
      <c r="AE185" s="70" t="n">
        <f aca="false">AVERAGE(E185:G185)</f>
        <v>0.973118279569893</v>
      </c>
      <c r="AF185" s="70" t="n">
        <f aca="false">AVERAGE(H185:J185)</f>
        <v>0.996901135005974</v>
      </c>
      <c r="AG185" s="70" t="n">
        <f aca="false">AVERAGE(K185:M185)</f>
        <v>0.995291218637993</v>
      </c>
      <c r="AH185" s="70" t="n">
        <f aca="false">AVERAGE(N185:P185)</f>
        <v>0.997356630824373</v>
      </c>
      <c r="AI185" s="70" t="n">
        <f aca="false">AVERAGE(Q185:S185)</f>
        <v>0.96420410906298</v>
      </c>
    </row>
    <row r="186" customFormat="false" ht="12.75" hidden="false" customHeight="false" outlineLevel="0" collapsed="false">
      <c r="A186" s="69" t="s">
        <v>12</v>
      </c>
      <c r="B186" s="69" t="n">
        <v>1</v>
      </c>
      <c r="C186" s="69" t="n">
        <v>176</v>
      </c>
      <c r="D186" s="70" t="n">
        <f aca="false">LinhrsIn!D186/SurveyHrsIn!D186</f>
        <v>0.998118279569893</v>
      </c>
      <c r="E186" s="70" t="n">
        <f aca="false">LinhrsIn!E186/SurveyHrsIn!E186</f>
        <v>1</v>
      </c>
      <c r="F186" s="70" t="n">
        <f aca="false">LinhrsIn!F186/SurveyHrsIn!F186</f>
        <v>0.997413793103448</v>
      </c>
      <c r="G186" s="70" t="n">
        <f aca="false">LinhrsIn!G186/SurveyHrsIn!G186</f>
        <v>0.0391129032258065</v>
      </c>
      <c r="H186" s="70" t="n">
        <f aca="false">LinhrsIn!H186/SurveyHrsIn!H186</f>
        <v>0.992222222222222</v>
      </c>
      <c r="I186" s="70" t="n">
        <f aca="false">LinhrsIn!I186/SurveyHrsIn!I186</f>
        <v>0.999731182795699</v>
      </c>
      <c r="J186" s="70" t="n">
        <f aca="false">LinhrsIn!J186/SurveyHrsIn!J186</f>
        <v>0.999861111111111</v>
      </c>
      <c r="K186" s="70" t="n">
        <f aca="false">LinhrsIn!K186/SurveyHrsIn!K186</f>
        <v>0.989516129032258</v>
      </c>
      <c r="L186" s="70" t="n">
        <f aca="false">LinhrsIn!L186/SurveyHrsIn!L186</f>
        <v>0.997043010752688</v>
      </c>
      <c r="M186" s="70" t="n">
        <f aca="false">LinhrsIn!M186/SurveyHrsIn!M186</f>
        <v>0.999583333333333</v>
      </c>
      <c r="N186" s="70" t="n">
        <f aca="false">LinhrsIn!N186/SurveyHrsIn!N186</f>
        <v>0.988978494623656</v>
      </c>
      <c r="O186" s="70" t="n">
        <f aca="false">LinhrsIn!O186/SurveyHrsIn!O186</f>
        <v>1</v>
      </c>
      <c r="P186" s="70" t="n">
        <f aca="false">LinhrsIn!P186/SurveyHrsIn!P186</f>
        <v>0.999596774193548</v>
      </c>
      <c r="Q186" s="70" t="n">
        <f aca="false">LinhrsIn!Q186/SurveyHrsIn!Q186</f>
        <v>0.998790322580645</v>
      </c>
      <c r="R186" s="70" t="n">
        <f aca="false">LinhrsIn!R186/SurveyHrsIn!R186</f>
        <v>0.998214285714286</v>
      </c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 t="n">
        <f aca="false">AVERAGE(E186:P186)</f>
        <v>0.916921579532814</v>
      </c>
      <c r="AD186" s="70" t="n">
        <f aca="false">AVERAGE(Q186:AB186)</f>
        <v>0.998502304147465</v>
      </c>
      <c r="AE186" s="70" t="n">
        <f aca="false">AVERAGE(E186:G186)</f>
        <v>0.678842232109752</v>
      </c>
      <c r="AF186" s="70" t="n">
        <f aca="false">AVERAGE(H186:J186)</f>
        <v>0.997271505376344</v>
      </c>
      <c r="AG186" s="70" t="n">
        <f aca="false">AVERAGE(K186:M186)</f>
        <v>0.99538082437276</v>
      </c>
      <c r="AH186" s="70" t="n">
        <f aca="false">AVERAGE(N186:P186)</f>
        <v>0.996191756272401</v>
      </c>
      <c r="AI186" s="70" t="n">
        <f aca="false">AVERAGE(Q186:S186)</f>
        <v>0.998502304147465</v>
      </c>
    </row>
    <row r="187" customFormat="false" ht="12.75" hidden="false" customHeight="false" outlineLevel="0" collapsed="false">
      <c r="A187" s="69" t="s">
        <v>12</v>
      </c>
      <c r="B187" s="69" t="n">
        <v>1</v>
      </c>
      <c r="C187" s="69" t="n">
        <v>177</v>
      </c>
      <c r="D187" s="70" t="n">
        <f aca="false">LinhrsIn!D187/SurveyHrsIn!D187</f>
        <v>0.921102150537634</v>
      </c>
      <c r="E187" s="70" t="n">
        <f aca="false">LinhrsIn!E187/SurveyHrsIn!E187</f>
        <v>0.999731182795699</v>
      </c>
      <c r="F187" s="70" t="n">
        <f aca="false">LinhrsIn!F187/SurveyHrsIn!F187</f>
        <v>0.998563218390805</v>
      </c>
      <c r="G187" s="70" t="n">
        <f aca="false">LinhrsIn!G187/SurveyHrsIn!G187</f>
        <v>0.92002688172043</v>
      </c>
      <c r="H187" s="70" t="n">
        <f aca="false">LinhrsIn!H187/SurveyHrsIn!H187</f>
        <v>0.992083333333333</v>
      </c>
      <c r="I187" s="70" t="n">
        <f aca="false">LinhrsIn!I187/SurveyHrsIn!I187</f>
        <v>0.999731182795699</v>
      </c>
      <c r="J187" s="70" t="n">
        <f aca="false">LinhrsIn!J187/SurveyHrsIn!J187</f>
        <v>1</v>
      </c>
      <c r="K187" s="70" t="n">
        <f aca="false">LinhrsIn!K187/SurveyHrsIn!K187</f>
        <v>0.987231182795699</v>
      </c>
      <c r="L187" s="70" t="n">
        <f aca="false">LinhrsIn!L187/SurveyHrsIn!L187</f>
        <v>0.996102150537634</v>
      </c>
      <c r="M187" s="70" t="n">
        <f aca="false">LinhrsIn!M187/SurveyHrsIn!M187</f>
        <v>0.999583333333333</v>
      </c>
      <c r="N187" s="70" t="n">
        <f aca="false">LinhrsIn!N187/SurveyHrsIn!N187</f>
        <v>0.991129032258065</v>
      </c>
      <c r="O187" s="70" t="n">
        <f aca="false">LinhrsIn!O187/SurveyHrsIn!O187</f>
        <v>1</v>
      </c>
      <c r="P187" s="70" t="n">
        <f aca="false">LinhrsIn!P187/SurveyHrsIn!P187</f>
        <v>0.999596774193548</v>
      </c>
      <c r="Q187" s="70" t="n">
        <f aca="false">LinhrsIn!Q187/SurveyHrsIn!Q187</f>
        <v>0.998790322580645</v>
      </c>
      <c r="R187" s="70" t="n">
        <f aca="false">LinhrsIn!R187/SurveyHrsIn!R187</f>
        <v>0.995833333333333</v>
      </c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 t="n">
        <f aca="false">AVERAGE(E187:P187)</f>
        <v>0.990314856012854</v>
      </c>
      <c r="AD187" s="70" t="n">
        <f aca="false">AVERAGE(Q187:AB187)</f>
        <v>0.997311827956989</v>
      </c>
      <c r="AE187" s="70" t="n">
        <f aca="false">AVERAGE(E187:G187)</f>
        <v>0.972773760968978</v>
      </c>
      <c r="AF187" s="70" t="n">
        <f aca="false">AVERAGE(H187:J187)</f>
        <v>0.997271505376344</v>
      </c>
      <c r="AG187" s="70" t="n">
        <f aca="false">AVERAGE(K187:M187)</f>
        <v>0.994305555555556</v>
      </c>
      <c r="AH187" s="70" t="n">
        <f aca="false">AVERAGE(N187:P187)</f>
        <v>0.996908602150538</v>
      </c>
      <c r="AI187" s="70" t="n">
        <f aca="false">AVERAGE(Q187:S187)</f>
        <v>0.997311827956989</v>
      </c>
    </row>
    <row r="188" customFormat="false" ht="12.75" hidden="false" customHeight="false" outlineLevel="0" collapsed="false">
      <c r="A188" s="69" t="s">
        <v>12</v>
      </c>
      <c r="B188" s="69" t="n">
        <v>1</v>
      </c>
      <c r="C188" s="69" t="n">
        <v>178</v>
      </c>
      <c r="D188" s="70" t="n">
        <f aca="false">LinhrsIn!D188/SurveyHrsIn!D188</f>
        <v>0.99986559139785</v>
      </c>
      <c r="E188" s="70" t="n">
        <f aca="false">LinhrsIn!E188/SurveyHrsIn!E188</f>
        <v>1</v>
      </c>
      <c r="F188" s="70" t="n">
        <f aca="false">LinhrsIn!F188/SurveyHrsIn!F188</f>
        <v>0.999137931034483</v>
      </c>
      <c r="G188" s="70" t="n">
        <f aca="false">LinhrsIn!G188/SurveyHrsIn!G188</f>
        <v>0.919489247311828</v>
      </c>
      <c r="H188" s="70" t="n">
        <f aca="false">LinhrsIn!H188/SurveyHrsIn!H188</f>
        <v>0.992638888888889</v>
      </c>
      <c r="I188" s="70" t="n">
        <f aca="false">LinhrsIn!I188/SurveyHrsIn!I188</f>
        <v>0.999731182795699</v>
      </c>
      <c r="J188" s="70" t="n">
        <f aca="false">LinhrsIn!J188/SurveyHrsIn!J188</f>
        <v>0.999861111111111</v>
      </c>
      <c r="K188" s="70" t="n">
        <f aca="false">LinhrsIn!K188/SurveyHrsIn!K188</f>
        <v>0.989381720430108</v>
      </c>
      <c r="L188" s="70" t="n">
        <f aca="false">LinhrsIn!L188/SurveyHrsIn!L188</f>
        <v>0.994220430107527</v>
      </c>
      <c r="M188" s="70" t="n">
        <f aca="false">LinhrsIn!M188/SurveyHrsIn!M188</f>
        <v>0.999583333333333</v>
      </c>
      <c r="N188" s="70" t="n">
        <f aca="false">LinhrsIn!N188/SurveyHrsIn!N188</f>
        <v>0.986290322580645</v>
      </c>
      <c r="O188" s="70" t="n">
        <f aca="false">LinhrsIn!O188/SurveyHrsIn!O188</f>
        <v>1</v>
      </c>
      <c r="P188" s="70" t="n">
        <f aca="false">LinhrsIn!P188/SurveyHrsIn!P188</f>
        <v>0.998655913978495</v>
      </c>
      <c r="Q188" s="70" t="n">
        <f aca="false">LinhrsIn!Q188/SurveyHrsIn!Q188</f>
        <v>0.998655913978495</v>
      </c>
      <c r="R188" s="70" t="n">
        <f aca="false">LinhrsIn!R188/SurveyHrsIn!R188</f>
        <v>0.96860119047619</v>
      </c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 t="n">
        <f aca="false">AVERAGE(E188:P188)</f>
        <v>0.98991584013101</v>
      </c>
      <c r="AD188" s="70" t="n">
        <f aca="false">AVERAGE(Q188:AB188)</f>
        <v>0.983628552227343</v>
      </c>
      <c r="AE188" s="70" t="n">
        <f aca="false">AVERAGE(E188:G188)</f>
        <v>0.972875726115437</v>
      </c>
      <c r="AF188" s="70" t="n">
        <f aca="false">AVERAGE(H188:J188)</f>
        <v>0.997410394265233</v>
      </c>
      <c r="AG188" s="70" t="n">
        <f aca="false">AVERAGE(K188:M188)</f>
        <v>0.994395161290323</v>
      </c>
      <c r="AH188" s="70" t="n">
        <f aca="false">AVERAGE(N188:P188)</f>
        <v>0.994982078853047</v>
      </c>
      <c r="AI188" s="70" t="n">
        <f aca="false">AVERAGE(Q188:S188)</f>
        <v>0.983628552227343</v>
      </c>
    </row>
    <row r="189" customFormat="false" ht="12.75" hidden="false" customHeight="false" outlineLevel="0" collapsed="false">
      <c r="A189" s="69" t="s">
        <v>12</v>
      </c>
      <c r="B189" s="69" t="n">
        <v>1</v>
      </c>
      <c r="C189" s="69" t="n">
        <v>179</v>
      </c>
      <c r="D189" s="70" t="n">
        <f aca="false">LinhrsIn!D189/SurveyHrsIn!D189</f>
        <v>1</v>
      </c>
      <c r="E189" s="70" t="n">
        <f aca="false">LinhrsIn!E189/SurveyHrsIn!E189</f>
        <v>1</v>
      </c>
      <c r="F189" s="70" t="n">
        <f aca="false">LinhrsIn!F189/SurveyHrsIn!F189</f>
        <v>0.999568965517241</v>
      </c>
      <c r="G189" s="70" t="n">
        <f aca="false">LinhrsIn!G189/SurveyHrsIn!G189</f>
        <v>0.92002688172043</v>
      </c>
      <c r="H189" s="70" t="n">
        <f aca="false">LinhrsIn!H189/SurveyHrsIn!H189</f>
        <v>0.992777777777778</v>
      </c>
      <c r="I189" s="70" t="n">
        <f aca="false">LinhrsIn!I189/SurveyHrsIn!I189</f>
        <v>0.999731182795699</v>
      </c>
      <c r="J189" s="70" t="n">
        <f aca="false">LinhrsIn!J189/SurveyHrsIn!J189</f>
        <v>0.999861111111111</v>
      </c>
      <c r="K189" s="70" t="n">
        <f aca="false">LinhrsIn!K189/SurveyHrsIn!K189</f>
        <v>0.989381720430108</v>
      </c>
      <c r="L189" s="70" t="n">
        <f aca="false">LinhrsIn!L189/SurveyHrsIn!L189</f>
        <v>0.992876344086022</v>
      </c>
      <c r="M189" s="70" t="n">
        <f aca="false">LinhrsIn!M189/SurveyHrsIn!M189</f>
        <v>0.999583333333333</v>
      </c>
      <c r="N189" s="70" t="n">
        <f aca="false">LinhrsIn!N189/SurveyHrsIn!N189</f>
        <v>0.990994623655914</v>
      </c>
      <c r="O189" s="70" t="n">
        <f aca="false">LinhrsIn!O189/SurveyHrsIn!O189</f>
        <v>1</v>
      </c>
      <c r="P189" s="70" t="n">
        <f aca="false">LinhrsIn!P189/SurveyHrsIn!P189</f>
        <v>0.999596774193548</v>
      </c>
      <c r="Q189" s="70" t="n">
        <f aca="false">LinhrsIn!Q189/SurveyHrsIn!Q189</f>
        <v>0.998790322580645</v>
      </c>
      <c r="R189" s="70" t="n">
        <f aca="false">LinhrsIn!R189/SurveyHrsIn!R189</f>
        <v>0.997916666666667</v>
      </c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 t="n">
        <f aca="false">AVERAGE(E189:P189)</f>
        <v>0.990366559551765</v>
      </c>
      <c r="AD189" s="70" t="n">
        <f aca="false">AVERAGE(Q189:AB189)</f>
        <v>0.998353494623656</v>
      </c>
      <c r="AE189" s="70" t="n">
        <f aca="false">AVERAGE(E189:G189)</f>
        <v>0.97319861574589</v>
      </c>
      <c r="AF189" s="70" t="n">
        <f aca="false">AVERAGE(H189:J189)</f>
        <v>0.997456690561529</v>
      </c>
      <c r="AG189" s="70" t="n">
        <f aca="false">AVERAGE(K189:M189)</f>
        <v>0.993947132616488</v>
      </c>
      <c r="AH189" s="70" t="n">
        <f aca="false">AVERAGE(N189:P189)</f>
        <v>0.996863799283154</v>
      </c>
      <c r="AI189" s="70" t="n">
        <f aca="false">AVERAGE(Q189:S189)</f>
        <v>0.998353494623656</v>
      </c>
    </row>
    <row r="190" customFormat="false" ht="12.75" hidden="false" customHeight="false" outlineLevel="0" collapsed="false">
      <c r="A190" s="69" t="s">
        <v>12</v>
      </c>
      <c r="B190" s="69" t="n">
        <v>1</v>
      </c>
      <c r="C190" s="69" t="n">
        <v>180</v>
      </c>
      <c r="D190" s="70" t="n">
        <f aca="false">LinhrsIn!D190/SurveyHrsIn!D190</f>
        <v>1</v>
      </c>
      <c r="E190" s="70" t="n">
        <f aca="false">LinhrsIn!E190/SurveyHrsIn!E190</f>
        <v>0.995967741935484</v>
      </c>
      <c r="F190" s="70" t="n">
        <f aca="false">LinhrsIn!F190/SurveyHrsIn!F190</f>
        <v>0.998563218390805</v>
      </c>
      <c r="G190" s="70" t="n">
        <f aca="false">LinhrsIn!G190/SurveyHrsIn!G190</f>
        <v>0.91747311827957</v>
      </c>
      <c r="H190" s="70" t="n">
        <f aca="false">LinhrsIn!H190/SurveyHrsIn!H190</f>
        <v>0.380416666666667</v>
      </c>
      <c r="I190" s="70" t="n">
        <f aca="false">LinhrsIn!I190/SurveyHrsIn!I190</f>
        <v>0.999731182795699</v>
      </c>
      <c r="J190" s="70" t="n">
        <f aca="false">LinhrsIn!J190/SurveyHrsIn!J190</f>
        <v>0.999861111111111</v>
      </c>
      <c r="K190" s="70" t="n">
        <f aca="false">LinhrsIn!K190/SurveyHrsIn!K190</f>
        <v>0.989381720430108</v>
      </c>
      <c r="L190" s="70" t="n">
        <f aca="false">LinhrsIn!L190/SurveyHrsIn!L190</f>
        <v>0.996639784946237</v>
      </c>
      <c r="M190" s="70" t="n">
        <f aca="false">LinhrsIn!M190/SurveyHrsIn!M190</f>
        <v>0.999444444444445</v>
      </c>
      <c r="N190" s="70" t="n">
        <f aca="false">LinhrsIn!N190/SurveyHrsIn!N190</f>
        <v>0.99489247311828</v>
      </c>
      <c r="O190" s="70" t="n">
        <f aca="false">LinhrsIn!O190/SurveyHrsIn!O190</f>
        <v>1</v>
      </c>
      <c r="P190" s="70" t="n">
        <f aca="false">LinhrsIn!P190/SurveyHrsIn!P190</f>
        <v>0.999596774193548</v>
      </c>
      <c r="Q190" s="70" t="n">
        <f aca="false">LinhrsIn!Q190/SurveyHrsIn!Q190</f>
        <v>0.998790322580645</v>
      </c>
      <c r="R190" s="70" t="n">
        <f aca="false">LinhrsIn!R190/SurveyHrsIn!R190</f>
        <v>0.997321428571429</v>
      </c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 t="n">
        <f aca="false">AVERAGE(E190:P190)</f>
        <v>0.939330686359329</v>
      </c>
      <c r="AD190" s="70" t="n">
        <f aca="false">AVERAGE(Q190:AB190)</f>
        <v>0.998055875576037</v>
      </c>
      <c r="AE190" s="70" t="n">
        <f aca="false">AVERAGE(E190:G190)</f>
        <v>0.970668026201953</v>
      </c>
      <c r="AF190" s="70" t="n">
        <f aca="false">AVERAGE(H190:J190)</f>
        <v>0.793336320191159</v>
      </c>
      <c r="AG190" s="70" t="n">
        <f aca="false">AVERAGE(K190:M190)</f>
        <v>0.99515531660693</v>
      </c>
      <c r="AH190" s="70" t="n">
        <f aca="false">AVERAGE(N190:P190)</f>
        <v>0.998163082437276</v>
      </c>
      <c r="AI190" s="70" t="n">
        <f aca="false">AVERAGE(Q190:S190)</f>
        <v>0.998055875576037</v>
      </c>
    </row>
    <row r="191" customFormat="false" ht="12.75" hidden="false" customHeight="false" outlineLevel="0" collapsed="false">
      <c r="A191" s="69" t="s">
        <v>12</v>
      </c>
      <c r="B191" s="69" t="n">
        <v>1</v>
      </c>
      <c r="C191" s="69" t="n">
        <v>181</v>
      </c>
      <c r="D191" s="70" t="n">
        <f aca="false">LinhrsIn!D191/SurveyHrsIn!D191</f>
        <v>0.99986559139785</v>
      </c>
      <c r="E191" s="70" t="n">
        <f aca="false">LinhrsIn!E191/SurveyHrsIn!E191</f>
        <v>1</v>
      </c>
      <c r="F191" s="70" t="n">
        <f aca="false">LinhrsIn!F191/SurveyHrsIn!F191</f>
        <v>0.999137931034483</v>
      </c>
      <c r="G191" s="70" t="n">
        <f aca="false">LinhrsIn!G191/SurveyHrsIn!G191</f>
        <v>0.917607526881721</v>
      </c>
      <c r="H191" s="70" t="n">
        <f aca="false">LinhrsIn!H191/SurveyHrsIn!H191</f>
        <v>0.992361111111111</v>
      </c>
      <c r="I191" s="70" t="n">
        <f aca="false">LinhrsIn!I191/SurveyHrsIn!I191</f>
        <v>0.999731182795699</v>
      </c>
      <c r="J191" s="70" t="n">
        <f aca="false">LinhrsIn!J191/SurveyHrsIn!J191</f>
        <v>1</v>
      </c>
      <c r="K191" s="70" t="n">
        <f aca="false">LinhrsIn!K191/SurveyHrsIn!K191</f>
        <v>0.989381720430108</v>
      </c>
      <c r="L191" s="70" t="n">
        <f aca="false">LinhrsIn!L191/SurveyHrsIn!L191</f>
        <v>0.996774193548387</v>
      </c>
      <c r="M191" s="70" t="n">
        <f aca="false">LinhrsIn!M191/SurveyHrsIn!M191</f>
        <v>0.999583333333333</v>
      </c>
      <c r="N191" s="70" t="n">
        <f aca="false">LinhrsIn!N191/SurveyHrsIn!N191</f>
        <v>0.994489247311828</v>
      </c>
      <c r="O191" s="70" t="n">
        <f aca="false">LinhrsIn!O191/SurveyHrsIn!O191</f>
        <v>1</v>
      </c>
      <c r="P191" s="70" t="n">
        <f aca="false">LinhrsIn!P191/SurveyHrsIn!P191</f>
        <v>0.999596774193548</v>
      </c>
      <c r="Q191" s="70" t="n">
        <f aca="false">LinhrsIn!Q191/SurveyHrsIn!Q191</f>
        <v>0.998790322580645</v>
      </c>
      <c r="R191" s="70" t="n">
        <f aca="false">LinhrsIn!R191/SurveyHrsIn!R191</f>
        <v>0.997916666666667</v>
      </c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 t="n">
        <f aca="false">AVERAGE(E191:P191)</f>
        <v>0.990721918386685</v>
      </c>
      <c r="AD191" s="70" t="n">
        <f aca="false">AVERAGE(Q191:AB191)</f>
        <v>0.998353494623656</v>
      </c>
      <c r="AE191" s="70" t="n">
        <f aca="false">AVERAGE(E191:G191)</f>
        <v>0.972248485972068</v>
      </c>
      <c r="AF191" s="70" t="n">
        <f aca="false">AVERAGE(H191:J191)</f>
        <v>0.997364097968937</v>
      </c>
      <c r="AG191" s="70" t="n">
        <f aca="false">AVERAGE(K191:M191)</f>
        <v>0.995246415770609</v>
      </c>
      <c r="AH191" s="70" t="n">
        <f aca="false">AVERAGE(N191:P191)</f>
        <v>0.998028673835126</v>
      </c>
      <c r="AI191" s="70" t="n">
        <f aca="false">AVERAGE(Q191:S191)</f>
        <v>0.998353494623656</v>
      </c>
    </row>
    <row r="192" customFormat="false" ht="12.75" hidden="false" customHeight="false" outlineLevel="0" collapsed="false">
      <c r="A192" s="69" t="s">
        <v>12</v>
      </c>
      <c r="B192" s="69" t="n">
        <v>1</v>
      </c>
      <c r="C192" s="69" t="n">
        <v>182</v>
      </c>
      <c r="D192" s="70" t="n">
        <f aca="false">LinhrsIn!D192/SurveyHrsIn!D192</f>
        <v>0.996370967741936</v>
      </c>
      <c r="E192" s="70" t="n">
        <f aca="false">LinhrsIn!E192/SurveyHrsIn!E192</f>
        <v>0.99986559139785</v>
      </c>
      <c r="F192" s="70" t="n">
        <f aca="false">LinhrsIn!F192/SurveyHrsIn!F192</f>
        <v>0.998419540229885</v>
      </c>
      <c r="G192" s="70" t="n">
        <f aca="false">LinhrsIn!G192/SurveyHrsIn!G192</f>
        <v>0.95241935483871</v>
      </c>
      <c r="H192" s="70" t="n">
        <f aca="false">LinhrsIn!H192/SurveyHrsIn!H192</f>
        <v>0.985833333333333</v>
      </c>
      <c r="I192" s="70" t="n">
        <f aca="false">LinhrsIn!I192/SurveyHrsIn!I192</f>
        <v>0.999059139784946</v>
      </c>
      <c r="J192" s="70" t="n">
        <f aca="false">LinhrsIn!J192/SurveyHrsIn!J192</f>
        <v>0.994305555555556</v>
      </c>
      <c r="K192" s="70" t="n">
        <f aca="false">LinhrsIn!K192/SurveyHrsIn!K192</f>
        <v>0.988306451612903</v>
      </c>
      <c r="L192" s="70" t="n">
        <f aca="false">LinhrsIn!L192/SurveyHrsIn!L192</f>
        <v>0.993279569892473</v>
      </c>
      <c r="M192" s="70" t="n">
        <f aca="false">LinhrsIn!M192/SurveyHrsIn!M192</f>
        <v>0.997638888888889</v>
      </c>
      <c r="N192" s="70" t="n">
        <f aca="false">LinhrsIn!N192/SurveyHrsIn!N192</f>
        <v>0.988306451612903</v>
      </c>
      <c r="O192" s="70" t="n">
        <f aca="false">LinhrsIn!O192/SurveyHrsIn!O192</f>
        <v>0.997916666666667</v>
      </c>
      <c r="P192" s="70" t="n">
        <f aca="false">LinhrsIn!P192/SurveyHrsIn!P192</f>
        <v>0.999596774193548</v>
      </c>
      <c r="Q192" s="70" t="n">
        <f aca="false">LinhrsIn!Q192/SurveyHrsIn!Q192</f>
        <v>0.99986559139785</v>
      </c>
      <c r="R192" s="70" t="n">
        <f aca="false">LinhrsIn!R192/SurveyHrsIn!R192</f>
        <v>0.997619047619048</v>
      </c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 t="n">
        <f aca="false">AVERAGE(E192:P192)</f>
        <v>0.991245609833972</v>
      </c>
      <c r="AD192" s="70" t="n">
        <f aca="false">AVERAGE(Q192:AB192)</f>
        <v>0.998742319508449</v>
      </c>
      <c r="AE192" s="70" t="n">
        <f aca="false">AVERAGE(E192:G192)</f>
        <v>0.983568162155481</v>
      </c>
      <c r="AF192" s="70" t="n">
        <f aca="false">AVERAGE(H192:J192)</f>
        <v>0.993066009557945</v>
      </c>
      <c r="AG192" s="70" t="n">
        <f aca="false">AVERAGE(K192:M192)</f>
        <v>0.993074970131422</v>
      </c>
      <c r="AH192" s="70" t="n">
        <f aca="false">AVERAGE(N192:P192)</f>
        <v>0.995273297491039</v>
      </c>
      <c r="AI192" s="70" t="n">
        <f aca="false">AVERAGE(Q192:S192)</f>
        <v>0.998742319508449</v>
      </c>
    </row>
    <row r="193" customFormat="false" ht="12.75" hidden="false" customHeight="false" outlineLevel="0" collapsed="false">
      <c r="A193" s="69" t="s">
        <v>12</v>
      </c>
      <c r="B193" s="69" t="n">
        <v>1</v>
      </c>
      <c r="C193" s="69" t="n">
        <v>183</v>
      </c>
      <c r="D193" s="70" t="n">
        <f aca="false">LinhrsIn!D193/SurveyHrsIn!D193</f>
        <v>0.995967741935484</v>
      </c>
      <c r="E193" s="70" t="n">
        <f aca="false">LinhrsIn!E193/SurveyHrsIn!E193</f>
        <v>1</v>
      </c>
      <c r="F193" s="70" t="n">
        <f aca="false">LinhrsIn!F193/SurveyHrsIn!F193</f>
        <v>0.974281609195402</v>
      </c>
      <c r="G193" s="70" t="n">
        <f aca="false">LinhrsIn!G193/SurveyHrsIn!G193</f>
        <v>0.954569892473118</v>
      </c>
      <c r="H193" s="70" t="n">
        <f aca="false">LinhrsIn!H193/SurveyHrsIn!H193</f>
        <v>0.971527777777778</v>
      </c>
      <c r="I193" s="70" t="n">
        <f aca="false">LinhrsIn!I193/SurveyHrsIn!I193</f>
        <v>0.999731182795699</v>
      </c>
      <c r="J193" s="70" t="n">
        <f aca="false">LinhrsIn!J193/SurveyHrsIn!J193</f>
        <v>0.999305555555556</v>
      </c>
      <c r="K193" s="70" t="n">
        <f aca="false">LinhrsIn!K193/SurveyHrsIn!K193</f>
        <v>0.988844086021505</v>
      </c>
      <c r="L193" s="70" t="n">
        <f aca="false">LinhrsIn!L193/SurveyHrsIn!L193</f>
        <v>0.99260752688172</v>
      </c>
      <c r="M193" s="70" t="n">
        <f aca="false">LinhrsIn!M193/SurveyHrsIn!M193</f>
        <v>0.997777777777778</v>
      </c>
      <c r="N193" s="70" t="n">
        <f aca="false">LinhrsIn!N193/SurveyHrsIn!N193</f>
        <v>0.985215053763441</v>
      </c>
      <c r="O193" s="70" t="n">
        <f aca="false">LinhrsIn!O193/SurveyHrsIn!O193</f>
        <v>0.997916666666667</v>
      </c>
      <c r="P193" s="70" t="n">
        <f aca="false">LinhrsIn!P193/SurveyHrsIn!P193</f>
        <v>1</v>
      </c>
      <c r="Q193" s="70" t="n">
        <f aca="false">LinhrsIn!Q193/SurveyHrsIn!Q193</f>
        <v>0.99986559139785</v>
      </c>
      <c r="R193" s="70" t="n">
        <f aca="false">LinhrsIn!R193/SurveyHrsIn!R193</f>
        <v>0.998958333333333</v>
      </c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 t="n">
        <f aca="false">AVERAGE(E193:P193)</f>
        <v>0.988481427409055</v>
      </c>
      <c r="AD193" s="70" t="n">
        <f aca="false">AVERAGE(Q193:AB193)</f>
        <v>0.999411962365591</v>
      </c>
      <c r="AE193" s="70" t="n">
        <f aca="false">AVERAGE(E193:G193)</f>
        <v>0.976283833889507</v>
      </c>
      <c r="AF193" s="70" t="n">
        <f aca="false">AVERAGE(H193:J193)</f>
        <v>0.990188172043011</v>
      </c>
      <c r="AG193" s="70" t="n">
        <f aca="false">AVERAGE(K193:M193)</f>
        <v>0.993076463560335</v>
      </c>
      <c r="AH193" s="70" t="n">
        <f aca="false">AVERAGE(N193:P193)</f>
        <v>0.994377240143369</v>
      </c>
      <c r="AI193" s="70" t="n">
        <f aca="false">AVERAGE(Q193:S193)</f>
        <v>0.999411962365591</v>
      </c>
    </row>
    <row r="194" customFormat="false" ht="12.75" hidden="false" customHeight="false" outlineLevel="0" collapsed="false">
      <c r="A194" s="69" t="s">
        <v>12</v>
      </c>
      <c r="B194" s="69" t="n">
        <v>1</v>
      </c>
      <c r="C194" s="69" t="n">
        <v>184</v>
      </c>
      <c r="D194" s="70" t="n">
        <f aca="false">LinhrsIn!D194/SurveyHrsIn!D194</f>
        <v>0.996102150537634</v>
      </c>
      <c r="E194" s="70" t="n">
        <f aca="false">LinhrsIn!E194/SurveyHrsIn!E194</f>
        <v>0.999731182795699</v>
      </c>
      <c r="F194" s="70" t="n">
        <f aca="false">LinhrsIn!F194/SurveyHrsIn!F194</f>
        <v>0.998563218390805</v>
      </c>
      <c r="G194" s="70" t="n">
        <f aca="false">LinhrsIn!G194/SurveyHrsIn!G194</f>
        <v>0.953897849462366</v>
      </c>
      <c r="H194" s="70" t="n">
        <f aca="false">LinhrsIn!H194/SurveyHrsIn!H194</f>
        <v>0.977361111111111</v>
      </c>
      <c r="I194" s="70" t="n">
        <f aca="false">LinhrsIn!I194/SurveyHrsIn!I194</f>
        <v>0.996236559139785</v>
      </c>
      <c r="J194" s="70" t="n">
        <f aca="false">LinhrsIn!J194/SurveyHrsIn!J194</f>
        <v>0.996666666666667</v>
      </c>
      <c r="K194" s="70" t="n">
        <f aca="false">LinhrsIn!K194/SurveyHrsIn!K194</f>
        <v>0.988306451612903</v>
      </c>
      <c r="L194" s="70" t="n">
        <f aca="false">LinhrsIn!L194/SurveyHrsIn!L194</f>
        <v>0.991666666666667</v>
      </c>
      <c r="M194" s="70" t="n">
        <f aca="false">LinhrsIn!M194/SurveyHrsIn!M194</f>
        <v>0.995416666666667</v>
      </c>
      <c r="N194" s="70" t="n">
        <f aca="false">LinhrsIn!N194/SurveyHrsIn!N194</f>
        <v>0.910887096774194</v>
      </c>
      <c r="O194" s="70" t="n">
        <f aca="false">LinhrsIn!O194/SurveyHrsIn!O194</f>
        <v>0.994027777777778</v>
      </c>
      <c r="P194" s="70" t="n">
        <f aca="false">LinhrsIn!P194/SurveyHrsIn!P194</f>
        <v>0.98991935483871</v>
      </c>
      <c r="Q194" s="70" t="n">
        <f aca="false">LinhrsIn!Q194/SurveyHrsIn!Q194</f>
        <v>0.998924731182796</v>
      </c>
      <c r="R194" s="70" t="n">
        <f aca="false">LinhrsIn!R194/SurveyHrsIn!R194</f>
        <v>0.592410714285714</v>
      </c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 t="n">
        <f aca="false">AVERAGE(E194:P194)</f>
        <v>0.982723383491946</v>
      </c>
      <c r="AD194" s="70" t="n">
        <f aca="false">AVERAGE(Q194:AB194)</f>
        <v>0.795667722734255</v>
      </c>
      <c r="AE194" s="70" t="n">
        <f aca="false">AVERAGE(E194:G194)</f>
        <v>0.984064083549623</v>
      </c>
      <c r="AF194" s="70" t="n">
        <f aca="false">AVERAGE(H194:J194)</f>
        <v>0.990088112305854</v>
      </c>
      <c r="AG194" s="70" t="n">
        <f aca="false">AVERAGE(K194:M194)</f>
        <v>0.991796594982079</v>
      </c>
      <c r="AH194" s="70" t="n">
        <f aca="false">AVERAGE(N194:P194)</f>
        <v>0.964944743130227</v>
      </c>
      <c r="AI194" s="70" t="n">
        <f aca="false">AVERAGE(Q194:S194)</f>
        <v>0.795667722734255</v>
      </c>
    </row>
    <row r="195" customFormat="false" ht="12.75" hidden="false" customHeight="false" outlineLevel="0" collapsed="false">
      <c r="A195" s="69" t="s">
        <v>12</v>
      </c>
      <c r="B195" s="69" t="n">
        <v>1</v>
      </c>
      <c r="C195" s="69" t="n">
        <v>185</v>
      </c>
      <c r="D195" s="70" t="n">
        <f aca="false">LinhrsIn!D195/SurveyHrsIn!D195</f>
        <v>0.996370967741936</v>
      </c>
      <c r="E195" s="70" t="n">
        <f aca="false">LinhrsIn!E195/SurveyHrsIn!E195</f>
        <v>0.998924731182796</v>
      </c>
      <c r="F195" s="70" t="n">
        <f aca="false">LinhrsIn!F195/SurveyHrsIn!F195</f>
        <v>0.994540229885058</v>
      </c>
      <c r="G195" s="70" t="n">
        <f aca="false">LinhrsIn!G195/SurveyHrsIn!G195</f>
        <v>0.950537634408602</v>
      </c>
      <c r="H195" s="70" t="n">
        <f aca="false">LinhrsIn!H195/SurveyHrsIn!H195</f>
        <v>0.366805555555556</v>
      </c>
      <c r="I195" s="70" t="n">
        <f aca="false">LinhrsIn!I195/SurveyHrsIn!I195</f>
        <v>0.999731182795699</v>
      </c>
      <c r="J195" s="70" t="n">
        <f aca="false">LinhrsIn!J195/SurveyHrsIn!J195</f>
        <v>0.993888888888889</v>
      </c>
      <c r="K195" s="70" t="n">
        <f aca="false">LinhrsIn!K195/SurveyHrsIn!K195</f>
        <v>0.988844086021505</v>
      </c>
      <c r="L195" s="70" t="n">
        <f aca="false">LinhrsIn!L195/SurveyHrsIn!L195</f>
        <v>0.991263440860215</v>
      </c>
      <c r="M195" s="70" t="n">
        <f aca="false">LinhrsIn!M195/SurveyHrsIn!M195</f>
        <v>0.985</v>
      </c>
      <c r="N195" s="70" t="n">
        <f aca="false">LinhrsIn!N195/SurveyHrsIn!N195</f>
        <v>0.986827956989247</v>
      </c>
      <c r="O195" s="70" t="n">
        <f aca="false">LinhrsIn!O195/SurveyHrsIn!O195</f>
        <v>0.997916666666667</v>
      </c>
      <c r="P195" s="70" t="n">
        <f aca="false">LinhrsIn!P195/SurveyHrsIn!P195</f>
        <v>0.99986559139785</v>
      </c>
      <c r="Q195" s="70" t="n">
        <f aca="false">LinhrsIn!Q195/SurveyHrsIn!Q195</f>
        <v>0.99986559139785</v>
      </c>
      <c r="R195" s="70" t="n">
        <f aca="false">LinhrsIn!R195/SurveyHrsIn!R195</f>
        <v>0.998065476190476</v>
      </c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 t="n">
        <f aca="false">AVERAGE(E195:P195)</f>
        <v>0.93784549705434</v>
      </c>
      <c r="AD195" s="70" t="n">
        <f aca="false">AVERAGE(Q195:AB195)</f>
        <v>0.998965533794163</v>
      </c>
      <c r="AE195" s="70" t="n">
        <f aca="false">AVERAGE(E195:G195)</f>
        <v>0.981334198492152</v>
      </c>
      <c r="AF195" s="70" t="n">
        <f aca="false">AVERAGE(H195:J195)</f>
        <v>0.786808542413381</v>
      </c>
      <c r="AG195" s="70" t="n">
        <f aca="false">AVERAGE(K195:M195)</f>
        <v>0.98836917562724</v>
      </c>
      <c r="AH195" s="70" t="n">
        <f aca="false">AVERAGE(N195:P195)</f>
        <v>0.994870071684588</v>
      </c>
      <c r="AI195" s="70" t="n">
        <f aca="false">AVERAGE(Q195:S195)</f>
        <v>0.998965533794163</v>
      </c>
    </row>
    <row r="196" customFormat="false" ht="12.75" hidden="false" customHeight="false" outlineLevel="0" collapsed="false">
      <c r="A196" s="69" t="s">
        <v>12</v>
      </c>
      <c r="B196" s="69" t="n">
        <v>1</v>
      </c>
      <c r="C196" s="69" t="n">
        <v>186</v>
      </c>
      <c r="D196" s="70" t="n">
        <f aca="false">LinhrsIn!D196/SurveyHrsIn!D196</f>
        <v>0.996370967741936</v>
      </c>
      <c r="E196" s="70" t="n">
        <f aca="false">LinhrsIn!E196/SurveyHrsIn!E196</f>
        <v>0.99986559139785</v>
      </c>
      <c r="F196" s="70" t="n">
        <f aca="false">LinhrsIn!F196/SurveyHrsIn!F196</f>
        <v>0.998850574712644</v>
      </c>
      <c r="G196" s="70" t="n">
        <f aca="false">LinhrsIn!G196/SurveyHrsIn!G196</f>
        <v>0.954301075268817</v>
      </c>
      <c r="H196" s="70" t="n">
        <f aca="false">LinhrsIn!H196/SurveyHrsIn!H196</f>
        <v>0.369861111111111</v>
      </c>
      <c r="I196" s="70" t="n">
        <f aca="false">LinhrsIn!I196/SurveyHrsIn!I196</f>
        <v>0.999731182795699</v>
      </c>
      <c r="J196" s="70" t="n">
        <f aca="false">LinhrsIn!J196/SurveyHrsIn!J196</f>
        <v>0.989861111111111</v>
      </c>
      <c r="K196" s="70" t="n">
        <f aca="false">LinhrsIn!K196/SurveyHrsIn!K196</f>
        <v>0.981451612903226</v>
      </c>
      <c r="L196" s="70" t="n">
        <f aca="false">LinhrsIn!L196/SurveyHrsIn!L196</f>
        <v>0.877016129032258</v>
      </c>
      <c r="M196" s="70" t="n">
        <f aca="false">LinhrsIn!M196/SurveyHrsIn!M196</f>
        <v>0.995694444444444</v>
      </c>
      <c r="N196" s="70" t="n">
        <f aca="false">LinhrsIn!N196/SurveyHrsIn!N196</f>
        <v>0.983333333333333</v>
      </c>
      <c r="O196" s="70" t="n">
        <f aca="false">LinhrsIn!O196/SurveyHrsIn!O196</f>
        <v>0.997222222222222</v>
      </c>
      <c r="P196" s="70" t="n">
        <f aca="false">LinhrsIn!P196/SurveyHrsIn!P196</f>
        <v>0.99986559139785</v>
      </c>
      <c r="Q196" s="70" t="n">
        <f aca="false">LinhrsIn!Q196/SurveyHrsIn!Q196</f>
        <v>0.999327956989247</v>
      </c>
      <c r="R196" s="70" t="n">
        <f aca="false">LinhrsIn!R196/SurveyHrsIn!R196</f>
        <v>0.997470238095238</v>
      </c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 t="n">
        <f aca="false">AVERAGE(E196:P196)</f>
        <v>0.928921164977547</v>
      </c>
      <c r="AD196" s="70" t="n">
        <f aca="false">AVERAGE(Q196:AB196)</f>
        <v>0.998399097542243</v>
      </c>
      <c r="AE196" s="70" t="n">
        <f aca="false">AVERAGE(E196:G196)</f>
        <v>0.98433908045977</v>
      </c>
      <c r="AF196" s="70" t="n">
        <f aca="false">AVERAGE(H196:J196)</f>
        <v>0.786484468339307</v>
      </c>
      <c r="AG196" s="70" t="n">
        <f aca="false">AVERAGE(K196:M196)</f>
        <v>0.951387395459976</v>
      </c>
      <c r="AH196" s="70" t="n">
        <f aca="false">AVERAGE(N196:P196)</f>
        <v>0.993473715651135</v>
      </c>
      <c r="AI196" s="70" t="n">
        <f aca="false">AVERAGE(Q196:S196)</f>
        <v>0.998399097542243</v>
      </c>
    </row>
    <row r="197" customFormat="false" ht="12.75" hidden="false" customHeight="false" outlineLevel="0" collapsed="false">
      <c r="A197" s="69" t="s">
        <v>12</v>
      </c>
      <c r="B197" s="69" t="n">
        <v>1</v>
      </c>
      <c r="C197" s="69" t="n">
        <v>187</v>
      </c>
      <c r="D197" s="70" t="n">
        <f aca="false">LinhrsIn!D197/SurveyHrsIn!D197</f>
        <v>0.996370967741936</v>
      </c>
      <c r="E197" s="70" t="n">
        <f aca="false">LinhrsIn!E197/SurveyHrsIn!E197</f>
        <v>1</v>
      </c>
      <c r="F197" s="70" t="n">
        <f aca="false">LinhrsIn!F197/SurveyHrsIn!F197</f>
        <v>0.998994252873563</v>
      </c>
      <c r="G197" s="70" t="n">
        <f aca="false">LinhrsIn!G197/SurveyHrsIn!G197</f>
        <v>0.95241935483871</v>
      </c>
      <c r="H197" s="70" t="n">
        <f aca="false">LinhrsIn!H197/SurveyHrsIn!H197</f>
        <v>0.986527777777778</v>
      </c>
      <c r="I197" s="70" t="n">
        <f aca="false">LinhrsIn!I197/SurveyHrsIn!I197</f>
        <v>0.997177419354839</v>
      </c>
      <c r="J197" s="70" t="n">
        <f aca="false">LinhrsIn!J197/SurveyHrsIn!J197</f>
        <v>0.999861111111111</v>
      </c>
      <c r="K197" s="70" t="n">
        <f aca="false">LinhrsIn!K197/SurveyHrsIn!K197</f>
        <v>0.986155913978495</v>
      </c>
      <c r="L197" s="70" t="n">
        <f aca="false">LinhrsIn!L197/SurveyHrsIn!L197</f>
        <v>0.993682795698925</v>
      </c>
      <c r="M197" s="70" t="n">
        <f aca="false">LinhrsIn!M197/SurveyHrsIn!M197</f>
        <v>0.997777777777778</v>
      </c>
      <c r="N197" s="70" t="n">
        <f aca="false">LinhrsIn!N197/SurveyHrsIn!N197</f>
        <v>0.989247311827957</v>
      </c>
      <c r="O197" s="70" t="n">
        <f aca="false">LinhrsIn!O197/SurveyHrsIn!O197</f>
        <v>0.945416666666667</v>
      </c>
      <c r="P197" s="70" t="n">
        <f aca="false">LinhrsIn!P197/SurveyHrsIn!P197</f>
        <v>0.99986559139785</v>
      </c>
      <c r="Q197" s="70" t="n">
        <f aca="false">LinhrsIn!Q197/SurveyHrsIn!Q197</f>
        <v>0.999462365591398</v>
      </c>
      <c r="R197" s="70" t="n">
        <f aca="false">LinhrsIn!R197/SurveyHrsIn!R197</f>
        <v>0.998511904761905</v>
      </c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 t="n">
        <f aca="false">AVERAGE(E197:P197)</f>
        <v>0.987260497775306</v>
      </c>
      <c r="AD197" s="70" t="n">
        <f aca="false">AVERAGE(Q197:AB197)</f>
        <v>0.998987135176651</v>
      </c>
      <c r="AE197" s="70" t="n">
        <f aca="false">AVERAGE(E197:G197)</f>
        <v>0.983804535904091</v>
      </c>
      <c r="AF197" s="70" t="n">
        <f aca="false">AVERAGE(H197:J197)</f>
        <v>0.994522102747909</v>
      </c>
      <c r="AG197" s="70" t="n">
        <f aca="false">AVERAGE(K197:M197)</f>
        <v>0.992538829151732</v>
      </c>
      <c r="AH197" s="70" t="n">
        <f aca="false">AVERAGE(N197:P197)</f>
        <v>0.978176523297491</v>
      </c>
      <c r="AI197" s="70" t="n">
        <f aca="false">AVERAGE(Q197:S197)</f>
        <v>0.998987135176651</v>
      </c>
    </row>
    <row r="198" customFormat="false" ht="12.75" hidden="false" customHeight="false" outlineLevel="0" collapsed="false">
      <c r="A198" s="69" t="s">
        <v>12</v>
      </c>
      <c r="B198" s="69" t="n">
        <v>1</v>
      </c>
      <c r="C198" s="69" t="n">
        <v>188</v>
      </c>
      <c r="D198" s="70" t="n">
        <f aca="false">LinhrsIn!D198/SurveyHrsIn!D198</f>
        <v>0.99489247311828</v>
      </c>
      <c r="E198" s="70" t="n">
        <f aca="false">LinhrsIn!E198/SurveyHrsIn!E198</f>
        <v>0.997715053763441</v>
      </c>
      <c r="F198" s="70" t="n">
        <f aca="false">LinhrsIn!F198/SurveyHrsIn!F198</f>
        <v>0.997126436781609</v>
      </c>
      <c r="G198" s="70" t="n">
        <f aca="false">LinhrsIn!G198/SurveyHrsIn!G198</f>
        <v>0.934677419354839</v>
      </c>
      <c r="H198" s="70" t="n">
        <f aca="false">LinhrsIn!H198/SurveyHrsIn!H198</f>
        <v>0.986527777777778</v>
      </c>
      <c r="I198" s="70" t="n">
        <f aca="false">LinhrsIn!I198/SurveyHrsIn!I198</f>
        <v>0.998118279569893</v>
      </c>
      <c r="J198" s="70" t="n">
        <f aca="false">LinhrsIn!J198/SurveyHrsIn!J198</f>
        <v>0.999444444444445</v>
      </c>
      <c r="K198" s="70" t="n">
        <f aca="false">LinhrsIn!K198/SurveyHrsIn!K198</f>
        <v>0.988844086021505</v>
      </c>
      <c r="L198" s="70" t="n">
        <f aca="false">LinhrsIn!L198/SurveyHrsIn!L198</f>
        <v>0.993951612903226</v>
      </c>
      <c r="M198" s="70" t="n">
        <f aca="false">LinhrsIn!M198/SurveyHrsIn!M198</f>
        <v>0.997777777777778</v>
      </c>
      <c r="N198" s="70" t="n">
        <f aca="false">LinhrsIn!N198/SurveyHrsIn!N198</f>
        <v>0.986424731182796</v>
      </c>
      <c r="O198" s="70" t="n">
        <f aca="false">LinhrsIn!O198/SurveyHrsIn!O198</f>
        <v>0.991388888888889</v>
      </c>
      <c r="P198" s="70" t="n">
        <f aca="false">LinhrsIn!P198/SurveyHrsIn!P198</f>
        <v>0.999193548387097</v>
      </c>
      <c r="Q198" s="70" t="n">
        <f aca="false">LinhrsIn!Q198/SurveyHrsIn!Q198</f>
        <v>0.99986559139785</v>
      </c>
      <c r="R198" s="70" t="n">
        <f aca="false">LinhrsIn!R198/SurveyHrsIn!R198</f>
        <v>0.998809523809524</v>
      </c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 t="n">
        <f aca="false">AVERAGE(E198:P198)</f>
        <v>0.989265838071108</v>
      </c>
      <c r="AD198" s="70" t="n">
        <f aca="false">AVERAGE(Q198:AB198)</f>
        <v>0.999337557603687</v>
      </c>
      <c r="AE198" s="70" t="n">
        <f aca="false">AVERAGE(E198:G198)</f>
        <v>0.976506303299963</v>
      </c>
      <c r="AF198" s="70" t="n">
        <f aca="false">AVERAGE(H198:J198)</f>
        <v>0.994696833930705</v>
      </c>
      <c r="AG198" s="70" t="n">
        <f aca="false">AVERAGE(K198:M198)</f>
        <v>0.99352449223417</v>
      </c>
      <c r="AH198" s="70" t="n">
        <f aca="false">AVERAGE(N198:P198)</f>
        <v>0.992335722819594</v>
      </c>
      <c r="AI198" s="70" t="n">
        <f aca="false">AVERAGE(Q198:S198)</f>
        <v>0.999337557603687</v>
      </c>
    </row>
    <row r="199" customFormat="false" ht="12.75" hidden="false" customHeight="false" outlineLevel="0" collapsed="false">
      <c r="A199" s="69" t="s">
        <v>12</v>
      </c>
      <c r="B199" s="69" t="n">
        <v>1</v>
      </c>
      <c r="C199" s="69" t="n">
        <v>189</v>
      </c>
      <c r="D199" s="70" t="n">
        <f aca="false">LinhrsIn!D199/SurveyHrsIn!D199</f>
        <v>0.995833333333333</v>
      </c>
      <c r="E199" s="70" t="n">
        <f aca="false">LinhrsIn!E199/SurveyHrsIn!E199</f>
        <v>0.99986559139785</v>
      </c>
      <c r="F199" s="70" t="n">
        <f aca="false">LinhrsIn!F199/SurveyHrsIn!F199</f>
        <v>0.999856321839081</v>
      </c>
      <c r="G199" s="70" t="n">
        <f aca="false">LinhrsIn!G199/SurveyHrsIn!G199</f>
        <v>0.954301075268817</v>
      </c>
      <c r="H199" s="70" t="n">
        <f aca="false">LinhrsIn!H199/SurveyHrsIn!H199</f>
        <v>0.985833333333333</v>
      </c>
      <c r="I199" s="70" t="n">
        <f aca="false">LinhrsIn!I199/SurveyHrsIn!I199</f>
        <v>0.995564516129032</v>
      </c>
      <c r="J199" s="70" t="n">
        <f aca="false">LinhrsIn!J199/SurveyHrsIn!J199</f>
        <v>0.999305555555556</v>
      </c>
      <c r="K199" s="70" t="n">
        <f aca="false">LinhrsIn!K199/SurveyHrsIn!K199</f>
        <v>0.988575268817204</v>
      </c>
      <c r="L199" s="70" t="n">
        <f aca="false">LinhrsIn!L199/SurveyHrsIn!L199</f>
        <v>0.973924731182796</v>
      </c>
      <c r="M199" s="70" t="n">
        <f aca="false">LinhrsIn!M199/SurveyHrsIn!M199</f>
        <v>0.997777777777778</v>
      </c>
      <c r="N199" s="70" t="n">
        <f aca="false">LinhrsIn!N199/SurveyHrsIn!N199</f>
        <v>0.988440860215054</v>
      </c>
      <c r="O199" s="70" t="n">
        <f aca="false">LinhrsIn!O199/SurveyHrsIn!O199</f>
        <v>0.997916666666667</v>
      </c>
      <c r="P199" s="70" t="n">
        <f aca="false">LinhrsIn!P199/SurveyHrsIn!P199</f>
        <v>0.99986559139785</v>
      </c>
      <c r="Q199" s="70" t="n">
        <f aca="false">LinhrsIn!Q199/SurveyHrsIn!Q199</f>
        <v>0.999462365591398</v>
      </c>
      <c r="R199" s="70" t="n">
        <f aca="false">LinhrsIn!R199/SurveyHrsIn!R199</f>
        <v>0.998511904761905</v>
      </c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 t="n">
        <f aca="false">AVERAGE(E199:P199)</f>
        <v>0.990102274131751</v>
      </c>
      <c r="AD199" s="70" t="n">
        <f aca="false">AVERAGE(Q199:AB199)</f>
        <v>0.998987135176651</v>
      </c>
      <c r="AE199" s="70" t="n">
        <f aca="false">AVERAGE(E199:G199)</f>
        <v>0.984674329501916</v>
      </c>
      <c r="AF199" s="70" t="n">
        <f aca="false">AVERAGE(H199:J199)</f>
        <v>0.99356780167264</v>
      </c>
      <c r="AG199" s="70" t="n">
        <f aca="false">AVERAGE(K199:M199)</f>
        <v>0.986759259259259</v>
      </c>
      <c r="AH199" s="70" t="n">
        <f aca="false">AVERAGE(N199:P199)</f>
        <v>0.99540770609319</v>
      </c>
      <c r="AI199" s="70" t="n">
        <f aca="false">AVERAGE(Q199:S199)</f>
        <v>0.998987135176651</v>
      </c>
    </row>
    <row r="200" customFormat="false" ht="12.75" hidden="false" customHeight="false" outlineLevel="0" collapsed="false">
      <c r="A200" s="69" t="s">
        <v>12</v>
      </c>
      <c r="B200" s="69" t="n">
        <v>1</v>
      </c>
      <c r="C200" s="69" t="n">
        <v>190</v>
      </c>
      <c r="D200" s="70" t="n">
        <f aca="false">LinhrsIn!D200/SurveyHrsIn!D200</f>
        <v>0.998924731182796</v>
      </c>
      <c r="E200" s="70" t="n">
        <f aca="false">LinhrsIn!E200/SurveyHrsIn!E200</f>
        <v>0.99986559139785</v>
      </c>
      <c r="F200" s="70" t="n">
        <f aca="false">LinhrsIn!F200/SurveyHrsIn!F200</f>
        <v>0.997988505747127</v>
      </c>
      <c r="G200" s="70" t="n">
        <f aca="false">LinhrsIn!G200/SurveyHrsIn!G200</f>
        <v>0.918145161290323</v>
      </c>
      <c r="H200" s="70" t="n">
        <f aca="false">LinhrsIn!H200/SurveyHrsIn!H200</f>
        <v>0.991527777777778</v>
      </c>
      <c r="I200" s="70" t="n">
        <f aca="false">LinhrsIn!I200/SurveyHrsIn!I200</f>
        <v>0.997849462365591</v>
      </c>
      <c r="J200" s="70" t="n">
        <f aca="false">LinhrsIn!J200/SurveyHrsIn!J200</f>
        <v>0.99875</v>
      </c>
      <c r="K200" s="70" t="n">
        <f aca="false">LinhrsIn!K200/SurveyHrsIn!K200</f>
        <v>0.989516129032258</v>
      </c>
      <c r="L200" s="70" t="n">
        <f aca="false">LinhrsIn!L200/SurveyHrsIn!L200</f>
        <v>0.997043010752688</v>
      </c>
      <c r="M200" s="70" t="n">
        <f aca="false">LinhrsIn!M200/SurveyHrsIn!M200</f>
        <v>0.999722222222222</v>
      </c>
      <c r="N200" s="70" t="n">
        <f aca="false">LinhrsIn!N200/SurveyHrsIn!N200</f>
        <v>0.996639784946237</v>
      </c>
      <c r="O200" s="70" t="n">
        <f aca="false">LinhrsIn!O200/SurveyHrsIn!O200</f>
        <v>1</v>
      </c>
      <c r="P200" s="70" t="n">
        <f aca="false">LinhrsIn!P200/SurveyHrsIn!P200</f>
        <v>0.99986559139785</v>
      </c>
      <c r="Q200" s="70" t="n">
        <f aca="false">LinhrsIn!Q200/SurveyHrsIn!Q200</f>
        <v>0.99986559139785</v>
      </c>
      <c r="R200" s="70" t="n">
        <f aca="false">LinhrsIn!R200/SurveyHrsIn!R200</f>
        <v>0.970386904761905</v>
      </c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 t="n">
        <f aca="false">AVERAGE(E200:P200)</f>
        <v>0.990576103077494</v>
      </c>
      <c r="AD200" s="70" t="n">
        <f aca="false">AVERAGE(Q200:AB200)</f>
        <v>0.985126248079877</v>
      </c>
      <c r="AE200" s="70" t="n">
        <f aca="false">AVERAGE(E200:G200)</f>
        <v>0.971999752811766</v>
      </c>
      <c r="AF200" s="70" t="n">
        <f aca="false">AVERAGE(H200:J200)</f>
        <v>0.996042413381123</v>
      </c>
      <c r="AG200" s="70" t="n">
        <f aca="false">AVERAGE(K200:M200)</f>
        <v>0.995427120669056</v>
      </c>
      <c r="AH200" s="70" t="n">
        <f aca="false">AVERAGE(N200:P200)</f>
        <v>0.998835125448029</v>
      </c>
      <c r="AI200" s="70" t="n">
        <f aca="false">AVERAGE(Q200:S200)</f>
        <v>0.985126248079877</v>
      </c>
    </row>
    <row r="201" customFormat="false" ht="12.75" hidden="false" customHeight="false" outlineLevel="0" collapsed="false">
      <c r="A201" s="69" t="s">
        <v>12</v>
      </c>
      <c r="B201" s="69" t="n">
        <v>1</v>
      </c>
      <c r="C201" s="69" t="n">
        <v>191</v>
      </c>
      <c r="D201" s="70" t="n">
        <f aca="false">LinhrsIn!D201/SurveyHrsIn!D201</f>
        <v>0.998655913978495</v>
      </c>
      <c r="E201" s="70" t="n">
        <f aca="false">LinhrsIn!E201/SurveyHrsIn!E201</f>
        <v>0.999462365591398</v>
      </c>
      <c r="F201" s="70" t="n">
        <f aca="false">LinhrsIn!F201/SurveyHrsIn!F201</f>
        <v>0.999856321839081</v>
      </c>
      <c r="G201" s="70" t="n">
        <f aca="false">LinhrsIn!G201/SurveyHrsIn!G201</f>
        <v>0.919623655913979</v>
      </c>
      <c r="H201" s="70" t="n">
        <f aca="false">LinhrsIn!H201/SurveyHrsIn!H201</f>
        <v>0.935972222222222</v>
      </c>
      <c r="I201" s="70" t="n">
        <f aca="false">LinhrsIn!I201/SurveyHrsIn!I201</f>
        <v>0.999731182795699</v>
      </c>
      <c r="J201" s="70" t="n">
        <f aca="false">LinhrsIn!J201/SurveyHrsIn!J201</f>
        <v>0.996944444444444</v>
      </c>
      <c r="K201" s="70" t="n">
        <f aca="false">LinhrsIn!K201/SurveyHrsIn!K201</f>
        <v>0.989516129032258</v>
      </c>
      <c r="L201" s="70" t="n">
        <f aca="false">LinhrsIn!L201/SurveyHrsIn!L201</f>
        <v>0.997043010752688</v>
      </c>
      <c r="M201" s="70" t="n">
        <f aca="false">LinhrsIn!M201/SurveyHrsIn!M201</f>
        <v>0.996666666666667</v>
      </c>
      <c r="N201" s="70" t="n">
        <f aca="false">LinhrsIn!N201/SurveyHrsIn!N201</f>
        <v>0.984005376344086</v>
      </c>
      <c r="O201" s="70" t="n">
        <f aca="false">LinhrsIn!O201/SurveyHrsIn!O201</f>
        <v>0.999166666666667</v>
      </c>
      <c r="P201" s="70" t="n">
        <f aca="false">LinhrsIn!P201/SurveyHrsIn!P201</f>
        <v>0.99247311827957</v>
      </c>
      <c r="Q201" s="70" t="n">
        <f aca="false">LinhrsIn!Q201/SurveyHrsIn!Q201</f>
        <v>0.984005376344086</v>
      </c>
      <c r="R201" s="70" t="n">
        <f aca="false">LinhrsIn!R201/SurveyHrsIn!R201</f>
        <v>0.993452380952381</v>
      </c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 t="n">
        <f aca="false">AVERAGE(E201:P201)</f>
        <v>0.984205096712397</v>
      </c>
      <c r="AD201" s="70" t="n">
        <f aca="false">AVERAGE(Q201:AB201)</f>
        <v>0.988728878648234</v>
      </c>
      <c r="AE201" s="70" t="n">
        <f aca="false">AVERAGE(E201:G201)</f>
        <v>0.972980781114819</v>
      </c>
      <c r="AF201" s="70" t="n">
        <f aca="false">AVERAGE(H201:J201)</f>
        <v>0.977549283154122</v>
      </c>
      <c r="AG201" s="70" t="n">
        <f aca="false">AVERAGE(K201:M201)</f>
        <v>0.994408602150538</v>
      </c>
      <c r="AH201" s="70" t="n">
        <f aca="false">AVERAGE(N201:P201)</f>
        <v>0.991881720430108</v>
      </c>
      <c r="AI201" s="70" t="n">
        <f aca="false">AVERAGE(Q201:S201)</f>
        <v>0.988728878648234</v>
      </c>
    </row>
    <row r="202" customFormat="false" ht="12.75" hidden="false" customHeight="false" outlineLevel="0" collapsed="false">
      <c r="A202" s="69" t="s">
        <v>12</v>
      </c>
      <c r="B202" s="69" t="n">
        <v>1</v>
      </c>
      <c r="C202" s="69" t="n">
        <v>192</v>
      </c>
      <c r="D202" s="70" t="n">
        <f aca="false">LinhrsIn!D202/SurveyHrsIn!D202</f>
        <v>0.999731182795699</v>
      </c>
      <c r="E202" s="70" t="n">
        <f aca="false">LinhrsIn!E202/SurveyHrsIn!E202</f>
        <v>0.999596774193548</v>
      </c>
      <c r="F202" s="70" t="n">
        <f aca="false">LinhrsIn!F202/SurveyHrsIn!F202</f>
        <v>0.997126436781609</v>
      </c>
      <c r="G202" s="70" t="n">
        <f aca="false">LinhrsIn!G202/SurveyHrsIn!G202</f>
        <v>0.92002688172043</v>
      </c>
      <c r="H202" s="70" t="n">
        <f aca="false">LinhrsIn!H202/SurveyHrsIn!H202</f>
        <v>0.992638888888889</v>
      </c>
      <c r="I202" s="70" t="n">
        <f aca="false">LinhrsIn!I202/SurveyHrsIn!I202</f>
        <v>0.973252688172043</v>
      </c>
      <c r="J202" s="70" t="n">
        <f aca="false">LinhrsIn!J202/SurveyHrsIn!J202</f>
        <v>1</v>
      </c>
      <c r="K202" s="70" t="n">
        <f aca="false">LinhrsIn!K202/SurveyHrsIn!K202</f>
        <v>0.989516129032258</v>
      </c>
      <c r="L202" s="70" t="n">
        <f aca="false">LinhrsIn!L202/SurveyHrsIn!L202</f>
        <v>0.997043010752688</v>
      </c>
      <c r="M202" s="70" t="n">
        <f aca="false">LinhrsIn!M202/SurveyHrsIn!M202</f>
        <v>0.999722222222222</v>
      </c>
      <c r="N202" s="70" t="n">
        <f aca="false">LinhrsIn!N202/SurveyHrsIn!N202</f>
        <v>0.99986559139785</v>
      </c>
      <c r="O202" s="70" t="n">
        <f aca="false">LinhrsIn!O202/SurveyHrsIn!O202</f>
        <v>0.999583333333333</v>
      </c>
      <c r="P202" s="70" t="n">
        <f aca="false">LinhrsIn!P202/SurveyHrsIn!P202</f>
        <v>1</v>
      </c>
      <c r="Q202" s="70" t="n">
        <f aca="false">LinhrsIn!Q202/SurveyHrsIn!Q202</f>
        <v>0.99986559139785</v>
      </c>
      <c r="R202" s="70" t="n">
        <f aca="false">LinhrsIn!R202/SurveyHrsIn!R202</f>
        <v>0.999255952380952</v>
      </c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 t="n">
        <f aca="false">AVERAGE(E202:P202)</f>
        <v>0.989030996374573</v>
      </c>
      <c r="AD202" s="70" t="n">
        <f aca="false">AVERAGE(Q202:AB202)</f>
        <v>0.999560771889401</v>
      </c>
      <c r="AE202" s="70" t="n">
        <f aca="false">AVERAGE(E202:G202)</f>
        <v>0.972250030898529</v>
      </c>
      <c r="AF202" s="70" t="n">
        <f aca="false">AVERAGE(H202:J202)</f>
        <v>0.988630525686977</v>
      </c>
      <c r="AG202" s="70" t="n">
        <f aca="false">AVERAGE(K202:M202)</f>
        <v>0.995427120669056</v>
      </c>
      <c r="AH202" s="70" t="n">
        <f aca="false">AVERAGE(N202:P202)</f>
        <v>0.999816308243728</v>
      </c>
      <c r="AI202" s="70" t="n">
        <f aca="false">AVERAGE(Q202:S202)</f>
        <v>0.999560771889401</v>
      </c>
    </row>
    <row r="203" customFormat="false" ht="12.75" hidden="false" customHeight="false" outlineLevel="0" collapsed="false">
      <c r="A203" s="69" t="s">
        <v>12</v>
      </c>
      <c r="B203" s="69" t="n">
        <v>1</v>
      </c>
      <c r="C203" s="69" t="n">
        <v>193</v>
      </c>
      <c r="D203" s="70" t="n">
        <f aca="false">LinhrsIn!D203/SurveyHrsIn!D203</f>
        <v>0.999731182795699</v>
      </c>
      <c r="E203" s="70" t="n">
        <f aca="false">LinhrsIn!E203/SurveyHrsIn!E203</f>
        <v>0.998521505376344</v>
      </c>
      <c r="F203" s="70" t="n">
        <f aca="false">LinhrsIn!F203/SurveyHrsIn!F203</f>
        <v>0.999856321839081</v>
      </c>
      <c r="G203" s="70" t="n">
        <f aca="false">LinhrsIn!G203/SurveyHrsIn!G203</f>
        <v>0.92002688172043</v>
      </c>
      <c r="H203" s="70" t="n">
        <f aca="false">LinhrsIn!H203/SurveyHrsIn!H203</f>
        <v>0.992777777777778</v>
      </c>
      <c r="I203" s="70" t="n">
        <f aca="false">LinhrsIn!I203/SurveyHrsIn!I203</f>
        <v>0.999731182795699</v>
      </c>
      <c r="J203" s="70" t="n">
        <f aca="false">LinhrsIn!J203/SurveyHrsIn!J203</f>
        <v>0.998472222222222</v>
      </c>
      <c r="K203" s="70" t="n">
        <f aca="false">LinhrsIn!K203/SurveyHrsIn!K203</f>
        <v>0.999067909454061</v>
      </c>
      <c r="L203" s="70" t="n">
        <f aca="false">LinhrsIn!L203/SurveyHrsIn!L203</f>
        <v>0.979893475366178</v>
      </c>
      <c r="M203" s="70" t="n">
        <f aca="false">LinhrsIn!M203/SurveyHrsIn!M203</f>
        <v>0.999444444444445</v>
      </c>
      <c r="N203" s="70" t="n">
        <f aca="false">LinhrsIn!N203/SurveyHrsIn!N203</f>
        <v>0.99986559139785</v>
      </c>
      <c r="O203" s="70" t="n">
        <f aca="false">LinhrsIn!O203/SurveyHrsIn!O203</f>
        <v>1</v>
      </c>
      <c r="P203" s="70" t="n">
        <f aca="false">LinhrsIn!P203/SurveyHrsIn!P203</f>
        <v>0.982795698924731</v>
      </c>
      <c r="Q203" s="70" t="n">
        <f aca="false">LinhrsIn!Q203/SurveyHrsIn!Q203</f>
        <v>0.99986559139785</v>
      </c>
      <c r="R203" s="70" t="n">
        <f aca="false">LinhrsIn!R203/SurveyHrsIn!R203</f>
        <v>0.999107142857143</v>
      </c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 t="n">
        <f aca="false">AVERAGE(E203:P203)</f>
        <v>0.989204417609902</v>
      </c>
      <c r="AD203" s="70" t="n">
        <f aca="false">AVERAGE(Q203:AB203)</f>
        <v>0.999486367127496</v>
      </c>
      <c r="AE203" s="70" t="n">
        <f aca="false">AVERAGE(E203:G203)</f>
        <v>0.972801569645285</v>
      </c>
      <c r="AF203" s="70" t="n">
        <f aca="false">AVERAGE(H203:J203)</f>
        <v>0.996993727598566</v>
      </c>
      <c r="AG203" s="70" t="n">
        <f aca="false">AVERAGE(K203:M203)</f>
        <v>0.992801943088228</v>
      </c>
      <c r="AH203" s="70" t="n">
        <f aca="false">AVERAGE(N203:P203)</f>
        <v>0.994220430107527</v>
      </c>
      <c r="AI203" s="70" t="n">
        <f aca="false">AVERAGE(Q203:S203)</f>
        <v>0.999486367127496</v>
      </c>
    </row>
    <row r="204" customFormat="false" ht="12.75" hidden="false" customHeight="false" outlineLevel="0" collapsed="false">
      <c r="A204" s="69" t="s">
        <v>12</v>
      </c>
      <c r="B204" s="69" t="n">
        <v>1</v>
      </c>
      <c r="C204" s="69" t="n">
        <v>194</v>
      </c>
      <c r="D204" s="70" t="n">
        <f aca="false">LinhrsIn!D204/SurveyHrsIn!D204</f>
        <v>0.999596774193548</v>
      </c>
      <c r="E204" s="70" t="n">
        <f aca="false">LinhrsIn!E204/SurveyHrsIn!E204</f>
        <v>0.971236559139785</v>
      </c>
      <c r="F204" s="70" t="n">
        <f aca="false">LinhrsIn!F204/SurveyHrsIn!F204</f>
        <v>0.997557471264368</v>
      </c>
      <c r="G204" s="70" t="n">
        <f aca="false">LinhrsIn!G204/SurveyHrsIn!G204</f>
        <v>0.919758064516129</v>
      </c>
      <c r="H204" s="70" t="n">
        <f aca="false">LinhrsIn!H204/SurveyHrsIn!H204</f>
        <v>0.991388888888889</v>
      </c>
      <c r="I204" s="70" t="n">
        <f aca="false">LinhrsIn!I204/SurveyHrsIn!I204</f>
        <v>0.999327956989247</v>
      </c>
      <c r="J204" s="70" t="n">
        <f aca="false">LinhrsIn!J204/SurveyHrsIn!J204</f>
        <v>0.9975</v>
      </c>
      <c r="K204" s="70" t="n">
        <f aca="false">LinhrsIn!K204/SurveyHrsIn!K204</f>
        <v>0.988709677419355</v>
      </c>
      <c r="L204" s="70" t="n">
        <f aca="false">LinhrsIn!L204/SurveyHrsIn!L204</f>
        <v>0.995564516129032</v>
      </c>
      <c r="M204" s="70" t="n">
        <f aca="false">LinhrsIn!M204/SurveyHrsIn!M204</f>
        <v>0.999444444444445</v>
      </c>
      <c r="N204" s="70" t="n">
        <f aca="false">LinhrsIn!N204/SurveyHrsIn!N204</f>
        <v>0.997849462365591</v>
      </c>
      <c r="O204" s="70" t="n">
        <f aca="false">LinhrsIn!O204/SurveyHrsIn!O204</f>
        <v>0.999861111111111</v>
      </c>
      <c r="P204" s="70" t="n">
        <f aca="false">LinhrsIn!P204/SurveyHrsIn!P204</f>
        <v>0.999596774193548</v>
      </c>
      <c r="Q204" s="70" t="n">
        <f aca="false">LinhrsIn!Q204/SurveyHrsIn!Q204</f>
        <v>0.99986559139785</v>
      </c>
      <c r="R204" s="70" t="n">
        <f aca="false">LinhrsIn!R204/SurveyHrsIn!R204</f>
        <v>0.999255952380952</v>
      </c>
      <c r="S204" s="70"/>
      <c r="T204" s="70"/>
      <c r="U204" s="70"/>
      <c r="V204" s="70"/>
      <c r="W204" s="70"/>
      <c r="X204" s="70"/>
      <c r="Y204" s="70"/>
      <c r="Z204" s="70"/>
      <c r="AA204" s="70"/>
      <c r="AB204" s="70"/>
      <c r="AC204" s="70" t="n">
        <f aca="false">AVERAGE(E204:P204)</f>
        <v>0.988149577205125</v>
      </c>
      <c r="AD204" s="70" t="n">
        <f aca="false">AVERAGE(Q204:AB204)</f>
        <v>0.999560771889401</v>
      </c>
      <c r="AE204" s="70" t="n">
        <f aca="false">AVERAGE(E204:G204)</f>
        <v>0.962850698306761</v>
      </c>
      <c r="AF204" s="70" t="n">
        <f aca="false">AVERAGE(H204:J204)</f>
        <v>0.996072281959379</v>
      </c>
      <c r="AG204" s="70" t="n">
        <f aca="false">AVERAGE(K204:M204)</f>
        <v>0.994572879330944</v>
      </c>
      <c r="AH204" s="70" t="n">
        <f aca="false">AVERAGE(N204:P204)</f>
        <v>0.999102449223417</v>
      </c>
      <c r="AI204" s="70" t="n">
        <f aca="false">AVERAGE(Q204:S204)</f>
        <v>0.999560771889401</v>
      </c>
    </row>
    <row r="205" customFormat="false" ht="12.75" hidden="false" customHeight="false" outlineLevel="0" collapsed="false">
      <c r="A205" s="69" t="s">
        <v>12</v>
      </c>
      <c r="B205" s="69" t="n">
        <v>1</v>
      </c>
      <c r="C205" s="69" t="n">
        <v>195</v>
      </c>
      <c r="D205" s="70" t="n">
        <f aca="false">LinhrsIn!D205/SurveyHrsIn!D205</f>
        <v>0.957258064516129</v>
      </c>
      <c r="E205" s="70" t="n">
        <f aca="false">LinhrsIn!E205/SurveyHrsIn!E205</f>
        <v>0.999462365591398</v>
      </c>
      <c r="F205" s="70" t="n">
        <f aca="false">LinhrsIn!F205/SurveyHrsIn!F205</f>
        <v>0.957040229885058</v>
      </c>
      <c r="G205" s="70" t="n">
        <f aca="false">LinhrsIn!G205/SurveyHrsIn!G205</f>
        <v>0.641263440860215</v>
      </c>
      <c r="H205" s="70" t="n">
        <f aca="false">LinhrsIn!H205/SurveyHrsIn!H205</f>
        <v>0.991111111111111</v>
      </c>
      <c r="I205" s="70" t="n">
        <f aca="false">LinhrsIn!I205/SurveyHrsIn!I205</f>
        <v>0.999731182795699</v>
      </c>
      <c r="J205" s="70" t="n">
        <f aca="false">LinhrsIn!J205/SurveyHrsIn!J205</f>
        <v>0.999583333333333</v>
      </c>
      <c r="K205" s="70" t="n">
        <f aca="false">LinhrsIn!K205/SurveyHrsIn!K205</f>
        <v>0.986155913978495</v>
      </c>
      <c r="L205" s="70" t="n">
        <f aca="false">LinhrsIn!L205/SurveyHrsIn!L205</f>
        <v>0.990725806451613</v>
      </c>
      <c r="M205" s="70" t="n">
        <f aca="false">LinhrsIn!M205/SurveyHrsIn!M205</f>
        <v>0.999722222222222</v>
      </c>
      <c r="N205" s="70" t="n">
        <f aca="false">LinhrsIn!N205/SurveyHrsIn!N205</f>
        <v>0.99986559139785</v>
      </c>
      <c r="O205" s="70" t="n">
        <f aca="false">LinhrsIn!O205/SurveyHrsIn!O205</f>
        <v>1</v>
      </c>
      <c r="P205" s="70" t="n">
        <f aca="false">LinhrsIn!P205/SurveyHrsIn!P205</f>
        <v>0.99986559139785</v>
      </c>
      <c r="Q205" s="70" t="n">
        <f aca="false">LinhrsIn!Q205/SurveyHrsIn!Q205</f>
        <v>0.99986559139785</v>
      </c>
      <c r="R205" s="70" t="n">
        <f aca="false">LinhrsIn!R205/SurveyHrsIn!R205</f>
        <v>0.999255952380952</v>
      </c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 t="n">
        <f aca="false">AVERAGE(E205:P205)</f>
        <v>0.96371056575207</v>
      </c>
      <c r="AD205" s="70" t="n">
        <f aca="false">AVERAGE(Q205:AB205)</f>
        <v>0.999560771889401</v>
      </c>
      <c r="AE205" s="70" t="n">
        <f aca="false">AVERAGE(E205:G205)</f>
        <v>0.865922012112224</v>
      </c>
      <c r="AF205" s="70" t="n">
        <f aca="false">AVERAGE(H205:J205)</f>
        <v>0.996808542413381</v>
      </c>
      <c r="AG205" s="70" t="n">
        <f aca="false">AVERAGE(K205:M205)</f>
        <v>0.992201314217443</v>
      </c>
      <c r="AH205" s="70" t="n">
        <f aca="false">AVERAGE(N205:P205)</f>
        <v>0.999910394265233</v>
      </c>
      <c r="AI205" s="70" t="n">
        <f aca="false">AVERAGE(Q205:S205)</f>
        <v>0.999560771889401</v>
      </c>
    </row>
    <row r="206" customFormat="false" ht="12.75" hidden="false" customHeight="false" outlineLevel="0" collapsed="false">
      <c r="A206" s="69" t="s">
        <v>12</v>
      </c>
      <c r="B206" s="69" t="n">
        <v>1</v>
      </c>
      <c r="C206" s="69" t="n">
        <v>196</v>
      </c>
      <c r="D206" s="70" t="n">
        <f aca="false">LinhrsIn!D206/SurveyHrsIn!D206</f>
        <v>0.999731182795699</v>
      </c>
      <c r="E206" s="70" t="n">
        <f aca="false">LinhrsIn!E206/SurveyHrsIn!E206</f>
        <v>1</v>
      </c>
      <c r="F206" s="70" t="n">
        <f aca="false">LinhrsIn!F206/SurveyHrsIn!F206</f>
        <v>0.970258620689655</v>
      </c>
      <c r="G206" s="70" t="n">
        <f aca="false">LinhrsIn!G206/SurveyHrsIn!G206</f>
        <v>0.919489247311828</v>
      </c>
      <c r="H206" s="70" t="n">
        <f aca="false">LinhrsIn!H206/SurveyHrsIn!H206</f>
        <v>0.985833333333333</v>
      </c>
      <c r="I206" s="70" t="n">
        <f aca="false">LinhrsIn!I206/SurveyHrsIn!I206</f>
        <v>0.999596774193548</v>
      </c>
      <c r="J206" s="70" t="n">
        <f aca="false">LinhrsIn!J206/SurveyHrsIn!J206</f>
        <v>0.998194444444445</v>
      </c>
      <c r="K206" s="70" t="n">
        <f aca="false">LinhrsIn!K206/SurveyHrsIn!K206</f>
        <v>0.989516129032258</v>
      </c>
      <c r="L206" s="70" t="n">
        <f aca="false">LinhrsIn!L206/SurveyHrsIn!L206</f>
        <v>0.993548387096774</v>
      </c>
      <c r="M206" s="70" t="n">
        <f aca="false">LinhrsIn!M206/SurveyHrsIn!M206</f>
        <v>0.998611111111111</v>
      </c>
      <c r="N206" s="70" t="n">
        <f aca="false">LinhrsIn!N206/SurveyHrsIn!N206</f>
        <v>0.980913978494624</v>
      </c>
      <c r="O206" s="70" t="n">
        <f aca="false">LinhrsIn!O206/SurveyHrsIn!O206</f>
        <v>0.999861111111111</v>
      </c>
      <c r="P206" s="70" t="n">
        <f aca="false">LinhrsIn!P206/SurveyHrsIn!P206</f>
        <v>0.99986559139785</v>
      </c>
      <c r="Q206" s="70" t="n">
        <f aca="false">LinhrsIn!Q206/SurveyHrsIn!Q206</f>
        <v>0.99986559139785</v>
      </c>
      <c r="R206" s="70" t="n">
        <f aca="false">LinhrsIn!R206/SurveyHrsIn!R206</f>
        <v>0.997619047619048</v>
      </c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 t="n">
        <f aca="false">AVERAGE(E206:P206)</f>
        <v>0.986307394018045</v>
      </c>
      <c r="AD206" s="70" t="n">
        <f aca="false">AVERAGE(Q206:AB206)</f>
        <v>0.998742319508449</v>
      </c>
      <c r="AE206" s="70" t="n">
        <f aca="false">AVERAGE(E206:G206)</f>
        <v>0.963249289333828</v>
      </c>
      <c r="AF206" s="70" t="n">
        <f aca="false">AVERAGE(H206:J206)</f>
        <v>0.994541517323775</v>
      </c>
      <c r="AG206" s="70" t="n">
        <f aca="false">AVERAGE(K206:M206)</f>
        <v>0.993891875746714</v>
      </c>
      <c r="AH206" s="70" t="n">
        <f aca="false">AVERAGE(N206:P206)</f>
        <v>0.993546893667861</v>
      </c>
      <c r="AI206" s="70" t="n">
        <f aca="false">AVERAGE(Q206:S206)</f>
        <v>0.998742319508449</v>
      </c>
    </row>
    <row r="207" customFormat="false" ht="12.75" hidden="false" customHeight="false" outlineLevel="0" collapsed="false">
      <c r="A207" s="69" t="s">
        <v>12</v>
      </c>
      <c r="B207" s="69" t="n">
        <v>1</v>
      </c>
      <c r="C207" s="69" t="n">
        <v>197</v>
      </c>
      <c r="D207" s="70" t="n">
        <f aca="false">LinhrsIn!D207/SurveyHrsIn!D207</f>
        <v>0.999731182795699</v>
      </c>
      <c r="E207" s="70" t="n">
        <f aca="false">LinhrsIn!E207/SurveyHrsIn!E207</f>
        <v>1</v>
      </c>
      <c r="F207" s="70" t="n">
        <f aca="false">LinhrsIn!F207/SurveyHrsIn!F207</f>
        <v>0.998419540229885</v>
      </c>
      <c r="G207" s="70" t="n">
        <f aca="false">LinhrsIn!G207/SurveyHrsIn!G207</f>
        <v>0.920564516129032</v>
      </c>
      <c r="H207" s="70" t="n">
        <f aca="false">LinhrsIn!H207/SurveyHrsIn!H207</f>
        <v>0.992638888888889</v>
      </c>
      <c r="I207" s="70" t="n">
        <f aca="false">LinhrsIn!I207/SurveyHrsIn!I207</f>
        <v>0.986290322580645</v>
      </c>
      <c r="J207" s="70" t="n">
        <f aca="false">LinhrsIn!J207/SurveyHrsIn!J207</f>
        <v>0.99875</v>
      </c>
      <c r="K207" s="70" t="n">
        <f aca="false">LinhrsIn!K207/SurveyHrsIn!K207</f>
        <v>0.989516129032258</v>
      </c>
      <c r="L207" s="70" t="n">
        <f aca="false">LinhrsIn!L207/SurveyHrsIn!L207</f>
        <v>0.996908602150538</v>
      </c>
      <c r="M207" s="70" t="n">
        <f aca="false">LinhrsIn!M207/SurveyHrsIn!M207</f>
        <v>0.996111111111111</v>
      </c>
      <c r="N207" s="70" t="n">
        <f aca="false">LinhrsIn!N207/SurveyHrsIn!N207</f>
        <v>0.99758064516129</v>
      </c>
      <c r="O207" s="70" t="n">
        <f aca="false">LinhrsIn!O207/SurveyHrsIn!O207</f>
        <v>1</v>
      </c>
      <c r="P207" s="70" t="n">
        <f aca="false">LinhrsIn!P207/SurveyHrsIn!P207</f>
        <v>0.998387096774194</v>
      </c>
      <c r="Q207" s="70" t="n">
        <f aca="false">LinhrsIn!Q207/SurveyHrsIn!Q207</f>
        <v>0.99986559139785</v>
      </c>
      <c r="R207" s="70" t="n">
        <f aca="false">LinhrsIn!R207/SurveyHrsIn!R207</f>
        <v>0.999107142857143</v>
      </c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 t="n">
        <f aca="false">AVERAGE(E207:P207)</f>
        <v>0.989597237671487</v>
      </c>
      <c r="AD207" s="70" t="n">
        <f aca="false">AVERAGE(Q207:AB207)</f>
        <v>0.999486367127496</v>
      </c>
      <c r="AE207" s="70" t="n">
        <f aca="false">AVERAGE(E207:G207)</f>
        <v>0.972994685452972</v>
      </c>
      <c r="AF207" s="70" t="n">
        <f aca="false">AVERAGE(H207:J207)</f>
        <v>0.992559737156511</v>
      </c>
      <c r="AG207" s="70" t="n">
        <f aca="false">AVERAGE(K207:M207)</f>
        <v>0.994178614097969</v>
      </c>
      <c r="AH207" s="70" t="n">
        <f aca="false">AVERAGE(N207:P207)</f>
        <v>0.998655913978495</v>
      </c>
      <c r="AI207" s="70" t="n">
        <f aca="false">AVERAGE(Q207:S207)</f>
        <v>0.999486367127496</v>
      </c>
    </row>
    <row r="208" customFormat="false" ht="12.75" hidden="false" customHeight="false" outlineLevel="0" collapsed="false">
      <c r="A208" s="69" t="s">
        <v>12</v>
      </c>
      <c r="B208" s="69" t="n">
        <v>1</v>
      </c>
      <c r="C208" s="69" t="n">
        <v>198</v>
      </c>
      <c r="D208" s="70" t="n">
        <f aca="false">LinhrsIn!D208/SurveyHrsIn!D208</f>
        <v>0.998655913978495</v>
      </c>
      <c r="E208" s="70" t="n">
        <f aca="false">LinhrsIn!E208/SurveyHrsIn!E208</f>
        <v>0.998252688172043</v>
      </c>
      <c r="F208" s="70" t="n">
        <f aca="false">LinhrsIn!F208/SurveyHrsIn!F208</f>
        <v>0.999712643678161</v>
      </c>
      <c r="G208" s="70" t="n">
        <f aca="false">LinhrsIn!G208/SurveyHrsIn!G208</f>
        <v>0.919220430107527</v>
      </c>
      <c r="H208" s="70" t="n">
        <f aca="false">LinhrsIn!H208/SurveyHrsIn!H208</f>
        <v>0.992222222222222</v>
      </c>
      <c r="I208" s="70" t="n">
        <f aca="false">LinhrsIn!I208/SurveyHrsIn!I208</f>
        <v>0.996102150537634</v>
      </c>
      <c r="J208" s="70" t="n">
        <f aca="false">LinhrsIn!J208/SurveyHrsIn!J208</f>
        <v>0.991805555555556</v>
      </c>
      <c r="K208" s="70" t="n">
        <f aca="false">LinhrsIn!K208/SurveyHrsIn!K208</f>
        <v>0.987096774193548</v>
      </c>
      <c r="L208" s="70" t="n">
        <f aca="false">LinhrsIn!L208/SurveyHrsIn!L208</f>
        <v>0.987903225806452</v>
      </c>
      <c r="M208" s="70" t="n">
        <f aca="false">LinhrsIn!M208/SurveyHrsIn!M208</f>
        <v>0.99625</v>
      </c>
      <c r="N208" s="70" t="n">
        <f aca="false">LinhrsIn!N208/SurveyHrsIn!N208</f>
        <v>0.995967741935484</v>
      </c>
      <c r="O208" s="70" t="n">
        <f aca="false">LinhrsIn!O208/SurveyHrsIn!O208</f>
        <v>1</v>
      </c>
      <c r="P208" s="70" t="n">
        <f aca="false">LinhrsIn!P208/SurveyHrsIn!P208</f>
        <v>0.99986559139785</v>
      </c>
      <c r="Q208" s="70" t="n">
        <f aca="false">LinhrsIn!Q208/SurveyHrsIn!Q208</f>
        <v>0.99986559139785</v>
      </c>
      <c r="R208" s="70" t="n">
        <f aca="false">LinhrsIn!R208/SurveyHrsIn!R208</f>
        <v>0.999107142857143</v>
      </c>
      <c r="S208" s="70"/>
      <c r="T208" s="70"/>
      <c r="U208" s="70"/>
      <c r="V208" s="70"/>
      <c r="W208" s="70"/>
      <c r="X208" s="70"/>
      <c r="Y208" s="70"/>
      <c r="Z208" s="70"/>
      <c r="AA208" s="70"/>
      <c r="AB208" s="70"/>
      <c r="AC208" s="70" t="n">
        <f aca="false">AVERAGE(E208:P208)</f>
        <v>0.988699918633873</v>
      </c>
      <c r="AD208" s="70" t="n">
        <f aca="false">AVERAGE(Q208:AB208)</f>
        <v>0.999486367127496</v>
      </c>
      <c r="AE208" s="70" t="n">
        <f aca="false">AVERAGE(E208:G208)</f>
        <v>0.97239525398591</v>
      </c>
      <c r="AF208" s="70" t="n">
        <f aca="false">AVERAGE(H208:J208)</f>
        <v>0.993376642771804</v>
      </c>
      <c r="AG208" s="70" t="n">
        <f aca="false">AVERAGE(K208:M208)</f>
        <v>0.990416666666667</v>
      </c>
      <c r="AH208" s="70" t="n">
        <f aca="false">AVERAGE(N208:P208)</f>
        <v>0.998611111111111</v>
      </c>
      <c r="AI208" s="70" t="n">
        <f aca="false">AVERAGE(Q208:S208)</f>
        <v>0.999486367127496</v>
      </c>
    </row>
    <row r="209" customFormat="false" ht="12.75" hidden="false" customHeight="false" outlineLevel="0" collapsed="false">
      <c r="A209" s="69" t="s">
        <v>12</v>
      </c>
      <c r="B209" s="69" t="n">
        <v>1</v>
      </c>
      <c r="C209" s="69" t="n">
        <v>199</v>
      </c>
      <c r="D209" s="70" t="n">
        <f aca="false">LinhrsIn!D209/SurveyHrsIn!D209</f>
        <v>0.996639784946237</v>
      </c>
      <c r="E209" s="70" t="n">
        <f aca="false">LinhrsIn!E209/SurveyHrsIn!E209</f>
        <v>0.998924731182796</v>
      </c>
      <c r="F209" s="70" t="n">
        <f aca="false">LinhrsIn!F209/SurveyHrsIn!F209</f>
        <v>0.996695402298851</v>
      </c>
      <c r="G209" s="70" t="n">
        <f aca="false">LinhrsIn!G209/SurveyHrsIn!G209</f>
        <v>0.919489247311828</v>
      </c>
      <c r="H209" s="70" t="n">
        <f aca="false">LinhrsIn!H209/SurveyHrsIn!H209</f>
        <v>0.988333333333333</v>
      </c>
      <c r="I209" s="70" t="n">
        <f aca="false">LinhrsIn!I209/SurveyHrsIn!I209</f>
        <v>0.97755376344086</v>
      </c>
      <c r="J209" s="70" t="n">
        <f aca="false">LinhrsIn!J209/SurveyHrsIn!J209</f>
        <v>0.986944444444445</v>
      </c>
      <c r="K209" s="70" t="n">
        <f aca="false">LinhrsIn!K209/SurveyHrsIn!K209</f>
        <v>0.989516129032258</v>
      </c>
      <c r="L209" s="70" t="n">
        <f aca="false">LinhrsIn!L209/SurveyHrsIn!L209</f>
        <v>0.996908602150538</v>
      </c>
      <c r="M209" s="70" t="n">
        <f aca="false">LinhrsIn!M209/SurveyHrsIn!M209</f>
        <v>0.844722222222222</v>
      </c>
      <c r="N209" s="70" t="n">
        <f aca="false">LinhrsIn!N209/SurveyHrsIn!N209</f>
        <v>0.98991935483871</v>
      </c>
      <c r="O209" s="70" t="n">
        <f aca="false">LinhrsIn!O209/SurveyHrsIn!O209</f>
        <v>1</v>
      </c>
      <c r="P209" s="70" t="n">
        <f aca="false">LinhrsIn!P209/SurveyHrsIn!P209</f>
        <v>1</v>
      </c>
      <c r="Q209" s="70" t="n">
        <f aca="false">LinhrsIn!Q209/SurveyHrsIn!Q209</f>
        <v>0.99986559139785</v>
      </c>
      <c r="R209" s="70" t="n">
        <f aca="false">LinhrsIn!R209/SurveyHrsIn!R209</f>
        <v>0.999255952380952</v>
      </c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 t="n">
        <f aca="false">AVERAGE(E209:P209)</f>
        <v>0.974083935854653</v>
      </c>
      <c r="AD209" s="70" t="n">
        <f aca="false">AVERAGE(Q209:AB209)</f>
        <v>0.999560771889401</v>
      </c>
      <c r="AE209" s="70" t="n">
        <f aca="false">AVERAGE(E209:G209)</f>
        <v>0.971703126931158</v>
      </c>
      <c r="AF209" s="70" t="n">
        <f aca="false">AVERAGE(H209:J209)</f>
        <v>0.984277180406213</v>
      </c>
      <c r="AG209" s="70" t="n">
        <f aca="false">AVERAGE(K209:M209)</f>
        <v>0.943715651135006</v>
      </c>
      <c r="AH209" s="70" t="n">
        <f aca="false">AVERAGE(N209:P209)</f>
        <v>0.996639784946237</v>
      </c>
      <c r="AI209" s="70" t="n">
        <f aca="false">AVERAGE(Q209:S209)</f>
        <v>0.999560771889401</v>
      </c>
    </row>
    <row r="210" customFormat="false" ht="12.75" hidden="false" customHeight="false" outlineLevel="0" collapsed="false">
      <c r="A210" s="69" t="s">
        <v>12</v>
      </c>
      <c r="B210" s="69" t="n">
        <v>1</v>
      </c>
      <c r="C210" s="69" t="n">
        <v>200</v>
      </c>
      <c r="D210" s="70" t="n">
        <f aca="false">LinhrsIn!D210/SurveyHrsIn!D210</f>
        <v>0.997983870967742</v>
      </c>
      <c r="E210" s="70" t="n">
        <f aca="false">LinhrsIn!E210/SurveyHrsIn!E210</f>
        <v>0.998521505376344</v>
      </c>
      <c r="F210" s="70" t="n">
        <f aca="false">LinhrsIn!F210/SurveyHrsIn!F210</f>
        <v>0.999856321839081</v>
      </c>
      <c r="G210" s="70" t="n">
        <f aca="false">LinhrsIn!G210/SurveyHrsIn!G210</f>
        <v>0.919623655913979</v>
      </c>
      <c r="H210" s="70" t="n">
        <f aca="false">LinhrsIn!H210/SurveyHrsIn!H210</f>
        <v>0.992222222222222</v>
      </c>
      <c r="I210" s="70" t="n">
        <f aca="false">LinhrsIn!I210/SurveyHrsIn!I210</f>
        <v>0.999731182795699</v>
      </c>
      <c r="J210" s="70" t="n">
        <f aca="false">LinhrsIn!J210/SurveyHrsIn!J210</f>
        <v>0.999861111111111</v>
      </c>
      <c r="K210" s="70" t="n">
        <f aca="false">LinhrsIn!K210/SurveyHrsIn!K210</f>
        <v>0.989516129032258</v>
      </c>
      <c r="L210" s="70" t="n">
        <f aca="false">LinhrsIn!L210/SurveyHrsIn!L210</f>
        <v>0.996908602150538</v>
      </c>
      <c r="M210" s="70" t="n">
        <f aca="false">LinhrsIn!M210/SurveyHrsIn!M210</f>
        <v>0.994722222222222</v>
      </c>
      <c r="N210" s="70" t="n">
        <f aca="false">LinhrsIn!N210/SurveyHrsIn!N210</f>
        <v>0.998790322580645</v>
      </c>
      <c r="O210" s="70" t="n">
        <f aca="false">LinhrsIn!O210/SurveyHrsIn!O210</f>
        <v>0.996944444444444</v>
      </c>
      <c r="P210" s="70" t="n">
        <f aca="false">LinhrsIn!P210/SurveyHrsIn!P210</f>
        <v>1</v>
      </c>
      <c r="Q210" s="70" t="n">
        <f aca="false">LinhrsIn!Q210/SurveyHrsIn!Q210</f>
        <v>0.999731182795699</v>
      </c>
      <c r="R210" s="70" t="n">
        <f aca="false">LinhrsIn!R210/SurveyHrsIn!R210</f>
        <v>0.999107142857143</v>
      </c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 t="n">
        <f aca="false">AVERAGE(E210:P210)</f>
        <v>0.990558143307379</v>
      </c>
      <c r="AD210" s="70" t="n">
        <f aca="false">AVERAGE(Q210:AB210)</f>
        <v>0.999419162826421</v>
      </c>
      <c r="AE210" s="70" t="n">
        <f aca="false">AVERAGE(E210:G210)</f>
        <v>0.972667161043134</v>
      </c>
      <c r="AF210" s="70" t="n">
        <f aca="false">AVERAGE(H210:J210)</f>
        <v>0.997271505376344</v>
      </c>
      <c r="AG210" s="70" t="n">
        <f aca="false">AVERAGE(K210:M210)</f>
        <v>0.993715651135006</v>
      </c>
      <c r="AH210" s="70" t="n">
        <f aca="false">AVERAGE(N210:P210)</f>
        <v>0.99857825567503</v>
      </c>
      <c r="AI210" s="70" t="n">
        <f aca="false">AVERAGE(Q210:S210)</f>
        <v>0.999419162826421</v>
      </c>
    </row>
    <row r="211" customFormat="false" ht="12.75" hidden="false" customHeight="false" outlineLevel="0" collapsed="false">
      <c r="A211" s="69" t="s">
        <v>12</v>
      </c>
      <c r="B211" s="69" t="n">
        <v>1</v>
      </c>
      <c r="C211" s="69" t="n">
        <v>201</v>
      </c>
      <c r="D211" s="70" t="n">
        <f aca="false">LinhrsIn!D211/SurveyHrsIn!D211</f>
        <v>0.999731182795699</v>
      </c>
      <c r="E211" s="70" t="n">
        <f aca="false">LinhrsIn!E211/SurveyHrsIn!E211</f>
        <v>0.99986559139785</v>
      </c>
      <c r="F211" s="70" t="n">
        <f aca="false">LinhrsIn!F211/SurveyHrsIn!F211</f>
        <v>0.998419540229885</v>
      </c>
      <c r="G211" s="70" t="n">
        <f aca="false">LinhrsIn!G211/SurveyHrsIn!G211</f>
        <v>0.919758064516129</v>
      </c>
      <c r="H211" s="70" t="n">
        <f aca="false">LinhrsIn!H211/SurveyHrsIn!H211</f>
        <v>0.992777777777778</v>
      </c>
      <c r="I211" s="70" t="n">
        <f aca="false">LinhrsIn!I211/SurveyHrsIn!I211</f>
        <v>0.999731182795699</v>
      </c>
      <c r="J211" s="70" t="n">
        <f aca="false">LinhrsIn!J211/SurveyHrsIn!J211</f>
        <v>1</v>
      </c>
      <c r="K211" s="70" t="n">
        <f aca="false">LinhrsIn!K211/SurveyHrsIn!K211</f>
        <v>0.982930107526882</v>
      </c>
      <c r="L211" s="70" t="n">
        <f aca="false">LinhrsIn!L211/SurveyHrsIn!L211</f>
        <v>0.963440860215054</v>
      </c>
      <c r="M211" s="70" t="n">
        <f aca="false">LinhrsIn!M211/SurveyHrsIn!M211</f>
        <v>0.995555555555556</v>
      </c>
      <c r="N211" s="70" t="n">
        <f aca="false">LinhrsIn!N211/SurveyHrsIn!N211</f>
        <v>0.99986559139785</v>
      </c>
      <c r="O211" s="70" t="n">
        <f aca="false">LinhrsIn!O211/SurveyHrsIn!O211</f>
        <v>0.998333333333333</v>
      </c>
      <c r="P211" s="70" t="n">
        <f aca="false">LinhrsIn!P211/SurveyHrsIn!P211</f>
        <v>0.99986559139785</v>
      </c>
      <c r="Q211" s="70" t="n">
        <f aca="false">LinhrsIn!Q211/SurveyHrsIn!Q211</f>
        <v>0.999731182795699</v>
      </c>
      <c r="R211" s="70" t="n">
        <f aca="false">LinhrsIn!R211/SurveyHrsIn!R211</f>
        <v>0.999255952380952</v>
      </c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 t="n">
        <f aca="false">AVERAGE(E211:P211)</f>
        <v>0.987545266345322</v>
      </c>
      <c r="AD211" s="70" t="n">
        <f aca="false">AVERAGE(Q211:AB211)</f>
        <v>0.999493567588326</v>
      </c>
      <c r="AE211" s="70" t="n">
        <f aca="false">AVERAGE(E211:G211)</f>
        <v>0.972681065381288</v>
      </c>
      <c r="AF211" s="70" t="n">
        <f aca="false">AVERAGE(H211:J211)</f>
        <v>0.997502986857826</v>
      </c>
      <c r="AG211" s="70" t="n">
        <f aca="false">AVERAGE(K211:M211)</f>
        <v>0.980642174432497</v>
      </c>
      <c r="AH211" s="70" t="n">
        <f aca="false">AVERAGE(N211:P211)</f>
        <v>0.999354838709678</v>
      </c>
      <c r="AI211" s="70" t="n">
        <f aca="false">AVERAGE(Q211:S211)</f>
        <v>0.999493567588326</v>
      </c>
    </row>
    <row r="212" customFormat="false" ht="12.75" hidden="false" customHeight="false" outlineLevel="0" collapsed="false">
      <c r="A212" s="69" t="s">
        <v>12</v>
      </c>
      <c r="B212" s="69" t="n">
        <v>1</v>
      </c>
      <c r="C212" s="69" t="n">
        <v>202</v>
      </c>
      <c r="D212" s="70" t="n">
        <f aca="false">LinhrsIn!D212/SurveyHrsIn!D212</f>
        <v>0.991129032258065</v>
      </c>
      <c r="E212" s="70" t="n">
        <f aca="false">LinhrsIn!E212/SurveyHrsIn!E212</f>
        <v>0.994623655913979</v>
      </c>
      <c r="F212" s="70" t="n">
        <f aca="false">LinhrsIn!F212/SurveyHrsIn!F212</f>
        <v>0.997270114942529</v>
      </c>
      <c r="G212" s="70" t="n">
        <f aca="false">LinhrsIn!G212/SurveyHrsIn!G212</f>
        <v>0.955510752688172</v>
      </c>
      <c r="H212" s="70" t="n">
        <f aca="false">LinhrsIn!H212/SurveyHrsIn!H212</f>
        <v>0.37125</v>
      </c>
      <c r="I212" s="70" t="n">
        <f aca="false">LinhrsIn!I212/SurveyHrsIn!I212</f>
        <v>0.997043010752688</v>
      </c>
      <c r="J212" s="70" t="n">
        <f aca="false">LinhrsIn!J212/SurveyHrsIn!J212</f>
        <v>0.948611111111111</v>
      </c>
      <c r="K212" s="70" t="n">
        <f aca="false">LinhrsIn!K212/SurveyHrsIn!K212</f>
        <v>0.967338709677419</v>
      </c>
      <c r="L212" s="70" t="n">
        <f aca="false">LinhrsIn!L212/SurveyHrsIn!L212</f>
        <v>0.951612903225807</v>
      </c>
      <c r="M212" s="70" t="n">
        <f aca="false">LinhrsIn!M212/SurveyHrsIn!M212</f>
        <v>0.965416666666667</v>
      </c>
      <c r="N212" s="70" t="n">
        <f aca="false">LinhrsIn!N212/SurveyHrsIn!N212</f>
        <v>0.99502688172043</v>
      </c>
      <c r="O212" s="70" t="n">
        <f aca="false">LinhrsIn!O212/SurveyHrsIn!O212</f>
        <v>0.997916666666667</v>
      </c>
      <c r="P212" s="70" t="n">
        <f aca="false">LinhrsIn!P212/SurveyHrsIn!P212</f>
        <v>0.99986559139785</v>
      </c>
      <c r="Q212" s="70" t="n">
        <f aca="false">LinhrsIn!Q212/SurveyHrsIn!Q212</f>
        <v>0.999059139784946</v>
      </c>
      <c r="R212" s="70" t="n">
        <f aca="false">LinhrsIn!R212/SurveyHrsIn!R212</f>
        <v>0.997470238095238</v>
      </c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 t="n">
        <f aca="false">AVERAGE(E212:P212)</f>
        <v>0.92845717206361</v>
      </c>
      <c r="AD212" s="70" t="n">
        <f aca="false">AVERAGE(Q212:AB212)</f>
        <v>0.998264688940092</v>
      </c>
      <c r="AE212" s="70" t="n">
        <f aca="false">AVERAGE(E212:G212)</f>
        <v>0.982468174514893</v>
      </c>
      <c r="AF212" s="70" t="n">
        <f aca="false">AVERAGE(H212:J212)</f>
        <v>0.7723013739546</v>
      </c>
      <c r="AG212" s="70" t="n">
        <f aca="false">AVERAGE(K212:M212)</f>
        <v>0.961456093189964</v>
      </c>
      <c r="AH212" s="70" t="n">
        <f aca="false">AVERAGE(N212:P212)</f>
        <v>0.997603046594982</v>
      </c>
      <c r="AI212" s="70" t="n">
        <f aca="false">AVERAGE(Q212:S212)</f>
        <v>0.998264688940092</v>
      </c>
    </row>
    <row r="213" customFormat="false" ht="12.75" hidden="false" customHeight="false" outlineLevel="0" collapsed="false">
      <c r="A213" s="69" t="s">
        <v>12</v>
      </c>
      <c r="B213" s="69" t="n">
        <v>1</v>
      </c>
      <c r="C213" s="69" t="n">
        <v>203</v>
      </c>
      <c r="D213" s="70" t="n">
        <f aca="false">LinhrsIn!D213/SurveyHrsIn!D213</f>
        <v>0.996370967741936</v>
      </c>
      <c r="E213" s="70" t="n">
        <f aca="false">LinhrsIn!E213/SurveyHrsIn!E213</f>
        <v>0.998790322580645</v>
      </c>
      <c r="F213" s="70" t="n">
        <f aca="false">LinhrsIn!F213/SurveyHrsIn!F213</f>
        <v>0.999712643678161</v>
      </c>
      <c r="G213" s="70" t="n">
        <f aca="false">LinhrsIn!G213/SurveyHrsIn!G213</f>
        <v>0.955645161290323</v>
      </c>
      <c r="H213" s="70" t="n">
        <f aca="false">LinhrsIn!H213/SurveyHrsIn!H213</f>
        <v>0.965</v>
      </c>
      <c r="I213" s="70" t="n">
        <f aca="false">LinhrsIn!I213/SurveyHrsIn!I213</f>
        <v>0.999059139784946</v>
      </c>
      <c r="J213" s="70" t="n">
        <f aca="false">LinhrsIn!J213/SurveyHrsIn!J213</f>
        <v>0.999861111111111</v>
      </c>
      <c r="K213" s="70" t="n">
        <f aca="false">LinhrsIn!K213/SurveyHrsIn!K213</f>
        <v>0.988844086021505</v>
      </c>
      <c r="L213" s="70" t="n">
        <f aca="false">LinhrsIn!L213/SurveyHrsIn!L213</f>
        <v>0.993682795698925</v>
      </c>
      <c r="M213" s="70" t="n">
        <f aca="false">LinhrsIn!M213/SurveyHrsIn!M213</f>
        <v>0.997777777777778</v>
      </c>
      <c r="N213" s="70" t="n">
        <f aca="false">LinhrsIn!N213/SurveyHrsIn!N213</f>
        <v>0.997983870967742</v>
      </c>
      <c r="O213" s="70" t="n">
        <f aca="false">LinhrsIn!O213/SurveyHrsIn!O213</f>
        <v>0.997916666666667</v>
      </c>
      <c r="P213" s="70" t="n">
        <f aca="false">LinhrsIn!P213/SurveyHrsIn!P213</f>
        <v>1</v>
      </c>
      <c r="Q213" s="70" t="n">
        <f aca="false">LinhrsIn!Q213/SurveyHrsIn!Q213</f>
        <v>0.99986559139785</v>
      </c>
      <c r="R213" s="70" t="n">
        <f aca="false">LinhrsIn!R213/SurveyHrsIn!R213</f>
        <v>0.998958333333333</v>
      </c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 t="n">
        <f aca="false">AVERAGE(E213:P213)</f>
        <v>0.991189464631484</v>
      </c>
      <c r="AD213" s="70" t="n">
        <f aca="false">AVERAGE(Q213:AB213)</f>
        <v>0.999411962365591</v>
      </c>
      <c r="AE213" s="70" t="n">
        <f aca="false">AVERAGE(E213:G213)</f>
        <v>0.984716042516376</v>
      </c>
      <c r="AF213" s="70" t="n">
        <f aca="false">AVERAGE(H213:J213)</f>
        <v>0.987973416965352</v>
      </c>
      <c r="AG213" s="70" t="n">
        <f aca="false">AVERAGE(K213:M213)</f>
        <v>0.993434886499403</v>
      </c>
      <c r="AH213" s="70" t="n">
        <f aca="false">AVERAGE(N213:P213)</f>
        <v>0.998633512544803</v>
      </c>
      <c r="AI213" s="70" t="n">
        <f aca="false">AVERAGE(Q213:S213)</f>
        <v>0.999411962365591</v>
      </c>
    </row>
    <row r="214" customFormat="false" ht="12.75" hidden="false" customHeight="false" outlineLevel="0" collapsed="false">
      <c r="A214" s="69" t="s">
        <v>12</v>
      </c>
      <c r="B214" s="69" t="n">
        <v>1</v>
      </c>
      <c r="C214" s="69" t="n">
        <v>204</v>
      </c>
      <c r="D214" s="70" t="n">
        <f aca="false">LinhrsIn!D214/SurveyHrsIn!D214</f>
        <v>0.976344086021505</v>
      </c>
      <c r="E214" s="70" t="n">
        <f aca="false">LinhrsIn!E214/SurveyHrsIn!E214</f>
        <v>0.140456989247312</v>
      </c>
      <c r="F214" s="70" t="n">
        <f aca="false">LinhrsIn!F214/SurveyHrsIn!F214</f>
        <v>0.999425287356322</v>
      </c>
      <c r="G214" s="70" t="n">
        <f aca="false">LinhrsIn!G214/SurveyHrsIn!G214</f>
        <v>0.955645161290323</v>
      </c>
      <c r="H214" s="70" t="n">
        <f aca="false">LinhrsIn!H214/SurveyHrsIn!H214</f>
        <v>0.371388888888889</v>
      </c>
      <c r="I214" s="70" t="n">
        <f aca="false">LinhrsIn!I214/SurveyHrsIn!I214</f>
        <v>0.999731182795699</v>
      </c>
      <c r="J214" s="70" t="n">
        <f aca="false">LinhrsIn!J214/SurveyHrsIn!J214</f>
        <v>1</v>
      </c>
      <c r="K214" s="70" t="n">
        <f aca="false">LinhrsIn!K214/SurveyHrsIn!K214</f>
        <v>0.987634408602151</v>
      </c>
      <c r="L214" s="70" t="n">
        <f aca="false">LinhrsIn!L214/SurveyHrsIn!L214</f>
        <v>0.993548387096774</v>
      </c>
      <c r="M214" s="70" t="n">
        <f aca="false">LinhrsIn!M214/SurveyHrsIn!M214</f>
        <v>0.997777777777778</v>
      </c>
      <c r="N214" s="70" t="n">
        <f aca="false">LinhrsIn!N214/SurveyHrsIn!N214</f>
        <v>0.991129032258065</v>
      </c>
      <c r="O214" s="70" t="n">
        <f aca="false">LinhrsIn!O214/SurveyHrsIn!O214</f>
        <v>0.997638888888889</v>
      </c>
      <c r="P214" s="70" t="n">
        <f aca="false">LinhrsIn!P214/SurveyHrsIn!P214</f>
        <v>0.99986559139785</v>
      </c>
      <c r="Q214" s="70" t="n">
        <f aca="false">LinhrsIn!Q214/SurveyHrsIn!Q214</f>
        <v>0.802016129032258</v>
      </c>
      <c r="R214" s="70" t="n">
        <f aca="false">LinhrsIn!R214/SurveyHrsIn!R214</f>
        <v>0.998958333333333</v>
      </c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 t="n">
        <f aca="false">AVERAGE(E214:P214)</f>
        <v>0.869520132966671</v>
      </c>
      <c r="AD214" s="70" t="n">
        <f aca="false">AVERAGE(Q214:AB214)</f>
        <v>0.900487231182796</v>
      </c>
      <c r="AE214" s="70" t="n">
        <f aca="false">AVERAGE(E214:G214)</f>
        <v>0.698509145964652</v>
      </c>
      <c r="AF214" s="70" t="n">
        <f aca="false">AVERAGE(H214:J214)</f>
        <v>0.790373357228196</v>
      </c>
      <c r="AG214" s="70" t="n">
        <f aca="false">AVERAGE(K214:M214)</f>
        <v>0.992986857825568</v>
      </c>
      <c r="AH214" s="70" t="n">
        <f aca="false">AVERAGE(N214:P214)</f>
        <v>0.996211170848268</v>
      </c>
      <c r="AI214" s="70" t="n">
        <f aca="false">AVERAGE(Q214:S214)</f>
        <v>0.900487231182796</v>
      </c>
    </row>
    <row r="215" customFormat="false" ht="12.75" hidden="false" customHeight="false" outlineLevel="0" collapsed="false">
      <c r="A215" s="69" t="s">
        <v>12</v>
      </c>
      <c r="B215" s="69" t="n">
        <v>1</v>
      </c>
      <c r="C215" s="69" t="n">
        <v>205</v>
      </c>
      <c r="D215" s="70" t="n">
        <f aca="false">LinhrsIn!D215/SurveyHrsIn!D215</f>
        <v>0.996370967741936</v>
      </c>
      <c r="E215" s="70" t="n">
        <f aca="false">LinhrsIn!E215/SurveyHrsIn!E215</f>
        <v>1</v>
      </c>
      <c r="F215" s="70" t="n">
        <f aca="false">LinhrsIn!F215/SurveyHrsIn!F215</f>
        <v>0.997557471264368</v>
      </c>
      <c r="G215" s="70" t="n">
        <f aca="false">LinhrsIn!G215/SurveyHrsIn!G215</f>
        <v>0.955645161290323</v>
      </c>
      <c r="H215" s="70" t="n">
        <f aca="false">LinhrsIn!H215/SurveyHrsIn!H215</f>
        <v>0.963055555555556</v>
      </c>
      <c r="I215" s="70" t="n">
        <f aca="false">LinhrsIn!I215/SurveyHrsIn!I215</f>
        <v>0.999327956989247</v>
      </c>
      <c r="J215" s="70" t="n">
        <f aca="false">LinhrsIn!J215/SurveyHrsIn!J215</f>
        <v>0.999027777777778</v>
      </c>
      <c r="K215" s="70" t="n">
        <f aca="false">LinhrsIn!K215/SurveyHrsIn!K215</f>
        <v>0.988978494623656</v>
      </c>
      <c r="L215" s="70" t="n">
        <f aca="false">LinhrsIn!L215/SurveyHrsIn!L215</f>
        <v>0.974059139784946</v>
      </c>
      <c r="M215" s="70" t="n">
        <f aca="false">LinhrsIn!M215/SurveyHrsIn!M215</f>
        <v>0.997777777777778</v>
      </c>
      <c r="N215" s="70" t="n">
        <f aca="false">LinhrsIn!N215/SurveyHrsIn!N215</f>
        <v>0.995698924731183</v>
      </c>
      <c r="O215" s="70" t="n">
        <f aca="false">LinhrsIn!O215/SurveyHrsIn!O215</f>
        <v>0.995416666666667</v>
      </c>
      <c r="P215" s="70" t="n">
        <f aca="false">LinhrsIn!P215/SurveyHrsIn!P215</f>
        <v>1</v>
      </c>
      <c r="Q215" s="70" t="n">
        <f aca="false">LinhrsIn!Q215/SurveyHrsIn!Q215</f>
        <v>0.99744623655914</v>
      </c>
      <c r="R215" s="70" t="n">
        <f aca="false">LinhrsIn!R215/SurveyHrsIn!R215</f>
        <v>0.997619047619048</v>
      </c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 t="n">
        <f aca="false">AVERAGE(E215:P215)</f>
        <v>0.988878743871792</v>
      </c>
      <c r="AD215" s="70" t="n">
        <f aca="false">AVERAGE(Q215:AB215)</f>
        <v>0.997532642089094</v>
      </c>
      <c r="AE215" s="70" t="n">
        <f aca="false">AVERAGE(E215:G215)</f>
        <v>0.98440087751823</v>
      </c>
      <c r="AF215" s="70" t="n">
        <f aca="false">AVERAGE(H215:J215)</f>
        <v>0.987137096774194</v>
      </c>
      <c r="AG215" s="70" t="n">
        <f aca="false">AVERAGE(K215:M215)</f>
        <v>0.986938470728793</v>
      </c>
      <c r="AH215" s="70" t="n">
        <f aca="false">AVERAGE(N215:P215)</f>
        <v>0.99703853046595</v>
      </c>
      <c r="AI215" s="70" t="n">
        <f aca="false">AVERAGE(Q215:S215)</f>
        <v>0.997532642089094</v>
      </c>
    </row>
    <row r="216" customFormat="false" ht="12.75" hidden="false" customHeight="false" outlineLevel="0" collapsed="false">
      <c r="A216" s="69" t="s">
        <v>12</v>
      </c>
      <c r="B216" s="69" t="n">
        <v>1</v>
      </c>
      <c r="C216" s="69" t="n">
        <v>206</v>
      </c>
      <c r="D216" s="70" t="n">
        <f aca="false">LinhrsIn!D216/SurveyHrsIn!D216</f>
        <v>0.996370967741936</v>
      </c>
      <c r="E216" s="70" t="n">
        <f aca="false">LinhrsIn!E216/SurveyHrsIn!E216</f>
        <v>0.99986559139785</v>
      </c>
      <c r="F216" s="70" t="n">
        <f aca="false">LinhrsIn!F216/SurveyHrsIn!F216</f>
        <v>0.996120689655172</v>
      </c>
      <c r="G216" s="70" t="n">
        <f aca="false">LinhrsIn!G216/SurveyHrsIn!G216</f>
        <v>0.955645161290323</v>
      </c>
      <c r="H216" s="70" t="n">
        <f aca="false">LinhrsIn!H216/SurveyHrsIn!H216</f>
        <v>0.969305555555556</v>
      </c>
      <c r="I216" s="70" t="n">
        <f aca="false">LinhrsIn!I216/SurveyHrsIn!I216</f>
        <v>0.999731182795699</v>
      </c>
      <c r="J216" s="70" t="n">
        <f aca="false">LinhrsIn!J216/SurveyHrsIn!J216</f>
        <v>0.999861111111111</v>
      </c>
      <c r="K216" s="70" t="n">
        <f aca="false">LinhrsIn!K216/SurveyHrsIn!K216</f>
        <v>0.967204301075269</v>
      </c>
      <c r="L216" s="70" t="n">
        <f aca="false">LinhrsIn!L216/SurveyHrsIn!L216</f>
        <v>0.991801075268817</v>
      </c>
      <c r="M216" s="70" t="n">
        <f aca="false">LinhrsIn!M216/SurveyHrsIn!M216</f>
        <v>0.997777777777778</v>
      </c>
      <c r="N216" s="70" t="n">
        <f aca="false">LinhrsIn!N216/SurveyHrsIn!N216</f>
        <v>0.953360215053763</v>
      </c>
      <c r="O216" s="70" t="n">
        <f aca="false">LinhrsIn!O216/SurveyHrsIn!O216</f>
        <v>0.997916666666667</v>
      </c>
      <c r="P216" s="70" t="n">
        <f aca="false">LinhrsIn!P216/SurveyHrsIn!P216</f>
        <v>0.99986559139785</v>
      </c>
      <c r="Q216" s="70" t="n">
        <f aca="false">LinhrsIn!Q216/SurveyHrsIn!Q216</f>
        <v>0.800268817204301</v>
      </c>
      <c r="R216" s="70" t="n">
        <f aca="false">LinhrsIn!R216/SurveyHrsIn!R216</f>
        <v>0.973511904761905</v>
      </c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 t="n">
        <f aca="false">AVERAGE(E216:P216)</f>
        <v>0.985704576587155</v>
      </c>
      <c r="AD216" s="70" t="n">
        <f aca="false">AVERAGE(Q216:AB216)</f>
        <v>0.886890360983103</v>
      </c>
      <c r="AE216" s="70" t="n">
        <f aca="false">AVERAGE(E216:G216)</f>
        <v>0.983877147447782</v>
      </c>
      <c r="AF216" s="70" t="n">
        <f aca="false">AVERAGE(H216:J216)</f>
        <v>0.989632616487455</v>
      </c>
      <c r="AG216" s="70" t="n">
        <f aca="false">AVERAGE(K216:M216)</f>
        <v>0.985594384707288</v>
      </c>
      <c r="AH216" s="70" t="n">
        <f aca="false">AVERAGE(N216:P216)</f>
        <v>0.983714157706093</v>
      </c>
      <c r="AI216" s="70" t="n">
        <f aca="false">AVERAGE(Q216:S216)</f>
        <v>0.886890360983103</v>
      </c>
    </row>
    <row r="217" customFormat="false" ht="12.75" hidden="false" customHeight="false" outlineLevel="0" collapsed="false">
      <c r="A217" s="69" t="s">
        <v>12</v>
      </c>
      <c r="B217" s="69" t="n">
        <v>1</v>
      </c>
      <c r="C217" s="69" t="n">
        <v>207</v>
      </c>
      <c r="D217" s="70" t="n">
        <f aca="false">LinhrsIn!D217/SurveyHrsIn!D217</f>
        <v>0.996370967741936</v>
      </c>
      <c r="E217" s="70" t="n">
        <f aca="false">LinhrsIn!E217/SurveyHrsIn!E217</f>
        <v>1</v>
      </c>
      <c r="F217" s="70" t="n">
        <f aca="false">LinhrsIn!F217/SurveyHrsIn!F217</f>
        <v>0.996695402298851</v>
      </c>
      <c r="G217" s="70" t="n">
        <f aca="false">LinhrsIn!G217/SurveyHrsIn!G217</f>
        <v>0.955645161290323</v>
      </c>
      <c r="H217" s="70" t="n">
        <f aca="false">LinhrsIn!H217/SurveyHrsIn!H217</f>
        <v>0.985277777777778</v>
      </c>
      <c r="I217" s="70" t="n">
        <f aca="false">LinhrsIn!I217/SurveyHrsIn!I217</f>
        <v>0.999731182795699</v>
      </c>
      <c r="J217" s="70" t="n">
        <f aca="false">LinhrsIn!J217/SurveyHrsIn!J217</f>
        <v>0.999861111111111</v>
      </c>
      <c r="K217" s="70" t="n">
        <f aca="false">LinhrsIn!K217/SurveyHrsIn!K217</f>
        <v>0.961827956989247</v>
      </c>
      <c r="L217" s="70" t="n">
        <f aca="false">LinhrsIn!L217/SurveyHrsIn!L217</f>
        <v>0.993682795698925</v>
      </c>
      <c r="M217" s="70" t="n">
        <f aca="false">LinhrsIn!M217/SurveyHrsIn!M217</f>
        <v>0.987638888888889</v>
      </c>
      <c r="N217" s="70" t="n">
        <f aca="false">LinhrsIn!N217/SurveyHrsIn!N217</f>
        <v>0.995564516129032</v>
      </c>
      <c r="O217" s="70" t="n">
        <f aca="false">LinhrsIn!O217/SurveyHrsIn!O217</f>
        <v>0.997777777777778</v>
      </c>
      <c r="P217" s="70" t="n">
        <f aca="false">LinhrsIn!P217/SurveyHrsIn!P217</f>
        <v>0.999731182795699</v>
      </c>
      <c r="Q217" s="70" t="n">
        <f aca="false">LinhrsIn!Q217/SurveyHrsIn!Q217</f>
        <v>0.997849462365591</v>
      </c>
      <c r="R217" s="70" t="n">
        <f aca="false">LinhrsIn!R217/SurveyHrsIn!R217</f>
        <v>0.998660714285714</v>
      </c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 t="n">
        <f aca="false">AVERAGE(E217:P217)</f>
        <v>0.989452812796111</v>
      </c>
      <c r="AD217" s="70" t="n">
        <f aca="false">AVERAGE(Q217:AB217)</f>
        <v>0.998255088325653</v>
      </c>
      <c r="AE217" s="70" t="n">
        <f aca="false">AVERAGE(E217:G217)</f>
        <v>0.984113521196391</v>
      </c>
      <c r="AF217" s="70" t="n">
        <f aca="false">AVERAGE(H217:J217)</f>
        <v>0.994956690561529</v>
      </c>
      <c r="AG217" s="70" t="n">
        <f aca="false">AVERAGE(K217:M217)</f>
        <v>0.981049880525687</v>
      </c>
      <c r="AH217" s="70" t="n">
        <f aca="false">AVERAGE(N217:P217)</f>
        <v>0.997691158900836</v>
      </c>
      <c r="AI217" s="70" t="n">
        <f aca="false">AVERAGE(Q217:S217)</f>
        <v>0.998255088325653</v>
      </c>
    </row>
    <row r="218" customFormat="false" ht="12.75" hidden="false" customHeight="false" outlineLevel="0" collapsed="false">
      <c r="A218" s="69" t="s">
        <v>12</v>
      </c>
      <c r="B218" s="69" t="n">
        <v>1</v>
      </c>
      <c r="C218" s="69" t="n">
        <v>208</v>
      </c>
      <c r="D218" s="70" t="n">
        <f aca="false">LinhrsIn!D218/SurveyHrsIn!D218</f>
        <v>0.996370967741936</v>
      </c>
      <c r="E218" s="70" t="n">
        <f aca="false">LinhrsIn!E218/SurveyHrsIn!E218</f>
        <v>0.99986559139785</v>
      </c>
      <c r="F218" s="70" t="n">
        <f aca="false">LinhrsIn!F218/SurveyHrsIn!F218</f>
        <v>0.997413793103448</v>
      </c>
      <c r="G218" s="70" t="n">
        <f aca="false">LinhrsIn!G218/SurveyHrsIn!G218</f>
        <v>0.955645161290323</v>
      </c>
      <c r="H218" s="70" t="n">
        <f aca="false">LinhrsIn!H218/SurveyHrsIn!H218</f>
        <v>0.984444444444444</v>
      </c>
      <c r="I218" s="70" t="n">
        <f aca="false">LinhrsIn!I218/SurveyHrsIn!I218</f>
        <v>0.999462365591398</v>
      </c>
      <c r="J218" s="70" t="n">
        <f aca="false">LinhrsIn!J218/SurveyHrsIn!J218</f>
        <v>0.999027777777778</v>
      </c>
      <c r="K218" s="70" t="n">
        <f aca="false">LinhrsIn!K218/SurveyHrsIn!K218</f>
        <v>0.988978494623656</v>
      </c>
      <c r="L218" s="70" t="n">
        <f aca="false">LinhrsIn!L218/SurveyHrsIn!L218</f>
        <v>0.993548387096774</v>
      </c>
      <c r="M218" s="70" t="n">
        <f aca="false">LinhrsIn!M218/SurveyHrsIn!M218</f>
        <v>0.995833333333333</v>
      </c>
      <c r="N218" s="70" t="n">
        <f aca="false">LinhrsIn!N218/SurveyHrsIn!N218</f>
        <v>0.994220430107527</v>
      </c>
      <c r="O218" s="70" t="n">
        <f aca="false">LinhrsIn!O218/SurveyHrsIn!O218</f>
        <v>0.99625</v>
      </c>
      <c r="P218" s="70" t="n">
        <f aca="false">LinhrsIn!P218/SurveyHrsIn!P218</f>
        <v>0.99986559139785</v>
      </c>
      <c r="Q218" s="70" t="n">
        <f aca="false">LinhrsIn!Q218/SurveyHrsIn!Q218</f>
        <v>0.997849462365591</v>
      </c>
      <c r="R218" s="70" t="n">
        <f aca="false">LinhrsIn!R218/SurveyHrsIn!R218</f>
        <v>0.997619047619048</v>
      </c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 t="n">
        <f aca="false">AVERAGE(E218:P218)</f>
        <v>0.992046280847032</v>
      </c>
      <c r="AD218" s="70" t="n">
        <f aca="false">AVERAGE(Q218:AB218)</f>
        <v>0.99773425499232</v>
      </c>
      <c r="AE218" s="70" t="n">
        <f aca="false">AVERAGE(E218:G218)</f>
        <v>0.98430818193054</v>
      </c>
      <c r="AF218" s="70" t="n">
        <f aca="false">AVERAGE(H218:J218)</f>
        <v>0.994311529271207</v>
      </c>
      <c r="AG218" s="70" t="n">
        <f aca="false">AVERAGE(K218:M218)</f>
        <v>0.992786738351255</v>
      </c>
      <c r="AH218" s="70" t="n">
        <f aca="false">AVERAGE(N218:P218)</f>
        <v>0.996778673835125</v>
      </c>
      <c r="AI218" s="70" t="n">
        <f aca="false">AVERAGE(Q218:S218)</f>
        <v>0.99773425499232</v>
      </c>
    </row>
    <row r="219" customFormat="false" ht="12.75" hidden="false" customHeight="false" outlineLevel="0" collapsed="false">
      <c r="A219" s="69" t="s">
        <v>12</v>
      </c>
      <c r="B219" s="69" t="n">
        <v>1</v>
      </c>
      <c r="C219" s="69" t="n">
        <v>209</v>
      </c>
      <c r="D219" s="70" t="n">
        <f aca="false">LinhrsIn!D219/SurveyHrsIn!D219</f>
        <v>0.996370967741936</v>
      </c>
      <c r="E219" s="70" t="n">
        <f aca="false">LinhrsIn!E219/SurveyHrsIn!E219</f>
        <v>0.998790322580645</v>
      </c>
      <c r="F219" s="70" t="n">
        <f aca="false">LinhrsIn!F219/SurveyHrsIn!F219</f>
        <v>0.998706896551724</v>
      </c>
      <c r="G219" s="70" t="n">
        <f aca="false">LinhrsIn!G219/SurveyHrsIn!G219</f>
        <v>0.955645161290323</v>
      </c>
      <c r="H219" s="70" t="n">
        <f aca="false">LinhrsIn!H219/SurveyHrsIn!H219</f>
        <v>0.985277777777778</v>
      </c>
      <c r="I219" s="70" t="n">
        <f aca="false">LinhrsIn!I219/SurveyHrsIn!I219</f>
        <v>0.999731182795699</v>
      </c>
      <c r="J219" s="70" t="n">
        <f aca="false">LinhrsIn!J219/SurveyHrsIn!J219</f>
        <v>0.999861111111111</v>
      </c>
      <c r="K219" s="70" t="n">
        <f aca="false">LinhrsIn!K219/SurveyHrsIn!K219</f>
        <v>0.988978494623656</v>
      </c>
      <c r="L219" s="70" t="n">
        <f aca="false">LinhrsIn!L219/SurveyHrsIn!L219</f>
        <v>0.993682795698925</v>
      </c>
      <c r="M219" s="70" t="n">
        <f aca="false">LinhrsIn!M219/SurveyHrsIn!M219</f>
        <v>0.995138888888889</v>
      </c>
      <c r="N219" s="70" t="n">
        <f aca="false">LinhrsIn!N219/SurveyHrsIn!N219</f>
        <v>0.993548387096774</v>
      </c>
      <c r="O219" s="70" t="n">
        <f aca="false">LinhrsIn!O219/SurveyHrsIn!O219</f>
        <v>0.997638888888889</v>
      </c>
      <c r="P219" s="70" t="n">
        <f aca="false">LinhrsIn!P219/SurveyHrsIn!P219</f>
        <v>0.99986559139785</v>
      </c>
      <c r="Q219" s="70" t="n">
        <f aca="false">LinhrsIn!Q219/SurveyHrsIn!Q219</f>
        <v>0.997849462365591</v>
      </c>
      <c r="R219" s="70" t="n">
        <f aca="false">LinhrsIn!R219/SurveyHrsIn!R219</f>
        <v>0.998958333333333</v>
      </c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 t="n">
        <f aca="false">AVERAGE(E219:P219)</f>
        <v>0.992238791558522</v>
      </c>
      <c r="AD219" s="70" t="n">
        <f aca="false">AVERAGE(Q219:AB219)</f>
        <v>0.998403897849462</v>
      </c>
      <c r="AE219" s="70" t="n">
        <f aca="false">AVERAGE(E219:G219)</f>
        <v>0.984380793474231</v>
      </c>
      <c r="AF219" s="70" t="n">
        <f aca="false">AVERAGE(H219:J219)</f>
        <v>0.994956690561529</v>
      </c>
      <c r="AG219" s="70" t="n">
        <f aca="false">AVERAGE(K219:M219)</f>
        <v>0.992600059737157</v>
      </c>
      <c r="AH219" s="70" t="n">
        <f aca="false">AVERAGE(N219:P219)</f>
        <v>0.997017622461171</v>
      </c>
      <c r="AI219" s="70" t="n">
        <f aca="false">AVERAGE(Q219:S219)</f>
        <v>0.998403897849462</v>
      </c>
    </row>
    <row r="220" customFormat="false" ht="12.75" hidden="false" customHeight="false" outlineLevel="0" collapsed="false">
      <c r="A220" s="69" t="s">
        <v>14</v>
      </c>
      <c r="B220" s="69" t="n">
        <v>1</v>
      </c>
      <c r="C220" s="69" t="n">
        <v>210</v>
      </c>
      <c r="D220" s="70" t="n">
        <f aca="false">LinhrsIn!D220/SurveyHrsIn!D220</f>
        <v>0.994758064516129</v>
      </c>
      <c r="E220" s="70" t="n">
        <f aca="false">LinhrsIn!E220/SurveyHrsIn!E220</f>
        <v>0.99986559139785</v>
      </c>
      <c r="F220" s="70" t="n">
        <f aca="false">LinhrsIn!F220/SurveyHrsIn!F220</f>
        <v>1</v>
      </c>
      <c r="G220" s="70" t="n">
        <f aca="false">LinhrsIn!G220/SurveyHrsIn!G220</f>
        <v>0.906586021505376</v>
      </c>
      <c r="H220" s="70" t="n">
        <f aca="false">LinhrsIn!H220/SurveyHrsIn!H220</f>
        <v>0.992083333333333</v>
      </c>
      <c r="I220" s="70" t="n">
        <f aca="false">LinhrsIn!I220/SurveyHrsIn!I220</f>
        <v>0.997849462365591</v>
      </c>
      <c r="J220" s="70" t="n">
        <f aca="false">LinhrsIn!J220/SurveyHrsIn!J220</f>
        <v>0.998888888888889</v>
      </c>
      <c r="K220" s="70" t="n">
        <f aca="false">LinhrsIn!K220/SurveyHrsIn!K220</f>
        <v>0.999193548387097</v>
      </c>
      <c r="L220" s="70" t="n">
        <f aca="false">LinhrsIn!L220/SurveyHrsIn!L220</f>
        <v>0.996236559139785</v>
      </c>
      <c r="M220" s="70" t="n">
        <f aca="false">LinhrsIn!M220/SurveyHrsIn!M220</f>
        <v>0.998611111111111</v>
      </c>
      <c r="N220" s="70" t="n">
        <f aca="false">LinhrsIn!N220/SurveyHrsIn!N220</f>
        <v>0.995833333333333</v>
      </c>
      <c r="O220" s="70" t="n">
        <f aca="false">LinhrsIn!O220/SurveyHrsIn!O220</f>
        <v>0.999861111111111</v>
      </c>
      <c r="P220" s="70" t="n">
        <f aca="false">LinhrsIn!P220/SurveyHrsIn!P220</f>
        <v>1</v>
      </c>
      <c r="Q220" s="70" t="n">
        <f aca="false">LinhrsIn!Q220/SurveyHrsIn!Q220</f>
        <v>0.997849462365591</v>
      </c>
      <c r="R220" s="70" t="n">
        <f aca="false">LinhrsIn!R220/SurveyHrsIn!R220</f>
        <v>0.999107142857143</v>
      </c>
      <c r="S220" s="70"/>
      <c r="T220" s="70"/>
      <c r="U220" s="70"/>
      <c r="V220" s="70"/>
      <c r="W220" s="70"/>
      <c r="X220" s="70"/>
      <c r="Y220" s="70"/>
      <c r="Z220" s="70"/>
      <c r="AA220" s="70"/>
      <c r="AB220" s="70"/>
      <c r="AC220" s="70" t="n">
        <f aca="false">AVERAGE(E220:P220)</f>
        <v>0.990417413381123</v>
      </c>
      <c r="AD220" s="70" t="n">
        <f aca="false">AVERAGE(Q220:AB220)</f>
        <v>0.998478302611367</v>
      </c>
      <c r="AE220" s="70" t="n">
        <f aca="false">AVERAGE(E220:G220)</f>
        <v>0.968817204301075</v>
      </c>
      <c r="AF220" s="70" t="n">
        <f aca="false">AVERAGE(H220:J220)</f>
        <v>0.996273894862605</v>
      </c>
      <c r="AG220" s="70" t="n">
        <f aca="false">AVERAGE(K220:M220)</f>
        <v>0.998013739545998</v>
      </c>
      <c r="AH220" s="70" t="n">
        <f aca="false">AVERAGE(N220:P220)</f>
        <v>0.998564814814815</v>
      </c>
      <c r="AI220" s="70" t="n">
        <f aca="false">AVERAGE(Q220:S220)</f>
        <v>0.998478302611367</v>
      </c>
    </row>
    <row r="221" customFormat="false" ht="12.75" hidden="false" customHeight="false" outlineLevel="0" collapsed="false">
      <c r="A221" s="69" t="s">
        <v>14</v>
      </c>
      <c r="B221" s="69" t="n">
        <v>1</v>
      </c>
      <c r="C221" s="69" t="n">
        <v>211</v>
      </c>
      <c r="D221" s="70" t="n">
        <f aca="false">LinhrsIn!D221/SurveyHrsIn!D221</f>
        <v>0.998118279569893</v>
      </c>
      <c r="E221" s="70" t="n">
        <f aca="false">LinhrsIn!E221/SurveyHrsIn!E221</f>
        <v>1</v>
      </c>
      <c r="F221" s="70" t="n">
        <f aca="false">LinhrsIn!F221/SurveyHrsIn!F221</f>
        <v>0.998563218390805</v>
      </c>
      <c r="G221" s="70" t="n">
        <f aca="false">LinhrsIn!G221/SurveyHrsIn!G221</f>
        <v>0.92002688172043</v>
      </c>
      <c r="H221" s="70" t="n">
        <f aca="false">LinhrsIn!H221/SurveyHrsIn!H221</f>
        <v>0.992777777777778</v>
      </c>
      <c r="I221" s="70" t="n">
        <f aca="false">LinhrsIn!I221/SurveyHrsIn!I221</f>
        <v>0.998924731182796</v>
      </c>
      <c r="J221" s="70" t="n">
        <f aca="false">LinhrsIn!J221/SurveyHrsIn!J221</f>
        <v>0.999861111111111</v>
      </c>
      <c r="K221" s="70" t="n">
        <f aca="false">LinhrsIn!K221/SurveyHrsIn!K221</f>
        <v>0.999193548387097</v>
      </c>
      <c r="L221" s="70" t="n">
        <f aca="false">LinhrsIn!L221/SurveyHrsIn!L221</f>
        <v>0.996505376344086</v>
      </c>
      <c r="M221" s="70" t="n">
        <f aca="false">LinhrsIn!M221/SurveyHrsIn!M221</f>
        <v>0.999722222222222</v>
      </c>
      <c r="N221" s="70" t="n">
        <f aca="false">LinhrsIn!N221/SurveyHrsIn!N221</f>
        <v>0.995967741935484</v>
      </c>
      <c r="O221" s="70" t="n">
        <f aca="false">LinhrsIn!O221/SurveyHrsIn!O221</f>
        <v>0.999861111111111</v>
      </c>
      <c r="P221" s="70" t="n">
        <f aca="false">LinhrsIn!P221/SurveyHrsIn!P221</f>
        <v>0.916263440860215</v>
      </c>
      <c r="Q221" s="70" t="n">
        <f aca="false">LinhrsIn!Q221/SurveyHrsIn!Q221</f>
        <v>0.99986559139785</v>
      </c>
      <c r="R221" s="70" t="n">
        <f aca="false">LinhrsIn!R221/SurveyHrsIn!R221</f>
        <v>0.970386904761905</v>
      </c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70" t="n">
        <f aca="false">AVERAGE(E221:P221)</f>
        <v>0.984805596753595</v>
      </c>
      <c r="AD221" s="70" t="n">
        <f aca="false">AVERAGE(Q221:AB221)</f>
        <v>0.985126248079877</v>
      </c>
      <c r="AE221" s="70" t="n">
        <f aca="false">AVERAGE(E221:G221)</f>
        <v>0.972863366703745</v>
      </c>
      <c r="AF221" s="70" t="n">
        <f aca="false">AVERAGE(H221:J221)</f>
        <v>0.997187873357228</v>
      </c>
      <c r="AG221" s="70" t="n">
        <f aca="false">AVERAGE(K221:M221)</f>
        <v>0.998473715651135</v>
      </c>
      <c r="AH221" s="70" t="n">
        <f aca="false">AVERAGE(N221:P221)</f>
        <v>0.97069743130227</v>
      </c>
      <c r="AI221" s="70" t="n">
        <f aca="false">AVERAGE(Q221:S221)</f>
        <v>0.985126248079877</v>
      </c>
    </row>
    <row r="222" customFormat="false" ht="12.75" hidden="false" customHeight="false" outlineLevel="0" collapsed="false">
      <c r="A222" s="69" t="s">
        <v>12</v>
      </c>
      <c r="B222" s="69" t="n">
        <v>1</v>
      </c>
      <c r="C222" s="69" t="n">
        <v>212</v>
      </c>
      <c r="D222" s="70" t="n">
        <f aca="false">LinhrsIn!D222/SurveyHrsIn!D222</f>
        <v>0.994489247311828</v>
      </c>
      <c r="E222" s="70" t="n">
        <f aca="false">LinhrsIn!E222/SurveyHrsIn!E222</f>
        <v>0.999596774193548</v>
      </c>
      <c r="F222" s="70" t="n">
        <f aca="false">LinhrsIn!F222/SurveyHrsIn!F222</f>
        <v>0.995977011494253</v>
      </c>
      <c r="G222" s="70" t="n">
        <f aca="false">LinhrsIn!G222/SurveyHrsIn!G222</f>
        <v>0.94489247311828</v>
      </c>
      <c r="H222" s="70" t="n">
        <f aca="false">LinhrsIn!H222/SurveyHrsIn!H222</f>
        <v>0.962222222222222</v>
      </c>
      <c r="I222" s="70" t="n">
        <f aca="false">LinhrsIn!I222/SurveyHrsIn!I222</f>
        <v>0.971774193548387</v>
      </c>
      <c r="J222" s="70" t="n">
        <f aca="false">LinhrsIn!J222/SurveyHrsIn!J222</f>
        <v>0.967916666666667</v>
      </c>
      <c r="K222" s="70" t="n">
        <f aca="false">LinhrsIn!K222/SurveyHrsIn!K222</f>
        <v>0.976612903225807</v>
      </c>
      <c r="L222" s="70" t="n">
        <f aca="false">LinhrsIn!L222/SurveyHrsIn!L222</f>
        <v>0.992876344086022</v>
      </c>
      <c r="M222" s="70" t="n">
        <f aca="false">LinhrsIn!M222/SurveyHrsIn!M222</f>
        <v>0.985833333333333</v>
      </c>
      <c r="N222" s="70" t="n">
        <f aca="false">LinhrsIn!N222/SurveyHrsIn!N222</f>
        <v>0.992069892473118</v>
      </c>
      <c r="O222" s="70" t="n">
        <f aca="false">LinhrsIn!O222/SurveyHrsIn!O222</f>
        <v>0.999861111111111</v>
      </c>
      <c r="P222" s="70" t="n">
        <f aca="false">LinhrsIn!P222/SurveyHrsIn!P222</f>
        <v>0.876478494623656</v>
      </c>
      <c r="Q222" s="70" t="n">
        <f aca="false">LinhrsIn!Q222/SurveyHrsIn!Q222</f>
        <v>0.929704301075269</v>
      </c>
      <c r="R222" s="70" t="n">
        <f aca="false">LinhrsIn!R222/SurveyHrsIn!R222</f>
        <v>0.891666666666667</v>
      </c>
      <c r="S222" s="70"/>
      <c r="T222" s="70"/>
      <c r="U222" s="70"/>
      <c r="V222" s="70"/>
      <c r="W222" s="70"/>
      <c r="X222" s="70"/>
      <c r="Y222" s="70"/>
      <c r="Z222" s="70"/>
      <c r="AA222" s="70"/>
      <c r="AB222" s="70"/>
      <c r="AC222" s="70" t="n">
        <f aca="false">AVERAGE(E222:P222)</f>
        <v>0.9721759516747</v>
      </c>
      <c r="AD222" s="70" t="n">
        <f aca="false">AVERAGE(Q222:AB222)</f>
        <v>0.910685483870968</v>
      </c>
      <c r="AE222" s="70" t="n">
        <f aca="false">AVERAGE(E222:G222)</f>
        <v>0.980155419602027</v>
      </c>
      <c r="AF222" s="70" t="n">
        <f aca="false">AVERAGE(H222:J222)</f>
        <v>0.967304360812425</v>
      </c>
      <c r="AG222" s="70" t="n">
        <f aca="false">AVERAGE(K222:M222)</f>
        <v>0.98510752688172</v>
      </c>
      <c r="AH222" s="70" t="n">
        <f aca="false">AVERAGE(N222:P222)</f>
        <v>0.956136499402629</v>
      </c>
      <c r="AI222" s="70" t="n">
        <f aca="false">AVERAGE(Q222:S222)</f>
        <v>0.910685483870968</v>
      </c>
    </row>
    <row r="223" customFormat="false" ht="12.75" hidden="false" customHeight="false" outlineLevel="0" collapsed="false">
      <c r="A223" s="69" t="s">
        <v>12</v>
      </c>
      <c r="B223" s="69" t="n">
        <v>1</v>
      </c>
      <c r="C223" s="69" t="n">
        <v>213</v>
      </c>
      <c r="D223" s="70" t="n">
        <f aca="false">LinhrsIn!D223/SurveyHrsIn!D223</f>
        <v>0.999059139784946</v>
      </c>
      <c r="E223" s="70" t="n">
        <f aca="false">LinhrsIn!E223/SurveyHrsIn!E223</f>
        <v>0.99986559139785</v>
      </c>
      <c r="F223" s="70" t="n">
        <f aca="false">LinhrsIn!F223/SurveyHrsIn!F223</f>
        <v>0.999856321839081</v>
      </c>
      <c r="G223" s="70" t="n">
        <f aca="false">LinhrsIn!G223/SurveyHrsIn!G223</f>
        <v>0.947311827956989</v>
      </c>
      <c r="H223" s="70" t="n">
        <f aca="false">LinhrsIn!H223/SurveyHrsIn!H223</f>
        <v>0.972916666666667</v>
      </c>
      <c r="I223" s="70" t="n">
        <f aca="false">LinhrsIn!I223/SurveyHrsIn!I223</f>
        <v>0.994489247311828</v>
      </c>
      <c r="J223" s="70" t="n">
        <f aca="false">LinhrsIn!J223/SurveyHrsIn!J223</f>
        <v>0.980972222222222</v>
      </c>
      <c r="K223" s="70" t="n">
        <f aca="false">LinhrsIn!K223/SurveyHrsIn!K223</f>
        <v>0.976344086021505</v>
      </c>
      <c r="L223" s="70" t="n">
        <f aca="false">LinhrsIn!L223/SurveyHrsIn!L223</f>
        <v>0.99502688172043</v>
      </c>
      <c r="M223" s="70" t="n">
        <f aca="false">LinhrsIn!M223/SurveyHrsIn!M223</f>
        <v>0.995416666666667</v>
      </c>
      <c r="N223" s="70" t="n">
        <f aca="false">LinhrsIn!N223/SurveyHrsIn!N223</f>
        <v>0.996505376344086</v>
      </c>
      <c r="O223" s="70" t="n">
        <f aca="false">LinhrsIn!O223/SurveyHrsIn!O223</f>
        <v>0.99875</v>
      </c>
      <c r="P223" s="70" t="n">
        <f aca="false">LinhrsIn!P223/SurveyHrsIn!P223</f>
        <v>0.979569892473118</v>
      </c>
      <c r="Q223" s="70" t="n">
        <f aca="false">LinhrsIn!Q223/SurveyHrsIn!Q223</f>
        <v>0.999059139784946</v>
      </c>
      <c r="R223" s="70" t="n">
        <f aca="false">LinhrsIn!R223/SurveyHrsIn!R223</f>
        <v>0.941815476190476</v>
      </c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 t="n">
        <f aca="false">AVERAGE(E223:P223)</f>
        <v>0.98641873171837</v>
      </c>
      <c r="AD223" s="70" t="n">
        <f aca="false">AVERAGE(Q223:AB223)</f>
        <v>0.970437307987711</v>
      </c>
      <c r="AE223" s="70" t="n">
        <f aca="false">AVERAGE(E223:G223)</f>
        <v>0.982344580397973</v>
      </c>
      <c r="AF223" s="70" t="n">
        <f aca="false">AVERAGE(H223:J223)</f>
        <v>0.982792712066906</v>
      </c>
      <c r="AG223" s="70" t="n">
        <f aca="false">AVERAGE(K223:M223)</f>
        <v>0.988929211469534</v>
      </c>
      <c r="AH223" s="70" t="n">
        <f aca="false">AVERAGE(N223:P223)</f>
        <v>0.991608422939068</v>
      </c>
      <c r="AI223" s="70" t="n">
        <f aca="false">AVERAGE(Q223:S223)</f>
        <v>0.970437307987711</v>
      </c>
    </row>
    <row r="224" customFormat="false" ht="12.75" hidden="false" customHeight="false" outlineLevel="0" collapsed="false">
      <c r="A224" s="69" t="s">
        <v>12</v>
      </c>
      <c r="B224" s="69" t="n">
        <v>1</v>
      </c>
      <c r="C224" s="69" t="n">
        <v>214</v>
      </c>
      <c r="D224" s="70" t="n">
        <f aca="false">LinhrsIn!D224/SurveyHrsIn!D224</f>
        <v>0.996236559139785</v>
      </c>
      <c r="E224" s="70" t="n">
        <f aca="false">LinhrsIn!E224/SurveyHrsIn!E224</f>
        <v>0.998252688172043</v>
      </c>
      <c r="F224" s="70" t="n">
        <f aca="false">LinhrsIn!F224/SurveyHrsIn!F224</f>
        <v>0.396408045977011</v>
      </c>
      <c r="G224" s="70" t="n">
        <f aca="false">LinhrsIn!G224/SurveyHrsIn!G224</f>
        <v>0.405376344086022</v>
      </c>
      <c r="H224" s="70" t="n">
        <f aca="false">LinhrsIn!H224/SurveyHrsIn!H224</f>
        <v>0.972361111111111</v>
      </c>
      <c r="I224" s="70" t="n">
        <f aca="false">LinhrsIn!I224/SurveyHrsIn!I224</f>
        <v>0.99489247311828</v>
      </c>
      <c r="J224" s="70" t="n">
        <f aca="false">LinhrsIn!J224/SurveyHrsIn!J224</f>
        <v>0.98625</v>
      </c>
      <c r="K224" s="70" t="n">
        <f aca="false">LinhrsIn!K224/SurveyHrsIn!K224</f>
        <v>0.977284946236559</v>
      </c>
      <c r="L224" s="70" t="n">
        <f aca="false">LinhrsIn!L224/SurveyHrsIn!L224</f>
        <v>0.990725806451613</v>
      </c>
      <c r="M224" s="70" t="n">
        <f aca="false">LinhrsIn!M224/SurveyHrsIn!M224</f>
        <v>0.995138888888889</v>
      </c>
      <c r="N224" s="70" t="n">
        <f aca="false">LinhrsIn!N224/SurveyHrsIn!N224</f>
        <v>0.503360215053764</v>
      </c>
      <c r="O224" s="70" t="n">
        <f aca="false">LinhrsIn!O224/SurveyHrsIn!O224</f>
        <v>0.999861111111111</v>
      </c>
      <c r="P224" s="70" t="n">
        <f aca="false">LinhrsIn!P224/SurveyHrsIn!P224</f>
        <v>0.994623655913979</v>
      </c>
      <c r="Q224" s="70" t="n">
        <f aca="false">LinhrsIn!Q224/SurveyHrsIn!Q224</f>
        <v>0.999596774193548</v>
      </c>
      <c r="R224" s="70" t="n">
        <f aca="false">LinhrsIn!R224/SurveyHrsIn!R224</f>
        <v>0.999107142857143</v>
      </c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 t="n">
        <f aca="false">AVERAGE(E224:P224)</f>
        <v>0.851211273843365</v>
      </c>
      <c r="AD224" s="70" t="n">
        <f aca="false">AVERAGE(Q224:AB224)</f>
        <v>0.999351958525346</v>
      </c>
      <c r="AE224" s="70" t="n">
        <f aca="false">AVERAGE(E224:G224)</f>
        <v>0.600012359411692</v>
      </c>
      <c r="AF224" s="70" t="n">
        <f aca="false">AVERAGE(H224:J224)</f>
        <v>0.98450119474313</v>
      </c>
      <c r="AG224" s="70" t="n">
        <f aca="false">AVERAGE(K224:M224)</f>
        <v>0.987716547192354</v>
      </c>
      <c r="AH224" s="70" t="n">
        <f aca="false">AVERAGE(N224:P224)</f>
        <v>0.832614994026284</v>
      </c>
      <c r="AI224" s="70" t="n">
        <f aca="false">AVERAGE(Q224:S224)</f>
        <v>0.999351958525346</v>
      </c>
    </row>
    <row r="225" customFormat="false" ht="12.75" hidden="false" customHeight="false" outlineLevel="0" collapsed="false">
      <c r="A225" s="69" t="s">
        <v>12</v>
      </c>
      <c r="B225" s="69" t="n">
        <v>1</v>
      </c>
      <c r="C225" s="69" t="n">
        <v>215</v>
      </c>
      <c r="D225" s="70" t="n">
        <f aca="false">LinhrsIn!D225/SurveyHrsIn!D225</f>
        <v>0.999059139784946</v>
      </c>
      <c r="E225" s="70" t="n">
        <f aca="false">LinhrsIn!E225/SurveyHrsIn!E225</f>
        <v>1</v>
      </c>
      <c r="F225" s="70" t="n">
        <f aca="false">LinhrsIn!F225/SurveyHrsIn!F225</f>
        <v>0.996551724137931</v>
      </c>
      <c r="G225" s="70" t="n">
        <f aca="false">LinhrsIn!G225/SurveyHrsIn!G225</f>
        <v>0.94744623655914</v>
      </c>
      <c r="H225" s="70" t="n">
        <f aca="false">LinhrsIn!H225/SurveyHrsIn!H225</f>
        <v>0.377777777777778</v>
      </c>
      <c r="I225" s="70" t="n">
        <f aca="false">LinhrsIn!I225/SurveyHrsIn!I225</f>
        <v>0.994758064516129</v>
      </c>
      <c r="J225" s="70" t="n">
        <f aca="false">LinhrsIn!J225/SurveyHrsIn!J225</f>
        <v>0.986527777777778</v>
      </c>
      <c r="K225" s="70" t="n">
        <f aca="false">LinhrsIn!K225/SurveyHrsIn!K225</f>
        <v>0.976881720430108</v>
      </c>
      <c r="L225" s="70" t="n">
        <f aca="false">LinhrsIn!L225/SurveyHrsIn!L225</f>
        <v>0.995295698924731</v>
      </c>
      <c r="M225" s="70" t="n">
        <f aca="false">LinhrsIn!M225/SurveyHrsIn!M225</f>
        <v>0.995833333333333</v>
      </c>
      <c r="N225" s="70" t="n">
        <f aca="false">LinhrsIn!N225/SurveyHrsIn!N225</f>
        <v>0.996908602150538</v>
      </c>
      <c r="O225" s="70" t="n">
        <f aca="false">LinhrsIn!O225/SurveyHrsIn!O225</f>
        <v>0.924027777777778</v>
      </c>
      <c r="P225" s="70" t="n">
        <f aca="false">LinhrsIn!P225/SurveyHrsIn!P225</f>
        <v>0.998655913978495</v>
      </c>
      <c r="Q225" s="70" t="n">
        <f aca="false">LinhrsIn!Q225/SurveyHrsIn!Q225</f>
        <v>0.998790322580645</v>
      </c>
      <c r="R225" s="70" t="n">
        <f aca="false">LinhrsIn!R225/SurveyHrsIn!R225</f>
        <v>0.996577380952381</v>
      </c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 t="n">
        <f aca="false">AVERAGE(E225:P225)</f>
        <v>0.932555385613645</v>
      </c>
      <c r="AD225" s="70" t="n">
        <f aca="false">AVERAGE(Q225:AB225)</f>
        <v>0.997683851766513</v>
      </c>
      <c r="AE225" s="70" t="n">
        <f aca="false">AVERAGE(E225:G225)</f>
        <v>0.98133265356569</v>
      </c>
      <c r="AF225" s="70" t="n">
        <f aca="false">AVERAGE(H225:J225)</f>
        <v>0.786354540023895</v>
      </c>
      <c r="AG225" s="70" t="n">
        <f aca="false">AVERAGE(K225:M225)</f>
        <v>0.989336917562724</v>
      </c>
      <c r="AH225" s="70" t="n">
        <f aca="false">AVERAGE(N225:P225)</f>
        <v>0.97319743130227</v>
      </c>
      <c r="AI225" s="70" t="n">
        <f aca="false">AVERAGE(Q225:S225)</f>
        <v>0.997683851766513</v>
      </c>
    </row>
    <row r="226" customFormat="false" ht="12.75" hidden="false" customHeight="false" outlineLevel="0" collapsed="false">
      <c r="A226" s="69" t="s">
        <v>12</v>
      </c>
      <c r="B226" s="69" t="n">
        <v>1</v>
      </c>
      <c r="C226" s="69" t="n">
        <v>216</v>
      </c>
      <c r="D226" s="70" t="n">
        <f aca="false">LinhrsIn!D226/SurveyHrsIn!D226</f>
        <v>0.996774193548387</v>
      </c>
      <c r="E226" s="70" t="n">
        <f aca="false">LinhrsIn!E226/SurveyHrsIn!E226</f>
        <v>0.996236559139785</v>
      </c>
      <c r="F226" s="70" t="n">
        <f aca="false">LinhrsIn!F226/SurveyHrsIn!F226</f>
        <v>0.998563218390805</v>
      </c>
      <c r="G226" s="70" t="n">
        <f aca="false">LinhrsIn!G226/SurveyHrsIn!G226</f>
        <v>0.947043010752688</v>
      </c>
      <c r="H226" s="70" t="n">
        <f aca="false">LinhrsIn!H226/SurveyHrsIn!H226</f>
        <v>0.98875</v>
      </c>
      <c r="I226" s="70" t="n">
        <f aca="false">LinhrsIn!I226/SurveyHrsIn!I226</f>
        <v>0.994623655913979</v>
      </c>
      <c r="J226" s="70" t="n">
        <f aca="false">LinhrsIn!J226/SurveyHrsIn!J226</f>
        <v>0.986111111111111</v>
      </c>
      <c r="K226" s="70" t="n">
        <f aca="false">LinhrsIn!K226/SurveyHrsIn!K226</f>
        <v>0.968548387096774</v>
      </c>
      <c r="L226" s="70" t="n">
        <f aca="false">LinhrsIn!L226/SurveyHrsIn!L226</f>
        <v>0.996102150537634</v>
      </c>
      <c r="M226" s="70" t="n">
        <f aca="false">LinhrsIn!M226/SurveyHrsIn!M226</f>
        <v>0.995416666666667</v>
      </c>
      <c r="N226" s="70" t="n">
        <f aca="false">LinhrsIn!N226/SurveyHrsIn!N226</f>
        <v>0.996505376344086</v>
      </c>
      <c r="O226" s="70" t="n">
        <f aca="false">LinhrsIn!O226/SurveyHrsIn!O226</f>
        <v>0.99875</v>
      </c>
      <c r="P226" s="70" t="n">
        <f aca="false">LinhrsIn!P226/SurveyHrsIn!P226</f>
        <v>1</v>
      </c>
      <c r="Q226" s="70" t="n">
        <f aca="false">LinhrsIn!Q226/SurveyHrsIn!Q226</f>
        <v>0.999596774193548</v>
      </c>
      <c r="R226" s="70" t="n">
        <f aca="false">LinhrsIn!R226/SurveyHrsIn!R226</f>
        <v>0.998214285714286</v>
      </c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 t="n">
        <f aca="false">AVERAGE(E226:P226)</f>
        <v>0.988887511329461</v>
      </c>
      <c r="AD226" s="70" t="n">
        <f aca="false">AVERAGE(Q226:AB226)</f>
        <v>0.998905529953917</v>
      </c>
      <c r="AE226" s="70" t="n">
        <f aca="false">AVERAGE(E226:G226)</f>
        <v>0.980614262761093</v>
      </c>
      <c r="AF226" s="70" t="n">
        <f aca="false">AVERAGE(H226:J226)</f>
        <v>0.98982825567503</v>
      </c>
      <c r="AG226" s="70" t="n">
        <f aca="false">AVERAGE(K226:M226)</f>
        <v>0.986689068100358</v>
      </c>
      <c r="AH226" s="70" t="n">
        <f aca="false">AVERAGE(N226:P226)</f>
        <v>0.998418458781362</v>
      </c>
      <c r="AI226" s="70" t="n">
        <f aca="false">AVERAGE(Q226:S226)</f>
        <v>0.998905529953917</v>
      </c>
    </row>
    <row r="227" customFormat="false" ht="12.75" hidden="false" customHeight="false" outlineLevel="0" collapsed="false">
      <c r="A227" s="69" t="s">
        <v>12</v>
      </c>
      <c r="B227" s="69" t="n">
        <v>1</v>
      </c>
      <c r="C227" s="69" t="n">
        <v>217</v>
      </c>
      <c r="D227" s="70" t="n">
        <f aca="false">LinhrsIn!D227/SurveyHrsIn!D227</f>
        <v>0.999462365591398</v>
      </c>
      <c r="E227" s="70" t="n">
        <f aca="false">LinhrsIn!E227/SurveyHrsIn!E227</f>
        <v>1</v>
      </c>
      <c r="F227" s="70" t="n">
        <f aca="false">LinhrsIn!F227/SurveyHrsIn!F227</f>
        <v>0.999856321839081</v>
      </c>
      <c r="G227" s="70" t="n">
        <f aca="false">LinhrsIn!G227/SurveyHrsIn!G227</f>
        <v>0.94744623655914</v>
      </c>
      <c r="H227" s="70" t="n">
        <f aca="false">LinhrsIn!H227/SurveyHrsIn!H227</f>
        <v>0.987916666666667</v>
      </c>
      <c r="I227" s="70" t="n">
        <f aca="false">LinhrsIn!I227/SurveyHrsIn!I227</f>
        <v>0.994354838709677</v>
      </c>
      <c r="J227" s="70" t="n">
        <f aca="false">LinhrsIn!J227/SurveyHrsIn!J227</f>
        <v>0.985</v>
      </c>
      <c r="K227" s="70" t="n">
        <f aca="false">LinhrsIn!K227/SurveyHrsIn!K227</f>
        <v>0.977284946236559</v>
      </c>
      <c r="L227" s="70" t="n">
        <f aca="false">LinhrsIn!L227/SurveyHrsIn!L227</f>
        <v>0.996774193548387</v>
      </c>
      <c r="M227" s="70" t="n">
        <f aca="false">LinhrsIn!M227/SurveyHrsIn!M227</f>
        <v>0.995138888888889</v>
      </c>
      <c r="N227" s="70" t="n">
        <f aca="false">LinhrsIn!N227/SurveyHrsIn!N227</f>
        <v>0.994489247311828</v>
      </c>
      <c r="O227" s="70" t="n">
        <f aca="false">LinhrsIn!O227/SurveyHrsIn!O227</f>
        <v>0.999583333333333</v>
      </c>
      <c r="P227" s="70" t="n">
        <f aca="false">LinhrsIn!P227/SurveyHrsIn!P227</f>
        <v>0.99986559139785</v>
      </c>
      <c r="Q227" s="70" t="n">
        <f aca="false">LinhrsIn!Q227/SurveyHrsIn!Q227</f>
        <v>0.999596774193548</v>
      </c>
      <c r="R227" s="70" t="n">
        <f aca="false">LinhrsIn!R227/SurveyHrsIn!R227</f>
        <v>0.998065476190476</v>
      </c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 t="n">
        <f aca="false">AVERAGE(E227:P227)</f>
        <v>0.989809188707618</v>
      </c>
      <c r="AD227" s="70" t="n">
        <f aca="false">AVERAGE(Q227:AB227)</f>
        <v>0.998831125192012</v>
      </c>
      <c r="AE227" s="70" t="n">
        <f aca="false">AVERAGE(E227:G227)</f>
        <v>0.98243418613274</v>
      </c>
      <c r="AF227" s="70" t="n">
        <f aca="false">AVERAGE(H227:J227)</f>
        <v>0.989090501792115</v>
      </c>
      <c r="AG227" s="70" t="n">
        <f aca="false">AVERAGE(K227:M227)</f>
        <v>0.989732676224612</v>
      </c>
      <c r="AH227" s="70" t="n">
        <f aca="false">AVERAGE(N227:P227)</f>
        <v>0.997979390681004</v>
      </c>
      <c r="AI227" s="70" t="n">
        <f aca="false">AVERAGE(Q227:S227)</f>
        <v>0.998831125192012</v>
      </c>
    </row>
    <row r="228" customFormat="false" ht="12.75" hidden="false" customHeight="false" outlineLevel="0" collapsed="false">
      <c r="A228" s="69" t="s">
        <v>12</v>
      </c>
      <c r="B228" s="69" t="n">
        <v>1</v>
      </c>
      <c r="C228" s="69" t="n">
        <v>218</v>
      </c>
      <c r="D228" s="70" t="n">
        <f aca="false">LinhrsIn!D228/SurveyHrsIn!D228</f>
        <v>0.998655913978495</v>
      </c>
      <c r="E228" s="70" t="n">
        <f aca="false">LinhrsIn!E228/SurveyHrsIn!E228</f>
        <v>0.998924731182796</v>
      </c>
      <c r="F228" s="70" t="n">
        <f aca="false">LinhrsIn!F228/SurveyHrsIn!F228</f>
        <v>0.998132183908046</v>
      </c>
      <c r="G228" s="70" t="n">
        <f aca="false">LinhrsIn!G228/SurveyHrsIn!G228</f>
        <v>0.946639784946237</v>
      </c>
      <c r="H228" s="70" t="n">
        <f aca="false">LinhrsIn!H228/SurveyHrsIn!H228</f>
        <v>0.885694444444445</v>
      </c>
      <c r="I228" s="70" t="n">
        <f aca="false">LinhrsIn!I228/SurveyHrsIn!I228</f>
        <v>0.972715053763441</v>
      </c>
      <c r="J228" s="70" t="n">
        <f aca="false">LinhrsIn!J228/SurveyHrsIn!J228</f>
        <v>0.96875</v>
      </c>
      <c r="K228" s="70" t="n">
        <f aca="false">LinhrsIn!K228/SurveyHrsIn!K228</f>
        <v>0.975940860215054</v>
      </c>
      <c r="L228" s="70" t="n">
        <f aca="false">LinhrsIn!L228/SurveyHrsIn!L228</f>
        <v>0.989112903225807</v>
      </c>
      <c r="M228" s="70" t="n">
        <f aca="false">LinhrsIn!M228/SurveyHrsIn!M228</f>
        <v>0.986944444444445</v>
      </c>
      <c r="N228" s="70" t="n">
        <f aca="false">LinhrsIn!N228/SurveyHrsIn!N228</f>
        <v>0.992741935483871</v>
      </c>
      <c r="O228" s="70" t="n">
        <f aca="false">LinhrsIn!O228/SurveyHrsIn!O228</f>
        <v>1</v>
      </c>
      <c r="P228" s="70" t="n">
        <f aca="false">LinhrsIn!P228/SurveyHrsIn!P228</f>
        <v>0.999596774193548</v>
      </c>
      <c r="Q228" s="70" t="n">
        <f aca="false">LinhrsIn!Q228/SurveyHrsIn!Q228</f>
        <v>0.997311827956989</v>
      </c>
      <c r="R228" s="70" t="n">
        <f aca="false">LinhrsIn!R228/SurveyHrsIn!R228</f>
        <v>0.999255952380952</v>
      </c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 t="n">
        <f aca="false">AVERAGE(E228:P228)</f>
        <v>0.976266092983974</v>
      </c>
      <c r="AD228" s="70" t="n">
        <f aca="false">AVERAGE(Q228:AB228)</f>
        <v>0.998283890168971</v>
      </c>
      <c r="AE228" s="70" t="n">
        <f aca="false">AVERAGE(E228:G228)</f>
        <v>0.981232233345693</v>
      </c>
      <c r="AF228" s="70" t="n">
        <f aca="false">AVERAGE(H228:J228)</f>
        <v>0.942386499402629</v>
      </c>
      <c r="AG228" s="70" t="n">
        <f aca="false">AVERAGE(K228:M228)</f>
        <v>0.983999402628435</v>
      </c>
      <c r="AH228" s="70" t="n">
        <f aca="false">AVERAGE(N228:P228)</f>
        <v>0.99744623655914</v>
      </c>
      <c r="AI228" s="70" t="n">
        <f aca="false">AVERAGE(Q228:S228)</f>
        <v>0.998283890168971</v>
      </c>
    </row>
    <row r="229" customFormat="false" ht="12.75" hidden="false" customHeight="false" outlineLevel="0" collapsed="false">
      <c r="A229" s="69" t="s">
        <v>12</v>
      </c>
      <c r="B229" s="69" t="n">
        <v>1</v>
      </c>
      <c r="C229" s="69" t="n">
        <v>219</v>
      </c>
      <c r="D229" s="70" t="n">
        <f aca="false">LinhrsIn!D229/SurveyHrsIn!D229</f>
        <v>0.995161290322581</v>
      </c>
      <c r="E229" s="70" t="n">
        <f aca="false">LinhrsIn!E229/SurveyHrsIn!E229</f>
        <v>0.999731182795699</v>
      </c>
      <c r="F229" s="70" t="n">
        <f aca="false">LinhrsIn!F229/SurveyHrsIn!F229</f>
        <v>0.990229885057471</v>
      </c>
      <c r="G229" s="70" t="n">
        <f aca="false">LinhrsIn!G229/SurveyHrsIn!G229</f>
        <v>0.94744623655914</v>
      </c>
      <c r="H229" s="70" t="n">
        <f aca="false">LinhrsIn!H229/SurveyHrsIn!H229</f>
        <v>0.990555555555556</v>
      </c>
      <c r="I229" s="70" t="n">
        <f aca="false">LinhrsIn!I229/SurveyHrsIn!I229</f>
        <v>0.992204301075269</v>
      </c>
      <c r="J229" s="70" t="n">
        <f aca="false">LinhrsIn!J229/SurveyHrsIn!J229</f>
        <v>0.982083333333333</v>
      </c>
      <c r="K229" s="70" t="n">
        <f aca="false">LinhrsIn!K229/SurveyHrsIn!K229</f>
        <v>0.97741935483871</v>
      </c>
      <c r="L229" s="70" t="n">
        <f aca="false">LinhrsIn!L229/SurveyHrsIn!L229</f>
        <v>0.996774193548387</v>
      </c>
      <c r="M229" s="70" t="n">
        <f aca="false">LinhrsIn!M229/SurveyHrsIn!M229</f>
        <v>0.993333333333333</v>
      </c>
      <c r="N229" s="70" t="n">
        <f aca="false">LinhrsIn!N229/SurveyHrsIn!N229</f>
        <v>0.996774193548387</v>
      </c>
      <c r="O229" s="70" t="n">
        <f aca="false">LinhrsIn!O229/SurveyHrsIn!O229</f>
        <v>0.995833333333333</v>
      </c>
      <c r="P229" s="70" t="n">
        <f aca="false">LinhrsIn!P229/SurveyHrsIn!P229</f>
        <v>0.998252688172043</v>
      </c>
      <c r="Q229" s="70" t="n">
        <f aca="false">LinhrsIn!Q229/SurveyHrsIn!Q229</f>
        <v>0.999596774193548</v>
      </c>
      <c r="R229" s="70" t="n">
        <f aca="false">LinhrsIn!R229/SurveyHrsIn!R229</f>
        <v>0.997321428571429</v>
      </c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 t="n">
        <f aca="false">AVERAGE(E229:P229)</f>
        <v>0.988386465929222</v>
      </c>
      <c r="AD229" s="70" t="n">
        <f aca="false">AVERAGE(Q229:AB229)</f>
        <v>0.998459101382489</v>
      </c>
      <c r="AE229" s="70" t="n">
        <f aca="false">AVERAGE(E229:G229)</f>
        <v>0.979135768137437</v>
      </c>
      <c r="AF229" s="70" t="n">
        <f aca="false">AVERAGE(H229:J229)</f>
        <v>0.988281063321386</v>
      </c>
      <c r="AG229" s="70" t="n">
        <f aca="false">AVERAGE(K229:M229)</f>
        <v>0.989175627240143</v>
      </c>
      <c r="AH229" s="70" t="n">
        <f aca="false">AVERAGE(N229:P229)</f>
        <v>0.996953405017921</v>
      </c>
      <c r="AI229" s="70" t="n">
        <f aca="false">AVERAGE(Q229:S229)</f>
        <v>0.998459101382489</v>
      </c>
    </row>
    <row r="230" customFormat="false" ht="12.75" hidden="false" customHeight="false" outlineLevel="0" collapsed="false">
      <c r="A230" s="69" t="s">
        <v>12</v>
      </c>
      <c r="B230" s="69" t="n">
        <v>1</v>
      </c>
      <c r="C230" s="69" t="n">
        <v>220</v>
      </c>
      <c r="D230" s="70" t="n">
        <f aca="false">LinhrsIn!D230/SurveyHrsIn!D230</f>
        <v>0.989650537634409</v>
      </c>
      <c r="E230" s="70" t="n">
        <f aca="false">LinhrsIn!E230/SurveyHrsIn!E230</f>
        <v>1</v>
      </c>
      <c r="F230" s="70" t="n">
        <f aca="false">LinhrsIn!F230/SurveyHrsIn!F230</f>
        <v>0.994683908045977</v>
      </c>
      <c r="G230" s="70" t="n">
        <f aca="false">LinhrsIn!G230/SurveyHrsIn!G230</f>
        <v>0.945967741935484</v>
      </c>
      <c r="H230" s="70" t="n">
        <f aca="false">LinhrsIn!H230/SurveyHrsIn!H230</f>
        <v>0.872777777777778</v>
      </c>
      <c r="I230" s="70" t="n">
        <f aca="false">LinhrsIn!I230/SurveyHrsIn!I230</f>
        <v>0.992204301075269</v>
      </c>
      <c r="J230" s="70" t="n">
        <f aca="false">LinhrsIn!J230/SurveyHrsIn!J230</f>
        <v>0.985833333333333</v>
      </c>
      <c r="K230" s="70" t="n">
        <f aca="false">LinhrsIn!K230/SurveyHrsIn!K230</f>
        <v>0.977284946236559</v>
      </c>
      <c r="L230" s="70" t="n">
        <f aca="false">LinhrsIn!L230/SurveyHrsIn!L230</f>
        <v>0.990322580645161</v>
      </c>
      <c r="M230" s="70" t="n">
        <f aca="false">LinhrsIn!M230/SurveyHrsIn!M230</f>
        <v>0.995694444444444</v>
      </c>
      <c r="N230" s="70" t="n">
        <f aca="false">LinhrsIn!N230/SurveyHrsIn!N230</f>
        <v>0.997849462365591</v>
      </c>
      <c r="O230" s="70" t="n">
        <f aca="false">LinhrsIn!O230/SurveyHrsIn!O230</f>
        <v>0.9975</v>
      </c>
      <c r="P230" s="70" t="n">
        <f aca="false">LinhrsIn!P230/SurveyHrsIn!P230</f>
        <v>0.997043010752688</v>
      </c>
      <c r="Q230" s="70" t="n">
        <f aca="false">LinhrsIn!Q230/SurveyHrsIn!Q230</f>
        <v>0.998790322580645</v>
      </c>
      <c r="R230" s="70" t="n">
        <f aca="false">LinhrsIn!R230/SurveyHrsIn!R230</f>
        <v>0.994345238095238</v>
      </c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 t="n">
        <f aca="false">AVERAGE(E230:P230)</f>
        <v>0.978930125551024</v>
      </c>
      <c r="AD230" s="70" t="n">
        <f aca="false">AVERAGE(Q230:AB230)</f>
        <v>0.996567780337942</v>
      </c>
      <c r="AE230" s="70" t="n">
        <f aca="false">AVERAGE(E230:G230)</f>
        <v>0.980217216660487</v>
      </c>
      <c r="AF230" s="70" t="n">
        <f aca="false">AVERAGE(H230:J230)</f>
        <v>0.950271804062127</v>
      </c>
      <c r="AG230" s="70" t="n">
        <f aca="false">AVERAGE(K230:M230)</f>
        <v>0.987767323775388</v>
      </c>
      <c r="AH230" s="70" t="n">
        <f aca="false">AVERAGE(N230:P230)</f>
        <v>0.997464157706093</v>
      </c>
      <c r="AI230" s="70" t="n">
        <f aca="false">AVERAGE(Q230:S230)</f>
        <v>0.996567780337942</v>
      </c>
    </row>
    <row r="231" customFormat="false" ht="12.75" hidden="false" customHeight="false" outlineLevel="0" collapsed="false">
      <c r="A231" s="69" t="s">
        <v>12</v>
      </c>
      <c r="B231" s="69" t="n">
        <v>1</v>
      </c>
      <c r="C231" s="69" t="n">
        <v>221</v>
      </c>
      <c r="D231" s="70" t="n">
        <f aca="false">LinhrsIn!D231/SurveyHrsIn!D231</f>
        <v>0.996102150537634</v>
      </c>
      <c r="E231" s="70" t="n">
        <f aca="false">LinhrsIn!E231/SurveyHrsIn!E231</f>
        <v>0.99986559139785</v>
      </c>
      <c r="F231" s="70" t="n">
        <f aca="false">LinhrsIn!F231/SurveyHrsIn!F231</f>
        <v>0.996264367816092</v>
      </c>
      <c r="G231" s="70" t="n">
        <f aca="false">LinhrsIn!G231/SurveyHrsIn!G231</f>
        <v>0.946908602150538</v>
      </c>
      <c r="H231" s="70" t="n">
        <f aca="false">LinhrsIn!H231/SurveyHrsIn!H231</f>
        <v>0.3775</v>
      </c>
      <c r="I231" s="70" t="n">
        <f aca="false">LinhrsIn!I231/SurveyHrsIn!I231</f>
        <v>0.993817204301075</v>
      </c>
      <c r="J231" s="70" t="n">
        <f aca="false">LinhrsIn!J231/SurveyHrsIn!J231</f>
        <v>0.984166666666667</v>
      </c>
      <c r="K231" s="70" t="n">
        <f aca="false">LinhrsIn!K231/SurveyHrsIn!K231</f>
        <v>0.977150537634409</v>
      </c>
      <c r="L231" s="70" t="n">
        <f aca="false">LinhrsIn!L231/SurveyHrsIn!L231</f>
        <v>0.995698924731183</v>
      </c>
      <c r="M231" s="70" t="n">
        <f aca="false">LinhrsIn!M231/SurveyHrsIn!M231</f>
        <v>0.995416666666667</v>
      </c>
      <c r="N231" s="70" t="n">
        <f aca="false">LinhrsIn!N231/SurveyHrsIn!N231</f>
        <v>0.997849462365591</v>
      </c>
      <c r="O231" s="70" t="n">
        <f aca="false">LinhrsIn!O231/SurveyHrsIn!O231</f>
        <v>1</v>
      </c>
      <c r="P231" s="70" t="n">
        <f aca="false">LinhrsIn!P231/SurveyHrsIn!P231</f>
        <v>0.99986559139785</v>
      </c>
      <c r="Q231" s="70" t="n">
        <f aca="false">LinhrsIn!Q231/SurveyHrsIn!Q231</f>
        <v>0.999596774193548</v>
      </c>
      <c r="R231" s="70" t="n">
        <f aca="false">LinhrsIn!R231/SurveyHrsIn!R231</f>
        <v>0.998065476190476</v>
      </c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 t="n">
        <f aca="false">AVERAGE(E231:P231)</f>
        <v>0.938708634593993</v>
      </c>
      <c r="AD231" s="70" t="n">
        <f aca="false">AVERAGE(Q231:AB231)</f>
        <v>0.998831125192012</v>
      </c>
      <c r="AE231" s="70" t="n">
        <f aca="false">AVERAGE(E231:G231)</f>
        <v>0.98101285378816</v>
      </c>
      <c r="AF231" s="70" t="n">
        <f aca="false">AVERAGE(H231:J231)</f>
        <v>0.785161290322581</v>
      </c>
      <c r="AG231" s="70" t="n">
        <f aca="false">AVERAGE(K231:M231)</f>
        <v>0.989422043010753</v>
      </c>
      <c r="AH231" s="70" t="n">
        <f aca="false">AVERAGE(N231:P231)</f>
        <v>0.99923835125448</v>
      </c>
      <c r="AI231" s="70" t="n">
        <f aca="false">AVERAGE(Q231:S231)</f>
        <v>0.998831125192012</v>
      </c>
    </row>
    <row r="232" customFormat="false" ht="12.75" hidden="false" customHeight="false" outlineLevel="0" collapsed="false">
      <c r="A232" s="69" t="s">
        <v>12</v>
      </c>
      <c r="B232" s="69" t="n">
        <v>1</v>
      </c>
      <c r="C232" s="69" t="n">
        <v>222</v>
      </c>
      <c r="D232" s="70" t="n">
        <f aca="false">LinhrsIn!D232/SurveyHrsIn!D232</f>
        <v>0.998252688172043</v>
      </c>
      <c r="E232" s="70" t="n">
        <f aca="false">LinhrsIn!E232/SurveyHrsIn!E232</f>
        <v>0.999596774193548</v>
      </c>
      <c r="F232" s="70" t="n">
        <f aca="false">LinhrsIn!F232/SurveyHrsIn!F232</f>
        <v>0.998275862068966</v>
      </c>
      <c r="G232" s="70" t="n">
        <f aca="false">LinhrsIn!G232/SurveyHrsIn!G232</f>
        <v>0.947043010752688</v>
      </c>
      <c r="H232" s="70" t="n">
        <f aca="false">LinhrsIn!H232/SurveyHrsIn!H232</f>
        <v>0.984722222222222</v>
      </c>
      <c r="I232" s="70" t="n">
        <f aca="false">LinhrsIn!I232/SurveyHrsIn!I232</f>
        <v>0.979166666666667</v>
      </c>
      <c r="J232" s="70" t="n">
        <f aca="false">LinhrsIn!J232/SurveyHrsIn!J232</f>
        <v>0.978194444444444</v>
      </c>
      <c r="K232" s="70" t="n">
        <f aca="false">LinhrsIn!K232/SurveyHrsIn!K232</f>
        <v>0.976747311827957</v>
      </c>
      <c r="L232" s="70" t="n">
        <f aca="false">LinhrsIn!L232/SurveyHrsIn!L232</f>
        <v>0.992069892473118</v>
      </c>
      <c r="M232" s="70" t="n">
        <f aca="false">LinhrsIn!M232/SurveyHrsIn!M232</f>
        <v>0.989166666666667</v>
      </c>
      <c r="N232" s="70" t="n">
        <f aca="false">LinhrsIn!N232/SurveyHrsIn!N232</f>
        <v>0.985483870967742</v>
      </c>
      <c r="O232" s="70" t="n">
        <f aca="false">LinhrsIn!O232/SurveyHrsIn!O232</f>
        <v>0.999305555555556</v>
      </c>
      <c r="P232" s="70" t="n">
        <f aca="false">LinhrsIn!P232/SurveyHrsIn!P232</f>
        <v>0.997715053763441</v>
      </c>
      <c r="Q232" s="70" t="n">
        <f aca="false">LinhrsIn!Q232/SurveyHrsIn!Q232</f>
        <v>0.995161290322581</v>
      </c>
      <c r="R232" s="70" t="n">
        <f aca="false">LinhrsIn!R232/SurveyHrsIn!R232</f>
        <v>0.998809523809524</v>
      </c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 t="n">
        <f aca="false">AVERAGE(E232:P232)</f>
        <v>0.985623944300251</v>
      </c>
      <c r="AD232" s="70" t="n">
        <f aca="false">AVERAGE(Q232:AB232)</f>
        <v>0.996985407066052</v>
      </c>
      <c r="AE232" s="70" t="n">
        <f aca="false">AVERAGE(E232:G232)</f>
        <v>0.981638549005067</v>
      </c>
      <c r="AF232" s="70" t="n">
        <f aca="false">AVERAGE(H232:J232)</f>
        <v>0.980694444444444</v>
      </c>
      <c r="AG232" s="70" t="n">
        <f aca="false">AVERAGE(K232:M232)</f>
        <v>0.985994623655914</v>
      </c>
      <c r="AH232" s="70" t="n">
        <f aca="false">AVERAGE(N232:P232)</f>
        <v>0.99416816009558</v>
      </c>
      <c r="AI232" s="70" t="n">
        <f aca="false">AVERAGE(Q232:S232)</f>
        <v>0.996985407066052</v>
      </c>
    </row>
    <row r="233" customFormat="false" ht="12.75" hidden="false" customHeight="false" outlineLevel="0" collapsed="false">
      <c r="A233" s="69" t="s">
        <v>12</v>
      </c>
      <c r="B233" s="69" t="n">
        <v>1</v>
      </c>
      <c r="C233" s="69" t="n">
        <v>223</v>
      </c>
      <c r="D233" s="70" t="n">
        <f aca="false">LinhrsIn!D233/SurveyHrsIn!D233</f>
        <v>0.994758064516129</v>
      </c>
      <c r="E233" s="70" t="n">
        <f aca="false">LinhrsIn!E233/SurveyHrsIn!E233</f>
        <v>1</v>
      </c>
      <c r="F233" s="70" t="n">
        <f aca="false">LinhrsIn!F233/SurveyHrsIn!F233</f>
        <v>0.996695402298851</v>
      </c>
      <c r="G233" s="70" t="n">
        <f aca="false">LinhrsIn!G233/SurveyHrsIn!G233</f>
        <v>0.940322580645161</v>
      </c>
      <c r="H233" s="70" t="n">
        <f aca="false">LinhrsIn!H233/SurveyHrsIn!H233</f>
        <v>0.980555555555556</v>
      </c>
      <c r="I233" s="70" t="n">
        <f aca="false">LinhrsIn!I233/SurveyHrsIn!I233</f>
        <v>0.963440860215054</v>
      </c>
      <c r="J233" s="70" t="n">
        <f aca="false">LinhrsIn!J233/SurveyHrsIn!J233</f>
        <v>0.958194444444445</v>
      </c>
      <c r="K233" s="70" t="n">
        <f aca="false">LinhrsIn!K233/SurveyHrsIn!K233</f>
        <v>0.973118279569893</v>
      </c>
      <c r="L233" s="70" t="n">
        <f aca="false">LinhrsIn!L233/SurveyHrsIn!L233</f>
        <v>0.984408602150538</v>
      </c>
      <c r="M233" s="70" t="n">
        <f aca="false">LinhrsIn!M233/SurveyHrsIn!M233</f>
        <v>0.969166666666667</v>
      </c>
      <c r="N233" s="70" t="n">
        <f aca="false">LinhrsIn!N233/SurveyHrsIn!N233</f>
        <v>0.981317204301075</v>
      </c>
      <c r="O233" s="70" t="n">
        <f aca="false">LinhrsIn!O233/SurveyHrsIn!O233</f>
        <v>0.988055555555556</v>
      </c>
      <c r="P233" s="70" t="n">
        <f aca="false">LinhrsIn!P233/SurveyHrsIn!P233</f>
        <v>0.994354838709677</v>
      </c>
      <c r="Q233" s="70" t="n">
        <f aca="false">LinhrsIn!Q233/SurveyHrsIn!Q233</f>
        <v>0.982661290322581</v>
      </c>
      <c r="R233" s="70" t="n">
        <f aca="false">LinhrsIn!R233/SurveyHrsIn!R233</f>
        <v>0.994345238095238</v>
      </c>
      <c r="S233" s="70"/>
      <c r="T233" s="70"/>
      <c r="U233" s="70"/>
      <c r="V233" s="70"/>
      <c r="W233" s="70"/>
      <c r="X233" s="70"/>
      <c r="Y233" s="70"/>
      <c r="Z233" s="70"/>
      <c r="AA233" s="70"/>
      <c r="AB233" s="70"/>
      <c r="AC233" s="70" t="n">
        <f aca="false">AVERAGE(E233:P233)</f>
        <v>0.977469165842706</v>
      </c>
      <c r="AD233" s="70" t="n">
        <f aca="false">AVERAGE(Q233:AB233)</f>
        <v>0.988503264208909</v>
      </c>
      <c r="AE233" s="70" t="n">
        <f aca="false">AVERAGE(E233:G233)</f>
        <v>0.979005994314671</v>
      </c>
      <c r="AF233" s="70" t="n">
        <f aca="false">AVERAGE(H233:J233)</f>
        <v>0.967396953405018</v>
      </c>
      <c r="AG233" s="70" t="n">
        <f aca="false">AVERAGE(K233:M233)</f>
        <v>0.975564516129032</v>
      </c>
      <c r="AH233" s="70" t="n">
        <f aca="false">AVERAGE(N233:P233)</f>
        <v>0.987909199522103</v>
      </c>
      <c r="AI233" s="70" t="n">
        <f aca="false">AVERAGE(Q233:S233)</f>
        <v>0.988503264208909</v>
      </c>
    </row>
    <row r="234" customFormat="false" ht="12.75" hidden="false" customHeight="false" outlineLevel="0" collapsed="false">
      <c r="A234" s="69" t="s">
        <v>12</v>
      </c>
      <c r="B234" s="69" t="n">
        <v>1</v>
      </c>
      <c r="C234" s="69" t="n">
        <v>224</v>
      </c>
      <c r="D234" s="70" t="n">
        <f aca="false">LinhrsIn!D234/SurveyHrsIn!D234</f>
        <v>0.999731182795699</v>
      </c>
      <c r="E234" s="70" t="n">
        <f aca="false">LinhrsIn!E234/SurveyHrsIn!E234</f>
        <v>0.99986559139785</v>
      </c>
      <c r="F234" s="70" t="n">
        <f aca="false">LinhrsIn!F234/SurveyHrsIn!F234</f>
        <v>0.998563218390805</v>
      </c>
      <c r="G234" s="70" t="n">
        <f aca="false">LinhrsIn!G234/SurveyHrsIn!G234</f>
        <v>0.929704301075269</v>
      </c>
      <c r="H234" s="70" t="n">
        <f aca="false">LinhrsIn!H234/SurveyHrsIn!H234</f>
        <v>0.986111111111111</v>
      </c>
      <c r="I234" s="70" t="n">
        <f aca="false">LinhrsIn!I234/SurveyHrsIn!I234</f>
        <v>0.984543010752688</v>
      </c>
      <c r="J234" s="70" t="n">
        <f aca="false">LinhrsIn!J234/SurveyHrsIn!J234</f>
        <v>0.978472222222222</v>
      </c>
      <c r="K234" s="70" t="n">
        <f aca="false">LinhrsIn!K234/SurveyHrsIn!K234</f>
        <v>0.97741935483871</v>
      </c>
      <c r="L234" s="70" t="n">
        <f aca="false">LinhrsIn!L234/SurveyHrsIn!L234</f>
        <v>0.995833333333333</v>
      </c>
      <c r="M234" s="70" t="n">
        <f aca="false">LinhrsIn!M234/SurveyHrsIn!M234</f>
        <v>0.991666666666667</v>
      </c>
      <c r="N234" s="70" t="n">
        <f aca="false">LinhrsIn!N234/SurveyHrsIn!N234</f>
        <v>0.99502688172043</v>
      </c>
      <c r="O234" s="70" t="n">
        <f aca="false">LinhrsIn!O234/SurveyHrsIn!O234</f>
        <v>1</v>
      </c>
      <c r="P234" s="70" t="n">
        <f aca="false">LinhrsIn!P234/SurveyHrsIn!P234</f>
        <v>0.999193548387097</v>
      </c>
      <c r="Q234" s="70" t="n">
        <f aca="false">LinhrsIn!Q234/SurveyHrsIn!Q234</f>
        <v>0.995967741935484</v>
      </c>
      <c r="R234" s="70" t="n">
        <f aca="false">LinhrsIn!R234/SurveyHrsIn!R234</f>
        <v>0.999255952380952</v>
      </c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 t="n">
        <f aca="false">AVERAGE(E234:P234)</f>
        <v>0.986366603324682</v>
      </c>
      <c r="AD234" s="70" t="n">
        <f aca="false">AVERAGE(Q234:AB234)</f>
        <v>0.997611847158218</v>
      </c>
      <c r="AE234" s="70" t="n">
        <f aca="false">AVERAGE(E234:G234)</f>
        <v>0.976044370287974</v>
      </c>
      <c r="AF234" s="70" t="n">
        <f aca="false">AVERAGE(H234:J234)</f>
        <v>0.983042114695341</v>
      </c>
      <c r="AG234" s="70" t="n">
        <f aca="false">AVERAGE(K234:M234)</f>
        <v>0.988306451612903</v>
      </c>
      <c r="AH234" s="70" t="n">
        <f aca="false">AVERAGE(N234:P234)</f>
        <v>0.998073476702509</v>
      </c>
      <c r="AI234" s="70" t="n">
        <f aca="false">AVERAGE(Q234:S234)</f>
        <v>0.997611847158218</v>
      </c>
    </row>
    <row r="235" customFormat="false" ht="12.75" hidden="false" customHeight="false" outlineLevel="0" collapsed="false">
      <c r="A235" s="69" t="s">
        <v>12</v>
      </c>
      <c r="B235" s="69" t="n">
        <v>1</v>
      </c>
      <c r="C235" s="69" t="n">
        <v>225</v>
      </c>
      <c r="D235" s="70" t="n">
        <f aca="false">LinhrsIn!D235/SurveyHrsIn!D235</f>
        <v>0.999193548387097</v>
      </c>
      <c r="E235" s="70" t="n">
        <f aca="false">LinhrsIn!E235/SurveyHrsIn!E235</f>
        <v>0.99986559139785</v>
      </c>
      <c r="F235" s="70" t="n">
        <f aca="false">LinhrsIn!F235/SurveyHrsIn!F235</f>
        <v>0.993103448275862</v>
      </c>
      <c r="G235" s="70" t="n">
        <f aca="false">LinhrsIn!G235/SurveyHrsIn!G235</f>
        <v>0.947177419354839</v>
      </c>
      <c r="H235" s="70" t="n">
        <f aca="false">LinhrsIn!H235/SurveyHrsIn!H235</f>
        <v>0.813888888888889</v>
      </c>
      <c r="I235" s="70" t="n">
        <f aca="false">LinhrsIn!I235/SurveyHrsIn!I235</f>
        <v>0.976747311827957</v>
      </c>
      <c r="J235" s="70" t="n">
        <f aca="false">LinhrsIn!J235/SurveyHrsIn!J235</f>
        <v>0.973055555555556</v>
      </c>
      <c r="K235" s="70" t="n">
        <f aca="false">LinhrsIn!K235/SurveyHrsIn!K235</f>
        <v>0.977016129032258</v>
      </c>
      <c r="L235" s="70" t="n">
        <f aca="false">LinhrsIn!L235/SurveyHrsIn!L235</f>
        <v>0.98736559139785</v>
      </c>
      <c r="M235" s="70" t="n">
        <f aca="false">LinhrsIn!M235/SurveyHrsIn!M235</f>
        <v>0.99</v>
      </c>
      <c r="N235" s="70" t="n">
        <f aca="false">LinhrsIn!N235/SurveyHrsIn!N235</f>
        <v>0.991263440860215</v>
      </c>
      <c r="O235" s="70" t="n">
        <f aca="false">LinhrsIn!O235/SurveyHrsIn!O235</f>
        <v>0.99875</v>
      </c>
      <c r="P235" s="70" t="n">
        <f aca="false">LinhrsIn!P235/SurveyHrsIn!P235</f>
        <v>0.988575268817204</v>
      </c>
      <c r="Q235" s="70" t="n">
        <f aca="false">LinhrsIn!Q235/SurveyHrsIn!Q235</f>
        <v>1.34408602150538E-010</v>
      </c>
      <c r="R235" s="70" t="n">
        <f aca="false">LinhrsIn!R235/SurveyHrsIn!R235</f>
        <v>0.75625</v>
      </c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 t="n">
        <f aca="false">AVERAGE(E235:P235)</f>
        <v>0.96973405378404</v>
      </c>
      <c r="AD235" s="70" t="n">
        <f aca="false">AVERAGE(Q235:AB235)</f>
        <v>0.378125000067204</v>
      </c>
      <c r="AE235" s="70" t="n">
        <f aca="false">AVERAGE(E235:G235)</f>
        <v>0.980048819676184</v>
      </c>
      <c r="AF235" s="70" t="n">
        <f aca="false">AVERAGE(H235:J235)</f>
        <v>0.921230585424134</v>
      </c>
      <c r="AG235" s="70" t="n">
        <f aca="false">AVERAGE(K235:M235)</f>
        <v>0.984793906810036</v>
      </c>
      <c r="AH235" s="70" t="n">
        <f aca="false">AVERAGE(N235:P235)</f>
        <v>0.992862903225806</v>
      </c>
      <c r="AI235" s="70" t="n">
        <f aca="false">AVERAGE(Q235:S235)</f>
        <v>0.378125000067204</v>
      </c>
    </row>
    <row r="236" customFormat="false" ht="12.75" hidden="false" customHeight="false" outlineLevel="0" collapsed="false">
      <c r="A236" s="69" t="s">
        <v>12</v>
      </c>
      <c r="B236" s="69" t="n">
        <v>1</v>
      </c>
      <c r="C236" s="69" t="n">
        <v>226</v>
      </c>
      <c r="D236" s="70" t="n">
        <f aca="false">LinhrsIn!D236/SurveyHrsIn!D236</f>
        <v>0.999731182795699</v>
      </c>
      <c r="E236" s="70" t="n">
        <f aca="false">LinhrsIn!E236/SurveyHrsIn!E236</f>
        <v>1</v>
      </c>
      <c r="F236" s="70" t="n">
        <f aca="false">LinhrsIn!F236/SurveyHrsIn!F236</f>
        <v>0.980459770114943</v>
      </c>
      <c r="G236" s="70" t="n">
        <f aca="false">LinhrsIn!G236/SurveyHrsIn!G236</f>
        <v>0.946102150537634</v>
      </c>
      <c r="H236" s="70" t="n">
        <f aca="false">LinhrsIn!H236/SurveyHrsIn!H236</f>
        <v>0.9875</v>
      </c>
      <c r="I236" s="70" t="n">
        <f aca="false">LinhrsIn!I236/SurveyHrsIn!I236</f>
        <v>0.994489247311828</v>
      </c>
      <c r="J236" s="70" t="n">
        <f aca="false">LinhrsIn!J236/SurveyHrsIn!J236</f>
        <v>0.985833333333333</v>
      </c>
      <c r="K236" s="70" t="n">
        <f aca="false">LinhrsIn!K236/SurveyHrsIn!K236</f>
        <v>0.977284946236559</v>
      </c>
      <c r="L236" s="70" t="n">
        <f aca="false">LinhrsIn!L236/SurveyHrsIn!L236</f>
        <v>0.994354838709677</v>
      </c>
      <c r="M236" s="70" t="n">
        <f aca="false">LinhrsIn!M236/SurveyHrsIn!M236</f>
        <v>0.995555555555556</v>
      </c>
      <c r="N236" s="70" t="n">
        <f aca="false">LinhrsIn!N236/SurveyHrsIn!N236</f>
        <v>0.996236559139785</v>
      </c>
      <c r="O236" s="70" t="n">
        <f aca="false">LinhrsIn!O236/SurveyHrsIn!O236</f>
        <v>0.999861111111111</v>
      </c>
      <c r="P236" s="70" t="n">
        <f aca="false">LinhrsIn!P236/SurveyHrsIn!P236</f>
        <v>1</v>
      </c>
      <c r="Q236" s="70" t="n">
        <f aca="false">LinhrsIn!Q236/SurveyHrsIn!Q236</f>
        <v>0.997177419354839</v>
      </c>
      <c r="R236" s="70" t="n">
        <f aca="false">LinhrsIn!R236/SurveyHrsIn!R236</f>
        <v>0.999255952380952</v>
      </c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 t="n">
        <f aca="false">AVERAGE(E236:P236)</f>
        <v>0.988139792670869</v>
      </c>
      <c r="AD236" s="70" t="n">
        <f aca="false">AVERAGE(Q236:AB236)</f>
        <v>0.998216685867896</v>
      </c>
      <c r="AE236" s="70" t="n">
        <f aca="false">AVERAGE(E236:G236)</f>
        <v>0.975520640217526</v>
      </c>
      <c r="AF236" s="70" t="n">
        <f aca="false">AVERAGE(H236:J236)</f>
        <v>0.989274193548387</v>
      </c>
      <c r="AG236" s="70" t="n">
        <f aca="false">AVERAGE(K236:M236)</f>
        <v>0.989065113500597</v>
      </c>
      <c r="AH236" s="70" t="n">
        <f aca="false">AVERAGE(N236:P236)</f>
        <v>0.998699223416966</v>
      </c>
      <c r="AI236" s="70" t="n">
        <f aca="false">AVERAGE(Q236:S236)</f>
        <v>0.998216685867896</v>
      </c>
    </row>
    <row r="237" customFormat="false" ht="12.75" hidden="false" customHeight="false" outlineLevel="0" collapsed="false">
      <c r="A237" s="69" t="s">
        <v>12</v>
      </c>
      <c r="B237" s="69" t="n">
        <v>1</v>
      </c>
      <c r="C237" s="69" t="n">
        <v>227</v>
      </c>
      <c r="D237" s="70" t="n">
        <f aca="false">LinhrsIn!D237/SurveyHrsIn!D237</f>
        <v>0.891397849462366</v>
      </c>
      <c r="E237" s="70" t="n">
        <f aca="false">LinhrsIn!E237/SurveyHrsIn!E237</f>
        <v>0.631989247311828</v>
      </c>
      <c r="F237" s="70" t="n">
        <f aca="false">LinhrsIn!F237/SurveyHrsIn!F237</f>
        <v>0.985057471264368</v>
      </c>
      <c r="G237" s="70" t="n">
        <f aca="false">LinhrsIn!G237/SurveyHrsIn!G237</f>
        <v>0.94744623655914</v>
      </c>
      <c r="H237" s="70" t="n">
        <f aca="false">LinhrsIn!H237/SurveyHrsIn!H237</f>
        <v>0.816666666666667</v>
      </c>
      <c r="I237" s="70" t="n">
        <f aca="false">LinhrsIn!I237/SurveyHrsIn!I237</f>
        <v>0.985483870967742</v>
      </c>
      <c r="J237" s="70" t="n">
        <f aca="false">LinhrsIn!J237/SurveyHrsIn!J237</f>
        <v>0.9775</v>
      </c>
      <c r="K237" s="70" t="n">
        <f aca="false">LinhrsIn!K237/SurveyHrsIn!K237</f>
        <v>0.963575268817204</v>
      </c>
      <c r="L237" s="70" t="n">
        <f aca="false">LinhrsIn!L237/SurveyHrsIn!L237</f>
        <v>0.989381720430108</v>
      </c>
      <c r="M237" s="70" t="n">
        <f aca="false">LinhrsIn!M237/SurveyHrsIn!M237</f>
        <v>0.993888888888889</v>
      </c>
      <c r="N237" s="70" t="n">
        <f aca="false">LinhrsIn!N237/SurveyHrsIn!N237</f>
        <v>0.994354838709677</v>
      </c>
      <c r="O237" s="70" t="n">
        <f aca="false">LinhrsIn!O237/SurveyHrsIn!O237</f>
        <v>0.999861111111111</v>
      </c>
      <c r="P237" s="70" t="n">
        <f aca="false">LinhrsIn!P237/SurveyHrsIn!P237</f>
        <v>0.999327956989247</v>
      </c>
      <c r="Q237" s="70" t="n">
        <f aca="false">LinhrsIn!Q237/SurveyHrsIn!Q237</f>
        <v>0.994220430107527</v>
      </c>
      <c r="R237" s="70" t="n">
        <f aca="false">LinhrsIn!R237/SurveyHrsIn!R237</f>
        <v>0.998511904761905</v>
      </c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 t="n">
        <f aca="false">AVERAGE(E237:P237)</f>
        <v>0.940377773142998</v>
      </c>
      <c r="AD237" s="70" t="n">
        <f aca="false">AVERAGE(Q237:AB237)</f>
        <v>0.996366167434716</v>
      </c>
      <c r="AE237" s="70" t="n">
        <f aca="false">AVERAGE(E237:G237)</f>
        <v>0.854830985045112</v>
      </c>
      <c r="AF237" s="70" t="n">
        <f aca="false">AVERAGE(H237:J237)</f>
        <v>0.92655017921147</v>
      </c>
      <c r="AG237" s="70" t="n">
        <f aca="false">AVERAGE(K237:M237)</f>
        <v>0.982281959378734</v>
      </c>
      <c r="AH237" s="70" t="n">
        <f aca="false">AVERAGE(N237:P237)</f>
        <v>0.997847968936679</v>
      </c>
      <c r="AI237" s="70" t="n">
        <f aca="false">AVERAGE(Q237:S237)</f>
        <v>0.996366167434716</v>
      </c>
    </row>
    <row r="238" customFormat="false" ht="12.75" hidden="false" customHeight="false" outlineLevel="0" collapsed="false">
      <c r="A238" s="69" t="s">
        <v>12</v>
      </c>
      <c r="B238" s="69" t="n">
        <v>1</v>
      </c>
      <c r="C238" s="69" t="n">
        <v>228</v>
      </c>
      <c r="D238" s="70" t="n">
        <f aca="false">LinhrsIn!D238/SurveyHrsIn!D238</f>
        <v>0.970833333333333</v>
      </c>
      <c r="E238" s="70" t="n">
        <f aca="false">LinhrsIn!E238/SurveyHrsIn!E238</f>
        <v>0.946505376344086</v>
      </c>
      <c r="F238" s="70" t="n">
        <f aca="false">LinhrsIn!F238/SurveyHrsIn!F238</f>
        <v>0.885057471264368</v>
      </c>
      <c r="G238" s="70" t="n">
        <f aca="false">LinhrsIn!G238/SurveyHrsIn!G238</f>
        <v>0.875268817204301</v>
      </c>
      <c r="H238" s="70" t="n">
        <f aca="false">LinhrsIn!H238/SurveyHrsIn!H238</f>
        <v>0.984722222222222</v>
      </c>
      <c r="I238" s="70" t="n">
        <f aca="false">LinhrsIn!I238/SurveyHrsIn!I238</f>
        <v>0.99260752688172</v>
      </c>
      <c r="J238" s="70" t="n">
        <f aca="false">LinhrsIn!J238/SurveyHrsIn!J238</f>
        <v>0.88125</v>
      </c>
      <c r="K238" s="70" t="n">
        <f aca="false">LinhrsIn!K238/SurveyHrsIn!K238</f>
        <v>0.957258064516129</v>
      </c>
      <c r="L238" s="70" t="n">
        <f aca="false">LinhrsIn!L238/SurveyHrsIn!L238</f>
        <v>0.983467741935484</v>
      </c>
      <c r="M238" s="70" t="n">
        <f aca="false">LinhrsIn!M238/SurveyHrsIn!M238</f>
        <v>0.972222222222222</v>
      </c>
      <c r="N238" s="70" t="n">
        <f aca="false">LinhrsIn!N238/SurveyHrsIn!N238</f>
        <v>0.977822580645161</v>
      </c>
      <c r="O238" s="70" t="n">
        <f aca="false">LinhrsIn!O238/SurveyHrsIn!O238</f>
        <v>0.998194444444445</v>
      </c>
      <c r="P238" s="70" t="n">
        <f aca="false">LinhrsIn!P238/SurveyHrsIn!P238</f>
        <v>0.989247311827957</v>
      </c>
      <c r="Q238" s="70" t="n">
        <f aca="false">LinhrsIn!Q238/SurveyHrsIn!Q238</f>
        <v>0.980779569892473</v>
      </c>
      <c r="R238" s="70" t="n">
        <f aca="false">LinhrsIn!R238/SurveyHrsIn!R238</f>
        <v>0.990773809523809</v>
      </c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 t="n">
        <f aca="false">AVERAGE(E238:P238)</f>
        <v>0.953635314959008</v>
      </c>
      <c r="AD238" s="70" t="n">
        <f aca="false">AVERAGE(Q238:AB238)</f>
        <v>0.985776689708141</v>
      </c>
      <c r="AE238" s="70" t="n">
        <f aca="false">AVERAGE(E238:G238)</f>
        <v>0.902277221604252</v>
      </c>
      <c r="AF238" s="70" t="n">
        <f aca="false">AVERAGE(H238:J238)</f>
        <v>0.952859916367981</v>
      </c>
      <c r="AG238" s="70" t="n">
        <f aca="false">AVERAGE(K238:M238)</f>
        <v>0.970982676224612</v>
      </c>
      <c r="AH238" s="70" t="n">
        <f aca="false">AVERAGE(N238:P238)</f>
        <v>0.988421445639188</v>
      </c>
      <c r="AI238" s="70" t="n">
        <f aca="false">AVERAGE(Q238:S238)</f>
        <v>0.985776689708141</v>
      </c>
    </row>
    <row r="239" customFormat="false" ht="12.75" hidden="false" customHeight="false" outlineLevel="0" collapsed="false">
      <c r="A239" s="69" t="s">
        <v>12</v>
      </c>
      <c r="B239" s="69" t="n">
        <v>1</v>
      </c>
      <c r="C239" s="69" t="n">
        <v>229</v>
      </c>
      <c r="D239" s="70" t="n">
        <f aca="false">LinhrsIn!D239/SurveyHrsIn!D239</f>
        <v>0.999193548387097</v>
      </c>
      <c r="E239" s="70" t="n">
        <f aca="false">LinhrsIn!E239/SurveyHrsIn!E239</f>
        <v>0.99986559139785</v>
      </c>
      <c r="F239" s="70" t="n">
        <f aca="false">LinhrsIn!F239/SurveyHrsIn!F239</f>
        <v>0.998706896551724</v>
      </c>
      <c r="G239" s="70" t="n">
        <f aca="false">LinhrsIn!G239/SurveyHrsIn!G239</f>
        <v>0.945430107526882</v>
      </c>
      <c r="H239" s="70" t="n">
        <f aca="false">LinhrsIn!H239/SurveyHrsIn!H239</f>
        <v>0.861111111111111</v>
      </c>
      <c r="I239" s="70" t="n">
        <f aca="false">LinhrsIn!I239/SurveyHrsIn!I239</f>
        <v>0.992069892473118</v>
      </c>
      <c r="J239" s="70" t="n">
        <f aca="false">LinhrsIn!J239/SurveyHrsIn!J239</f>
        <v>0.982222222222222</v>
      </c>
      <c r="K239" s="70" t="n">
        <f aca="false">LinhrsIn!K239/SurveyHrsIn!K239</f>
        <v>0.977150537634409</v>
      </c>
      <c r="L239" s="70" t="n">
        <f aca="false">LinhrsIn!L239/SurveyHrsIn!L239</f>
        <v>0.995430107526882</v>
      </c>
      <c r="M239" s="70" t="n">
        <f aca="false">LinhrsIn!M239/SurveyHrsIn!M239</f>
        <v>0.994305555555556</v>
      </c>
      <c r="N239" s="70" t="n">
        <f aca="false">LinhrsIn!N239/SurveyHrsIn!N239</f>
        <v>0.996370967741936</v>
      </c>
      <c r="O239" s="70" t="n">
        <f aca="false">LinhrsIn!O239/SurveyHrsIn!O239</f>
        <v>1</v>
      </c>
      <c r="P239" s="70" t="n">
        <f aca="false">LinhrsIn!P239/SurveyHrsIn!P239</f>
        <v>1</v>
      </c>
      <c r="Q239" s="70" t="n">
        <f aca="false">LinhrsIn!Q239/SurveyHrsIn!Q239</f>
        <v>0.998521505376344</v>
      </c>
      <c r="R239" s="70" t="n">
        <f aca="false">LinhrsIn!R239/SurveyHrsIn!R239</f>
        <v>0.995089285714286</v>
      </c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 t="n">
        <f aca="false">AVERAGE(E239:P239)</f>
        <v>0.978555249145141</v>
      </c>
      <c r="AD239" s="70" t="n">
        <f aca="false">AVERAGE(Q239:AB239)</f>
        <v>0.996805395545315</v>
      </c>
      <c r="AE239" s="70" t="n">
        <f aca="false">AVERAGE(E239:G239)</f>
        <v>0.981334198492152</v>
      </c>
      <c r="AF239" s="70" t="n">
        <f aca="false">AVERAGE(H239:J239)</f>
        <v>0.945134408602151</v>
      </c>
      <c r="AG239" s="70" t="n">
        <f aca="false">AVERAGE(K239:M239)</f>
        <v>0.988962066905615</v>
      </c>
      <c r="AH239" s="70" t="n">
        <f aca="false">AVERAGE(N239:P239)</f>
        <v>0.998790322580645</v>
      </c>
      <c r="AI239" s="70" t="n">
        <f aca="false">AVERAGE(Q239:S239)</f>
        <v>0.996805395545315</v>
      </c>
    </row>
    <row r="240" customFormat="false" ht="12.75" hidden="false" customHeight="false" outlineLevel="0" collapsed="false">
      <c r="A240" s="69" t="s">
        <v>12</v>
      </c>
      <c r="B240" s="69" t="n">
        <v>1</v>
      </c>
      <c r="C240" s="69" t="n">
        <v>230</v>
      </c>
      <c r="D240" s="70" t="n">
        <f aca="false">LinhrsIn!D240/SurveyHrsIn!D240</f>
        <v>1</v>
      </c>
      <c r="E240" s="70" t="n">
        <f aca="false">LinhrsIn!E240/SurveyHrsIn!E240</f>
        <v>0.989784946236559</v>
      </c>
      <c r="F240" s="70" t="n">
        <f aca="false">LinhrsIn!F240/SurveyHrsIn!F240</f>
        <v>0.998563218390805</v>
      </c>
      <c r="G240" s="70" t="n">
        <f aca="false">LinhrsIn!G240/SurveyHrsIn!G240</f>
        <v>0.932795698924731</v>
      </c>
      <c r="H240" s="70" t="n">
        <f aca="false">LinhrsIn!H240/SurveyHrsIn!H240</f>
        <v>0.980416666666667</v>
      </c>
      <c r="I240" s="70" t="n">
        <f aca="false">LinhrsIn!I240/SurveyHrsIn!I240</f>
        <v>0.86505376344086</v>
      </c>
      <c r="J240" s="70" t="n">
        <f aca="false">LinhrsIn!J240/SurveyHrsIn!J240</f>
        <v>0.985416666666667</v>
      </c>
      <c r="K240" s="70" t="n">
        <f aca="false">LinhrsIn!K240/SurveyHrsIn!K240</f>
        <v>0.976478494623656</v>
      </c>
      <c r="L240" s="70" t="n">
        <f aca="false">LinhrsIn!L240/SurveyHrsIn!L240</f>
        <v>0.995564516129032</v>
      </c>
      <c r="M240" s="70" t="n">
        <f aca="false">LinhrsIn!M240/SurveyHrsIn!M240</f>
        <v>0.994027777777778</v>
      </c>
      <c r="N240" s="70" t="n">
        <f aca="false">LinhrsIn!N240/SurveyHrsIn!N240</f>
        <v>0.996639784946237</v>
      </c>
      <c r="O240" s="70" t="n">
        <f aca="false">LinhrsIn!O240/SurveyHrsIn!O240</f>
        <v>0.999583333333333</v>
      </c>
      <c r="P240" s="70" t="n">
        <f aca="false">LinhrsIn!P240/SurveyHrsIn!P240</f>
        <v>0.99986559139785</v>
      </c>
      <c r="Q240" s="70" t="n">
        <f aca="false">LinhrsIn!Q240/SurveyHrsIn!Q240</f>
        <v>0.999462365591398</v>
      </c>
      <c r="R240" s="70" t="n">
        <f aca="false">LinhrsIn!R240/SurveyHrsIn!R240</f>
        <v>0.996279761904762</v>
      </c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 t="n">
        <f aca="false">AVERAGE(E240:P240)</f>
        <v>0.976182538211181</v>
      </c>
      <c r="AD240" s="70" t="n">
        <f aca="false">AVERAGE(Q240:AB240)</f>
        <v>0.99787106374808</v>
      </c>
      <c r="AE240" s="70" t="n">
        <f aca="false">AVERAGE(E240:G240)</f>
        <v>0.973714621184032</v>
      </c>
      <c r="AF240" s="70" t="n">
        <f aca="false">AVERAGE(H240:J240)</f>
        <v>0.943629032258065</v>
      </c>
      <c r="AG240" s="70" t="n">
        <f aca="false">AVERAGE(K240:M240)</f>
        <v>0.988690262843489</v>
      </c>
      <c r="AH240" s="70" t="n">
        <f aca="false">AVERAGE(N240:P240)</f>
        <v>0.99869623655914</v>
      </c>
      <c r="AI240" s="70" t="n">
        <f aca="false">AVERAGE(Q240:S240)</f>
        <v>0.99787106374808</v>
      </c>
    </row>
    <row r="241" customFormat="false" ht="12.75" hidden="false" customHeight="false" outlineLevel="0" collapsed="false">
      <c r="A241" s="69" t="s">
        <v>12</v>
      </c>
      <c r="B241" s="69" t="n">
        <v>1</v>
      </c>
      <c r="C241" s="69" t="n">
        <v>231</v>
      </c>
      <c r="D241" s="70" t="n">
        <f aca="false">LinhrsIn!D241/SurveyHrsIn!D241</f>
        <v>0.995967741935484</v>
      </c>
      <c r="E241" s="70" t="n">
        <f aca="false">LinhrsIn!E241/SurveyHrsIn!E241</f>
        <v>0.998252688172043</v>
      </c>
      <c r="F241" s="70" t="n">
        <f aca="false">LinhrsIn!F241/SurveyHrsIn!F241</f>
        <v>0.998419540229885</v>
      </c>
      <c r="G241" s="70" t="n">
        <f aca="false">LinhrsIn!G241/SurveyHrsIn!G241</f>
        <v>0.947043010752688</v>
      </c>
      <c r="H241" s="70" t="n">
        <f aca="false">LinhrsIn!H241/SurveyHrsIn!H241</f>
        <v>0.881111111111111</v>
      </c>
      <c r="I241" s="70" t="n">
        <f aca="false">LinhrsIn!I241/SurveyHrsIn!I241</f>
        <v>0.990860215053764</v>
      </c>
      <c r="J241" s="70" t="n">
        <f aca="false">LinhrsIn!J241/SurveyHrsIn!J241</f>
        <v>0.985555555555556</v>
      </c>
      <c r="K241" s="70" t="n">
        <f aca="false">LinhrsIn!K241/SurveyHrsIn!K241</f>
        <v>0.950268817204301</v>
      </c>
      <c r="L241" s="70" t="n">
        <f aca="false">LinhrsIn!L241/SurveyHrsIn!L241</f>
        <v>0.994758064516129</v>
      </c>
      <c r="M241" s="70" t="n">
        <f aca="false">LinhrsIn!M241/SurveyHrsIn!M241</f>
        <v>0.995</v>
      </c>
      <c r="N241" s="70" t="n">
        <f aca="false">LinhrsIn!N241/SurveyHrsIn!N241</f>
        <v>0.997177419354839</v>
      </c>
      <c r="O241" s="70" t="n">
        <f aca="false">LinhrsIn!O241/SurveyHrsIn!O241</f>
        <v>0</v>
      </c>
      <c r="P241" s="70" t="n">
        <f aca="false">LinhrsIn!P241/SurveyHrsIn!P241</f>
        <v>0.706451612903226</v>
      </c>
      <c r="Q241" s="70" t="n">
        <f aca="false">LinhrsIn!Q241/SurveyHrsIn!Q241</f>
        <v>0.986559139784946</v>
      </c>
      <c r="R241" s="70" t="n">
        <f aca="false">LinhrsIn!R241/SurveyHrsIn!R241</f>
        <v>0.994791666666667</v>
      </c>
      <c r="S241" s="70"/>
      <c r="T241" s="70"/>
      <c r="U241" s="70"/>
      <c r="V241" s="70"/>
      <c r="W241" s="70"/>
      <c r="X241" s="70"/>
      <c r="Y241" s="70"/>
      <c r="Z241" s="70"/>
      <c r="AA241" s="70"/>
      <c r="AB241" s="70"/>
      <c r="AC241" s="70" t="n">
        <f aca="false">AVERAGE(E241:P241)</f>
        <v>0.870408169571128</v>
      </c>
      <c r="AD241" s="70" t="n">
        <f aca="false">AVERAGE(Q241:AB241)</f>
        <v>0.990675403225807</v>
      </c>
      <c r="AE241" s="70" t="n">
        <f aca="false">AVERAGE(E241:G241)</f>
        <v>0.981238413051539</v>
      </c>
      <c r="AF241" s="70" t="n">
        <f aca="false">AVERAGE(H241:J241)</f>
        <v>0.952508960573477</v>
      </c>
      <c r="AG241" s="70" t="n">
        <f aca="false">AVERAGE(K241:M241)</f>
        <v>0.980008960573477</v>
      </c>
      <c r="AH241" s="70" t="n">
        <f aca="false">AVERAGE(N241:P241)</f>
        <v>0.567876344086022</v>
      </c>
      <c r="AI241" s="70" t="n">
        <f aca="false">AVERAGE(Q241:S241)</f>
        <v>0.990675403225807</v>
      </c>
    </row>
    <row r="242" customFormat="false" ht="12.75" hidden="false" customHeight="false" outlineLevel="0" collapsed="false">
      <c r="A242" s="69" t="s">
        <v>12</v>
      </c>
      <c r="B242" s="69" t="n">
        <v>1</v>
      </c>
      <c r="C242" s="69" t="n">
        <v>232</v>
      </c>
      <c r="D242" s="70" t="n">
        <f aca="false">LinhrsIn!D242/SurveyHrsIn!D242</f>
        <v>0.999731182795699</v>
      </c>
      <c r="E242" s="70" t="n">
        <f aca="false">LinhrsIn!E242/SurveyHrsIn!E242</f>
        <v>0.999596774193548</v>
      </c>
      <c r="F242" s="70" t="n">
        <f aca="false">LinhrsIn!F242/SurveyHrsIn!F242</f>
        <v>0.999856321839081</v>
      </c>
      <c r="G242" s="70" t="n">
        <f aca="false">LinhrsIn!G242/SurveyHrsIn!G242</f>
        <v>0.946236559139785</v>
      </c>
      <c r="H242" s="70" t="n">
        <f aca="false">LinhrsIn!H242/SurveyHrsIn!H242</f>
        <v>0.991666666666667</v>
      </c>
      <c r="I242" s="70" t="n">
        <f aca="false">LinhrsIn!I242/SurveyHrsIn!I242</f>
        <v>0.99489247311828</v>
      </c>
      <c r="J242" s="70" t="n">
        <f aca="false">LinhrsIn!J242/SurveyHrsIn!J242</f>
        <v>0.984305555555556</v>
      </c>
      <c r="K242" s="70" t="n">
        <f aca="false">LinhrsIn!K242/SurveyHrsIn!K242</f>
        <v>0.97741935483871</v>
      </c>
      <c r="L242" s="70" t="n">
        <f aca="false">LinhrsIn!L242/SurveyHrsIn!L242</f>
        <v>0.996908602150538</v>
      </c>
      <c r="M242" s="70" t="n">
        <f aca="false">LinhrsIn!M242/SurveyHrsIn!M242</f>
        <v>0.995833333333333</v>
      </c>
      <c r="N242" s="70" t="n">
        <f aca="false">LinhrsIn!N242/SurveyHrsIn!N242</f>
        <v>0.997715053763441</v>
      </c>
      <c r="O242" s="70" t="n">
        <f aca="false">LinhrsIn!O242/SurveyHrsIn!O242</f>
        <v>0.996944444444444</v>
      </c>
      <c r="P242" s="70" t="n">
        <f aca="false">LinhrsIn!P242/SurveyHrsIn!P242</f>
        <v>0.99986559139785</v>
      </c>
      <c r="Q242" s="70" t="n">
        <f aca="false">LinhrsIn!Q242/SurveyHrsIn!Q242</f>
        <v>0.999731182795699</v>
      </c>
      <c r="R242" s="70" t="n">
        <f aca="false">LinhrsIn!R242/SurveyHrsIn!R242</f>
        <v>0.999553571428572</v>
      </c>
      <c r="S242" s="70"/>
      <c r="T242" s="70"/>
      <c r="U242" s="70"/>
      <c r="V242" s="70"/>
      <c r="W242" s="70"/>
      <c r="X242" s="70"/>
      <c r="Y242" s="70"/>
      <c r="Z242" s="70"/>
      <c r="AA242" s="70"/>
      <c r="AB242" s="70"/>
      <c r="AC242" s="70" t="n">
        <f aca="false">AVERAGE(E242:P242)</f>
        <v>0.990103394203436</v>
      </c>
      <c r="AD242" s="70" t="n">
        <f aca="false">AVERAGE(Q242:AB242)</f>
        <v>0.999642377112135</v>
      </c>
      <c r="AE242" s="70" t="n">
        <f aca="false">AVERAGE(E242:G242)</f>
        <v>0.981896551724138</v>
      </c>
      <c r="AF242" s="70" t="n">
        <f aca="false">AVERAGE(H242:J242)</f>
        <v>0.990288231780167</v>
      </c>
      <c r="AG242" s="70" t="n">
        <f aca="false">AVERAGE(K242:M242)</f>
        <v>0.99005376344086</v>
      </c>
      <c r="AH242" s="70" t="n">
        <f aca="false">AVERAGE(N242:P242)</f>
        <v>0.998175029868578</v>
      </c>
      <c r="AI242" s="70" t="n">
        <f aca="false">AVERAGE(Q242:S242)</f>
        <v>0.999642377112135</v>
      </c>
    </row>
    <row r="243" customFormat="false" ht="12.75" hidden="false" customHeight="false" outlineLevel="0" collapsed="false">
      <c r="A243" s="69" t="s">
        <v>12</v>
      </c>
      <c r="B243" s="69" t="n">
        <v>1</v>
      </c>
      <c r="C243" s="69" t="n">
        <v>233</v>
      </c>
      <c r="D243" s="70" t="n">
        <f aca="false">LinhrsIn!D243/SurveyHrsIn!D243</f>
        <v>0.999059139784946</v>
      </c>
      <c r="E243" s="70" t="n">
        <f aca="false">LinhrsIn!E243/SurveyHrsIn!E243</f>
        <v>0.99744623655914</v>
      </c>
      <c r="F243" s="70" t="n">
        <f aca="false">LinhrsIn!F243/SurveyHrsIn!F243</f>
        <v>0.995114942528736</v>
      </c>
      <c r="G243" s="70" t="n">
        <f aca="false">LinhrsIn!G243/SurveyHrsIn!G243</f>
        <v>0.943817204301075</v>
      </c>
      <c r="H243" s="70" t="n">
        <f aca="false">LinhrsIn!H243/SurveyHrsIn!H243</f>
        <v>0.811111111111111</v>
      </c>
      <c r="I243" s="70" t="n">
        <f aca="false">LinhrsIn!I243/SurveyHrsIn!I243</f>
        <v>0.956854838709677</v>
      </c>
      <c r="J243" s="70" t="n">
        <f aca="false">LinhrsIn!J243/SurveyHrsIn!J243</f>
        <v>0.945416666666667</v>
      </c>
      <c r="K243" s="70" t="n">
        <f aca="false">LinhrsIn!K243/SurveyHrsIn!K243</f>
        <v>0.968817204301075</v>
      </c>
      <c r="L243" s="70" t="n">
        <f aca="false">LinhrsIn!L243/SurveyHrsIn!L243</f>
        <v>0.965322580645161</v>
      </c>
      <c r="M243" s="70" t="n">
        <f aca="false">LinhrsIn!M243/SurveyHrsIn!M243</f>
        <v>0.951944444444444</v>
      </c>
      <c r="N243" s="70" t="n">
        <f aca="false">LinhrsIn!N243/SurveyHrsIn!N243</f>
        <v>0.961021505376344</v>
      </c>
      <c r="O243" s="70" t="n">
        <f aca="false">LinhrsIn!O243/SurveyHrsIn!O243</f>
        <v>0.9975</v>
      </c>
      <c r="P243" s="70" t="n">
        <f aca="false">LinhrsIn!P243/SurveyHrsIn!P243</f>
        <v>0.999059139784946</v>
      </c>
      <c r="Q243" s="70" t="n">
        <f aca="false">LinhrsIn!Q243/SurveyHrsIn!Q243</f>
        <v>0.998118279569893</v>
      </c>
      <c r="R243" s="70" t="n">
        <f aca="false">LinhrsIn!R243/SurveyHrsIn!R243</f>
        <v>0.998660714285714</v>
      </c>
      <c r="S243" s="70"/>
      <c r="T243" s="70"/>
      <c r="U243" s="70"/>
      <c r="V243" s="70"/>
      <c r="W243" s="70"/>
      <c r="X243" s="70"/>
      <c r="Y243" s="70"/>
      <c r="Z243" s="70"/>
      <c r="AA243" s="70"/>
      <c r="AB243" s="70"/>
      <c r="AC243" s="70" t="n">
        <f aca="false">AVERAGE(E243:P243)</f>
        <v>0.957785489535698</v>
      </c>
      <c r="AD243" s="70" t="n">
        <f aca="false">AVERAGE(Q243:AB243)</f>
        <v>0.998389496927803</v>
      </c>
      <c r="AE243" s="70" t="n">
        <f aca="false">AVERAGE(E243:G243)</f>
        <v>0.978792794462984</v>
      </c>
      <c r="AF243" s="70" t="n">
        <f aca="false">AVERAGE(H243:J243)</f>
        <v>0.904460872162485</v>
      </c>
      <c r="AG243" s="70" t="n">
        <f aca="false">AVERAGE(K243:M243)</f>
        <v>0.96202807646356</v>
      </c>
      <c r="AH243" s="70" t="n">
        <f aca="false">AVERAGE(N243:P243)</f>
        <v>0.985860215053763</v>
      </c>
      <c r="AI243" s="70" t="n">
        <f aca="false">AVERAGE(Q243:S243)</f>
        <v>0.998389496927803</v>
      </c>
    </row>
    <row r="244" customFormat="false" ht="12.75" hidden="false" customHeight="false" outlineLevel="0" collapsed="false">
      <c r="A244" s="69" t="s">
        <v>12</v>
      </c>
      <c r="B244" s="69" t="n">
        <v>1</v>
      </c>
      <c r="C244" s="69" t="n">
        <v>234</v>
      </c>
      <c r="D244" s="70" t="n">
        <f aca="false">LinhrsIn!D244/SurveyHrsIn!D244</f>
        <v>0.975134408602151</v>
      </c>
      <c r="E244" s="70" t="n">
        <f aca="false">LinhrsIn!E244/SurveyHrsIn!E244</f>
        <v>0.987096774193548</v>
      </c>
      <c r="F244" s="70" t="n">
        <f aca="false">LinhrsIn!F244/SurveyHrsIn!F244</f>
        <v>0.985775862068966</v>
      </c>
      <c r="G244" s="70" t="n">
        <f aca="false">LinhrsIn!G244/SurveyHrsIn!G244</f>
        <v>0.921370967741936</v>
      </c>
      <c r="H244" s="70" t="n">
        <f aca="false">LinhrsIn!H244/SurveyHrsIn!H244</f>
        <v>0.733333333333333</v>
      </c>
      <c r="I244" s="70" t="n">
        <f aca="false">LinhrsIn!I244/SurveyHrsIn!I244</f>
        <v>0</v>
      </c>
      <c r="J244" s="70" t="n">
        <f aca="false">LinhrsIn!J244/SurveyHrsIn!J244</f>
        <v>0.809166666666667</v>
      </c>
      <c r="K244" s="70" t="n">
        <f aca="false">LinhrsIn!K244/SurveyHrsIn!K244</f>
        <v>0.977284946236559</v>
      </c>
      <c r="L244" s="70" t="n">
        <f aca="false">LinhrsIn!L244/SurveyHrsIn!L244</f>
        <v>0.965322580645161</v>
      </c>
      <c r="M244" s="70" t="n">
        <f aca="false">LinhrsIn!M244/SurveyHrsIn!M244</f>
        <v>0.935416666666667</v>
      </c>
      <c r="N244" s="70" t="n">
        <f aca="false">LinhrsIn!N244/SurveyHrsIn!N244</f>
        <v>0.994354838709677</v>
      </c>
      <c r="O244" s="70" t="n">
        <f aca="false">LinhrsIn!O244/SurveyHrsIn!O244</f>
        <v>0.998888888888889</v>
      </c>
      <c r="P244" s="70" t="n">
        <f aca="false">LinhrsIn!P244/SurveyHrsIn!P244</f>
        <v>0.998118279569893</v>
      </c>
      <c r="Q244" s="70" t="n">
        <f aca="false">LinhrsIn!Q244/SurveyHrsIn!Q244</f>
        <v>0.901075268817204</v>
      </c>
      <c r="R244" s="70" t="n">
        <f aca="false">LinhrsIn!R244/SurveyHrsIn!R244</f>
        <v>0.999255952380952</v>
      </c>
      <c r="S244" s="70"/>
      <c r="T244" s="70"/>
      <c r="U244" s="70"/>
      <c r="V244" s="70"/>
      <c r="W244" s="70"/>
      <c r="X244" s="70"/>
      <c r="Y244" s="70"/>
      <c r="Z244" s="70"/>
      <c r="AA244" s="70"/>
      <c r="AB244" s="70"/>
      <c r="AC244" s="70" t="n">
        <f aca="false">AVERAGE(E244:P244)</f>
        <v>0.858844150393441</v>
      </c>
      <c r="AD244" s="70" t="n">
        <f aca="false">AVERAGE(Q244:AB244)</f>
        <v>0.950165610599078</v>
      </c>
      <c r="AE244" s="70" t="n">
        <f aca="false">AVERAGE(E244:G244)</f>
        <v>0.964747868001483</v>
      </c>
      <c r="AF244" s="70" t="n">
        <f aca="false">AVERAGE(H244:J244)</f>
        <v>0.514166666666667</v>
      </c>
      <c r="AG244" s="70" t="n">
        <f aca="false">AVERAGE(K244:M244)</f>
        <v>0.959341397849462</v>
      </c>
      <c r="AH244" s="70" t="n">
        <f aca="false">AVERAGE(N244:P244)</f>
        <v>0.997120669056153</v>
      </c>
      <c r="AI244" s="70" t="n">
        <f aca="false">AVERAGE(Q244:S244)</f>
        <v>0.950165610599078</v>
      </c>
    </row>
    <row r="245" customFormat="false" ht="12.75" hidden="false" customHeight="false" outlineLevel="0" collapsed="false">
      <c r="A245" s="69" t="s">
        <v>12</v>
      </c>
      <c r="B245" s="69" t="n">
        <v>1</v>
      </c>
      <c r="C245" s="69" t="n">
        <v>235</v>
      </c>
      <c r="D245" s="70" t="n">
        <f aca="false">LinhrsIn!D245/SurveyHrsIn!D245</f>
        <v>0.988172043010753</v>
      </c>
      <c r="E245" s="70" t="n">
        <f aca="false">LinhrsIn!E245/SurveyHrsIn!E245</f>
        <v>0.98252688172043</v>
      </c>
      <c r="F245" s="70" t="n">
        <f aca="false">LinhrsIn!F245/SurveyHrsIn!F245</f>
        <v>0.978591954022989</v>
      </c>
      <c r="G245" s="70" t="n">
        <f aca="false">LinhrsIn!G245/SurveyHrsIn!G245</f>
        <v>0.913575268817204</v>
      </c>
      <c r="H245" s="70" t="n">
        <f aca="false">LinhrsIn!H245/SurveyHrsIn!H245</f>
        <v>0.948611111111111</v>
      </c>
      <c r="I245" s="70" t="n">
        <f aca="false">LinhrsIn!I245/SurveyHrsIn!I245</f>
        <v>0.925537634408602</v>
      </c>
      <c r="J245" s="70" t="n">
        <f aca="false">LinhrsIn!J245/SurveyHrsIn!J245</f>
        <v>0.921527777777778</v>
      </c>
      <c r="K245" s="70" t="n">
        <f aca="false">LinhrsIn!K245/SurveyHrsIn!K245</f>
        <v>0.951075268817204</v>
      </c>
      <c r="L245" s="70" t="n">
        <f aca="false">LinhrsIn!L245/SurveyHrsIn!L245</f>
        <v>0.936424731182796</v>
      </c>
      <c r="M245" s="70" t="n">
        <f aca="false">LinhrsIn!M245/SurveyHrsIn!M245</f>
        <v>0.906388888888889</v>
      </c>
      <c r="N245" s="70" t="n">
        <f aca="false">LinhrsIn!N245/SurveyHrsIn!N245</f>
        <v>0.924193548387097</v>
      </c>
      <c r="O245" s="70" t="n">
        <f aca="false">LinhrsIn!O245/SurveyHrsIn!O245</f>
        <v>0.987222222222222</v>
      </c>
      <c r="P245" s="70" t="n">
        <f aca="false">LinhrsIn!P245/SurveyHrsIn!P245</f>
        <v>1</v>
      </c>
      <c r="Q245" s="70" t="n">
        <f aca="false">LinhrsIn!Q245/SurveyHrsIn!Q245</f>
        <v>0.999731182795699</v>
      </c>
      <c r="R245" s="70" t="n">
        <f aca="false">LinhrsIn!R245/SurveyHrsIn!R245</f>
        <v>0.999553571428572</v>
      </c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 t="n">
        <f aca="false">AVERAGE(E245:P245)</f>
        <v>0.947972940613027</v>
      </c>
      <c r="AD245" s="70" t="n">
        <f aca="false">AVERAGE(Q245:AB245)</f>
        <v>0.999642377112135</v>
      </c>
      <c r="AE245" s="70" t="n">
        <f aca="false">AVERAGE(E245:G245)</f>
        <v>0.958231368186874</v>
      </c>
      <c r="AF245" s="70" t="n">
        <f aca="false">AVERAGE(H245:J245)</f>
        <v>0.931892174432497</v>
      </c>
      <c r="AG245" s="70" t="n">
        <f aca="false">AVERAGE(K245:M245)</f>
        <v>0.931296296296296</v>
      </c>
      <c r="AH245" s="70" t="n">
        <f aca="false">AVERAGE(N245:P245)</f>
        <v>0.97047192353644</v>
      </c>
      <c r="AI245" s="70" t="n">
        <f aca="false">AVERAGE(Q245:S245)</f>
        <v>0.999642377112135</v>
      </c>
    </row>
    <row r="246" customFormat="false" ht="12.75" hidden="false" customHeight="false" outlineLevel="0" collapsed="false">
      <c r="A246" s="69" t="s">
        <v>12</v>
      </c>
      <c r="B246" s="69" t="n">
        <v>1</v>
      </c>
      <c r="C246" s="69" t="n">
        <v>236</v>
      </c>
      <c r="D246" s="70" t="n">
        <f aca="false">LinhrsIn!D246/SurveyHrsIn!D246</f>
        <v>0.999462365591398</v>
      </c>
      <c r="E246" s="70" t="n">
        <f aca="false">LinhrsIn!E246/SurveyHrsIn!E246</f>
        <v>0.999059139784946</v>
      </c>
      <c r="F246" s="70" t="n">
        <f aca="false">LinhrsIn!F246/SurveyHrsIn!F246</f>
        <v>0.998850574712644</v>
      </c>
      <c r="G246" s="70" t="n">
        <f aca="false">LinhrsIn!G246/SurveyHrsIn!G246</f>
        <v>0.91505376344086</v>
      </c>
      <c r="H246" s="70" t="n">
        <f aca="false">LinhrsIn!H246/SurveyHrsIn!H246</f>
        <v>0.990277777777778</v>
      </c>
      <c r="I246" s="70" t="n">
        <f aca="false">LinhrsIn!I246/SurveyHrsIn!I246</f>
        <v>0.994220430107527</v>
      </c>
      <c r="J246" s="70" t="n">
        <f aca="false">LinhrsIn!J246/SurveyHrsIn!J246</f>
        <v>0.983888888888889</v>
      </c>
      <c r="K246" s="70" t="n">
        <f aca="false">LinhrsIn!K246/SurveyHrsIn!K246</f>
        <v>0.970430107526882</v>
      </c>
      <c r="L246" s="70" t="n">
        <f aca="false">LinhrsIn!L246/SurveyHrsIn!L246</f>
        <v>0.857930107526882</v>
      </c>
      <c r="M246" s="70" t="n">
        <f aca="false">LinhrsIn!M246/SurveyHrsIn!M246</f>
        <v>0.913333333333333</v>
      </c>
      <c r="N246" s="70" t="n">
        <f aca="false">LinhrsIn!N246/SurveyHrsIn!N246</f>
        <v>0.983602150537634</v>
      </c>
      <c r="O246" s="70" t="n">
        <f aca="false">LinhrsIn!O246/SurveyHrsIn!O246</f>
        <v>0.998888888888889</v>
      </c>
      <c r="P246" s="70" t="n">
        <f aca="false">LinhrsIn!P246/SurveyHrsIn!P246</f>
        <v>0.996370967741936</v>
      </c>
      <c r="Q246" s="70" t="n">
        <f aca="false">LinhrsIn!Q246/SurveyHrsIn!Q246</f>
        <v>0.983602150537634</v>
      </c>
      <c r="R246" s="70" t="n">
        <f aca="false">LinhrsIn!R246/SurveyHrsIn!R246</f>
        <v>0.994196428571429</v>
      </c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 t="n">
        <f aca="false">AVERAGE(E246:P246)</f>
        <v>0.966825510855683</v>
      </c>
      <c r="AD246" s="70" t="n">
        <f aca="false">AVERAGE(Q246:AB246)</f>
        <v>0.988899289554531</v>
      </c>
      <c r="AE246" s="70" t="n">
        <f aca="false">AVERAGE(E246:G246)</f>
        <v>0.970987825979483</v>
      </c>
      <c r="AF246" s="70" t="n">
        <f aca="false">AVERAGE(H246:J246)</f>
        <v>0.989462365591398</v>
      </c>
      <c r="AG246" s="70" t="n">
        <f aca="false">AVERAGE(K246:M246)</f>
        <v>0.913897849462366</v>
      </c>
      <c r="AH246" s="70" t="n">
        <f aca="false">AVERAGE(N246:P246)</f>
        <v>0.992954002389486</v>
      </c>
      <c r="AI246" s="70" t="n">
        <f aca="false">AVERAGE(Q246:S246)</f>
        <v>0.988899289554531</v>
      </c>
    </row>
    <row r="247" customFormat="false" ht="12.75" hidden="false" customHeight="false" outlineLevel="0" collapsed="false">
      <c r="A247" s="69" t="s">
        <v>12</v>
      </c>
      <c r="B247" s="69" t="n">
        <v>1</v>
      </c>
      <c r="C247" s="69" t="n">
        <v>237</v>
      </c>
      <c r="D247" s="70" t="n">
        <f aca="false">LinhrsIn!D247/SurveyHrsIn!D247</f>
        <v>0.996370967741936</v>
      </c>
      <c r="E247" s="70" t="n">
        <f aca="false">LinhrsIn!E247/SurveyHrsIn!E247</f>
        <v>0.994623655913979</v>
      </c>
      <c r="F247" s="70" t="n">
        <f aca="false">LinhrsIn!F247/SurveyHrsIn!F247</f>
        <v>0.955747126436782</v>
      </c>
      <c r="G247" s="70" t="n">
        <f aca="false">LinhrsIn!G247/SurveyHrsIn!G247</f>
        <v>0.943817204301075</v>
      </c>
      <c r="H247" s="70" t="n">
        <f aca="false">LinhrsIn!H247/SurveyHrsIn!H247</f>
        <v>0.926388888888889</v>
      </c>
      <c r="I247" s="70" t="n">
        <f aca="false">LinhrsIn!I247/SurveyHrsIn!I247</f>
        <v>0.94744623655914</v>
      </c>
      <c r="J247" s="70" t="n">
        <f aca="false">LinhrsIn!J247/SurveyHrsIn!J247</f>
        <v>0.941805555555556</v>
      </c>
      <c r="K247" s="70" t="n">
        <f aca="false">LinhrsIn!K247/SurveyHrsIn!K247</f>
        <v>0.961827956989247</v>
      </c>
      <c r="L247" s="70" t="n">
        <f aca="false">LinhrsIn!L247/SurveyHrsIn!L247</f>
        <v>0.95752688172043</v>
      </c>
      <c r="M247" s="70" t="n">
        <f aca="false">LinhrsIn!M247/SurveyHrsIn!M247</f>
        <v>0.947361111111111</v>
      </c>
      <c r="N247" s="70" t="n">
        <f aca="false">LinhrsIn!N247/SurveyHrsIn!N247</f>
        <v>0.938844086021505</v>
      </c>
      <c r="O247" s="70" t="n">
        <f aca="false">LinhrsIn!O247/SurveyHrsIn!O247</f>
        <v>0.992777777777778</v>
      </c>
      <c r="P247" s="70" t="n">
        <f aca="false">LinhrsIn!P247/SurveyHrsIn!P247</f>
        <v>0.986827956989247</v>
      </c>
      <c r="Q247" s="70" t="n">
        <f aca="false">LinhrsIn!Q247/SurveyHrsIn!Q247</f>
        <v>0.976612903225807</v>
      </c>
      <c r="R247" s="70" t="n">
        <f aca="false">LinhrsIn!R247/SurveyHrsIn!R247</f>
        <v>0.996130952380952</v>
      </c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 t="n">
        <f aca="false">AVERAGE(E247:P247)</f>
        <v>0.957916203188728</v>
      </c>
      <c r="AD247" s="70" t="n">
        <f aca="false">AVERAGE(Q247:AB247)</f>
        <v>0.98637192780338</v>
      </c>
      <c r="AE247" s="70" t="n">
        <f aca="false">AVERAGE(E247:G247)</f>
        <v>0.964729328883945</v>
      </c>
      <c r="AF247" s="70" t="n">
        <f aca="false">AVERAGE(H247:J247)</f>
        <v>0.938546893667862</v>
      </c>
      <c r="AG247" s="70" t="n">
        <f aca="false">AVERAGE(K247:M247)</f>
        <v>0.955571983273596</v>
      </c>
      <c r="AH247" s="70" t="n">
        <f aca="false">AVERAGE(N247:P247)</f>
        <v>0.97281660692951</v>
      </c>
      <c r="AI247" s="70" t="n">
        <f aca="false">AVERAGE(Q247:S247)</f>
        <v>0.98637192780338</v>
      </c>
    </row>
    <row r="248" customFormat="false" ht="12.75" hidden="false" customHeight="false" outlineLevel="0" collapsed="false">
      <c r="A248" s="69" t="s">
        <v>12</v>
      </c>
      <c r="B248" s="69" t="n">
        <v>1</v>
      </c>
      <c r="C248" s="69" t="n">
        <v>238</v>
      </c>
      <c r="D248" s="70" t="n">
        <f aca="false">LinhrsIn!D248/SurveyHrsIn!D248</f>
        <v>1.0002688172043</v>
      </c>
      <c r="E248" s="70" t="n">
        <f aca="false">LinhrsIn!E248/SurveyHrsIn!E248</f>
        <v>0.982661290322581</v>
      </c>
      <c r="F248" s="70" t="n">
        <f aca="false">LinhrsIn!F248/SurveyHrsIn!F248</f>
        <v>0.984913793103448</v>
      </c>
      <c r="G248" s="70" t="n">
        <f aca="false">LinhrsIn!G248/SurveyHrsIn!G248</f>
        <v>0.937903225806452</v>
      </c>
      <c r="H248" s="70" t="n">
        <f aca="false">LinhrsIn!H248/SurveyHrsIn!H248</f>
        <v>0.886111111111111</v>
      </c>
      <c r="I248" s="70" t="n">
        <f aca="false">LinhrsIn!I248/SurveyHrsIn!I248</f>
        <v>0.952688172043011</v>
      </c>
      <c r="J248" s="70" t="n">
        <f aca="false">LinhrsIn!J248/SurveyHrsIn!J248</f>
        <v>0.943888888888889</v>
      </c>
      <c r="K248" s="70" t="n">
        <f aca="false">LinhrsIn!K248/SurveyHrsIn!K248</f>
        <v>0.965591397849462</v>
      </c>
      <c r="L248" s="70" t="n">
        <f aca="false">LinhrsIn!L248/SurveyHrsIn!L248</f>
        <v>0.963306451612903</v>
      </c>
      <c r="M248" s="70" t="n">
        <f aca="false">LinhrsIn!M248/SurveyHrsIn!M248</f>
        <v>0.936944444444445</v>
      </c>
      <c r="N248" s="70" t="n">
        <f aca="false">LinhrsIn!N248/SurveyHrsIn!N248</f>
        <v>0.93991935483871</v>
      </c>
      <c r="O248" s="70" t="n">
        <f aca="false">LinhrsIn!O248/SurveyHrsIn!O248</f>
        <v>0.981527777777778</v>
      </c>
      <c r="P248" s="70" t="n">
        <f aca="false">LinhrsIn!P248/SurveyHrsIn!P248</f>
        <v>0.958064516129032</v>
      </c>
      <c r="Q248" s="70" t="n">
        <f aca="false">LinhrsIn!Q248/SurveyHrsIn!Q248</f>
        <v>0.996639784946237</v>
      </c>
      <c r="R248" s="70" t="n">
        <f aca="false">LinhrsIn!R248/SurveyHrsIn!R248</f>
        <v>0.998958333333333</v>
      </c>
      <c r="S248" s="70"/>
      <c r="T248" s="70"/>
      <c r="U248" s="70"/>
      <c r="V248" s="70"/>
      <c r="W248" s="70"/>
      <c r="X248" s="70"/>
      <c r="Y248" s="70"/>
      <c r="Z248" s="70"/>
      <c r="AA248" s="70"/>
      <c r="AB248" s="70"/>
      <c r="AC248" s="70" t="n">
        <f aca="false">AVERAGE(E248:P248)</f>
        <v>0.952793368660652</v>
      </c>
      <c r="AD248" s="70" t="n">
        <f aca="false">AVERAGE(Q248:AB248)</f>
        <v>0.997799059139785</v>
      </c>
      <c r="AE248" s="70" t="n">
        <f aca="false">AVERAGE(E248:G248)</f>
        <v>0.96849276974416</v>
      </c>
      <c r="AF248" s="70" t="n">
        <f aca="false">AVERAGE(H248:J248)</f>
        <v>0.927562724014337</v>
      </c>
      <c r="AG248" s="70" t="n">
        <f aca="false">AVERAGE(K248:M248)</f>
        <v>0.955280764635603</v>
      </c>
      <c r="AH248" s="70" t="n">
        <f aca="false">AVERAGE(N248:P248)</f>
        <v>0.959837216248507</v>
      </c>
      <c r="AI248" s="70" t="n">
        <f aca="false">AVERAGE(Q248:S248)</f>
        <v>0.997799059139785</v>
      </c>
    </row>
    <row r="249" customFormat="false" ht="12.75" hidden="false" customHeight="false" outlineLevel="0" collapsed="false">
      <c r="A249" s="69" t="s">
        <v>12</v>
      </c>
      <c r="B249" s="69" t="n">
        <v>1</v>
      </c>
      <c r="C249" s="69" t="n">
        <v>239</v>
      </c>
      <c r="D249" s="70" t="n">
        <f aca="false">LinhrsIn!D249/SurveyHrsIn!D249</f>
        <v>0.99986559139785</v>
      </c>
      <c r="E249" s="70" t="n">
        <f aca="false">LinhrsIn!E249/SurveyHrsIn!E249</f>
        <v>1</v>
      </c>
      <c r="F249" s="70" t="n">
        <f aca="false">LinhrsIn!F249/SurveyHrsIn!F249</f>
        <v>1</v>
      </c>
      <c r="G249" s="70" t="n">
        <f aca="false">LinhrsIn!G249/SurveyHrsIn!G249</f>
        <v>0.94744623655914</v>
      </c>
      <c r="H249" s="70" t="n">
        <f aca="false">LinhrsIn!H249/SurveyHrsIn!H249</f>
        <v>0.911111111111111</v>
      </c>
      <c r="I249" s="70" t="n">
        <f aca="false">LinhrsIn!I249/SurveyHrsIn!I249</f>
        <v>0.99502688172043</v>
      </c>
      <c r="J249" s="70" t="n">
        <f aca="false">LinhrsIn!J249/SurveyHrsIn!J249</f>
        <v>0.986666666666667</v>
      </c>
      <c r="K249" s="70" t="n">
        <f aca="false">LinhrsIn!K249/SurveyHrsIn!K249</f>
        <v>0.976075268817204</v>
      </c>
      <c r="L249" s="70" t="n">
        <f aca="false">LinhrsIn!L249/SurveyHrsIn!L249</f>
        <v>0.995564516129032</v>
      </c>
      <c r="M249" s="70" t="n">
        <f aca="false">LinhrsIn!M249/SurveyHrsIn!M249</f>
        <v>0.992916666666667</v>
      </c>
      <c r="N249" s="70" t="n">
        <f aca="false">LinhrsIn!N249/SurveyHrsIn!N249</f>
        <v>0.995564516129032</v>
      </c>
      <c r="O249" s="70" t="n">
        <f aca="false">LinhrsIn!O249/SurveyHrsIn!O249</f>
        <v>1</v>
      </c>
      <c r="P249" s="70" t="n">
        <f aca="false">LinhrsIn!P249/SurveyHrsIn!P249</f>
        <v>0.99986559139785</v>
      </c>
      <c r="Q249" s="70" t="n">
        <f aca="false">LinhrsIn!Q249/SurveyHrsIn!Q249</f>
        <v>0.999731182795699</v>
      </c>
      <c r="R249" s="70" t="n">
        <f aca="false">LinhrsIn!R249/SurveyHrsIn!R249</f>
        <v>0.999255952380952</v>
      </c>
      <c r="S249" s="70"/>
      <c r="T249" s="70"/>
      <c r="U249" s="70"/>
      <c r="V249" s="70"/>
      <c r="W249" s="70"/>
      <c r="X249" s="70"/>
      <c r="Y249" s="70"/>
      <c r="Z249" s="70"/>
      <c r="AA249" s="70"/>
      <c r="AB249" s="70"/>
      <c r="AC249" s="70" t="n">
        <f aca="false">AVERAGE(E249:P249)</f>
        <v>0.983353121266428</v>
      </c>
      <c r="AD249" s="70" t="n">
        <f aca="false">AVERAGE(Q249:AB249)</f>
        <v>0.999493567588326</v>
      </c>
      <c r="AE249" s="70" t="n">
        <f aca="false">AVERAGE(E249:G249)</f>
        <v>0.982482078853047</v>
      </c>
      <c r="AF249" s="70" t="n">
        <f aca="false">AVERAGE(H249:J249)</f>
        <v>0.964268219832736</v>
      </c>
      <c r="AG249" s="70" t="n">
        <f aca="false">AVERAGE(K249:M249)</f>
        <v>0.988185483870968</v>
      </c>
      <c r="AH249" s="70" t="n">
        <f aca="false">AVERAGE(N249:P249)</f>
        <v>0.998476702508961</v>
      </c>
      <c r="AI249" s="70" t="n">
        <f aca="false">AVERAGE(Q249:S249)</f>
        <v>0.999493567588326</v>
      </c>
    </row>
    <row r="250" customFormat="false" ht="12.75" hidden="false" customHeight="false" outlineLevel="0" collapsed="false">
      <c r="A250" s="69" t="s">
        <v>12</v>
      </c>
      <c r="B250" s="69" t="n">
        <v>1</v>
      </c>
      <c r="C250" s="69" t="n">
        <v>240</v>
      </c>
      <c r="D250" s="70" t="n">
        <f aca="false">LinhrsIn!D250/SurveyHrsIn!D250</f>
        <v>0.999596774193548</v>
      </c>
      <c r="E250" s="70" t="n">
        <f aca="false">LinhrsIn!E250/SurveyHrsIn!E250</f>
        <v>0.99986559139785</v>
      </c>
      <c r="F250" s="70" t="n">
        <f aca="false">LinhrsIn!F250/SurveyHrsIn!F250</f>
        <v>0.99683908045977</v>
      </c>
      <c r="G250" s="70" t="n">
        <f aca="false">LinhrsIn!G250/SurveyHrsIn!G250</f>
        <v>0.946774193548387</v>
      </c>
      <c r="H250" s="70" t="n">
        <f aca="false">LinhrsIn!H250/SurveyHrsIn!H250</f>
        <v>0.919444444444444</v>
      </c>
      <c r="I250" s="70" t="n">
        <f aca="false">LinhrsIn!I250/SurveyHrsIn!I250</f>
        <v>0.993279569892473</v>
      </c>
      <c r="J250" s="70" t="n">
        <f aca="false">LinhrsIn!J250/SurveyHrsIn!J250</f>
        <v>0.870694444444444</v>
      </c>
      <c r="K250" s="70" t="n">
        <f aca="false">LinhrsIn!K250/SurveyHrsIn!K250</f>
        <v>0.969623655913979</v>
      </c>
      <c r="L250" s="70" t="n">
        <f aca="false">LinhrsIn!L250/SurveyHrsIn!L250</f>
        <v>0.978091397849462</v>
      </c>
      <c r="M250" s="70" t="n">
        <f aca="false">LinhrsIn!M250/SurveyHrsIn!M250</f>
        <v>0.970694444444444</v>
      </c>
      <c r="N250" s="70" t="n">
        <f aca="false">LinhrsIn!N250/SurveyHrsIn!N250</f>
        <v>0.966263440860215</v>
      </c>
      <c r="O250" s="70" t="n">
        <f aca="false">LinhrsIn!O250/SurveyHrsIn!O250</f>
        <v>0.997083333333333</v>
      </c>
      <c r="P250" s="70" t="n">
        <f aca="false">LinhrsIn!P250/SurveyHrsIn!P250</f>
        <v>0.994758064516129</v>
      </c>
      <c r="Q250" s="70" t="n">
        <f aca="false">LinhrsIn!Q250/SurveyHrsIn!Q250</f>
        <v>0.980645161290323</v>
      </c>
      <c r="R250" s="70" t="n">
        <f aca="false">LinhrsIn!R250/SurveyHrsIn!R250</f>
        <v>0.991964285714286</v>
      </c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 s="70" t="n">
        <f aca="false">AVERAGE(E250:P250)</f>
        <v>0.966950971758744</v>
      </c>
      <c r="AD250" s="70" t="n">
        <f aca="false">AVERAGE(Q250:AB250)</f>
        <v>0.986304723502304</v>
      </c>
      <c r="AE250" s="70" t="n">
        <f aca="false">AVERAGE(E250:G250)</f>
        <v>0.981159621802002</v>
      </c>
      <c r="AF250" s="70" t="n">
        <f aca="false">AVERAGE(H250:J250)</f>
        <v>0.927806152927121</v>
      </c>
      <c r="AG250" s="70" t="n">
        <f aca="false">AVERAGE(K250:M250)</f>
        <v>0.972803166069295</v>
      </c>
      <c r="AH250" s="70" t="n">
        <f aca="false">AVERAGE(N250:P250)</f>
        <v>0.986034946236559</v>
      </c>
      <c r="AI250" s="70" t="n">
        <f aca="false">AVERAGE(Q250:S250)</f>
        <v>0.986304723502304</v>
      </c>
    </row>
    <row r="251" customFormat="false" ht="12.75" hidden="false" customHeight="false" outlineLevel="0" collapsed="false">
      <c r="A251" s="69" t="s">
        <v>12</v>
      </c>
      <c r="B251" s="69" t="n">
        <v>1</v>
      </c>
      <c r="C251" s="69" t="n">
        <v>241</v>
      </c>
      <c r="D251" s="70" t="n">
        <f aca="false">LinhrsIn!D251/SurveyHrsIn!D251</f>
        <v>0.963306451612903</v>
      </c>
      <c r="E251" s="70" t="n">
        <f aca="false">LinhrsIn!E251/SurveyHrsIn!E251</f>
        <v>0.99744623655914</v>
      </c>
      <c r="F251" s="70" t="n">
        <f aca="false">LinhrsIn!F251/SurveyHrsIn!F251</f>
        <v>0.926724137931035</v>
      </c>
      <c r="G251" s="70" t="n">
        <f aca="false">LinhrsIn!G251/SurveyHrsIn!G251</f>
        <v>0.923521505376344</v>
      </c>
      <c r="H251" s="70" t="n">
        <f aca="false">LinhrsIn!H251/SurveyHrsIn!H251</f>
        <v>0.918055555555556</v>
      </c>
      <c r="I251" s="70" t="n">
        <f aca="false">LinhrsIn!I251/SurveyHrsIn!I251</f>
        <v>0.99260752688172</v>
      </c>
      <c r="J251" s="70" t="n">
        <f aca="false">LinhrsIn!J251/SurveyHrsIn!J251</f>
        <v>0.978611111111111</v>
      </c>
      <c r="K251" s="70" t="n">
        <f aca="false">LinhrsIn!K251/SurveyHrsIn!K251</f>
        <v>0.524596774193548</v>
      </c>
      <c r="L251" s="70" t="n">
        <f aca="false">LinhrsIn!L251/SurveyHrsIn!L251</f>
        <v>0.965994623655914</v>
      </c>
      <c r="M251" s="70" t="n">
        <f aca="false">LinhrsIn!M251/SurveyHrsIn!M251</f>
        <v>0.995694444444444</v>
      </c>
      <c r="N251" s="70" t="n">
        <f aca="false">LinhrsIn!N251/SurveyHrsIn!N251</f>
        <v>0.994758064516129</v>
      </c>
      <c r="O251" s="70" t="n">
        <f aca="false">LinhrsIn!O251/SurveyHrsIn!O251</f>
        <v>1</v>
      </c>
      <c r="P251" s="70" t="n">
        <f aca="false">LinhrsIn!P251/SurveyHrsIn!P251</f>
        <v>0.99986559139785</v>
      </c>
      <c r="Q251" s="70" t="n">
        <f aca="false">LinhrsIn!Q251/SurveyHrsIn!Q251</f>
        <v>0.99744623655914</v>
      </c>
      <c r="R251" s="70" t="n">
        <f aca="false">LinhrsIn!R251/SurveyHrsIn!R251</f>
        <v>0.997619047619048</v>
      </c>
      <c r="S251" s="70"/>
      <c r="T251" s="70"/>
      <c r="U251" s="70"/>
      <c r="V251" s="70"/>
      <c r="W251" s="70"/>
      <c r="X251" s="70"/>
      <c r="Y251" s="70"/>
      <c r="Z251" s="70"/>
      <c r="AA251" s="70"/>
      <c r="AB251" s="70"/>
      <c r="AC251" s="70" t="n">
        <f aca="false">AVERAGE(E251:P251)</f>
        <v>0.934822964301899</v>
      </c>
      <c r="AD251" s="70" t="n">
        <f aca="false">AVERAGE(Q251:AB251)</f>
        <v>0.997532642089094</v>
      </c>
      <c r="AE251" s="70" t="n">
        <f aca="false">AVERAGE(E251:G251)</f>
        <v>0.949230626622173</v>
      </c>
      <c r="AF251" s="70" t="n">
        <f aca="false">AVERAGE(H251:J251)</f>
        <v>0.963091397849462</v>
      </c>
      <c r="AG251" s="70" t="n">
        <f aca="false">AVERAGE(K251:M251)</f>
        <v>0.828761947431302</v>
      </c>
      <c r="AH251" s="70" t="n">
        <f aca="false">AVERAGE(N251:P251)</f>
        <v>0.99820788530466</v>
      </c>
      <c r="AI251" s="70" t="n">
        <f aca="false">AVERAGE(Q251:S251)</f>
        <v>0.997532642089094</v>
      </c>
    </row>
    <row r="252" customFormat="false" ht="12.75" hidden="false" customHeight="false" outlineLevel="0" collapsed="false">
      <c r="A252" s="69" t="s">
        <v>12</v>
      </c>
      <c r="B252" s="69" t="n">
        <v>1</v>
      </c>
      <c r="C252" s="69" t="n">
        <v>242</v>
      </c>
      <c r="D252" s="70" t="n">
        <f aca="false">LinhrsIn!D252/SurveyHrsIn!D252</f>
        <v>0.99005376344086</v>
      </c>
      <c r="E252" s="70" t="n">
        <f aca="false">LinhrsIn!E252/SurveyHrsIn!E252</f>
        <v>0.991801075268817</v>
      </c>
      <c r="F252" s="70" t="n">
        <f aca="false">LinhrsIn!F252/SurveyHrsIn!F252</f>
        <v>0.988074712643678</v>
      </c>
      <c r="G252" s="70" t="n">
        <f aca="false">LinhrsIn!G252/SurveyHrsIn!G252</f>
        <v>0.923521505376344</v>
      </c>
      <c r="H252" s="70" t="n">
        <f aca="false">LinhrsIn!H252/SurveyHrsIn!H252</f>
        <v>0.958333333333333</v>
      </c>
      <c r="I252" s="70" t="n">
        <f aca="false">LinhrsIn!I252/SurveyHrsIn!I252</f>
        <v>0.940322580645161</v>
      </c>
      <c r="J252" s="70" t="n">
        <f aca="false">LinhrsIn!J252/SurveyHrsIn!J252</f>
        <v>0.954722222222222</v>
      </c>
      <c r="K252" s="70" t="n">
        <f aca="false">LinhrsIn!K252/SurveyHrsIn!K252</f>
        <v>0.972311827956989</v>
      </c>
      <c r="L252" s="70" t="n">
        <f aca="false">LinhrsIn!L252/SurveyHrsIn!L252</f>
        <v>0.982258064516129</v>
      </c>
      <c r="M252" s="70" t="n">
        <f aca="false">LinhrsIn!M252/SurveyHrsIn!M252</f>
        <v>0.966805555555556</v>
      </c>
      <c r="N252" s="70" t="n">
        <f aca="false">LinhrsIn!N252/SurveyHrsIn!N252</f>
        <v>0.968413978494624</v>
      </c>
      <c r="O252" s="70" t="n">
        <f aca="false">LinhrsIn!O252/SurveyHrsIn!O252</f>
        <v>0.995277777777778</v>
      </c>
      <c r="P252" s="70" t="n">
        <f aca="false">LinhrsIn!P252/SurveyHrsIn!P252</f>
        <v>0.98508064516129</v>
      </c>
      <c r="Q252" s="70" t="n">
        <f aca="false">LinhrsIn!Q252/SurveyHrsIn!Q252</f>
        <v>0.971370967741936</v>
      </c>
      <c r="R252" s="70" t="n">
        <f aca="false">LinhrsIn!R252/SurveyHrsIn!R252</f>
        <v>0.988095238095238</v>
      </c>
      <c r="S252" s="70"/>
      <c r="T252" s="70"/>
      <c r="U252" s="70"/>
      <c r="V252" s="70"/>
      <c r="W252" s="70"/>
      <c r="X252" s="70"/>
      <c r="Y252" s="70"/>
      <c r="Z252" s="70"/>
      <c r="AA252" s="70"/>
      <c r="AB252" s="70"/>
      <c r="AC252" s="70" t="n">
        <f aca="false">AVERAGE(E252:P252)</f>
        <v>0.968910273245994</v>
      </c>
      <c r="AD252" s="70" t="n">
        <f aca="false">AVERAGE(Q252:AB252)</f>
        <v>0.979733102918587</v>
      </c>
      <c r="AE252" s="70" t="n">
        <f aca="false">AVERAGE(E252:G252)</f>
        <v>0.967799097762947</v>
      </c>
      <c r="AF252" s="70" t="n">
        <f aca="false">AVERAGE(H252:J252)</f>
        <v>0.951126045400239</v>
      </c>
      <c r="AG252" s="70" t="n">
        <f aca="false">AVERAGE(K252:M252)</f>
        <v>0.973791816009558</v>
      </c>
      <c r="AH252" s="70" t="n">
        <f aca="false">AVERAGE(N252:P252)</f>
        <v>0.982924133811231</v>
      </c>
      <c r="AI252" s="70" t="n">
        <f aca="false">AVERAGE(Q252:S252)</f>
        <v>0.979733102918587</v>
      </c>
    </row>
    <row r="253" customFormat="false" ht="12.75" hidden="false" customHeight="false" outlineLevel="0" collapsed="false">
      <c r="A253" s="69" t="s">
        <v>12</v>
      </c>
      <c r="B253" s="69" t="n">
        <v>1</v>
      </c>
      <c r="C253" s="69" t="n">
        <v>243</v>
      </c>
      <c r="D253" s="70" t="n">
        <f aca="false">LinhrsIn!D253/SurveyHrsIn!D253</f>
        <v>0.986290322580645</v>
      </c>
      <c r="E253" s="70" t="n">
        <f aca="false">LinhrsIn!E253/SurveyHrsIn!E253</f>
        <v>0.992876344086022</v>
      </c>
      <c r="F253" s="70" t="n">
        <f aca="false">LinhrsIn!F253/SurveyHrsIn!F253</f>
        <v>0.999137931034483</v>
      </c>
      <c r="G253" s="70" t="n">
        <f aca="false">LinhrsIn!G253/SurveyHrsIn!G253</f>
        <v>0.946370967741936</v>
      </c>
      <c r="H253" s="70" t="n">
        <f aca="false">LinhrsIn!H253/SurveyHrsIn!H253</f>
        <v>0.894444444444445</v>
      </c>
      <c r="I253" s="70" t="n">
        <f aca="false">LinhrsIn!I253/SurveyHrsIn!I253</f>
        <v>0.994086021505376</v>
      </c>
      <c r="J253" s="70" t="n">
        <f aca="false">LinhrsIn!J253/SurveyHrsIn!J253</f>
        <v>0.985694444444445</v>
      </c>
      <c r="K253" s="70" t="n">
        <f aca="false">LinhrsIn!K253/SurveyHrsIn!K253</f>
        <v>0.975134408602151</v>
      </c>
      <c r="L253" s="70" t="n">
        <f aca="false">LinhrsIn!L253/SurveyHrsIn!L253</f>
        <v>0.992876344086022</v>
      </c>
      <c r="M253" s="70" t="n">
        <f aca="false">LinhrsIn!M253/SurveyHrsIn!M253</f>
        <v>0.994444444444445</v>
      </c>
      <c r="N253" s="70" t="n">
        <f aca="false">LinhrsIn!N253/SurveyHrsIn!N253</f>
        <v>0.994354838709677</v>
      </c>
      <c r="O253" s="70" t="n">
        <f aca="false">LinhrsIn!O253/SurveyHrsIn!O253</f>
        <v>0.997777777777778</v>
      </c>
      <c r="P253" s="70" t="n">
        <f aca="false">LinhrsIn!P253/SurveyHrsIn!P253</f>
        <v>0.99986559139785</v>
      </c>
      <c r="Q253" s="70" t="n">
        <f aca="false">LinhrsIn!Q253/SurveyHrsIn!Q253</f>
        <v>0.997043010752688</v>
      </c>
      <c r="R253" s="70" t="n">
        <f aca="false">LinhrsIn!R253/SurveyHrsIn!R253</f>
        <v>0.975892857142857</v>
      </c>
      <c r="S253" s="70"/>
      <c r="T253" s="70"/>
      <c r="U253" s="70"/>
      <c r="V253" s="70"/>
      <c r="W253" s="70"/>
      <c r="X253" s="70"/>
      <c r="Y253" s="70"/>
      <c r="Z253" s="70"/>
      <c r="AA253" s="70"/>
      <c r="AB253" s="70"/>
      <c r="AC253" s="70" t="n">
        <f aca="false">AVERAGE(E253:P253)</f>
        <v>0.980588629856219</v>
      </c>
      <c r="AD253" s="70" t="n">
        <f aca="false">AVERAGE(Q253:AB253)</f>
        <v>0.986467933947773</v>
      </c>
      <c r="AE253" s="70" t="n">
        <f aca="false">AVERAGE(E253:G253)</f>
        <v>0.979461747620813</v>
      </c>
      <c r="AF253" s="70" t="n">
        <f aca="false">AVERAGE(H253:J253)</f>
        <v>0.958074970131422</v>
      </c>
      <c r="AG253" s="70" t="n">
        <f aca="false">AVERAGE(K253:M253)</f>
        <v>0.987485065710872</v>
      </c>
      <c r="AH253" s="70" t="n">
        <f aca="false">AVERAGE(N253:P253)</f>
        <v>0.997332735961768</v>
      </c>
      <c r="AI253" s="70" t="n">
        <f aca="false">AVERAGE(Q253:S253)</f>
        <v>0.986467933947773</v>
      </c>
    </row>
    <row r="254" customFormat="false" ht="12.75" hidden="false" customHeight="false" outlineLevel="0" collapsed="false">
      <c r="A254" s="69" t="s">
        <v>12</v>
      </c>
      <c r="B254" s="69" t="n">
        <v>1</v>
      </c>
      <c r="C254" s="69" t="n">
        <v>244</v>
      </c>
      <c r="D254" s="70" t="n">
        <f aca="false">LinhrsIn!D254/SurveyHrsIn!D254</f>
        <v>0.985618279569893</v>
      </c>
      <c r="E254" s="70" t="n">
        <f aca="false">LinhrsIn!E254/SurveyHrsIn!E254</f>
        <v>0.981854838709677</v>
      </c>
      <c r="F254" s="70" t="n">
        <f aca="false">LinhrsIn!F254/SurveyHrsIn!F254</f>
        <v>0.997844827586207</v>
      </c>
      <c r="G254" s="70" t="n">
        <f aca="false">LinhrsIn!G254/SurveyHrsIn!G254</f>
        <v>0.926747311827957</v>
      </c>
      <c r="H254" s="70" t="n">
        <f aca="false">LinhrsIn!H254/SurveyHrsIn!H254</f>
        <v>0.527777777777778</v>
      </c>
      <c r="I254" s="70" t="n">
        <f aca="false">LinhrsIn!I254/SurveyHrsIn!I254</f>
        <v>0.993413978494624</v>
      </c>
      <c r="J254" s="70" t="n">
        <f aca="false">LinhrsIn!J254/SurveyHrsIn!J254</f>
        <v>0.984166666666667</v>
      </c>
      <c r="K254" s="70" t="n">
        <f aca="false">LinhrsIn!K254/SurveyHrsIn!K254</f>
        <v>0.999327956989247</v>
      </c>
      <c r="L254" s="70" t="n">
        <f aca="false">LinhrsIn!L254/SurveyHrsIn!L254</f>
        <v>0.992338709677419</v>
      </c>
      <c r="M254" s="70" t="n">
        <f aca="false">LinhrsIn!M254/SurveyHrsIn!M254</f>
        <v>0.994166666666667</v>
      </c>
      <c r="N254" s="70" t="n">
        <f aca="false">LinhrsIn!N254/SurveyHrsIn!N254</f>
        <v>0.993145161290323</v>
      </c>
      <c r="O254" s="70" t="n">
        <f aca="false">LinhrsIn!O254/SurveyHrsIn!O254</f>
        <v>0.998194444444445</v>
      </c>
      <c r="P254" s="70" t="n">
        <f aca="false">LinhrsIn!P254/SurveyHrsIn!P254</f>
        <v>0.999596774193548</v>
      </c>
      <c r="Q254" s="70" t="n">
        <f aca="false">LinhrsIn!Q254/SurveyHrsIn!Q254</f>
        <v>0.998790322580645</v>
      </c>
      <c r="R254" s="70" t="n">
        <f aca="false">LinhrsIn!R254/SurveyHrsIn!R254</f>
        <v>0.998660714285714</v>
      </c>
      <c r="S254" s="70"/>
      <c r="T254" s="70"/>
      <c r="U254" s="70"/>
      <c r="V254" s="70"/>
      <c r="W254" s="70"/>
      <c r="X254" s="70"/>
      <c r="Y254" s="70"/>
      <c r="Z254" s="70"/>
      <c r="AA254" s="70"/>
      <c r="AB254" s="70"/>
      <c r="AC254" s="70" t="n">
        <f aca="false">AVERAGE(E254:P254)</f>
        <v>0.949047926193713</v>
      </c>
      <c r="AD254" s="70" t="n">
        <f aca="false">AVERAGE(Q254:AB254)</f>
        <v>0.99872551843318</v>
      </c>
      <c r="AE254" s="70" t="n">
        <f aca="false">AVERAGE(E254:G254)</f>
        <v>0.968815659374614</v>
      </c>
      <c r="AF254" s="70" t="n">
        <f aca="false">AVERAGE(H254:J254)</f>
        <v>0.835119474313023</v>
      </c>
      <c r="AG254" s="70" t="n">
        <f aca="false">AVERAGE(K254:M254)</f>
        <v>0.995277777777778</v>
      </c>
      <c r="AH254" s="70" t="n">
        <f aca="false">AVERAGE(N254:P254)</f>
        <v>0.996978793309439</v>
      </c>
      <c r="AI254" s="70" t="n">
        <f aca="false">AVERAGE(Q254:S254)</f>
        <v>0.99872551843318</v>
      </c>
    </row>
    <row r="255" customFormat="false" ht="12.75" hidden="false" customHeight="false" outlineLevel="0" collapsed="false">
      <c r="A255" s="69" t="s">
        <v>12</v>
      </c>
      <c r="B255" s="69" t="n">
        <v>1</v>
      </c>
      <c r="C255" s="69" t="n">
        <v>245</v>
      </c>
      <c r="D255" s="70" t="n">
        <f aca="false">LinhrsIn!D255/SurveyHrsIn!D255</f>
        <v>0.996370967741936</v>
      </c>
      <c r="E255" s="70" t="n">
        <f aca="false">LinhrsIn!E255/SurveyHrsIn!E255</f>
        <v>0.99986559139785</v>
      </c>
      <c r="F255" s="70" t="n">
        <f aca="false">LinhrsIn!F255/SurveyHrsIn!F255</f>
        <v>0.998706896551724</v>
      </c>
      <c r="G255" s="70" t="n">
        <f aca="false">LinhrsIn!G255/SurveyHrsIn!G255</f>
        <v>0.955645161290323</v>
      </c>
      <c r="H255" s="70" t="n">
        <f aca="false">LinhrsIn!H255/SurveyHrsIn!H255</f>
        <v>0.936111111111111</v>
      </c>
      <c r="I255" s="70" t="n">
        <f aca="false">LinhrsIn!I255/SurveyHrsIn!I255</f>
        <v>0.999731182795699</v>
      </c>
      <c r="J255" s="70" t="n">
        <f aca="false">LinhrsIn!J255/SurveyHrsIn!J255</f>
        <v>0.999861111111111</v>
      </c>
      <c r="K255" s="70" t="n">
        <f aca="false">LinhrsIn!K255/SurveyHrsIn!K255</f>
        <v>0.999327956989247</v>
      </c>
      <c r="L255" s="70" t="n">
        <f aca="false">LinhrsIn!L255/SurveyHrsIn!L255</f>
        <v>0.993548387096774</v>
      </c>
      <c r="M255" s="70" t="n">
        <f aca="false">LinhrsIn!M255/SurveyHrsIn!M255</f>
        <v>0.994305555555556</v>
      </c>
      <c r="N255" s="70" t="n">
        <f aca="false">LinhrsIn!N255/SurveyHrsIn!N255</f>
        <v>0.998118279569893</v>
      </c>
      <c r="O255" s="70" t="n">
        <f aca="false">LinhrsIn!O255/SurveyHrsIn!O255</f>
        <v>0.997916666666667</v>
      </c>
      <c r="P255" s="70" t="n">
        <f aca="false">LinhrsIn!P255/SurveyHrsIn!P255</f>
        <v>0.99986559139785</v>
      </c>
      <c r="Q255" s="70" t="n">
        <f aca="false">LinhrsIn!Q255/SurveyHrsIn!Q255</f>
        <v>0.999327956989247</v>
      </c>
      <c r="R255" s="70" t="n">
        <f aca="false">LinhrsIn!R255/SurveyHrsIn!R255</f>
        <v>0.998065476190476</v>
      </c>
      <c r="S255" s="70"/>
      <c r="T255" s="70"/>
      <c r="U255" s="70"/>
      <c r="V255" s="70"/>
      <c r="W255" s="70"/>
      <c r="X255" s="70"/>
      <c r="Y255" s="70"/>
      <c r="Z255" s="70"/>
      <c r="AA255" s="70"/>
      <c r="AB255" s="70"/>
      <c r="AC255" s="70" t="n">
        <f aca="false">AVERAGE(E255:P255)</f>
        <v>0.989416957627817</v>
      </c>
      <c r="AD255" s="70" t="n">
        <f aca="false">AVERAGE(Q255:AB255)</f>
        <v>0.998696716589862</v>
      </c>
      <c r="AE255" s="70" t="n">
        <f aca="false">AVERAGE(E255:G255)</f>
        <v>0.984739216413299</v>
      </c>
      <c r="AF255" s="70" t="n">
        <f aca="false">AVERAGE(H255:J255)</f>
        <v>0.97856780167264</v>
      </c>
      <c r="AG255" s="70" t="n">
        <f aca="false">AVERAGE(K255:M255)</f>
        <v>0.995727299880526</v>
      </c>
      <c r="AH255" s="70" t="n">
        <f aca="false">AVERAGE(N255:P255)</f>
        <v>0.998633512544803</v>
      </c>
      <c r="AI255" s="70" t="n">
        <f aca="false">AVERAGE(Q255:S255)</f>
        <v>0.998696716589862</v>
      </c>
    </row>
    <row r="256" customFormat="false" ht="12.75" hidden="false" customHeight="false" outlineLevel="0" collapsed="false">
      <c r="A256" s="69" t="s">
        <v>12</v>
      </c>
      <c r="B256" s="69" t="n">
        <v>1</v>
      </c>
      <c r="C256" s="69" t="n">
        <v>246</v>
      </c>
      <c r="D256" s="70" t="n">
        <f aca="false">LinhrsIn!D256/SurveyHrsIn!D256</f>
        <v>0.996370967741936</v>
      </c>
      <c r="E256" s="70" t="n">
        <f aca="false">LinhrsIn!E256/SurveyHrsIn!E256</f>
        <v>0.99986559139785</v>
      </c>
      <c r="F256" s="70" t="n">
        <f aca="false">LinhrsIn!F256/SurveyHrsIn!F256</f>
        <v>0.998706896551724</v>
      </c>
      <c r="G256" s="70" t="n">
        <f aca="false">LinhrsIn!G256/SurveyHrsIn!G256</f>
        <v>0.941532258064516</v>
      </c>
      <c r="H256" s="70" t="n">
        <f aca="false">LinhrsIn!H256/SurveyHrsIn!H256</f>
        <v>0.893055555555556</v>
      </c>
      <c r="I256" s="70" t="n">
        <f aca="false">LinhrsIn!I256/SurveyHrsIn!I256</f>
        <v>0.999731182795699</v>
      </c>
      <c r="J256" s="70" t="n">
        <f aca="false">LinhrsIn!J256/SurveyHrsIn!J256</f>
        <v>1</v>
      </c>
      <c r="K256" s="70" t="n">
        <f aca="false">LinhrsIn!K256/SurveyHrsIn!K256</f>
        <v>0.997983870967742</v>
      </c>
      <c r="L256" s="70" t="n">
        <f aca="false">LinhrsIn!L256/SurveyHrsIn!L256</f>
        <v>0.995161290322581</v>
      </c>
      <c r="M256" s="70" t="n">
        <f aca="false">LinhrsIn!M256/SurveyHrsIn!M256</f>
        <v>0.997083333333333</v>
      </c>
      <c r="N256" s="70" t="n">
        <f aca="false">LinhrsIn!N256/SurveyHrsIn!N256</f>
        <v>0.998118279569893</v>
      </c>
      <c r="O256" s="70" t="n">
        <f aca="false">LinhrsIn!O256/SurveyHrsIn!O256</f>
        <v>0.998055555555556</v>
      </c>
      <c r="P256" s="70" t="n">
        <f aca="false">LinhrsIn!P256/SurveyHrsIn!P256</f>
        <v>0.998252688172043</v>
      </c>
      <c r="Q256" s="70" t="n">
        <f aca="false">LinhrsIn!Q256/SurveyHrsIn!Q256</f>
        <v>0.998521505376344</v>
      </c>
      <c r="R256" s="70" t="n">
        <f aca="false">LinhrsIn!R256/SurveyHrsIn!R256</f>
        <v>0.975148809523809</v>
      </c>
      <c r="S256" s="70"/>
      <c r="T256" s="70"/>
      <c r="U256" s="70"/>
      <c r="V256" s="70"/>
      <c r="W256" s="70"/>
      <c r="X256" s="70"/>
      <c r="Y256" s="70"/>
      <c r="Z256" s="70"/>
      <c r="AA256" s="70"/>
      <c r="AB256" s="70"/>
      <c r="AC256" s="70" t="n">
        <f aca="false">AVERAGE(E256:P256)</f>
        <v>0.984795541857208</v>
      </c>
      <c r="AD256" s="70" t="n">
        <f aca="false">AVERAGE(Q256:AB256)</f>
        <v>0.986835157450077</v>
      </c>
      <c r="AE256" s="70" t="n">
        <f aca="false">AVERAGE(E256:G256)</f>
        <v>0.98003491533803</v>
      </c>
      <c r="AF256" s="70" t="n">
        <f aca="false">AVERAGE(H256:J256)</f>
        <v>0.964262246117085</v>
      </c>
      <c r="AG256" s="70" t="n">
        <f aca="false">AVERAGE(K256:M256)</f>
        <v>0.996742831541219</v>
      </c>
      <c r="AH256" s="70" t="n">
        <f aca="false">AVERAGE(N256:P256)</f>
        <v>0.998142174432497</v>
      </c>
      <c r="AI256" s="70" t="n">
        <f aca="false">AVERAGE(Q256:S256)</f>
        <v>0.986835157450077</v>
      </c>
    </row>
    <row r="257" customFormat="false" ht="12.75" hidden="false" customHeight="false" outlineLevel="0" collapsed="false">
      <c r="A257" s="69" t="s">
        <v>12</v>
      </c>
      <c r="B257" s="69" t="n">
        <v>1</v>
      </c>
      <c r="C257" s="69" t="n">
        <v>247</v>
      </c>
      <c r="D257" s="70" t="n">
        <f aca="false">LinhrsIn!D257/SurveyHrsIn!D257</f>
        <v>0.996370967741936</v>
      </c>
      <c r="E257" s="70" t="n">
        <f aca="false">LinhrsIn!E257/SurveyHrsIn!E257</f>
        <v>0.99986559139785</v>
      </c>
      <c r="F257" s="70" t="n">
        <f aca="false">LinhrsIn!F257/SurveyHrsIn!F257</f>
        <v>0.999425287356322</v>
      </c>
      <c r="G257" s="70" t="n">
        <f aca="false">LinhrsIn!G257/SurveyHrsIn!G257</f>
        <v>0.947311827956989</v>
      </c>
      <c r="H257" s="70" t="n">
        <f aca="false">LinhrsIn!H257/SurveyHrsIn!H257</f>
        <v>0.984583333333333</v>
      </c>
      <c r="I257" s="70" t="n">
        <f aca="false">LinhrsIn!I257/SurveyHrsIn!I257</f>
        <v>0.977956989247312</v>
      </c>
      <c r="J257" s="70" t="n">
        <f aca="false">LinhrsIn!J257/SurveyHrsIn!J257</f>
        <v>0.994722222222222</v>
      </c>
      <c r="K257" s="70" t="n">
        <f aca="false">LinhrsIn!K257/SurveyHrsIn!K257</f>
        <v>0.999327956989247</v>
      </c>
      <c r="L257" s="70" t="n">
        <f aca="false">LinhrsIn!L257/SurveyHrsIn!L257</f>
        <v>0.98991935483871</v>
      </c>
      <c r="M257" s="70" t="n">
        <f aca="false">LinhrsIn!M257/SurveyHrsIn!M257</f>
        <v>0.982916666666667</v>
      </c>
      <c r="N257" s="70" t="n">
        <f aca="false">LinhrsIn!N257/SurveyHrsIn!N257</f>
        <v>0.990456989247312</v>
      </c>
      <c r="O257" s="70" t="n">
        <f aca="false">LinhrsIn!O257/SurveyHrsIn!O257</f>
        <v>0.997916666666667</v>
      </c>
      <c r="P257" s="70" t="n">
        <f aca="false">LinhrsIn!P257/SurveyHrsIn!P257</f>
        <v>0.999327956989247</v>
      </c>
      <c r="Q257" s="70" t="n">
        <f aca="false">LinhrsIn!Q257/SurveyHrsIn!Q257</f>
        <v>0.993817204301075</v>
      </c>
      <c r="R257" s="70" t="n">
        <f aca="false">LinhrsIn!R257/SurveyHrsIn!R257</f>
        <v>0.999255952380952</v>
      </c>
      <c r="S257" s="70"/>
      <c r="T257" s="70"/>
      <c r="U257" s="70"/>
      <c r="V257" s="70"/>
      <c r="W257" s="70"/>
      <c r="X257" s="70"/>
      <c r="Y257" s="70"/>
      <c r="Z257" s="70"/>
      <c r="AA257" s="70"/>
      <c r="AB257" s="70"/>
      <c r="AC257" s="70" t="n">
        <f aca="false">AVERAGE(E257:P257)</f>
        <v>0.988644236909323</v>
      </c>
      <c r="AD257" s="70" t="n">
        <f aca="false">AVERAGE(Q257:AB257)</f>
        <v>0.996536578341014</v>
      </c>
      <c r="AE257" s="70" t="n">
        <f aca="false">AVERAGE(E257:G257)</f>
        <v>0.982200902237054</v>
      </c>
      <c r="AF257" s="70" t="n">
        <f aca="false">AVERAGE(H257:J257)</f>
        <v>0.985754181600956</v>
      </c>
      <c r="AG257" s="70" t="n">
        <f aca="false">AVERAGE(K257:M257)</f>
        <v>0.990721326164875</v>
      </c>
      <c r="AH257" s="70" t="n">
        <f aca="false">AVERAGE(N257:P257)</f>
        <v>0.995900537634409</v>
      </c>
      <c r="AI257" s="70" t="n">
        <f aca="false">AVERAGE(Q257:S257)</f>
        <v>0.996536578341014</v>
      </c>
    </row>
    <row r="258" customFormat="false" ht="12.75" hidden="false" customHeight="false" outlineLevel="0" collapsed="false">
      <c r="A258" s="69" t="s">
        <v>12</v>
      </c>
      <c r="B258" s="69" t="n">
        <v>1</v>
      </c>
      <c r="C258" s="69" t="n">
        <v>248</v>
      </c>
      <c r="D258" s="70" t="n">
        <f aca="false">LinhrsIn!D258/SurveyHrsIn!D258</f>
        <v>0.996370967741936</v>
      </c>
      <c r="E258" s="70" t="n">
        <f aca="false">LinhrsIn!E258/SurveyHrsIn!E258</f>
        <v>1</v>
      </c>
      <c r="F258" s="70" t="n">
        <f aca="false">LinhrsIn!F258/SurveyHrsIn!F258</f>
        <v>0.999856321839081</v>
      </c>
      <c r="G258" s="70" t="n">
        <f aca="false">LinhrsIn!G258/SurveyHrsIn!G258</f>
        <v>0.917607526881721</v>
      </c>
      <c r="H258" s="70" t="n">
        <f aca="false">LinhrsIn!H258/SurveyHrsIn!H258</f>
        <v>0.986111111111111</v>
      </c>
      <c r="I258" s="70" t="n">
        <f aca="false">LinhrsIn!I258/SurveyHrsIn!I258</f>
        <v>0.999596774193548</v>
      </c>
      <c r="J258" s="70" t="n">
        <f aca="false">LinhrsIn!J258/SurveyHrsIn!J258</f>
        <v>0.998611111111111</v>
      </c>
      <c r="K258" s="70" t="n">
        <f aca="false">LinhrsIn!K258/SurveyHrsIn!K258</f>
        <v>0.999193548387097</v>
      </c>
      <c r="L258" s="70" t="n">
        <f aca="false">LinhrsIn!L258/SurveyHrsIn!L258</f>
        <v>0.995564516129032</v>
      </c>
      <c r="M258" s="70" t="n">
        <f aca="false">LinhrsIn!M258/SurveyHrsIn!M258</f>
        <v>0.995833333333333</v>
      </c>
      <c r="N258" s="70" t="n">
        <f aca="false">LinhrsIn!N258/SurveyHrsIn!N258</f>
        <v>0.993682795698925</v>
      </c>
      <c r="O258" s="70" t="n">
        <f aca="false">LinhrsIn!O258/SurveyHrsIn!O258</f>
        <v>0.997916666666667</v>
      </c>
      <c r="P258" s="70" t="n">
        <f aca="false">LinhrsIn!P258/SurveyHrsIn!P258</f>
        <v>0.999059139784946</v>
      </c>
      <c r="Q258" s="70" t="n">
        <f aca="false">LinhrsIn!Q258/SurveyHrsIn!Q258</f>
        <v>0.999731182795699</v>
      </c>
      <c r="R258" s="70" t="n">
        <f aca="false">LinhrsIn!R258/SurveyHrsIn!R258</f>
        <v>0.998214285714286</v>
      </c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 t="n">
        <f aca="false">AVERAGE(E258:P258)</f>
        <v>0.990252737094714</v>
      </c>
      <c r="AD258" s="70" t="n">
        <f aca="false">AVERAGE(Q258:AB258)</f>
        <v>0.998972734254992</v>
      </c>
      <c r="AE258" s="70" t="n">
        <f aca="false">AVERAGE(E258:G258)</f>
        <v>0.9724879495736</v>
      </c>
      <c r="AF258" s="70" t="n">
        <f aca="false">AVERAGE(H258:J258)</f>
        <v>0.994772998805257</v>
      </c>
      <c r="AG258" s="70" t="n">
        <f aca="false">AVERAGE(K258:M258)</f>
        <v>0.996863799283154</v>
      </c>
      <c r="AH258" s="70" t="n">
        <f aca="false">AVERAGE(N258:P258)</f>
        <v>0.996886200716846</v>
      </c>
      <c r="AI258" s="70" t="n">
        <f aca="false">AVERAGE(Q258:S258)</f>
        <v>0.998972734254992</v>
      </c>
    </row>
    <row r="259" customFormat="false" ht="12.75" hidden="false" customHeight="false" outlineLevel="0" collapsed="false">
      <c r="A259" s="69" t="s">
        <v>12</v>
      </c>
      <c r="B259" s="69" t="n">
        <v>1</v>
      </c>
      <c r="C259" s="69" t="n">
        <v>249</v>
      </c>
      <c r="D259" s="70" t="n">
        <f aca="false">LinhrsIn!D259/SurveyHrsIn!D259</f>
        <v>0.996370967741936</v>
      </c>
      <c r="E259" s="70" t="n">
        <f aca="false">LinhrsIn!E259/SurveyHrsIn!E259</f>
        <v>0.996774193548387</v>
      </c>
      <c r="F259" s="70" t="n">
        <f aca="false">LinhrsIn!F259/SurveyHrsIn!F259</f>
        <v>0.999856321839081</v>
      </c>
      <c r="G259" s="70" t="n">
        <f aca="false">LinhrsIn!G259/SurveyHrsIn!G259</f>
        <v>0.953629032258065</v>
      </c>
      <c r="H259" s="70" t="n">
        <f aca="false">LinhrsIn!H259/SurveyHrsIn!H259</f>
        <v>0.559722222222222</v>
      </c>
      <c r="I259" s="70" t="n">
        <f aca="false">LinhrsIn!I259/SurveyHrsIn!I259</f>
        <v>0.999731182795699</v>
      </c>
      <c r="J259" s="70" t="n">
        <f aca="false">LinhrsIn!J259/SurveyHrsIn!J259</f>
        <v>1</v>
      </c>
      <c r="K259" s="70" t="n">
        <f aca="false">LinhrsIn!K259/SurveyHrsIn!K259</f>
        <v>0.999327956989247</v>
      </c>
      <c r="L259" s="70" t="n">
        <f aca="false">LinhrsIn!L259/SurveyHrsIn!L259</f>
        <v>0.995295698924731</v>
      </c>
      <c r="M259" s="70" t="n">
        <f aca="false">LinhrsIn!M259/SurveyHrsIn!M259</f>
        <v>0.997916666666667</v>
      </c>
      <c r="N259" s="70" t="n">
        <f aca="false">LinhrsIn!N259/SurveyHrsIn!N259</f>
        <v>0.995967741935484</v>
      </c>
      <c r="O259" s="70" t="n">
        <f aca="false">LinhrsIn!O259/SurveyHrsIn!O259</f>
        <v>0.998055555555556</v>
      </c>
      <c r="P259" s="70" t="n">
        <f aca="false">LinhrsIn!P259/SurveyHrsIn!P259</f>
        <v>0.998118279569893</v>
      </c>
      <c r="Q259" s="70" t="n">
        <f aca="false">LinhrsIn!Q259/SurveyHrsIn!Q259</f>
        <v>0.999596774193548</v>
      </c>
      <c r="R259" s="70" t="n">
        <f aca="false">LinhrsIn!R259/SurveyHrsIn!R259</f>
        <v>0.998214285714286</v>
      </c>
      <c r="S259" s="70"/>
      <c r="T259" s="70"/>
      <c r="U259" s="70"/>
      <c r="V259" s="70"/>
      <c r="W259" s="70"/>
      <c r="X259" s="70"/>
      <c r="Y259" s="70"/>
      <c r="Z259" s="70"/>
      <c r="AA259" s="70"/>
      <c r="AB259" s="70"/>
      <c r="AC259" s="70" t="n">
        <f aca="false">AVERAGE(E259:P259)</f>
        <v>0.957866237692086</v>
      </c>
      <c r="AD259" s="70" t="n">
        <f aca="false">AVERAGE(Q259:AB259)</f>
        <v>0.998905529953917</v>
      </c>
      <c r="AE259" s="70" t="n">
        <f aca="false">AVERAGE(E259:G259)</f>
        <v>0.983419849215177</v>
      </c>
      <c r="AF259" s="70" t="n">
        <f aca="false">AVERAGE(H259:J259)</f>
        <v>0.853151135005974</v>
      </c>
      <c r="AG259" s="70" t="n">
        <f aca="false">AVERAGE(K259:M259)</f>
        <v>0.997513440860215</v>
      </c>
      <c r="AH259" s="70" t="n">
        <f aca="false">AVERAGE(N259:P259)</f>
        <v>0.997380525686977</v>
      </c>
      <c r="AI259" s="70" t="n">
        <f aca="false">AVERAGE(Q259:S259)</f>
        <v>0.998905529953917</v>
      </c>
    </row>
    <row r="260" customFormat="false" ht="12.75" hidden="false" customHeight="false" outlineLevel="0" collapsed="false">
      <c r="A260" s="69" t="s">
        <v>12</v>
      </c>
      <c r="B260" s="69" t="n">
        <v>1</v>
      </c>
      <c r="C260" s="69" t="n">
        <v>250</v>
      </c>
      <c r="D260" s="70" t="n">
        <f aca="false">LinhrsIn!D260/SurveyHrsIn!D260</f>
        <v>0.994623655913979</v>
      </c>
      <c r="E260" s="70" t="n">
        <f aca="false">LinhrsIn!E260/SurveyHrsIn!E260</f>
        <v>0.996639784946237</v>
      </c>
      <c r="F260" s="70" t="n">
        <f aca="false">LinhrsIn!F260/SurveyHrsIn!F260</f>
        <v>0.997988505747127</v>
      </c>
      <c r="G260" s="70" t="n">
        <f aca="false">LinhrsIn!G260/SurveyHrsIn!G260</f>
        <v>0.955376344086022</v>
      </c>
      <c r="H260" s="70" t="n">
        <f aca="false">LinhrsIn!H260/SurveyHrsIn!H260</f>
        <v>0.986111111111111</v>
      </c>
      <c r="I260" s="70" t="n">
        <f aca="false">LinhrsIn!I260/SurveyHrsIn!I260</f>
        <v>0.999327956989247</v>
      </c>
      <c r="J260" s="70" t="n">
        <f aca="false">LinhrsIn!J260/SurveyHrsIn!J260</f>
        <v>0.999166666666667</v>
      </c>
      <c r="K260" s="70" t="n">
        <f aca="false">LinhrsIn!K260/SurveyHrsIn!K260</f>
        <v>0.999327956989247</v>
      </c>
      <c r="L260" s="70" t="n">
        <f aca="false">LinhrsIn!L260/SurveyHrsIn!L260</f>
        <v>0.993145161290323</v>
      </c>
      <c r="M260" s="70" t="n">
        <f aca="false">LinhrsIn!M260/SurveyHrsIn!M260</f>
        <v>0.994583333333333</v>
      </c>
      <c r="N260" s="70" t="n">
        <f aca="false">LinhrsIn!N260/SurveyHrsIn!N260</f>
        <v>0.995833333333333</v>
      </c>
      <c r="O260" s="70" t="n">
        <f aca="false">LinhrsIn!O260/SurveyHrsIn!O260</f>
        <v>0.946805555555556</v>
      </c>
      <c r="P260" s="70" t="n">
        <f aca="false">LinhrsIn!P260/SurveyHrsIn!P260</f>
        <v>0.99986559139785</v>
      </c>
      <c r="Q260" s="70" t="n">
        <f aca="false">LinhrsIn!Q260/SurveyHrsIn!Q260</f>
        <v>0.999596774193548</v>
      </c>
      <c r="R260" s="70" t="n">
        <f aca="false">LinhrsIn!R260/SurveyHrsIn!R260</f>
        <v>0.996428571428571</v>
      </c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 t="n">
        <f aca="false">AVERAGE(E260:P260)</f>
        <v>0.988680941787171</v>
      </c>
      <c r="AD260" s="70" t="n">
        <f aca="false">AVERAGE(Q260:AB260)</f>
        <v>0.99801267281106</v>
      </c>
      <c r="AE260" s="70" t="n">
        <f aca="false">AVERAGE(E260:G260)</f>
        <v>0.983334878259795</v>
      </c>
      <c r="AF260" s="70" t="n">
        <f aca="false">AVERAGE(H260:J260)</f>
        <v>0.994868578255675</v>
      </c>
      <c r="AG260" s="70" t="n">
        <f aca="false">AVERAGE(K260:M260)</f>
        <v>0.995685483870968</v>
      </c>
      <c r="AH260" s="70" t="n">
        <f aca="false">AVERAGE(N260:P260)</f>
        <v>0.980834826762246</v>
      </c>
      <c r="AI260" s="70" t="n">
        <f aca="false">AVERAGE(Q260:S260)</f>
        <v>0.99801267281106</v>
      </c>
    </row>
    <row r="261" customFormat="false" ht="12.75" hidden="false" customHeight="false" outlineLevel="0" collapsed="false">
      <c r="A261" s="69" t="s">
        <v>12</v>
      </c>
      <c r="B261" s="69" t="n">
        <v>1</v>
      </c>
      <c r="C261" s="69" t="n">
        <v>251</v>
      </c>
      <c r="D261" s="70" t="n">
        <f aca="false">LinhrsIn!D261/SurveyHrsIn!D261</f>
        <v>0.996102150537634</v>
      </c>
      <c r="E261" s="70" t="n">
        <f aca="false">LinhrsIn!E261/SurveyHrsIn!E261</f>
        <v>0.998521505376344</v>
      </c>
      <c r="F261" s="70" t="n">
        <f aca="false">LinhrsIn!F261/SurveyHrsIn!F261</f>
        <v>0.999856321839081</v>
      </c>
      <c r="G261" s="70" t="n">
        <f aca="false">LinhrsIn!G261/SurveyHrsIn!G261</f>
        <v>0.913172043010753</v>
      </c>
      <c r="H261" s="70" t="n">
        <f aca="false">LinhrsIn!H261/SurveyHrsIn!H261</f>
        <v>0.984722222222222</v>
      </c>
      <c r="I261" s="70" t="n">
        <f aca="false">LinhrsIn!I261/SurveyHrsIn!I261</f>
        <v>0.99986559139785</v>
      </c>
      <c r="J261" s="70" t="n">
        <f aca="false">LinhrsIn!J261/SurveyHrsIn!J261</f>
        <v>0.999861111111111</v>
      </c>
      <c r="K261" s="70" t="n">
        <f aca="false">LinhrsIn!K261/SurveyHrsIn!K261</f>
        <v>0.999193548387097</v>
      </c>
      <c r="L261" s="70" t="n">
        <f aca="false">LinhrsIn!L261/SurveyHrsIn!L261</f>
        <v>0.995430107526882</v>
      </c>
      <c r="M261" s="70" t="n">
        <f aca="false">LinhrsIn!M261/SurveyHrsIn!M261</f>
        <v>0.997083333333333</v>
      </c>
      <c r="N261" s="70" t="n">
        <f aca="false">LinhrsIn!N261/SurveyHrsIn!N261</f>
        <v>0.995833333333333</v>
      </c>
      <c r="O261" s="70" t="n">
        <f aca="false">LinhrsIn!O261/SurveyHrsIn!O261</f>
        <v>0.996805555555556</v>
      </c>
      <c r="P261" s="70" t="n">
        <f aca="false">LinhrsIn!P261/SurveyHrsIn!P261</f>
        <v>0.99986559139785</v>
      </c>
      <c r="Q261" s="70" t="n">
        <f aca="false">LinhrsIn!Q261/SurveyHrsIn!Q261</f>
        <v>0.980107526881721</v>
      </c>
      <c r="R261" s="70" t="n">
        <f aca="false">LinhrsIn!R261/SurveyHrsIn!R261</f>
        <v>0.995833333333333</v>
      </c>
      <c r="S261" s="70"/>
      <c r="T261" s="70"/>
      <c r="U261" s="70"/>
      <c r="V261" s="70"/>
      <c r="W261" s="70"/>
      <c r="X261" s="70"/>
      <c r="Y261" s="70"/>
      <c r="Z261" s="70"/>
      <c r="AA261" s="70"/>
      <c r="AB261" s="70"/>
      <c r="AC261" s="70" t="n">
        <f aca="false">AVERAGE(E261:P261)</f>
        <v>0.990017522040951</v>
      </c>
      <c r="AD261" s="70" t="n">
        <f aca="false">AVERAGE(Q261:AB261)</f>
        <v>0.987970430107527</v>
      </c>
      <c r="AE261" s="70" t="n">
        <f aca="false">AVERAGE(E261:G261)</f>
        <v>0.970516623408726</v>
      </c>
      <c r="AF261" s="70" t="n">
        <f aca="false">AVERAGE(H261:J261)</f>
        <v>0.994816308243728</v>
      </c>
      <c r="AG261" s="70" t="n">
        <f aca="false">AVERAGE(K261:M261)</f>
        <v>0.997235663082437</v>
      </c>
      <c r="AH261" s="70" t="n">
        <f aca="false">AVERAGE(N261:P261)</f>
        <v>0.997501493428913</v>
      </c>
      <c r="AI261" s="70" t="n">
        <f aca="false">AVERAGE(Q261:S261)</f>
        <v>0.987970430107527</v>
      </c>
    </row>
    <row r="262" customFormat="false" ht="12.75" hidden="false" customHeight="false" outlineLevel="0" collapsed="false">
      <c r="A262" s="69" t="s">
        <v>12</v>
      </c>
      <c r="B262" s="69" t="n">
        <v>1</v>
      </c>
      <c r="C262" s="69" t="n">
        <v>252</v>
      </c>
      <c r="D262" s="70" t="n">
        <f aca="false">LinhrsIn!D262/SurveyHrsIn!D262</f>
        <v>0.995967741935484</v>
      </c>
      <c r="E262" s="70" t="n">
        <f aca="false">LinhrsIn!E262/SurveyHrsIn!E262</f>
        <v>0.998790322580645</v>
      </c>
      <c r="F262" s="70" t="n">
        <f aca="false">LinhrsIn!F262/SurveyHrsIn!F262</f>
        <v>1</v>
      </c>
      <c r="G262" s="70" t="n">
        <f aca="false">LinhrsIn!G262/SurveyHrsIn!G262</f>
        <v>0.930645161290323</v>
      </c>
      <c r="H262" s="70" t="n">
        <f aca="false">LinhrsIn!H262/SurveyHrsIn!H262</f>
        <v>0.986111111111111</v>
      </c>
      <c r="I262" s="70" t="n">
        <f aca="false">LinhrsIn!I262/SurveyHrsIn!I262</f>
        <v>0.999731182795699</v>
      </c>
      <c r="J262" s="70" t="n">
        <f aca="false">LinhrsIn!J262/SurveyHrsIn!J262</f>
        <v>0.999722222222222</v>
      </c>
      <c r="K262" s="70" t="n">
        <f aca="false">LinhrsIn!K262/SurveyHrsIn!K262</f>
        <v>0.998924731182796</v>
      </c>
      <c r="L262" s="70" t="n">
        <f aca="false">LinhrsIn!L262/SurveyHrsIn!L262</f>
        <v>0.995430107526882</v>
      </c>
      <c r="M262" s="70" t="n">
        <f aca="false">LinhrsIn!M262/SurveyHrsIn!M262</f>
        <v>0.997916666666667</v>
      </c>
      <c r="N262" s="70" t="n">
        <f aca="false">LinhrsIn!N262/SurveyHrsIn!N262</f>
        <v>0.995833333333333</v>
      </c>
      <c r="O262" s="70" t="n">
        <f aca="false">LinhrsIn!O262/SurveyHrsIn!O262</f>
        <v>0.997916666666667</v>
      </c>
      <c r="P262" s="70" t="n">
        <f aca="false">LinhrsIn!P262/SurveyHrsIn!P262</f>
        <v>1</v>
      </c>
      <c r="Q262" s="70" t="n">
        <f aca="false">LinhrsIn!Q262/SurveyHrsIn!Q262</f>
        <v>0.997983870967742</v>
      </c>
      <c r="R262" s="70" t="n">
        <f aca="false">LinhrsIn!R262/SurveyHrsIn!R262</f>
        <v>0.999255952380952</v>
      </c>
      <c r="S262" s="70"/>
      <c r="T262" s="70"/>
      <c r="U262" s="70"/>
      <c r="V262" s="70"/>
      <c r="W262" s="70"/>
      <c r="X262" s="70"/>
      <c r="Y262" s="70"/>
      <c r="Z262" s="70"/>
      <c r="AA262" s="70"/>
      <c r="AB262" s="70"/>
      <c r="AC262" s="70" t="n">
        <f aca="false">AVERAGE(E262:P262)</f>
        <v>0.991751792114695</v>
      </c>
      <c r="AD262" s="70" t="n">
        <f aca="false">AVERAGE(Q262:AB262)</f>
        <v>0.998619911674347</v>
      </c>
      <c r="AE262" s="70" t="n">
        <f aca="false">AVERAGE(E262:G262)</f>
        <v>0.976478494623656</v>
      </c>
      <c r="AF262" s="70" t="n">
        <f aca="false">AVERAGE(H262:J262)</f>
        <v>0.995188172043011</v>
      </c>
      <c r="AG262" s="70" t="n">
        <f aca="false">AVERAGE(K262:M262)</f>
        <v>0.997423835125448</v>
      </c>
      <c r="AH262" s="70" t="n">
        <f aca="false">AVERAGE(N262:P262)</f>
        <v>0.997916666666667</v>
      </c>
      <c r="AI262" s="70" t="n">
        <f aca="false">AVERAGE(Q262:S262)</f>
        <v>0.998619911674347</v>
      </c>
    </row>
    <row r="263" customFormat="false" ht="12.75" hidden="false" customHeight="false" outlineLevel="0" collapsed="false">
      <c r="A263" s="69" t="s">
        <v>12</v>
      </c>
      <c r="B263" s="69" t="n">
        <v>1</v>
      </c>
      <c r="C263" s="69" t="n">
        <v>253</v>
      </c>
      <c r="D263" s="70" t="n">
        <f aca="false">LinhrsIn!D263/SurveyHrsIn!D263</f>
        <v>0.995833333333333</v>
      </c>
      <c r="E263" s="70" t="n">
        <f aca="false">LinhrsIn!E263/SurveyHrsIn!E263</f>
        <v>0.99758064516129</v>
      </c>
      <c r="F263" s="70" t="n">
        <f aca="false">LinhrsIn!F263/SurveyHrsIn!F263</f>
        <v>1</v>
      </c>
      <c r="G263" s="70" t="n">
        <f aca="false">LinhrsIn!G263/SurveyHrsIn!G263</f>
        <v>0.954704301075269</v>
      </c>
      <c r="H263" s="70" t="n">
        <f aca="false">LinhrsIn!H263/SurveyHrsIn!H263</f>
        <v>0.986111111111111</v>
      </c>
      <c r="I263" s="70" t="n">
        <f aca="false">LinhrsIn!I263/SurveyHrsIn!I263</f>
        <v>0.991532258064516</v>
      </c>
      <c r="J263" s="70" t="n">
        <f aca="false">LinhrsIn!J263/SurveyHrsIn!J263</f>
        <v>1</v>
      </c>
      <c r="K263" s="70" t="n">
        <f aca="false">LinhrsIn!K263/SurveyHrsIn!K263</f>
        <v>0.999193548387097</v>
      </c>
      <c r="L263" s="70" t="n">
        <f aca="false">LinhrsIn!L263/SurveyHrsIn!L263</f>
        <v>0.995295698924731</v>
      </c>
      <c r="M263" s="70" t="n">
        <f aca="false">LinhrsIn!M263/SurveyHrsIn!M263</f>
        <v>0.9975</v>
      </c>
      <c r="N263" s="70" t="n">
        <f aca="false">LinhrsIn!N263/SurveyHrsIn!N263</f>
        <v>0.995698924731183</v>
      </c>
      <c r="O263" s="70" t="n">
        <f aca="false">LinhrsIn!O263/SurveyHrsIn!O263</f>
        <v>0.998055555555556</v>
      </c>
      <c r="P263" s="70" t="n">
        <f aca="false">LinhrsIn!P263/SurveyHrsIn!P263</f>
        <v>0.99986559139785</v>
      </c>
      <c r="Q263" s="70" t="n">
        <f aca="false">LinhrsIn!Q263/SurveyHrsIn!Q263</f>
        <v>0.999596774193548</v>
      </c>
      <c r="R263" s="70" t="n">
        <f aca="false">LinhrsIn!R263/SurveyHrsIn!R263</f>
        <v>0.991964285714286</v>
      </c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 t="n">
        <f aca="false">AVERAGE(E263:P263)</f>
        <v>0.99296146953405</v>
      </c>
      <c r="AD263" s="70" t="n">
        <f aca="false">AVERAGE(Q263:AB263)</f>
        <v>0.995780529953917</v>
      </c>
      <c r="AE263" s="70" t="n">
        <f aca="false">AVERAGE(E263:G263)</f>
        <v>0.984094982078853</v>
      </c>
      <c r="AF263" s="70" t="n">
        <f aca="false">AVERAGE(H263:J263)</f>
        <v>0.992547789725209</v>
      </c>
      <c r="AG263" s="70" t="n">
        <f aca="false">AVERAGE(K263:M263)</f>
        <v>0.997329749103943</v>
      </c>
      <c r="AH263" s="70" t="n">
        <f aca="false">AVERAGE(N263:P263)</f>
        <v>0.997873357228196</v>
      </c>
      <c r="AI263" s="70" t="n">
        <f aca="false">AVERAGE(Q263:S263)</f>
        <v>0.995780529953917</v>
      </c>
    </row>
    <row r="264" customFormat="false" ht="12.75" hidden="false" customHeight="false" outlineLevel="0" collapsed="false">
      <c r="A264" s="69" t="s">
        <v>12</v>
      </c>
      <c r="B264" s="69" t="n">
        <v>1</v>
      </c>
      <c r="C264" s="69" t="n">
        <v>254</v>
      </c>
      <c r="D264" s="70" t="n">
        <f aca="false">LinhrsIn!D264/SurveyHrsIn!D264</f>
        <v>0.965322580645161</v>
      </c>
      <c r="E264" s="70" t="n">
        <f aca="false">LinhrsIn!E264/SurveyHrsIn!E264</f>
        <v>0.980510752688172</v>
      </c>
      <c r="F264" s="70" t="n">
        <f aca="false">LinhrsIn!F264/SurveyHrsIn!F264</f>
        <v>1</v>
      </c>
      <c r="G264" s="70" t="n">
        <f aca="false">LinhrsIn!G264/SurveyHrsIn!G264</f>
        <v>0.955510752688172</v>
      </c>
      <c r="H264" s="70" t="n">
        <f aca="false">LinhrsIn!H264/SurveyHrsIn!H264</f>
        <v>0.973611111111111</v>
      </c>
      <c r="I264" s="70" t="n">
        <f aca="false">LinhrsIn!I264/SurveyHrsIn!I264</f>
        <v>0.999731182795699</v>
      </c>
      <c r="J264" s="70" t="n">
        <f aca="false">LinhrsIn!J264/SurveyHrsIn!J264</f>
        <v>1</v>
      </c>
      <c r="K264" s="70" t="n">
        <f aca="false">LinhrsIn!K264/SurveyHrsIn!K264</f>
        <v>0.999327956989247</v>
      </c>
      <c r="L264" s="70" t="n">
        <f aca="false">LinhrsIn!L264/SurveyHrsIn!L264</f>
        <v>0.995161290322581</v>
      </c>
      <c r="M264" s="70" t="n">
        <f aca="false">LinhrsIn!M264/SurveyHrsIn!M264</f>
        <v>0.994583333333333</v>
      </c>
      <c r="N264" s="70" t="n">
        <f aca="false">LinhrsIn!N264/SurveyHrsIn!N264</f>
        <v>0.995833333333333</v>
      </c>
      <c r="O264" s="70" t="n">
        <f aca="false">LinhrsIn!O264/SurveyHrsIn!O264</f>
        <v>0.998055555555556</v>
      </c>
      <c r="P264" s="70" t="n">
        <f aca="false">LinhrsIn!P264/SurveyHrsIn!P264</f>
        <v>1</v>
      </c>
      <c r="Q264" s="70" t="n">
        <f aca="false">LinhrsIn!Q264/SurveyHrsIn!Q264</f>
        <v>0.999327956989247</v>
      </c>
      <c r="R264" s="70" t="n">
        <f aca="false">LinhrsIn!R264/SurveyHrsIn!R264</f>
        <v>0.998214285714286</v>
      </c>
      <c r="S264" s="70"/>
      <c r="T264" s="70"/>
      <c r="U264" s="70"/>
      <c r="V264" s="70"/>
      <c r="W264" s="70"/>
      <c r="X264" s="70"/>
      <c r="Y264" s="70"/>
      <c r="Z264" s="70"/>
      <c r="AA264" s="70"/>
      <c r="AB264" s="70"/>
      <c r="AC264" s="70" t="n">
        <f aca="false">AVERAGE(E264:P264)</f>
        <v>0.991027105734767</v>
      </c>
      <c r="AD264" s="70" t="n">
        <f aca="false">AVERAGE(Q264:AB264)</f>
        <v>0.998771121351767</v>
      </c>
      <c r="AE264" s="70" t="n">
        <f aca="false">AVERAGE(E264:G264)</f>
        <v>0.978673835125448</v>
      </c>
      <c r="AF264" s="70" t="n">
        <f aca="false">AVERAGE(H264:J264)</f>
        <v>0.991114097968937</v>
      </c>
      <c r="AG264" s="70" t="n">
        <f aca="false">AVERAGE(K264:M264)</f>
        <v>0.996357526881721</v>
      </c>
      <c r="AH264" s="70" t="n">
        <f aca="false">AVERAGE(N264:P264)</f>
        <v>0.997962962962963</v>
      </c>
      <c r="AI264" s="70" t="n">
        <f aca="false">AVERAGE(Q264:S264)</f>
        <v>0.998771121351767</v>
      </c>
    </row>
    <row r="265" customFormat="false" ht="12.75" hidden="false" customHeight="false" outlineLevel="0" collapsed="false">
      <c r="A265" s="69" t="s">
        <v>12</v>
      </c>
      <c r="B265" s="69" t="n">
        <v>1</v>
      </c>
      <c r="C265" s="69" t="n">
        <v>255</v>
      </c>
      <c r="D265" s="70" t="n">
        <f aca="false">LinhrsIn!D265/SurveyHrsIn!D265</f>
        <v>0.996102150537634</v>
      </c>
      <c r="E265" s="70" t="n">
        <f aca="false">LinhrsIn!E265/SurveyHrsIn!E265</f>
        <v>0.998118279569893</v>
      </c>
      <c r="F265" s="70" t="n">
        <f aca="false">LinhrsIn!F265/SurveyHrsIn!F265</f>
        <v>1</v>
      </c>
      <c r="G265" s="70" t="n">
        <f aca="false">LinhrsIn!G265/SurveyHrsIn!G265</f>
        <v>0.96008064516129</v>
      </c>
      <c r="H265" s="70" t="n">
        <f aca="false">LinhrsIn!H265/SurveyHrsIn!H265</f>
        <v>0.986111111111111</v>
      </c>
      <c r="I265" s="70" t="n">
        <f aca="false">LinhrsIn!I265/SurveyHrsIn!I265</f>
        <v>0.999731182795699</v>
      </c>
      <c r="J265" s="70" t="n">
        <f aca="false">LinhrsIn!J265/SurveyHrsIn!J265</f>
        <v>0.999305555555556</v>
      </c>
      <c r="K265" s="70" t="n">
        <f aca="false">LinhrsIn!K265/SurveyHrsIn!K265</f>
        <v>0.998790322580645</v>
      </c>
      <c r="L265" s="70" t="n">
        <f aca="false">LinhrsIn!L265/SurveyHrsIn!L265</f>
        <v>0.99502688172043</v>
      </c>
      <c r="M265" s="70" t="n">
        <f aca="false">LinhrsIn!M265/SurveyHrsIn!M265</f>
        <v>0.996527777777778</v>
      </c>
      <c r="N265" s="70" t="n">
        <f aca="false">LinhrsIn!N265/SurveyHrsIn!N265</f>
        <v>0.99502688172043</v>
      </c>
      <c r="O265" s="70" t="n">
        <f aca="false">LinhrsIn!O265/SurveyHrsIn!O265</f>
        <v>0.998055555555556</v>
      </c>
      <c r="P265" s="70" t="n">
        <f aca="false">LinhrsIn!P265/SurveyHrsIn!P265</f>
        <v>0.991129032258065</v>
      </c>
      <c r="Q265" s="70" t="n">
        <f aca="false">LinhrsIn!Q265/SurveyHrsIn!Q265</f>
        <v>0.973252688172043</v>
      </c>
      <c r="R265" s="70" t="n">
        <f aca="false">LinhrsIn!R265/SurveyHrsIn!R265</f>
        <v>0.95639880952381</v>
      </c>
      <c r="S265" s="70"/>
      <c r="T265" s="70"/>
      <c r="U265" s="70"/>
      <c r="V265" s="70"/>
      <c r="W265" s="70"/>
      <c r="X265" s="70"/>
      <c r="Y265" s="70"/>
      <c r="Z265" s="70"/>
      <c r="AA265" s="70"/>
      <c r="AB265" s="70"/>
      <c r="AC265" s="70" t="n">
        <f aca="false">AVERAGE(E265:P265)</f>
        <v>0.993158602150538</v>
      </c>
      <c r="AD265" s="70" t="n">
        <f aca="false">AVERAGE(Q265:AB265)</f>
        <v>0.964825748847926</v>
      </c>
      <c r="AE265" s="70" t="n">
        <f aca="false">AVERAGE(E265:G265)</f>
        <v>0.986066308243728</v>
      </c>
      <c r="AF265" s="70" t="n">
        <f aca="false">AVERAGE(H265:J265)</f>
        <v>0.995049283154122</v>
      </c>
      <c r="AG265" s="70" t="n">
        <f aca="false">AVERAGE(K265:M265)</f>
        <v>0.996781660692951</v>
      </c>
      <c r="AH265" s="70" t="n">
        <f aca="false">AVERAGE(N265:P265)</f>
        <v>0.99473715651135</v>
      </c>
      <c r="AI265" s="70" t="n">
        <f aca="false">AVERAGE(Q265:S265)</f>
        <v>0.964825748847926</v>
      </c>
    </row>
    <row r="266" customFormat="false" ht="12.75" hidden="false" customHeight="false" outlineLevel="0" collapsed="false">
      <c r="A266" s="69" t="s">
        <v>12</v>
      </c>
      <c r="B266" s="69" t="n">
        <v>1</v>
      </c>
      <c r="C266" s="69" t="n">
        <v>256</v>
      </c>
      <c r="D266" s="70" t="n">
        <f aca="false">LinhrsIn!D266/SurveyHrsIn!D266</f>
        <v>0.995833333333333</v>
      </c>
      <c r="E266" s="70" t="n">
        <f aca="false">LinhrsIn!E266/SurveyHrsIn!E266</f>
        <v>1</v>
      </c>
      <c r="F266" s="70" t="n">
        <f aca="false">LinhrsIn!F266/SurveyHrsIn!F266</f>
        <v>0.998563218390805</v>
      </c>
      <c r="G266" s="70" t="n">
        <f aca="false">LinhrsIn!G266/SurveyHrsIn!G266</f>
        <v>0.955645161290323</v>
      </c>
      <c r="H266" s="70" t="n">
        <f aca="false">LinhrsIn!H266/SurveyHrsIn!H266</f>
        <v>0.956944444444445</v>
      </c>
      <c r="I266" s="70" t="n">
        <f aca="false">LinhrsIn!I266/SurveyHrsIn!I266</f>
        <v>0.999731182795699</v>
      </c>
      <c r="J266" s="70" t="n">
        <f aca="false">LinhrsIn!J266/SurveyHrsIn!J266</f>
        <v>0.999861111111111</v>
      </c>
      <c r="K266" s="70" t="n">
        <f aca="false">LinhrsIn!K266/SurveyHrsIn!K266</f>
        <v>0.998790322580645</v>
      </c>
      <c r="L266" s="70" t="n">
        <f aca="false">LinhrsIn!L266/SurveyHrsIn!L266</f>
        <v>0.995161290322581</v>
      </c>
      <c r="M266" s="70" t="n">
        <f aca="false">LinhrsIn!M266/SurveyHrsIn!M266</f>
        <v>0.997916666666667</v>
      </c>
      <c r="N266" s="70" t="n">
        <f aca="false">LinhrsIn!N266/SurveyHrsIn!N266</f>
        <v>0.997849462365591</v>
      </c>
      <c r="O266" s="70" t="n">
        <f aca="false">LinhrsIn!O266/SurveyHrsIn!O266</f>
        <v>0.991388888888889</v>
      </c>
      <c r="P266" s="70" t="n">
        <f aca="false">LinhrsIn!P266/SurveyHrsIn!P266</f>
        <v>0.999731182795699</v>
      </c>
      <c r="Q266" s="70" t="n">
        <f aca="false">LinhrsIn!Q266/SurveyHrsIn!Q266</f>
        <v>0.999462365591398</v>
      </c>
      <c r="R266" s="70" t="n">
        <f aca="false">LinhrsIn!R266/SurveyHrsIn!R266</f>
        <v>0.997470238095238</v>
      </c>
      <c r="S266" s="70"/>
      <c r="T266" s="70"/>
      <c r="U266" s="70"/>
      <c r="V266" s="70"/>
      <c r="W266" s="70"/>
      <c r="X266" s="70"/>
      <c r="Y266" s="70"/>
      <c r="Z266" s="70"/>
      <c r="AA266" s="70"/>
      <c r="AB266" s="70"/>
      <c r="AC266" s="70" t="n">
        <f aca="false">AVERAGE(E266:P266)</f>
        <v>0.990965244304371</v>
      </c>
      <c r="AD266" s="70" t="n">
        <f aca="false">AVERAGE(Q266:AB266)</f>
        <v>0.998466301843318</v>
      </c>
      <c r="AE266" s="70" t="n">
        <f aca="false">AVERAGE(E266:G266)</f>
        <v>0.984736126560376</v>
      </c>
      <c r="AF266" s="70" t="n">
        <f aca="false">AVERAGE(H266:J266)</f>
        <v>0.985512246117085</v>
      </c>
      <c r="AG266" s="70" t="n">
        <f aca="false">AVERAGE(K266:M266)</f>
        <v>0.997289426523297</v>
      </c>
      <c r="AH266" s="70" t="n">
        <f aca="false">AVERAGE(N266:P266)</f>
        <v>0.996323178016726</v>
      </c>
      <c r="AI266" s="70" t="n">
        <f aca="false">AVERAGE(Q266:S266)</f>
        <v>0.998466301843318</v>
      </c>
    </row>
    <row r="267" customFormat="false" ht="12.75" hidden="false" customHeight="false" outlineLevel="0" collapsed="false">
      <c r="A267" s="69" t="s">
        <v>12</v>
      </c>
      <c r="B267" s="69" t="n">
        <v>1</v>
      </c>
      <c r="C267" s="69" t="n">
        <v>257</v>
      </c>
      <c r="D267" s="70" t="n">
        <f aca="false">LinhrsIn!D267/SurveyHrsIn!D267</f>
        <v>0.995833333333333</v>
      </c>
      <c r="E267" s="70" t="n">
        <f aca="false">LinhrsIn!E267/SurveyHrsIn!E267</f>
        <v>0.99986559139785</v>
      </c>
      <c r="F267" s="70" t="n">
        <f aca="false">LinhrsIn!F267/SurveyHrsIn!F267</f>
        <v>0.998850574712644</v>
      </c>
      <c r="G267" s="70" t="n">
        <f aca="false">LinhrsIn!G267/SurveyHrsIn!G267</f>
        <v>0.955241935483871</v>
      </c>
      <c r="H267" s="70" t="n">
        <f aca="false">LinhrsIn!H267/SurveyHrsIn!H267</f>
        <v>0.943055555555556</v>
      </c>
      <c r="I267" s="70" t="n">
        <f aca="false">LinhrsIn!I267/SurveyHrsIn!I267</f>
        <v>0.999731182795699</v>
      </c>
      <c r="J267" s="70" t="n">
        <f aca="false">LinhrsIn!J267/SurveyHrsIn!J267</f>
        <v>1</v>
      </c>
      <c r="K267" s="70" t="n">
        <f aca="false">LinhrsIn!K267/SurveyHrsIn!K267</f>
        <v>0.998790322580645</v>
      </c>
      <c r="L267" s="70" t="n">
        <f aca="false">LinhrsIn!L267/SurveyHrsIn!L267</f>
        <v>0.995564516129032</v>
      </c>
      <c r="M267" s="70" t="n">
        <f aca="false">LinhrsIn!M267/SurveyHrsIn!M267</f>
        <v>0.997916666666667</v>
      </c>
      <c r="N267" s="70" t="n">
        <f aca="false">LinhrsIn!N267/SurveyHrsIn!N267</f>
        <v>0.998118279569893</v>
      </c>
      <c r="O267" s="70" t="n">
        <f aca="false">LinhrsIn!O267/SurveyHrsIn!O267</f>
        <v>0.997916666666667</v>
      </c>
      <c r="P267" s="70" t="n">
        <f aca="false">LinhrsIn!P267/SurveyHrsIn!P267</f>
        <v>0.999731182795699</v>
      </c>
      <c r="Q267" s="70" t="n">
        <f aca="false">LinhrsIn!Q267/SurveyHrsIn!Q267</f>
        <v>0.999462365591398</v>
      </c>
      <c r="R267" s="70" t="n">
        <f aca="false">LinhrsIn!R267/SurveyHrsIn!R267</f>
        <v>0.998065476190476</v>
      </c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0" t="n">
        <f aca="false">AVERAGE(E267:P267)</f>
        <v>0.990398539529518</v>
      </c>
      <c r="AD267" s="70" t="n">
        <f aca="false">AVERAGE(Q267:AB267)</f>
        <v>0.998763920890937</v>
      </c>
      <c r="AE267" s="70" t="n">
        <f aca="false">AVERAGE(E267:G267)</f>
        <v>0.984652700531455</v>
      </c>
      <c r="AF267" s="70" t="n">
        <f aca="false">AVERAGE(H267:J267)</f>
        <v>0.980928912783751</v>
      </c>
      <c r="AG267" s="70" t="n">
        <f aca="false">AVERAGE(K267:M267)</f>
        <v>0.997423835125448</v>
      </c>
      <c r="AH267" s="70" t="n">
        <f aca="false">AVERAGE(N267:P267)</f>
        <v>0.998588709677419</v>
      </c>
      <c r="AI267" s="70" t="n">
        <f aca="false">AVERAGE(Q267:S267)</f>
        <v>0.998763920890937</v>
      </c>
    </row>
    <row r="268" customFormat="false" ht="12.75" hidden="false" customHeight="false" outlineLevel="0" collapsed="false">
      <c r="A268" s="69" t="s">
        <v>12</v>
      </c>
      <c r="B268" s="69" t="n">
        <v>1</v>
      </c>
      <c r="C268" s="69" t="n">
        <v>258</v>
      </c>
      <c r="D268" s="70" t="n">
        <f aca="false">LinhrsIn!D268/SurveyHrsIn!D268</f>
        <v>0.995967741935484</v>
      </c>
      <c r="E268" s="70" t="n">
        <f aca="false">LinhrsIn!E268/SurveyHrsIn!E268</f>
        <v>0.999193548387097</v>
      </c>
      <c r="F268" s="70" t="n">
        <f aca="false">LinhrsIn!F268/SurveyHrsIn!F268</f>
        <v>0.999856321839081</v>
      </c>
      <c r="G268" s="70" t="n">
        <f aca="false">LinhrsIn!G268/SurveyHrsIn!G268</f>
        <v>0.927016129032258</v>
      </c>
      <c r="H268" s="70" t="n">
        <f aca="false">LinhrsIn!H268/SurveyHrsIn!H268</f>
        <v>0.956944444444445</v>
      </c>
      <c r="I268" s="70" t="n">
        <f aca="false">LinhrsIn!I268/SurveyHrsIn!I268</f>
        <v>0.999731182795699</v>
      </c>
      <c r="J268" s="70" t="n">
        <f aca="false">LinhrsIn!J268/SurveyHrsIn!J268</f>
        <v>0.999861111111111</v>
      </c>
      <c r="K268" s="70" t="n">
        <f aca="false">LinhrsIn!K268/SurveyHrsIn!K268</f>
        <v>0.999193548387097</v>
      </c>
      <c r="L268" s="70" t="n">
        <f aca="false">LinhrsIn!L268/SurveyHrsIn!L268</f>
        <v>0.993548387096774</v>
      </c>
      <c r="M268" s="70" t="n">
        <f aca="false">LinhrsIn!M268/SurveyHrsIn!M268</f>
        <v>0.997916666666667</v>
      </c>
      <c r="N268" s="70" t="n">
        <f aca="false">LinhrsIn!N268/SurveyHrsIn!N268</f>
        <v>0.997983870967742</v>
      </c>
      <c r="O268" s="70" t="n">
        <f aca="false">LinhrsIn!O268/SurveyHrsIn!O268</f>
        <v>0.998055555555556</v>
      </c>
      <c r="P268" s="70" t="n">
        <f aca="false">LinhrsIn!P268/SurveyHrsIn!P268</f>
        <v>0.999462365591398</v>
      </c>
      <c r="Q268" s="70" t="n">
        <f aca="false">LinhrsIn!Q268/SurveyHrsIn!Q268</f>
        <v>0.999731182795699</v>
      </c>
      <c r="R268" s="70" t="n">
        <f aca="false">LinhrsIn!R268/SurveyHrsIn!R268</f>
        <v>0.996428571428571</v>
      </c>
      <c r="S268" s="70"/>
      <c r="T268" s="70"/>
      <c r="U268" s="70"/>
      <c r="V268" s="70"/>
      <c r="W268" s="70"/>
      <c r="X268" s="70"/>
      <c r="Y268" s="70"/>
      <c r="Z268" s="70"/>
      <c r="AA268" s="70"/>
      <c r="AB268" s="70"/>
      <c r="AC268" s="70" t="n">
        <f aca="false">AVERAGE(E268:P268)</f>
        <v>0.98906359432291</v>
      </c>
      <c r="AD268" s="70" t="n">
        <f aca="false">AVERAGE(Q268:AB268)</f>
        <v>0.998079877112135</v>
      </c>
      <c r="AE268" s="70" t="n">
        <f aca="false">AVERAGE(E268:G268)</f>
        <v>0.975355333086145</v>
      </c>
      <c r="AF268" s="70" t="n">
        <f aca="false">AVERAGE(H268:J268)</f>
        <v>0.985512246117085</v>
      </c>
      <c r="AG268" s="70" t="n">
        <f aca="false">AVERAGE(K268:M268)</f>
        <v>0.996886200716846</v>
      </c>
      <c r="AH268" s="70" t="n">
        <f aca="false">AVERAGE(N268:P268)</f>
        <v>0.998500597371565</v>
      </c>
      <c r="AI268" s="70" t="n">
        <f aca="false">AVERAGE(Q268:S268)</f>
        <v>0.998079877112135</v>
      </c>
    </row>
    <row r="269" customFormat="false" ht="12.75" hidden="false" customHeight="false" outlineLevel="0" collapsed="false">
      <c r="A269" s="69" t="s">
        <v>12</v>
      </c>
      <c r="B269" s="69" t="n">
        <v>1</v>
      </c>
      <c r="C269" s="69" t="n">
        <v>259</v>
      </c>
      <c r="D269" s="70" t="n">
        <f aca="false">LinhrsIn!D269/SurveyHrsIn!D269</f>
        <v>0.991263440860215</v>
      </c>
      <c r="E269" s="70" t="n">
        <f aca="false">LinhrsIn!E269/SurveyHrsIn!E269</f>
        <v>1</v>
      </c>
      <c r="F269" s="70" t="n">
        <f aca="false">LinhrsIn!F269/SurveyHrsIn!F269</f>
        <v>0.997701149425287</v>
      </c>
      <c r="G269" s="70" t="n">
        <f aca="false">LinhrsIn!G269/SurveyHrsIn!G269</f>
        <v>0.954704301075269</v>
      </c>
      <c r="H269" s="70" t="n">
        <f aca="false">LinhrsIn!H269/SurveyHrsIn!H269</f>
        <v>0.955555555555556</v>
      </c>
      <c r="I269" s="70" t="n">
        <f aca="false">LinhrsIn!I269/SurveyHrsIn!I269</f>
        <v>0.999731182795699</v>
      </c>
      <c r="J269" s="70" t="n">
        <f aca="false">LinhrsIn!J269/SurveyHrsIn!J269</f>
        <v>0.999861111111111</v>
      </c>
      <c r="K269" s="70" t="n">
        <f aca="false">LinhrsIn!K269/SurveyHrsIn!K269</f>
        <v>0.990591397849462</v>
      </c>
      <c r="L269" s="70" t="n">
        <f aca="false">LinhrsIn!L269/SurveyHrsIn!L269</f>
        <v>0.99489247311828</v>
      </c>
      <c r="M269" s="70" t="n">
        <f aca="false">LinhrsIn!M269/SurveyHrsIn!M269</f>
        <v>0.997916666666667</v>
      </c>
      <c r="N269" s="70" t="n">
        <f aca="false">LinhrsIn!N269/SurveyHrsIn!N269</f>
        <v>0.998118279569893</v>
      </c>
      <c r="O269" s="70" t="n">
        <f aca="false">LinhrsIn!O269/SurveyHrsIn!O269</f>
        <v>0.997777777777778</v>
      </c>
      <c r="P269" s="70" t="n">
        <f aca="false">LinhrsIn!P269/SurveyHrsIn!P269</f>
        <v>0.99986559139785</v>
      </c>
      <c r="Q269" s="70" t="n">
        <f aca="false">LinhrsIn!Q269/SurveyHrsIn!Q269</f>
        <v>0.999462365591398</v>
      </c>
      <c r="R269" s="70" t="n">
        <f aca="false">LinhrsIn!R269/SurveyHrsIn!R269</f>
        <v>0.999107142857143</v>
      </c>
      <c r="S269" s="70"/>
      <c r="T269" s="70"/>
      <c r="U269" s="70"/>
      <c r="V269" s="70"/>
      <c r="W269" s="70"/>
      <c r="X269" s="70"/>
      <c r="Y269" s="70"/>
      <c r="Z269" s="70"/>
      <c r="AA269" s="70"/>
      <c r="AB269" s="70"/>
      <c r="AC269" s="70" t="n">
        <f aca="false">AVERAGE(E269:P269)</f>
        <v>0.990559623861904</v>
      </c>
      <c r="AD269" s="70" t="n">
        <f aca="false">AVERAGE(Q269:AB269)</f>
        <v>0.99928475422427</v>
      </c>
      <c r="AE269" s="70" t="n">
        <f aca="false">AVERAGE(E269:G269)</f>
        <v>0.984135150166852</v>
      </c>
      <c r="AF269" s="70" t="n">
        <f aca="false">AVERAGE(H269:J269)</f>
        <v>0.985049283154122</v>
      </c>
      <c r="AG269" s="70" t="n">
        <f aca="false">AVERAGE(K269:M269)</f>
        <v>0.994466845878136</v>
      </c>
      <c r="AH269" s="70" t="n">
        <f aca="false">AVERAGE(N269:P269)</f>
        <v>0.998587216248507</v>
      </c>
      <c r="AI269" s="70" t="n">
        <f aca="false">AVERAGE(Q269:S269)</f>
        <v>0.99928475422427</v>
      </c>
    </row>
    <row r="270" customFormat="false" ht="12.75" hidden="false" customHeight="false" outlineLevel="0" collapsed="false">
      <c r="D270" s="28"/>
      <c r="E270" s="28"/>
      <c r="F270" s="28"/>
      <c r="G270" s="28"/>
      <c r="H270" s="28"/>
      <c r="I270" s="28"/>
      <c r="J270" s="28"/>
      <c r="AC270" s="28"/>
      <c r="AD270" s="28"/>
      <c r="AE270" s="28"/>
      <c r="AF270" s="28"/>
      <c r="AG270" s="28"/>
      <c r="AH270" s="28"/>
    </row>
    <row r="271" customFormat="false" ht="12.75" hidden="false" customHeight="false" outlineLevel="0" collapsed="false">
      <c r="A271" s="69" t="s">
        <v>12</v>
      </c>
      <c r="B271" s="69" t="s">
        <v>28</v>
      </c>
      <c r="C271" s="69" t="s">
        <v>66</v>
      </c>
      <c r="D271" s="70" t="n">
        <f aca="false">AVERAGE(D118:D269)</f>
        <v>0.988004916525184</v>
      </c>
      <c r="E271" s="70" t="n">
        <f aca="false">AVERAGE(E118:E269)</f>
        <v>0.987913837011885</v>
      </c>
      <c r="F271" s="70" t="n">
        <f aca="false">AVERAGE(F118:F269)</f>
        <v>0.990678879310345</v>
      </c>
      <c r="G271" s="70" t="n">
        <f aca="false">AVERAGE(G118:G269)</f>
        <v>0.920665322580645</v>
      </c>
      <c r="H271" s="70" t="n">
        <f aca="false">AVERAGE(H118:H269)</f>
        <v>0.909289108187135</v>
      </c>
      <c r="I271" s="70" t="n">
        <f aca="false">AVERAGE(I118:I269)</f>
        <v>0.976543046123373</v>
      </c>
      <c r="J271" s="70" t="n">
        <f aca="false">AVERAGE(J118:J269)</f>
        <v>0.979228801169591</v>
      </c>
      <c r="K271" s="70" t="n">
        <f aca="false">AVERAGE(K118:K269)</f>
        <v>0.978471690414843</v>
      </c>
      <c r="L271" s="70" t="n">
        <f aca="false">AVERAGE(L118:L269)</f>
        <v>0.977990067431314</v>
      </c>
      <c r="M271" s="70" t="n">
        <f aca="false">AVERAGE(M118:M269)</f>
        <v>0.991193347953217</v>
      </c>
      <c r="N271" s="70" t="n">
        <f aca="false">AVERAGE(N118:N269)</f>
        <v>0.988106607243916</v>
      </c>
      <c r="O271" s="70" t="n">
        <f aca="false">AVERAGE(O118:O269)</f>
        <v>0.987835343567252</v>
      </c>
      <c r="P271" s="70" t="n">
        <f aca="false">AVERAGE(P118:P269)</f>
        <v>0.969320353176288</v>
      </c>
      <c r="Q271" s="70" t="n">
        <f aca="false">AVERAGE(Q118:Q269)</f>
        <v>0.968461728919956</v>
      </c>
      <c r="R271" s="70" t="n">
        <f aca="false">AVERAGE(R118:R269)</f>
        <v>0.987002662907268</v>
      </c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 t="n">
        <f aca="false">AVERAGE(AC118:AC269)</f>
        <v>0.97143636701415</v>
      </c>
      <c r="AD271" s="70" t="n">
        <f aca="false">AVERAGE(AD118:AD269)</f>
        <v>0.977732195913612</v>
      </c>
      <c r="AE271" s="70" t="n">
        <f aca="false">AVERAGE(AE118:AE269)</f>
        <v>0.966419346300958</v>
      </c>
      <c r="AF271" s="70" t="n">
        <f aca="false">AVERAGE(AF118:AF269)</f>
        <v>0.955020318493366</v>
      </c>
      <c r="AG271" s="70" t="n">
        <f aca="false">AVERAGE(AG118:AG269)</f>
        <v>0.982551701933125</v>
      </c>
      <c r="AH271" s="70" t="n">
        <f aca="false">AVERAGE(AH118:AH269)</f>
        <v>0.981754101329152</v>
      </c>
      <c r="AI271" s="70" t="n">
        <f aca="false">AVERAGE(AI118:AI269)</f>
        <v>0.977732195913612</v>
      </c>
    </row>
    <row r="272" customFormat="false" ht="12.75" hidden="false" customHeight="false" outlineLevel="0" collapsed="false">
      <c r="A272" s="69" t="s">
        <v>27</v>
      </c>
      <c r="B272" s="69" t="s">
        <v>28</v>
      </c>
      <c r="C272" s="69" t="s">
        <v>66</v>
      </c>
      <c r="D272" s="70" t="n">
        <f aca="false">AVERAGE(D11:D117)</f>
        <v>0.995747914782434</v>
      </c>
      <c r="E272" s="70" t="n">
        <f aca="false">AVERAGE(E11:E117)</f>
        <v>0.996658627273641</v>
      </c>
      <c r="F272" s="70" t="n">
        <f aca="false">AVERAGE(F11:F117)</f>
        <v>0.974395746052208</v>
      </c>
      <c r="G272" s="70" t="n">
        <f aca="false">AVERAGE(G11:G117)</f>
        <v>0.989220932569591</v>
      </c>
      <c r="H272" s="70" t="n">
        <f aca="false">AVERAGE(H11:H117)</f>
        <v>0.9916251298027</v>
      </c>
      <c r="I272" s="70" t="n">
        <f aca="false">AVERAGE(I11:I117)</f>
        <v>0.993929002110341</v>
      </c>
      <c r="J272" s="70" t="n">
        <f aca="false">AVERAGE(J11:J117)</f>
        <v>0.987990654205608</v>
      </c>
      <c r="K272" s="70" t="n">
        <f aca="false">AVERAGE(K11:K117)</f>
        <v>0.963955883830771</v>
      </c>
      <c r="L272" s="70" t="n">
        <f aca="false">AVERAGE(L11:L117)</f>
        <v>0.987747462566576</v>
      </c>
      <c r="M272" s="70" t="n">
        <f aca="false">AVERAGE(M11:M117)</f>
        <v>0.996327881619938</v>
      </c>
      <c r="N272" s="70" t="n">
        <f aca="false">AVERAGE(N11:N117)</f>
        <v>0.988558938800121</v>
      </c>
      <c r="O272" s="70" t="n">
        <f aca="false">AVERAGE(O11:O117)</f>
        <v>0.988875908618899</v>
      </c>
      <c r="P272" s="70" t="n">
        <f aca="false">AVERAGE(P11:P117)</f>
        <v>0.993665209526681</v>
      </c>
      <c r="Q272" s="70" t="n">
        <f aca="false">AVERAGE(Q11:Q117)</f>
        <v>0.972319364887951</v>
      </c>
      <c r="R272" s="70" t="n">
        <f aca="false">AVERAGE(R11:R117)</f>
        <v>0.964447040498442</v>
      </c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 t="n">
        <f aca="false">AVERAGE(AC11:AC117)</f>
        <v>0.987745948081423</v>
      </c>
      <c r="AD272" s="70" t="n">
        <f aca="false">AVERAGE(AD11:AD117)</f>
        <v>0.968383202693197</v>
      </c>
      <c r="AE272" s="70" t="n">
        <f aca="false">AVERAGE(AE11:AE117)</f>
        <v>0.98675843529848</v>
      </c>
      <c r="AF272" s="70" t="n">
        <f aca="false">AVERAGE(AF11:AF117)</f>
        <v>0.991181595372883</v>
      </c>
      <c r="AG272" s="70" t="n">
        <f aca="false">AVERAGE(AG11:AG117)</f>
        <v>0.982677076005762</v>
      </c>
      <c r="AH272" s="70" t="n">
        <f aca="false">AVERAGE(AH11:AH117)</f>
        <v>0.990366685648567</v>
      </c>
      <c r="AI272" s="70" t="n">
        <f aca="false">AVERAGE(AI11:AI117)</f>
        <v>0.968383202693197</v>
      </c>
    </row>
    <row r="273" customFormat="false" ht="12.75" hidden="true" customHeight="false" outlineLevel="0" collapsed="false">
      <c r="A273" s="7" t="s">
        <v>14</v>
      </c>
      <c r="B273" s="7" t="s">
        <v>28</v>
      </c>
      <c r="C273" s="7" t="s">
        <v>66</v>
      </c>
      <c r="D273" s="28" t="n">
        <f aca="false">AVERAGE(D220:D221)</f>
        <v>0.996438172043011</v>
      </c>
      <c r="E273" s="28" t="n">
        <f aca="false">AVERAGE(E220:E221)</f>
        <v>0.999932795698925</v>
      </c>
      <c r="F273" s="28" t="n">
        <f aca="false">AVERAGE(F220:F221)</f>
        <v>0.999281609195402</v>
      </c>
      <c r="G273" s="28" t="n">
        <f aca="false">AVERAGE(G220:G221)</f>
        <v>0.913306451612903</v>
      </c>
      <c r="H273" s="28" t="n">
        <f aca="false">AVERAGE(H220:H221)</f>
        <v>0.992430555555556</v>
      </c>
      <c r="I273" s="28" t="n">
        <f aca="false">AVERAGE(I220:I221)</f>
        <v>0.998387096774194</v>
      </c>
      <c r="J273" s="28" t="n">
        <f aca="false">AVERAGE(J220:J221)</f>
        <v>0.999375</v>
      </c>
      <c r="K273" s="28" t="n">
        <f aca="false">AVERAGE(K220:K221)</f>
        <v>0.999193548387097</v>
      </c>
      <c r="L273" s="28" t="n">
        <f aca="false">AVERAGE(L220:L221)</f>
        <v>0.996370967741936</v>
      </c>
      <c r="M273" s="28" t="n">
        <f aca="false">AVERAGE(M220:M221)</f>
        <v>0.999166666666667</v>
      </c>
      <c r="N273" s="28" t="n">
        <f aca="false">AVERAGE(N220:N221)</f>
        <v>0.995900537634409</v>
      </c>
      <c r="AC273" s="28" t="n">
        <f aca="false">AVERAGE(AC220:AC221)</f>
        <v>0.987611505067359</v>
      </c>
      <c r="AD273" s="28"/>
      <c r="AE273" s="28" t="n">
        <f aca="false">AVERAGE(AE220:AE221)</f>
        <v>0.97084028550241</v>
      </c>
      <c r="AF273" s="28" t="n">
        <f aca="false">AVERAGE(AF220:AF221)</f>
        <v>0.996730884109916</v>
      </c>
      <c r="AG273" s="28" t="n">
        <f aca="false">AVERAGE(AG220:AG221)</f>
        <v>0.998243727598566</v>
      </c>
      <c r="AH273" s="28" t="n">
        <f aca="false">AVERAGE(AH220:AH221)</f>
        <v>0.984631123058543</v>
      </c>
    </row>
    <row r="274" customFormat="false" ht="12.75" hidden="true" customHeight="false" outlineLevel="0" collapsed="false">
      <c r="D274" s="17"/>
      <c r="E274" s="17"/>
      <c r="F274" s="17"/>
      <c r="G274" s="17"/>
      <c r="H274" s="17"/>
      <c r="I274" s="17"/>
    </row>
    <row r="275" customFormat="false" ht="12.75" hidden="true" customHeight="false" outlineLevel="0" collapsed="false">
      <c r="B275" s="7" t="s">
        <v>67</v>
      </c>
      <c r="D275" s="28" t="n">
        <f aca="false">AVERAGE(D220:D260)</f>
        <v>0.991853527406242</v>
      </c>
      <c r="E275" s="28" t="n">
        <f aca="false">AVERAGE(E220:E260)</f>
        <v>0.986778783110412</v>
      </c>
      <c r="F275" s="28" t="n">
        <f aca="false">AVERAGE(F220:F260)</f>
        <v>0.975609756097561</v>
      </c>
      <c r="G275" s="28" t="n">
        <f aca="false">AVERAGE(G220:G260)</f>
        <v>0.924845921846315</v>
      </c>
      <c r="H275" s="28" t="n">
        <f aca="false">AVERAGE(H220:H260)</f>
        <v>0.888109756097561</v>
      </c>
      <c r="I275" s="28" t="n">
        <f aca="false">AVERAGE(I220:I260)</f>
        <v>0.957890768423813</v>
      </c>
      <c r="J275" s="28" t="n">
        <f aca="false">AVERAGE(J220:J260)</f>
        <v>0.970267615176152</v>
      </c>
      <c r="K275" s="28" t="n">
        <f aca="false">AVERAGE(K220:K260)</f>
        <v>0.967060057697351</v>
      </c>
      <c r="L275" s="28" t="n">
        <f aca="false">AVERAGE(L220:L260)</f>
        <v>0.984306976134278</v>
      </c>
      <c r="M275" s="28" t="n">
        <f aca="false">AVERAGE(M220:M260)</f>
        <v>0.982489837398374</v>
      </c>
      <c r="N275" s="28" t="n">
        <f aca="false">AVERAGE(N220:N260)</f>
        <v>0.975436008392342</v>
      </c>
    </row>
    <row r="276" customFormat="false" ht="12.75" hidden="false" customHeight="false" outlineLevel="0" collapsed="false"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</row>
    <row r="277" customFormat="false" ht="12.75" hidden="false" customHeight="false" outlineLevel="0" collapsed="false"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4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sheetData>
    <row r="2" customFormat="false" ht="12.75" hidden="false" customHeight="false" outlineLevel="0" collapsed="false">
      <c r="A2" s="0" t="s">
        <v>68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N557"/>
  <sheetViews>
    <sheetView showFormulas="false" showGridLines="true" showRowColHeaders="true" showZeros="true" rightToLeft="false" tabSelected="false" showOutlineSymbols="true" defaultGridColor="true" view="normal" topLeftCell="A281" colorId="64" zoomScale="100" zoomScaleNormal="100" zoomScalePageLayoutView="100" workbookViewId="0">
      <selection pane="topLeft" activeCell="A281" activeCellId="0" sqref="A28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1" style="7" width="9.14"/>
    <col collapsed="false" customWidth="true" hidden="true" outlineLevel="0" max="4" min="4" style="0" width="9.99"/>
    <col collapsed="false" customWidth="true" hidden="true" outlineLevel="0" max="5" min="5" style="0" width="13.41"/>
    <col collapsed="false" customWidth="true" hidden="true" outlineLevel="0" max="6" min="6" style="0" width="10.13"/>
    <col collapsed="false" customWidth="true" hidden="true" outlineLevel="0" max="7" min="7" style="0" width="10.99"/>
    <col collapsed="false" customWidth="true" hidden="true" outlineLevel="0" max="8" min="8" style="28" width="12.85"/>
    <col collapsed="false" customWidth="true" hidden="true" outlineLevel="0" max="9" min="9" style="28" width="13.14"/>
    <col collapsed="false" customWidth="true" hidden="true" outlineLevel="0" max="11" min="10" style="0" width="10.99"/>
    <col collapsed="false" customWidth="true" hidden="true" outlineLevel="0" max="21" min="12" style="0" width="10.71"/>
    <col collapsed="false" customWidth="true" hidden="true" outlineLevel="0" max="22" min="22" style="0" width="10.13"/>
    <col collapsed="false" customWidth="true" hidden="true" outlineLevel="0" max="23" min="23" style="0" width="11.99"/>
    <col collapsed="false" customWidth="true" hidden="true" outlineLevel="0" max="28" min="24" style="17" width="11.99"/>
    <col collapsed="false" customWidth="true" hidden="false" outlineLevel="0" max="31" min="29" style="17" width="11.99"/>
    <col collapsed="false" customWidth="true" hidden="false" outlineLevel="0" max="32" min="32" style="0" width="13.14"/>
    <col collapsed="false" customWidth="true" hidden="false" outlineLevel="0" max="33" min="33" style="0" width="12.42"/>
    <col collapsed="false" customWidth="true" hidden="false" outlineLevel="0" max="34" min="34" style="0" width="12.85"/>
    <col collapsed="false" customWidth="true" hidden="false" outlineLevel="0" max="35" min="35" style="71" width="46.56"/>
    <col collapsed="false" customWidth="true" hidden="false" outlineLevel="0" max="36" min="36" style="0" width="22.56"/>
    <col collapsed="false" customWidth="true" hidden="false" outlineLevel="0" max="37" min="37" style="0" width="15.99"/>
    <col collapsed="false" customWidth="true" hidden="false" outlineLevel="0" max="38" min="38" style="0" width="15.7"/>
    <col collapsed="false" customWidth="true" hidden="false" outlineLevel="0" max="39" min="39" style="0" width="17.14"/>
  </cols>
  <sheetData>
    <row r="1" customFormat="false" ht="12.75" hidden="true" customHeight="false" outlineLevel="0" collapsed="false"/>
    <row r="2" customFormat="false" ht="12.75" hidden="true" customHeight="false" outlineLevel="0" collapsed="false"/>
    <row r="3" customFormat="false" ht="12.75" hidden="true" customHeight="false" outlineLevel="0" collapsed="false"/>
    <row r="4" customFormat="false" ht="12.75" hidden="true" customHeight="false" outlineLevel="0" collapsed="false">
      <c r="A4" s="54" t="s">
        <v>69</v>
      </c>
    </row>
    <row r="5" customFormat="false" ht="12.75" hidden="true" customHeight="false" outlineLevel="0" collapsed="false">
      <c r="A5" s="54"/>
    </row>
    <row r="6" customFormat="false" ht="12.75" hidden="true" customHeight="false" outlineLevel="0" collapsed="false">
      <c r="A6" s="54"/>
    </row>
    <row r="7" customFormat="false" ht="18" hidden="true" customHeight="false" outlineLevel="0" collapsed="false">
      <c r="A7" s="72" t="s">
        <v>70</v>
      </c>
    </row>
    <row r="8" customFormat="false" ht="12.75" hidden="true" customHeight="false" outlineLevel="0" collapsed="false">
      <c r="A8" s="54" t="s">
        <v>71</v>
      </c>
      <c r="D8" s="0" t="n">
        <v>1999</v>
      </c>
      <c r="E8" s="7" t="n">
        <v>2000</v>
      </c>
      <c r="F8" s="7" t="n">
        <v>2000</v>
      </c>
      <c r="G8" s="7" t="n">
        <v>2000</v>
      </c>
      <c r="H8" s="73" t="n">
        <v>2000</v>
      </c>
      <c r="I8" s="73" t="n">
        <v>2000</v>
      </c>
      <c r="J8" s="7" t="n">
        <v>2000</v>
      </c>
      <c r="K8" s="7" t="n">
        <v>2000</v>
      </c>
      <c r="L8" s="7" t="n">
        <v>2000</v>
      </c>
      <c r="M8" s="7" t="n">
        <v>2000</v>
      </c>
      <c r="N8" s="7" t="n">
        <v>2000</v>
      </c>
      <c r="O8" s="7" t="n">
        <v>2000</v>
      </c>
      <c r="P8" s="7" t="n">
        <v>2000</v>
      </c>
      <c r="Q8" s="7" t="n">
        <v>2001</v>
      </c>
      <c r="R8" s="7" t="n">
        <v>2001</v>
      </c>
      <c r="S8" s="7" t="n">
        <v>2001</v>
      </c>
      <c r="T8" s="7" t="n">
        <v>2001</v>
      </c>
      <c r="U8" s="7" t="n">
        <v>2001</v>
      </c>
      <c r="V8" s="7" t="n">
        <v>2001</v>
      </c>
      <c r="W8" s="7" t="n">
        <v>2001</v>
      </c>
      <c r="X8" s="73" t="n">
        <v>2001</v>
      </c>
      <c r="Y8" s="73" t="n">
        <v>2001</v>
      </c>
      <c r="Z8" s="73" t="n">
        <v>2001</v>
      </c>
      <c r="AA8" s="73" t="n">
        <v>2001</v>
      </c>
      <c r="AB8" s="73" t="n">
        <v>2001</v>
      </c>
      <c r="AC8" s="73" t="n">
        <v>2002</v>
      </c>
      <c r="AD8" s="73" t="n">
        <v>2002</v>
      </c>
      <c r="AE8" s="73" t="n">
        <v>2003</v>
      </c>
      <c r="AF8" s="73"/>
      <c r="AG8" s="73"/>
      <c r="AH8" s="73"/>
      <c r="AI8" s="73"/>
      <c r="AJ8" s="73"/>
      <c r="AK8" s="73"/>
    </row>
    <row r="9" customFormat="false" ht="12.75" hidden="true" customHeight="false" outlineLevel="0" collapsed="false">
      <c r="D9" s="0" t="s">
        <v>15</v>
      </c>
      <c r="E9" s="7" t="s">
        <v>16</v>
      </c>
      <c r="F9" s="7" t="s">
        <v>17</v>
      </c>
      <c r="G9" s="7" t="s">
        <v>18</v>
      </c>
      <c r="H9" s="74" t="s">
        <v>19</v>
      </c>
      <c r="I9" s="74" t="s">
        <v>20</v>
      </c>
      <c r="J9" s="7" t="s">
        <v>21</v>
      </c>
      <c r="K9" s="7" t="s">
        <v>22</v>
      </c>
      <c r="L9" s="7" t="s">
        <v>23</v>
      </c>
      <c r="M9" s="7" t="s">
        <v>24</v>
      </c>
      <c r="N9" s="7" t="s">
        <v>25</v>
      </c>
      <c r="O9" s="7" t="s">
        <v>26</v>
      </c>
      <c r="P9" s="7" t="s">
        <v>15</v>
      </c>
      <c r="Q9" s="7" t="s">
        <v>16</v>
      </c>
      <c r="R9" s="7" t="s">
        <v>17</v>
      </c>
      <c r="S9" s="7" t="s">
        <v>18</v>
      </c>
      <c r="T9" s="7" t="s">
        <v>19</v>
      </c>
      <c r="U9" s="7" t="s">
        <v>20</v>
      </c>
      <c r="V9" s="7" t="s">
        <v>21</v>
      </c>
      <c r="W9" s="7" t="s">
        <v>22</v>
      </c>
      <c r="X9" s="73" t="s">
        <v>23</v>
      </c>
      <c r="Y9" s="73" t="s">
        <v>24</v>
      </c>
      <c r="Z9" s="73" t="s">
        <v>25</v>
      </c>
      <c r="AA9" s="73" t="s">
        <v>26</v>
      </c>
      <c r="AB9" s="73" t="s">
        <v>15</v>
      </c>
      <c r="AC9" s="73" t="s">
        <v>16</v>
      </c>
      <c r="AD9" s="73" t="s">
        <v>17</v>
      </c>
      <c r="AE9" s="73" t="s">
        <v>18</v>
      </c>
      <c r="AF9" s="73"/>
      <c r="AG9" s="73"/>
      <c r="AH9" s="73"/>
      <c r="AI9" s="73"/>
      <c r="AJ9" s="73"/>
      <c r="AK9" s="73"/>
    </row>
    <row r="10" customFormat="false" ht="12.75" hidden="true" customHeight="false" outlineLevel="0" collapsed="false">
      <c r="A10" s="7" t="s">
        <v>2</v>
      </c>
      <c r="B10" s="7" t="s">
        <v>3</v>
      </c>
      <c r="C10" s="7" t="s">
        <v>4</v>
      </c>
      <c r="AE10" s="75"/>
    </row>
    <row r="11" customFormat="false" ht="12.75" hidden="true" customHeight="false" outlineLevel="0" collapsed="false">
      <c r="A11" s="7" t="s">
        <v>27</v>
      </c>
      <c r="B11" s="7" t="n">
        <v>2</v>
      </c>
      <c r="C11" s="7" t="n">
        <v>1</v>
      </c>
      <c r="D11" s="17" t="n">
        <v>217200</v>
      </c>
      <c r="E11" s="17" t="n">
        <v>192480</v>
      </c>
      <c r="F11" s="17" t="n">
        <v>230080.216657196</v>
      </c>
      <c r="G11" s="17" t="n">
        <v>176350.744413422</v>
      </c>
      <c r="H11" s="17" t="n">
        <v>211157</v>
      </c>
      <c r="I11" s="76" t="n">
        <v>199800</v>
      </c>
      <c r="J11" s="76" t="n">
        <v>179800</v>
      </c>
      <c r="K11" s="76" t="n">
        <v>95600</v>
      </c>
      <c r="L11" s="77" t="n">
        <v>98400</v>
      </c>
      <c r="M11" s="17" t="n">
        <v>189979</v>
      </c>
      <c r="N11" s="17" t="n">
        <v>185400</v>
      </c>
      <c r="O11" s="76" t="n">
        <v>189200</v>
      </c>
      <c r="P11" s="17" t="n">
        <v>141272</v>
      </c>
      <c r="Q11" s="17" t="n">
        <v>200400</v>
      </c>
      <c r="R11" s="17" t="n">
        <v>145600</v>
      </c>
      <c r="S11" s="0" t="n">
        <v>164600</v>
      </c>
      <c r="T11" s="0" t="n">
        <v>227400</v>
      </c>
      <c r="U11" s="17" t="n">
        <v>201260.824696708</v>
      </c>
      <c r="V11" s="0" t="n">
        <v>158400</v>
      </c>
      <c r="W11" s="0" t="n">
        <v>91798</v>
      </c>
      <c r="X11" s="17" t="n">
        <v>113600</v>
      </c>
      <c r="Y11" s="17" t="n">
        <v>114200</v>
      </c>
      <c r="Z11" s="17" t="n">
        <v>228400</v>
      </c>
      <c r="AA11" s="17" t="n">
        <v>213400</v>
      </c>
      <c r="AB11" s="17" t="n">
        <v>242200</v>
      </c>
      <c r="AC11" s="17" t="n">
        <v>233614.39156892</v>
      </c>
      <c r="AD11" s="17" t="n">
        <v>254600</v>
      </c>
      <c r="AE11" s="78" t="n">
        <v>206600</v>
      </c>
      <c r="AF11" s="17"/>
      <c r="AG11" s="17"/>
      <c r="AH11" s="17"/>
      <c r="AI11" s="79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</row>
    <row r="12" customFormat="false" ht="12.75" hidden="true" customHeight="false" outlineLevel="0" collapsed="false">
      <c r="A12" s="7" t="s">
        <v>27</v>
      </c>
      <c r="B12" s="7" t="n">
        <v>2</v>
      </c>
      <c r="C12" s="7" t="n">
        <v>2</v>
      </c>
      <c r="D12" s="17" t="n">
        <v>209200</v>
      </c>
      <c r="E12" s="17" t="n">
        <v>180617</v>
      </c>
      <c r="F12" s="17" t="n">
        <v>240375.634912285</v>
      </c>
      <c r="G12" s="17" t="n">
        <v>173955.17526256</v>
      </c>
      <c r="H12" s="17" t="n">
        <v>133200</v>
      </c>
      <c r="I12" s="76" t="n">
        <v>100200</v>
      </c>
      <c r="J12" s="76" t="n">
        <v>159000</v>
      </c>
      <c r="K12" s="76" t="n">
        <v>85400</v>
      </c>
      <c r="L12" s="77" t="n">
        <v>83600</v>
      </c>
      <c r="M12" s="17" t="n">
        <v>171202</v>
      </c>
      <c r="N12" s="17" t="n">
        <v>178805</v>
      </c>
      <c r="O12" s="76" t="n">
        <v>167487</v>
      </c>
      <c r="P12" s="17" t="n">
        <v>163672</v>
      </c>
      <c r="Q12" s="17" t="n">
        <v>166000</v>
      </c>
      <c r="R12" s="17" t="n">
        <v>55000</v>
      </c>
      <c r="S12" s="0" t="n">
        <v>131800</v>
      </c>
      <c r="T12" s="0" t="n">
        <v>220000</v>
      </c>
      <c r="U12" s="17" t="n">
        <v>192883.074975547</v>
      </c>
      <c r="V12" s="0" t="n">
        <v>151800</v>
      </c>
      <c r="W12" s="0" t="n">
        <v>87355</v>
      </c>
      <c r="X12" s="17" t="n">
        <v>102000</v>
      </c>
      <c r="Y12" s="17" t="n">
        <v>110400</v>
      </c>
      <c r="Z12" s="17" t="n">
        <v>218600</v>
      </c>
      <c r="AA12" s="17" t="n">
        <v>205800</v>
      </c>
      <c r="AB12" s="17" t="n">
        <v>215200</v>
      </c>
      <c r="AC12" s="17" t="n">
        <v>223784.369380845</v>
      </c>
      <c r="AD12" s="17" t="n">
        <v>259000</v>
      </c>
      <c r="AE12" s="78" t="n">
        <v>196600</v>
      </c>
      <c r="AF12" s="17"/>
      <c r="AG12" s="17"/>
      <c r="AH12" s="17"/>
      <c r="AI12" s="79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</row>
    <row r="13" customFormat="false" ht="12.75" hidden="true" customHeight="false" outlineLevel="0" collapsed="false">
      <c r="A13" s="7" t="s">
        <v>27</v>
      </c>
      <c r="B13" s="7" t="n">
        <v>2</v>
      </c>
      <c r="C13" s="7" t="n">
        <v>3</v>
      </c>
      <c r="D13" s="17" t="n">
        <v>206600</v>
      </c>
      <c r="E13" s="17" t="n">
        <v>186213</v>
      </c>
      <c r="F13" s="17" t="n">
        <v>236570.806426709</v>
      </c>
      <c r="G13" s="17" t="n">
        <v>171006.7824615</v>
      </c>
      <c r="H13" s="17" t="n">
        <v>204070</v>
      </c>
      <c r="I13" s="76" t="n">
        <v>188400</v>
      </c>
      <c r="J13" s="76" t="n">
        <v>170600</v>
      </c>
      <c r="K13" s="76" t="n">
        <v>83400</v>
      </c>
      <c r="L13" s="77" t="n">
        <v>44200</v>
      </c>
      <c r="M13" s="17" t="n">
        <v>153577</v>
      </c>
      <c r="N13" s="17" t="n">
        <v>176995</v>
      </c>
      <c r="O13" s="76" t="n">
        <v>196600</v>
      </c>
      <c r="P13" s="17" t="n">
        <v>143072</v>
      </c>
      <c r="Q13" s="17" t="n">
        <v>199800</v>
      </c>
      <c r="R13" s="17" t="n">
        <v>104600</v>
      </c>
      <c r="S13" s="0" t="n">
        <v>157600</v>
      </c>
      <c r="T13" s="0" t="n">
        <v>223200</v>
      </c>
      <c r="U13" s="17" t="n">
        <v>192493.412197819</v>
      </c>
      <c r="V13" s="0" t="n">
        <v>152600</v>
      </c>
      <c r="W13" s="0" t="n">
        <v>90884</v>
      </c>
      <c r="X13" s="17" t="n">
        <v>96800</v>
      </c>
      <c r="Y13" s="17" t="n">
        <v>110600</v>
      </c>
      <c r="Z13" s="17" t="n">
        <v>218200</v>
      </c>
      <c r="AA13" s="17" t="n">
        <v>202800</v>
      </c>
      <c r="AB13" s="17" t="n">
        <v>225000</v>
      </c>
      <c r="AC13" s="17" t="n">
        <v>205796.084368576</v>
      </c>
      <c r="AD13" s="17" t="n">
        <v>257800</v>
      </c>
      <c r="AE13" s="78" t="n">
        <v>193600</v>
      </c>
      <c r="AF13" s="17"/>
      <c r="AG13" s="17"/>
      <c r="AH13" s="17"/>
      <c r="AI13" s="79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</row>
    <row r="14" customFormat="false" ht="12.75" hidden="true" customHeight="false" outlineLevel="0" collapsed="false">
      <c r="A14" s="7" t="s">
        <v>27</v>
      </c>
      <c r="B14" s="7" t="n">
        <v>2</v>
      </c>
      <c r="C14" s="7" t="n">
        <v>4</v>
      </c>
      <c r="D14" s="17" t="n">
        <v>211400</v>
      </c>
      <c r="E14" s="17" t="n">
        <v>189122</v>
      </c>
      <c r="F14" s="17" t="n">
        <v>229408.776336212</v>
      </c>
      <c r="G14" s="17" t="n">
        <v>153500.700205204</v>
      </c>
      <c r="H14" s="17" t="n">
        <v>155000</v>
      </c>
      <c r="I14" s="76" t="n">
        <v>5600</v>
      </c>
      <c r="J14" s="76" t="n">
        <v>132200</v>
      </c>
      <c r="K14" s="76" t="n">
        <v>82400</v>
      </c>
      <c r="L14" s="77" t="n">
        <v>94200</v>
      </c>
      <c r="M14" s="17" t="n">
        <v>166227</v>
      </c>
      <c r="N14" s="17" t="n">
        <v>173244</v>
      </c>
      <c r="O14" s="76" t="n">
        <v>121600</v>
      </c>
      <c r="P14" s="17" t="n">
        <v>175272</v>
      </c>
      <c r="Q14" s="17" t="n">
        <v>207000</v>
      </c>
      <c r="R14" s="17" t="n">
        <v>145000</v>
      </c>
      <c r="S14" s="0" t="n">
        <v>152000</v>
      </c>
      <c r="T14" s="0" t="n">
        <v>216200</v>
      </c>
      <c r="U14" s="17" t="n">
        <v>172620.610533672</v>
      </c>
      <c r="V14" s="0" t="n">
        <v>135400</v>
      </c>
      <c r="W14" s="0" t="n">
        <v>6000</v>
      </c>
      <c r="X14" s="17" t="n">
        <v>44124</v>
      </c>
      <c r="Y14" s="17" t="n">
        <v>81200</v>
      </c>
      <c r="Z14" s="17" t="n">
        <v>175200</v>
      </c>
      <c r="AA14" s="17" t="n">
        <v>208760</v>
      </c>
      <c r="AB14" s="17" t="n">
        <v>237392</v>
      </c>
      <c r="AC14" s="17" t="n">
        <v>211339.692409124</v>
      </c>
      <c r="AD14" s="17" t="n">
        <v>258200</v>
      </c>
      <c r="AE14" s="78" t="n">
        <v>193600</v>
      </c>
      <c r="AF14" s="17"/>
      <c r="AG14" s="17"/>
      <c r="AH14" s="17"/>
      <c r="AI14" s="79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</row>
    <row r="15" customFormat="false" ht="12.75" hidden="true" customHeight="false" outlineLevel="0" collapsed="false">
      <c r="A15" s="7" t="s">
        <v>27</v>
      </c>
      <c r="B15" s="7" t="n">
        <v>2</v>
      </c>
      <c r="C15" s="7" t="n">
        <v>5</v>
      </c>
      <c r="D15" s="17" t="n">
        <v>220600</v>
      </c>
      <c r="E15" s="17" t="n">
        <v>200089</v>
      </c>
      <c r="F15" s="17" t="n">
        <v>220456.238723092</v>
      </c>
      <c r="G15" s="17" t="n">
        <v>174507.998912759</v>
      </c>
      <c r="H15" s="17" t="n">
        <v>204831</v>
      </c>
      <c r="I15" s="76" t="n">
        <v>195600</v>
      </c>
      <c r="J15" s="76" t="n">
        <v>161000</v>
      </c>
      <c r="K15" s="76" t="n">
        <v>84200</v>
      </c>
      <c r="L15" s="77" t="n">
        <v>97600</v>
      </c>
      <c r="M15" s="17" t="n">
        <v>171648</v>
      </c>
      <c r="N15" s="17" t="n">
        <v>174592</v>
      </c>
      <c r="O15" s="76" t="n">
        <v>210732</v>
      </c>
      <c r="P15" s="17" t="n">
        <v>113472</v>
      </c>
      <c r="Q15" s="17" t="n">
        <v>183400</v>
      </c>
      <c r="R15" s="17" t="n">
        <v>130400</v>
      </c>
      <c r="S15" s="0" t="n">
        <v>149200</v>
      </c>
      <c r="T15" s="0" t="n">
        <v>231000</v>
      </c>
      <c r="U15" s="17" t="n">
        <v>202040.150252164</v>
      </c>
      <c r="V15" s="0" t="n">
        <v>154200</v>
      </c>
      <c r="W15" s="0" t="n">
        <v>89371</v>
      </c>
      <c r="X15" s="17" t="n">
        <v>104600</v>
      </c>
      <c r="Y15" s="17" t="n">
        <v>112600</v>
      </c>
      <c r="Z15" s="17" t="n">
        <v>222200</v>
      </c>
      <c r="AA15" s="17" t="n">
        <v>209600</v>
      </c>
      <c r="AB15" s="17" t="n">
        <v>240000</v>
      </c>
      <c r="AC15" s="17" t="n">
        <v>217247.732421729</v>
      </c>
      <c r="AD15" s="17" t="n">
        <v>264000</v>
      </c>
      <c r="AE15" s="78" t="n">
        <v>201800</v>
      </c>
      <c r="AF15" s="17"/>
      <c r="AG15" s="17"/>
      <c r="AH15" s="17"/>
      <c r="AI15" s="79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</row>
    <row r="16" customFormat="false" ht="12.75" hidden="true" customHeight="false" outlineLevel="0" collapsed="false">
      <c r="A16" s="7" t="s">
        <v>27</v>
      </c>
      <c r="B16" s="7" t="n">
        <v>2</v>
      </c>
      <c r="C16" s="7" t="n">
        <v>6</v>
      </c>
      <c r="D16" s="17" t="n">
        <v>217200</v>
      </c>
      <c r="E16" s="17" t="n">
        <v>208594</v>
      </c>
      <c r="F16" s="17" t="n">
        <v>233437.418262116</v>
      </c>
      <c r="G16" s="17" t="n">
        <v>174876.548012892</v>
      </c>
      <c r="H16" s="17" t="n">
        <v>199044</v>
      </c>
      <c r="I16" s="76" t="n">
        <v>189800</v>
      </c>
      <c r="J16" s="76" t="n">
        <v>170200</v>
      </c>
      <c r="K16" s="76" t="n">
        <v>84000</v>
      </c>
      <c r="L16" s="77" t="n">
        <v>99800</v>
      </c>
      <c r="M16" s="17" t="n">
        <v>175006</v>
      </c>
      <c r="N16" s="17" t="n">
        <v>178244</v>
      </c>
      <c r="O16" s="76" t="n">
        <v>210000</v>
      </c>
      <c r="P16" s="17" t="n">
        <v>35900</v>
      </c>
      <c r="Q16" s="17" t="n">
        <v>190200</v>
      </c>
      <c r="R16" s="17" t="n">
        <v>122600</v>
      </c>
      <c r="S16" s="0" t="n">
        <v>156200</v>
      </c>
      <c r="T16" s="0" t="n">
        <v>212800</v>
      </c>
      <c r="U16" s="17" t="n">
        <v>193467.56914214</v>
      </c>
      <c r="V16" s="0" t="n">
        <v>148200</v>
      </c>
      <c r="W16" s="0" t="n">
        <v>85839</v>
      </c>
      <c r="X16" s="17" t="n">
        <v>98400</v>
      </c>
      <c r="Y16" s="17" t="n">
        <v>109600</v>
      </c>
      <c r="Z16" s="17" t="n">
        <v>209000</v>
      </c>
      <c r="AA16" s="17" t="n">
        <v>202200</v>
      </c>
      <c r="AB16" s="17" t="n">
        <v>220200</v>
      </c>
      <c r="AC16" s="17" t="n">
        <v>218988.907399335</v>
      </c>
      <c r="AD16" s="17" t="n">
        <v>263400</v>
      </c>
      <c r="AE16" s="78" t="n">
        <v>184200</v>
      </c>
      <c r="AF16" s="17"/>
      <c r="AG16" s="17"/>
      <c r="AH16" s="17"/>
      <c r="AI16" s="79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</row>
    <row r="17" customFormat="false" ht="12.75" hidden="true" customHeight="false" outlineLevel="0" collapsed="false">
      <c r="A17" s="7" t="s">
        <v>27</v>
      </c>
      <c r="B17" s="7" t="n">
        <v>2</v>
      </c>
      <c r="C17" s="7" t="n">
        <v>7</v>
      </c>
      <c r="D17" s="17" t="n">
        <v>211400</v>
      </c>
      <c r="E17" s="17" t="n">
        <v>188451</v>
      </c>
      <c r="F17" s="17" t="n">
        <v>239032.754270317</v>
      </c>
      <c r="G17" s="17" t="n">
        <v>174323.724362693</v>
      </c>
      <c r="H17" s="17" t="n">
        <v>206917</v>
      </c>
      <c r="I17" s="76" t="n">
        <v>182000</v>
      </c>
      <c r="J17" s="76" t="n">
        <v>159800</v>
      </c>
      <c r="K17" s="76" t="n">
        <v>86200</v>
      </c>
      <c r="L17" s="77" t="n">
        <v>100800</v>
      </c>
      <c r="M17" s="17" t="n">
        <v>171190</v>
      </c>
      <c r="N17" s="17" t="n">
        <v>182704</v>
      </c>
      <c r="O17" s="76" t="n">
        <v>169981</v>
      </c>
      <c r="P17" s="17" t="n">
        <v>178272</v>
      </c>
      <c r="Q17" s="17" t="n">
        <v>212200</v>
      </c>
      <c r="R17" s="17" t="n">
        <v>156800</v>
      </c>
      <c r="S17" s="0" t="n">
        <v>150600</v>
      </c>
      <c r="T17" s="0" t="n">
        <v>222000</v>
      </c>
      <c r="U17" s="17" t="n">
        <v>193467.56914214</v>
      </c>
      <c r="V17" s="0" t="n">
        <v>158200</v>
      </c>
      <c r="W17" s="0" t="n">
        <v>82487</v>
      </c>
      <c r="X17" s="17" t="n">
        <v>103000</v>
      </c>
      <c r="Y17" s="17" t="n">
        <v>114200</v>
      </c>
      <c r="Z17" s="17" t="n">
        <v>214000</v>
      </c>
      <c r="AA17" s="17" t="n">
        <v>212188</v>
      </c>
      <c r="AB17" s="17" t="n">
        <v>227570</v>
      </c>
      <c r="AC17" s="17" t="n">
        <v>60497.6355729378</v>
      </c>
      <c r="AD17" s="17" t="n">
        <v>236000</v>
      </c>
      <c r="AE17" s="78" t="n">
        <v>180200</v>
      </c>
      <c r="AF17" s="17"/>
      <c r="AG17" s="17"/>
      <c r="AH17" s="17"/>
      <c r="AI17" s="79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</row>
    <row r="18" customFormat="false" ht="12.75" hidden="true" customHeight="false" outlineLevel="0" collapsed="false">
      <c r="A18" s="7" t="s">
        <v>27</v>
      </c>
      <c r="B18" s="7" t="n">
        <v>2</v>
      </c>
      <c r="C18" s="7" t="n">
        <v>8</v>
      </c>
      <c r="D18" s="17" t="n">
        <v>210600</v>
      </c>
      <c r="E18" s="17" t="n">
        <v>196508</v>
      </c>
      <c r="F18" s="17" t="n">
        <v>225603.947850636</v>
      </c>
      <c r="G18" s="17" t="n">
        <v>160318.858557656</v>
      </c>
      <c r="H18" s="17" t="n">
        <v>178800</v>
      </c>
      <c r="I18" s="76" t="n">
        <v>187400</v>
      </c>
      <c r="J18" s="76" t="n">
        <v>169200</v>
      </c>
      <c r="K18" s="76" t="n">
        <v>83400</v>
      </c>
      <c r="L18" s="77" t="n">
        <v>91200</v>
      </c>
      <c r="M18" s="17" t="n">
        <v>168730</v>
      </c>
      <c r="N18" s="17" t="n">
        <v>159852</v>
      </c>
      <c r="O18" s="76" t="n">
        <v>68492</v>
      </c>
      <c r="P18" s="17" t="n">
        <v>108072</v>
      </c>
      <c r="Q18" s="17" t="n">
        <v>179000</v>
      </c>
      <c r="R18" s="17" t="n">
        <v>120000</v>
      </c>
      <c r="S18" s="0" t="n">
        <v>131600</v>
      </c>
      <c r="T18" s="0" t="n">
        <v>191800</v>
      </c>
      <c r="U18" s="17" t="n">
        <v>181972.517199153</v>
      </c>
      <c r="V18" s="0" t="n">
        <v>146000</v>
      </c>
      <c r="W18" s="0" t="n">
        <v>83153</v>
      </c>
      <c r="X18" s="17" t="n">
        <v>96600</v>
      </c>
      <c r="Y18" s="17" t="n">
        <v>103600</v>
      </c>
      <c r="Z18" s="17" t="n">
        <v>181000</v>
      </c>
      <c r="AA18" s="17" t="n">
        <v>187800</v>
      </c>
      <c r="AB18" s="17" t="n">
        <v>221600</v>
      </c>
      <c r="AC18" s="17" t="n">
        <v>200390.343449732</v>
      </c>
      <c r="AD18" s="17" t="n">
        <v>250000</v>
      </c>
      <c r="AE18" s="78" t="n">
        <v>168000</v>
      </c>
      <c r="AF18" s="17"/>
      <c r="AG18" s="17"/>
      <c r="AH18" s="17"/>
      <c r="AI18" s="79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</row>
    <row r="19" customFormat="false" ht="12.75" hidden="true" customHeight="false" outlineLevel="0" collapsed="false">
      <c r="A19" s="7" t="s">
        <v>27</v>
      </c>
      <c r="B19" s="7" t="n">
        <v>2</v>
      </c>
      <c r="C19" s="7" t="n">
        <v>9</v>
      </c>
      <c r="D19" s="17" t="n">
        <v>212800</v>
      </c>
      <c r="E19" s="17" t="n">
        <v>205237</v>
      </c>
      <c r="F19" s="17" t="n">
        <v>247537.665002781</v>
      </c>
      <c r="G19" s="17" t="n">
        <v>178193.489914084</v>
      </c>
      <c r="H19" s="17" t="n">
        <v>210146</v>
      </c>
      <c r="I19" s="76" t="n">
        <v>185200</v>
      </c>
      <c r="J19" s="76" t="n">
        <v>174000</v>
      </c>
      <c r="K19" s="76" t="n">
        <v>89600</v>
      </c>
      <c r="L19" s="77" t="n">
        <v>98283</v>
      </c>
      <c r="M19" s="17" t="n">
        <v>174229</v>
      </c>
      <c r="N19" s="17" t="n">
        <v>189201</v>
      </c>
      <c r="O19" s="76" t="n">
        <v>216400</v>
      </c>
      <c r="P19" s="17" t="n">
        <v>201072</v>
      </c>
      <c r="Q19" s="17" t="n">
        <v>197400</v>
      </c>
      <c r="R19" s="17" t="n">
        <v>157200</v>
      </c>
      <c r="S19" s="0" t="n">
        <v>170600</v>
      </c>
      <c r="T19" s="0" t="n">
        <v>230000</v>
      </c>
      <c r="U19" s="17" t="n">
        <v>191519.255253498</v>
      </c>
      <c r="V19" s="0" t="n">
        <v>146800</v>
      </c>
      <c r="W19" s="0" t="n">
        <v>94411</v>
      </c>
      <c r="X19" s="17" t="n">
        <v>86400</v>
      </c>
      <c r="Y19" s="17" t="n">
        <v>105400</v>
      </c>
      <c r="Z19" s="17" t="n">
        <v>230600</v>
      </c>
      <c r="AA19" s="17" t="n">
        <v>216000</v>
      </c>
      <c r="AB19" s="17" t="n">
        <v>231800</v>
      </c>
      <c r="AC19" s="17" t="n">
        <v>202958.721157562</v>
      </c>
      <c r="AD19" s="17" t="n">
        <v>274000</v>
      </c>
      <c r="AE19" s="78" t="n">
        <v>204800</v>
      </c>
      <c r="AF19" s="17"/>
      <c r="AG19" s="17"/>
      <c r="AH19" s="17"/>
      <c r="AI19" s="79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</row>
    <row r="20" customFormat="false" ht="12.75" hidden="true" customHeight="false" outlineLevel="0" collapsed="false">
      <c r="A20" s="7" t="s">
        <v>27</v>
      </c>
      <c r="B20" s="7" t="n">
        <v>2</v>
      </c>
      <c r="C20" s="7" t="n">
        <v>10</v>
      </c>
      <c r="D20" s="17" t="n">
        <v>219200</v>
      </c>
      <c r="E20" s="17" t="n">
        <v>187779</v>
      </c>
      <c r="F20" s="17" t="n">
        <v>216427.596797188</v>
      </c>
      <c r="G20" s="17" t="n">
        <v>170638.233361367</v>
      </c>
      <c r="H20" s="17" t="n">
        <v>200956</v>
      </c>
      <c r="I20" s="76" t="n">
        <v>191600</v>
      </c>
      <c r="J20" s="76" t="n">
        <v>174800</v>
      </c>
      <c r="K20" s="76" t="n">
        <v>85400</v>
      </c>
      <c r="L20" s="77" t="n">
        <v>96600</v>
      </c>
      <c r="M20" s="17" t="n">
        <v>178940</v>
      </c>
      <c r="N20" s="17" t="n">
        <v>189001</v>
      </c>
      <c r="O20" s="76" t="n">
        <v>200000</v>
      </c>
      <c r="P20" s="17" t="n">
        <v>177472</v>
      </c>
      <c r="Q20" s="17" t="n">
        <v>182400</v>
      </c>
      <c r="R20" s="17" t="n">
        <v>110200</v>
      </c>
      <c r="S20" s="0" t="n">
        <v>159000</v>
      </c>
      <c r="T20" s="0" t="n">
        <v>228600</v>
      </c>
      <c r="U20" s="17" t="n">
        <v>196195.208586239</v>
      </c>
      <c r="V20" s="0" t="n">
        <v>154200</v>
      </c>
      <c r="W20" s="0" t="n">
        <v>90576</v>
      </c>
      <c r="X20" s="17" t="n">
        <v>104400</v>
      </c>
      <c r="Y20" s="17" t="n">
        <v>112600</v>
      </c>
      <c r="Z20" s="17" t="n">
        <v>210600</v>
      </c>
      <c r="AA20" s="17" t="n">
        <v>209600</v>
      </c>
      <c r="AB20" s="17" t="n">
        <v>209600</v>
      </c>
      <c r="AC20" s="17" t="n">
        <v>0</v>
      </c>
      <c r="AD20" s="17" t="n">
        <v>0</v>
      </c>
      <c r="AE20" s="78" t="n">
        <v>0</v>
      </c>
      <c r="AF20" s="17"/>
      <c r="AG20" s="17"/>
      <c r="AH20" s="17"/>
      <c r="AI20" s="79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</row>
    <row r="21" customFormat="false" ht="12.75" hidden="true" customHeight="false" outlineLevel="0" collapsed="false">
      <c r="A21" s="7" t="s">
        <v>27</v>
      </c>
      <c r="B21" s="7" t="n">
        <v>2</v>
      </c>
      <c r="C21" s="7" t="n">
        <v>11</v>
      </c>
      <c r="D21" s="17" t="n">
        <v>235000</v>
      </c>
      <c r="E21" s="17" t="n">
        <v>176365</v>
      </c>
      <c r="F21" s="17" t="n">
        <v>228961.149455556</v>
      </c>
      <c r="G21" s="17" t="n">
        <v>169164.036960837</v>
      </c>
      <c r="H21" s="17" t="n">
        <v>198749</v>
      </c>
      <c r="I21" s="76" t="n">
        <v>188200</v>
      </c>
      <c r="J21" s="76" t="n">
        <v>172400</v>
      </c>
      <c r="K21" s="76" t="n">
        <v>86400</v>
      </c>
      <c r="L21" s="77" t="n">
        <v>91600</v>
      </c>
      <c r="M21" s="17" t="n">
        <v>170563</v>
      </c>
      <c r="N21" s="17" t="n">
        <v>157535</v>
      </c>
      <c r="O21" s="76" t="n">
        <v>199200</v>
      </c>
      <c r="P21" s="17" t="n">
        <v>128672</v>
      </c>
      <c r="Q21" s="17" t="n">
        <v>135200</v>
      </c>
      <c r="R21" s="17" t="n">
        <v>100000</v>
      </c>
      <c r="S21" s="0" t="n">
        <v>147600</v>
      </c>
      <c r="T21" s="0" t="n">
        <v>221400</v>
      </c>
      <c r="U21" s="17" t="n">
        <v>119626.472762612</v>
      </c>
      <c r="V21" s="0" t="n">
        <v>153200</v>
      </c>
      <c r="W21" s="0" t="n">
        <v>76373</v>
      </c>
      <c r="X21" s="17" t="n">
        <v>29800</v>
      </c>
      <c r="Y21" s="17" t="n">
        <v>0</v>
      </c>
      <c r="Z21" s="17" t="n">
        <v>189600</v>
      </c>
      <c r="AA21" s="17" t="n">
        <v>200600</v>
      </c>
      <c r="AB21" s="17" t="n">
        <v>240800</v>
      </c>
      <c r="AC21" s="17" t="n">
        <v>227667.787326467</v>
      </c>
      <c r="AD21" s="17" t="n">
        <v>263600</v>
      </c>
      <c r="AE21" s="78" t="n">
        <v>197400</v>
      </c>
      <c r="AF21" s="17"/>
      <c r="AG21" s="17"/>
      <c r="AH21" s="17"/>
      <c r="AI21" s="79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</row>
    <row r="22" customFormat="false" ht="12.75" hidden="true" customHeight="false" outlineLevel="0" collapsed="false">
      <c r="A22" s="7" t="s">
        <v>27</v>
      </c>
      <c r="B22" s="7" t="n">
        <v>2</v>
      </c>
      <c r="C22" s="7" t="n">
        <v>12</v>
      </c>
      <c r="D22" s="17" t="n">
        <v>196600</v>
      </c>
      <c r="E22" s="17" t="n">
        <v>181737</v>
      </c>
      <c r="F22" s="17" t="n">
        <v>226499.201611948</v>
      </c>
      <c r="G22" s="17" t="n">
        <v>60994.8760719358</v>
      </c>
      <c r="H22" s="17" t="n">
        <v>24979</v>
      </c>
      <c r="I22" s="76" t="n">
        <v>154800</v>
      </c>
      <c r="J22" s="76" t="n">
        <v>160200</v>
      </c>
      <c r="K22" s="76" t="n">
        <v>78200</v>
      </c>
      <c r="L22" s="77" t="n">
        <v>55800</v>
      </c>
      <c r="M22" s="17" t="n">
        <v>161084</v>
      </c>
      <c r="N22" s="17" t="n">
        <v>165019</v>
      </c>
      <c r="O22" s="76" t="n">
        <v>187400</v>
      </c>
      <c r="P22" s="17" t="n">
        <v>127272</v>
      </c>
      <c r="Q22" s="17" t="n">
        <v>181200</v>
      </c>
      <c r="R22" s="17" t="n">
        <v>139800</v>
      </c>
      <c r="S22" s="0" t="n">
        <v>151000</v>
      </c>
      <c r="T22" s="0" t="n">
        <v>228600</v>
      </c>
      <c r="U22" s="17" t="n">
        <v>177881.058033005</v>
      </c>
      <c r="V22" s="0" t="n">
        <v>149200</v>
      </c>
      <c r="W22" s="0" t="n">
        <v>73670</v>
      </c>
      <c r="X22" s="17" t="n">
        <v>91400</v>
      </c>
      <c r="Y22" s="17" t="n">
        <v>107200</v>
      </c>
      <c r="Z22" s="17" t="n">
        <v>215000</v>
      </c>
      <c r="AA22" s="17" t="n">
        <v>198600</v>
      </c>
      <c r="AB22" s="17" t="n">
        <v>232600</v>
      </c>
      <c r="AC22" s="17" t="n">
        <v>220581.610092028</v>
      </c>
      <c r="AD22" s="17" t="n">
        <v>259000</v>
      </c>
      <c r="AE22" s="78" t="n">
        <v>191000</v>
      </c>
      <c r="AF22" s="17"/>
      <c r="AG22" s="17"/>
      <c r="AH22" s="17"/>
      <c r="AI22" s="79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</row>
    <row r="23" customFormat="false" ht="12.75" hidden="true" customHeight="false" outlineLevel="0" collapsed="false">
      <c r="A23" s="7" t="s">
        <v>27</v>
      </c>
      <c r="B23" s="7" t="n">
        <v>2</v>
      </c>
      <c r="C23" s="7" t="n">
        <v>13</v>
      </c>
      <c r="D23" s="17" t="n">
        <v>203800</v>
      </c>
      <c r="E23" s="17" t="n">
        <v>192480</v>
      </c>
      <c r="F23" s="17" t="n">
        <v>222470.559686044</v>
      </c>
      <c r="G23" s="17" t="n">
        <v>169164.036960837</v>
      </c>
      <c r="H23" s="17" t="n">
        <v>205433</v>
      </c>
      <c r="I23" s="76" t="n">
        <v>149400</v>
      </c>
      <c r="J23" s="76" t="n">
        <v>141600</v>
      </c>
      <c r="K23" s="76" t="n">
        <v>78000</v>
      </c>
      <c r="L23" s="77" t="n">
        <v>83800</v>
      </c>
      <c r="M23" s="17" t="n">
        <v>166200</v>
      </c>
      <c r="N23" s="17" t="n">
        <v>164600</v>
      </c>
      <c r="O23" s="76" t="n">
        <v>124600</v>
      </c>
      <c r="P23" s="17" t="n">
        <v>137272</v>
      </c>
      <c r="Q23" s="17" t="n">
        <v>175087</v>
      </c>
      <c r="R23" s="17" t="n">
        <v>108000</v>
      </c>
      <c r="S23" s="0" t="n">
        <v>0</v>
      </c>
      <c r="T23" s="0" t="n">
        <v>50400</v>
      </c>
      <c r="U23" s="17" t="n">
        <v>189376.109975992</v>
      </c>
      <c r="V23" s="0" t="n">
        <v>148000</v>
      </c>
      <c r="W23" s="0" t="n">
        <v>71400</v>
      </c>
      <c r="X23" s="17" t="n">
        <v>91200</v>
      </c>
      <c r="Y23" s="17" t="n">
        <v>102400</v>
      </c>
      <c r="Z23" s="17" t="n">
        <v>209800</v>
      </c>
      <c r="AA23" s="17" t="n">
        <v>206400</v>
      </c>
      <c r="AB23" s="17" t="n">
        <v>217400</v>
      </c>
      <c r="AC23" s="17" t="n">
        <v>218568.557293999</v>
      </c>
      <c r="AD23" s="17" t="n">
        <v>261200</v>
      </c>
      <c r="AE23" s="78" t="n">
        <v>183400</v>
      </c>
      <c r="AF23" s="17"/>
      <c r="AG23" s="17"/>
      <c r="AH23" s="17"/>
      <c r="AI23" s="79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</row>
    <row r="24" customFormat="false" ht="12.75" hidden="true" customHeight="false" outlineLevel="0" collapsed="false">
      <c r="A24" s="7" t="s">
        <v>27</v>
      </c>
      <c r="B24" s="7" t="n">
        <v>2</v>
      </c>
      <c r="C24" s="7" t="n">
        <v>14</v>
      </c>
      <c r="D24" s="17" t="n">
        <v>251400</v>
      </c>
      <c r="E24" s="17" t="n">
        <v>226275</v>
      </c>
      <c r="F24" s="17" t="n">
        <v>275066.718163127</v>
      </c>
      <c r="G24" s="17" t="n">
        <v>199937.886821904</v>
      </c>
      <c r="H24" s="17" t="n">
        <v>226321</v>
      </c>
      <c r="I24" s="76" t="n">
        <v>221800</v>
      </c>
      <c r="J24" s="76" t="n">
        <v>200400</v>
      </c>
      <c r="K24" s="76" t="n">
        <v>109200</v>
      </c>
      <c r="L24" s="77" t="n">
        <v>131600</v>
      </c>
      <c r="M24" s="17" t="n">
        <v>209077</v>
      </c>
      <c r="N24" s="17" t="n">
        <v>212707</v>
      </c>
      <c r="O24" s="76" t="n">
        <v>237200</v>
      </c>
      <c r="P24" s="17" t="n">
        <v>200072</v>
      </c>
      <c r="Q24" s="17" t="n">
        <v>232000</v>
      </c>
      <c r="R24" s="17" t="n">
        <v>127800</v>
      </c>
      <c r="S24" s="0" t="n">
        <v>171400</v>
      </c>
      <c r="T24" s="0" t="n">
        <v>261800</v>
      </c>
      <c r="U24" s="17" t="n">
        <v>186258.807754165</v>
      </c>
      <c r="V24" s="0" t="n">
        <v>181200</v>
      </c>
      <c r="W24" s="0" t="n">
        <v>113402</v>
      </c>
      <c r="X24" s="17" t="n">
        <v>133400</v>
      </c>
      <c r="Y24" s="17" t="n">
        <v>140200</v>
      </c>
      <c r="Z24" s="17" t="n">
        <v>259200</v>
      </c>
      <c r="AA24" s="17" t="n">
        <v>237600</v>
      </c>
      <c r="AB24" s="17" t="n">
        <v>261400</v>
      </c>
      <c r="AC24" s="17" t="n">
        <v>236289.785014576</v>
      </c>
      <c r="AD24" s="17" t="n">
        <v>286200</v>
      </c>
      <c r="AE24" s="78" t="n">
        <v>223200</v>
      </c>
      <c r="AF24" s="17"/>
      <c r="AG24" s="17"/>
      <c r="AH24" s="17"/>
      <c r="AI24" s="79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</row>
    <row r="25" customFormat="false" ht="12.75" hidden="true" customHeight="false" outlineLevel="0" collapsed="false">
      <c r="A25" s="7" t="s">
        <v>27</v>
      </c>
      <c r="B25" s="7" t="n">
        <v>2</v>
      </c>
      <c r="C25" s="7" t="n">
        <v>15</v>
      </c>
      <c r="D25" s="17" t="n">
        <v>248400</v>
      </c>
      <c r="E25" s="17" t="n">
        <v>217547</v>
      </c>
      <c r="F25" s="17" t="n">
        <v>274619.091282471</v>
      </c>
      <c r="G25" s="17" t="n">
        <v>190171.335668392</v>
      </c>
      <c r="H25" s="17" t="n">
        <v>230177</v>
      </c>
      <c r="I25" s="76" t="n">
        <v>209600</v>
      </c>
      <c r="J25" s="76" t="n">
        <v>204600</v>
      </c>
      <c r="K25" s="76" t="n">
        <v>113400</v>
      </c>
      <c r="L25" s="77" t="n">
        <v>128400</v>
      </c>
      <c r="M25" s="17" t="n">
        <v>221000</v>
      </c>
      <c r="N25" s="17" t="n">
        <v>216400</v>
      </c>
      <c r="O25" s="76" t="n">
        <v>214000</v>
      </c>
      <c r="P25" s="17" t="n">
        <v>164672</v>
      </c>
      <c r="Q25" s="17" t="n">
        <v>234200</v>
      </c>
      <c r="R25" s="17" t="n">
        <v>115000</v>
      </c>
      <c r="S25" s="0" t="n">
        <v>174000</v>
      </c>
      <c r="T25" s="0" t="n">
        <v>260600</v>
      </c>
      <c r="U25" s="17" t="n">
        <v>226588.905249052</v>
      </c>
      <c r="V25" s="0" t="n">
        <v>184600</v>
      </c>
      <c r="W25" s="0" t="n">
        <v>112800</v>
      </c>
      <c r="X25" s="17" t="n">
        <v>5400</v>
      </c>
      <c r="Y25" s="17" t="n">
        <v>42655</v>
      </c>
      <c r="Z25" s="17" t="n">
        <v>283832</v>
      </c>
      <c r="AA25" s="17" t="n">
        <v>240200</v>
      </c>
      <c r="AB25" s="17" t="n">
        <v>244800</v>
      </c>
      <c r="AC25" s="17" t="n">
        <v>245183.660523107</v>
      </c>
      <c r="AD25" s="17" t="n">
        <v>285000</v>
      </c>
      <c r="AE25" s="78" t="n">
        <v>200400</v>
      </c>
      <c r="AF25" s="17"/>
      <c r="AG25" s="17"/>
      <c r="AH25" s="17"/>
      <c r="AI25" s="79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</row>
    <row r="26" customFormat="false" ht="12.75" hidden="true" customHeight="false" outlineLevel="0" collapsed="false">
      <c r="A26" s="7" t="s">
        <v>27</v>
      </c>
      <c r="B26" s="7" t="n">
        <v>2</v>
      </c>
      <c r="C26" s="7" t="n">
        <v>16</v>
      </c>
      <c r="D26" s="17" t="n">
        <v>246600</v>
      </c>
      <c r="E26" s="17" t="n">
        <v>226052</v>
      </c>
      <c r="F26" s="17" t="n">
        <v>254252.068212622</v>
      </c>
      <c r="G26" s="17" t="n">
        <v>199937.886821904</v>
      </c>
      <c r="H26" s="17" t="n">
        <v>226472</v>
      </c>
      <c r="I26" s="76" t="n">
        <v>144800</v>
      </c>
      <c r="J26" s="76" t="n">
        <v>176400</v>
      </c>
      <c r="K26" s="76" t="n">
        <v>111400</v>
      </c>
      <c r="L26" s="77" t="n">
        <v>135045</v>
      </c>
      <c r="M26" s="17" t="n">
        <v>215981</v>
      </c>
      <c r="N26" s="17" t="n">
        <v>222124</v>
      </c>
      <c r="O26" s="76" t="n">
        <v>215200</v>
      </c>
      <c r="P26" s="17" t="n">
        <v>214472</v>
      </c>
      <c r="Q26" s="17" t="n">
        <v>217600</v>
      </c>
      <c r="R26" s="17" t="n">
        <v>188600</v>
      </c>
      <c r="S26" s="0" t="n">
        <v>181800</v>
      </c>
      <c r="T26" s="0" t="n">
        <v>253600</v>
      </c>
      <c r="U26" s="17" t="n">
        <v>220354.300805398</v>
      </c>
      <c r="V26" s="0" t="n">
        <v>180200</v>
      </c>
      <c r="W26" s="0" t="n">
        <v>120668</v>
      </c>
      <c r="X26" s="17" t="n">
        <v>134342</v>
      </c>
      <c r="Y26" s="17" t="n">
        <v>149036</v>
      </c>
      <c r="Z26" s="17" t="n">
        <v>227400</v>
      </c>
      <c r="AA26" s="17" t="n">
        <v>185000</v>
      </c>
      <c r="AB26" s="17" t="n">
        <v>268000</v>
      </c>
      <c r="AC26" s="17" t="n">
        <v>236780.514839382</v>
      </c>
      <c r="AD26" s="17" t="n">
        <v>285800</v>
      </c>
      <c r="AE26" s="78" t="n">
        <v>202000</v>
      </c>
      <c r="AF26" s="17"/>
      <c r="AG26" s="17"/>
      <c r="AH26" s="17"/>
      <c r="AI26" s="79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</row>
    <row r="27" customFormat="false" ht="12.75" hidden="true" customHeight="false" outlineLevel="0" collapsed="false">
      <c r="A27" s="7" t="s">
        <v>27</v>
      </c>
      <c r="B27" s="7" t="n">
        <v>2</v>
      </c>
      <c r="C27" s="7" t="n">
        <v>17</v>
      </c>
      <c r="D27" s="17" t="n">
        <v>249000</v>
      </c>
      <c r="E27" s="17" t="n">
        <v>212175</v>
      </c>
      <c r="F27" s="17" t="n">
        <v>273052.397200175</v>
      </c>
      <c r="G27" s="17" t="n">
        <v>198463.690421374</v>
      </c>
      <c r="H27" s="17" t="n">
        <v>227644</v>
      </c>
      <c r="I27" s="76" t="n">
        <v>217600</v>
      </c>
      <c r="J27" s="76" t="n">
        <v>158200</v>
      </c>
      <c r="K27" s="76" t="n">
        <v>90000</v>
      </c>
      <c r="L27" s="77" t="n">
        <v>129800</v>
      </c>
      <c r="M27" s="17" t="n">
        <v>212418</v>
      </c>
      <c r="N27" s="17" t="n">
        <v>218878</v>
      </c>
      <c r="O27" s="76" t="n">
        <v>219200</v>
      </c>
      <c r="P27" s="17" t="n">
        <v>209672</v>
      </c>
      <c r="Q27" s="17" t="n">
        <v>235200</v>
      </c>
      <c r="R27" s="17" t="n">
        <v>177200</v>
      </c>
      <c r="S27" s="0" t="n">
        <v>186200</v>
      </c>
      <c r="T27" s="0" t="n">
        <v>217400</v>
      </c>
      <c r="U27" s="17" t="n">
        <v>214899.021917201</v>
      </c>
      <c r="V27" s="0" t="n">
        <v>173600</v>
      </c>
      <c r="W27" s="0" t="n">
        <v>114150</v>
      </c>
      <c r="X27" s="17" t="n">
        <v>132505</v>
      </c>
      <c r="Y27" s="17" t="n">
        <v>148375</v>
      </c>
      <c r="Z27" s="17" t="n">
        <v>223800</v>
      </c>
      <c r="AA27" s="17" t="n">
        <v>165000</v>
      </c>
      <c r="AB27" s="17" t="n">
        <v>179400</v>
      </c>
      <c r="AC27" s="17" t="n">
        <v>86835.0763471453</v>
      </c>
      <c r="AD27" s="17" t="n">
        <v>287000</v>
      </c>
      <c r="AE27" s="78" t="n">
        <v>195600</v>
      </c>
      <c r="AF27" s="17"/>
      <c r="AG27" s="17"/>
      <c r="AH27" s="17"/>
      <c r="AI27" s="79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</row>
    <row r="28" customFormat="false" ht="12.75" hidden="true" customHeight="false" outlineLevel="0" collapsed="false">
      <c r="A28" s="7" t="s">
        <v>27</v>
      </c>
      <c r="B28" s="7" t="n">
        <v>2</v>
      </c>
      <c r="C28" s="7" t="n">
        <v>18</v>
      </c>
      <c r="D28" s="17" t="n">
        <v>242200</v>
      </c>
      <c r="E28" s="17" t="n">
        <v>217770</v>
      </c>
      <c r="F28" s="17" t="n">
        <v>260071.21766115</v>
      </c>
      <c r="G28" s="17" t="n">
        <v>193119.728469452</v>
      </c>
      <c r="H28" s="17" t="n">
        <v>222232</v>
      </c>
      <c r="I28" s="76" t="n">
        <v>195200</v>
      </c>
      <c r="J28" s="76" t="n">
        <v>166000</v>
      </c>
      <c r="K28" s="76" t="n">
        <v>97400</v>
      </c>
      <c r="L28" s="77" t="n">
        <v>111600</v>
      </c>
      <c r="M28" s="17" t="n">
        <v>204804</v>
      </c>
      <c r="N28" s="17" t="n">
        <v>215474</v>
      </c>
      <c r="O28" s="76" t="n">
        <v>205200</v>
      </c>
      <c r="P28" s="17" t="n">
        <v>197072</v>
      </c>
      <c r="Q28" s="17" t="n">
        <v>234600</v>
      </c>
      <c r="R28" s="17" t="n">
        <v>181800</v>
      </c>
      <c r="S28" s="0" t="n">
        <v>181800</v>
      </c>
      <c r="T28" s="0" t="n">
        <v>248000</v>
      </c>
      <c r="U28" s="17" t="n">
        <v>217042.167194707</v>
      </c>
      <c r="V28" s="0" t="n">
        <v>178000</v>
      </c>
      <c r="W28" s="0" t="n">
        <v>111283</v>
      </c>
      <c r="X28" s="17" t="n">
        <v>126000</v>
      </c>
      <c r="Y28" s="17" t="n">
        <v>137200</v>
      </c>
      <c r="Z28" s="17" t="n">
        <v>235200</v>
      </c>
      <c r="AA28" s="17" t="n">
        <v>228400</v>
      </c>
      <c r="AB28" s="17" t="n">
        <v>85200</v>
      </c>
      <c r="AC28" s="17" t="n">
        <v>0</v>
      </c>
      <c r="AD28" s="17" t="n">
        <v>228200</v>
      </c>
      <c r="AE28" s="78" t="n">
        <v>192800</v>
      </c>
      <c r="AF28" s="17"/>
      <c r="AG28" s="17"/>
      <c r="AH28" s="17"/>
      <c r="AI28" s="79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</row>
    <row r="29" customFormat="false" ht="12.75" hidden="true" customHeight="false" outlineLevel="0" collapsed="false">
      <c r="A29" s="7" t="s">
        <v>27</v>
      </c>
      <c r="B29" s="7" t="n">
        <v>2</v>
      </c>
      <c r="C29" s="7" t="n">
        <v>19</v>
      </c>
      <c r="D29" s="17" t="n">
        <v>231600</v>
      </c>
      <c r="E29" s="17" t="n">
        <v>211951</v>
      </c>
      <c r="F29" s="17" t="n">
        <v>255371.135414262</v>
      </c>
      <c r="G29" s="17" t="n">
        <v>187407.217417398</v>
      </c>
      <c r="H29" s="17" t="n">
        <v>215868</v>
      </c>
      <c r="I29" s="76" t="n">
        <v>205200</v>
      </c>
      <c r="J29" s="76" t="n">
        <v>192000</v>
      </c>
      <c r="K29" s="76" t="n">
        <v>100600</v>
      </c>
      <c r="L29" s="77" t="n">
        <v>113800</v>
      </c>
      <c r="M29" s="17" t="n">
        <v>193759</v>
      </c>
      <c r="N29" s="17" t="n">
        <v>202264</v>
      </c>
      <c r="O29" s="76" t="n">
        <v>210600</v>
      </c>
      <c r="P29" s="17" t="n">
        <v>114472</v>
      </c>
      <c r="Q29" s="17" t="n">
        <v>221200</v>
      </c>
      <c r="R29" s="17" t="n">
        <v>161600</v>
      </c>
      <c r="S29" s="0" t="n">
        <v>173600</v>
      </c>
      <c r="T29" s="0" t="n">
        <v>244400</v>
      </c>
      <c r="U29" s="17" t="n">
        <v>188791.615809399</v>
      </c>
      <c r="V29" s="0" t="n">
        <v>170400</v>
      </c>
      <c r="W29" s="0" t="n">
        <v>101953</v>
      </c>
      <c r="X29" s="17" t="n">
        <v>119000</v>
      </c>
      <c r="Y29" s="17" t="n">
        <v>102042</v>
      </c>
      <c r="Z29" s="17" t="n">
        <v>236201</v>
      </c>
      <c r="AA29" s="17" t="n">
        <v>223200</v>
      </c>
      <c r="AB29" s="17" t="n">
        <v>260400</v>
      </c>
      <c r="AC29" s="17" t="n">
        <v>240544.383672478</v>
      </c>
      <c r="AD29" s="17" t="n">
        <v>278200</v>
      </c>
      <c r="AE29" s="78" t="n">
        <v>199600</v>
      </c>
      <c r="AF29" s="17"/>
      <c r="AG29" s="17"/>
      <c r="AH29" s="17"/>
      <c r="AI29" s="79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</row>
    <row r="30" customFormat="false" ht="12.75" hidden="true" customHeight="false" outlineLevel="0" collapsed="false">
      <c r="A30" s="7" t="s">
        <v>27</v>
      </c>
      <c r="B30" s="7" t="n">
        <v>2</v>
      </c>
      <c r="C30" s="7" t="n">
        <v>20</v>
      </c>
      <c r="D30" s="17" t="n">
        <v>230800</v>
      </c>
      <c r="E30" s="17" t="n">
        <v>190465</v>
      </c>
      <c r="F30" s="17" t="n">
        <v>248656.732204421</v>
      </c>
      <c r="G30" s="17" t="n">
        <v>185195.922816603</v>
      </c>
      <c r="H30" s="17" t="n">
        <v>221434</v>
      </c>
      <c r="I30" s="76" t="n">
        <v>203600</v>
      </c>
      <c r="J30" s="76" t="n">
        <v>188800</v>
      </c>
      <c r="K30" s="76" t="n">
        <v>95000</v>
      </c>
      <c r="L30" s="77" t="n">
        <v>110600</v>
      </c>
      <c r="M30" s="17" t="n">
        <v>194580</v>
      </c>
      <c r="N30" s="17" t="n">
        <v>204311</v>
      </c>
      <c r="O30" s="76" t="n">
        <v>204400</v>
      </c>
      <c r="P30" s="17" t="n">
        <v>148672</v>
      </c>
      <c r="Q30" s="17" t="n">
        <v>203000</v>
      </c>
      <c r="R30" s="17" t="n">
        <v>148600</v>
      </c>
      <c r="S30" s="0" t="n">
        <v>172000</v>
      </c>
      <c r="T30" s="0" t="n">
        <v>231400</v>
      </c>
      <c r="U30" s="17" t="n">
        <v>200676.330530115</v>
      </c>
      <c r="V30" s="0" t="n">
        <v>167000</v>
      </c>
      <c r="W30" s="0" t="n">
        <v>102998</v>
      </c>
      <c r="X30" s="17" t="n">
        <v>109400</v>
      </c>
      <c r="Y30" s="17" t="n">
        <v>124200</v>
      </c>
      <c r="Z30" s="17" t="n">
        <v>219000</v>
      </c>
      <c r="AA30" s="17" t="n">
        <v>219400</v>
      </c>
      <c r="AB30" s="17" t="n">
        <v>254000</v>
      </c>
      <c r="AC30" s="17" t="n">
        <v>232638.716553783</v>
      </c>
      <c r="AD30" s="17" t="n">
        <v>275400</v>
      </c>
      <c r="AE30" s="78" t="n">
        <v>201200</v>
      </c>
      <c r="AF30" s="17"/>
      <c r="AG30" s="17"/>
      <c r="AH30" s="17"/>
      <c r="AI30" s="79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</row>
    <row r="31" customFormat="false" ht="12.75" hidden="true" customHeight="false" outlineLevel="0" collapsed="false">
      <c r="A31" s="7" t="s">
        <v>27</v>
      </c>
      <c r="B31" s="7" t="n">
        <v>2</v>
      </c>
      <c r="C31" s="7" t="n">
        <v>21</v>
      </c>
      <c r="D31" s="17" t="n">
        <v>213200</v>
      </c>
      <c r="E31" s="17" t="n">
        <v>212847</v>
      </c>
      <c r="F31" s="17" t="n">
        <v>238808.940829989</v>
      </c>
      <c r="G31" s="17" t="n">
        <v>170453.958811301</v>
      </c>
      <c r="H31" s="17" t="n">
        <v>171000</v>
      </c>
      <c r="I31" s="76" t="n">
        <v>200000</v>
      </c>
      <c r="J31" s="76" t="n">
        <v>184200</v>
      </c>
      <c r="K31" s="76" t="n">
        <v>92400</v>
      </c>
      <c r="L31" s="77" t="n">
        <v>103200</v>
      </c>
      <c r="M31" s="17" t="n">
        <v>196051</v>
      </c>
      <c r="N31" s="17" t="n">
        <v>203359</v>
      </c>
      <c r="O31" s="76" t="n">
        <v>209800</v>
      </c>
      <c r="P31" s="17" t="n">
        <v>198072</v>
      </c>
      <c r="Q31" s="17" t="n">
        <v>228000</v>
      </c>
      <c r="R31" s="17" t="n">
        <v>166200</v>
      </c>
      <c r="S31" s="0" t="n">
        <v>164000</v>
      </c>
      <c r="T31" s="0" t="n">
        <v>238000</v>
      </c>
      <c r="U31" s="17" t="n">
        <v>203598.801363078</v>
      </c>
      <c r="V31" s="0" t="n">
        <v>167000</v>
      </c>
      <c r="W31" s="0" t="n">
        <v>88400</v>
      </c>
      <c r="X31" s="17" t="n">
        <v>108600</v>
      </c>
      <c r="Y31" s="17" t="n">
        <v>119000</v>
      </c>
      <c r="Z31" s="17" t="n">
        <v>229400</v>
      </c>
      <c r="AA31" s="17" t="n">
        <v>216600</v>
      </c>
      <c r="AB31" s="17" t="n">
        <v>252600</v>
      </c>
      <c r="AC31" s="17" t="n">
        <v>236952.125662203</v>
      </c>
      <c r="AD31" s="17" t="n">
        <v>268400</v>
      </c>
      <c r="AE31" s="78" t="n">
        <v>194800</v>
      </c>
      <c r="AF31" s="17"/>
      <c r="AG31" s="17"/>
      <c r="AH31" s="17"/>
      <c r="AI31" s="79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</row>
    <row r="32" customFormat="false" ht="12.75" hidden="true" customHeight="false" outlineLevel="0" collapsed="false">
      <c r="A32" s="7" t="s">
        <v>27</v>
      </c>
      <c r="B32" s="7" t="n">
        <v>2</v>
      </c>
      <c r="C32" s="7" t="n">
        <v>22</v>
      </c>
      <c r="D32" s="17" t="n">
        <v>209800</v>
      </c>
      <c r="E32" s="17" t="n">
        <v>210161</v>
      </c>
      <c r="F32" s="17" t="n">
        <v>251566.306928685</v>
      </c>
      <c r="G32" s="17" t="n">
        <v>181510.431815277</v>
      </c>
      <c r="H32" s="17" t="n">
        <v>221116</v>
      </c>
      <c r="I32" s="76" t="n">
        <v>193600</v>
      </c>
      <c r="J32" s="76" t="n">
        <v>176800</v>
      </c>
      <c r="K32" s="76" t="n">
        <v>98000</v>
      </c>
      <c r="L32" s="77" t="n">
        <v>117600</v>
      </c>
      <c r="M32" s="17" t="n">
        <v>172394</v>
      </c>
      <c r="N32" s="17" t="n">
        <v>201988</v>
      </c>
      <c r="O32" s="76" t="n">
        <v>197800</v>
      </c>
      <c r="P32" s="17" t="n">
        <v>182672</v>
      </c>
      <c r="Q32" s="17" t="n">
        <v>203400</v>
      </c>
      <c r="R32" s="17" t="n">
        <v>183000</v>
      </c>
      <c r="S32" s="0" t="n">
        <v>164800</v>
      </c>
      <c r="T32" s="0" t="n">
        <v>253200</v>
      </c>
      <c r="U32" s="17" t="n">
        <v>206521.272196041</v>
      </c>
      <c r="V32" s="0" t="n">
        <v>172000</v>
      </c>
      <c r="W32" s="0" t="n">
        <v>112733</v>
      </c>
      <c r="X32" s="17" t="n">
        <v>90800</v>
      </c>
      <c r="Y32" s="17" t="n">
        <v>122800</v>
      </c>
      <c r="Z32" s="17" t="n">
        <v>143600</v>
      </c>
      <c r="AA32" s="17" t="n">
        <v>94600</v>
      </c>
      <c r="AB32" s="17" t="n">
        <v>239000</v>
      </c>
      <c r="AC32" s="17" t="n">
        <v>200849.257784915</v>
      </c>
      <c r="AD32" s="17" t="n">
        <v>250600</v>
      </c>
      <c r="AE32" s="78" t="n">
        <v>187000</v>
      </c>
      <c r="AF32" s="17"/>
      <c r="AG32" s="17"/>
      <c r="AH32" s="17"/>
      <c r="AI32" s="79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</row>
    <row r="33" customFormat="false" ht="12.75" hidden="true" customHeight="false" outlineLevel="0" collapsed="false">
      <c r="A33" s="7" t="s">
        <v>27</v>
      </c>
      <c r="B33" s="7" t="n">
        <v>2</v>
      </c>
      <c r="C33" s="7" t="n">
        <v>23</v>
      </c>
      <c r="D33" s="17" t="n">
        <v>234800</v>
      </c>
      <c r="E33" s="17" t="n">
        <v>204789</v>
      </c>
      <c r="F33" s="17" t="n">
        <v>265442.740229022</v>
      </c>
      <c r="G33" s="17" t="n">
        <v>198832.239521507</v>
      </c>
      <c r="H33" s="17" t="n">
        <v>128800</v>
      </c>
      <c r="I33" s="76" t="n">
        <v>211400</v>
      </c>
      <c r="J33" s="76" t="n">
        <v>170800</v>
      </c>
      <c r="K33" s="76" t="n">
        <v>107600</v>
      </c>
      <c r="L33" s="77" t="n">
        <v>70400</v>
      </c>
      <c r="M33" s="17" t="n">
        <v>196108</v>
      </c>
      <c r="N33" s="17" t="n">
        <v>212269</v>
      </c>
      <c r="O33" s="76" t="n">
        <v>213790</v>
      </c>
      <c r="P33" s="17" t="n">
        <v>96272</v>
      </c>
      <c r="Q33" s="17" t="n">
        <v>133244</v>
      </c>
      <c r="R33" s="17" t="n">
        <v>53200</v>
      </c>
      <c r="S33" s="0" t="n">
        <v>181227</v>
      </c>
      <c r="T33" s="0" t="n">
        <v>124800</v>
      </c>
      <c r="U33" s="17" t="n">
        <v>121379.95526239</v>
      </c>
      <c r="V33" s="0" t="n">
        <v>142600</v>
      </c>
      <c r="W33" s="0" t="n">
        <v>91200</v>
      </c>
      <c r="X33" s="17" t="n">
        <v>125200</v>
      </c>
      <c r="Y33" s="17" t="n">
        <v>97602</v>
      </c>
      <c r="Z33" s="17" t="n">
        <v>246920</v>
      </c>
      <c r="AA33" s="17" t="n">
        <v>222911</v>
      </c>
      <c r="AB33" s="17" t="n">
        <v>251309</v>
      </c>
      <c r="AC33" s="17" t="n">
        <v>210420.899633013</v>
      </c>
      <c r="AD33" s="17" t="n">
        <v>256156</v>
      </c>
      <c r="AE33" s="78" t="n">
        <v>213271.2</v>
      </c>
      <c r="AF33" s="17"/>
      <c r="AG33" s="17"/>
      <c r="AH33" s="17"/>
      <c r="AI33" s="79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</row>
    <row r="34" customFormat="false" ht="12.75" hidden="true" customHeight="false" outlineLevel="0" collapsed="false">
      <c r="A34" s="7" t="s">
        <v>27</v>
      </c>
      <c r="B34" s="7" t="n">
        <v>2</v>
      </c>
      <c r="C34" s="7" t="n">
        <v>24</v>
      </c>
      <c r="D34" s="17" t="n">
        <v>246000</v>
      </c>
      <c r="E34" s="17" t="n">
        <v>223366</v>
      </c>
      <c r="F34" s="17" t="n">
        <v>271261.88967755</v>
      </c>
      <c r="G34" s="17" t="n">
        <v>199016.514071573</v>
      </c>
      <c r="H34" s="17" t="n">
        <v>223912</v>
      </c>
      <c r="I34" s="76" t="n">
        <v>217000</v>
      </c>
      <c r="J34" s="76" t="n">
        <v>194600</v>
      </c>
      <c r="K34" s="76" t="n">
        <v>107000</v>
      </c>
      <c r="L34" s="77" t="n">
        <v>131400</v>
      </c>
      <c r="M34" s="17" t="n">
        <v>196538</v>
      </c>
      <c r="N34" s="17" t="n">
        <v>218707</v>
      </c>
      <c r="O34" s="76" t="n">
        <v>212000</v>
      </c>
      <c r="P34" s="17" t="n">
        <v>145072</v>
      </c>
      <c r="Q34" s="17" t="n">
        <v>179800</v>
      </c>
      <c r="R34" s="17" t="n">
        <v>152200</v>
      </c>
      <c r="S34" s="0" t="n">
        <v>175400</v>
      </c>
      <c r="T34" s="0" t="n">
        <v>254800</v>
      </c>
      <c r="U34" s="17" t="n">
        <v>221133.626360855</v>
      </c>
      <c r="V34" s="0" t="n">
        <v>185400</v>
      </c>
      <c r="W34" s="0" t="n">
        <v>49175</v>
      </c>
      <c r="X34" s="17" t="n">
        <v>131200</v>
      </c>
      <c r="Y34" s="17" t="n">
        <v>140000</v>
      </c>
      <c r="Z34" s="17" t="n">
        <v>258200</v>
      </c>
      <c r="AA34" s="17" t="n">
        <v>233600</v>
      </c>
      <c r="AB34" s="17" t="n">
        <v>267800</v>
      </c>
      <c r="AC34" s="17" t="n">
        <v>220521.835535764</v>
      </c>
      <c r="AD34" s="17" t="n">
        <v>277200</v>
      </c>
      <c r="AE34" s="78" t="n">
        <v>222200</v>
      </c>
      <c r="AF34" s="17"/>
      <c r="AG34" s="17"/>
      <c r="AH34" s="17"/>
      <c r="AI34" s="79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</row>
    <row r="35" customFormat="false" ht="12.75" hidden="true" customHeight="false" outlineLevel="0" collapsed="false">
      <c r="A35" s="7" t="s">
        <v>27</v>
      </c>
      <c r="B35" s="7" t="n">
        <v>2</v>
      </c>
      <c r="C35" s="7" t="n">
        <v>25</v>
      </c>
      <c r="D35" s="17" t="n">
        <v>230200</v>
      </c>
      <c r="E35" s="17" t="n">
        <v>214861</v>
      </c>
      <c r="F35" s="17" t="n">
        <v>255818.762294918</v>
      </c>
      <c r="G35" s="17" t="n">
        <v>189987.061118326</v>
      </c>
      <c r="H35" s="17" t="n">
        <v>223311</v>
      </c>
      <c r="I35" s="76" t="n">
        <v>215600</v>
      </c>
      <c r="J35" s="76" t="n">
        <v>187400</v>
      </c>
      <c r="K35" s="76" t="n">
        <v>99000</v>
      </c>
      <c r="L35" s="77" t="n">
        <v>121000</v>
      </c>
      <c r="M35" s="17" t="n">
        <v>186908</v>
      </c>
      <c r="N35" s="17" t="n">
        <v>196981</v>
      </c>
      <c r="O35" s="76" t="n">
        <v>211400</v>
      </c>
      <c r="P35" s="17" t="n">
        <v>184672</v>
      </c>
      <c r="Q35" s="17" t="n">
        <v>178800</v>
      </c>
      <c r="R35" s="17" t="n">
        <v>176200</v>
      </c>
      <c r="S35" s="0" t="n">
        <v>170400</v>
      </c>
      <c r="T35" s="0" t="n">
        <v>246600</v>
      </c>
      <c r="U35" s="17" t="n">
        <v>209248.911640139</v>
      </c>
      <c r="V35" s="0" t="n">
        <v>170200</v>
      </c>
      <c r="W35" s="0" t="n">
        <v>111481</v>
      </c>
      <c r="X35" s="17" t="n">
        <v>122350</v>
      </c>
      <c r="Y35" s="17" t="n">
        <v>135165</v>
      </c>
      <c r="Z35" s="17" t="n">
        <v>244600</v>
      </c>
      <c r="AA35" s="17" t="n">
        <v>217200</v>
      </c>
      <c r="AB35" s="17" t="n">
        <v>251600</v>
      </c>
      <c r="AC35" s="17" t="n">
        <v>212829.235786976</v>
      </c>
      <c r="AD35" s="17" t="n">
        <v>261400</v>
      </c>
      <c r="AE35" s="78" t="n">
        <v>207600</v>
      </c>
      <c r="AF35" s="17"/>
      <c r="AG35" s="17"/>
      <c r="AH35" s="17"/>
      <c r="AI35" s="79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</row>
    <row r="36" customFormat="false" ht="12.75" hidden="true" customHeight="false" outlineLevel="0" collapsed="false">
      <c r="A36" s="7" t="s">
        <v>27</v>
      </c>
      <c r="B36" s="7" t="n">
        <v>2</v>
      </c>
      <c r="C36" s="7" t="n">
        <v>26</v>
      </c>
      <c r="D36" s="17" t="n">
        <v>234000</v>
      </c>
      <c r="E36" s="17" t="n">
        <v>219337</v>
      </c>
      <c r="F36" s="17" t="n">
        <v>260518.844541806</v>
      </c>
      <c r="G36" s="17" t="n">
        <v>190724.159318591</v>
      </c>
      <c r="H36" s="17" t="n">
        <v>221160</v>
      </c>
      <c r="I36" s="76" t="n">
        <v>194200</v>
      </c>
      <c r="J36" s="76" t="n">
        <v>193000</v>
      </c>
      <c r="K36" s="76" t="n">
        <v>98400</v>
      </c>
      <c r="L36" s="77" t="n">
        <v>104400</v>
      </c>
      <c r="M36" s="17" t="n">
        <v>196457</v>
      </c>
      <c r="N36" s="17" t="n">
        <v>200989</v>
      </c>
      <c r="O36" s="76" t="n">
        <v>214600</v>
      </c>
      <c r="P36" s="17" t="n">
        <v>199072</v>
      </c>
      <c r="Q36" s="17" t="n">
        <v>198000</v>
      </c>
      <c r="R36" s="17" t="n">
        <v>160600</v>
      </c>
      <c r="S36" s="0" t="n">
        <v>145600</v>
      </c>
      <c r="T36" s="0" t="n">
        <v>141400</v>
      </c>
      <c r="U36" s="17" t="n">
        <v>211392.056917645</v>
      </c>
      <c r="V36" s="0" t="n">
        <v>180600</v>
      </c>
      <c r="W36" s="0" t="n">
        <v>112264</v>
      </c>
      <c r="X36" s="17" t="n">
        <v>121600</v>
      </c>
      <c r="Y36" s="17" t="n">
        <v>132000</v>
      </c>
      <c r="Z36" s="17" t="n">
        <v>237400</v>
      </c>
      <c r="AA36" s="17" t="n">
        <v>218800</v>
      </c>
      <c r="AB36" s="17" t="n">
        <v>253000</v>
      </c>
      <c r="AC36" s="17" t="n">
        <v>200407.697353164</v>
      </c>
      <c r="AD36" s="17" t="n">
        <v>263800</v>
      </c>
      <c r="AE36" s="78" t="n">
        <v>211000</v>
      </c>
      <c r="AF36" s="17"/>
      <c r="AG36" s="17"/>
      <c r="AH36" s="17"/>
      <c r="AI36" s="79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</row>
    <row r="37" customFormat="false" ht="12.75" hidden="true" customHeight="false" outlineLevel="0" collapsed="false">
      <c r="A37" s="7" t="s">
        <v>27</v>
      </c>
      <c r="B37" s="7" t="n">
        <v>2</v>
      </c>
      <c r="C37" s="7" t="n">
        <v>27</v>
      </c>
      <c r="D37" s="17" t="n">
        <v>89800</v>
      </c>
      <c r="E37" s="17" t="n">
        <v>89049</v>
      </c>
      <c r="F37" s="17" t="n">
        <v>245299.530599501</v>
      </c>
      <c r="G37" s="17" t="n">
        <v>189987.061118326</v>
      </c>
      <c r="H37" s="17" t="n">
        <v>219098</v>
      </c>
      <c r="I37" s="76" t="n">
        <v>210600</v>
      </c>
      <c r="J37" s="76" t="n">
        <v>163600</v>
      </c>
      <c r="K37" s="76" t="n">
        <v>110463</v>
      </c>
      <c r="L37" s="77" t="n">
        <v>123400</v>
      </c>
      <c r="M37" s="17" t="n">
        <v>196134</v>
      </c>
      <c r="N37" s="17" t="n">
        <v>210758</v>
      </c>
      <c r="O37" s="76" t="n">
        <v>197200</v>
      </c>
      <c r="P37" s="17" t="n">
        <v>136072</v>
      </c>
      <c r="Q37" s="17" t="n">
        <v>237000</v>
      </c>
      <c r="R37" s="17" t="n">
        <v>149800</v>
      </c>
      <c r="S37" s="0" t="n">
        <v>174400</v>
      </c>
      <c r="T37" s="0" t="n">
        <v>244200</v>
      </c>
      <c r="U37" s="17" t="n">
        <v>210223.06858446</v>
      </c>
      <c r="V37" s="0" t="n">
        <v>156600</v>
      </c>
      <c r="W37" s="0" t="n">
        <v>111800</v>
      </c>
      <c r="X37" s="17" t="n">
        <v>122000</v>
      </c>
      <c r="Y37" s="17" t="n">
        <v>132600</v>
      </c>
      <c r="Z37" s="17" t="n">
        <v>245400</v>
      </c>
      <c r="AA37" s="17" t="n">
        <v>218200</v>
      </c>
      <c r="AB37" s="17" t="n">
        <v>257000</v>
      </c>
      <c r="AC37" s="17" t="n">
        <v>227397.837717536</v>
      </c>
      <c r="AD37" s="17" t="n">
        <v>265200</v>
      </c>
      <c r="AE37" s="78" t="n">
        <v>212800</v>
      </c>
      <c r="AF37" s="17"/>
      <c r="AG37" s="17"/>
      <c r="AH37" s="17"/>
      <c r="AI37" s="79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</row>
    <row r="38" customFormat="false" ht="12.75" hidden="true" customHeight="false" outlineLevel="0" collapsed="false">
      <c r="A38" s="7" t="s">
        <v>27</v>
      </c>
      <c r="B38" s="7" t="n">
        <v>2</v>
      </c>
      <c r="C38" s="7" t="n">
        <v>28</v>
      </c>
      <c r="D38" s="17" t="n">
        <v>237400</v>
      </c>
      <c r="E38" s="17" t="n">
        <v>215532</v>
      </c>
      <c r="F38" s="17" t="n">
        <v>265890.367109678</v>
      </c>
      <c r="G38" s="17" t="n">
        <v>192566.904819254</v>
      </c>
      <c r="H38" s="17" t="n">
        <v>227583</v>
      </c>
      <c r="I38" s="76" t="n">
        <v>205800</v>
      </c>
      <c r="J38" s="76" t="n">
        <v>180200</v>
      </c>
      <c r="K38" s="76" t="n">
        <v>11400</v>
      </c>
      <c r="L38" s="77" t="n">
        <v>13000</v>
      </c>
      <c r="M38" s="17" t="n">
        <v>162936</v>
      </c>
      <c r="N38" s="17" t="n">
        <v>173023</v>
      </c>
      <c r="O38" s="76" t="n">
        <v>184000</v>
      </c>
      <c r="P38" s="17" t="n">
        <v>164472</v>
      </c>
      <c r="Q38" s="17" t="n">
        <v>182559</v>
      </c>
      <c r="R38" s="17" t="n">
        <v>160807</v>
      </c>
      <c r="S38" s="0" t="n">
        <v>146400</v>
      </c>
      <c r="T38" s="0" t="n">
        <v>216400</v>
      </c>
      <c r="U38" s="17" t="n">
        <v>181972.517199153</v>
      </c>
      <c r="V38" s="0" t="n">
        <v>151800</v>
      </c>
      <c r="W38" s="0" t="n">
        <v>17600</v>
      </c>
      <c r="X38" s="17" t="n">
        <v>0</v>
      </c>
      <c r="Y38" s="17" t="n">
        <v>0</v>
      </c>
      <c r="Z38" s="17" t="n">
        <v>0</v>
      </c>
      <c r="AA38" s="17" t="n">
        <v>0</v>
      </c>
      <c r="AB38" s="17" t="n">
        <v>0</v>
      </c>
      <c r="AC38" s="17" t="n">
        <v>0</v>
      </c>
      <c r="AD38" s="17" t="n">
        <v>256800</v>
      </c>
      <c r="AE38" s="78" t="n">
        <v>209000</v>
      </c>
      <c r="AF38" s="17"/>
      <c r="AG38" s="17"/>
      <c r="AH38" s="17"/>
      <c r="AI38" s="79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</row>
    <row r="39" customFormat="false" ht="12.75" hidden="true" customHeight="false" outlineLevel="0" collapsed="false">
      <c r="A39" s="7" t="s">
        <v>27</v>
      </c>
      <c r="B39" s="7" t="n">
        <v>2</v>
      </c>
      <c r="C39" s="7" t="n">
        <v>29</v>
      </c>
      <c r="D39" s="17" t="n">
        <v>223000</v>
      </c>
      <c r="E39" s="17" t="n">
        <v>196956</v>
      </c>
      <c r="F39" s="17" t="n">
        <v>256490.202615902</v>
      </c>
      <c r="G39" s="17" t="n">
        <v>178930.58811435</v>
      </c>
      <c r="H39" s="17" t="n">
        <v>220904</v>
      </c>
      <c r="I39" s="76" t="n">
        <v>197800</v>
      </c>
      <c r="J39" s="76" t="n">
        <v>177000</v>
      </c>
      <c r="K39" s="76" t="n">
        <v>99400</v>
      </c>
      <c r="L39" s="77" t="n">
        <v>107800</v>
      </c>
      <c r="M39" s="17" t="n">
        <v>185373</v>
      </c>
      <c r="N39" s="17" t="n">
        <v>200037</v>
      </c>
      <c r="O39" s="76" t="n">
        <v>200000</v>
      </c>
      <c r="P39" s="17" t="n">
        <v>177672</v>
      </c>
      <c r="Q39" s="17" t="n">
        <v>269200</v>
      </c>
      <c r="R39" s="17" t="n">
        <v>83400</v>
      </c>
      <c r="S39" s="0" t="n">
        <v>163000</v>
      </c>
      <c r="T39" s="0" t="n">
        <v>236800</v>
      </c>
      <c r="U39" s="17" t="n">
        <v>208859.248862411</v>
      </c>
      <c r="V39" s="0" t="n">
        <v>174200</v>
      </c>
      <c r="W39" s="0" t="n">
        <v>102685</v>
      </c>
      <c r="X39" s="17" t="n">
        <v>109800</v>
      </c>
      <c r="Y39" s="17" t="n">
        <v>47400</v>
      </c>
      <c r="Z39" s="17" t="n">
        <v>239000</v>
      </c>
      <c r="AA39" s="17" t="n">
        <v>222800</v>
      </c>
      <c r="AB39" s="17" t="n">
        <v>250200</v>
      </c>
      <c r="AC39" s="17" t="n">
        <v>215920.158809236</v>
      </c>
      <c r="AD39" s="17" t="n">
        <v>259600</v>
      </c>
      <c r="AE39" s="78" t="n">
        <v>201200</v>
      </c>
      <c r="AF39" s="17"/>
      <c r="AG39" s="17"/>
      <c r="AH39" s="17"/>
      <c r="AI39" s="79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</row>
    <row r="40" customFormat="false" ht="12.75" hidden="true" customHeight="false" outlineLevel="0" collapsed="false">
      <c r="A40" s="7" t="s">
        <v>27</v>
      </c>
      <c r="B40" s="7" t="n">
        <v>2</v>
      </c>
      <c r="C40" s="7" t="n">
        <v>30</v>
      </c>
      <c r="D40" s="17" t="n">
        <v>218600</v>
      </c>
      <c r="E40" s="17" t="n">
        <v>212399</v>
      </c>
      <c r="F40" s="17" t="n">
        <v>254699.695093278</v>
      </c>
      <c r="G40" s="17" t="n">
        <v>187775.766517531</v>
      </c>
      <c r="H40" s="17" t="n">
        <v>215606</v>
      </c>
      <c r="I40" s="76" t="n">
        <v>210200</v>
      </c>
      <c r="J40" s="76" t="n">
        <v>179800</v>
      </c>
      <c r="K40" s="76" t="n">
        <v>89400</v>
      </c>
      <c r="L40" s="77" t="n">
        <v>105800</v>
      </c>
      <c r="M40" s="17" t="n">
        <v>186059</v>
      </c>
      <c r="N40" s="17" t="n">
        <v>197117</v>
      </c>
      <c r="O40" s="76" t="n">
        <v>200200</v>
      </c>
      <c r="P40" s="17" t="n">
        <v>164272</v>
      </c>
      <c r="Q40" s="17" t="n">
        <v>55800</v>
      </c>
      <c r="R40" s="17" t="n">
        <v>0</v>
      </c>
      <c r="S40" s="0" t="n">
        <v>136800</v>
      </c>
      <c r="T40" s="0" t="n">
        <v>241200</v>
      </c>
      <c r="U40" s="17" t="n">
        <v>190739.929698041</v>
      </c>
      <c r="V40" s="0" t="n">
        <v>146093</v>
      </c>
      <c r="W40" s="0" t="n">
        <v>105766</v>
      </c>
      <c r="X40" s="17" t="n">
        <v>109200</v>
      </c>
      <c r="Y40" s="17" t="n">
        <v>118600</v>
      </c>
      <c r="Z40" s="17" t="n">
        <v>231600</v>
      </c>
      <c r="AA40" s="17" t="n">
        <v>215000</v>
      </c>
      <c r="AB40" s="17" t="n">
        <v>235000</v>
      </c>
      <c r="AC40" s="17" t="n">
        <v>195728.892166941</v>
      </c>
      <c r="AD40" s="17" t="n">
        <v>261200</v>
      </c>
      <c r="AE40" s="78" t="n">
        <v>193800</v>
      </c>
      <c r="AF40" s="17"/>
      <c r="AG40" s="17"/>
      <c r="AH40" s="17"/>
      <c r="AI40" s="79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</row>
    <row r="41" customFormat="false" ht="12.75" hidden="true" customHeight="false" outlineLevel="0" collapsed="false">
      <c r="A41" s="7" t="s">
        <v>27</v>
      </c>
      <c r="B41" s="7" t="n">
        <v>2</v>
      </c>
      <c r="C41" s="7" t="n">
        <v>31</v>
      </c>
      <c r="D41" s="17" t="n">
        <v>229000</v>
      </c>
      <c r="E41" s="17" t="n">
        <v>210385</v>
      </c>
      <c r="F41" s="17" t="n">
        <v>258504.523578854</v>
      </c>
      <c r="G41" s="17" t="n">
        <v>187222.942867332</v>
      </c>
      <c r="H41" s="17" t="n">
        <v>223852</v>
      </c>
      <c r="I41" s="76" t="n">
        <v>49400</v>
      </c>
      <c r="J41" s="76" t="n">
        <v>217306</v>
      </c>
      <c r="K41" s="76" t="n">
        <v>35000</v>
      </c>
      <c r="L41" s="77" t="n">
        <v>113600</v>
      </c>
      <c r="M41" s="17" t="n">
        <v>193060</v>
      </c>
      <c r="N41" s="17" t="n">
        <v>203095</v>
      </c>
      <c r="O41" s="76" t="n">
        <v>199400</v>
      </c>
      <c r="P41" s="17" t="n">
        <v>130272</v>
      </c>
      <c r="Q41" s="17" t="n">
        <v>195600</v>
      </c>
      <c r="R41" s="17" t="n">
        <v>100400</v>
      </c>
      <c r="S41" s="0" t="n">
        <v>167000</v>
      </c>
      <c r="T41" s="0" t="n">
        <v>249800</v>
      </c>
      <c r="U41" s="17" t="n">
        <v>211586.88830651</v>
      </c>
      <c r="V41" s="0" t="n">
        <v>170800</v>
      </c>
      <c r="W41" s="0" t="n">
        <v>110647</v>
      </c>
      <c r="X41" s="17" t="n">
        <v>112400</v>
      </c>
      <c r="Y41" s="17" t="n">
        <v>107600</v>
      </c>
      <c r="Z41" s="17" t="n">
        <v>235600</v>
      </c>
      <c r="AA41" s="17" t="n">
        <v>194000</v>
      </c>
      <c r="AB41" s="17" t="n">
        <v>245400</v>
      </c>
      <c r="AC41" s="17" t="n">
        <v>219211.615826703</v>
      </c>
      <c r="AD41" s="17" t="n">
        <v>262000</v>
      </c>
      <c r="AE41" s="78" t="n">
        <v>208000</v>
      </c>
      <c r="AF41" s="17"/>
      <c r="AG41" s="17"/>
      <c r="AH41" s="17"/>
      <c r="AI41" s="79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</row>
    <row r="42" customFormat="false" ht="12.75" hidden="true" customHeight="false" outlineLevel="0" collapsed="false">
      <c r="A42" s="7" t="s">
        <v>27</v>
      </c>
      <c r="B42" s="7" t="n">
        <v>2</v>
      </c>
      <c r="C42" s="7" t="n">
        <v>32</v>
      </c>
      <c r="D42" s="17" t="n">
        <v>226600</v>
      </c>
      <c r="E42" s="17" t="n">
        <v>208594</v>
      </c>
      <c r="F42" s="17" t="n">
        <v>245075.717159173</v>
      </c>
      <c r="G42" s="17" t="n">
        <v>177011.368675409</v>
      </c>
      <c r="H42" s="17" t="n">
        <v>213695</v>
      </c>
      <c r="I42" s="76" t="n">
        <v>203800</v>
      </c>
      <c r="J42" s="76" t="n">
        <v>171600</v>
      </c>
      <c r="K42" s="76" t="n">
        <v>92600</v>
      </c>
      <c r="L42" s="77" t="n">
        <v>111600</v>
      </c>
      <c r="M42" s="17" t="n">
        <v>185562</v>
      </c>
      <c r="N42" s="17" t="n">
        <v>193670</v>
      </c>
      <c r="O42" s="76" t="n">
        <v>203600</v>
      </c>
      <c r="P42" s="17" t="n">
        <v>201272</v>
      </c>
      <c r="Q42" s="17" t="n">
        <v>51386</v>
      </c>
      <c r="R42" s="17" t="n">
        <v>122000</v>
      </c>
      <c r="S42" s="0" t="n">
        <v>131600</v>
      </c>
      <c r="T42" s="0" t="n">
        <v>240600</v>
      </c>
      <c r="U42" s="17" t="n">
        <v>206326.440807176</v>
      </c>
      <c r="V42" s="0" t="n">
        <v>167800</v>
      </c>
      <c r="W42" s="0" t="n">
        <v>100360</v>
      </c>
      <c r="X42" s="17" t="n">
        <v>109200</v>
      </c>
      <c r="Y42" s="17" t="n">
        <v>111600</v>
      </c>
      <c r="Z42" s="17" t="n">
        <v>153600</v>
      </c>
      <c r="AA42" s="17" t="n">
        <v>0</v>
      </c>
      <c r="AB42" s="17" t="n">
        <v>153200</v>
      </c>
      <c r="AC42" s="17" t="n">
        <v>208577.529446312</v>
      </c>
      <c r="AD42" s="17" t="n">
        <v>244000</v>
      </c>
      <c r="AE42" s="78" t="n">
        <v>189800</v>
      </c>
      <c r="AF42" s="17"/>
      <c r="AG42" s="17"/>
      <c r="AH42" s="17"/>
      <c r="AI42" s="79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</row>
    <row r="43" customFormat="false" ht="12.75" hidden="true" customHeight="false" outlineLevel="0" collapsed="false">
      <c r="A43" s="7" t="s">
        <v>27</v>
      </c>
      <c r="B43" s="7" t="n">
        <v>2</v>
      </c>
      <c r="C43" s="7" t="n">
        <v>33</v>
      </c>
      <c r="D43" s="17" t="n">
        <v>222000</v>
      </c>
      <c r="E43" s="17" t="n">
        <v>198970</v>
      </c>
      <c r="F43" s="17" t="n">
        <v>247313.851562453</v>
      </c>
      <c r="G43" s="17" t="n">
        <v>157370.465756596</v>
      </c>
      <c r="H43" s="17" t="n">
        <v>222061</v>
      </c>
      <c r="I43" s="76" t="n">
        <v>206000</v>
      </c>
      <c r="J43" s="76" t="n">
        <v>177200</v>
      </c>
      <c r="K43" s="76" t="n">
        <v>93600</v>
      </c>
      <c r="L43" s="77" t="n">
        <v>111400</v>
      </c>
      <c r="M43" s="17" t="n">
        <v>180800</v>
      </c>
      <c r="N43" s="17" t="n">
        <v>186600</v>
      </c>
      <c r="O43" s="76" t="n">
        <v>202800</v>
      </c>
      <c r="P43" s="17" t="n">
        <v>85872</v>
      </c>
      <c r="Q43" s="17" t="n">
        <v>74400</v>
      </c>
      <c r="R43" s="17" t="n">
        <v>169000</v>
      </c>
      <c r="S43" s="0" t="n">
        <v>149200</v>
      </c>
      <c r="T43" s="0" t="n">
        <v>244200</v>
      </c>
      <c r="U43" s="17" t="n">
        <v>210417.899973324</v>
      </c>
      <c r="V43" s="0" t="n">
        <v>165000</v>
      </c>
      <c r="W43" s="0" t="n">
        <v>103343</v>
      </c>
      <c r="X43" s="17" t="n">
        <v>104600</v>
      </c>
      <c r="Y43" s="17" t="n">
        <v>97400</v>
      </c>
      <c r="Z43" s="17" t="n">
        <v>225400</v>
      </c>
      <c r="AA43" s="17" t="n">
        <v>208200</v>
      </c>
      <c r="AB43" s="17" t="n">
        <v>229600</v>
      </c>
      <c r="AC43" s="17" t="n">
        <v>206846.959631915</v>
      </c>
      <c r="AD43" s="17" t="n">
        <v>253400</v>
      </c>
      <c r="AE43" s="78" t="n">
        <v>199000</v>
      </c>
      <c r="AF43" s="17"/>
      <c r="AG43" s="17"/>
      <c r="AH43" s="17"/>
      <c r="AI43" s="79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</row>
    <row r="44" customFormat="false" ht="12.75" hidden="true" customHeight="false" outlineLevel="0" collapsed="false">
      <c r="A44" s="7" t="s">
        <v>27</v>
      </c>
      <c r="B44" s="7" t="n">
        <v>2</v>
      </c>
      <c r="C44" s="7" t="n">
        <v>34</v>
      </c>
      <c r="D44" s="17" t="n">
        <v>232265</v>
      </c>
      <c r="E44" s="17" t="n">
        <v>161146</v>
      </c>
      <c r="F44" s="17" t="n">
        <v>247090.038122125</v>
      </c>
      <c r="G44" s="17" t="n">
        <v>183168.902765874</v>
      </c>
      <c r="H44" s="17" t="n">
        <v>218099</v>
      </c>
      <c r="I44" s="76" t="n">
        <v>203400</v>
      </c>
      <c r="J44" s="76" t="n">
        <v>181800</v>
      </c>
      <c r="K44" s="76" t="n">
        <v>88400</v>
      </c>
      <c r="L44" s="77" t="n">
        <v>109600</v>
      </c>
      <c r="M44" s="17" t="n">
        <v>185200</v>
      </c>
      <c r="N44" s="17" t="n">
        <v>185800</v>
      </c>
      <c r="O44" s="76" t="n">
        <v>193800</v>
      </c>
      <c r="P44" s="17" t="n">
        <v>188672</v>
      </c>
      <c r="Q44" s="17" t="n">
        <v>211600</v>
      </c>
      <c r="R44" s="17" t="n">
        <v>175400</v>
      </c>
      <c r="S44" s="0" t="n">
        <v>171200</v>
      </c>
      <c r="T44" s="0" t="n">
        <v>235000</v>
      </c>
      <c r="U44" s="17" t="n">
        <v>191714.086642362</v>
      </c>
      <c r="V44" s="0" t="n">
        <v>169800</v>
      </c>
      <c r="W44" s="0" t="n">
        <v>105883</v>
      </c>
      <c r="X44" s="17" t="n">
        <v>108000</v>
      </c>
      <c r="Y44" s="17" t="n">
        <v>117600</v>
      </c>
      <c r="Z44" s="17" t="n">
        <v>233600</v>
      </c>
      <c r="AA44" s="17" t="n">
        <v>210200</v>
      </c>
      <c r="AB44" s="17" t="n">
        <v>247400</v>
      </c>
      <c r="AC44" s="17" t="n">
        <v>221625.736615143</v>
      </c>
      <c r="AD44" s="17" t="n">
        <v>266200</v>
      </c>
      <c r="AE44" s="78" t="n">
        <v>211400</v>
      </c>
      <c r="AF44" s="17"/>
      <c r="AG44" s="17"/>
      <c r="AH44" s="17"/>
      <c r="AI44" s="79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</row>
    <row r="45" customFormat="false" ht="12.75" hidden="true" customHeight="false" outlineLevel="0" collapsed="false">
      <c r="A45" s="7" t="s">
        <v>27</v>
      </c>
      <c r="B45" s="7" t="n">
        <v>2</v>
      </c>
      <c r="C45" s="7" t="n">
        <v>35</v>
      </c>
      <c r="D45" s="17" t="n">
        <v>139400</v>
      </c>
      <c r="E45" s="17" t="n">
        <v>188227</v>
      </c>
      <c r="F45" s="17" t="n">
        <v>254252.068212622</v>
      </c>
      <c r="G45" s="17" t="n">
        <v>173218.077062295</v>
      </c>
      <c r="H45" s="17" t="n">
        <v>220084</v>
      </c>
      <c r="I45" s="76" t="n">
        <v>210600</v>
      </c>
      <c r="J45" s="76" t="n">
        <v>181400</v>
      </c>
      <c r="K45" s="76" t="n">
        <v>97200</v>
      </c>
      <c r="L45" s="77" t="n">
        <v>111600</v>
      </c>
      <c r="M45" s="17" t="n">
        <v>189435</v>
      </c>
      <c r="N45" s="17" t="n">
        <v>175228</v>
      </c>
      <c r="O45" s="76" t="n">
        <v>205200</v>
      </c>
      <c r="P45" s="17" t="n">
        <v>108672</v>
      </c>
      <c r="Q45" s="17" t="n">
        <v>211400</v>
      </c>
      <c r="R45" s="17" t="n">
        <v>179400</v>
      </c>
      <c r="S45" s="0" t="n">
        <v>171800</v>
      </c>
      <c r="T45" s="0" t="n">
        <v>236200</v>
      </c>
      <c r="U45" s="17" t="n">
        <v>201260.824696708</v>
      </c>
      <c r="V45" s="0" t="n">
        <v>170000</v>
      </c>
      <c r="W45" s="0" t="n">
        <v>95191</v>
      </c>
      <c r="X45" s="17" t="n">
        <v>111400</v>
      </c>
      <c r="Y45" s="17" t="n">
        <v>119400</v>
      </c>
      <c r="Z45" s="17" t="n">
        <v>231800</v>
      </c>
      <c r="AA45" s="17" t="n">
        <v>207200</v>
      </c>
      <c r="AB45" s="17" t="n">
        <v>253000</v>
      </c>
      <c r="AC45" s="17" t="n">
        <v>223346.665372078</v>
      </c>
      <c r="AD45" s="17" t="n">
        <v>269400</v>
      </c>
      <c r="AE45" s="78" t="n">
        <v>191200</v>
      </c>
      <c r="AF45" s="17"/>
      <c r="AG45" s="17"/>
      <c r="AH45" s="17"/>
      <c r="AI45" s="79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</row>
    <row r="46" customFormat="false" ht="12.75" hidden="true" customHeight="false" outlineLevel="0" collapsed="false">
      <c r="A46" s="7" t="s">
        <v>27</v>
      </c>
      <c r="B46" s="7" t="n">
        <v>2</v>
      </c>
      <c r="C46" s="7" t="n">
        <v>36</v>
      </c>
      <c r="D46" s="17" t="n">
        <v>200000</v>
      </c>
      <c r="E46" s="17" t="n">
        <v>272381</v>
      </c>
      <c r="F46" s="17" t="n">
        <v>235899.366105725</v>
      </c>
      <c r="G46" s="17" t="n">
        <v>171375.331561632</v>
      </c>
      <c r="H46" s="17" t="n">
        <v>223733</v>
      </c>
      <c r="I46" s="76" t="n">
        <v>133600</v>
      </c>
      <c r="J46" s="76" t="n">
        <v>162600</v>
      </c>
      <c r="K46" s="76" t="n">
        <v>106200</v>
      </c>
      <c r="L46" s="77" t="n">
        <v>112200</v>
      </c>
      <c r="M46" s="17" t="n">
        <v>202691</v>
      </c>
      <c r="N46" s="17" t="n">
        <v>209745</v>
      </c>
      <c r="O46" s="76" t="n">
        <v>204800</v>
      </c>
      <c r="P46" s="17" t="n">
        <v>153072</v>
      </c>
      <c r="Q46" s="17" t="n">
        <v>217200</v>
      </c>
      <c r="R46" s="17" t="n">
        <v>170200</v>
      </c>
      <c r="S46" s="0" t="n">
        <v>177200</v>
      </c>
      <c r="T46" s="0" t="n">
        <v>263000</v>
      </c>
      <c r="U46" s="17" t="n">
        <v>220159.469416534</v>
      </c>
      <c r="V46" s="0" t="n">
        <v>184400</v>
      </c>
      <c r="W46" s="0" t="n">
        <v>113715</v>
      </c>
      <c r="X46" s="17" t="n">
        <v>120000</v>
      </c>
      <c r="Y46" s="17" t="n">
        <v>128800</v>
      </c>
      <c r="Z46" s="17" t="n">
        <v>239000</v>
      </c>
      <c r="AA46" s="17" t="n">
        <v>233200</v>
      </c>
      <c r="AB46" s="17" t="n">
        <v>259800</v>
      </c>
      <c r="AC46" s="17" t="n">
        <v>229997.066809244</v>
      </c>
      <c r="AD46" s="17" t="n">
        <v>271400</v>
      </c>
      <c r="AE46" s="78" t="n">
        <v>213600</v>
      </c>
      <c r="AF46" s="17"/>
      <c r="AG46" s="17"/>
      <c r="AH46" s="17"/>
      <c r="AI46" s="79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</row>
    <row r="47" customFormat="false" ht="12.75" hidden="true" customHeight="false" outlineLevel="0" collapsed="false">
      <c r="A47" s="7" t="s">
        <v>27</v>
      </c>
      <c r="B47" s="7" t="n">
        <v>2</v>
      </c>
      <c r="C47" s="7" t="n">
        <v>37</v>
      </c>
      <c r="D47" s="17" t="n">
        <v>231800</v>
      </c>
      <c r="E47" s="17" t="n">
        <v>218666</v>
      </c>
      <c r="F47" s="17" t="n">
        <v>248656.732204421</v>
      </c>
      <c r="G47" s="17" t="n">
        <v>182616.079115675</v>
      </c>
      <c r="H47" s="17" t="n">
        <v>164600</v>
      </c>
      <c r="I47" s="76" t="n">
        <v>0</v>
      </c>
      <c r="J47" s="76" t="n">
        <v>153600</v>
      </c>
      <c r="K47" s="76" t="n">
        <v>94733</v>
      </c>
      <c r="L47" s="77" t="n">
        <v>109290</v>
      </c>
      <c r="M47" s="17" t="n">
        <v>184736</v>
      </c>
      <c r="N47" s="17" t="n">
        <v>184275</v>
      </c>
      <c r="O47" s="76" t="n">
        <v>210200</v>
      </c>
      <c r="P47" s="17" t="n">
        <v>154272</v>
      </c>
      <c r="Q47" s="17" t="n">
        <v>183600</v>
      </c>
      <c r="R47" s="17" t="n">
        <v>168600</v>
      </c>
      <c r="S47" s="0" t="n">
        <v>170600</v>
      </c>
      <c r="T47" s="0" t="n">
        <v>111400</v>
      </c>
      <c r="U47" s="17" t="n">
        <v>146123.541648142</v>
      </c>
      <c r="V47" s="0" t="n">
        <v>160800</v>
      </c>
      <c r="W47" s="0" t="n">
        <v>100988</v>
      </c>
      <c r="X47" s="17" t="n">
        <v>104400</v>
      </c>
      <c r="Y47" s="17" t="n">
        <v>115600</v>
      </c>
      <c r="Z47" s="17" t="n">
        <v>236800</v>
      </c>
      <c r="AA47" s="17" t="n">
        <v>219000</v>
      </c>
      <c r="AB47" s="17" t="n">
        <v>253600</v>
      </c>
      <c r="AC47" s="17" t="n">
        <v>234333.614455572</v>
      </c>
      <c r="AD47" s="17" t="n">
        <v>273000</v>
      </c>
      <c r="AE47" s="78" t="n">
        <v>205200</v>
      </c>
      <c r="AF47" s="17"/>
      <c r="AG47" s="17"/>
      <c r="AH47" s="17"/>
      <c r="AI47" s="79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</row>
    <row r="48" customFormat="false" ht="12.75" hidden="true" customHeight="false" outlineLevel="0" collapsed="false">
      <c r="A48" s="7" t="s">
        <v>27</v>
      </c>
      <c r="B48" s="7" t="n">
        <v>2</v>
      </c>
      <c r="C48" s="7" t="n">
        <v>38</v>
      </c>
      <c r="D48" s="17" t="n">
        <v>227800</v>
      </c>
      <c r="E48" s="17" t="n">
        <v>205908</v>
      </c>
      <c r="F48" s="17" t="n">
        <v>251566.306928685</v>
      </c>
      <c r="G48" s="17" t="n">
        <v>179483.411764548</v>
      </c>
      <c r="H48" s="17" t="n">
        <v>202010</v>
      </c>
      <c r="I48" s="76" t="n">
        <v>184000</v>
      </c>
      <c r="J48" s="76" t="n">
        <v>175600</v>
      </c>
      <c r="K48" s="76" t="n">
        <v>92800</v>
      </c>
      <c r="L48" s="77" t="n">
        <v>105000</v>
      </c>
      <c r="M48" s="17" t="n">
        <v>182472</v>
      </c>
      <c r="N48" s="17" t="n">
        <v>191313</v>
      </c>
      <c r="O48" s="76" t="n">
        <v>206800</v>
      </c>
      <c r="P48" s="17" t="n">
        <v>89472</v>
      </c>
      <c r="Q48" s="17" t="n">
        <v>126800</v>
      </c>
      <c r="R48" s="17" t="n">
        <v>112800</v>
      </c>
      <c r="S48" s="0" t="n">
        <v>140400</v>
      </c>
      <c r="T48" s="0" t="n">
        <v>237800</v>
      </c>
      <c r="U48" s="17" t="n">
        <v>202040.150252164</v>
      </c>
      <c r="V48" s="0" t="n">
        <v>157600</v>
      </c>
      <c r="W48" s="0" t="n">
        <v>32000</v>
      </c>
      <c r="X48" s="17" t="n">
        <v>66000</v>
      </c>
      <c r="Y48" s="17" t="n">
        <v>114800</v>
      </c>
      <c r="Z48" s="17" t="n">
        <v>182400</v>
      </c>
      <c r="AA48" s="17" t="n">
        <v>215400</v>
      </c>
      <c r="AB48" s="17" t="n">
        <v>249800</v>
      </c>
      <c r="AC48" s="17" t="n">
        <v>213597.628066683</v>
      </c>
      <c r="AD48" s="17" t="n">
        <v>259200</v>
      </c>
      <c r="AE48" s="78" t="n">
        <v>185000</v>
      </c>
      <c r="AF48" s="17"/>
      <c r="AG48" s="17"/>
      <c r="AH48" s="17"/>
      <c r="AI48" s="79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</row>
    <row r="49" customFormat="false" ht="12.75" hidden="true" customHeight="false" outlineLevel="0" collapsed="false">
      <c r="A49" s="7" t="s">
        <v>27</v>
      </c>
      <c r="B49" s="7" t="n">
        <v>2</v>
      </c>
      <c r="C49" s="7" t="n">
        <v>39</v>
      </c>
      <c r="D49" s="17" t="n">
        <v>220600</v>
      </c>
      <c r="E49" s="17" t="n">
        <v>151746</v>
      </c>
      <c r="F49" s="17" t="n">
        <v>5819.14944852831</v>
      </c>
      <c r="G49" s="17" t="n">
        <v>0</v>
      </c>
      <c r="H49" s="17" t="n">
        <v>85648</v>
      </c>
      <c r="I49" s="76" t="n">
        <v>174400</v>
      </c>
      <c r="J49" s="76" t="n">
        <v>773800</v>
      </c>
      <c r="K49" s="76" t="n">
        <v>88654</v>
      </c>
      <c r="L49" s="77" t="n">
        <v>99600</v>
      </c>
      <c r="M49" s="17" t="n">
        <v>180315</v>
      </c>
      <c r="N49" s="17" t="n">
        <v>187070</v>
      </c>
      <c r="O49" s="76" t="n">
        <v>199400</v>
      </c>
      <c r="P49" s="17" t="n">
        <v>140472</v>
      </c>
      <c r="Q49" s="17" t="n">
        <v>216200</v>
      </c>
      <c r="R49" s="17" t="n">
        <v>102200</v>
      </c>
      <c r="S49" s="0" t="n">
        <v>162600</v>
      </c>
      <c r="T49" s="0" t="n">
        <v>234000</v>
      </c>
      <c r="U49" s="17" t="n">
        <v>198922.848030337</v>
      </c>
      <c r="V49" s="0" t="n">
        <v>161400</v>
      </c>
      <c r="W49" s="0" t="n">
        <v>63744</v>
      </c>
      <c r="X49" s="17" t="n">
        <v>99600</v>
      </c>
      <c r="Y49" s="17" t="n">
        <v>108600</v>
      </c>
      <c r="Z49" s="17" t="n">
        <v>225600</v>
      </c>
      <c r="AA49" s="17" t="n">
        <v>210200</v>
      </c>
      <c r="AB49" s="17" t="n">
        <v>244600</v>
      </c>
      <c r="AC49" s="17" t="n">
        <v>212465.767920665</v>
      </c>
      <c r="AD49" s="17" t="n">
        <v>262600</v>
      </c>
      <c r="AE49" s="78" t="n">
        <v>178800</v>
      </c>
      <c r="AF49" s="17"/>
      <c r="AG49" s="17"/>
      <c r="AH49" s="17"/>
      <c r="AI49" s="79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</row>
    <row r="50" customFormat="false" ht="12.75" hidden="true" customHeight="false" outlineLevel="0" collapsed="false">
      <c r="A50" s="7" t="s">
        <v>27</v>
      </c>
      <c r="B50" s="7" t="n">
        <v>2</v>
      </c>
      <c r="C50" s="7" t="n">
        <v>40</v>
      </c>
      <c r="D50" s="17" t="n">
        <v>196200</v>
      </c>
      <c r="E50" s="17" t="n">
        <v>209266</v>
      </c>
      <c r="F50" s="17" t="n">
        <v>247090.038122125</v>
      </c>
      <c r="G50" s="17" t="n">
        <v>175613.646213157</v>
      </c>
      <c r="H50" s="17" t="n">
        <v>199931</v>
      </c>
      <c r="I50" s="76" t="n">
        <v>199074</v>
      </c>
      <c r="J50" s="76" t="n">
        <v>172200</v>
      </c>
      <c r="K50" s="76" t="n">
        <v>90600</v>
      </c>
      <c r="L50" s="77" t="n">
        <v>95400</v>
      </c>
      <c r="M50" s="17" t="n">
        <v>174752</v>
      </c>
      <c r="N50" s="17" t="n">
        <v>179495</v>
      </c>
      <c r="O50" s="76" t="n">
        <v>187800</v>
      </c>
      <c r="P50" s="17" t="n">
        <v>193272</v>
      </c>
      <c r="Q50" s="17" t="n">
        <v>211600</v>
      </c>
      <c r="R50" s="17" t="n">
        <v>168000</v>
      </c>
      <c r="S50" s="0" t="n">
        <v>153000</v>
      </c>
      <c r="T50" s="0" t="n">
        <v>227400</v>
      </c>
      <c r="U50" s="17" t="n">
        <v>195221.051641918</v>
      </c>
      <c r="V50" s="0" t="n">
        <v>159200</v>
      </c>
      <c r="W50" s="0" t="n">
        <v>91135</v>
      </c>
      <c r="X50" s="17" t="n">
        <v>95200</v>
      </c>
      <c r="Y50" s="17" t="n">
        <v>34200</v>
      </c>
      <c r="Z50" s="17" t="n">
        <v>101400</v>
      </c>
      <c r="AA50" s="17" t="n">
        <v>208200</v>
      </c>
      <c r="AB50" s="17" t="n">
        <v>242600</v>
      </c>
      <c r="AC50" s="17" t="n">
        <v>219789.115168666</v>
      </c>
      <c r="AD50" s="17" t="n">
        <v>253800</v>
      </c>
      <c r="AE50" s="78" t="n">
        <v>192000</v>
      </c>
      <c r="AF50" s="17"/>
      <c r="AG50" s="17"/>
      <c r="AH50" s="17"/>
      <c r="AI50" s="79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</row>
    <row r="51" customFormat="false" ht="12.75" hidden="true" customHeight="false" outlineLevel="0" collapsed="false">
      <c r="A51" s="7" t="s">
        <v>27</v>
      </c>
      <c r="B51" s="7" t="n">
        <v>2</v>
      </c>
      <c r="C51" s="7" t="n">
        <v>41</v>
      </c>
      <c r="D51" s="17" t="n">
        <v>226200</v>
      </c>
      <c r="E51" s="17" t="n">
        <v>208146</v>
      </c>
      <c r="F51" s="17" t="n">
        <v>234780.298904084</v>
      </c>
      <c r="G51" s="17" t="n">
        <v>183906.000966139</v>
      </c>
      <c r="H51" s="17" t="n">
        <v>222283</v>
      </c>
      <c r="I51" s="76" t="n">
        <v>189200</v>
      </c>
      <c r="J51" s="76" t="n">
        <v>179800</v>
      </c>
      <c r="K51" s="76" t="n">
        <v>90400</v>
      </c>
      <c r="L51" s="77" t="n">
        <v>120672</v>
      </c>
      <c r="M51" s="17" t="n">
        <v>194320</v>
      </c>
      <c r="N51" s="17" t="n">
        <v>202870</v>
      </c>
      <c r="O51" s="76" t="n">
        <v>218000</v>
      </c>
      <c r="P51" s="17" t="n">
        <v>199472</v>
      </c>
      <c r="Q51" s="17" t="n">
        <v>193000</v>
      </c>
      <c r="R51" s="17" t="n">
        <v>130800</v>
      </c>
      <c r="S51" s="0" t="n">
        <v>171800</v>
      </c>
      <c r="T51" s="0" t="n">
        <v>240000</v>
      </c>
      <c r="U51" s="17" t="n">
        <v>208274.754695818</v>
      </c>
      <c r="V51" s="0" t="n">
        <v>169800</v>
      </c>
      <c r="W51" s="0" t="n">
        <v>102400</v>
      </c>
      <c r="X51" s="17" t="n">
        <v>109800</v>
      </c>
      <c r="Y51" s="17" t="n">
        <v>116800</v>
      </c>
      <c r="Z51" s="17" t="n">
        <v>236400</v>
      </c>
      <c r="AA51" s="17" t="n">
        <v>212400</v>
      </c>
      <c r="AB51" s="17" t="n">
        <v>242600</v>
      </c>
      <c r="AC51" s="17" t="n">
        <v>224530.58722839</v>
      </c>
      <c r="AD51" s="17" t="n">
        <v>264600</v>
      </c>
      <c r="AE51" s="78" t="n">
        <v>211600</v>
      </c>
      <c r="AF51" s="17"/>
      <c r="AG51" s="17"/>
      <c r="AH51" s="17"/>
      <c r="AI51" s="79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</row>
    <row r="52" customFormat="false" ht="12.75" hidden="true" customHeight="false" outlineLevel="0" collapsed="false">
      <c r="A52" s="7" t="s">
        <v>27</v>
      </c>
      <c r="B52" s="7" t="n">
        <v>2</v>
      </c>
      <c r="C52" s="7" t="n">
        <v>42</v>
      </c>
      <c r="D52" s="17" t="n">
        <v>215600</v>
      </c>
      <c r="E52" s="17" t="n">
        <v>209042</v>
      </c>
      <c r="F52" s="17" t="n">
        <v>249328.172525405</v>
      </c>
      <c r="G52" s="17" t="n">
        <v>175613.646213157</v>
      </c>
      <c r="H52" s="17" t="n">
        <v>216440</v>
      </c>
      <c r="I52" s="76" t="n">
        <v>223400</v>
      </c>
      <c r="J52" s="76" t="n">
        <v>162800</v>
      </c>
      <c r="K52" s="76" t="n">
        <v>96000</v>
      </c>
      <c r="L52" s="77" t="n">
        <v>119734</v>
      </c>
      <c r="M52" s="17" t="n">
        <v>189518</v>
      </c>
      <c r="N52" s="17" t="n">
        <v>200865</v>
      </c>
      <c r="O52" s="76" t="n">
        <v>201200</v>
      </c>
      <c r="P52" s="17" t="n">
        <v>187872</v>
      </c>
      <c r="Q52" s="17" t="n">
        <v>215800</v>
      </c>
      <c r="R52" s="17" t="n">
        <v>181800</v>
      </c>
      <c r="S52" s="0" t="n">
        <v>172600</v>
      </c>
      <c r="T52" s="0" t="n">
        <v>232400</v>
      </c>
      <c r="U52" s="17" t="n">
        <v>204183.29552967</v>
      </c>
      <c r="V52" s="0" t="n">
        <v>168200</v>
      </c>
      <c r="W52" s="0" t="n">
        <v>109136</v>
      </c>
      <c r="X52" s="17" t="n">
        <v>111000</v>
      </c>
      <c r="Y52" s="17" t="n">
        <v>112200</v>
      </c>
      <c r="Z52" s="17" t="n">
        <v>237400</v>
      </c>
      <c r="AA52" s="17" t="n">
        <v>215400</v>
      </c>
      <c r="AB52" s="17" t="n">
        <v>245000</v>
      </c>
      <c r="AC52" s="17" t="n">
        <v>218287.038416114</v>
      </c>
      <c r="AD52" s="17" t="n">
        <v>261800</v>
      </c>
      <c r="AE52" s="78" t="n">
        <v>199200</v>
      </c>
      <c r="AF52" s="17"/>
      <c r="AG52" s="17"/>
      <c r="AH52" s="17"/>
      <c r="AI52" s="79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</row>
    <row r="53" customFormat="false" ht="12.75" hidden="true" customHeight="false" outlineLevel="0" collapsed="false">
      <c r="A53" s="7" t="s">
        <v>27</v>
      </c>
      <c r="B53" s="7" t="n">
        <v>2</v>
      </c>
      <c r="C53" s="7" t="n">
        <v>43</v>
      </c>
      <c r="D53" s="17" t="n">
        <v>218800</v>
      </c>
      <c r="E53" s="17" t="n">
        <v>198299</v>
      </c>
      <c r="F53" s="17" t="n">
        <v>225827.761290964</v>
      </c>
      <c r="G53" s="17" t="n">
        <v>170085.409711169</v>
      </c>
      <c r="H53" s="17" t="n">
        <v>217926</v>
      </c>
      <c r="I53" s="76" t="n">
        <v>185200</v>
      </c>
      <c r="J53" s="76" t="n">
        <v>153800</v>
      </c>
      <c r="K53" s="76" t="n">
        <v>93400</v>
      </c>
      <c r="L53" s="77" t="n">
        <v>111298</v>
      </c>
      <c r="M53" s="17" t="n">
        <v>177215</v>
      </c>
      <c r="N53" s="17" t="n">
        <v>190613</v>
      </c>
      <c r="O53" s="76" t="n">
        <v>199800</v>
      </c>
      <c r="P53" s="17" t="n">
        <v>150472</v>
      </c>
      <c r="Q53" s="17" t="n">
        <v>0</v>
      </c>
      <c r="R53" s="17" t="n">
        <v>115458</v>
      </c>
      <c r="S53" s="0" t="n">
        <v>162600</v>
      </c>
      <c r="T53" s="0" t="n">
        <v>242400</v>
      </c>
      <c r="U53" s="17" t="n">
        <v>202234.981641028</v>
      </c>
      <c r="V53" s="0" t="n">
        <v>163800</v>
      </c>
      <c r="W53" s="0" t="n">
        <v>89949</v>
      </c>
      <c r="X53" s="17" t="n">
        <v>105600</v>
      </c>
      <c r="Y53" s="17" t="n">
        <v>107200</v>
      </c>
      <c r="Z53" s="17" t="n">
        <v>224000</v>
      </c>
      <c r="AA53" s="17" t="n">
        <v>210600</v>
      </c>
      <c r="AB53" s="17" t="n">
        <v>238600</v>
      </c>
      <c r="AC53" s="17" t="n">
        <v>213807.803119351</v>
      </c>
      <c r="AD53" s="17" t="n">
        <v>256600</v>
      </c>
      <c r="AE53" s="78" t="n">
        <v>204600</v>
      </c>
      <c r="AF53" s="17"/>
      <c r="AG53" s="17"/>
      <c r="AH53" s="17"/>
      <c r="AI53" s="79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</row>
    <row r="54" customFormat="false" ht="12.75" hidden="true" customHeight="false" outlineLevel="0" collapsed="false">
      <c r="A54" s="7" t="s">
        <v>27</v>
      </c>
      <c r="B54" s="7" t="n">
        <v>2</v>
      </c>
      <c r="C54" s="7" t="n">
        <v>44</v>
      </c>
      <c r="D54" s="17" t="n">
        <v>226400</v>
      </c>
      <c r="E54" s="17" t="n">
        <v>205908</v>
      </c>
      <c r="F54" s="17" t="n">
        <v>252461.560689997</v>
      </c>
      <c r="G54" s="17" t="n">
        <v>189618.512018193</v>
      </c>
      <c r="H54" s="17" t="n">
        <v>224443</v>
      </c>
      <c r="I54" s="76" t="n">
        <v>196200</v>
      </c>
      <c r="J54" s="76" t="n">
        <v>186200</v>
      </c>
      <c r="K54" s="76" t="n">
        <v>98600</v>
      </c>
      <c r="L54" s="77" t="n">
        <v>114000</v>
      </c>
      <c r="M54" s="17" t="n">
        <v>153440</v>
      </c>
      <c r="N54" s="17" t="n">
        <v>202196</v>
      </c>
      <c r="O54" s="76" t="n">
        <v>210200</v>
      </c>
      <c r="P54" s="17" t="n">
        <v>176272</v>
      </c>
      <c r="Q54" s="17" t="n">
        <v>208400</v>
      </c>
      <c r="R54" s="17" t="n">
        <v>184200</v>
      </c>
      <c r="S54" s="0" t="n">
        <v>169200</v>
      </c>
      <c r="T54" s="0" t="n">
        <v>241200</v>
      </c>
      <c r="U54" s="17" t="n">
        <v>210807.562751053</v>
      </c>
      <c r="V54" s="0" t="n">
        <v>173800</v>
      </c>
      <c r="W54" s="0" t="n">
        <v>106244</v>
      </c>
      <c r="X54" s="17" t="n">
        <v>113000</v>
      </c>
      <c r="Y54" s="17" t="n">
        <v>117600</v>
      </c>
      <c r="Z54" s="17" t="n">
        <v>240000</v>
      </c>
      <c r="AA54" s="17" t="n">
        <v>211200</v>
      </c>
      <c r="AB54" s="17" t="n">
        <v>247200</v>
      </c>
      <c r="AC54" s="17" t="n">
        <v>223088.285032102</v>
      </c>
      <c r="AD54" s="17" t="n">
        <v>265000</v>
      </c>
      <c r="AE54" s="78" t="n">
        <v>209600</v>
      </c>
      <c r="AF54" s="17"/>
      <c r="AG54" s="17"/>
      <c r="AH54" s="17"/>
      <c r="AI54" s="79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</row>
    <row r="55" customFormat="false" ht="12.75" hidden="true" customHeight="false" outlineLevel="0" collapsed="false">
      <c r="A55" s="7" t="s">
        <v>27</v>
      </c>
      <c r="B55" s="7" t="n">
        <v>2</v>
      </c>
      <c r="C55" s="7" t="n">
        <v>45</v>
      </c>
      <c r="D55" s="17" t="n">
        <v>232200</v>
      </c>
      <c r="E55" s="17" t="n">
        <v>211056</v>
      </c>
      <c r="F55" s="17" t="n">
        <v>250894.866607701</v>
      </c>
      <c r="G55" s="17" t="n">
        <v>184090.275516205</v>
      </c>
      <c r="H55" s="17" t="n">
        <v>184400</v>
      </c>
      <c r="I55" s="76" t="n">
        <v>205400</v>
      </c>
      <c r="J55" s="76" t="n">
        <v>179000</v>
      </c>
      <c r="K55" s="76" t="n">
        <v>100000</v>
      </c>
      <c r="L55" s="77" t="n">
        <v>114200</v>
      </c>
      <c r="M55" s="17" t="n">
        <v>191510</v>
      </c>
      <c r="N55" s="17" t="n">
        <v>204515</v>
      </c>
      <c r="O55" s="76" t="n">
        <v>190600</v>
      </c>
      <c r="P55" s="17" t="n">
        <v>97672</v>
      </c>
      <c r="Q55" s="17" t="n">
        <v>218800</v>
      </c>
      <c r="R55" s="17" t="n">
        <v>169600</v>
      </c>
      <c r="S55" s="0" t="n">
        <v>174200</v>
      </c>
      <c r="T55" s="0" t="n">
        <v>243600</v>
      </c>
      <c r="U55" s="17" t="n">
        <v>211392.056917645</v>
      </c>
      <c r="V55" s="0" t="n">
        <v>169600</v>
      </c>
      <c r="W55" s="0" t="n">
        <v>109751</v>
      </c>
      <c r="X55" s="17" t="n">
        <v>113400</v>
      </c>
      <c r="Y55" s="17" t="n">
        <v>116600</v>
      </c>
      <c r="Z55" s="17" t="n">
        <v>217400</v>
      </c>
      <c r="AA55" s="17" t="n">
        <v>173400</v>
      </c>
      <c r="AB55" s="17" t="n">
        <v>249600</v>
      </c>
      <c r="AC55" s="17" t="n">
        <v>207800.460214889</v>
      </c>
      <c r="AD55" s="17" t="n">
        <v>246400</v>
      </c>
      <c r="AE55" s="78" t="n">
        <v>211200</v>
      </c>
      <c r="AF55" s="17"/>
      <c r="AG55" s="17"/>
      <c r="AH55" s="17"/>
      <c r="AI55" s="79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</row>
    <row r="56" customFormat="false" ht="12.75" hidden="true" customHeight="false" outlineLevel="0" collapsed="false">
      <c r="A56" s="7" t="s">
        <v>27</v>
      </c>
      <c r="B56" s="7" t="n">
        <v>2</v>
      </c>
      <c r="C56" s="7" t="n">
        <v>46</v>
      </c>
      <c r="D56" s="17" t="n">
        <v>235400</v>
      </c>
      <c r="E56" s="17" t="n">
        <v>210608</v>
      </c>
      <c r="F56" s="17" t="n">
        <v>254475.88165295</v>
      </c>
      <c r="G56" s="17" t="n">
        <v>188512.864717796</v>
      </c>
      <c r="H56" s="17" t="n">
        <v>218527</v>
      </c>
      <c r="I56" s="76" t="n">
        <v>194200</v>
      </c>
      <c r="J56" s="76" t="n">
        <v>182200</v>
      </c>
      <c r="K56" s="76" t="n">
        <v>94400</v>
      </c>
      <c r="L56" s="77" t="n">
        <v>117800</v>
      </c>
      <c r="M56" s="17" t="n">
        <v>190032</v>
      </c>
      <c r="N56" s="17" t="n">
        <v>201850</v>
      </c>
      <c r="O56" s="76" t="n">
        <v>204800</v>
      </c>
      <c r="P56" s="17" t="n">
        <v>197072</v>
      </c>
      <c r="Q56" s="17" t="n">
        <v>203200</v>
      </c>
      <c r="R56" s="17" t="n">
        <v>110800</v>
      </c>
      <c r="S56" s="0" t="n">
        <v>155600</v>
      </c>
      <c r="T56" s="0" t="n">
        <v>246600</v>
      </c>
      <c r="U56" s="17" t="n">
        <v>170477.465256166</v>
      </c>
      <c r="V56" s="0" t="n">
        <v>18200</v>
      </c>
      <c r="W56" s="0" t="n">
        <v>35459</v>
      </c>
      <c r="X56" s="17" t="n">
        <v>112600</v>
      </c>
      <c r="Y56" s="17" t="n">
        <v>121200</v>
      </c>
      <c r="Z56" s="17" t="n">
        <v>279600</v>
      </c>
      <c r="AA56" s="17" t="n">
        <v>185200</v>
      </c>
      <c r="AB56" s="17" t="n">
        <v>253400</v>
      </c>
      <c r="AC56" s="17" t="n">
        <v>222909.925469058</v>
      </c>
      <c r="AD56" s="17" t="n">
        <v>266600</v>
      </c>
      <c r="AE56" s="78" t="n">
        <v>211600</v>
      </c>
      <c r="AF56" s="17"/>
      <c r="AG56" s="17"/>
      <c r="AH56" s="17"/>
      <c r="AI56" s="79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</row>
    <row r="57" customFormat="false" ht="12.75" hidden="true" customHeight="false" outlineLevel="0" collapsed="false">
      <c r="A57" s="7" t="s">
        <v>27</v>
      </c>
      <c r="B57" s="7" t="n">
        <v>2</v>
      </c>
      <c r="C57" s="7" t="n">
        <v>47</v>
      </c>
      <c r="D57" s="17" t="n">
        <v>228400</v>
      </c>
      <c r="E57" s="17" t="n">
        <v>206804</v>
      </c>
      <c r="F57" s="17" t="n">
        <v>253356.814451309</v>
      </c>
      <c r="G57" s="17" t="n">
        <v>180773.333615012</v>
      </c>
      <c r="H57" s="17" t="n">
        <v>215744</v>
      </c>
      <c r="I57" s="76" t="n">
        <v>216617</v>
      </c>
      <c r="J57" s="76" t="n">
        <v>177600</v>
      </c>
      <c r="K57" s="76" t="n">
        <v>95282</v>
      </c>
      <c r="L57" s="77" t="n">
        <v>69559</v>
      </c>
      <c r="M57" s="17" t="n">
        <v>182941</v>
      </c>
      <c r="N57" s="17" t="n">
        <v>195447</v>
      </c>
      <c r="O57" s="76" t="n">
        <v>188400</v>
      </c>
      <c r="P57" s="17" t="n">
        <v>184072</v>
      </c>
      <c r="Q57" s="17" t="n">
        <v>212200</v>
      </c>
      <c r="R57" s="17" t="n">
        <v>157000</v>
      </c>
      <c r="S57" s="0" t="n">
        <v>167600</v>
      </c>
      <c r="T57" s="0" t="n">
        <v>234800</v>
      </c>
      <c r="U57" s="17" t="n">
        <v>199312.510808066</v>
      </c>
      <c r="V57" s="0" t="n">
        <v>158400</v>
      </c>
      <c r="W57" s="0" t="n">
        <v>106569</v>
      </c>
      <c r="X57" s="17" t="n">
        <v>106600</v>
      </c>
      <c r="Y57" s="17" t="n">
        <v>120107</v>
      </c>
      <c r="Z57" s="17" t="n">
        <v>68200</v>
      </c>
      <c r="AA57" s="17" t="n">
        <v>0</v>
      </c>
      <c r="AB57" s="17" t="n">
        <v>0</v>
      </c>
      <c r="AC57" s="17" t="n">
        <v>0</v>
      </c>
      <c r="AD57" s="17" t="n">
        <v>0</v>
      </c>
      <c r="AE57" s="78" t="n">
        <v>0</v>
      </c>
      <c r="AF57" s="17"/>
      <c r="AG57" s="17"/>
      <c r="AH57" s="17"/>
      <c r="AI57" s="79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</row>
    <row r="58" customFormat="false" ht="12.75" hidden="true" customHeight="false" outlineLevel="0" collapsed="false">
      <c r="A58" s="7" t="s">
        <v>27</v>
      </c>
      <c r="B58" s="7" t="n">
        <v>2</v>
      </c>
      <c r="C58" s="7" t="n">
        <v>48</v>
      </c>
      <c r="D58" s="17" t="n">
        <v>214934</v>
      </c>
      <c r="E58" s="17" t="n">
        <v>213985</v>
      </c>
      <c r="F58" s="17" t="n">
        <v>236047.082976341</v>
      </c>
      <c r="G58" s="17" t="n">
        <v>176281.641457147</v>
      </c>
      <c r="H58" s="17" t="n">
        <v>226141</v>
      </c>
      <c r="I58" s="76" t="n">
        <v>219152</v>
      </c>
      <c r="J58" s="76" t="n">
        <v>184427</v>
      </c>
      <c r="K58" s="76" t="n">
        <v>98639</v>
      </c>
      <c r="L58" s="77" t="n">
        <v>116074</v>
      </c>
      <c r="M58" s="17" t="n">
        <v>185846</v>
      </c>
      <c r="N58" s="17" t="n">
        <v>196761</v>
      </c>
      <c r="O58" s="76" t="n">
        <v>203063</v>
      </c>
      <c r="P58" s="17" t="n">
        <v>0</v>
      </c>
      <c r="Q58" s="17" t="n">
        <v>196083</v>
      </c>
      <c r="R58" s="17" t="n">
        <v>3600</v>
      </c>
      <c r="S58" s="0" t="n">
        <v>179351</v>
      </c>
      <c r="T58" s="0" t="n">
        <v>229800</v>
      </c>
      <c r="U58" s="17" t="n">
        <v>205936.778029448</v>
      </c>
      <c r="V58" s="0" t="n">
        <v>170600</v>
      </c>
      <c r="W58" s="0" t="n">
        <v>108548</v>
      </c>
      <c r="X58" s="17" t="n">
        <v>110000</v>
      </c>
      <c r="Y58" s="17" t="n">
        <v>117200</v>
      </c>
      <c r="Z58" s="17" t="n">
        <v>232800</v>
      </c>
      <c r="AA58" s="17" t="n">
        <v>216400</v>
      </c>
      <c r="AB58" s="17" t="n">
        <v>249600</v>
      </c>
      <c r="AC58" s="17" t="n">
        <v>221931.358136683</v>
      </c>
      <c r="AD58" s="17" t="n">
        <v>267000</v>
      </c>
      <c r="AE58" s="78" t="n">
        <v>195800</v>
      </c>
      <c r="AF58" s="17"/>
      <c r="AG58" s="17"/>
      <c r="AH58" s="17"/>
      <c r="AI58" s="79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</row>
    <row r="59" customFormat="false" ht="12.75" hidden="true" customHeight="false" outlineLevel="0" collapsed="false">
      <c r="A59" s="7" t="s">
        <v>27</v>
      </c>
      <c r="B59" s="7" t="n">
        <v>2</v>
      </c>
      <c r="C59" s="7" t="n">
        <v>49</v>
      </c>
      <c r="D59" s="17" t="n">
        <v>178600</v>
      </c>
      <c r="E59" s="17" t="n">
        <v>228737</v>
      </c>
      <c r="F59" s="17" t="n">
        <v>261637.911743446</v>
      </c>
      <c r="G59" s="17" t="n">
        <v>176166.469863355</v>
      </c>
      <c r="H59" s="17" t="n">
        <v>222060</v>
      </c>
      <c r="I59" s="76" t="n">
        <v>217200</v>
      </c>
      <c r="J59" s="76" t="n">
        <v>177000</v>
      </c>
      <c r="K59" s="76" t="n">
        <v>95800</v>
      </c>
      <c r="L59" s="77" t="n">
        <v>121488</v>
      </c>
      <c r="M59" s="17" t="n">
        <v>198389</v>
      </c>
      <c r="N59" s="17" t="n">
        <v>208364</v>
      </c>
      <c r="O59" s="76" t="n">
        <v>230800</v>
      </c>
      <c r="P59" s="17" t="n">
        <v>200672</v>
      </c>
      <c r="Q59" s="17" t="n">
        <v>216000</v>
      </c>
      <c r="R59" s="17" t="n">
        <v>68633</v>
      </c>
      <c r="S59" s="0" t="n">
        <v>185400</v>
      </c>
      <c r="T59" s="0" t="n">
        <v>254800</v>
      </c>
      <c r="U59" s="17" t="n">
        <v>222107.783305176</v>
      </c>
      <c r="V59" s="0" t="n">
        <v>176600</v>
      </c>
      <c r="W59" s="0" t="n">
        <v>111681</v>
      </c>
      <c r="X59" s="17" t="n">
        <v>122600</v>
      </c>
      <c r="Y59" s="17" t="n">
        <v>128400</v>
      </c>
      <c r="Z59" s="17" t="n">
        <v>241000</v>
      </c>
      <c r="AA59" s="17" t="n">
        <v>231200</v>
      </c>
      <c r="AB59" s="17" t="n">
        <v>266600</v>
      </c>
      <c r="AC59" s="17" t="n">
        <v>251322.12180905</v>
      </c>
      <c r="AD59" s="17" t="n">
        <v>296400</v>
      </c>
      <c r="AE59" s="78" t="n">
        <v>229000</v>
      </c>
      <c r="AF59" s="17"/>
      <c r="AG59" s="17"/>
      <c r="AH59" s="17"/>
      <c r="AI59" s="79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</row>
    <row r="60" customFormat="false" ht="12.75" hidden="true" customHeight="false" outlineLevel="0" collapsed="false">
      <c r="A60" s="7" t="s">
        <v>27</v>
      </c>
      <c r="B60" s="7" t="n">
        <v>2</v>
      </c>
      <c r="C60" s="7" t="n">
        <v>50</v>
      </c>
      <c r="D60" s="17" t="n">
        <v>246400</v>
      </c>
      <c r="E60" s="17" t="n">
        <v>228737</v>
      </c>
      <c r="F60" s="17" t="n">
        <v>275738.158484111</v>
      </c>
      <c r="G60" s="17" t="n">
        <v>190327.047663198</v>
      </c>
      <c r="H60" s="17" t="n">
        <v>229853</v>
      </c>
      <c r="I60" s="76" t="n">
        <v>225000</v>
      </c>
      <c r="J60" s="76" t="n">
        <v>191200</v>
      </c>
      <c r="K60" s="76" t="n">
        <v>101000</v>
      </c>
      <c r="L60" s="77" t="n">
        <v>117600</v>
      </c>
      <c r="M60" s="17" t="n">
        <v>201371</v>
      </c>
      <c r="N60" s="17" t="n">
        <v>214063</v>
      </c>
      <c r="O60" s="76" t="n">
        <v>203200</v>
      </c>
      <c r="P60" s="17" t="n">
        <v>201272</v>
      </c>
      <c r="Q60" s="17" t="n">
        <v>240200</v>
      </c>
      <c r="R60" s="17" t="n">
        <v>187800</v>
      </c>
      <c r="S60" s="0" t="n">
        <v>172000</v>
      </c>
      <c r="T60" s="0" t="n">
        <v>237800</v>
      </c>
      <c r="U60" s="17" t="n">
        <v>219964.63802767</v>
      </c>
      <c r="V60" s="0" t="n">
        <v>171349</v>
      </c>
      <c r="W60" s="0" t="n">
        <v>83953</v>
      </c>
      <c r="X60" s="17" t="n">
        <v>115000</v>
      </c>
      <c r="Y60" s="17" t="n">
        <v>128600</v>
      </c>
      <c r="Z60" s="17" t="n">
        <v>250200</v>
      </c>
      <c r="AA60" s="17" t="n">
        <v>226800</v>
      </c>
      <c r="AB60" s="17" t="n">
        <v>278200</v>
      </c>
      <c r="AC60" s="17" t="n">
        <v>246702.127073344</v>
      </c>
      <c r="AD60" s="17" t="n">
        <v>288400</v>
      </c>
      <c r="AE60" s="78" t="n">
        <v>224000</v>
      </c>
      <c r="AF60" s="17"/>
      <c r="AG60" s="17"/>
      <c r="AH60" s="17"/>
      <c r="AI60" s="79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</row>
    <row r="61" customFormat="false" ht="12.75" hidden="true" customHeight="false" outlineLevel="0" collapsed="false">
      <c r="A61" s="7" t="s">
        <v>27</v>
      </c>
      <c r="B61" s="7" t="n">
        <v>2</v>
      </c>
      <c r="C61" s="7" t="n">
        <v>51</v>
      </c>
      <c r="D61" s="17" t="n">
        <v>249600</v>
      </c>
      <c r="E61" s="17" t="n">
        <v>233214</v>
      </c>
      <c r="F61" s="17" t="n">
        <v>260518.844541806</v>
      </c>
      <c r="G61" s="17" t="n">
        <v>196068.121270513</v>
      </c>
      <c r="H61" s="17" t="n">
        <v>230053</v>
      </c>
      <c r="I61" s="76" t="n">
        <v>202400</v>
      </c>
      <c r="J61" s="76" t="n">
        <v>165200</v>
      </c>
      <c r="K61" s="76" t="n">
        <v>104800</v>
      </c>
      <c r="L61" s="77" t="n">
        <v>115800</v>
      </c>
      <c r="M61" s="17" t="n">
        <v>187604</v>
      </c>
      <c r="N61" s="17" t="n">
        <v>174002</v>
      </c>
      <c r="O61" s="76" t="n">
        <v>211400</v>
      </c>
      <c r="P61" s="17" t="n">
        <v>221272</v>
      </c>
      <c r="Q61" s="17" t="n">
        <v>223800</v>
      </c>
      <c r="R61" s="17" t="n">
        <v>160400</v>
      </c>
      <c r="S61" s="0" t="n">
        <v>181800</v>
      </c>
      <c r="T61" s="0" t="n">
        <v>233800</v>
      </c>
      <c r="U61" s="17" t="n">
        <v>128978.379428093</v>
      </c>
      <c r="V61" s="0" t="n">
        <v>165800</v>
      </c>
      <c r="W61" s="0" t="n">
        <v>99008</v>
      </c>
      <c r="X61" s="17" t="n">
        <v>120000</v>
      </c>
      <c r="Y61" s="17" t="n">
        <v>118200</v>
      </c>
      <c r="Z61" s="17" t="n">
        <v>235800</v>
      </c>
      <c r="AA61" s="17" t="n">
        <v>235800</v>
      </c>
      <c r="AB61" s="17" t="n">
        <v>266000</v>
      </c>
      <c r="AC61" s="17" t="n">
        <v>251675.948617899</v>
      </c>
      <c r="AD61" s="17" t="n">
        <v>296400</v>
      </c>
      <c r="AE61" s="78" t="n">
        <v>220800</v>
      </c>
      <c r="AF61" s="17"/>
      <c r="AG61" s="17"/>
      <c r="AH61" s="17"/>
      <c r="AI61" s="79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</row>
    <row r="62" customFormat="false" ht="12.75" hidden="true" customHeight="false" outlineLevel="0" collapsed="false">
      <c r="A62" s="7" t="s">
        <v>27</v>
      </c>
      <c r="B62" s="7" t="n">
        <v>2</v>
      </c>
      <c r="C62" s="7" t="n">
        <v>52</v>
      </c>
      <c r="D62" s="17" t="n">
        <v>253200</v>
      </c>
      <c r="E62" s="17" t="n">
        <v>229185</v>
      </c>
      <c r="F62" s="17" t="n">
        <v>274619.091282471</v>
      </c>
      <c r="G62" s="17" t="n">
        <v>196252.395820579</v>
      </c>
      <c r="H62" s="17" t="n">
        <v>241004</v>
      </c>
      <c r="I62" s="76" t="n">
        <v>226000</v>
      </c>
      <c r="J62" s="76" t="n">
        <v>186400</v>
      </c>
      <c r="K62" s="76" t="n">
        <v>107400</v>
      </c>
      <c r="L62" s="77" t="n">
        <v>110400</v>
      </c>
      <c r="M62" s="17" t="n">
        <v>199066</v>
      </c>
      <c r="N62" s="17" t="n">
        <v>195200</v>
      </c>
      <c r="O62" s="76" t="n">
        <v>215200</v>
      </c>
      <c r="P62" s="17" t="n">
        <v>120272</v>
      </c>
      <c r="Q62" s="17" t="n">
        <v>207000</v>
      </c>
      <c r="R62" s="17" t="n">
        <v>192200</v>
      </c>
      <c r="S62" s="0" t="n">
        <v>179800</v>
      </c>
      <c r="T62" s="0" t="n">
        <v>253600</v>
      </c>
      <c r="U62" s="17" t="n">
        <v>222302.61469404</v>
      </c>
      <c r="V62" s="0" t="n">
        <v>180200</v>
      </c>
      <c r="W62" s="0" t="n">
        <v>109352</v>
      </c>
      <c r="X62" s="17" t="n">
        <v>120400</v>
      </c>
      <c r="Y62" s="17" t="n">
        <v>107400</v>
      </c>
      <c r="Z62" s="17" t="n">
        <v>0</v>
      </c>
      <c r="AA62" s="17" t="n">
        <v>240800</v>
      </c>
      <c r="AB62" s="17" t="n">
        <v>276200</v>
      </c>
      <c r="AC62" s="17" t="n">
        <v>253782.519673307</v>
      </c>
      <c r="AD62" s="17" t="n">
        <v>293600</v>
      </c>
      <c r="AE62" s="78" t="n">
        <v>218800</v>
      </c>
      <c r="AF62" s="17"/>
      <c r="AG62" s="17"/>
      <c r="AH62" s="17"/>
      <c r="AI62" s="79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</row>
    <row r="63" customFormat="false" ht="12.75" hidden="true" customHeight="false" outlineLevel="0" collapsed="false">
      <c r="A63" s="7" t="s">
        <v>27</v>
      </c>
      <c r="B63" s="7" t="n">
        <v>2</v>
      </c>
      <c r="C63" s="7" t="n">
        <v>53</v>
      </c>
      <c r="D63" s="17" t="n">
        <v>240600</v>
      </c>
      <c r="E63" s="17" t="n">
        <v>220904</v>
      </c>
      <c r="F63" s="17" t="n">
        <v>211727.514550299</v>
      </c>
      <c r="G63" s="17" t="n">
        <v>190539.884768525</v>
      </c>
      <c r="H63" s="17" t="n">
        <v>241132</v>
      </c>
      <c r="I63" s="76" t="n">
        <v>218400</v>
      </c>
      <c r="J63" s="76" t="n">
        <v>163800</v>
      </c>
      <c r="K63" s="76" t="n">
        <v>103800</v>
      </c>
      <c r="L63" s="77" t="n">
        <v>97200</v>
      </c>
      <c r="M63" s="17" t="n">
        <v>187767</v>
      </c>
      <c r="N63" s="17" t="n">
        <v>166999</v>
      </c>
      <c r="O63" s="76" t="n">
        <v>165800</v>
      </c>
      <c r="P63" s="17" t="n">
        <v>111672</v>
      </c>
      <c r="Q63" s="17" t="n">
        <v>208800</v>
      </c>
      <c r="R63" s="17" t="n">
        <v>173800</v>
      </c>
      <c r="S63" s="0" t="n">
        <v>147600</v>
      </c>
      <c r="T63" s="0" t="n">
        <v>243600</v>
      </c>
      <c r="U63" s="17" t="n">
        <v>192298.580808955</v>
      </c>
      <c r="V63" s="0" t="n">
        <v>177800</v>
      </c>
      <c r="W63" s="0" t="n">
        <v>113937</v>
      </c>
      <c r="X63" s="17" t="n">
        <v>116600</v>
      </c>
      <c r="Y63" s="17" t="n">
        <v>109200</v>
      </c>
      <c r="Z63" s="17" t="n">
        <v>201356</v>
      </c>
      <c r="AA63" s="17" t="n">
        <v>156102</v>
      </c>
      <c r="AB63" s="17" t="n">
        <v>183600</v>
      </c>
      <c r="AC63" s="17" t="n">
        <v>222136.71266062</v>
      </c>
      <c r="AD63" s="17" t="n">
        <v>158800</v>
      </c>
      <c r="AE63" s="78" t="n">
        <v>212000</v>
      </c>
      <c r="AF63" s="17"/>
      <c r="AG63" s="17"/>
      <c r="AH63" s="17"/>
      <c r="AI63" s="79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</row>
    <row r="64" customFormat="false" ht="12.75" hidden="true" customHeight="false" outlineLevel="0" collapsed="false">
      <c r="A64" s="7" t="s">
        <v>27</v>
      </c>
      <c r="B64" s="7" t="n">
        <v>2</v>
      </c>
      <c r="C64" s="7" t="n">
        <v>54</v>
      </c>
      <c r="D64" s="17" t="n">
        <v>244800</v>
      </c>
      <c r="E64" s="17" t="n">
        <v>227171</v>
      </c>
      <c r="F64" s="17" t="n">
        <v>263428.41926607</v>
      </c>
      <c r="G64" s="17" t="n">
        <v>194593.924869983</v>
      </c>
      <c r="H64" s="17" t="n">
        <v>183600</v>
      </c>
      <c r="I64" s="76" t="n">
        <v>209000</v>
      </c>
      <c r="J64" s="76" t="n">
        <v>195400</v>
      </c>
      <c r="K64" s="76" t="n">
        <v>96400</v>
      </c>
      <c r="L64" s="77" t="n">
        <v>118800</v>
      </c>
      <c r="M64" s="17" t="n">
        <v>196673</v>
      </c>
      <c r="N64" s="17" t="n">
        <v>214732</v>
      </c>
      <c r="O64" s="76" t="n">
        <v>227800</v>
      </c>
      <c r="P64" s="17" t="n">
        <v>170872</v>
      </c>
      <c r="Q64" s="17" t="n">
        <v>120600</v>
      </c>
      <c r="R64" s="17" t="n">
        <v>155400</v>
      </c>
      <c r="S64" s="0" t="n">
        <v>179800</v>
      </c>
      <c r="T64" s="0" t="n">
        <v>238400</v>
      </c>
      <c r="U64" s="17" t="n">
        <v>223081.940249497</v>
      </c>
      <c r="V64" s="0" t="n">
        <v>172200</v>
      </c>
      <c r="W64" s="0" t="n">
        <v>105509</v>
      </c>
      <c r="X64" s="17" t="n">
        <v>122400</v>
      </c>
      <c r="Y64" s="17" t="n">
        <v>128600</v>
      </c>
      <c r="Z64" s="17" t="n">
        <v>253600</v>
      </c>
      <c r="AA64" s="17" t="n">
        <v>230800</v>
      </c>
      <c r="AB64" s="17" t="n">
        <v>253400</v>
      </c>
      <c r="AC64" s="17" t="n">
        <v>225477.339071141</v>
      </c>
      <c r="AD64" s="17" t="n">
        <v>291000</v>
      </c>
      <c r="AE64" s="78" t="n">
        <v>214200</v>
      </c>
      <c r="AF64" s="17"/>
      <c r="AG64" s="17"/>
      <c r="AH64" s="17"/>
      <c r="AI64" s="79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</row>
    <row r="65" customFormat="false" ht="12.75" hidden="true" customHeight="false" outlineLevel="0" collapsed="false">
      <c r="A65" s="7" t="s">
        <v>27</v>
      </c>
      <c r="B65" s="7" t="n">
        <v>2</v>
      </c>
      <c r="C65" s="7" t="n">
        <v>55</v>
      </c>
      <c r="D65" s="17" t="n">
        <v>247800</v>
      </c>
      <c r="E65" s="17" t="n">
        <v>222918</v>
      </c>
      <c r="F65" s="17" t="n">
        <v>267904.68807263</v>
      </c>
      <c r="G65" s="17" t="n">
        <v>198463.690421374</v>
      </c>
      <c r="H65" s="17" t="n">
        <v>205122</v>
      </c>
      <c r="I65" s="76" t="n">
        <v>210800</v>
      </c>
      <c r="J65" s="76" t="n">
        <v>183000</v>
      </c>
      <c r="K65" s="76" t="n">
        <v>102400</v>
      </c>
      <c r="L65" s="77" t="n">
        <v>116200</v>
      </c>
      <c r="M65" s="17" t="n">
        <v>195549</v>
      </c>
      <c r="N65" s="17" t="n">
        <v>209068</v>
      </c>
      <c r="O65" s="76" t="n">
        <v>168800</v>
      </c>
      <c r="P65" s="17" t="n">
        <v>170672</v>
      </c>
      <c r="Q65" s="17" t="n">
        <v>196200</v>
      </c>
      <c r="R65" s="17" t="n">
        <v>185000</v>
      </c>
      <c r="S65" s="0" t="n">
        <v>172200</v>
      </c>
      <c r="T65" s="0" t="n">
        <v>240200</v>
      </c>
      <c r="U65" s="17" t="n">
        <v>161320.389979549</v>
      </c>
      <c r="V65" s="0" t="n">
        <v>78200</v>
      </c>
      <c r="W65" s="0" t="n">
        <v>62600</v>
      </c>
      <c r="X65" s="17" t="n">
        <v>119600</v>
      </c>
      <c r="Y65" s="17" t="n">
        <v>118400</v>
      </c>
      <c r="Z65" s="17" t="n">
        <v>239200</v>
      </c>
      <c r="AA65" s="17" t="n">
        <v>226800</v>
      </c>
      <c r="AB65" s="17" t="n">
        <v>267000</v>
      </c>
      <c r="AC65" s="17" t="n">
        <v>248496.327866989</v>
      </c>
      <c r="AD65" s="17" t="n">
        <v>284400</v>
      </c>
      <c r="AE65" s="78" t="n">
        <v>184800</v>
      </c>
      <c r="AF65" s="17"/>
      <c r="AG65" s="17"/>
      <c r="AH65" s="17"/>
      <c r="AI65" s="79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</row>
    <row r="66" customFormat="false" ht="12.75" hidden="true" customHeight="false" outlineLevel="0" collapsed="false">
      <c r="A66" s="7" t="s">
        <v>27</v>
      </c>
      <c r="B66" s="7" t="n">
        <v>2</v>
      </c>
      <c r="C66" s="7" t="n">
        <v>56</v>
      </c>
      <c r="D66" s="17" t="n">
        <v>238600</v>
      </c>
      <c r="E66" s="17" t="n">
        <v>217547</v>
      </c>
      <c r="F66" s="17" t="n">
        <v>245523.344039829</v>
      </c>
      <c r="G66" s="17" t="n">
        <v>190908.433868657</v>
      </c>
      <c r="H66" s="17" t="n">
        <v>218095</v>
      </c>
      <c r="I66" s="76" t="n">
        <v>201600</v>
      </c>
      <c r="J66" s="76" t="n">
        <v>187800</v>
      </c>
      <c r="K66" s="76" t="n">
        <v>97600</v>
      </c>
      <c r="L66" s="77" t="n">
        <v>107600</v>
      </c>
      <c r="M66" s="17" t="n">
        <v>192559</v>
      </c>
      <c r="N66" s="17" t="n">
        <v>202103</v>
      </c>
      <c r="O66" s="76" t="n">
        <v>217200</v>
      </c>
      <c r="P66" s="17" t="n">
        <v>195872</v>
      </c>
      <c r="Q66" s="17" t="n">
        <v>221200</v>
      </c>
      <c r="R66" s="17" t="n">
        <v>157000</v>
      </c>
      <c r="S66" s="0" t="n">
        <v>173800</v>
      </c>
      <c r="T66" s="0" t="n">
        <v>240400</v>
      </c>
      <c r="U66" s="17" t="n">
        <v>208469.586084683</v>
      </c>
      <c r="V66" s="0" t="n">
        <v>171000</v>
      </c>
      <c r="W66" s="0" t="n">
        <v>104333</v>
      </c>
      <c r="X66" s="17" t="n">
        <v>115400</v>
      </c>
      <c r="Y66" s="17" t="n">
        <v>119200</v>
      </c>
      <c r="Z66" s="17" t="n">
        <v>227000</v>
      </c>
      <c r="AA66" s="17" t="n">
        <v>219000</v>
      </c>
      <c r="AB66" s="17" t="n">
        <v>258400</v>
      </c>
      <c r="AC66" s="17" t="n">
        <v>51070.6095867675</v>
      </c>
      <c r="AD66" s="17" t="n">
        <v>239800</v>
      </c>
      <c r="AE66" s="78" t="n">
        <v>196600</v>
      </c>
      <c r="AF66" s="17"/>
      <c r="AG66" s="17"/>
      <c r="AH66" s="17"/>
      <c r="AI66" s="79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</row>
    <row r="67" customFormat="false" ht="12.75" hidden="true" customHeight="false" outlineLevel="0" collapsed="false">
      <c r="A67" s="7" t="s">
        <v>27</v>
      </c>
      <c r="B67" s="7" t="n">
        <v>2</v>
      </c>
      <c r="C67" s="7" t="n">
        <v>57</v>
      </c>
      <c r="D67" s="17" t="n">
        <v>249200</v>
      </c>
      <c r="E67" s="17" t="n">
        <v>231647</v>
      </c>
      <c r="F67" s="17" t="n">
        <v>267680.874632302</v>
      </c>
      <c r="G67" s="17" t="n">
        <v>198832.239521507</v>
      </c>
      <c r="H67" s="17" t="n">
        <v>230440</v>
      </c>
      <c r="I67" s="76" t="n">
        <v>219200</v>
      </c>
      <c r="J67" s="76" t="n">
        <v>192000</v>
      </c>
      <c r="K67" s="76" t="n">
        <v>103600</v>
      </c>
      <c r="L67" s="77" t="n">
        <v>115200</v>
      </c>
      <c r="M67" s="17" t="n">
        <v>195593</v>
      </c>
      <c r="N67" s="17" t="n">
        <v>207922</v>
      </c>
      <c r="O67" s="76" t="n">
        <v>226600</v>
      </c>
      <c r="P67" s="17" t="n">
        <v>157672</v>
      </c>
      <c r="Q67" s="17" t="n">
        <v>220600</v>
      </c>
      <c r="R67" s="17" t="n">
        <v>183000</v>
      </c>
      <c r="S67" s="0" t="n">
        <v>184000</v>
      </c>
      <c r="T67" s="0" t="n">
        <v>254200</v>
      </c>
      <c r="U67" s="17" t="n">
        <v>217236.998583571</v>
      </c>
      <c r="V67" s="0" t="n">
        <v>172000</v>
      </c>
      <c r="W67" s="0" t="n">
        <v>108712</v>
      </c>
      <c r="X67" s="17" t="n">
        <v>125600</v>
      </c>
      <c r="Y67" s="17" t="n">
        <v>118200</v>
      </c>
      <c r="Z67" s="17" t="n">
        <v>247600</v>
      </c>
      <c r="AA67" s="17" t="n">
        <v>219400</v>
      </c>
      <c r="AB67" s="17" t="n">
        <v>268000</v>
      </c>
      <c r="AC67" s="17" t="n">
        <v>255491.879161288</v>
      </c>
      <c r="AD67" s="17" t="n">
        <v>289800</v>
      </c>
      <c r="AE67" s="78" t="n">
        <v>198200</v>
      </c>
      <c r="AF67" s="17"/>
      <c r="AG67" s="17"/>
      <c r="AH67" s="17"/>
      <c r="AI67" s="79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</row>
    <row r="68" customFormat="false" ht="12.75" hidden="true" customHeight="false" outlineLevel="0" collapsed="false">
      <c r="A68" s="7" t="s">
        <v>27</v>
      </c>
      <c r="B68" s="7" t="n">
        <v>2</v>
      </c>
      <c r="C68" s="7" t="n">
        <v>58</v>
      </c>
      <c r="D68" s="17" t="n">
        <v>243200</v>
      </c>
      <c r="E68" s="17" t="n">
        <v>228737</v>
      </c>
      <c r="F68" s="17" t="n">
        <v>246866.224681797</v>
      </c>
      <c r="G68" s="17" t="n">
        <v>69840.0544751169</v>
      </c>
      <c r="H68" s="17" t="n">
        <v>0</v>
      </c>
      <c r="I68" s="76" t="n">
        <v>0</v>
      </c>
      <c r="J68" s="76" t="n">
        <v>0</v>
      </c>
      <c r="K68" s="76" t="n">
        <v>36800</v>
      </c>
      <c r="L68" s="77" t="n">
        <v>102600</v>
      </c>
      <c r="M68" s="17" t="n">
        <v>191183</v>
      </c>
      <c r="N68" s="17" t="n">
        <v>203555</v>
      </c>
      <c r="O68" s="76" t="n">
        <v>209800</v>
      </c>
      <c r="P68" s="17" t="n">
        <v>207472</v>
      </c>
      <c r="Q68" s="17" t="n">
        <v>233400</v>
      </c>
      <c r="R68" s="17" t="n">
        <v>144600</v>
      </c>
      <c r="S68" s="0" t="n">
        <v>174800</v>
      </c>
      <c r="T68" s="0" t="n">
        <v>241400</v>
      </c>
      <c r="U68" s="17" t="n">
        <v>176127.575533227</v>
      </c>
      <c r="V68" s="0" t="n">
        <v>167000</v>
      </c>
      <c r="W68" s="0" t="n">
        <v>102509</v>
      </c>
      <c r="X68" s="17" t="n">
        <v>111000</v>
      </c>
      <c r="Y68" s="17" t="n">
        <v>107600</v>
      </c>
      <c r="Z68" s="17" t="n">
        <v>242200</v>
      </c>
      <c r="AA68" s="17" t="n">
        <v>213000</v>
      </c>
      <c r="AB68" s="17" t="n">
        <v>241000</v>
      </c>
      <c r="AC68" s="17" t="n">
        <v>177623.950359384</v>
      </c>
      <c r="AD68" s="17" t="n">
        <v>289000</v>
      </c>
      <c r="AE68" s="78" t="n">
        <v>207800</v>
      </c>
      <c r="AF68" s="17"/>
      <c r="AG68" s="17"/>
      <c r="AH68" s="17"/>
      <c r="AI68" s="79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</row>
    <row r="69" customFormat="false" ht="12.75" hidden="true" customHeight="false" outlineLevel="0" collapsed="false">
      <c r="A69" s="7" t="s">
        <v>27</v>
      </c>
      <c r="B69" s="7" t="n">
        <v>2</v>
      </c>
      <c r="C69" s="7" t="n">
        <v>59</v>
      </c>
      <c r="D69" s="17" t="n">
        <v>227800</v>
      </c>
      <c r="E69" s="17" t="n">
        <v>208146</v>
      </c>
      <c r="F69" s="17" t="n">
        <v>227842.082253916</v>
      </c>
      <c r="G69" s="17" t="n">
        <v>143181.325401493</v>
      </c>
      <c r="H69" s="17" t="n">
        <v>143400</v>
      </c>
      <c r="I69" s="76" t="n">
        <v>202600</v>
      </c>
      <c r="J69" s="76" t="n">
        <v>173000</v>
      </c>
      <c r="K69" s="76" t="n">
        <v>93200</v>
      </c>
      <c r="L69" s="77" t="n">
        <v>105200</v>
      </c>
      <c r="M69" s="17" t="n">
        <v>167787</v>
      </c>
      <c r="N69" s="17" t="n">
        <v>189136</v>
      </c>
      <c r="O69" s="76" t="n">
        <v>165400</v>
      </c>
      <c r="P69" s="17" t="n">
        <v>120672</v>
      </c>
      <c r="Q69" s="17" t="n">
        <v>180400</v>
      </c>
      <c r="R69" s="17" t="n">
        <v>146000</v>
      </c>
      <c r="S69" s="0" t="n">
        <v>111200</v>
      </c>
      <c r="T69" s="0" t="n">
        <v>208400</v>
      </c>
      <c r="U69" s="17" t="n">
        <v>180608.697477103</v>
      </c>
      <c r="V69" s="0" t="n">
        <v>158000</v>
      </c>
      <c r="W69" s="0" t="n">
        <v>94994</v>
      </c>
      <c r="X69" s="17" t="n">
        <v>97600</v>
      </c>
      <c r="Y69" s="17" t="n">
        <v>109800</v>
      </c>
      <c r="Z69" s="17" t="n">
        <v>118200</v>
      </c>
      <c r="AA69" s="17" t="n">
        <v>176000</v>
      </c>
      <c r="AB69" s="17" t="n">
        <v>256600</v>
      </c>
      <c r="AC69" s="17" t="n">
        <v>234737.574763222</v>
      </c>
      <c r="AD69" s="17" t="n">
        <v>276200</v>
      </c>
      <c r="AE69" s="78" t="n">
        <v>201000</v>
      </c>
      <c r="AF69" s="17"/>
      <c r="AG69" s="17"/>
      <c r="AH69" s="17"/>
      <c r="AI69" s="79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</row>
    <row r="70" customFormat="false" ht="12.75" hidden="true" customHeight="false" outlineLevel="0" collapsed="false">
      <c r="A70" s="7" t="s">
        <v>27</v>
      </c>
      <c r="B70" s="7" t="n">
        <v>2</v>
      </c>
      <c r="C70" s="7" t="n">
        <v>60</v>
      </c>
      <c r="D70" s="17" t="n">
        <v>239600</v>
      </c>
      <c r="E70" s="17" t="n">
        <v>223590</v>
      </c>
      <c r="F70" s="17" t="n">
        <v>241047.075233269</v>
      </c>
      <c r="G70" s="17" t="n">
        <v>187407.217417398</v>
      </c>
      <c r="H70" s="17" t="n">
        <v>198870</v>
      </c>
      <c r="I70" s="76" t="n">
        <v>189800</v>
      </c>
      <c r="J70" s="76" t="n">
        <v>195400</v>
      </c>
      <c r="K70" s="76" t="n">
        <v>98000</v>
      </c>
      <c r="L70" s="77" t="n">
        <v>113800</v>
      </c>
      <c r="M70" s="17" t="n">
        <v>191395</v>
      </c>
      <c r="N70" s="17" t="n">
        <v>203519</v>
      </c>
      <c r="O70" s="76" t="n">
        <v>226400</v>
      </c>
      <c r="P70" s="17" t="n">
        <v>198672</v>
      </c>
      <c r="Q70" s="17" t="n">
        <v>240400</v>
      </c>
      <c r="R70" s="17" t="n">
        <v>168400</v>
      </c>
      <c r="S70" s="0" t="n">
        <v>180200</v>
      </c>
      <c r="T70" s="0" t="n">
        <v>250600</v>
      </c>
      <c r="U70" s="17" t="n">
        <v>208664.417473547</v>
      </c>
      <c r="V70" s="0" t="n">
        <v>168000</v>
      </c>
      <c r="W70" s="0" t="n">
        <v>102286</v>
      </c>
      <c r="X70" s="17" t="n">
        <v>119426</v>
      </c>
      <c r="Y70" s="17" t="n">
        <v>113800</v>
      </c>
      <c r="Z70" s="17" t="n">
        <v>248600</v>
      </c>
      <c r="AA70" s="17" t="n">
        <v>221600</v>
      </c>
      <c r="AB70" s="17" t="n">
        <v>234400</v>
      </c>
      <c r="AC70" s="17" t="n">
        <v>239584.13434928</v>
      </c>
      <c r="AD70" s="17" t="n">
        <v>282000</v>
      </c>
      <c r="AE70" s="78" t="n">
        <v>211800</v>
      </c>
      <c r="AF70" s="17"/>
      <c r="AG70" s="17"/>
      <c r="AH70" s="17"/>
      <c r="AI70" s="79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</row>
    <row r="71" customFormat="false" ht="12.75" hidden="true" customHeight="false" outlineLevel="0" collapsed="false">
      <c r="A71" s="7" t="s">
        <v>27</v>
      </c>
      <c r="B71" s="7" t="n">
        <v>2</v>
      </c>
      <c r="C71" s="7" t="n">
        <v>61</v>
      </c>
      <c r="D71" s="17" t="n">
        <v>211000</v>
      </c>
      <c r="E71" s="17" t="n">
        <v>212847</v>
      </c>
      <c r="F71" s="17" t="n">
        <v>209489.380147019</v>
      </c>
      <c r="G71" s="17" t="n">
        <v>170453.958811301</v>
      </c>
      <c r="H71" s="17" t="n">
        <v>198110</v>
      </c>
      <c r="I71" s="76" t="n">
        <v>177800</v>
      </c>
      <c r="J71" s="76" t="n">
        <v>164600</v>
      </c>
      <c r="K71" s="76" t="n">
        <v>81400</v>
      </c>
      <c r="L71" s="77" t="n">
        <v>95400</v>
      </c>
      <c r="M71" s="17" t="n">
        <v>175801</v>
      </c>
      <c r="N71" s="17" t="n">
        <v>180345</v>
      </c>
      <c r="O71" s="76" t="n">
        <v>174600</v>
      </c>
      <c r="P71" s="17" t="n">
        <v>105672</v>
      </c>
      <c r="Q71" s="17" t="n">
        <v>115200</v>
      </c>
      <c r="R71" s="17" t="n">
        <v>163400</v>
      </c>
      <c r="S71" s="0" t="n">
        <v>153800</v>
      </c>
      <c r="T71" s="0" t="n">
        <v>229000</v>
      </c>
      <c r="U71" s="17" t="n">
        <v>198143.522474881</v>
      </c>
      <c r="V71" s="0" t="n">
        <v>145000</v>
      </c>
      <c r="W71" s="0" t="n">
        <v>85117</v>
      </c>
      <c r="X71" s="17" t="n">
        <v>95000</v>
      </c>
      <c r="Y71" s="17" t="n">
        <v>3600</v>
      </c>
      <c r="Z71" s="17" t="n">
        <v>0</v>
      </c>
      <c r="AA71" s="17" t="n">
        <v>165800</v>
      </c>
      <c r="AB71" s="17" t="n">
        <v>250400</v>
      </c>
      <c r="AC71" s="17" t="n">
        <v>165552.382311436</v>
      </c>
      <c r="AD71" s="17" t="n">
        <v>279800</v>
      </c>
      <c r="AE71" s="78" t="n">
        <v>199800</v>
      </c>
      <c r="AF71" s="17"/>
      <c r="AG71" s="17"/>
      <c r="AH71" s="17"/>
      <c r="AI71" s="79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</row>
    <row r="72" customFormat="false" ht="12.75" hidden="true" customHeight="false" outlineLevel="0" collapsed="false">
      <c r="A72" s="7" t="s">
        <v>27</v>
      </c>
      <c r="B72" s="7" t="n">
        <v>2</v>
      </c>
      <c r="C72" s="7" t="n">
        <v>62</v>
      </c>
      <c r="D72" s="17" t="n">
        <v>240200</v>
      </c>
      <c r="E72" s="17" t="n">
        <v>224261</v>
      </c>
      <c r="F72" s="17" t="n">
        <v>254475.88165295</v>
      </c>
      <c r="G72" s="17" t="n">
        <v>184643.099166404</v>
      </c>
      <c r="H72" s="17" t="n">
        <v>214388</v>
      </c>
      <c r="I72" s="76" t="n">
        <v>198800</v>
      </c>
      <c r="J72" s="76" t="n">
        <v>169200</v>
      </c>
      <c r="K72" s="76" t="n">
        <v>89600</v>
      </c>
      <c r="L72" s="77" t="n">
        <v>104600</v>
      </c>
      <c r="M72" s="17" t="n">
        <v>188200</v>
      </c>
      <c r="N72" s="17" t="n">
        <v>180000</v>
      </c>
      <c r="O72" s="76" t="n">
        <v>181600</v>
      </c>
      <c r="P72" s="17" t="n">
        <v>181072</v>
      </c>
      <c r="Q72" s="17" t="n">
        <v>228600</v>
      </c>
      <c r="R72" s="17" t="n">
        <v>145600</v>
      </c>
      <c r="S72" s="0" t="n">
        <v>173000</v>
      </c>
      <c r="T72" s="0" t="n">
        <v>221000</v>
      </c>
      <c r="U72" s="17" t="n">
        <v>197559.028308288</v>
      </c>
      <c r="V72" s="0" t="n">
        <v>156000</v>
      </c>
      <c r="W72" s="0" t="n">
        <v>83933</v>
      </c>
      <c r="X72" s="17" t="n">
        <v>108000</v>
      </c>
      <c r="Y72" s="17" t="n">
        <v>117200</v>
      </c>
      <c r="Z72" s="17" t="n">
        <v>229200</v>
      </c>
      <c r="AA72" s="17" t="n">
        <v>204400</v>
      </c>
      <c r="AB72" s="17" t="n">
        <v>257200</v>
      </c>
      <c r="AC72" s="17" t="n">
        <v>252556.177164163</v>
      </c>
      <c r="AD72" s="17" t="n">
        <v>271600</v>
      </c>
      <c r="AE72" s="78" t="n">
        <v>204400</v>
      </c>
      <c r="AF72" s="17"/>
      <c r="AG72" s="17"/>
      <c r="AH72" s="17"/>
      <c r="AI72" s="79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</row>
    <row r="73" customFormat="false" ht="12.75" hidden="true" customHeight="false" outlineLevel="0" collapsed="false">
      <c r="A73" s="7" t="s">
        <v>27</v>
      </c>
      <c r="B73" s="7" t="n">
        <v>2</v>
      </c>
      <c r="C73" s="7" t="n">
        <v>63</v>
      </c>
      <c r="D73" s="17" t="n">
        <v>213400</v>
      </c>
      <c r="E73" s="17" t="n">
        <v>223590</v>
      </c>
      <c r="F73" s="17" t="n">
        <v>233885.045142772</v>
      </c>
      <c r="G73" s="17" t="n">
        <v>174692.273462825</v>
      </c>
      <c r="H73" s="17" t="n">
        <v>201813</v>
      </c>
      <c r="I73" s="76" t="n">
        <v>177400</v>
      </c>
      <c r="J73" s="76" t="n">
        <v>173600</v>
      </c>
      <c r="K73" s="76" t="n">
        <v>9200</v>
      </c>
      <c r="L73" s="77" t="n">
        <v>75800</v>
      </c>
      <c r="M73" s="17" t="n">
        <v>154439</v>
      </c>
      <c r="N73" s="17" t="n">
        <v>177021</v>
      </c>
      <c r="O73" s="76" t="n">
        <v>209800</v>
      </c>
      <c r="P73" s="17" t="n">
        <v>123272</v>
      </c>
      <c r="Q73" s="17" t="n">
        <v>231800</v>
      </c>
      <c r="R73" s="17" t="n">
        <v>158200</v>
      </c>
      <c r="S73" s="0" t="n">
        <v>157200</v>
      </c>
      <c r="T73" s="0" t="n">
        <v>219627</v>
      </c>
      <c r="U73" s="17" t="n">
        <v>188419.487856669</v>
      </c>
      <c r="V73" s="0" t="n">
        <v>138200</v>
      </c>
      <c r="W73" s="0" t="n">
        <v>84097</v>
      </c>
      <c r="X73" s="17" t="n">
        <v>93400</v>
      </c>
      <c r="Y73" s="17" t="n">
        <v>96400</v>
      </c>
      <c r="Z73" s="17" t="n">
        <v>199800</v>
      </c>
      <c r="AA73" s="17" t="n">
        <v>198400</v>
      </c>
      <c r="AB73" s="17" t="n">
        <v>234800</v>
      </c>
      <c r="AC73" s="17" t="n">
        <v>220168.972832662</v>
      </c>
      <c r="AD73" s="17" t="n">
        <v>257600</v>
      </c>
      <c r="AE73" s="78" t="n">
        <v>192000</v>
      </c>
      <c r="AF73" s="17"/>
      <c r="AG73" s="17"/>
      <c r="AH73" s="17"/>
      <c r="AI73" s="79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</row>
    <row r="74" customFormat="false" ht="12.75" hidden="true" customHeight="false" outlineLevel="0" collapsed="false">
      <c r="A74" s="7" t="s">
        <v>27</v>
      </c>
      <c r="B74" s="7" t="n">
        <v>2</v>
      </c>
      <c r="C74" s="7" t="n">
        <v>64</v>
      </c>
      <c r="D74" s="17" t="n">
        <v>237800</v>
      </c>
      <c r="E74" s="17" t="n">
        <v>205461</v>
      </c>
      <c r="F74" s="17" t="n">
        <v>256490.202615902</v>
      </c>
      <c r="G74" s="17" t="n">
        <v>185380.197366669</v>
      </c>
      <c r="H74" s="17" t="n">
        <v>211299</v>
      </c>
      <c r="I74" s="76" t="n">
        <v>197800</v>
      </c>
      <c r="J74" s="76" t="n">
        <v>188600</v>
      </c>
      <c r="K74" s="76" t="n">
        <v>94000</v>
      </c>
      <c r="L74" s="77" t="n">
        <v>94800</v>
      </c>
      <c r="M74" s="17" t="n">
        <v>199600</v>
      </c>
      <c r="N74" s="17" t="n">
        <v>185000</v>
      </c>
      <c r="O74" s="76" t="n">
        <v>216400</v>
      </c>
      <c r="P74" s="17" t="n">
        <v>197472</v>
      </c>
      <c r="Q74" s="17" t="n">
        <v>244000</v>
      </c>
      <c r="R74" s="17" t="n">
        <v>149400</v>
      </c>
      <c r="S74" s="0" t="n">
        <v>150200</v>
      </c>
      <c r="T74" s="0" t="n">
        <v>241600</v>
      </c>
      <c r="U74" s="17" t="n">
        <v>181777.685810289</v>
      </c>
      <c r="V74" s="0" t="n">
        <v>165000</v>
      </c>
      <c r="W74" s="0" t="n">
        <v>100162</v>
      </c>
      <c r="X74" s="17" t="n">
        <v>114800</v>
      </c>
      <c r="Y74" s="17" t="n">
        <v>111400</v>
      </c>
      <c r="Z74" s="17" t="n">
        <v>156200</v>
      </c>
      <c r="AA74" s="17" t="n">
        <v>106600</v>
      </c>
      <c r="AB74" s="17" t="n">
        <v>258400</v>
      </c>
      <c r="AC74" s="17" t="n">
        <v>247126.333601664</v>
      </c>
      <c r="AD74" s="17" t="n">
        <v>282800</v>
      </c>
      <c r="AE74" s="78" t="n">
        <v>195800</v>
      </c>
      <c r="AF74" s="17"/>
      <c r="AG74" s="17"/>
      <c r="AH74" s="17"/>
      <c r="AI74" s="79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</row>
    <row r="75" customFormat="false" ht="12.75" hidden="true" customHeight="false" outlineLevel="0" collapsed="false">
      <c r="A75" s="7" t="s">
        <v>27</v>
      </c>
      <c r="B75" s="7" t="n">
        <v>2</v>
      </c>
      <c r="C75" s="7" t="n">
        <v>65</v>
      </c>
      <c r="D75" s="17" t="n">
        <v>204000</v>
      </c>
      <c r="E75" s="17" t="n">
        <v>196061</v>
      </c>
      <c r="F75" s="17" t="n">
        <v>228289.709134572</v>
      </c>
      <c r="G75" s="17" t="n">
        <v>173033.802512229</v>
      </c>
      <c r="H75" s="17" t="n">
        <v>193300</v>
      </c>
      <c r="I75" s="76" t="n">
        <v>153800</v>
      </c>
      <c r="J75" s="76" t="n">
        <v>135200</v>
      </c>
      <c r="K75" s="76" t="n">
        <v>79000</v>
      </c>
      <c r="L75" s="77" t="n">
        <v>64000</v>
      </c>
      <c r="M75" s="17" t="n">
        <v>155605</v>
      </c>
      <c r="N75" s="17" t="n">
        <v>198698</v>
      </c>
      <c r="O75" s="76" t="n">
        <v>182400</v>
      </c>
      <c r="P75" s="17" t="n">
        <v>90472</v>
      </c>
      <c r="Q75" s="17" t="n">
        <v>0</v>
      </c>
      <c r="R75" s="17" t="n">
        <v>76758</v>
      </c>
      <c r="S75" s="0" t="n">
        <v>149800</v>
      </c>
      <c r="T75" s="0" t="n">
        <v>183000</v>
      </c>
      <c r="U75" s="17" t="n">
        <v>165996.343312289</v>
      </c>
      <c r="V75" s="0" t="n">
        <v>137400</v>
      </c>
      <c r="W75" s="0" t="n">
        <v>70706</v>
      </c>
      <c r="X75" s="17" t="n">
        <v>93600</v>
      </c>
      <c r="Y75" s="17" t="n">
        <v>93600</v>
      </c>
      <c r="Z75" s="17" t="n">
        <v>205400</v>
      </c>
      <c r="AA75" s="17" t="n">
        <v>209200</v>
      </c>
      <c r="AB75" s="17" t="n">
        <v>214800</v>
      </c>
      <c r="AC75" s="17" t="n">
        <v>203965.247556576</v>
      </c>
      <c r="AD75" s="17" t="n">
        <v>258200</v>
      </c>
      <c r="AE75" s="78" t="n">
        <v>179400</v>
      </c>
      <c r="AF75" s="17"/>
      <c r="AG75" s="17"/>
      <c r="AH75" s="17"/>
      <c r="AI75" s="79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</row>
    <row r="76" customFormat="false" ht="12.75" hidden="true" customHeight="false" outlineLevel="0" collapsed="false">
      <c r="A76" s="7" t="s">
        <v>27</v>
      </c>
      <c r="B76" s="7" t="n">
        <v>2</v>
      </c>
      <c r="C76" s="7" t="n">
        <v>66</v>
      </c>
      <c r="D76" s="17" t="n">
        <v>157800</v>
      </c>
      <c r="E76" s="17" t="n">
        <v>153760</v>
      </c>
      <c r="F76" s="17" t="n">
        <v>212846.581751939</v>
      </c>
      <c r="G76" s="17" t="n">
        <v>150736.58195421</v>
      </c>
      <c r="H76" s="17" t="n">
        <v>174859</v>
      </c>
      <c r="I76" s="76" t="n">
        <v>144600</v>
      </c>
      <c r="J76" s="76" t="n">
        <v>127400</v>
      </c>
      <c r="K76" s="76" t="n">
        <v>70600</v>
      </c>
      <c r="L76" s="77" t="n">
        <v>77600</v>
      </c>
      <c r="M76" s="17" t="n">
        <v>144539</v>
      </c>
      <c r="N76" s="17" t="n">
        <v>160703</v>
      </c>
      <c r="O76" s="76" t="n">
        <v>106400</v>
      </c>
      <c r="P76" s="17" t="n">
        <v>117272</v>
      </c>
      <c r="Q76" s="17" t="n">
        <v>109200</v>
      </c>
      <c r="R76" s="17" t="n">
        <v>123800</v>
      </c>
      <c r="S76" s="0" t="n">
        <v>104400</v>
      </c>
      <c r="T76" s="0" t="n">
        <v>175800</v>
      </c>
      <c r="U76" s="17" t="n">
        <v>147097.698592463</v>
      </c>
      <c r="V76" s="0" t="n">
        <v>117000</v>
      </c>
      <c r="W76" s="0" t="n">
        <v>70537</v>
      </c>
      <c r="X76" s="17" t="n">
        <v>77600</v>
      </c>
      <c r="Y76" s="17" t="n">
        <v>58400</v>
      </c>
      <c r="Z76" s="17" t="n">
        <v>170800</v>
      </c>
      <c r="AA76" s="17" t="n">
        <v>190400</v>
      </c>
      <c r="AB76" s="17" t="n">
        <v>207600</v>
      </c>
      <c r="AC76" s="17" t="n">
        <v>208027.025065242</v>
      </c>
      <c r="AD76" s="17" t="n">
        <v>245200</v>
      </c>
      <c r="AE76" s="78" t="n">
        <v>150400</v>
      </c>
      <c r="AF76" s="17"/>
      <c r="AG76" s="17"/>
      <c r="AH76" s="17"/>
      <c r="AI76" s="79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</row>
    <row r="77" customFormat="false" ht="12.75" hidden="true" customHeight="false" outlineLevel="0" collapsed="false">
      <c r="A77" s="7" t="s">
        <v>27</v>
      </c>
      <c r="B77" s="7" t="n">
        <v>2</v>
      </c>
      <c r="C77" s="7" t="n">
        <v>67</v>
      </c>
      <c r="D77" s="17" t="n">
        <v>210200</v>
      </c>
      <c r="E77" s="17" t="n">
        <v>204342</v>
      </c>
      <c r="F77" s="17" t="n">
        <v>245075.717159173</v>
      </c>
      <c r="G77" s="17" t="n">
        <v>174323.724362693</v>
      </c>
      <c r="H77" s="17" t="n">
        <v>172200</v>
      </c>
      <c r="I77" s="76" t="n">
        <v>188400</v>
      </c>
      <c r="J77" s="76" t="n">
        <v>177600</v>
      </c>
      <c r="K77" s="76" t="n">
        <v>88400</v>
      </c>
      <c r="L77" s="77" t="n">
        <v>101400</v>
      </c>
      <c r="M77" s="17" t="n">
        <v>182915</v>
      </c>
      <c r="N77" s="17" t="n">
        <v>144493</v>
      </c>
      <c r="O77" s="76" t="n">
        <v>217000</v>
      </c>
      <c r="P77" s="17" t="n">
        <v>182272</v>
      </c>
      <c r="Q77" s="17" t="n">
        <v>245200</v>
      </c>
      <c r="R77" s="17" t="n">
        <v>162800</v>
      </c>
      <c r="S77" s="0" t="n">
        <v>166400</v>
      </c>
      <c r="T77" s="0" t="n">
        <v>226800</v>
      </c>
      <c r="U77" s="17" t="n">
        <v>198728.016641473</v>
      </c>
      <c r="V77" s="0" t="n">
        <v>153200</v>
      </c>
      <c r="W77" s="0" t="n">
        <v>96067</v>
      </c>
      <c r="X77" s="17" t="n">
        <v>105600</v>
      </c>
      <c r="Y77" s="17" t="n">
        <v>89800</v>
      </c>
      <c r="Z77" s="17" t="n">
        <v>188000</v>
      </c>
      <c r="AA77" s="17" t="n">
        <v>111600</v>
      </c>
      <c r="AB77" s="17" t="n">
        <v>240200</v>
      </c>
      <c r="AC77" s="17" t="n">
        <v>251521.691698509</v>
      </c>
      <c r="AD77" s="17" t="n">
        <v>271200</v>
      </c>
      <c r="AE77" s="78" t="n">
        <v>194000</v>
      </c>
      <c r="AF77" s="17"/>
      <c r="AG77" s="17"/>
      <c r="AH77" s="17"/>
      <c r="AI77" s="79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</row>
    <row r="78" customFormat="false" ht="12.75" hidden="true" customHeight="false" outlineLevel="0" collapsed="false">
      <c r="A78" s="7" t="s">
        <v>27</v>
      </c>
      <c r="B78" s="7" t="n">
        <v>2</v>
      </c>
      <c r="C78" s="7" t="n">
        <v>68</v>
      </c>
      <c r="D78" s="17" t="n">
        <v>221400</v>
      </c>
      <c r="E78" s="17" t="n">
        <v>207251</v>
      </c>
      <c r="F78" s="17" t="n">
        <v>241047.075233269</v>
      </c>
      <c r="G78" s="17" t="n">
        <v>180404.78451488</v>
      </c>
      <c r="H78" s="17" t="n">
        <v>207821</v>
      </c>
      <c r="I78" s="76" t="n">
        <v>195200</v>
      </c>
      <c r="J78" s="76" t="n">
        <v>178400</v>
      </c>
      <c r="K78" s="76" t="n">
        <v>88800</v>
      </c>
      <c r="L78" s="77" t="n">
        <v>100600</v>
      </c>
      <c r="M78" s="17" t="n">
        <v>178771</v>
      </c>
      <c r="N78" s="17" t="n">
        <v>188468</v>
      </c>
      <c r="O78" s="76" t="n">
        <v>149800</v>
      </c>
      <c r="P78" s="17" t="n">
        <v>132472</v>
      </c>
      <c r="Q78" s="17" t="n">
        <v>238600</v>
      </c>
      <c r="R78" s="17" t="n">
        <v>151400</v>
      </c>
      <c r="S78" s="0" t="n">
        <v>161400</v>
      </c>
      <c r="T78" s="0" t="n">
        <v>192600</v>
      </c>
      <c r="U78" s="17" t="n">
        <v>192103.749420091</v>
      </c>
      <c r="V78" s="0" t="n">
        <v>156200</v>
      </c>
      <c r="W78" s="0" t="n">
        <v>83571</v>
      </c>
      <c r="X78" s="17" t="n">
        <v>103600</v>
      </c>
      <c r="Y78" s="17" t="n">
        <v>107200</v>
      </c>
      <c r="Z78" s="17" t="n">
        <v>156800</v>
      </c>
      <c r="AA78" s="17" t="n">
        <v>187000</v>
      </c>
      <c r="AB78" s="17" t="n">
        <v>214800</v>
      </c>
      <c r="AC78" s="17" t="n">
        <v>221092.586137504</v>
      </c>
      <c r="AD78" s="17" t="n">
        <v>253000</v>
      </c>
      <c r="AE78" s="78" t="n">
        <v>175200</v>
      </c>
      <c r="AF78" s="17"/>
      <c r="AG78" s="17"/>
      <c r="AH78" s="17"/>
      <c r="AI78" s="79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</row>
    <row r="79" customFormat="false" ht="12.75" hidden="true" customHeight="false" outlineLevel="0" collapsed="false">
      <c r="A79" s="7" t="s">
        <v>27</v>
      </c>
      <c r="B79" s="7" t="n">
        <v>2</v>
      </c>
      <c r="C79" s="7" t="n">
        <v>69</v>
      </c>
      <c r="D79" s="17" t="n">
        <v>213200</v>
      </c>
      <c r="E79" s="17" t="n">
        <v>194270</v>
      </c>
      <c r="F79" s="17" t="n">
        <v>238361.313949333</v>
      </c>
      <c r="G79" s="17" t="n">
        <v>174139.449812626</v>
      </c>
      <c r="H79" s="17" t="n">
        <v>196055</v>
      </c>
      <c r="I79" s="76" t="n">
        <v>185600</v>
      </c>
      <c r="J79" s="76" t="n">
        <v>158200</v>
      </c>
      <c r="K79" s="76" t="n">
        <v>85600</v>
      </c>
      <c r="L79" s="77" t="n">
        <v>87800</v>
      </c>
      <c r="M79" s="17" t="n">
        <v>170638</v>
      </c>
      <c r="N79" s="17" t="n">
        <v>171756</v>
      </c>
      <c r="O79" s="76" t="n">
        <v>163800</v>
      </c>
      <c r="P79" s="17" t="n">
        <v>151072</v>
      </c>
      <c r="Q79" s="17" t="n">
        <v>234400</v>
      </c>
      <c r="R79" s="17" t="n">
        <v>170000</v>
      </c>
      <c r="S79" s="0" t="n">
        <v>162000</v>
      </c>
      <c r="T79" s="0" t="n">
        <v>203200</v>
      </c>
      <c r="U79" s="17" t="n">
        <v>195415.883030782</v>
      </c>
      <c r="V79" s="0" t="n">
        <v>147400</v>
      </c>
      <c r="W79" s="0" t="n">
        <v>83017</v>
      </c>
      <c r="X79" s="17" t="n">
        <v>101600</v>
      </c>
      <c r="Y79" s="17" t="n">
        <v>101800</v>
      </c>
      <c r="Z79" s="17" t="n">
        <v>225200</v>
      </c>
      <c r="AA79" s="17" t="n">
        <v>170400</v>
      </c>
      <c r="AB79" s="17" t="n">
        <v>249600</v>
      </c>
      <c r="AC79" s="17" t="n">
        <v>237797.646401605</v>
      </c>
      <c r="AD79" s="17" t="n">
        <v>273200</v>
      </c>
      <c r="AE79" s="78" t="n">
        <v>189800</v>
      </c>
      <c r="AF79" s="17"/>
      <c r="AG79" s="17"/>
      <c r="AH79" s="17"/>
      <c r="AI79" s="79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</row>
    <row r="80" customFormat="false" ht="12.75" hidden="true" customHeight="false" outlineLevel="0" collapsed="false">
      <c r="A80" s="7" t="s">
        <v>27</v>
      </c>
      <c r="B80" s="7" t="n">
        <v>2</v>
      </c>
      <c r="C80" s="7" t="n">
        <v>70</v>
      </c>
      <c r="D80" s="17" t="n">
        <v>214600</v>
      </c>
      <c r="E80" s="17" t="n">
        <v>192256</v>
      </c>
      <c r="F80" s="17" t="n">
        <v>198074.894690291</v>
      </c>
      <c r="G80" s="17" t="n">
        <v>162161.604058319</v>
      </c>
      <c r="H80" s="17" t="n">
        <v>199987</v>
      </c>
      <c r="I80" s="76" t="n">
        <v>60000</v>
      </c>
      <c r="J80" s="76" t="n">
        <v>170800</v>
      </c>
      <c r="K80" s="76" t="n">
        <v>90000</v>
      </c>
      <c r="L80" s="77" t="n">
        <v>98600</v>
      </c>
      <c r="M80" s="17" t="n">
        <v>177200</v>
      </c>
      <c r="N80" s="17" t="n">
        <v>165800</v>
      </c>
      <c r="O80" s="76" t="n">
        <v>175800</v>
      </c>
      <c r="P80" s="17" t="n">
        <v>137872</v>
      </c>
      <c r="Q80" s="17" t="n">
        <v>221600</v>
      </c>
      <c r="R80" s="17" t="n">
        <v>162000</v>
      </c>
      <c r="S80" s="0" t="n">
        <v>151400</v>
      </c>
      <c r="T80" s="0" t="n">
        <v>215200</v>
      </c>
      <c r="U80" s="17" t="n">
        <v>99558.8397096007</v>
      </c>
      <c r="V80" s="0" t="n">
        <v>47133</v>
      </c>
      <c r="W80" s="0" t="n">
        <v>76712</v>
      </c>
      <c r="X80" s="17" t="n">
        <v>91000</v>
      </c>
      <c r="Y80" s="17" t="n">
        <v>106000</v>
      </c>
      <c r="Z80" s="17" t="n">
        <v>216400</v>
      </c>
      <c r="AA80" s="17" t="n">
        <v>209400</v>
      </c>
      <c r="AB80" s="17" t="n">
        <v>223400</v>
      </c>
      <c r="AC80" s="17" t="n">
        <v>230669.048514333</v>
      </c>
      <c r="AD80" s="17" t="n">
        <v>262200</v>
      </c>
      <c r="AE80" s="78" t="n">
        <v>167200</v>
      </c>
      <c r="AF80" s="17"/>
      <c r="AG80" s="17"/>
      <c r="AH80" s="17"/>
      <c r="AI80" s="79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</row>
    <row r="81" customFormat="false" ht="12.75" hidden="true" customHeight="false" outlineLevel="0" collapsed="false">
      <c r="A81" s="7" t="s">
        <v>27</v>
      </c>
      <c r="B81" s="7" t="n">
        <v>2</v>
      </c>
      <c r="C81" s="7" t="n">
        <v>71</v>
      </c>
      <c r="D81" s="17" t="n">
        <v>225800</v>
      </c>
      <c r="E81" s="17" t="n">
        <v>215532</v>
      </c>
      <c r="F81" s="17" t="n">
        <v>123768.832501391</v>
      </c>
      <c r="G81" s="17" t="n">
        <v>140601.481700565</v>
      </c>
      <c r="H81" s="17" t="n">
        <v>211091</v>
      </c>
      <c r="I81" s="76" t="n">
        <v>197000</v>
      </c>
      <c r="J81" s="76" t="n">
        <v>170400</v>
      </c>
      <c r="K81" s="76" t="n">
        <v>93800</v>
      </c>
      <c r="L81" s="77" t="n">
        <v>103600</v>
      </c>
      <c r="M81" s="17" t="n">
        <v>182098</v>
      </c>
      <c r="N81" s="17" t="n">
        <v>168334</v>
      </c>
      <c r="O81" s="76" t="n">
        <v>214000</v>
      </c>
      <c r="P81" s="17" t="n">
        <v>205272</v>
      </c>
      <c r="Q81" s="17" t="n">
        <v>248000</v>
      </c>
      <c r="R81" s="17" t="n">
        <v>180800</v>
      </c>
      <c r="S81" s="0" t="n">
        <v>169400</v>
      </c>
      <c r="T81" s="0" t="n">
        <v>184000</v>
      </c>
      <c r="U81" s="17" t="n">
        <v>205547.11525172</v>
      </c>
      <c r="V81" s="0" t="n">
        <v>154800</v>
      </c>
      <c r="W81" s="0" t="n">
        <v>90862</v>
      </c>
      <c r="X81" s="17" t="n">
        <v>109200</v>
      </c>
      <c r="Y81" s="17" t="n">
        <v>111000</v>
      </c>
      <c r="Z81" s="17" t="n">
        <v>227600</v>
      </c>
      <c r="AA81" s="17" t="n">
        <v>194800</v>
      </c>
      <c r="AB81" s="17" t="n">
        <v>250000</v>
      </c>
      <c r="AC81" s="17" t="n">
        <v>240272.505852055</v>
      </c>
      <c r="AD81" s="17" t="n">
        <v>273000</v>
      </c>
      <c r="AE81" s="78" t="n">
        <v>194400</v>
      </c>
      <c r="AF81" s="17"/>
      <c r="AG81" s="17"/>
      <c r="AH81" s="17"/>
      <c r="AI81" s="79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</row>
    <row r="82" customFormat="false" ht="12.75" hidden="true" customHeight="false" outlineLevel="0" collapsed="false">
      <c r="A82" s="7" t="s">
        <v>27</v>
      </c>
      <c r="B82" s="7" t="n">
        <v>2</v>
      </c>
      <c r="C82" s="7" t="n">
        <v>72</v>
      </c>
      <c r="D82" s="17" t="n">
        <v>234200</v>
      </c>
      <c r="E82" s="17" t="n">
        <v>216428</v>
      </c>
      <c r="F82" s="17" t="n">
        <v>243509.023076877</v>
      </c>
      <c r="G82" s="17" t="n">
        <v>189987.061118326</v>
      </c>
      <c r="H82" s="17" t="n">
        <v>207602</v>
      </c>
      <c r="I82" s="76" t="n">
        <v>201600</v>
      </c>
      <c r="J82" s="76" t="n">
        <v>181200</v>
      </c>
      <c r="K82" s="76" t="n">
        <v>10200</v>
      </c>
      <c r="L82" s="77" t="n">
        <v>92000</v>
      </c>
      <c r="M82" s="17" t="n">
        <v>160663</v>
      </c>
      <c r="N82" s="17" t="n">
        <v>187668</v>
      </c>
      <c r="O82" s="76" t="n">
        <v>222200</v>
      </c>
      <c r="P82" s="17" t="n">
        <v>98472</v>
      </c>
      <c r="Q82" s="17" t="n">
        <v>0</v>
      </c>
      <c r="R82" s="17" t="n">
        <v>87967</v>
      </c>
      <c r="S82" s="0" t="n">
        <v>156400</v>
      </c>
      <c r="T82" s="0" t="n">
        <v>226600</v>
      </c>
      <c r="U82" s="17" t="n">
        <v>200871.161918979</v>
      </c>
      <c r="V82" s="0" t="n">
        <v>158000</v>
      </c>
      <c r="W82" s="0" t="n">
        <v>96130</v>
      </c>
      <c r="X82" s="17" t="n">
        <v>99800</v>
      </c>
      <c r="Y82" s="17" t="n">
        <v>109000</v>
      </c>
      <c r="Z82" s="17" t="n">
        <v>225400</v>
      </c>
      <c r="AA82" s="17" t="n">
        <v>207400</v>
      </c>
      <c r="AB82" s="17" t="n">
        <v>247400</v>
      </c>
      <c r="AC82" s="17" t="n">
        <v>229964.287213874</v>
      </c>
      <c r="AD82" s="17" t="n">
        <v>271400</v>
      </c>
      <c r="AE82" s="78" t="n">
        <v>203800</v>
      </c>
      <c r="AF82" s="17"/>
      <c r="AG82" s="17"/>
      <c r="AH82" s="17"/>
      <c r="AI82" s="79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</row>
    <row r="83" customFormat="false" ht="12.75" hidden="true" customHeight="false" outlineLevel="0" collapsed="false">
      <c r="A83" s="7" t="s">
        <v>27</v>
      </c>
      <c r="B83" s="7" t="n">
        <v>2</v>
      </c>
      <c r="C83" s="7" t="n">
        <v>73</v>
      </c>
      <c r="D83" s="17" t="n">
        <v>232400</v>
      </c>
      <c r="E83" s="17" t="n">
        <v>208594</v>
      </c>
      <c r="F83" s="17" t="n">
        <v>252461.560689997</v>
      </c>
      <c r="G83" s="17" t="n">
        <v>189434.237468127</v>
      </c>
      <c r="H83" s="17" t="n">
        <v>214636</v>
      </c>
      <c r="I83" s="76" t="n">
        <v>185000</v>
      </c>
      <c r="J83" s="76" t="n">
        <v>182800</v>
      </c>
      <c r="K83" s="76" t="n">
        <v>95200</v>
      </c>
      <c r="L83" s="77" t="n">
        <v>109000</v>
      </c>
      <c r="M83" s="17" t="n">
        <v>187879</v>
      </c>
      <c r="N83" s="17" t="n">
        <v>143654</v>
      </c>
      <c r="O83" s="76" t="n">
        <v>197000</v>
      </c>
      <c r="P83" s="17" t="n">
        <v>16872</v>
      </c>
      <c r="Q83" s="17" t="n">
        <v>173120</v>
      </c>
      <c r="R83" s="17" t="n">
        <v>74752</v>
      </c>
      <c r="S83" s="0" t="n">
        <v>172200</v>
      </c>
      <c r="T83" s="0" t="n">
        <v>62600</v>
      </c>
      <c r="U83" s="17" t="n">
        <v>75789.4102681696</v>
      </c>
      <c r="V83" s="0" t="n">
        <v>166000</v>
      </c>
      <c r="W83" s="0" t="n">
        <v>105831</v>
      </c>
      <c r="X83" s="17" t="n">
        <v>109600</v>
      </c>
      <c r="Y83" s="17" t="n">
        <v>115000</v>
      </c>
      <c r="Z83" s="17" t="n">
        <v>238800</v>
      </c>
      <c r="AA83" s="17" t="n">
        <v>206800</v>
      </c>
      <c r="AB83" s="17" t="n">
        <v>241600</v>
      </c>
      <c r="AC83" s="17" t="n">
        <v>228336.876714318</v>
      </c>
      <c r="AD83" s="17" t="n">
        <v>273200</v>
      </c>
      <c r="AE83" s="78" t="n">
        <v>207200</v>
      </c>
      <c r="AF83" s="17"/>
      <c r="AG83" s="17"/>
      <c r="AH83" s="17"/>
      <c r="AI83" s="79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</row>
    <row r="84" customFormat="false" ht="12.75" hidden="true" customHeight="false" outlineLevel="0" collapsed="false">
      <c r="A84" s="7" t="s">
        <v>27</v>
      </c>
      <c r="B84" s="7" t="n">
        <v>2</v>
      </c>
      <c r="C84" s="7" t="n">
        <v>74</v>
      </c>
      <c r="D84" s="17" t="n">
        <v>162400</v>
      </c>
      <c r="E84" s="17" t="n">
        <v>181737</v>
      </c>
      <c r="F84" s="17" t="n">
        <v>234556.485463757</v>
      </c>
      <c r="G84" s="17" t="n">
        <v>180957.608165079</v>
      </c>
      <c r="H84" s="17" t="n">
        <v>211586</v>
      </c>
      <c r="I84" s="76" t="n">
        <v>194200</v>
      </c>
      <c r="J84" s="76" t="n">
        <v>171800</v>
      </c>
      <c r="K84" s="76" t="n">
        <v>89000</v>
      </c>
      <c r="L84" s="77" t="n">
        <v>82200</v>
      </c>
      <c r="M84" s="17" t="n">
        <v>175158</v>
      </c>
      <c r="N84" s="17" t="n">
        <v>183871</v>
      </c>
      <c r="O84" s="76" t="n">
        <v>188800</v>
      </c>
      <c r="P84" s="17" t="n">
        <v>187472</v>
      </c>
      <c r="Q84" s="17" t="n">
        <v>217800</v>
      </c>
      <c r="R84" s="17" t="n">
        <v>158200</v>
      </c>
      <c r="S84" s="0" t="n">
        <v>168000</v>
      </c>
      <c r="T84" s="0" t="n">
        <v>237400</v>
      </c>
      <c r="U84" s="17" t="n">
        <v>202819.475807621</v>
      </c>
      <c r="V84" s="0" t="n">
        <v>159209</v>
      </c>
      <c r="W84" s="0" t="n">
        <v>90341</v>
      </c>
      <c r="X84" s="17" t="n">
        <v>103000</v>
      </c>
      <c r="Y84" s="17" t="n">
        <v>101000</v>
      </c>
      <c r="Z84" s="17" t="n">
        <v>227600</v>
      </c>
      <c r="AA84" s="17" t="n">
        <v>205600</v>
      </c>
      <c r="AB84" s="17" t="n">
        <v>240200</v>
      </c>
      <c r="AC84" s="17" t="n">
        <v>217529.251299615</v>
      </c>
      <c r="AD84" s="17" t="n">
        <v>258200</v>
      </c>
      <c r="AE84" s="78" t="n">
        <v>202200</v>
      </c>
      <c r="AF84" s="17"/>
      <c r="AG84" s="17"/>
      <c r="AH84" s="17"/>
      <c r="AI84" s="79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</row>
    <row r="85" customFormat="false" ht="12.75" hidden="true" customHeight="false" outlineLevel="0" collapsed="false">
      <c r="A85" s="7" t="s">
        <v>27</v>
      </c>
      <c r="B85" s="7" t="n">
        <v>2</v>
      </c>
      <c r="C85" s="7" t="n">
        <v>75</v>
      </c>
      <c r="D85" s="17" t="n">
        <v>214000</v>
      </c>
      <c r="E85" s="17" t="n">
        <v>200313</v>
      </c>
      <c r="F85" s="17" t="n">
        <v>229632.58977654</v>
      </c>
      <c r="G85" s="17" t="n">
        <v>174876.548012892</v>
      </c>
      <c r="H85" s="17" t="n">
        <v>135400</v>
      </c>
      <c r="I85" s="76" t="n">
        <v>180800</v>
      </c>
      <c r="J85" s="76" t="n">
        <v>175000</v>
      </c>
      <c r="K85" s="76" t="n">
        <v>86200</v>
      </c>
      <c r="L85" s="77" t="n">
        <v>94000</v>
      </c>
      <c r="M85" s="17" t="n">
        <v>178626</v>
      </c>
      <c r="N85" s="17" t="n">
        <v>185067</v>
      </c>
      <c r="O85" s="76" t="n">
        <v>203000</v>
      </c>
      <c r="P85" s="17" t="n">
        <v>193472</v>
      </c>
      <c r="Q85" s="17" t="n">
        <v>215000</v>
      </c>
      <c r="R85" s="17" t="n">
        <v>176000</v>
      </c>
      <c r="S85" s="0" t="n">
        <v>138200</v>
      </c>
      <c r="T85" s="0" t="n">
        <v>188000</v>
      </c>
      <c r="U85" s="17" t="n">
        <v>197169.36553056</v>
      </c>
      <c r="V85" s="0" t="n">
        <v>156400</v>
      </c>
      <c r="W85" s="0" t="n">
        <v>95937</v>
      </c>
      <c r="X85" s="17" t="n">
        <v>99600</v>
      </c>
      <c r="Y85" s="17" t="n">
        <v>104600</v>
      </c>
      <c r="Z85" s="17" t="n">
        <v>225000</v>
      </c>
      <c r="AA85" s="17" t="n">
        <v>195400</v>
      </c>
      <c r="AB85" s="17" t="n">
        <v>232000</v>
      </c>
      <c r="AC85" s="17" t="n">
        <v>220904.585516999</v>
      </c>
      <c r="AD85" s="17" t="n">
        <v>259200</v>
      </c>
      <c r="AE85" s="78" t="n">
        <v>194000</v>
      </c>
      <c r="AF85" s="17"/>
      <c r="AG85" s="17"/>
      <c r="AH85" s="17"/>
      <c r="AI85" s="79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</row>
    <row r="86" customFormat="false" ht="12.75" hidden="true" customHeight="false" outlineLevel="0" collapsed="false">
      <c r="A86" s="7" t="s">
        <v>27</v>
      </c>
      <c r="B86" s="7" t="n">
        <v>2</v>
      </c>
      <c r="C86" s="7" t="n">
        <v>76</v>
      </c>
      <c r="D86" s="17" t="n">
        <v>218400</v>
      </c>
      <c r="E86" s="17" t="n">
        <v>205237</v>
      </c>
      <c r="F86" s="17" t="n">
        <v>227842.082253916</v>
      </c>
      <c r="G86" s="17" t="n">
        <v>178930.58811435</v>
      </c>
      <c r="H86" s="17" t="n">
        <v>205764</v>
      </c>
      <c r="I86" s="76" t="n">
        <v>183000</v>
      </c>
      <c r="J86" s="76" t="n">
        <v>173000</v>
      </c>
      <c r="K86" s="76" t="n">
        <v>69800</v>
      </c>
      <c r="L86" s="77" t="n">
        <v>95200</v>
      </c>
      <c r="M86" s="17" t="n">
        <v>174146</v>
      </c>
      <c r="N86" s="17" t="n">
        <v>184498</v>
      </c>
      <c r="O86" s="76" t="n">
        <v>216400</v>
      </c>
      <c r="P86" s="17" t="n">
        <v>178072</v>
      </c>
      <c r="Q86" s="17" t="n">
        <v>224400</v>
      </c>
      <c r="R86" s="17" t="n">
        <v>171400</v>
      </c>
      <c r="S86" s="0" t="n">
        <v>134400</v>
      </c>
      <c r="T86" s="0" t="n">
        <v>228400</v>
      </c>
      <c r="U86" s="17" t="n">
        <v>192298.580808955</v>
      </c>
      <c r="V86" s="0" t="n">
        <v>148600</v>
      </c>
      <c r="W86" s="0" t="n">
        <v>86689</v>
      </c>
      <c r="X86" s="17" t="n">
        <v>97000</v>
      </c>
      <c r="Y86" s="17" t="n">
        <v>102000</v>
      </c>
      <c r="Z86" s="17" t="n">
        <v>218400</v>
      </c>
      <c r="AA86" s="17" t="n">
        <v>208000</v>
      </c>
      <c r="AB86" s="17" t="n">
        <v>235600</v>
      </c>
      <c r="AC86" s="17" t="n">
        <v>227411.335197983</v>
      </c>
      <c r="AD86" s="17" t="n">
        <v>244800</v>
      </c>
      <c r="AE86" s="78" t="n">
        <v>211200</v>
      </c>
      <c r="AF86" s="17"/>
      <c r="AG86" s="17"/>
      <c r="AH86" s="17"/>
      <c r="AI86" s="79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</row>
    <row r="87" customFormat="false" ht="12.75" hidden="true" customHeight="false" outlineLevel="0" collapsed="false">
      <c r="A87" s="7" t="s">
        <v>27</v>
      </c>
      <c r="B87" s="7" t="n">
        <v>2</v>
      </c>
      <c r="C87" s="7" t="n">
        <v>77</v>
      </c>
      <c r="D87" s="17" t="n">
        <v>200200</v>
      </c>
      <c r="E87" s="17" t="n">
        <v>158908</v>
      </c>
      <c r="F87" s="17" t="n">
        <v>193150.999003074</v>
      </c>
      <c r="G87" s="17" t="n">
        <v>178562.039014217</v>
      </c>
      <c r="H87" s="17" t="n">
        <v>209981</v>
      </c>
      <c r="I87" s="76" t="n">
        <v>196000</v>
      </c>
      <c r="J87" s="76" t="n">
        <v>164800</v>
      </c>
      <c r="K87" s="76" t="n">
        <v>83800</v>
      </c>
      <c r="L87" s="77" t="n">
        <v>100200</v>
      </c>
      <c r="M87" s="17" t="n">
        <v>172824</v>
      </c>
      <c r="N87" s="17" t="n">
        <v>187327</v>
      </c>
      <c r="O87" s="76" t="n">
        <v>205800</v>
      </c>
      <c r="P87" s="17" t="n">
        <v>149672</v>
      </c>
      <c r="Q87" s="17" t="n">
        <v>193400</v>
      </c>
      <c r="R87" s="17" t="n">
        <v>163000</v>
      </c>
      <c r="S87" s="0" t="n">
        <v>153600</v>
      </c>
      <c r="T87" s="0" t="n">
        <v>127000</v>
      </c>
      <c r="U87" s="17" t="n">
        <v>151773.651925203</v>
      </c>
      <c r="V87" s="0" t="n">
        <v>96200</v>
      </c>
      <c r="W87" s="0" t="n">
        <v>64779</v>
      </c>
      <c r="X87" s="17" t="n">
        <v>101600</v>
      </c>
      <c r="Y87" s="17" t="n">
        <v>108800</v>
      </c>
      <c r="Z87" s="17" t="n">
        <v>191200</v>
      </c>
      <c r="AA87" s="17" t="n">
        <v>205600</v>
      </c>
      <c r="AB87" s="17" t="n">
        <v>240400</v>
      </c>
      <c r="AC87" s="17" t="n">
        <v>229824.491880677</v>
      </c>
      <c r="AD87" s="17" t="n">
        <v>254600</v>
      </c>
      <c r="AE87" s="78" t="n">
        <v>146400</v>
      </c>
      <c r="AF87" s="17"/>
      <c r="AG87" s="17"/>
      <c r="AH87" s="17"/>
      <c r="AI87" s="79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</row>
    <row r="88" customFormat="false" ht="12.75" hidden="true" customHeight="false" outlineLevel="0" collapsed="false">
      <c r="A88" s="7" t="s">
        <v>27</v>
      </c>
      <c r="B88" s="7" t="n">
        <v>2</v>
      </c>
      <c r="C88" s="7" t="n">
        <v>78</v>
      </c>
      <c r="D88" s="17" t="n">
        <v>210400</v>
      </c>
      <c r="E88" s="17" t="n">
        <v>194494</v>
      </c>
      <c r="F88" s="17" t="n">
        <v>237689.873628349</v>
      </c>
      <c r="G88" s="17" t="n">
        <v>160687.407657789</v>
      </c>
      <c r="H88" s="17" t="n">
        <v>168200</v>
      </c>
      <c r="I88" s="76" t="n">
        <v>164800</v>
      </c>
      <c r="J88" s="76" t="n">
        <v>163800</v>
      </c>
      <c r="K88" s="76" t="n">
        <v>66800</v>
      </c>
      <c r="L88" s="77" t="n">
        <v>96000</v>
      </c>
      <c r="M88" s="17" t="n">
        <v>183479</v>
      </c>
      <c r="N88" s="17" t="n">
        <v>193304</v>
      </c>
      <c r="O88" s="76" t="n">
        <v>161000</v>
      </c>
      <c r="P88" s="17" t="n">
        <v>141472</v>
      </c>
      <c r="Q88" s="17" t="n">
        <v>210800</v>
      </c>
      <c r="R88" s="17" t="n">
        <v>149000</v>
      </c>
      <c r="S88" s="0" t="n">
        <v>163400</v>
      </c>
      <c r="T88" s="0" t="n">
        <v>214200</v>
      </c>
      <c r="U88" s="17" t="n">
        <v>195026.220253053</v>
      </c>
      <c r="V88" s="0" t="n">
        <v>153400</v>
      </c>
      <c r="W88" s="0" t="n">
        <v>89450</v>
      </c>
      <c r="X88" s="17" t="n">
        <v>92800</v>
      </c>
      <c r="Y88" s="17" t="n">
        <v>112200</v>
      </c>
      <c r="Z88" s="17" t="n">
        <v>231200</v>
      </c>
      <c r="AA88" s="17" t="n">
        <v>213000</v>
      </c>
      <c r="AB88" s="17" t="n">
        <v>246600</v>
      </c>
      <c r="AC88" s="17" t="n">
        <v>239576.421503311</v>
      </c>
      <c r="AD88" s="17" t="n">
        <v>267400</v>
      </c>
      <c r="AE88" s="78" t="n">
        <v>199000</v>
      </c>
      <c r="AF88" s="17"/>
      <c r="AG88" s="17"/>
      <c r="AH88" s="17"/>
      <c r="AI88" s="79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</row>
    <row r="89" customFormat="false" ht="12.75" hidden="true" customHeight="false" outlineLevel="0" collapsed="false">
      <c r="A89" s="7" t="s">
        <v>27</v>
      </c>
      <c r="B89" s="7" t="n">
        <v>2</v>
      </c>
      <c r="C89" s="7" t="n">
        <v>79</v>
      </c>
      <c r="D89" s="17" t="n">
        <v>219200</v>
      </c>
      <c r="E89" s="17" t="n">
        <v>201432</v>
      </c>
      <c r="F89" s="17" t="n">
        <v>243956.649957533</v>
      </c>
      <c r="G89" s="17" t="n">
        <v>176719.293513554</v>
      </c>
      <c r="H89" s="17" t="n">
        <v>203566</v>
      </c>
      <c r="I89" s="76" t="n">
        <v>194200</v>
      </c>
      <c r="J89" s="76" t="n">
        <v>167800</v>
      </c>
      <c r="K89" s="76" t="n">
        <v>65400</v>
      </c>
      <c r="L89" s="77" t="n">
        <v>109000</v>
      </c>
      <c r="M89" s="17" t="n">
        <v>177330</v>
      </c>
      <c r="N89" s="17" t="n">
        <v>189264</v>
      </c>
      <c r="O89" s="76" t="n">
        <v>209200</v>
      </c>
      <c r="P89" s="17" t="n">
        <v>164272</v>
      </c>
      <c r="Q89" s="17" t="n">
        <v>226400</v>
      </c>
      <c r="R89" s="17" t="n">
        <v>84600</v>
      </c>
      <c r="S89" s="0" t="n">
        <v>151400</v>
      </c>
      <c r="T89" s="0" t="n">
        <v>196400</v>
      </c>
      <c r="U89" s="17" t="n">
        <v>137550.960538118</v>
      </c>
      <c r="V89" s="0" t="n">
        <v>33200</v>
      </c>
      <c r="W89" s="0" t="n">
        <v>0</v>
      </c>
      <c r="X89" s="17" t="n">
        <v>0</v>
      </c>
      <c r="Y89" s="17" t="n">
        <v>0</v>
      </c>
      <c r="Z89" s="17" t="n">
        <v>0</v>
      </c>
      <c r="AA89" s="17" t="n">
        <v>121400</v>
      </c>
      <c r="AB89" s="17" t="n">
        <v>137200</v>
      </c>
      <c r="AC89" s="17" t="n">
        <v>140485.632910697</v>
      </c>
      <c r="AD89" s="17" t="n">
        <v>176800</v>
      </c>
      <c r="AE89" s="78" t="n">
        <v>194000</v>
      </c>
      <c r="AF89" s="17"/>
      <c r="AG89" s="17"/>
      <c r="AH89" s="17"/>
      <c r="AI89" s="79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</row>
    <row r="90" customFormat="false" ht="12.75" hidden="true" customHeight="false" outlineLevel="0" collapsed="false">
      <c r="A90" s="7" t="s">
        <v>27</v>
      </c>
      <c r="B90" s="7" t="n">
        <v>2</v>
      </c>
      <c r="C90" s="7" t="n">
        <v>80</v>
      </c>
      <c r="D90" s="17" t="n">
        <v>219200</v>
      </c>
      <c r="E90" s="17" t="n">
        <v>200984</v>
      </c>
      <c r="F90" s="17" t="n">
        <v>232989.79138146</v>
      </c>
      <c r="G90" s="17" t="n">
        <v>181141.882715145</v>
      </c>
      <c r="H90" s="17" t="n">
        <v>207036</v>
      </c>
      <c r="I90" s="76" t="n">
        <v>199200</v>
      </c>
      <c r="J90" s="76" t="n">
        <v>183600</v>
      </c>
      <c r="K90" s="76" t="n">
        <v>81600</v>
      </c>
      <c r="L90" s="77" t="n">
        <v>99800</v>
      </c>
      <c r="M90" s="17" t="n">
        <v>174305</v>
      </c>
      <c r="N90" s="17" t="n">
        <v>185049</v>
      </c>
      <c r="O90" s="76" t="n">
        <v>200200</v>
      </c>
      <c r="P90" s="17" t="n">
        <v>149472</v>
      </c>
      <c r="Q90" s="17" t="n">
        <v>199800</v>
      </c>
      <c r="R90" s="17" t="n">
        <v>175200</v>
      </c>
      <c r="S90" s="0" t="n">
        <v>165800</v>
      </c>
      <c r="T90" s="0" t="n">
        <v>226800</v>
      </c>
      <c r="U90" s="17" t="n">
        <v>197364.196919424</v>
      </c>
      <c r="V90" s="0" t="n">
        <v>158400</v>
      </c>
      <c r="W90" s="0" t="n">
        <v>91626</v>
      </c>
      <c r="X90" s="17" t="n">
        <v>99600</v>
      </c>
      <c r="Y90" s="17" t="n">
        <v>82400</v>
      </c>
      <c r="Z90" s="17" t="n">
        <v>226000</v>
      </c>
      <c r="AA90" s="17" t="n">
        <v>204800</v>
      </c>
      <c r="AB90" s="17" t="n">
        <v>237800</v>
      </c>
      <c r="AC90" s="17" t="n">
        <v>212970.959331665</v>
      </c>
      <c r="AD90" s="17" t="n">
        <v>244200</v>
      </c>
      <c r="AE90" s="78" t="n">
        <v>209400</v>
      </c>
      <c r="AF90" s="17"/>
      <c r="AG90" s="17"/>
      <c r="AH90" s="17"/>
      <c r="AI90" s="79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</row>
    <row r="91" customFormat="false" ht="12.75" hidden="true" customHeight="false" outlineLevel="0" collapsed="false">
      <c r="A91" s="7" t="s">
        <v>27</v>
      </c>
      <c r="B91" s="7" t="n">
        <v>2</v>
      </c>
      <c r="C91" s="7" t="n">
        <v>81</v>
      </c>
      <c r="D91" s="17" t="n">
        <v>214400</v>
      </c>
      <c r="E91" s="17" t="n">
        <v>192480</v>
      </c>
      <c r="F91" s="17" t="n">
        <v>229408.776336212</v>
      </c>
      <c r="G91" s="17" t="n">
        <v>176350.744413422</v>
      </c>
      <c r="H91" s="17" t="n">
        <v>207622</v>
      </c>
      <c r="I91" s="76" t="n">
        <v>198000</v>
      </c>
      <c r="J91" s="76" t="n">
        <v>169200</v>
      </c>
      <c r="K91" s="76" t="n">
        <v>87000</v>
      </c>
      <c r="L91" s="77" t="n">
        <v>97600</v>
      </c>
      <c r="M91" s="17" t="n">
        <v>173374</v>
      </c>
      <c r="N91" s="17" t="n">
        <v>181573</v>
      </c>
      <c r="O91" s="76" t="n">
        <v>198600</v>
      </c>
      <c r="P91" s="17" t="n">
        <v>133672</v>
      </c>
      <c r="Q91" s="17" t="n">
        <v>209800</v>
      </c>
      <c r="R91" s="17" t="n">
        <v>151400</v>
      </c>
      <c r="S91" s="0" t="n">
        <v>159400</v>
      </c>
      <c r="T91" s="0" t="n">
        <v>222400</v>
      </c>
      <c r="U91" s="17" t="n">
        <v>190545.098309177</v>
      </c>
      <c r="V91" s="0" t="n">
        <v>147800</v>
      </c>
      <c r="W91" s="0" t="n">
        <v>88147</v>
      </c>
      <c r="X91" s="17" t="n">
        <v>98147</v>
      </c>
      <c r="Y91" s="17" t="n">
        <v>106372</v>
      </c>
      <c r="Z91" s="17" t="n">
        <v>219000</v>
      </c>
      <c r="AA91" s="17" t="n">
        <v>205200</v>
      </c>
      <c r="AB91" s="17" t="n">
        <v>233000</v>
      </c>
      <c r="AC91" s="17" t="n">
        <v>212899.615506447</v>
      </c>
      <c r="AD91" s="17" t="n">
        <v>258200</v>
      </c>
      <c r="AE91" s="78" t="n">
        <v>192000</v>
      </c>
      <c r="AF91" s="17"/>
      <c r="AG91" s="17"/>
      <c r="AH91" s="17"/>
      <c r="AI91" s="79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</row>
    <row r="92" customFormat="false" ht="12.75" hidden="true" customHeight="false" outlineLevel="0" collapsed="false">
      <c r="A92" s="7" t="s">
        <v>27</v>
      </c>
      <c r="B92" s="7" t="n">
        <v>2</v>
      </c>
      <c r="C92" s="7" t="n">
        <v>82</v>
      </c>
      <c r="D92" s="17" t="n">
        <v>152200</v>
      </c>
      <c r="E92" s="17" t="n">
        <v>147177</v>
      </c>
      <c r="F92" s="17" t="n">
        <v>227170.641932932</v>
      </c>
      <c r="G92" s="17" t="n">
        <v>181878.98091541</v>
      </c>
      <c r="H92" s="17" t="n">
        <v>217478</v>
      </c>
      <c r="I92" s="76" t="n">
        <v>203600</v>
      </c>
      <c r="J92" s="76" t="n">
        <v>178200</v>
      </c>
      <c r="K92" s="76" t="n">
        <v>93000</v>
      </c>
      <c r="L92" s="77" t="n">
        <v>11000</v>
      </c>
      <c r="M92" s="17" t="n">
        <v>94144</v>
      </c>
      <c r="N92" s="17" t="n">
        <v>188205</v>
      </c>
      <c r="O92" s="76" t="n">
        <v>73400</v>
      </c>
      <c r="P92" s="17" t="n">
        <v>178872</v>
      </c>
      <c r="Q92" s="17" t="n">
        <v>220000</v>
      </c>
      <c r="R92" s="17" t="n">
        <v>174200</v>
      </c>
      <c r="S92" s="0" t="n">
        <v>157600</v>
      </c>
      <c r="T92" s="0" t="n">
        <v>223600</v>
      </c>
      <c r="U92" s="17" t="n">
        <v>193662.400531004</v>
      </c>
      <c r="V92" s="0" t="n">
        <v>158000</v>
      </c>
      <c r="W92" s="0" t="n">
        <v>93244</v>
      </c>
      <c r="X92" s="17" t="n">
        <v>92400</v>
      </c>
      <c r="Y92" s="17" t="n">
        <v>108200</v>
      </c>
      <c r="Z92" s="17" t="n">
        <v>222800</v>
      </c>
      <c r="AA92" s="17" t="n">
        <v>208800</v>
      </c>
      <c r="AB92" s="17" t="n">
        <v>230800</v>
      </c>
      <c r="AC92" s="17" t="n">
        <v>221333.61257405</v>
      </c>
      <c r="AD92" s="17" t="n">
        <v>263200</v>
      </c>
      <c r="AE92" s="78" t="n">
        <v>208200</v>
      </c>
      <c r="AF92" s="17"/>
      <c r="AG92" s="17"/>
      <c r="AH92" s="17"/>
      <c r="AI92" s="79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</row>
    <row r="93" customFormat="false" ht="12.75" hidden="true" customHeight="false" outlineLevel="0" collapsed="false">
      <c r="A93" s="7" t="s">
        <v>27</v>
      </c>
      <c r="B93" s="7" t="n">
        <v>2</v>
      </c>
      <c r="C93" s="7" t="n">
        <v>83</v>
      </c>
      <c r="D93" s="17" t="n">
        <v>223200</v>
      </c>
      <c r="E93" s="17" t="n">
        <v>202999</v>
      </c>
      <c r="F93" s="17" t="n">
        <v>229408.776336212</v>
      </c>
      <c r="G93" s="17" t="n">
        <v>180036.235414747</v>
      </c>
      <c r="H93" s="17" t="n">
        <v>213434</v>
      </c>
      <c r="I93" s="76" t="n">
        <v>202000</v>
      </c>
      <c r="J93" s="76" t="n">
        <v>178400</v>
      </c>
      <c r="K93" s="76" t="n">
        <v>80400</v>
      </c>
      <c r="L93" s="77" t="n">
        <v>98200</v>
      </c>
      <c r="M93" s="17" t="n">
        <v>176338</v>
      </c>
      <c r="N93" s="17" t="n">
        <v>185114</v>
      </c>
      <c r="O93" s="76" t="n">
        <v>207800</v>
      </c>
      <c r="P93" s="17" t="n">
        <v>141872</v>
      </c>
      <c r="Q93" s="17" t="n">
        <v>226600</v>
      </c>
      <c r="R93" s="17" t="n">
        <v>164400</v>
      </c>
      <c r="S93" s="0" t="n">
        <v>162400</v>
      </c>
      <c r="T93" s="0" t="n">
        <v>227800</v>
      </c>
      <c r="U93" s="17" t="n">
        <v>199312.510808066</v>
      </c>
      <c r="V93" s="0" t="n">
        <v>141000</v>
      </c>
      <c r="W93" s="0" t="n">
        <v>91733</v>
      </c>
      <c r="X93" s="17" t="n">
        <v>4600</v>
      </c>
      <c r="Y93" s="17" t="n">
        <v>0</v>
      </c>
      <c r="Z93" s="17" t="n">
        <v>81400</v>
      </c>
      <c r="AA93" s="17" t="n">
        <v>194400</v>
      </c>
      <c r="AB93" s="17" t="n">
        <v>247600</v>
      </c>
      <c r="AC93" s="17" t="n">
        <v>232667.639726169</v>
      </c>
      <c r="AD93" s="17" t="n">
        <v>269200</v>
      </c>
      <c r="AE93" s="78" t="n">
        <v>208800</v>
      </c>
      <c r="AF93" s="17"/>
      <c r="AG93" s="17"/>
      <c r="AH93" s="17"/>
      <c r="AI93" s="79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</row>
    <row r="94" customFormat="false" ht="12.75" hidden="true" customHeight="false" outlineLevel="0" collapsed="false">
      <c r="A94" s="7" t="s">
        <v>27</v>
      </c>
      <c r="B94" s="7" t="n">
        <v>2</v>
      </c>
      <c r="C94" s="7" t="n">
        <v>84</v>
      </c>
      <c r="D94" s="17" t="n">
        <v>228200</v>
      </c>
      <c r="E94" s="17" t="n">
        <v>207475</v>
      </c>
      <c r="F94" s="17" t="n">
        <v>220680.05216342</v>
      </c>
      <c r="G94" s="17" t="n">
        <v>168795.487860705</v>
      </c>
      <c r="H94" s="17" t="n">
        <v>212008</v>
      </c>
      <c r="I94" s="76" t="n">
        <v>44800</v>
      </c>
      <c r="J94" s="76" t="n">
        <v>129400</v>
      </c>
      <c r="K94" s="76" t="n">
        <v>87000</v>
      </c>
      <c r="L94" s="77" t="n">
        <v>96600</v>
      </c>
      <c r="M94" s="17" t="n">
        <v>165004</v>
      </c>
      <c r="N94" s="17" t="n">
        <v>175551</v>
      </c>
      <c r="O94" s="76" t="n">
        <v>195200</v>
      </c>
      <c r="P94" s="17" t="n">
        <v>111672</v>
      </c>
      <c r="Q94" s="17" t="n">
        <v>181200</v>
      </c>
      <c r="R94" s="17" t="n">
        <v>69372</v>
      </c>
      <c r="S94" s="0" t="n">
        <v>166600</v>
      </c>
      <c r="T94" s="0" t="n">
        <v>234200</v>
      </c>
      <c r="U94" s="17" t="n">
        <v>204962.621085127</v>
      </c>
      <c r="V94" s="0" t="n">
        <v>149800</v>
      </c>
      <c r="W94" s="0" t="n">
        <v>92825</v>
      </c>
      <c r="X94" s="17" t="n">
        <v>94200</v>
      </c>
      <c r="Y94" s="17" t="n">
        <v>102800</v>
      </c>
      <c r="Z94" s="17" t="n">
        <v>216800</v>
      </c>
      <c r="AA94" s="17" t="n">
        <v>205400</v>
      </c>
      <c r="AB94" s="17" t="n">
        <v>236200</v>
      </c>
      <c r="AC94" s="17" t="n">
        <v>223738.092305029</v>
      </c>
      <c r="AD94" s="17" t="n">
        <v>255600</v>
      </c>
      <c r="AE94" s="78" t="n">
        <v>193400</v>
      </c>
      <c r="AF94" s="17"/>
      <c r="AG94" s="17"/>
      <c r="AH94" s="17"/>
      <c r="AI94" s="79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</row>
    <row r="95" customFormat="false" ht="12.75" hidden="true" customHeight="false" outlineLevel="0" collapsed="false">
      <c r="A95" s="7" t="s">
        <v>27</v>
      </c>
      <c r="B95" s="7" t="n">
        <v>2</v>
      </c>
      <c r="C95" s="7" t="n">
        <v>85</v>
      </c>
      <c r="D95" s="17" t="n">
        <v>173000</v>
      </c>
      <c r="E95" s="17" t="n">
        <v>207027</v>
      </c>
      <c r="F95" s="17" t="n">
        <v>235227.925784741</v>
      </c>
      <c r="G95" s="17" t="n">
        <v>14647.0626120176</v>
      </c>
      <c r="H95" s="17" t="n">
        <v>150000</v>
      </c>
      <c r="I95" s="76" t="n">
        <v>169000</v>
      </c>
      <c r="J95" s="76" t="n">
        <v>154000</v>
      </c>
      <c r="K95" s="76" t="n">
        <v>88400</v>
      </c>
      <c r="L95" s="77" t="n">
        <v>78000</v>
      </c>
      <c r="M95" s="17" t="n">
        <v>171704</v>
      </c>
      <c r="N95" s="17" t="n">
        <v>181684</v>
      </c>
      <c r="O95" s="76" t="n">
        <v>205200</v>
      </c>
      <c r="P95" s="17" t="n">
        <v>189472</v>
      </c>
      <c r="Q95" s="17" t="n">
        <v>114200</v>
      </c>
      <c r="R95" s="17" t="n">
        <v>32200</v>
      </c>
      <c r="S95" s="0" t="n">
        <v>144943</v>
      </c>
      <c r="T95" s="0" t="n">
        <v>208400</v>
      </c>
      <c r="U95" s="17" t="n">
        <v>199312.510808066</v>
      </c>
      <c r="V95" s="0" t="n">
        <v>76400</v>
      </c>
      <c r="W95" s="0" t="n">
        <v>34225</v>
      </c>
      <c r="X95" s="17" t="n">
        <v>104200</v>
      </c>
      <c r="Y95" s="17" t="n">
        <v>103200</v>
      </c>
      <c r="Z95" s="17" t="n">
        <v>210600</v>
      </c>
      <c r="AA95" s="17" t="n">
        <v>218000</v>
      </c>
      <c r="AB95" s="17" t="n">
        <v>242600</v>
      </c>
      <c r="AC95" s="17" t="n">
        <v>232922.163643161</v>
      </c>
      <c r="AD95" s="17" t="n">
        <v>263000</v>
      </c>
      <c r="AE95" s="78" t="n">
        <v>194600</v>
      </c>
      <c r="AF95" s="17"/>
      <c r="AG95" s="17"/>
      <c r="AH95" s="17"/>
      <c r="AI95" s="79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</row>
    <row r="96" customFormat="false" ht="12.75" hidden="true" customHeight="false" outlineLevel="0" collapsed="false">
      <c r="A96" s="7" t="s">
        <v>27</v>
      </c>
      <c r="B96" s="7" t="n">
        <v>2</v>
      </c>
      <c r="C96" s="7" t="n">
        <v>86</v>
      </c>
      <c r="D96" s="17" t="n">
        <v>221800</v>
      </c>
      <c r="E96" s="17" t="n">
        <v>200537</v>
      </c>
      <c r="F96" s="17" t="n">
        <v>229408.776336212</v>
      </c>
      <c r="G96" s="17" t="n">
        <v>178009.215364018</v>
      </c>
      <c r="H96" s="17" t="n">
        <v>211494</v>
      </c>
      <c r="I96" s="76" t="n">
        <v>194000</v>
      </c>
      <c r="J96" s="76" t="n">
        <v>168800</v>
      </c>
      <c r="K96" s="76" t="n">
        <v>86600</v>
      </c>
      <c r="L96" s="77" t="n">
        <v>96000</v>
      </c>
      <c r="M96" s="17" t="n">
        <v>173196</v>
      </c>
      <c r="N96" s="17" t="n">
        <v>156602</v>
      </c>
      <c r="O96" s="76" t="n">
        <v>208000</v>
      </c>
      <c r="P96" s="17" t="n">
        <v>186872</v>
      </c>
      <c r="Q96" s="17" t="n">
        <v>169800</v>
      </c>
      <c r="R96" s="17" t="n">
        <v>97397</v>
      </c>
      <c r="S96" s="0" t="n">
        <v>161200</v>
      </c>
      <c r="T96" s="0" t="n">
        <v>216800</v>
      </c>
      <c r="U96" s="17" t="n">
        <v>203988.464140806</v>
      </c>
      <c r="V96" s="0" t="n">
        <v>138400</v>
      </c>
      <c r="W96" s="0" t="n">
        <v>88084</v>
      </c>
      <c r="X96" s="17" t="n">
        <v>100800</v>
      </c>
      <c r="Y96" s="17" t="n">
        <v>102200</v>
      </c>
      <c r="Z96" s="17" t="n">
        <v>219200</v>
      </c>
      <c r="AA96" s="17" t="n">
        <v>206800</v>
      </c>
      <c r="AB96" s="17" t="n">
        <v>228200</v>
      </c>
      <c r="AC96" s="17" t="n">
        <v>234429.060924444</v>
      </c>
      <c r="AD96" s="17" t="n">
        <v>272200</v>
      </c>
      <c r="AE96" s="78" t="n">
        <v>204000</v>
      </c>
      <c r="AF96" s="17"/>
      <c r="AG96" s="17"/>
      <c r="AH96" s="17"/>
      <c r="AI96" s="79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</row>
    <row r="97" customFormat="false" ht="12.75" hidden="true" customHeight="false" outlineLevel="0" collapsed="false">
      <c r="A97" s="7" t="s">
        <v>27</v>
      </c>
      <c r="B97" s="7" t="n">
        <v>2</v>
      </c>
      <c r="C97" s="7" t="n">
        <v>87</v>
      </c>
      <c r="D97" s="17" t="n">
        <v>211000</v>
      </c>
      <c r="E97" s="17" t="n">
        <v>185318</v>
      </c>
      <c r="F97" s="17" t="n">
        <v>221575.305924732</v>
      </c>
      <c r="G97" s="17" t="n">
        <v>169532.58606097</v>
      </c>
      <c r="H97" s="17" t="n">
        <v>200760</v>
      </c>
      <c r="I97" s="76" t="n">
        <v>184000</v>
      </c>
      <c r="J97" s="76" t="n">
        <v>168200</v>
      </c>
      <c r="K97" s="76" t="n">
        <v>74000</v>
      </c>
      <c r="L97" s="77" t="n">
        <v>78400</v>
      </c>
      <c r="M97" s="17" t="n">
        <v>143438</v>
      </c>
      <c r="N97" s="17" t="n">
        <v>166509</v>
      </c>
      <c r="O97" s="76" t="n">
        <v>148400</v>
      </c>
      <c r="P97" s="17" t="n">
        <v>144472</v>
      </c>
      <c r="Q97" s="17" t="n">
        <v>226200</v>
      </c>
      <c r="R97" s="17" t="n">
        <v>132400</v>
      </c>
      <c r="S97" s="0" t="n">
        <v>159200</v>
      </c>
      <c r="T97" s="0" t="n">
        <v>190200</v>
      </c>
      <c r="U97" s="17" t="n">
        <v>193077.906364412</v>
      </c>
      <c r="V97" s="0" t="n">
        <v>145200</v>
      </c>
      <c r="W97" s="0" t="n">
        <v>80356</v>
      </c>
      <c r="X97" s="17" t="n">
        <v>95200</v>
      </c>
      <c r="Y97" s="17" t="n">
        <v>97600</v>
      </c>
      <c r="Z97" s="17" t="n">
        <v>215800</v>
      </c>
      <c r="AA97" s="17" t="n">
        <v>205400</v>
      </c>
      <c r="AB97" s="17" t="n">
        <v>232800</v>
      </c>
      <c r="AC97" s="17" t="n">
        <v>227769.018429817</v>
      </c>
      <c r="AD97" s="17" t="n">
        <v>259600</v>
      </c>
      <c r="AE97" s="78" t="n">
        <v>187800</v>
      </c>
      <c r="AF97" s="17"/>
      <c r="AG97" s="17"/>
      <c r="AH97" s="17"/>
      <c r="AI97" s="79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</row>
    <row r="98" customFormat="false" ht="12.75" hidden="true" customHeight="false" outlineLevel="0" collapsed="false">
      <c r="A98" s="7" t="s">
        <v>27</v>
      </c>
      <c r="B98" s="7" t="n">
        <v>2</v>
      </c>
      <c r="C98" s="7" t="n">
        <v>88</v>
      </c>
      <c r="D98" s="17" t="n">
        <v>200200</v>
      </c>
      <c r="E98" s="17" t="n">
        <v>204565</v>
      </c>
      <c r="F98" s="17" t="n">
        <v>241047.075233269</v>
      </c>
      <c r="G98" s="17" t="n">
        <v>171559.606111699</v>
      </c>
      <c r="H98" s="17" t="n">
        <v>221957</v>
      </c>
      <c r="I98" s="76" t="n">
        <v>192400</v>
      </c>
      <c r="J98" s="76" t="n">
        <v>170600</v>
      </c>
      <c r="K98" s="76" t="n">
        <v>86200</v>
      </c>
      <c r="L98" s="77" t="n">
        <v>95600</v>
      </c>
      <c r="M98" s="17" t="n">
        <v>185670</v>
      </c>
      <c r="N98" s="17" t="n">
        <v>186484</v>
      </c>
      <c r="O98" s="76" t="n">
        <v>220200</v>
      </c>
      <c r="P98" s="17" t="n">
        <v>189672</v>
      </c>
      <c r="Q98" s="17" t="n">
        <v>239400</v>
      </c>
      <c r="R98" s="17" t="n">
        <v>179400</v>
      </c>
      <c r="S98" s="0" t="n">
        <v>169600</v>
      </c>
      <c r="T98" s="0" t="n">
        <v>224800</v>
      </c>
      <c r="U98" s="17" t="n">
        <v>204767.789696263</v>
      </c>
      <c r="V98" s="0" t="n">
        <v>156000</v>
      </c>
      <c r="W98" s="0" t="n">
        <v>85000</v>
      </c>
      <c r="X98" s="17" t="n">
        <v>100200</v>
      </c>
      <c r="Y98" s="17" t="n">
        <v>100000</v>
      </c>
      <c r="Z98" s="17" t="n">
        <v>218000</v>
      </c>
      <c r="AA98" s="17" t="n">
        <v>214600</v>
      </c>
      <c r="AB98" s="17" t="n">
        <v>251600</v>
      </c>
      <c r="AC98" s="17" t="n">
        <v>245194.265686315</v>
      </c>
      <c r="AD98" s="17" t="n">
        <v>281400</v>
      </c>
      <c r="AE98" s="78" t="n">
        <v>66200</v>
      </c>
      <c r="AF98" s="17"/>
      <c r="AG98" s="17"/>
      <c r="AH98" s="17"/>
      <c r="AI98" s="79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</row>
    <row r="99" customFormat="false" ht="12.75" hidden="true" customHeight="false" outlineLevel="0" collapsed="false">
      <c r="A99" s="7" t="s">
        <v>27</v>
      </c>
      <c r="B99" s="7" t="n">
        <v>2</v>
      </c>
      <c r="C99" s="7" t="n">
        <v>89</v>
      </c>
      <c r="D99" s="17" t="n">
        <v>211600</v>
      </c>
      <c r="E99" s="17" t="n">
        <v>196061</v>
      </c>
      <c r="F99" s="17" t="n">
        <v>228289.709134572</v>
      </c>
      <c r="G99" s="17" t="n">
        <v>172849.527962163</v>
      </c>
      <c r="H99" s="17" t="n">
        <v>208067</v>
      </c>
      <c r="I99" s="76" t="n">
        <v>182000</v>
      </c>
      <c r="J99" s="76" t="n">
        <v>171600</v>
      </c>
      <c r="K99" s="76" t="n">
        <v>73800</v>
      </c>
      <c r="L99" s="77" t="n">
        <v>85000</v>
      </c>
      <c r="M99" s="17" t="n">
        <v>168489</v>
      </c>
      <c r="N99" s="17" t="n">
        <v>182615</v>
      </c>
      <c r="O99" s="76" t="n">
        <v>213200</v>
      </c>
      <c r="P99" s="17" t="n">
        <v>27672</v>
      </c>
      <c r="Q99" s="17" t="n">
        <v>0</v>
      </c>
      <c r="R99" s="17" t="n">
        <v>0</v>
      </c>
      <c r="S99" s="0" t="n">
        <v>0</v>
      </c>
      <c r="T99" s="0" t="n">
        <v>0</v>
      </c>
      <c r="U99" s="17" t="n">
        <v>78517.0497122683</v>
      </c>
      <c r="V99" s="0" t="n">
        <v>152800</v>
      </c>
      <c r="W99" s="0" t="n">
        <v>81949</v>
      </c>
      <c r="X99" s="17" t="n">
        <v>91400</v>
      </c>
      <c r="Y99" s="17" t="n">
        <v>102200</v>
      </c>
      <c r="Z99" s="17" t="n">
        <v>219600</v>
      </c>
      <c r="AA99" s="17" t="n">
        <v>169200</v>
      </c>
      <c r="AB99" s="17" t="n">
        <v>217600</v>
      </c>
      <c r="AC99" s="17" t="n">
        <v>215944.261452891</v>
      </c>
      <c r="AD99" s="17" t="n">
        <v>261000</v>
      </c>
      <c r="AE99" s="78" t="n">
        <v>204800</v>
      </c>
      <c r="AF99" s="17"/>
      <c r="AG99" s="17"/>
      <c r="AH99" s="17"/>
      <c r="AI99" s="79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</row>
    <row r="100" customFormat="false" ht="12.75" hidden="true" customHeight="false" outlineLevel="0" collapsed="false">
      <c r="A100" s="7" t="s">
        <v>27</v>
      </c>
      <c r="B100" s="7" t="n">
        <v>2</v>
      </c>
      <c r="C100" s="7" t="n">
        <v>90</v>
      </c>
      <c r="D100" s="17" t="n">
        <v>212600</v>
      </c>
      <c r="E100" s="17" t="n">
        <v>195613</v>
      </c>
      <c r="F100" s="17" t="n">
        <v>202551.163496851</v>
      </c>
      <c r="G100" s="17" t="n">
        <v>177824.940813952</v>
      </c>
      <c r="H100" s="17" t="n">
        <v>215173</v>
      </c>
      <c r="I100" s="76" t="n">
        <v>194000</v>
      </c>
      <c r="J100" s="76" t="n">
        <v>176600</v>
      </c>
      <c r="K100" s="76" t="n">
        <v>73200</v>
      </c>
      <c r="L100" s="77" t="n">
        <v>52200</v>
      </c>
      <c r="M100" s="17" t="n">
        <v>179735</v>
      </c>
      <c r="N100" s="17" t="n">
        <v>194880</v>
      </c>
      <c r="O100" s="76" t="n">
        <v>202200</v>
      </c>
      <c r="P100" s="17" t="n">
        <v>140272</v>
      </c>
      <c r="Q100" s="17" t="n">
        <v>180400</v>
      </c>
      <c r="R100" s="17" t="n">
        <v>75600</v>
      </c>
      <c r="S100" s="0" t="n">
        <v>130600</v>
      </c>
      <c r="T100" s="0" t="n">
        <v>201400</v>
      </c>
      <c r="U100" s="17" t="n">
        <v>197948.691086016</v>
      </c>
      <c r="V100" s="0" t="n">
        <v>160800</v>
      </c>
      <c r="W100" s="0" t="n">
        <v>96820</v>
      </c>
      <c r="X100" s="17" t="n">
        <v>106400</v>
      </c>
      <c r="Y100" s="17" t="n">
        <v>108000</v>
      </c>
      <c r="Z100" s="17" t="n">
        <v>220400</v>
      </c>
      <c r="AA100" s="17" t="n">
        <v>217000</v>
      </c>
      <c r="AB100" s="17" t="n">
        <v>238800</v>
      </c>
      <c r="AC100" s="17" t="n">
        <v>146987.56206295</v>
      </c>
      <c r="AD100" s="17" t="n">
        <v>228400</v>
      </c>
      <c r="AE100" s="78" t="n">
        <v>201400</v>
      </c>
      <c r="AF100" s="17"/>
      <c r="AG100" s="17"/>
      <c r="AH100" s="17"/>
      <c r="AI100" s="79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</row>
    <row r="101" customFormat="false" ht="12.75" hidden="true" customHeight="false" outlineLevel="0" collapsed="false">
      <c r="A101" s="7" t="s">
        <v>27</v>
      </c>
      <c r="B101" s="7" t="n">
        <v>2</v>
      </c>
      <c r="C101" s="7" t="n">
        <v>91</v>
      </c>
      <c r="D101" s="17" t="n">
        <v>220400</v>
      </c>
      <c r="E101" s="17" t="n">
        <v>201208</v>
      </c>
      <c r="F101" s="17" t="n">
        <v>244404.276838189</v>
      </c>
      <c r="G101" s="17" t="n">
        <v>186485.844667067</v>
      </c>
      <c r="H101" s="17" t="n">
        <v>221286</v>
      </c>
      <c r="I101" s="76" t="n">
        <v>200600</v>
      </c>
      <c r="J101" s="76" t="n">
        <v>117600</v>
      </c>
      <c r="K101" s="76" t="n">
        <v>91922</v>
      </c>
      <c r="L101" s="77" t="n">
        <v>104188</v>
      </c>
      <c r="M101" s="17" t="n">
        <v>186270</v>
      </c>
      <c r="N101" s="17" t="n">
        <v>199818</v>
      </c>
      <c r="O101" s="76" t="n">
        <v>201400</v>
      </c>
      <c r="P101" s="17" t="n">
        <v>180672</v>
      </c>
      <c r="Q101" s="17" t="n">
        <v>234600</v>
      </c>
      <c r="R101" s="17" t="n">
        <v>174000</v>
      </c>
      <c r="S101" s="0" t="n">
        <v>159000</v>
      </c>
      <c r="T101" s="0" t="n">
        <v>237000</v>
      </c>
      <c r="U101" s="17" t="n">
        <v>210223.06858446</v>
      </c>
      <c r="V101" s="0" t="n">
        <v>168600</v>
      </c>
      <c r="W101" s="0" t="n">
        <v>95824</v>
      </c>
      <c r="X101" s="17" t="n">
        <v>113000</v>
      </c>
      <c r="Y101" s="17" t="n">
        <v>112800</v>
      </c>
      <c r="Z101" s="17" t="n">
        <v>215400</v>
      </c>
      <c r="AA101" s="17" t="n">
        <v>227600</v>
      </c>
      <c r="AB101" s="17" t="n">
        <v>251200</v>
      </c>
      <c r="AC101" s="17" t="n">
        <v>237002.259161004</v>
      </c>
      <c r="AD101" s="17" t="n">
        <v>264000</v>
      </c>
      <c r="AE101" s="78" t="n">
        <v>202200</v>
      </c>
      <c r="AF101" s="17"/>
      <c r="AG101" s="17"/>
      <c r="AH101" s="17"/>
      <c r="AI101" s="79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</row>
    <row r="102" customFormat="false" ht="12.75" hidden="true" customHeight="false" outlineLevel="0" collapsed="false">
      <c r="A102" s="7" t="s">
        <v>27</v>
      </c>
      <c r="B102" s="7" t="n">
        <v>2</v>
      </c>
      <c r="C102" s="7" t="n">
        <v>92</v>
      </c>
      <c r="D102" s="17" t="n">
        <v>204400</v>
      </c>
      <c r="E102" s="17" t="n">
        <v>184646</v>
      </c>
      <c r="F102" s="17" t="n">
        <v>207251.245743739</v>
      </c>
      <c r="G102" s="17" t="n">
        <v>172480.97886203</v>
      </c>
      <c r="H102" s="17" t="n">
        <v>204392</v>
      </c>
      <c r="I102" s="76" t="n">
        <v>192400</v>
      </c>
      <c r="J102" s="76" t="n">
        <v>166600</v>
      </c>
      <c r="K102" s="76" t="n">
        <v>66800</v>
      </c>
      <c r="L102" s="77" t="n">
        <v>94749</v>
      </c>
      <c r="M102" s="17" t="n">
        <v>164840</v>
      </c>
      <c r="N102" s="17" t="n">
        <v>160905</v>
      </c>
      <c r="O102" s="76" t="n">
        <v>196600</v>
      </c>
      <c r="P102" s="17" t="n">
        <v>175272</v>
      </c>
      <c r="Q102" s="17" t="n">
        <v>221800</v>
      </c>
      <c r="R102" s="17" t="n">
        <v>143600</v>
      </c>
      <c r="S102" s="0" t="n">
        <v>157800</v>
      </c>
      <c r="T102" s="0" t="n">
        <v>233800</v>
      </c>
      <c r="U102" s="17" t="n">
        <v>201650.487474436</v>
      </c>
      <c r="V102" s="0" t="n">
        <v>155800</v>
      </c>
      <c r="W102" s="0" t="n">
        <v>91054</v>
      </c>
      <c r="X102" s="17" t="n">
        <v>104600</v>
      </c>
      <c r="Y102" s="17" t="n">
        <v>107000</v>
      </c>
      <c r="Z102" s="17" t="n">
        <v>220000</v>
      </c>
      <c r="AA102" s="17" t="n">
        <v>208000</v>
      </c>
      <c r="AB102" s="17" t="n">
        <v>227800</v>
      </c>
      <c r="AC102" s="17" t="n">
        <v>201029.545559451</v>
      </c>
      <c r="AD102" s="17" t="n">
        <v>253200</v>
      </c>
      <c r="AE102" s="78" t="n">
        <v>200600</v>
      </c>
      <c r="AF102" s="17"/>
      <c r="AG102" s="17"/>
      <c r="AH102" s="17"/>
      <c r="AI102" s="79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</row>
    <row r="103" customFormat="false" ht="12.75" hidden="true" customHeight="false" outlineLevel="0" collapsed="false">
      <c r="A103" s="7" t="s">
        <v>27</v>
      </c>
      <c r="B103" s="7" t="n">
        <v>2</v>
      </c>
      <c r="C103" s="7" t="n">
        <v>93</v>
      </c>
      <c r="D103" s="17" t="n">
        <v>193200</v>
      </c>
      <c r="E103" s="17" t="n">
        <v>192032</v>
      </c>
      <c r="F103" s="17" t="n">
        <v>218665.731200468</v>
      </c>
      <c r="G103" s="17" t="n">
        <v>177824.940813952</v>
      </c>
      <c r="H103" s="17" t="n">
        <v>215737</v>
      </c>
      <c r="I103" s="76" t="n">
        <v>197200</v>
      </c>
      <c r="J103" s="76" t="n">
        <v>172000</v>
      </c>
      <c r="K103" s="76" t="n">
        <v>85000</v>
      </c>
      <c r="L103" s="77" t="n">
        <v>80000</v>
      </c>
      <c r="M103" s="17" t="n">
        <v>172592</v>
      </c>
      <c r="N103" s="17" t="n">
        <v>174720</v>
      </c>
      <c r="O103" s="76" t="n">
        <v>193800</v>
      </c>
      <c r="P103" s="17" t="n">
        <v>171672</v>
      </c>
      <c r="Q103" s="17" t="n">
        <v>225200</v>
      </c>
      <c r="R103" s="17" t="n">
        <v>113600</v>
      </c>
      <c r="S103" s="0" t="n">
        <v>153600</v>
      </c>
      <c r="T103" s="0" t="n">
        <v>227600</v>
      </c>
      <c r="U103" s="17" t="n">
        <v>196195.208586239</v>
      </c>
      <c r="V103" s="0" t="n">
        <v>151600</v>
      </c>
      <c r="W103" s="0" t="n">
        <v>88391</v>
      </c>
      <c r="X103" s="17" t="n">
        <v>100000</v>
      </c>
      <c r="Y103" s="17" t="n">
        <v>95400</v>
      </c>
      <c r="Z103" s="17" t="n">
        <v>203000</v>
      </c>
      <c r="AA103" s="17" t="n">
        <v>208400</v>
      </c>
      <c r="AB103" s="17" t="n">
        <v>230800</v>
      </c>
      <c r="AC103" s="17" t="n">
        <v>152418.369731195</v>
      </c>
      <c r="AD103" s="17" t="n">
        <v>250400</v>
      </c>
      <c r="AE103" s="78" t="n">
        <v>202800</v>
      </c>
      <c r="AF103" s="17"/>
      <c r="AG103" s="17"/>
      <c r="AH103" s="17"/>
      <c r="AI103" s="79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</row>
    <row r="104" customFormat="false" ht="12.75" hidden="true" customHeight="false" outlineLevel="0" collapsed="false">
      <c r="A104" s="7" t="s">
        <v>27</v>
      </c>
      <c r="B104" s="7" t="n">
        <v>2</v>
      </c>
      <c r="C104" s="7" t="n">
        <v>94</v>
      </c>
      <c r="D104" s="17" t="n">
        <v>144800</v>
      </c>
      <c r="E104" s="17" t="n">
        <v>176141</v>
      </c>
      <c r="F104" s="17" t="n">
        <v>211279.887669643</v>
      </c>
      <c r="G104" s="17" t="n">
        <v>181694.706365344</v>
      </c>
      <c r="H104" s="17" t="n">
        <v>213767</v>
      </c>
      <c r="I104" s="76" t="n">
        <v>194200</v>
      </c>
      <c r="J104" s="76" t="n">
        <v>184200</v>
      </c>
      <c r="K104" s="76" t="n">
        <v>88800</v>
      </c>
      <c r="L104" s="77" t="n">
        <v>101000</v>
      </c>
      <c r="M104" s="17" t="n">
        <v>181428</v>
      </c>
      <c r="N104" s="17" t="n">
        <v>184458</v>
      </c>
      <c r="O104" s="76" t="n">
        <v>225200</v>
      </c>
      <c r="P104" s="17" t="n">
        <v>184272</v>
      </c>
      <c r="Q104" s="17" t="n">
        <v>236800</v>
      </c>
      <c r="R104" s="17" t="n">
        <v>160800</v>
      </c>
      <c r="S104" s="0" t="n">
        <v>160000</v>
      </c>
      <c r="T104" s="0" t="n">
        <v>237200</v>
      </c>
      <c r="U104" s="17" t="n">
        <v>211392.056917645</v>
      </c>
      <c r="V104" s="0" t="n">
        <v>109000</v>
      </c>
      <c r="W104" s="0" t="n">
        <v>56816</v>
      </c>
      <c r="X104" s="17" t="n">
        <v>61800</v>
      </c>
      <c r="Y104" s="17" t="n">
        <v>113639</v>
      </c>
      <c r="Z104" s="17" t="n">
        <v>228800</v>
      </c>
      <c r="AA104" s="17" t="n">
        <v>214000</v>
      </c>
      <c r="AB104" s="17" t="n">
        <v>246200</v>
      </c>
      <c r="AC104" s="17" t="n">
        <v>238771.393205249</v>
      </c>
      <c r="AD104" s="17" t="n">
        <v>275800</v>
      </c>
      <c r="AE104" s="78" t="n">
        <v>217200</v>
      </c>
      <c r="AF104" s="17"/>
      <c r="AG104" s="17"/>
      <c r="AH104" s="17"/>
      <c r="AI104" s="79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</row>
    <row r="105" customFormat="false" ht="12.75" hidden="true" customHeight="false" outlineLevel="0" collapsed="false">
      <c r="A105" s="7" t="s">
        <v>27</v>
      </c>
      <c r="B105" s="7" t="n">
        <v>2</v>
      </c>
      <c r="C105" s="7" t="n">
        <v>95</v>
      </c>
      <c r="D105" s="17" t="n">
        <v>156460</v>
      </c>
      <c r="E105" s="17" t="n">
        <v>214273</v>
      </c>
      <c r="F105" s="17" t="n">
        <v>233603.040207959</v>
      </c>
      <c r="G105" s="17" t="n">
        <v>142163.208512377</v>
      </c>
      <c r="H105" s="17" t="n">
        <v>212285</v>
      </c>
      <c r="I105" s="76" t="n">
        <v>193533</v>
      </c>
      <c r="J105" s="76" t="n">
        <v>168007</v>
      </c>
      <c r="K105" s="76" t="n">
        <v>85390</v>
      </c>
      <c r="L105" s="77" t="n">
        <v>95372</v>
      </c>
      <c r="M105" s="17" t="n">
        <v>153636</v>
      </c>
      <c r="N105" s="17" t="n">
        <v>155141</v>
      </c>
      <c r="O105" s="76" t="n">
        <v>178200</v>
      </c>
      <c r="P105" s="17" t="n">
        <v>185672</v>
      </c>
      <c r="Q105" s="17" t="n">
        <v>205200</v>
      </c>
      <c r="R105" s="17" t="n">
        <v>80200</v>
      </c>
      <c r="S105" s="0" t="n">
        <v>150800</v>
      </c>
      <c r="T105" s="0" t="n">
        <v>184000</v>
      </c>
      <c r="U105" s="17" t="n">
        <v>144370.059148364</v>
      </c>
      <c r="V105" s="0" t="n">
        <v>139600</v>
      </c>
      <c r="W105" s="0" t="n">
        <v>16000</v>
      </c>
      <c r="X105" s="17" t="n">
        <v>0</v>
      </c>
      <c r="Y105" s="17" t="n">
        <v>0</v>
      </c>
      <c r="Z105" s="17" t="n">
        <v>0</v>
      </c>
      <c r="AA105" s="17" t="n">
        <v>0</v>
      </c>
      <c r="AB105" s="17" t="n">
        <v>0</v>
      </c>
      <c r="AC105" s="17" t="n">
        <v>89567.3520318258</v>
      </c>
      <c r="AD105" s="17" t="n">
        <v>267600</v>
      </c>
      <c r="AE105" s="78" t="n">
        <v>209200</v>
      </c>
      <c r="AF105" s="17"/>
      <c r="AG105" s="17"/>
      <c r="AH105" s="17"/>
      <c r="AI105" s="79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</row>
    <row r="106" customFormat="false" ht="12.75" hidden="true" customHeight="false" outlineLevel="0" collapsed="false">
      <c r="A106" s="7" t="s">
        <v>27</v>
      </c>
      <c r="B106" s="7" t="n">
        <v>2</v>
      </c>
      <c r="C106" s="7" t="n">
        <v>96</v>
      </c>
      <c r="D106" s="17" t="n">
        <v>219800</v>
      </c>
      <c r="E106" s="17" t="n">
        <v>188451</v>
      </c>
      <c r="F106" s="17" t="n">
        <v>233437.418262116</v>
      </c>
      <c r="G106" s="17" t="n">
        <v>177272.117163753</v>
      </c>
      <c r="H106" s="17" t="n">
        <v>222334</v>
      </c>
      <c r="I106" s="76" t="n">
        <v>157200</v>
      </c>
      <c r="J106" s="76" t="n">
        <v>173800</v>
      </c>
      <c r="K106" s="76" t="n">
        <v>58600</v>
      </c>
      <c r="L106" s="77" t="n">
        <v>78200</v>
      </c>
      <c r="M106" s="17" t="n">
        <v>177767</v>
      </c>
      <c r="N106" s="17" t="n">
        <v>186545</v>
      </c>
      <c r="O106" s="76" t="n">
        <v>209061</v>
      </c>
      <c r="P106" s="17" t="n">
        <v>43272</v>
      </c>
      <c r="Q106" s="17" t="n">
        <v>234000</v>
      </c>
      <c r="R106" s="17" t="n">
        <v>180400</v>
      </c>
      <c r="S106" s="0" t="n">
        <v>164400</v>
      </c>
      <c r="T106" s="0" t="n">
        <v>242000</v>
      </c>
      <c r="U106" s="17" t="n">
        <v>206716.103584905</v>
      </c>
      <c r="V106" s="0" t="n">
        <v>155200</v>
      </c>
      <c r="W106" s="0" t="n">
        <v>65378</v>
      </c>
      <c r="X106" s="17" t="n">
        <v>0</v>
      </c>
      <c r="Y106" s="17" t="n">
        <v>0</v>
      </c>
      <c r="Z106" s="17" t="n">
        <v>216000</v>
      </c>
      <c r="AA106" s="17" t="n">
        <v>217600</v>
      </c>
      <c r="AB106" s="17" t="n">
        <v>253200</v>
      </c>
      <c r="AC106" s="17" t="n">
        <v>237263.53181822</v>
      </c>
      <c r="AD106" s="17" t="n">
        <v>270400</v>
      </c>
      <c r="AE106" s="78" t="n">
        <v>214600</v>
      </c>
      <c r="AF106" s="17"/>
      <c r="AG106" s="17"/>
      <c r="AH106" s="17"/>
      <c r="AI106" s="79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</row>
    <row r="107" customFormat="false" ht="12.75" hidden="true" customHeight="false" outlineLevel="0" collapsed="false">
      <c r="A107" s="7" t="s">
        <v>27</v>
      </c>
      <c r="B107" s="7" t="n">
        <v>2</v>
      </c>
      <c r="C107" s="7" t="n">
        <v>97</v>
      </c>
      <c r="D107" s="17" t="n">
        <v>232400</v>
      </c>
      <c r="E107" s="17" t="n">
        <v>212623</v>
      </c>
      <c r="F107" s="17" t="n">
        <v>248656.732204421</v>
      </c>
      <c r="G107" s="17" t="n">
        <v>190539.884768525</v>
      </c>
      <c r="H107" s="17" t="n">
        <v>219557</v>
      </c>
      <c r="I107" s="76" t="n">
        <v>210000</v>
      </c>
      <c r="J107" s="76" t="n">
        <v>194000</v>
      </c>
      <c r="K107" s="76" t="n">
        <v>89000</v>
      </c>
      <c r="L107" s="77" t="n">
        <v>98400</v>
      </c>
      <c r="M107" s="17" t="n">
        <v>187807</v>
      </c>
      <c r="N107" s="17" t="n">
        <v>179348</v>
      </c>
      <c r="O107" s="76" t="n">
        <v>238888</v>
      </c>
      <c r="P107" s="17" t="n">
        <v>175072</v>
      </c>
      <c r="Q107" s="17" t="n">
        <v>225677</v>
      </c>
      <c r="R107" s="17" t="n">
        <v>93808</v>
      </c>
      <c r="S107" s="0" t="n">
        <v>163000</v>
      </c>
      <c r="T107" s="0" t="n">
        <v>248800</v>
      </c>
      <c r="U107" s="17" t="n">
        <v>213924.86497288</v>
      </c>
      <c r="V107" s="0" t="n">
        <v>102000</v>
      </c>
      <c r="W107" s="0" t="n">
        <v>7435</v>
      </c>
      <c r="X107" s="17" t="n">
        <v>111200</v>
      </c>
      <c r="Y107" s="17" t="n">
        <v>112600</v>
      </c>
      <c r="Z107" s="17" t="n">
        <v>239800</v>
      </c>
      <c r="AA107" s="17" t="n">
        <v>231400</v>
      </c>
      <c r="AB107" s="17" t="n">
        <v>258000</v>
      </c>
      <c r="AC107" s="17" t="n">
        <v>241941.372898696</v>
      </c>
      <c r="AD107" s="17" t="n">
        <v>272000</v>
      </c>
      <c r="AE107" s="78" t="n">
        <v>182000</v>
      </c>
      <c r="AF107" s="17"/>
      <c r="AG107" s="17"/>
      <c r="AH107" s="17"/>
      <c r="AI107" s="79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</row>
    <row r="108" customFormat="false" ht="12.75" hidden="true" customHeight="false" outlineLevel="0" collapsed="false">
      <c r="A108" s="7" t="s">
        <v>27</v>
      </c>
      <c r="B108" s="7" t="n">
        <v>2</v>
      </c>
      <c r="C108" s="7" t="n">
        <v>98</v>
      </c>
      <c r="D108" s="17" t="n">
        <v>219600</v>
      </c>
      <c r="E108" s="17" t="n">
        <v>200313</v>
      </c>
      <c r="F108" s="17" t="n">
        <v>88182.4954892367</v>
      </c>
      <c r="G108" s="17" t="n">
        <v>169532.58606097</v>
      </c>
      <c r="H108" s="17" t="n">
        <v>223198</v>
      </c>
      <c r="I108" s="76" t="n">
        <v>188000</v>
      </c>
      <c r="J108" s="76" t="n">
        <v>134400</v>
      </c>
      <c r="K108" s="76" t="n">
        <v>86600</v>
      </c>
      <c r="L108" s="77" t="n">
        <v>60400</v>
      </c>
      <c r="M108" s="17" t="n">
        <v>183200</v>
      </c>
      <c r="N108" s="17" t="n">
        <v>178800</v>
      </c>
      <c r="O108" s="76" t="n">
        <v>209800</v>
      </c>
      <c r="P108" s="17" t="n">
        <v>193272</v>
      </c>
      <c r="Q108" s="17" t="n">
        <v>140600</v>
      </c>
      <c r="R108" s="17" t="n">
        <v>174400</v>
      </c>
      <c r="S108" s="0" t="n">
        <v>159600</v>
      </c>
      <c r="T108" s="0" t="n">
        <v>226400</v>
      </c>
      <c r="U108" s="17" t="n">
        <v>136576.803593797</v>
      </c>
      <c r="V108" s="0" t="n">
        <v>159200</v>
      </c>
      <c r="W108" s="0" t="n">
        <v>83698</v>
      </c>
      <c r="X108" s="17" t="n">
        <v>100400</v>
      </c>
      <c r="Y108" s="17" t="n">
        <v>102000</v>
      </c>
      <c r="Z108" s="17" t="n">
        <v>228000</v>
      </c>
      <c r="AA108" s="17" t="n">
        <v>226600</v>
      </c>
      <c r="AB108" s="17" t="n">
        <v>251200</v>
      </c>
      <c r="AC108" s="17" t="n">
        <v>240495.214279423</v>
      </c>
      <c r="AD108" s="17" t="n">
        <v>269600</v>
      </c>
      <c r="AE108" s="78" t="n">
        <v>207400</v>
      </c>
      <c r="AF108" s="17"/>
      <c r="AG108" s="17"/>
      <c r="AH108" s="17"/>
      <c r="AI108" s="79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</row>
    <row r="109" customFormat="false" ht="12.75" hidden="true" customHeight="false" outlineLevel="0" collapsed="false">
      <c r="A109" s="7" t="s">
        <v>27</v>
      </c>
      <c r="B109" s="7" t="n">
        <v>2</v>
      </c>
      <c r="C109" s="7" t="n">
        <v>99</v>
      </c>
      <c r="D109" s="17" t="n">
        <v>212400</v>
      </c>
      <c r="E109" s="17" t="n">
        <v>194718</v>
      </c>
      <c r="F109" s="17" t="n">
        <v>228513.5225749</v>
      </c>
      <c r="G109" s="17" t="n">
        <v>173955.17526256</v>
      </c>
      <c r="H109" s="17" t="n">
        <v>217910</v>
      </c>
      <c r="I109" s="76" t="n">
        <v>185600</v>
      </c>
      <c r="J109" s="76" t="n">
        <v>172600</v>
      </c>
      <c r="K109" s="76" t="n">
        <v>78000</v>
      </c>
      <c r="L109" s="77" t="n">
        <v>90000</v>
      </c>
      <c r="M109" s="17" t="n">
        <v>149600</v>
      </c>
      <c r="N109" s="17" t="n">
        <v>166400</v>
      </c>
      <c r="O109" s="76" t="n">
        <v>211000</v>
      </c>
      <c r="P109" s="17" t="n">
        <v>167072</v>
      </c>
      <c r="Q109" s="17" t="n">
        <v>58694</v>
      </c>
      <c r="R109" s="17" t="n">
        <v>136574</v>
      </c>
      <c r="S109" s="0" t="n">
        <v>150200</v>
      </c>
      <c r="T109" s="0" t="n">
        <v>231000</v>
      </c>
      <c r="U109" s="17" t="n">
        <v>202234.981641028</v>
      </c>
      <c r="V109" s="0" t="n">
        <v>152800</v>
      </c>
      <c r="W109" s="0" t="n">
        <v>87171</v>
      </c>
      <c r="X109" s="17" t="n">
        <v>96800</v>
      </c>
      <c r="Y109" s="17" t="n">
        <v>97200</v>
      </c>
      <c r="Z109" s="17" t="n">
        <v>189800</v>
      </c>
      <c r="AA109" s="17" t="n">
        <v>212200</v>
      </c>
      <c r="AB109" s="17" t="n">
        <v>233800</v>
      </c>
      <c r="AC109" s="17" t="n">
        <v>227106.677782189</v>
      </c>
      <c r="AD109" s="17" t="n">
        <v>252800</v>
      </c>
      <c r="AE109" s="78" t="n">
        <v>187400</v>
      </c>
      <c r="AF109" s="17"/>
      <c r="AG109" s="17"/>
      <c r="AH109" s="17"/>
      <c r="AI109" s="79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</row>
    <row r="110" customFormat="false" ht="12.75" hidden="true" customHeight="false" outlineLevel="0" collapsed="false">
      <c r="A110" s="7" t="s">
        <v>27</v>
      </c>
      <c r="B110" s="7" t="n">
        <v>2</v>
      </c>
      <c r="C110" s="7" t="n">
        <v>100</v>
      </c>
      <c r="D110" s="17" t="n">
        <v>225200</v>
      </c>
      <c r="E110" s="17" t="n">
        <v>204565</v>
      </c>
      <c r="F110" s="17" t="n">
        <v>232318.351060476</v>
      </c>
      <c r="G110" s="17" t="n">
        <v>182063.255465476</v>
      </c>
      <c r="H110" s="17" t="n">
        <v>223128</v>
      </c>
      <c r="I110" s="76" t="n">
        <v>205200</v>
      </c>
      <c r="J110" s="76" t="n">
        <v>188600</v>
      </c>
      <c r="K110" s="76" t="n">
        <v>91400</v>
      </c>
      <c r="L110" s="77" t="n">
        <v>102200</v>
      </c>
      <c r="M110" s="17" t="n">
        <v>179639</v>
      </c>
      <c r="N110" s="17" t="n">
        <v>188492</v>
      </c>
      <c r="O110" s="76" t="n">
        <v>192200</v>
      </c>
      <c r="P110" s="17" t="n">
        <v>64432</v>
      </c>
      <c r="Q110" s="17" t="n">
        <v>237600</v>
      </c>
      <c r="R110" s="17" t="n">
        <v>148800</v>
      </c>
      <c r="S110" s="0" t="n">
        <v>183400</v>
      </c>
      <c r="T110" s="0" t="n">
        <v>221400</v>
      </c>
      <c r="U110" s="17" t="n">
        <v>213535.202195151</v>
      </c>
      <c r="V110" s="0" t="n">
        <v>166000</v>
      </c>
      <c r="W110" s="0" t="n">
        <v>97300</v>
      </c>
      <c r="X110" s="17" t="n">
        <v>101000</v>
      </c>
      <c r="Y110" s="17" t="n">
        <v>111200</v>
      </c>
      <c r="Z110" s="17" t="n">
        <v>234600</v>
      </c>
      <c r="AA110" s="17" t="n">
        <v>224800</v>
      </c>
      <c r="AB110" s="17" t="n">
        <v>252400</v>
      </c>
      <c r="AC110" s="17" t="n">
        <v>237478.527399618</v>
      </c>
      <c r="AD110" s="17" t="n">
        <v>273200</v>
      </c>
      <c r="AE110" s="78" t="n">
        <v>202000</v>
      </c>
      <c r="AF110" s="17"/>
      <c r="AG110" s="17"/>
      <c r="AH110" s="17"/>
      <c r="AI110" s="79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</row>
    <row r="111" customFormat="false" ht="12.75" hidden="true" customHeight="false" outlineLevel="0" collapsed="false">
      <c r="A111" s="7" t="s">
        <v>27</v>
      </c>
      <c r="B111" s="7" t="n">
        <v>2</v>
      </c>
      <c r="C111" s="7" t="n">
        <v>101</v>
      </c>
      <c r="D111" s="17" t="n">
        <v>210600</v>
      </c>
      <c r="E111" s="17" t="n">
        <v>191584</v>
      </c>
      <c r="F111" s="17" t="n">
        <v>228513.5225749</v>
      </c>
      <c r="G111" s="17" t="n">
        <v>151657.954704541</v>
      </c>
      <c r="H111" s="17" t="n">
        <v>165800</v>
      </c>
      <c r="I111" s="76" t="n">
        <v>199800</v>
      </c>
      <c r="J111" s="76" t="n">
        <v>170000</v>
      </c>
      <c r="K111" s="76" t="n">
        <v>82200</v>
      </c>
      <c r="L111" s="77" t="n">
        <v>99600</v>
      </c>
      <c r="M111" s="17" t="n">
        <v>162778</v>
      </c>
      <c r="N111" s="17" t="n">
        <v>190300</v>
      </c>
      <c r="O111" s="76" t="n">
        <v>207800</v>
      </c>
      <c r="P111" s="17" t="n">
        <v>162672</v>
      </c>
      <c r="Q111" s="17" t="n">
        <v>230000</v>
      </c>
      <c r="R111" s="17" t="n">
        <v>83600</v>
      </c>
      <c r="S111" s="0" t="n">
        <v>154600</v>
      </c>
      <c r="T111" s="0" t="n">
        <v>104200</v>
      </c>
      <c r="U111" s="17" t="n">
        <v>146708.035814735</v>
      </c>
      <c r="V111" s="0" t="n">
        <v>162400</v>
      </c>
      <c r="W111" s="0" t="n">
        <v>94556</v>
      </c>
      <c r="X111" s="17" t="n">
        <v>104200</v>
      </c>
      <c r="Y111" s="17" t="n">
        <v>106000</v>
      </c>
      <c r="Z111" s="17" t="n">
        <v>225000</v>
      </c>
      <c r="AA111" s="17" t="n">
        <v>222000</v>
      </c>
      <c r="AB111" s="17" t="n">
        <v>245000</v>
      </c>
      <c r="AC111" s="17" t="n">
        <v>227274.432182025</v>
      </c>
      <c r="AD111" s="17" t="n">
        <v>267000</v>
      </c>
      <c r="AE111" s="78" t="n">
        <v>199800</v>
      </c>
      <c r="AF111" s="17"/>
      <c r="AG111" s="17"/>
      <c r="AH111" s="17"/>
      <c r="AI111" s="79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</row>
    <row r="112" customFormat="false" ht="12.75" hidden="true" customHeight="false" outlineLevel="0" collapsed="false">
      <c r="A112" s="7" t="s">
        <v>27</v>
      </c>
      <c r="B112" s="7" t="n">
        <v>2</v>
      </c>
      <c r="C112" s="7" t="n">
        <v>102</v>
      </c>
      <c r="D112" s="17" t="n">
        <v>208000</v>
      </c>
      <c r="E112" s="17" t="n">
        <v>192703</v>
      </c>
      <c r="F112" s="17" t="n">
        <v>219560.98496178</v>
      </c>
      <c r="G112" s="17" t="n">
        <v>178193.489914084</v>
      </c>
      <c r="H112" s="17" t="n">
        <v>207055</v>
      </c>
      <c r="I112" s="76" t="n">
        <v>185800</v>
      </c>
      <c r="J112" s="76" t="n">
        <v>167600</v>
      </c>
      <c r="K112" s="76" t="n">
        <v>82400</v>
      </c>
      <c r="L112" s="77" t="n">
        <v>93200</v>
      </c>
      <c r="M112" s="17" t="n">
        <v>170575</v>
      </c>
      <c r="N112" s="17" t="n">
        <v>174403</v>
      </c>
      <c r="O112" s="76" t="n">
        <v>166200</v>
      </c>
      <c r="P112" s="17" t="n">
        <v>176072</v>
      </c>
      <c r="Q112" s="17" t="n">
        <v>225200</v>
      </c>
      <c r="R112" s="17" t="n">
        <v>167800</v>
      </c>
      <c r="S112" s="0" t="n">
        <v>152400</v>
      </c>
      <c r="T112" s="0" t="n">
        <v>214000</v>
      </c>
      <c r="U112" s="17" t="n">
        <v>194636.557475325</v>
      </c>
      <c r="V112" s="0" t="n">
        <v>141200</v>
      </c>
      <c r="W112" s="0" t="n">
        <v>85967</v>
      </c>
      <c r="X112" s="17" t="n">
        <v>84200</v>
      </c>
      <c r="Y112" s="17" t="n">
        <v>98200</v>
      </c>
      <c r="Z112" s="17" t="n">
        <v>135000</v>
      </c>
      <c r="AA112" s="17" t="n">
        <v>154800</v>
      </c>
      <c r="AB112" s="17" t="n">
        <v>230000</v>
      </c>
      <c r="AC112" s="17" t="n">
        <v>215793.860956487</v>
      </c>
      <c r="AD112" s="17" t="n">
        <v>256200</v>
      </c>
      <c r="AE112" s="78" t="n">
        <v>199800</v>
      </c>
      <c r="AF112" s="17"/>
      <c r="AG112" s="17"/>
      <c r="AH112" s="17"/>
      <c r="AI112" s="79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</row>
    <row r="113" customFormat="false" ht="12.75" hidden="true" customHeight="false" outlineLevel="0" collapsed="false">
      <c r="A113" s="7" t="s">
        <v>27</v>
      </c>
      <c r="B113" s="7" t="n">
        <v>2</v>
      </c>
      <c r="C113" s="7" t="n">
        <v>103</v>
      </c>
      <c r="D113" s="17" t="n">
        <v>167000</v>
      </c>
      <c r="E113" s="17" t="n">
        <v>176589</v>
      </c>
      <c r="F113" s="17" t="n">
        <v>232765.977941132</v>
      </c>
      <c r="G113" s="17" t="n">
        <v>168611.213310638</v>
      </c>
      <c r="H113" s="17" t="n">
        <v>203958</v>
      </c>
      <c r="I113" s="76" t="n">
        <v>188200</v>
      </c>
      <c r="J113" s="76" t="n">
        <v>169200</v>
      </c>
      <c r="K113" s="76" t="n">
        <v>78800</v>
      </c>
      <c r="L113" s="77" t="n">
        <v>97000</v>
      </c>
      <c r="M113" s="17" t="n">
        <v>159000</v>
      </c>
      <c r="N113" s="17" t="n">
        <v>170200</v>
      </c>
      <c r="O113" s="76" t="n">
        <v>202600</v>
      </c>
      <c r="P113" s="17" t="n">
        <v>162672</v>
      </c>
      <c r="Q113" s="17" t="n">
        <v>223200</v>
      </c>
      <c r="R113" s="17" t="n">
        <v>168400</v>
      </c>
      <c r="S113" s="0" t="n">
        <v>149400</v>
      </c>
      <c r="T113" s="0" t="n">
        <v>235600</v>
      </c>
      <c r="U113" s="17" t="n">
        <v>184894.988032116</v>
      </c>
      <c r="V113" s="0" t="n">
        <v>161000</v>
      </c>
      <c r="W113" s="0" t="n">
        <v>98242</v>
      </c>
      <c r="X113" s="17" t="n">
        <v>101600</v>
      </c>
      <c r="Y113" s="17" t="n">
        <v>99200</v>
      </c>
      <c r="Z113" s="17" t="n">
        <v>215800</v>
      </c>
      <c r="AA113" s="17" t="n">
        <v>213200</v>
      </c>
      <c r="AB113" s="17" t="n">
        <v>235000</v>
      </c>
      <c r="AC113" s="17" t="n">
        <v>237767.759123473</v>
      </c>
      <c r="AD113" s="17" t="n">
        <v>265800</v>
      </c>
      <c r="AE113" s="78" t="n">
        <v>207800</v>
      </c>
      <c r="AF113" s="17"/>
      <c r="AG113" s="17"/>
      <c r="AH113" s="17"/>
      <c r="AI113" s="79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</row>
    <row r="114" customFormat="false" ht="12.75" hidden="true" customHeight="false" outlineLevel="0" collapsed="false">
      <c r="A114" s="7" t="s">
        <v>27</v>
      </c>
      <c r="B114" s="7" t="n">
        <v>2</v>
      </c>
      <c r="C114" s="7" t="n">
        <v>104</v>
      </c>
      <c r="D114" s="17" t="n">
        <v>232400</v>
      </c>
      <c r="E114" s="17" t="n">
        <v>222918</v>
      </c>
      <c r="F114" s="17" t="n">
        <v>254252.068212622</v>
      </c>
      <c r="G114" s="17" t="n">
        <v>196252.395820579</v>
      </c>
      <c r="H114" s="17" t="n">
        <v>231252</v>
      </c>
      <c r="I114" s="76" t="n">
        <v>219600</v>
      </c>
      <c r="J114" s="76" t="n">
        <v>194200</v>
      </c>
      <c r="K114" s="76" t="n">
        <v>99600</v>
      </c>
      <c r="L114" s="77" t="n">
        <v>112000</v>
      </c>
      <c r="M114" s="17" t="n">
        <v>198367</v>
      </c>
      <c r="N114" s="17" t="n">
        <v>205520</v>
      </c>
      <c r="O114" s="76" t="n">
        <v>238600</v>
      </c>
      <c r="P114" s="17" t="n">
        <v>184672</v>
      </c>
      <c r="Q114" s="17" t="n">
        <v>222000</v>
      </c>
      <c r="R114" s="17" t="n">
        <v>102400</v>
      </c>
      <c r="S114" s="0" t="n">
        <v>164800</v>
      </c>
      <c r="T114" s="0" t="n">
        <v>234400</v>
      </c>
      <c r="U114" s="17" t="n">
        <v>220354.300805398</v>
      </c>
      <c r="V114" s="0" t="n">
        <v>165000</v>
      </c>
      <c r="W114" s="0" t="n">
        <v>109049</v>
      </c>
      <c r="X114" s="17" t="n">
        <v>115600</v>
      </c>
      <c r="Y114" s="17" t="n">
        <v>119400</v>
      </c>
      <c r="Z114" s="17" t="n">
        <v>243000</v>
      </c>
      <c r="AA114" s="17" t="n">
        <v>230000</v>
      </c>
      <c r="AB114" s="17" t="n">
        <v>264800</v>
      </c>
      <c r="AC114" s="17" t="n">
        <v>246427.356935682</v>
      </c>
      <c r="AD114" s="17" t="n">
        <v>288400</v>
      </c>
      <c r="AE114" s="78" t="n">
        <v>229000</v>
      </c>
      <c r="AF114" s="17"/>
      <c r="AG114" s="17"/>
      <c r="AH114" s="17"/>
      <c r="AI114" s="79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</row>
    <row r="115" customFormat="false" ht="12.75" hidden="true" customHeight="false" outlineLevel="0" collapsed="false">
      <c r="A115" s="7" t="s">
        <v>27</v>
      </c>
      <c r="B115" s="7" t="n">
        <v>2</v>
      </c>
      <c r="C115" s="7" t="n">
        <v>105</v>
      </c>
      <c r="D115" s="17" t="n">
        <v>225800</v>
      </c>
      <c r="E115" s="17" t="n">
        <v>201656</v>
      </c>
      <c r="F115" s="17" t="n">
        <v>237913.687068677</v>
      </c>
      <c r="G115" s="17" t="n">
        <v>179851.960864681</v>
      </c>
      <c r="H115" s="17" t="n">
        <v>222240</v>
      </c>
      <c r="I115" s="76" t="n">
        <v>207600</v>
      </c>
      <c r="J115" s="76" t="n">
        <v>177600</v>
      </c>
      <c r="K115" s="76" t="n">
        <v>92000</v>
      </c>
      <c r="L115" s="77" t="n">
        <v>103800</v>
      </c>
      <c r="M115" s="17" t="n">
        <v>184988</v>
      </c>
      <c r="N115" s="17" t="n">
        <v>185544</v>
      </c>
      <c r="O115" s="76" t="n">
        <v>201800</v>
      </c>
      <c r="P115" s="17" t="n">
        <v>180872</v>
      </c>
      <c r="Q115" s="17" t="n">
        <v>233000</v>
      </c>
      <c r="R115" s="17" t="n">
        <v>178800</v>
      </c>
      <c r="S115" s="0" t="n">
        <v>167600</v>
      </c>
      <c r="T115" s="0" t="n">
        <v>239800</v>
      </c>
      <c r="U115" s="17" t="n">
        <v>192493.412197819</v>
      </c>
      <c r="V115" s="0" t="n">
        <v>0</v>
      </c>
      <c r="W115" s="0" t="n">
        <v>0</v>
      </c>
      <c r="X115" s="17" t="n">
        <v>0</v>
      </c>
      <c r="Y115" s="17" t="n">
        <v>0</v>
      </c>
      <c r="Z115" s="17" t="n">
        <v>0</v>
      </c>
      <c r="AA115" s="17" t="n">
        <v>196000</v>
      </c>
      <c r="AB115" s="17" t="n">
        <v>268000</v>
      </c>
      <c r="AC115" s="17" t="n">
        <v>242027.178310106</v>
      </c>
      <c r="AD115" s="17" t="n">
        <v>286000</v>
      </c>
      <c r="AE115" s="78" t="n">
        <v>225000</v>
      </c>
      <c r="AF115" s="17"/>
      <c r="AG115" s="17"/>
      <c r="AH115" s="17"/>
      <c r="AI115" s="79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</row>
    <row r="116" customFormat="false" ht="12.75" hidden="true" customHeight="false" outlineLevel="0" collapsed="false">
      <c r="A116" s="7" t="s">
        <v>27</v>
      </c>
      <c r="B116" s="7" t="n">
        <v>2</v>
      </c>
      <c r="C116" s="7" t="n">
        <v>106</v>
      </c>
      <c r="D116" s="17" t="n">
        <v>218400</v>
      </c>
      <c r="E116" s="17" t="n">
        <v>205685</v>
      </c>
      <c r="F116" s="17" t="n">
        <v>246418.597801141</v>
      </c>
      <c r="G116" s="17" t="n">
        <v>188328.590167729</v>
      </c>
      <c r="H116" s="17" t="n">
        <v>214518</v>
      </c>
      <c r="I116" s="76" t="n">
        <v>211400</v>
      </c>
      <c r="J116" s="76" t="n">
        <v>168000</v>
      </c>
      <c r="K116" s="76" t="n">
        <v>96400</v>
      </c>
      <c r="L116" s="77" t="n">
        <v>108800</v>
      </c>
      <c r="M116" s="17" t="n">
        <v>176991</v>
      </c>
      <c r="N116" s="17" t="n">
        <v>189364</v>
      </c>
      <c r="O116" s="76" t="n">
        <v>223400</v>
      </c>
      <c r="P116" s="17" t="n">
        <v>181272</v>
      </c>
      <c r="Q116" s="17" t="n">
        <v>235400</v>
      </c>
      <c r="R116" s="17" t="n">
        <v>71000</v>
      </c>
      <c r="S116" s="0" t="n">
        <v>11200</v>
      </c>
      <c r="T116" s="0" t="n">
        <v>185400</v>
      </c>
      <c r="U116" s="17" t="n">
        <v>197364.196919424</v>
      </c>
      <c r="V116" s="0" t="n">
        <v>155800</v>
      </c>
      <c r="W116" s="0" t="n">
        <v>83929</v>
      </c>
      <c r="X116" s="17" t="n">
        <v>102800</v>
      </c>
      <c r="Y116" s="17" t="n">
        <v>109200</v>
      </c>
      <c r="Z116" s="17" t="n">
        <v>116532</v>
      </c>
      <c r="AA116" s="17" t="n">
        <v>192000</v>
      </c>
      <c r="AB116" s="17" t="n">
        <v>192400</v>
      </c>
      <c r="AC116" s="17" t="n">
        <v>217414.522715819</v>
      </c>
      <c r="AD116" s="17" t="n">
        <v>222200</v>
      </c>
      <c r="AE116" s="78" t="n">
        <v>220200</v>
      </c>
      <c r="AF116" s="17"/>
      <c r="AG116" s="17"/>
      <c r="AH116" s="17"/>
      <c r="AI116" s="79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</row>
    <row r="117" customFormat="false" ht="12.75" hidden="true" customHeight="false" outlineLevel="0" collapsed="false">
      <c r="A117" s="7" t="s">
        <v>27</v>
      </c>
      <c r="B117" s="7" t="n">
        <v>2</v>
      </c>
      <c r="C117" s="7" t="n">
        <v>107</v>
      </c>
      <c r="D117" s="17" t="n">
        <v>226200</v>
      </c>
      <c r="E117" s="17" t="n">
        <v>189794</v>
      </c>
      <c r="F117" s="17" t="n">
        <v>237913.687068677</v>
      </c>
      <c r="G117" s="17" t="n">
        <v>173137.805486185</v>
      </c>
      <c r="H117" s="17" t="n">
        <v>212620</v>
      </c>
      <c r="I117" s="76" t="n">
        <v>193800</v>
      </c>
      <c r="J117" s="76" t="n">
        <v>167000</v>
      </c>
      <c r="K117" s="76" t="n">
        <v>89200</v>
      </c>
      <c r="L117" s="77" t="n">
        <v>98600</v>
      </c>
      <c r="M117" s="17" t="n">
        <v>178917</v>
      </c>
      <c r="N117" s="17" t="n">
        <v>178461</v>
      </c>
      <c r="O117" s="76" t="n">
        <v>165400</v>
      </c>
      <c r="P117" s="17" t="n">
        <v>130472</v>
      </c>
      <c r="Q117" s="17" t="n">
        <v>215000</v>
      </c>
      <c r="R117" s="17" t="n">
        <v>165200</v>
      </c>
      <c r="S117" s="0" t="n">
        <v>159200</v>
      </c>
      <c r="T117" s="0" t="n">
        <v>231000</v>
      </c>
      <c r="U117" s="17" t="n">
        <v>200481.499141251</v>
      </c>
      <c r="V117" s="0" t="n">
        <v>154000</v>
      </c>
      <c r="W117" s="0" t="n">
        <v>86280</v>
      </c>
      <c r="X117" s="17" t="n">
        <v>101600</v>
      </c>
      <c r="Y117" s="17" t="n">
        <v>107000</v>
      </c>
      <c r="Z117" s="17" t="n">
        <v>228400</v>
      </c>
      <c r="AA117" s="17" t="n">
        <v>226400</v>
      </c>
      <c r="AB117" s="17" t="n">
        <v>254200</v>
      </c>
      <c r="AC117" s="17" t="n">
        <v>231057.583130044</v>
      </c>
      <c r="AD117" s="17" t="n">
        <v>273000</v>
      </c>
      <c r="AE117" s="78" t="n">
        <v>202400</v>
      </c>
      <c r="AF117" s="17"/>
      <c r="AG117" s="17"/>
      <c r="AH117" s="17"/>
      <c r="AI117" s="79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</row>
    <row r="118" customFormat="false" ht="12.75" hidden="true" customHeight="false" outlineLevel="0" collapsed="false">
      <c r="A118" s="7" t="s">
        <v>12</v>
      </c>
      <c r="B118" s="7" t="n">
        <v>1</v>
      </c>
      <c r="C118" s="7" t="n">
        <v>108</v>
      </c>
      <c r="D118" s="17" t="n">
        <v>185400</v>
      </c>
      <c r="E118" s="17" t="n">
        <v>184817</v>
      </c>
      <c r="F118" s="17" t="n">
        <v>230252.208360163</v>
      </c>
      <c r="G118" s="17" t="n">
        <v>113410.595380068</v>
      </c>
      <c r="H118" s="17" t="n">
        <v>63076</v>
      </c>
      <c r="I118" s="76" t="n">
        <v>215800</v>
      </c>
      <c r="J118" s="76" t="n">
        <v>194600</v>
      </c>
      <c r="K118" s="76" t="n">
        <v>94400</v>
      </c>
      <c r="L118" s="77" t="n">
        <v>106000</v>
      </c>
      <c r="M118" s="17" t="n">
        <v>189658</v>
      </c>
      <c r="N118" s="17" t="n">
        <v>200306</v>
      </c>
      <c r="O118" s="76" t="n">
        <v>218800</v>
      </c>
      <c r="P118" s="17" t="n">
        <v>106400</v>
      </c>
      <c r="Q118" s="17" t="n">
        <v>139200</v>
      </c>
      <c r="R118" s="17" t="n">
        <v>139200</v>
      </c>
      <c r="S118" s="0" t="n">
        <v>170600</v>
      </c>
      <c r="T118" s="0" t="n">
        <v>240200</v>
      </c>
      <c r="U118" s="17" t="n">
        <v>222784.275226644</v>
      </c>
      <c r="V118" s="0" t="n">
        <v>170800</v>
      </c>
      <c r="W118" s="0" t="n">
        <v>26400</v>
      </c>
      <c r="X118" s="17" t="n">
        <v>0</v>
      </c>
      <c r="Y118" s="17" t="n">
        <v>0</v>
      </c>
      <c r="Z118" s="17" t="n">
        <v>16600</v>
      </c>
      <c r="AA118" s="17" t="n">
        <v>0</v>
      </c>
      <c r="AB118" s="17" t="n">
        <v>0</v>
      </c>
      <c r="AC118" s="17" t="n">
        <v>0</v>
      </c>
      <c r="AD118" s="17" t="n">
        <v>0</v>
      </c>
      <c r="AE118" s="78" t="n">
        <v>0</v>
      </c>
      <c r="AF118" s="17"/>
      <c r="AG118" s="17"/>
      <c r="AH118" s="17"/>
      <c r="AI118" s="79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</row>
    <row r="119" customFormat="false" ht="12.75" hidden="true" customHeight="false" outlineLevel="0" collapsed="false">
      <c r="A119" s="7" t="s">
        <v>12</v>
      </c>
      <c r="B119" s="7" t="n">
        <v>1</v>
      </c>
      <c r="C119" s="7" t="n">
        <v>109</v>
      </c>
      <c r="D119" s="17" t="n">
        <v>229400</v>
      </c>
      <c r="E119" s="17" t="n">
        <v>160730</v>
      </c>
      <c r="F119" s="17" t="n">
        <v>170542.737378629</v>
      </c>
      <c r="G119" s="17" t="n">
        <v>139541.249801494</v>
      </c>
      <c r="H119" s="17" t="n">
        <v>214899</v>
      </c>
      <c r="I119" s="76" t="n">
        <v>205800</v>
      </c>
      <c r="J119" s="76" t="n">
        <v>176600</v>
      </c>
      <c r="K119" s="76" t="n">
        <v>93800</v>
      </c>
      <c r="L119" s="77" t="n">
        <v>100000</v>
      </c>
      <c r="M119" s="17" t="n">
        <v>185139</v>
      </c>
      <c r="N119" s="17" t="n">
        <v>196105</v>
      </c>
      <c r="O119" s="76" t="n">
        <v>212000</v>
      </c>
      <c r="P119" s="17" t="n">
        <v>203800</v>
      </c>
      <c r="Q119" s="17" t="n">
        <v>206200</v>
      </c>
      <c r="R119" s="17" t="n">
        <v>181600</v>
      </c>
      <c r="S119" s="0" t="n">
        <v>141000</v>
      </c>
      <c r="T119" s="0" t="n">
        <v>219200</v>
      </c>
      <c r="U119" s="17" t="n">
        <v>198201.182787842</v>
      </c>
      <c r="V119" s="0" t="n">
        <v>117600</v>
      </c>
      <c r="W119" s="0" t="n">
        <v>91000</v>
      </c>
      <c r="X119" s="17" t="n">
        <v>102600</v>
      </c>
      <c r="Y119" s="17" t="n">
        <v>109600</v>
      </c>
      <c r="Z119" s="17" t="n">
        <v>234200</v>
      </c>
      <c r="AA119" s="17" t="n">
        <v>222800</v>
      </c>
      <c r="AB119" s="17" t="n">
        <v>244200</v>
      </c>
      <c r="AC119" s="17" t="n">
        <v>200450.919813188</v>
      </c>
      <c r="AD119" s="17" t="n">
        <v>255000</v>
      </c>
      <c r="AE119" s="78" t="n">
        <v>214800</v>
      </c>
      <c r="AF119" s="17"/>
      <c r="AG119" s="17"/>
      <c r="AH119" s="17"/>
      <c r="AI119" s="79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</row>
    <row r="120" customFormat="false" ht="12.75" hidden="true" customHeight="false" outlineLevel="0" collapsed="false">
      <c r="A120" s="7" t="s">
        <v>12</v>
      </c>
      <c r="B120" s="7" t="n">
        <v>1</v>
      </c>
      <c r="C120" s="7" t="n">
        <v>110</v>
      </c>
      <c r="D120" s="17" t="n">
        <v>167400</v>
      </c>
      <c r="E120" s="17" t="n">
        <v>196298</v>
      </c>
      <c r="F120" s="17" t="n">
        <v>228496.047448942</v>
      </c>
      <c r="G120" s="17" t="n">
        <v>153406.4950047</v>
      </c>
      <c r="H120" s="17" t="n">
        <v>220752</v>
      </c>
      <c r="I120" s="76" t="n">
        <v>195000</v>
      </c>
      <c r="J120" s="76" t="n">
        <v>188400</v>
      </c>
      <c r="K120" s="76" t="n">
        <v>91600</v>
      </c>
      <c r="L120" s="77" t="n">
        <v>102600</v>
      </c>
      <c r="M120" s="17" t="n">
        <v>185400</v>
      </c>
      <c r="N120" s="17" t="n">
        <v>142400</v>
      </c>
      <c r="O120" s="76" t="n">
        <v>164800</v>
      </c>
      <c r="P120" s="17" t="n">
        <v>200200</v>
      </c>
      <c r="Q120" s="17" t="n">
        <v>212000</v>
      </c>
      <c r="R120" s="17" t="n">
        <v>122200</v>
      </c>
      <c r="S120" s="0" t="n">
        <v>171600</v>
      </c>
      <c r="T120" s="0" t="n">
        <v>223200</v>
      </c>
      <c r="U120" s="17" t="n">
        <v>194936.240823313</v>
      </c>
      <c r="V120" s="0" t="n">
        <v>11800</v>
      </c>
      <c r="W120" s="0" t="n">
        <v>0</v>
      </c>
      <c r="X120" s="17" t="n">
        <v>600</v>
      </c>
      <c r="Y120" s="17" t="n">
        <v>100000</v>
      </c>
      <c r="Z120" s="17" t="n">
        <v>176000</v>
      </c>
      <c r="AA120" s="17" t="n">
        <v>207800</v>
      </c>
      <c r="AB120" s="17" t="n">
        <v>220000</v>
      </c>
      <c r="AC120" s="17" t="n">
        <v>225271.343405008</v>
      </c>
      <c r="AD120" s="17" t="n">
        <v>265200</v>
      </c>
      <c r="AE120" s="78" t="n">
        <v>218600</v>
      </c>
      <c r="AF120" s="17"/>
      <c r="AG120" s="17"/>
      <c r="AH120" s="17"/>
      <c r="AI120" s="79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</row>
    <row r="121" customFormat="false" ht="12.75" hidden="true" customHeight="false" outlineLevel="0" collapsed="false">
      <c r="A121" s="7" t="s">
        <v>12</v>
      </c>
      <c r="B121" s="7" t="n">
        <v>1</v>
      </c>
      <c r="C121" s="7" t="n">
        <v>111</v>
      </c>
      <c r="D121" s="17" t="n">
        <v>212400</v>
      </c>
      <c r="E121" s="17" t="n">
        <v>194272</v>
      </c>
      <c r="F121" s="17" t="n">
        <v>224008.08067582</v>
      </c>
      <c r="G121" s="17" t="n">
        <v>122298.57307443</v>
      </c>
      <c r="H121" s="17" t="n">
        <v>220844</v>
      </c>
      <c r="I121" s="76" t="n">
        <v>208400</v>
      </c>
      <c r="J121" s="76" t="n">
        <v>181400</v>
      </c>
      <c r="K121" s="76" t="n">
        <v>93200</v>
      </c>
      <c r="L121" s="77" t="n">
        <v>90400</v>
      </c>
      <c r="M121" s="17" t="n">
        <v>172787</v>
      </c>
      <c r="N121" s="17" t="n">
        <v>185497</v>
      </c>
      <c r="O121" s="76" t="n">
        <v>190200</v>
      </c>
      <c r="P121" s="17" t="n">
        <v>69200</v>
      </c>
      <c r="Q121" s="17" t="n">
        <v>120600</v>
      </c>
      <c r="R121" s="17" t="n">
        <v>61800</v>
      </c>
      <c r="S121" s="0" t="n">
        <v>156600</v>
      </c>
      <c r="T121" s="0" t="n">
        <v>247600</v>
      </c>
      <c r="U121" s="17" t="n">
        <v>218559.056213725</v>
      </c>
      <c r="V121" s="0" t="n">
        <v>159800</v>
      </c>
      <c r="W121" s="0" t="n">
        <v>96000</v>
      </c>
      <c r="X121" s="17" t="n">
        <v>103000</v>
      </c>
      <c r="Y121" s="17" t="n">
        <v>113600</v>
      </c>
      <c r="Z121" s="17" t="n">
        <v>183400</v>
      </c>
      <c r="AA121" s="17" t="n">
        <v>207000</v>
      </c>
      <c r="AB121" s="17" t="n">
        <v>249200</v>
      </c>
      <c r="AC121" s="17" t="n">
        <v>212796.367986808</v>
      </c>
      <c r="AD121" s="17" t="n">
        <v>273600</v>
      </c>
      <c r="AE121" s="78" t="n">
        <v>213400</v>
      </c>
      <c r="AF121" s="17"/>
      <c r="AG121" s="17"/>
      <c r="AH121" s="17"/>
      <c r="AI121" s="79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</row>
    <row r="122" customFormat="false" ht="12.75" hidden="true" customHeight="false" outlineLevel="0" collapsed="false">
      <c r="A122" s="7" t="s">
        <v>12</v>
      </c>
      <c r="B122" s="7" t="n">
        <v>1</v>
      </c>
      <c r="C122" s="7" t="n">
        <v>112</v>
      </c>
      <c r="D122" s="17" t="n">
        <v>221200</v>
      </c>
      <c r="E122" s="17" t="n">
        <v>193371</v>
      </c>
      <c r="F122" s="17" t="n">
        <v>219129.855922426</v>
      </c>
      <c r="G122" s="17" t="n">
        <v>119809.939320009</v>
      </c>
      <c r="H122" s="17" t="n">
        <v>211400</v>
      </c>
      <c r="I122" s="76" t="n">
        <v>215600</v>
      </c>
      <c r="J122" s="76" t="n">
        <v>191200</v>
      </c>
      <c r="K122" s="76" t="n">
        <v>95200</v>
      </c>
      <c r="L122" s="77" t="n">
        <v>107600</v>
      </c>
      <c r="M122" s="17" t="n">
        <v>184722</v>
      </c>
      <c r="N122" s="17" t="n">
        <v>188932</v>
      </c>
      <c r="O122" s="76" t="n">
        <v>198400</v>
      </c>
      <c r="P122" s="17" t="n">
        <v>115000</v>
      </c>
      <c r="Q122" s="17" t="n">
        <v>147000</v>
      </c>
      <c r="R122" s="17" t="n">
        <v>70000</v>
      </c>
      <c r="S122" s="0" t="n">
        <v>86600</v>
      </c>
      <c r="T122" s="0" t="n">
        <v>214000</v>
      </c>
      <c r="U122" s="17" t="n">
        <v>207611.897862071</v>
      </c>
      <c r="V122" s="0" t="n">
        <v>143800</v>
      </c>
      <c r="W122" s="0" t="n">
        <v>92800</v>
      </c>
      <c r="X122" s="17" t="n">
        <v>108200</v>
      </c>
      <c r="Y122" s="17" t="n">
        <v>116800</v>
      </c>
      <c r="Z122" s="17" t="n">
        <v>219200</v>
      </c>
      <c r="AA122" s="17" t="n">
        <v>193600</v>
      </c>
      <c r="AB122" s="17" t="n">
        <v>248800</v>
      </c>
      <c r="AC122" s="17" t="n">
        <v>203518.275141356</v>
      </c>
      <c r="AD122" s="17" t="n">
        <v>265600</v>
      </c>
      <c r="AE122" s="78" t="n">
        <v>230400</v>
      </c>
      <c r="AF122" s="17"/>
      <c r="AG122" s="17"/>
      <c r="AH122" s="17"/>
      <c r="AI122" s="79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</row>
    <row r="123" customFormat="false" ht="12.75" hidden="true" customHeight="false" outlineLevel="0" collapsed="false">
      <c r="A123" s="7" t="s">
        <v>12</v>
      </c>
      <c r="B123" s="7" t="n">
        <v>1</v>
      </c>
      <c r="C123" s="7" t="n">
        <v>113</v>
      </c>
      <c r="D123" s="17" t="n">
        <v>160400</v>
      </c>
      <c r="E123" s="17" t="n">
        <v>187518</v>
      </c>
      <c r="F123" s="17" t="n">
        <v>150249.322404513</v>
      </c>
      <c r="G123" s="17" t="n">
        <v>136163.818277636</v>
      </c>
      <c r="H123" s="17" t="n">
        <v>213695</v>
      </c>
      <c r="I123" s="76" t="n">
        <v>143800</v>
      </c>
      <c r="J123" s="76" t="n">
        <v>137600</v>
      </c>
      <c r="K123" s="76" t="n">
        <v>88800</v>
      </c>
      <c r="L123" s="77" t="n">
        <v>101000</v>
      </c>
      <c r="M123" s="17" t="n">
        <v>184350</v>
      </c>
      <c r="N123" s="17" t="n">
        <v>185583</v>
      </c>
      <c r="O123" s="76" t="n">
        <v>149400</v>
      </c>
      <c r="P123" s="17" t="n">
        <v>83400</v>
      </c>
      <c r="Q123" s="17" t="n">
        <v>149600</v>
      </c>
      <c r="R123" s="17" t="n">
        <v>157200</v>
      </c>
      <c r="S123" s="0" t="n">
        <v>134000</v>
      </c>
      <c r="T123" s="0" t="n">
        <v>240800</v>
      </c>
      <c r="U123" s="17" t="n">
        <v>192247.465087819</v>
      </c>
      <c r="V123" s="0" t="n">
        <v>115200</v>
      </c>
      <c r="W123" s="0" t="n">
        <v>94000</v>
      </c>
      <c r="X123" s="17" t="n">
        <v>101400</v>
      </c>
      <c r="Y123" s="17" t="n">
        <v>114200</v>
      </c>
      <c r="Z123" s="17" t="n">
        <v>196200</v>
      </c>
      <c r="AA123" s="17" t="n">
        <v>200400</v>
      </c>
      <c r="AB123" s="17" t="n">
        <v>232000</v>
      </c>
      <c r="AC123" s="17" t="n">
        <v>200921.160027206</v>
      </c>
      <c r="AD123" s="17" t="n">
        <v>261800</v>
      </c>
      <c r="AE123" s="78" t="n">
        <v>221800</v>
      </c>
      <c r="AF123" s="17"/>
      <c r="AG123" s="17"/>
      <c r="AH123" s="17"/>
      <c r="AI123" s="79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</row>
    <row r="124" customFormat="false" ht="12.75" hidden="true" customHeight="false" outlineLevel="0" collapsed="false">
      <c r="A124" s="7" t="s">
        <v>12</v>
      </c>
      <c r="B124" s="7" t="n">
        <v>1</v>
      </c>
      <c r="C124" s="7" t="n">
        <v>114</v>
      </c>
      <c r="D124" s="17" t="n">
        <v>210800</v>
      </c>
      <c r="E124" s="17" t="n">
        <v>167258</v>
      </c>
      <c r="F124" s="17" t="n">
        <v>189470.249421795</v>
      </c>
      <c r="G124" s="17" t="n">
        <v>131008.791214906</v>
      </c>
      <c r="H124" s="17" t="n">
        <v>210368</v>
      </c>
      <c r="I124" s="76" t="n">
        <v>178400</v>
      </c>
      <c r="J124" s="76" t="n">
        <v>175600</v>
      </c>
      <c r="K124" s="76" t="n">
        <v>88200</v>
      </c>
      <c r="L124" s="77" t="n">
        <v>105600</v>
      </c>
      <c r="M124" s="17" t="n">
        <v>176803</v>
      </c>
      <c r="N124" s="17" t="n">
        <v>189666</v>
      </c>
      <c r="O124" s="76" t="n">
        <v>197200</v>
      </c>
      <c r="P124" s="17" t="n">
        <v>201000</v>
      </c>
      <c r="Q124" s="17" t="n">
        <v>214400</v>
      </c>
      <c r="R124" s="17" t="n">
        <v>105000</v>
      </c>
      <c r="S124" s="0" t="n">
        <v>146600</v>
      </c>
      <c r="T124" s="0" t="n">
        <v>220400</v>
      </c>
      <c r="U124" s="17" t="n">
        <v>170353.148384511</v>
      </c>
      <c r="V124" s="0" t="n">
        <v>153400</v>
      </c>
      <c r="W124" s="0" t="n">
        <v>96000</v>
      </c>
      <c r="X124" s="17" t="n">
        <v>102800</v>
      </c>
      <c r="Y124" s="17" t="n">
        <v>113800</v>
      </c>
      <c r="Z124" s="17" t="n">
        <v>234400</v>
      </c>
      <c r="AA124" s="17" t="n">
        <v>218600</v>
      </c>
      <c r="AB124" s="17" t="n">
        <v>248800</v>
      </c>
      <c r="AC124" s="17" t="n">
        <v>190262.38184279</v>
      </c>
      <c r="AD124" s="17" t="n">
        <v>273200</v>
      </c>
      <c r="AE124" s="78" t="n">
        <v>218400</v>
      </c>
      <c r="AF124" s="17"/>
      <c r="AG124" s="17"/>
      <c r="AH124" s="17"/>
      <c r="AI124" s="79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</row>
    <row r="125" customFormat="false" ht="12.75" hidden="true" customHeight="false" outlineLevel="0" collapsed="false">
      <c r="A125" s="7" t="s">
        <v>12</v>
      </c>
      <c r="B125" s="7" t="n">
        <v>1</v>
      </c>
      <c r="C125" s="7" t="n">
        <v>115</v>
      </c>
      <c r="D125" s="17" t="n">
        <v>203600</v>
      </c>
      <c r="E125" s="17" t="n">
        <v>189544</v>
      </c>
      <c r="F125" s="17" t="n">
        <v>163127.835753472</v>
      </c>
      <c r="G125" s="17" t="n">
        <v>147007.151064759</v>
      </c>
      <c r="H125" s="17" t="n">
        <v>208354</v>
      </c>
      <c r="I125" s="76" t="n">
        <v>75000</v>
      </c>
      <c r="J125" s="76" t="n">
        <v>56000</v>
      </c>
      <c r="K125" s="76" t="n">
        <v>85999</v>
      </c>
      <c r="L125" s="77" t="n">
        <v>105200</v>
      </c>
      <c r="M125" s="17" t="n">
        <v>188617</v>
      </c>
      <c r="N125" s="17" t="n">
        <v>197433</v>
      </c>
      <c r="O125" s="76" t="n">
        <v>210000</v>
      </c>
      <c r="P125" s="17" t="n">
        <v>156600</v>
      </c>
      <c r="Q125" s="17" t="n">
        <v>182200</v>
      </c>
      <c r="R125" s="17" t="n">
        <v>177800</v>
      </c>
      <c r="S125" s="0" t="n">
        <v>168000</v>
      </c>
      <c r="T125" s="0" t="n">
        <v>250200</v>
      </c>
      <c r="U125" s="17" t="n">
        <v>211068.895236277</v>
      </c>
      <c r="V125" s="0" t="n">
        <v>152600</v>
      </c>
      <c r="W125" s="0" t="n">
        <v>63600</v>
      </c>
      <c r="X125" s="17" t="n">
        <v>108799</v>
      </c>
      <c r="Y125" s="17" t="n">
        <v>110400</v>
      </c>
      <c r="Z125" s="17" t="n">
        <v>219800</v>
      </c>
      <c r="AA125" s="17" t="n">
        <v>220000</v>
      </c>
      <c r="AB125" s="17" t="n">
        <v>240800</v>
      </c>
      <c r="AC125" s="17" t="n">
        <v>189542.473171827</v>
      </c>
      <c r="AD125" s="17" t="n">
        <v>251000</v>
      </c>
      <c r="AE125" s="78" t="n">
        <v>210200</v>
      </c>
      <c r="AF125" s="17"/>
      <c r="AG125" s="17"/>
      <c r="AH125" s="17"/>
      <c r="AI125" s="79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</row>
    <row r="126" customFormat="false" ht="12.75" hidden="true" customHeight="false" outlineLevel="0" collapsed="false">
      <c r="A126" s="7" t="s">
        <v>12</v>
      </c>
      <c r="B126" s="7" t="n">
        <v>1</v>
      </c>
      <c r="C126" s="7" t="n">
        <v>116</v>
      </c>
      <c r="D126" s="17" t="n">
        <v>172600</v>
      </c>
      <c r="E126" s="17" t="n">
        <v>202601</v>
      </c>
      <c r="F126" s="17" t="n">
        <v>229471.69239962</v>
      </c>
      <c r="G126" s="17" t="n">
        <v>153406.4950047</v>
      </c>
      <c r="H126" s="17" t="n">
        <v>219595</v>
      </c>
      <c r="I126" s="76" t="n">
        <v>158000</v>
      </c>
      <c r="J126" s="76" t="n">
        <v>180200</v>
      </c>
      <c r="K126" s="76" t="n">
        <v>87400</v>
      </c>
      <c r="L126" s="77" t="n">
        <v>103400</v>
      </c>
      <c r="M126" s="17" t="n">
        <v>145412</v>
      </c>
      <c r="N126" s="17" t="n">
        <v>158056</v>
      </c>
      <c r="O126" s="76" t="n">
        <v>169800</v>
      </c>
      <c r="P126" s="17" t="n">
        <v>0</v>
      </c>
      <c r="Q126" s="17" t="n">
        <v>70667</v>
      </c>
      <c r="R126" s="17" t="n">
        <v>128696</v>
      </c>
      <c r="S126" s="0" t="n">
        <v>187793</v>
      </c>
      <c r="T126" s="0" t="n">
        <v>231600</v>
      </c>
      <c r="U126" s="17" t="n">
        <v>217022.6129363</v>
      </c>
      <c r="V126" s="0" t="n">
        <v>151800</v>
      </c>
      <c r="W126" s="0" t="n">
        <v>94800</v>
      </c>
      <c r="X126" s="17" t="n">
        <v>112200</v>
      </c>
      <c r="Y126" s="17" t="n">
        <v>119600</v>
      </c>
      <c r="Z126" s="17" t="n">
        <v>228600</v>
      </c>
      <c r="AA126" s="17" t="n">
        <v>224000</v>
      </c>
      <c r="AB126" s="17" t="n">
        <v>258200</v>
      </c>
      <c r="AC126" s="17" t="n">
        <v>224582.408640359</v>
      </c>
      <c r="AD126" s="17" t="n">
        <v>277600</v>
      </c>
      <c r="AE126" s="78" t="n">
        <v>233600</v>
      </c>
      <c r="AF126" s="17"/>
      <c r="AG126" s="17"/>
      <c r="AH126" s="17"/>
      <c r="AI126" s="79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</row>
    <row r="127" customFormat="false" ht="12.75" hidden="true" customHeight="false" outlineLevel="0" collapsed="false">
      <c r="A127" s="7" t="s">
        <v>12</v>
      </c>
      <c r="B127" s="7" t="n">
        <v>1</v>
      </c>
      <c r="C127" s="7" t="n">
        <v>117</v>
      </c>
      <c r="D127" s="17" t="n">
        <v>149400</v>
      </c>
      <c r="E127" s="17" t="n">
        <v>171535</v>
      </c>
      <c r="F127" s="17" t="n">
        <v>113760.201249131</v>
      </c>
      <c r="G127" s="17" t="n">
        <v>135097.260954313</v>
      </c>
      <c r="H127" s="17" t="n">
        <v>199565</v>
      </c>
      <c r="I127" s="76" t="n">
        <v>159800</v>
      </c>
      <c r="J127" s="76" t="n">
        <v>144000</v>
      </c>
      <c r="K127" s="76" t="n">
        <v>80000</v>
      </c>
      <c r="L127" s="77" t="n">
        <v>86400</v>
      </c>
      <c r="M127" s="17" t="n">
        <v>91200</v>
      </c>
      <c r="N127" s="17" t="n">
        <v>179800</v>
      </c>
      <c r="O127" s="76" t="n">
        <v>210000</v>
      </c>
      <c r="P127" s="17" t="n">
        <v>142600</v>
      </c>
      <c r="Q127" s="17" t="n">
        <v>77600</v>
      </c>
      <c r="R127" s="17" t="n">
        <v>50200</v>
      </c>
      <c r="S127" s="0" t="n">
        <v>171400</v>
      </c>
      <c r="T127" s="0" t="n">
        <v>233400</v>
      </c>
      <c r="U127" s="17" t="n">
        <v>158637.768394145</v>
      </c>
      <c r="V127" s="0" t="n">
        <v>155000</v>
      </c>
      <c r="W127" s="0" t="n">
        <v>96000</v>
      </c>
      <c r="X127" s="17" t="n">
        <v>110800</v>
      </c>
      <c r="Y127" s="17" t="n">
        <v>116800</v>
      </c>
      <c r="Z127" s="17" t="n">
        <v>230200</v>
      </c>
      <c r="AA127" s="17" t="n">
        <v>224400</v>
      </c>
      <c r="AB127" s="17" t="n">
        <v>257000</v>
      </c>
      <c r="AC127" s="17" t="n">
        <v>218314.416326557</v>
      </c>
      <c r="AD127" s="17" t="n">
        <v>277800</v>
      </c>
      <c r="AE127" s="78" t="n">
        <v>205000</v>
      </c>
      <c r="AF127" s="17"/>
      <c r="AG127" s="17"/>
      <c r="AH127" s="17"/>
      <c r="AI127" s="79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</row>
    <row r="128" customFormat="false" ht="12.75" hidden="true" customHeight="false" outlineLevel="0" collapsed="false">
      <c r="A128" s="7" t="s">
        <v>12</v>
      </c>
      <c r="B128" s="7" t="n">
        <v>1</v>
      </c>
      <c r="C128" s="7" t="n">
        <v>118</v>
      </c>
      <c r="D128" s="17" t="n">
        <v>227200</v>
      </c>
      <c r="E128" s="17" t="n">
        <v>211605</v>
      </c>
      <c r="F128" s="17" t="n">
        <v>224398.338656091</v>
      </c>
      <c r="G128" s="17" t="n">
        <v>138474.692478171</v>
      </c>
      <c r="H128" s="17" t="n">
        <v>218461</v>
      </c>
      <c r="I128" s="76" t="n">
        <v>165000</v>
      </c>
      <c r="J128" s="76" t="n">
        <v>179400</v>
      </c>
      <c r="K128" s="76" t="n">
        <v>85400</v>
      </c>
      <c r="L128" s="77" t="n">
        <v>106000</v>
      </c>
      <c r="M128" s="17" t="n">
        <v>186600</v>
      </c>
      <c r="N128" s="17" t="n">
        <v>182400</v>
      </c>
      <c r="O128" s="76" t="n">
        <v>140400</v>
      </c>
      <c r="P128" s="17" t="n">
        <v>80400</v>
      </c>
      <c r="Q128" s="17" t="n">
        <v>107000</v>
      </c>
      <c r="R128" s="17" t="n">
        <v>100200</v>
      </c>
      <c r="S128" s="0" t="n">
        <v>138800</v>
      </c>
      <c r="T128" s="0" t="n">
        <v>240200</v>
      </c>
      <c r="U128" s="17" t="n">
        <v>203578.73425883</v>
      </c>
      <c r="V128" s="0" t="n">
        <v>148200</v>
      </c>
      <c r="W128" s="0" t="n">
        <v>91800</v>
      </c>
      <c r="X128" s="17" t="n">
        <v>103400</v>
      </c>
      <c r="Y128" s="17" t="n">
        <v>112200</v>
      </c>
      <c r="Z128" s="17" t="n">
        <v>204200</v>
      </c>
      <c r="AA128" s="17" t="n">
        <v>204600</v>
      </c>
      <c r="AB128" s="17" t="n">
        <v>251400</v>
      </c>
      <c r="AC128" s="17" t="n">
        <v>218897.288927166</v>
      </c>
      <c r="AD128" s="17" t="n">
        <v>257400</v>
      </c>
      <c r="AE128" s="78" t="n">
        <v>216600</v>
      </c>
      <c r="AF128" s="17"/>
      <c r="AG128" s="17"/>
      <c r="AH128" s="17"/>
      <c r="AI128" s="79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</row>
    <row r="129" customFormat="false" ht="12.75" hidden="true" customHeight="false" outlineLevel="0" collapsed="false">
      <c r="A129" s="7" t="s">
        <v>12</v>
      </c>
      <c r="B129" s="7" t="n">
        <v>1</v>
      </c>
      <c r="C129" s="7" t="n">
        <v>119</v>
      </c>
      <c r="D129" s="17" t="n">
        <v>176800</v>
      </c>
      <c r="E129" s="17" t="n">
        <v>189094</v>
      </c>
      <c r="F129" s="17" t="n">
        <v>203714.665701704</v>
      </c>
      <c r="G129" s="17" t="n">
        <v>125320.485490514</v>
      </c>
      <c r="H129" s="17" t="n">
        <v>58831</v>
      </c>
      <c r="I129" s="76" t="n">
        <v>143200</v>
      </c>
      <c r="J129" s="76" t="n">
        <v>164800</v>
      </c>
      <c r="K129" s="76" t="n">
        <v>84400</v>
      </c>
      <c r="L129" s="77" t="n">
        <v>95400</v>
      </c>
      <c r="M129" s="17" t="n">
        <v>165610</v>
      </c>
      <c r="N129" s="17" t="n">
        <v>195114</v>
      </c>
      <c r="O129" s="76" t="n">
        <v>197800</v>
      </c>
      <c r="P129" s="17" t="n">
        <v>172800</v>
      </c>
      <c r="Q129" s="17" t="n">
        <v>220600</v>
      </c>
      <c r="R129" s="17" t="n">
        <v>162000</v>
      </c>
      <c r="S129" s="0" t="n">
        <v>170000</v>
      </c>
      <c r="T129" s="0" t="n">
        <v>233000</v>
      </c>
      <c r="U129" s="17" t="n">
        <v>208572.174910461</v>
      </c>
      <c r="V129" s="0" t="n">
        <v>141800</v>
      </c>
      <c r="W129" s="0" t="n">
        <v>86200</v>
      </c>
      <c r="X129" s="17" t="n">
        <v>107800</v>
      </c>
      <c r="Y129" s="17" t="n">
        <v>105000</v>
      </c>
      <c r="Z129" s="17" t="n">
        <v>221200</v>
      </c>
      <c r="AA129" s="17" t="n">
        <v>219600</v>
      </c>
      <c r="AB129" s="17" t="n">
        <v>248400</v>
      </c>
      <c r="AC129" s="17" t="n">
        <v>214708.302749194</v>
      </c>
      <c r="AD129" s="17" t="n">
        <v>264400</v>
      </c>
      <c r="AE129" s="78" t="n">
        <v>220000</v>
      </c>
      <c r="AF129" s="17"/>
      <c r="AG129" s="17"/>
      <c r="AH129" s="17"/>
      <c r="AI129" s="79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</row>
    <row r="130" customFormat="false" ht="12.75" hidden="true" customHeight="false" outlineLevel="0" collapsed="false">
      <c r="A130" s="7" t="s">
        <v>12</v>
      </c>
      <c r="B130" s="7" t="n">
        <v>1</v>
      </c>
      <c r="C130" s="7" t="n">
        <v>120</v>
      </c>
      <c r="D130" s="17" t="n">
        <v>173000</v>
      </c>
      <c r="E130" s="17" t="n">
        <v>125461</v>
      </c>
      <c r="F130" s="17" t="n">
        <v>232593.756241792</v>
      </c>
      <c r="G130" s="17" t="n">
        <v>128697.917014372</v>
      </c>
      <c r="H130" s="17" t="n">
        <v>214299</v>
      </c>
      <c r="I130" s="76" t="n">
        <v>200400</v>
      </c>
      <c r="J130" s="76" t="n">
        <v>184000</v>
      </c>
      <c r="K130" s="76" t="n">
        <v>89800</v>
      </c>
      <c r="L130" s="77" t="n">
        <v>104600</v>
      </c>
      <c r="M130" s="17" t="n">
        <v>186525</v>
      </c>
      <c r="N130" s="17" t="n">
        <v>189436</v>
      </c>
      <c r="O130" s="76" t="n">
        <v>166400</v>
      </c>
      <c r="P130" s="17" t="n">
        <v>148600</v>
      </c>
      <c r="Q130" s="17" t="n">
        <v>103600</v>
      </c>
      <c r="R130" s="17" t="n">
        <v>128200</v>
      </c>
      <c r="S130" s="0" t="n">
        <v>164800</v>
      </c>
      <c r="T130" s="0" t="n">
        <v>221800</v>
      </c>
      <c r="U130" s="17" t="n">
        <v>217214.668345978</v>
      </c>
      <c r="V130" s="0" t="n">
        <v>155400</v>
      </c>
      <c r="W130" s="0" t="n">
        <v>84600</v>
      </c>
      <c r="X130" s="17" t="n">
        <v>105000</v>
      </c>
      <c r="Y130" s="17" t="n">
        <v>110200</v>
      </c>
      <c r="Z130" s="17" t="n">
        <v>221600</v>
      </c>
      <c r="AA130" s="17" t="n">
        <v>221000</v>
      </c>
      <c r="AB130" s="17" t="n">
        <v>201200</v>
      </c>
      <c r="AC130" s="17" t="n">
        <v>227620.667268657</v>
      </c>
      <c r="AD130" s="17" t="n">
        <v>285000</v>
      </c>
      <c r="AE130" s="78" t="n">
        <v>234600</v>
      </c>
      <c r="AF130" s="17"/>
      <c r="AG130" s="17"/>
      <c r="AH130" s="17"/>
      <c r="AI130" s="79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</row>
    <row r="131" customFormat="false" ht="12.75" hidden="true" customHeight="false" outlineLevel="0" collapsed="false">
      <c r="A131" s="7" t="s">
        <v>12</v>
      </c>
      <c r="B131" s="7" t="n">
        <v>1</v>
      </c>
      <c r="C131" s="7" t="n">
        <v>121</v>
      </c>
      <c r="D131" s="17" t="n">
        <v>14800</v>
      </c>
      <c r="E131" s="17" t="n">
        <v>59503</v>
      </c>
      <c r="F131" s="17" t="n">
        <v>224983.725626498</v>
      </c>
      <c r="G131" s="17" t="n">
        <v>171004.690839538</v>
      </c>
      <c r="H131" s="17" t="n">
        <v>213642</v>
      </c>
      <c r="I131" s="76" t="n">
        <v>101800</v>
      </c>
      <c r="J131" s="76" t="n">
        <v>179600</v>
      </c>
      <c r="K131" s="76" t="n">
        <v>82400</v>
      </c>
      <c r="L131" s="77" t="n">
        <v>100600</v>
      </c>
      <c r="M131" s="17" t="n">
        <v>181629</v>
      </c>
      <c r="N131" s="17" t="n">
        <v>188252</v>
      </c>
      <c r="O131" s="76" t="n">
        <v>176600</v>
      </c>
      <c r="P131" s="17" t="n">
        <f aca="false">64539+40000+24000</f>
        <v>128539</v>
      </c>
      <c r="Q131" s="17" t="n">
        <v>62343</v>
      </c>
      <c r="R131" s="17" t="n">
        <v>114200</v>
      </c>
      <c r="S131" s="0" t="n">
        <v>142200</v>
      </c>
      <c r="T131" s="0" t="n">
        <v>243000</v>
      </c>
      <c r="U131" s="17" t="n">
        <v>214141.781791128</v>
      </c>
      <c r="V131" s="0" t="n">
        <v>122200</v>
      </c>
      <c r="W131" s="0" t="n">
        <v>66400</v>
      </c>
      <c r="X131" s="17" t="n">
        <v>103600</v>
      </c>
      <c r="Y131" s="17" t="n">
        <v>112200</v>
      </c>
      <c r="Z131" s="17" t="n">
        <v>197000</v>
      </c>
      <c r="AA131" s="17" t="n">
        <v>217600</v>
      </c>
      <c r="AB131" s="17" t="n">
        <v>252400</v>
      </c>
      <c r="AC131" s="17" t="n">
        <v>216958.134671354</v>
      </c>
      <c r="AD131" s="17" t="n">
        <v>264400</v>
      </c>
      <c r="AE131" s="78" t="n">
        <v>214800</v>
      </c>
      <c r="AF131" s="17"/>
      <c r="AG131" s="17"/>
      <c r="AH131" s="17"/>
      <c r="AI131" s="79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</row>
    <row r="132" customFormat="false" ht="12.75" hidden="true" customHeight="false" outlineLevel="0" collapsed="false">
      <c r="A132" s="7" t="s">
        <v>12</v>
      </c>
      <c r="B132" s="7" t="n">
        <v>1</v>
      </c>
      <c r="C132" s="7" t="n">
        <v>122</v>
      </c>
      <c r="D132" s="17" t="n">
        <v>187600</v>
      </c>
      <c r="E132" s="17" t="n">
        <v>186168</v>
      </c>
      <c r="F132" s="17" t="n">
        <v>196494.893066682</v>
      </c>
      <c r="G132" s="17" t="n">
        <v>160872.396267964</v>
      </c>
      <c r="H132" s="17" t="n">
        <v>192323</v>
      </c>
      <c r="I132" s="76" t="n">
        <v>144800</v>
      </c>
      <c r="J132" s="76" t="n">
        <v>153800</v>
      </c>
      <c r="K132" s="76" t="n">
        <v>66600</v>
      </c>
      <c r="L132" s="77" t="n">
        <v>89400</v>
      </c>
      <c r="M132" s="17" t="n">
        <v>173800</v>
      </c>
      <c r="N132" s="17" t="n">
        <v>169600</v>
      </c>
      <c r="O132" s="76" t="n">
        <v>202400</v>
      </c>
      <c r="P132" s="17" t="n">
        <f aca="false">78000</f>
        <v>78000</v>
      </c>
      <c r="Q132" s="17" t="n">
        <v>148200</v>
      </c>
      <c r="R132" s="17" t="n">
        <v>13600</v>
      </c>
      <c r="S132" s="0" t="n">
        <v>122600</v>
      </c>
      <c r="T132" s="0" t="n">
        <v>192600</v>
      </c>
      <c r="U132" s="17" t="n">
        <v>199545.570655589</v>
      </c>
      <c r="V132" s="0" t="n">
        <v>154200</v>
      </c>
      <c r="W132" s="0" t="n">
        <v>84400</v>
      </c>
      <c r="X132" s="17" t="n">
        <v>100200</v>
      </c>
      <c r="Y132" s="17" t="n">
        <v>87200</v>
      </c>
      <c r="Z132" s="17" t="n">
        <v>209000</v>
      </c>
      <c r="AA132" s="17" t="n">
        <v>205200</v>
      </c>
      <c r="AB132" s="17" t="n">
        <v>232000</v>
      </c>
      <c r="AC132" s="17" t="n">
        <v>200983.107839831</v>
      </c>
      <c r="AD132" s="17" t="n">
        <v>231600</v>
      </c>
      <c r="AE132" s="78" t="n">
        <v>182400</v>
      </c>
      <c r="AF132" s="17"/>
      <c r="AG132" s="17"/>
      <c r="AH132" s="17"/>
      <c r="AI132" s="79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</row>
    <row r="133" customFormat="false" ht="12.75" hidden="true" customHeight="false" outlineLevel="0" collapsed="false">
      <c r="A133" s="7" t="s">
        <v>12</v>
      </c>
      <c r="B133" s="7" t="n">
        <v>1</v>
      </c>
      <c r="C133" s="7" t="n">
        <v>123</v>
      </c>
      <c r="D133" s="17" t="n">
        <v>100599</v>
      </c>
      <c r="E133" s="17" t="n">
        <v>135868</v>
      </c>
      <c r="F133" s="17" t="n">
        <v>214614.571090686</v>
      </c>
      <c r="G133" s="17" t="n">
        <v>155886.240781427</v>
      </c>
      <c r="H133" s="17" t="n">
        <v>211262</v>
      </c>
      <c r="I133" s="76" t="n">
        <v>182008</v>
      </c>
      <c r="J133" s="76" t="n">
        <v>183353</v>
      </c>
      <c r="K133" s="76" t="n">
        <v>90265</v>
      </c>
      <c r="L133" s="77" t="n">
        <v>106024</v>
      </c>
      <c r="M133" s="17" t="n">
        <v>181688</v>
      </c>
      <c r="N133" s="17" t="n">
        <v>176410</v>
      </c>
      <c r="O133" s="76" t="n">
        <v>194246</v>
      </c>
      <c r="P133" s="17" t="n">
        <f aca="false">75453+25000+18000</f>
        <v>118453</v>
      </c>
      <c r="Q133" s="17" t="n">
        <v>145170</v>
      </c>
      <c r="R133" s="17" t="n">
        <v>197827</v>
      </c>
      <c r="S133" s="0" t="n">
        <v>191061</v>
      </c>
      <c r="T133" s="0" t="n">
        <v>254400</v>
      </c>
      <c r="U133" s="17" t="n">
        <v>222592.219816966</v>
      </c>
      <c r="V133" s="0" t="n">
        <v>167600</v>
      </c>
      <c r="W133" s="0" t="n">
        <v>97600</v>
      </c>
      <c r="X133" s="17" t="n">
        <v>103200</v>
      </c>
      <c r="Y133" s="17" t="n">
        <v>106400</v>
      </c>
      <c r="Z133" s="17" t="n">
        <v>221200</v>
      </c>
      <c r="AA133" s="17" t="n">
        <v>226800</v>
      </c>
      <c r="AB133" s="17" t="n">
        <v>259800</v>
      </c>
      <c r="AC133" s="17" t="n">
        <v>233404.340320117</v>
      </c>
      <c r="AD133" s="17" t="n">
        <v>283800</v>
      </c>
      <c r="AE133" s="78" t="n">
        <v>207200</v>
      </c>
      <c r="AF133" s="17"/>
      <c r="AG133" s="17"/>
      <c r="AH133" s="17"/>
      <c r="AI133" s="79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</row>
    <row r="134" customFormat="false" ht="12.75" hidden="true" customHeight="false" outlineLevel="0" collapsed="false">
      <c r="A134" s="7" t="s">
        <v>12</v>
      </c>
      <c r="B134" s="7" t="n">
        <v>1</v>
      </c>
      <c r="C134" s="7" t="n">
        <v>124</v>
      </c>
      <c r="D134" s="17" t="n">
        <v>222800</v>
      </c>
      <c r="E134" s="17" t="n">
        <v>204627</v>
      </c>
      <c r="F134" s="17" t="n">
        <v>226935.015527856</v>
      </c>
      <c r="G134" s="17" t="n">
        <v>167805.018869567</v>
      </c>
      <c r="H134" s="17" t="n">
        <v>200122</v>
      </c>
      <c r="I134" s="76" t="n">
        <v>181800</v>
      </c>
      <c r="J134" s="76" t="n">
        <v>181400</v>
      </c>
      <c r="K134" s="76" t="n">
        <v>93000</v>
      </c>
      <c r="L134" s="77" t="n">
        <v>77400</v>
      </c>
      <c r="M134" s="17" t="n">
        <v>179931</v>
      </c>
      <c r="N134" s="17" t="n">
        <v>179080</v>
      </c>
      <c r="O134" s="76" t="n">
        <v>214800</v>
      </c>
      <c r="P134" s="17" t="n">
        <v>119600</v>
      </c>
      <c r="Q134" s="17" t="n">
        <v>53000</v>
      </c>
      <c r="R134" s="17" t="n">
        <v>88600</v>
      </c>
      <c r="S134" s="0" t="n">
        <v>179149</v>
      </c>
      <c r="T134" s="0" t="n">
        <v>176600</v>
      </c>
      <c r="U134" s="17" t="n">
        <v>86424.9343551636</v>
      </c>
      <c r="V134" s="0" t="n">
        <v>1E-006</v>
      </c>
      <c r="W134" s="0" t="n">
        <v>0</v>
      </c>
      <c r="X134" s="17" t="n">
        <v>26200</v>
      </c>
      <c r="Y134" s="17" t="n">
        <v>69800</v>
      </c>
      <c r="Z134" s="17" t="n">
        <v>188600</v>
      </c>
      <c r="AA134" s="17" t="n">
        <v>190600</v>
      </c>
      <c r="AB134" s="17" t="n">
        <v>231000</v>
      </c>
      <c r="AC134" s="17" t="n">
        <v>206801.50921049</v>
      </c>
      <c r="AD134" s="17" t="n">
        <v>254400</v>
      </c>
      <c r="AE134" s="78" t="n">
        <v>197000</v>
      </c>
      <c r="AF134" s="17"/>
      <c r="AG134" s="17"/>
      <c r="AH134" s="17"/>
      <c r="AI134" s="79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</row>
    <row r="135" customFormat="false" ht="12.75" hidden="true" customHeight="false" outlineLevel="0" collapsed="false">
      <c r="A135" s="7" t="s">
        <v>12</v>
      </c>
      <c r="B135" s="7" t="n">
        <v>1</v>
      </c>
      <c r="C135" s="7" t="n">
        <v>125</v>
      </c>
      <c r="D135" s="17" t="n">
        <v>152400</v>
      </c>
      <c r="E135" s="17" t="n">
        <v>202376</v>
      </c>
      <c r="F135" s="17" t="n">
        <v>208983.148435368</v>
      </c>
      <c r="G135" s="17" t="n">
        <v>112344.038056744</v>
      </c>
      <c r="H135" s="17" t="n">
        <v>137458</v>
      </c>
      <c r="I135" s="76" t="n">
        <v>158600</v>
      </c>
      <c r="J135" s="76" t="n">
        <v>138139</v>
      </c>
      <c r="K135" s="76" t="n">
        <v>86726</v>
      </c>
      <c r="L135" s="77" t="n">
        <v>100893</v>
      </c>
      <c r="M135" s="17" t="n">
        <v>163901</v>
      </c>
      <c r="N135" s="17" t="n">
        <v>139946</v>
      </c>
      <c r="O135" s="76" t="n">
        <v>193000</v>
      </c>
      <c r="P135" s="17" t="n">
        <v>173600</v>
      </c>
      <c r="Q135" s="17" t="n">
        <v>206600</v>
      </c>
      <c r="R135" s="17" t="n">
        <v>170200</v>
      </c>
      <c r="S135" s="0" t="n">
        <v>153800</v>
      </c>
      <c r="T135" s="0" t="n">
        <v>222400</v>
      </c>
      <c r="U135" s="17" t="n">
        <v>194168.019184601</v>
      </c>
      <c r="V135" s="0" t="n">
        <v>139400</v>
      </c>
      <c r="W135" s="0" t="n">
        <v>82800</v>
      </c>
      <c r="X135" s="17" t="n">
        <v>104017</v>
      </c>
      <c r="Y135" s="17" t="n">
        <v>97800</v>
      </c>
      <c r="Z135" s="17" t="n">
        <v>185800</v>
      </c>
      <c r="AA135" s="17" t="n">
        <v>195000</v>
      </c>
      <c r="AB135" s="17" t="n">
        <v>234600</v>
      </c>
      <c r="AC135" s="17" t="n">
        <v>205269.708752849</v>
      </c>
      <c r="AD135" s="17" t="n">
        <v>248400</v>
      </c>
      <c r="AE135" s="78" t="n">
        <v>206000</v>
      </c>
      <c r="AF135" s="17"/>
      <c r="AG135" s="17"/>
      <c r="AH135" s="17"/>
      <c r="AI135" s="79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</row>
    <row r="136" customFormat="false" ht="12.75" hidden="true" customHeight="false" outlineLevel="0" collapsed="false">
      <c r="A136" s="7" t="s">
        <v>12</v>
      </c>
      <c r="B136" s="7" t="n">
        <v>1</v>
      </c>
      <c r="C136" s="7" t="n">
        <v>126</v>
      </c>
      <c r="D136" s="17" t="n">
        <v>154908</v>
      </c>
      <c r="E136" s="17" t="n">
        <v>171329</v>
      </c>
      <c r="F136" s="17" t="n">
        <v>187393.1013218</v>
      </c>
      <c r="G136" s="17" t="n">
        <v>141709.916358919</v>
      </c>
      <c r="H136" s="17" t="n">
        <v>203267</v>
      </c>
      <c r="I136" s="76" t="n">
        <v>164306</v>
      </c>
      <c r="J136" s="76" t="n">
        <v>166233</v>
      </c>
      <c r="K136" s="76" t="n">
        <v>81734</v>
      </c>
      <c r="L136" s="77" t="n">
        <v>96629</v>
      </c>
      <c r="M136" s="17" t="n">
        <v>144759</v>
      </c>
      <c r="N136" s="17" t="n">
        <v>167542</v>
      </c>
      <c r="O136" s="76" t="n">
        <v>165995</v>
      </c>
      <c r="P136" s="17" t="n">
        <v>41800</v>
      </c>
      <c r="Q136" s="17" t="n">
        <v>0</v>
      </c>
      <c r="R136" s="17" t="n">
        <v>0</v>
      </c>
      <c r="S136" s="0" t="n">
        <v>56200</v>
      </c>
      <c r="T136" s="0" t="n">
        <v>221200</v>
      </c>
      <c r="U136" s="17" t="n">
        <v>187446.079845866</v>
      </c>
      <c r="V136" s="0" t="n">
        <v>133400</v>
      </c>
      <c r="W136" s="0" t="n">
        <v>82600</v>
      </c>
      <c r="X136" s="17" t="n">
        <v>99200</v>
      </c>
      <c r="Y136" s="17" t="n">
        <v>103000</v>
      </c>
      <c r="Z136" s="17" t="n">
        <v>203400</v>
      </c>
      <c r="AA136" s="17" t="n">
        <v>208400</v>
      </c>
      <c r="AB136" s="17" t="n">
        <v>194800</v>
      </c>
      <c r="AC136" s="17" t="n">
        <v>199841.766322374</v>
      </c>
      <c r="AD136" s="17" t="n">
        <v>271800</v>
      </c>
      <c r="AE136" s="78" t="n">
        <v>197600</v>
      </c>
      <c r="AF136" s="17"/>
      <c r="AG136" s="17"/>
      <c r="AH136" s="17"/>
      <c r="AI136" s="79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</row>
    <row r="137" customFormat="false" ht="12.75" hidden="true" customHeight="false" outlineLevel="0" collapsed="false">
      <c r="A137" s="7" t="s">
        <v>12</v>
      </c>
      <c r="B137" s="7" t="n">
        <v>1</v>
      </c>
      <c r="C137" s="7" t="n">
        <v>127</v>
      </c>
      <c r="D137" s="17" t="n">
        <v>210800</v>
      </c>
      <c r="E137" s="17" t="n">
        <v>164782</v>
      </c>
      <c r="F137" s="17" t="n">
        <v>207617.245504418</v>
      </c>
      <c r="G137" s="17" t="n">
        <v>165138.625561259</v>
      </c>
      <c r="H137" s="17" t="n">
        <v>204980</v>
      </c>
      <c r="I137" s="76" t="n">
        <v>172200</v>
      </c>
      <c r="J137" s="76" t="n">
        <v>176000</v>
      </c>
      <c r="K137" s="76" t="n">
        <v>86519</v>
      </c>
      <c r="L137" s="77" t="n">
        <v>99552</v>
      </c>
      <c r="M137" s="17" t="n">
        <v>177360</v>
      </c>
      <c r="N137" s="17" t="n">
        <v>179382</v>
      </c>
      <c r="O137" s="76" t="n">
        <v>190400</v>
      </c>
      <c r="P137" s="17" t="n">
        <v>125800</v>
      </c>
      <c r="Q137" s="17" t="n">
        <v>117800</v>
      </c>
      <c r="R137" s="17" t="n">
        <v>107800</v>
      </c>
      <c r="S137" s="0" t="n">
        <v>131800</v>
      </c>
      <c r="T137" s="0" t="n">
        <v>228800</v>
      </c>
      <c r="U137" s="17" t="n">
        <v>198009.127378164</v>
      </c>
      <c r="V137" s="0" t="n">
        <v>147600</v>
      </c>
      <c r="W137" s="0" t="n">
        <v>86600</v>
      </c>
      <c r="X137" s="17" t="n">
        <v>98800</v>
      </c>
      <c r="Y137" s="17" t="n">
        <v>102400</v>
      </c>
      <c r="Z137" s="17" t="n">
        <v>193600</v>
      </c>
      <c r="AA137" s="17" t="n">
        <v>186200</v>
      </c>
      <c r="AB137" s="17" t="n">
        <v>178200</v>
      </c>
      <c r="AC137" s="17" t="n">
        <v>190745.76250191</v>
      </c>
      <c r="AD137" s="17" t="n">
        <v>250800</v>
      </c>
      <c r="AE137" s="78" t="n">
        <v>181800</v>
      </c>
      <c r="AF137" s="17"/>
      <c r="AG137" s="17"/>
      <c r="AH137" s="17"/>
      <c r="AI137" s="79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</row>
    <row r="138" customFormat="false" ht="12.75" hidden="true" customHeight="false" outlineLevel="0" collapsed="false">
      <c r="A138" s="7" t="s">
        <v>12</v>
      </c>
      <c r="B138" s="7" t="n">
        <v>1</v>
      </c>
      <c r="C138" s="7" t="n">
        <v>128</v>
      </c>
      <c r="D138" s="17" t="n">
        <v>207400</v>
      </c>
      <c r="E138" s="17" t="n">
        <v>171761</v>
      </c>
      <c r="F138" s="17" t="n">
        <v>211519.825307133</v>
      </c>
      <c r="G138" s="17" t="n">
        <v>174737.64147117</v>
      </c>
      <c r="H138" s="17" t="n">
        <v>173200</v>
      </c>
      <c r="I138" s="76" t="n">
        <v>154400</v>
      </c>
      <c r="J138" s="76" t="n">
        <v>181200</v>
      </c>
      <c r="K138" s="76" t="n">
        <v>116600</v>
      </c>
      <c r="L138" s="77" t="n">
        <v>102737</v>
      </c>
      <c r="M138" s="17" t="n">
        <v>186800</v>
      </c>
      <c r="N138" s="17" t="n">
        <v>174800</v>
      </c>
      <c r="O138" s="76" t="n">
        <v>237800</v>
      </c>
      <c r="P138" s="17" t="n">
        <v>39800</v>
      </c>
      <c r="Q138" s="17" t="n">
        <v>152951</v>
      </c>
      <c r="R138" s="17" t="n">
        <v>102607</v>
      </c>
      <c r="S138" s="0" t="n">
        <v>156800</v>
      </c>
      <c r="T138" s="0" t="n">
        <v>204600</v>
      </c>
      <c r="U138" s="17" t="n">
        <v>178995.641820028</v>
      </c>
      <c r="V138" s="0" t="n">
        <v>86354</v>
      </c>
      <c r="W138" s="0" t="n">
        <v>0</v>
      </c>
      <c r="X138" s="17" t="n">
        <v>0</v>
      </c>
      <c r="Y138" s="17" t="n">
        <v>0</v>
      </c>
      <c r="Z138" s="17" t="n">
        <v>0</v>
      </c>
      <c r="AA138" s="17" t="n">
        <v>0</v>
      </c>
      <c r="AB138" s="17" t="n">
        <v>119400</v>
      </c>
      <c r="AC138" s="17" t="n">
        <v>247733.057100964</v>
      </c>
      <c r="AD138" s="17" t="n">
        <v>262600</v>
      </c>
      <c r="AE138" s="78" t="n">
        <v>192200</v>
      </c>
      <c r="AF138" s="17"/>
      <c r="AG138" s="17"/>
      <c r="AH138" s="17"/>
      <c r="AI138" s="79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</row>
    <row r="139" customFormat="false" ht="12.75" hidden="true" customHeight="false" outlineLevel="0" collapsed="false">
      <c r="A139" s="7" t="s">
        <v>12</v>
      </c>
      <c r="B139" s="7" t="n">
        <v>1</v>
      </c>
      <c r="C139" s="7" t="n">
        <v>129</v>
      </c>
      <c r="D139" s="17" t="n">
        <v>142600</v>
      </c>
      <c r="E139" s="17" t="n">
        <v>205527</v>
      </c>
      <c r="F139" s="17" t="n">
        <v>227520.402498263</v>
      </c>
      <c r="G139" s="17" t="n">
        <v>172782.28637841</v>
      </c>
      <c r="H139" s="17" t="n">
        <v>217669</v>
      </c>
      <c r="I139" s="76" t="n">
        <v>185800</v>
      </c>
      <c r="J139" s="76" t="n">
        <v>180600</v>
      </c>
      <c r="K139" s="76" t="n">
        <v>101072</v>
      </c>
      <c r="L139" s="77" t="n">
        <v>114562</v>
      </c>
      <c r="M139" s="17" t="n">
        <v>189747</v>
      </c>
      <c r="N139" s="17" t="n">
        <v>194895</v>
      </c>
      <c r="O139" s="76" t="n">
        <v>210600</v>
      </c>
      <c r="P139" s="17" t="n">
        <v>175400</v>
      </c>
      <c r="Q139" s="17" t="n">
        <v>228800</v>
      </c>
      <c r="R139" s="17" t="n">
        <v>193800</v>
      </c>
      <c r="S139" s="0" t="n">
        <v>165000</v>
      </c>
      <c r="T139" s="0" t="n">
        <v>241600</v>
      </c>
      <c r="U139" s="17" t="n">
        <v>210876.839826599</v>
      </c>
      <c r="V139" s="0" t="n">
        <v>160200</v>
      </c>
      <c r="W139" s="0" t="n">
        <v>97600</v>
      </c>
      <c r="X139" s="17" t="n">
        <v>115600</v>
      </c>
      <c r="Y139" s="17" t="n">
        <v>104800</v>
      </c>
      <c r="Z139" s="17" t="n">
        <v>221800</v>
      </c>
      <c r="AA139" s="17" t="n">
        <v>235400</v>
      </c>
      <c r="AB139" s="17" t="n">
        <v>254000</v>
      </c>
      <c r="AC139" s="17" t="n">
        <v>237230.087051332</v>
      </c>
      <c r="AD139" s="17" t="n">
        <v>273800</v>
      </c>
      <c r="AE139" s="78" t="n">
        <v>216000</v>
      </c>
      <c r="AF139" s="17"/>
      <c r="AG139" s="17"/>
      <c r="AH139" s="17"/>
      <c r="AI139" s="79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</row>
    <row r="140" customFormat="false" ht="12.75" hidden="true" customHeight="false" outlineLevel="0" collapsed="false">
      <c r="A140" s="7" t="s">
        <v>12</v>
      </c>
      <c r="B140" s="7" t="n">
        <v>1</v>
      </c>
      <c r="C140" s="7" t="n">
        <v>130</v>
      </c>
      <c r="D140" s="17" t="n">
        <v>233200</v>
      </c>
      <c r="E140" s="17" t="n">
        <v>174912</v>
      </c>
      <c r="F140" s="17" t="n">
        <v>201373.117820075</v>
      </c>
      <c r="G140" s="17" t="n">
        <v>153939.773666362</v>
      </c>
      <c r="H140" s="17" t="n">
        <v>59201</v>
      </c>
      <c r="I140" s="76" t="n">
        <v>156000</v>
      </c>
      <c r="J140" s="76" t="n">
        <v>165400</v>
      </c>
      <c r="K140" s="76" t="n">
        <v>83600</v>
      </c>
      <c r="L140" s="77" t="n">
        <v>82000</v>
      </c>
      <c r="M140" s="17" t="n">
        <v>171893</v>
      </c>
      <c r="N140" s="17" t="n">
        <v>158309</v>
      </c>
      <c r="O140" s="76" t="n">
        <v>185800</v>
      </c>
      <c r="P140" s="17" t="n">
        <v>152400</v>
      </c>
      <c r="Q140" s="17" t="n">
        <v>168000</v>
      </c>
      <c r="R140" s="17" t="n">
        <v>106200</v>
      </c>
      <c r="S140" s="0" t="n">
        <v>113400</v>
      </c>
      <c r="T140" s="0" t="n">
        <v>149400</v>
      </c>
      <c r="U140" s="17" t="n">
        <v>108952.073633361</v>
      </c>
      <c r="V140" s="0" t="n">
        <v>136200</v>
      </c>
      <c r="W140" s="0" t="n">
        <v>80800</v>
      </c>
      <c r="X140" s="17" t="n">
        <v>89200</v>
      </c>
      <c r="Y140" s="17" t="n">
        <v>91200</v>
      </c>
      <c r="Z140" s="17" t="n">
        <v>191600</v>
      </c>
      <c r="AA140" s="17" t="n">
        <v>172400</v>
      </c>
      <c r="AB140" s="17" t="n">
        <v>178000</v>
      </c>
      <c r="AC140" s="17" t="n">
        <v>211811.773207356</v>
      </c>
      <c r="AD140" s="17" t="n">
        <v>222200</v>
      </c>
      <c r="AE140" s="78" t="n">
        <v>205000</v>
      </c>
      <c r="AF140" s="17"/>
      <c r="AG140" s="17"/>
      <c r="AH140" s="17"/>
      <c r="AI140" s="79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</row>
    <row r="141" customFormat="false" ht="12.75" hidden="true" customHeight="false" outlineLevel="0" collapsed="false">
      <c r="A141" s="7" t="s">
        <v>12</v>
      </c>
      <c r="B141" s="7" t="n">
        <v>1</v>
      </c>
      <c r="C141" s="7" t="n">
        <v>131</v>
      </c>
      <c r="D141" s="17" t="n">
        <v>130600</v>
      </c>
      <c r="E141" s="17" t="n">
        <v>210480</v>
      </c>
      <c r="F141" s="17" t="n">
        <v>220300.629863241</v>
      </c>
      <c r="G141" s="17" t="n">
        <v>170293.652623989</v>
      </c>
      <c r="H141" s="17" t="n">
        <v>121600</v>
      </c>
      <c r="I141" s="76" t="n">
        <v>0</v>
      </c>
      <c r="J141" s="76" t="n">
        <v>41400</v>
      </c>
      <c r="K141" s="76" t="n">
        <v>96200</v>
      </c>
      <c r="L141" s="77" t="n">
        <v>105000</v>
      </c>
      <c r="M141" s="17" t="n">
        <v>186485</v>
      </c>
      <c r="N141" s="17" t="n">
        <v>193442</v>
      </c>
      <c r="O141" s="76" t="n">
        <v>215800</v>
      </c>
      <c r="P141" s="17" t="n">
        <v>187200</v>
      </c>
      <c r="Q141" s="17" t="n">
        <v>137200</v>
      </c>
      <c r="R141" s="17" t="n">
        <v>189800</v>
      </c>
      <c r="S141" s="0" t="n">
        <v>171000</v>
      </c>
      <c r="T141" s="0" t="n">
        <v>247400</v>
      </c>
      <c r="U141" s="17" t="n">
        <v>213565.615562093</v>
      </c>
      <c r="V141" s="0" t="n">
        <v>158600</v>
      </c>
      <c r="W141" s="0" t="n">
        <v>97000</v>
      </c>
      <c r="X141" s="17" t="n">
        <v>105400</v>
      </c>
      <c r="Y141" s="17" t="n">
        <v>112200</v>
      </c>
      <c r="Z141" s="17" t="n">
        <v>199000</v>
      </c>
      <c r="AA141" s="17" t="n">
        <v>220400</v>
      </c>
      <c r="AB141" s="17" t="n">
        <v>221200</v>
      </c>
      <c r="AC141" s="17" t="n">
        <v>211959.133913147</v>
      </c>
      <c r="AD141" s="17" t="n">
        <v>269000</v>
      </c>
      <c r="AE141" s="78" t="n">
        <v>211400</v>
      </c>
      <c r="AF141" s="17"/>
      <c r="AG141" s="17"/>
      <c r="AH141" s="17"/>
      <c r="AI141" s="79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</row>
    <row r="142" customFormat="false" ht="12.75" hidden="true" customHeight="false" outlineLevel="0" collapsed="false">
      <c r="A142" s="7" t="s">
        <v>12</v>
      </c>
      <c r="B142" s="7" t="n">
        <v>1</v>
      </c>
      <c r="C142" s="7" t="n">
        <v>132</v>
      </c>
      <c r="D142" s="17" t="n">
        <v>236600</v>
      </c>
      <c r="E142" s="17" t="n">
        <v>216108</v>
      </c>
      <c r="F142" s="17" t="n">
        <v>232593.756241792</v>
      </c>
      <c r="G142" s="17" t="n">
        <v>181492.504518886</v>
      </c>
      <c r="H142" s="17" t="n">
        <v>147400</v>
      </c>
      <c r="I142" s="76" t="n">
        <v>161600</v>
      </c>
      <c r="J142" s="76" t="n">
        <v>197200</v>
      </c>
      <c r="K142" s="76" t="n">
        <v>88400</v>
      </c>
      <c r="L142" s="77" t="n">
        <v>114400</v>
      </c>
      <c r="M142" s="17" t="n">
        <v>220016</v>
      </c>
      <c r="N142" s="17" t="n">
        <v>192015</v>
      </c>
      <c r="O142" s="76" t="n">
        <v>228400</v>
      </c>
      <c r="P142" s="17" t="n">
        <v>119800</v>
      </c>
      <c r="Q142" s="17" t="n">
        <v>215000</v>
      </c>
      <c r="R142" s="17" t="n">
        <v>203200</v>
      </c>
      <c r="S142" s="0" t="n">
        <v>186200</v>
      </c>
      <c r="T142" s="0" t="n">
        <v>264000</v>
      </c>
      <c r="U142" s="17" t="n">
        <v>195896.517871704</v>
      </c>
      <c r="V142" s="0" t="n">
        <v>167200</v>
      </c>
      <c r="W142" s="0" t="n">
        <v>96800</v>
      </c>
      <c r="X142" s="17" t="n">
        <v>92400</v>
      </c>
      <c r="Y142" s="17" t="n">
        <v>103200</v>
      </c>
      <c r="Z142" s="17" t="n">
        <v>226200</v>
      </c>
      <c r="AA142" s="17" t="n">
        <v>212800</v>
      </c>
      <c r="AB142" s="17" t="n">
        <v>258400</v>
      </c>
      <c r="AC142" s="17" t="n">
        <v>233649.315760952</v>
      </c>
      <c r="AD142" s="17" t="n">
        <v>281400</v>
      </c>
      <c r="AE142" s="78" t="n">
        <v>229600</v>
      </c>
      <c r="AF142" s="17"/>
      <c r="AG142" s="17"/>
      <c r="AH142" s="17"/>
      <c r="AI142" s="79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</row>
    <row r="143" customFormat="false" ht="12.75" hidden="true" customHeight="false" outlineLevel="0" collapsed="false">
      <c r="A143" s="7" t="s">
        <v>12</v>
      </c>
      <c r="B143" s="7" t="n">
        <v>1</v>
      </c>
      <c r="C143" s="7" t="n">
        <v>133</v>
      </c>
      <c r="D143" s="17" t="n">
        <v>175800</v>
      </c>
      <c r="E143" s="17" t="n">
        <v>131691</v>
      </c>
      <c r="F143" s="17" t="n">
        <v>225373.98360677</v>
      </c>
      <c r="G143" s="17" t="n">
        <v>182203.542734435</v>
      </c>
      <c r="H143" s="17" t="n">
        <v>60200</v>
      </c>
      <c r="I143" s="76" t="n">
        <v>0</v>
      </c>
      <c r="J143" s="76" t="n">
        <v>0</v>
      </c>
      <c r="K143" s="76" t="n">
        <v>63800</v>
      </c>
      <c r="L143" s="77" t="n">
        <v>106400</v>
      </c>
      <c r="M143" s="17" t="n">
        <v>189809</v>
      </c>
      <c r="N143" s="17" t="n">
        <v>197600</v>
      </c>
      <c r="O143" s="76" t="n">
        <v>205600</v>
      </c>
      <c r="P143" s="17" t="n">
        <v>97000</v>
      </c>
      <c r="Q143" s="17" t="n">
        <v>94000</v>
      </c>
      <c r="R143" s="17" t="n">
        <v>75800</v>
      </c>
      <c r="S143" s="0" t="n">
        <v>120800</v>
      </c>
      <c r="T143" s="0" t="n">
        <v>242600</v>
      </c>
      <c r="U143" s="17" t="n">
        <v>217982.88998469</v>
      </c>
      <c r="V143" s="0" t="n">
        <v>171060</v>
      </c>
      <c r="W143" s="0" t="n">
        <v>102443</v>
      </c>
      <c r="X143" s="17" t="n">
        <v>100800</v>
      </c>
      <c r="Y143" s="17" t="n">
        <v>119800</v>
      </c>
      <c r="Z143" s="17" t="n">
        <v>229400</v>
      </c>
      <c r="AA143" s="17" t="n">
        <v>221200</v>
      </c>
      <c r="AB143" s="17" t="n">
        <v>234000</v>
      </c>
      <c r="AC143" s="17" t="n">
        <v>208770.698769393</v>
      </c>
      <c r="AD143" s="17" t="n">
        <v>270200</v>
      </c>
      <c r="AE143" s="78" t="n">
        <v>210400</v>
      </c>
      <c r="AF143" s="17"/>
      <c r="AG143" s="17"/>
      <c r="AH143" s="17"/>
      <c r="AI143" s="79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</row>
    <row r="144" customFormat="false" ht="12.75" hidden="true" customHeight="false" outlineLevel="0" collapsed="false">
      <c r="A144" s="7" t="s">
        <v>12</v>
      </c>
      <c r="B144" s="7" t="n">
        <v>1</v>
      </c>
      <c r="C144" s="7" t="n">
        <v>134</v>
      </c>
      <c r="D144" s="17" t="n">
        <v>240000</v>
      </c>
      <c r="E144" s="17" t="n">
        <v>217909</v>
      </c>
      <c r="F144" s="17" t="n">
        <v>237862.238975457</v>
      </c>
      <c r="G144" s="17" t="n">
        <v>189313.924889925</v>
      </c>
      <c r="H144" s="17" t="n">
        <v>225311</v>
      </c>
      <c r="I144" s="76" t="n">
        <v>207800</v>
      </c>
      <c r="J144" s="76" t="n">
        <v>190000</v>
      </c>
      <c r="K144" s="76" t="n">
        <v>104400</v>
      </c>
      <c r="L144" s="77" t="n">
        <v>111200</v>
      </c>
      <c r="M144" s="17" t="n">
        <v>195800</v>
      </c>
      <c r="N144" s="17" t="n">
        <v>203600</v>
      </c>
      <c r="O144" s="76" t="n">
        <v>227200</v>
      </c>
      <c r="P144" s="17" t="n">
        <v>229000</v>
      </c>
      <c r="Q144" s="17" t="n">
        <v>220400</v>
      </c>
      <c r="R144" s="17" t="n">
        <v>183000</v>
      </c>
      <c r="S144" s="0" t="n">
        <v>148400</v>
      </c>
      <c r="T144" s="0" t="n">
        <v>264600</v>
      </c>
      <c r="U144" s="17" t="n">
        <v>224320.718504069</v>
      </c>
      <c r="V144" s="0" t="n">
        <v>170200</v>
      </c>
      <c r="W144" s="0" t="n">
        <v>106600</v>
      </c>
      <c r="X144" s="17" t="n">
        <v>103600</v>
      </c>
      <c r="Y144" s="17" t="n">
        <v>44000</v>
      </c>
      <c r="Z144" s="17" t="n">
        <v>239800</v>
      </c>
      <c r="AA144" s="17" t="n">
        <v>230000</v>
      </c>
      <c r="AB144" s="17" t="n">
        <v>261800</v>
      </c>
      <c r="AC144" s="17" t="n">
        <v>225890.82153126</v>
      </c>
      <c r="AD144" s="17" t="n">
        <v>285800</v>
      </c>
      <c r="AE144" s="78" t="n">
        <v>228800</v>
      </c>
      <c r="AF144" s="17"/>
      <c r="AG144" s="17"/>
      <c r="AH144" s="17"/>
      <c r="AI144" s="79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</row>
    <row r="145" customFormat="false" ht="12.75" hidden="true" customHeight="false" outlineLevel="0" collapsed="false">
      <c r="A145" s="7" t="s">
        <v>12</v>
      </c>
      <c r="B145" s="7" t="n">
        <v>1</v>
      </c>
      <c r="C145" s="7" t="n">
        <v>135</v>
      </c>
      <c r="D145" s="17" t="n">
        <v>151400</v>
      </c>
      <c r="E145" s="17" t="n">
        <v>170635</v>
      </c>
      <c r="F145" s="17" t="n">
        <v>192787.442254103</v>
      </c>
      <c r="G145" s="17" t="n">
        <v>172249.007716749</v>
      </c>
      <c r="H145" s="17" t="n">
        <v>209155</v>
      </c>
      <c r="I145" s="76" t="n">
        <v>188200</v>
      </c>
      <c r="J145" s="76" t="n">
        <v>175600</v>
      </c>
      <c r="K145" s="76" t="n">
        <v>73600</v>
      </c>
      <c r="L145" s="77" t="n">
        <v>111200</v>
      </c>
      <c r="M145" s="17" t="n">
        <v>191292</v>
      </c>
      <c r="N145" s="17" t="n">
        <v>203917</v>
      </c>
      <c r="O145" s="76" t="n">
        <v>137400</v>
      </c>
      <c r="P145" s="17" t="n">
        <v>167800</v>
      </c>
      <c r="Q145" s="17" t="n">
        <v>16000</v>
      </c>
      <c r="R145" s="17" t="n">
        <v>18000</v>
      </c>
      <c r="S145" s="0" t="n">
        <v>114200</v>
      </c>
      <c r="T145" s="0" t="n">
        <v>229800</v>
      </c>
      <c r="U145" s="17" t="n">
        <v>200121.736884623</v>
      </c>
      <c r="V145" s="0" t="n">
        <v>150400</v>
      </c>
      <c r="W145" s="0" t="n">
        <v>91200</v>
      </c>
      <c r="X145" s="17" t="n">
        <v>94000</v>
      </c>
      <c r="Y145" s="17" t="n">
        <v>90800</v>
      </c>
      <c r="Z145" s="17" t="n">
        <v>214000</v>
      </c>
      <c r="AA145" s="17" t="n">
        <v>202600</v>
      </c>
      <c r="AB145" s="17" t="n">
        <v>225400</v>
      </c>
      <c r="AC145" s="17" t="n">
        <v>204155.586728818</v>
      </c>
      <c r="AD145" s="17" t="n">
        <v>274200</v>
      </c>
      <c r="AE145" s="78" t="n">
        <v>213400</v>
      </c>
      <c r="AF145" s="17"/>
      <c r="AG145" s="17"/>
      <c r="AH145" s="17"/>
      <c r="AI145" s="79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</row>
    <row r="146" customFormat="false" ht="12.75" hidden="true" customHeight="false" outlineLevel="0" collapsed="false">
      <c r="A146" s="7" t="s">
        <v>12</v>
      </c>
      <c r="B146" s="7" t="n">
        <v>1</v>
      </c>
      <c r="C146" s="7" t="n">
        <v>136</v>
      </c>
      <c r="D146" s="17" t="n">
        <v>239000</v>
      </c>
      <c r="E146" s="17" t="n">
        <v>212731</v>
      </c>
      <c r="F146" s="17" t="n">
        <v>234154.788162878</v>
      </c>
      <c r="G146" s="17" t="n">
        <v>187714.08890494</v>
      </c>
      <c r="H146" s="17" t="n">
        <v>220660</v>
      </c>
      <c r="I146" s="76" t="n">
        <v>204000</v>
      </c>
      <c r="J146" s="76" t="n">
        <v>187400</v>
      </c>
      <c r="K146" s="76" t="n">
        <v>103400</v>
      </c>
      <c r="L146" s="77" t="n">
        <v>114000</v>
      </c>
      <c r="M146" s="17" t="n">
        <v>200004</v>
      </c>
      <c r="N146" s="17" t="n">
        <v>208287</v>
      </c>
      <c r="O146" s="76" t="n">
        <v>217800</v>
      </c>
      <c r="P146" s="17" t="n">
        <v>212400</v>
      </c>
      <c r="Q146" s="17" t="n">
        <v>217200</v>
      </c>
      <c r="R146" s="17" t="n">
        <v>171000</v>
      </c>
      <c r="S146" s="0" t="n">
        <v>177200</v>
      </c>
      <c r="T146" s="0" t="n">
        <v>248200</v>
      </c>
      <c r="U146" s="17" t="n">
        <v>24198.9816194458</v>
      </c>
      <c r="V146" s="0" t="n">
        <v>134600</v>
      </c>
      <c r="W146" s="0" t="n">
        <v>87200</v>
      </c>
      <c r="X146" s="17" t="n">
        <v>97600</v>
      </c>
      <c r="Y146" s="17" t="n">
        <v>107800</v>
      </c>
      <c r="Z146" s="17" t="n">
        <v>243600</v>
      </c>
      <c r="AA146" s="17" t="n">
        <v>194000</v>
      </c>
      <c r="AB146" s="17" t="n">
        <v>259200</v>
      </c>
      <c r="AC146" s="17" t="n">
        <v>212116.819254374</v>
      </c>
      <c r="AD146" s="17" t="n">
        <v>264800</v>
      </c>
      <c r="AE146" s="78" t="n">
        <v>224800</v>
      </c>
      <c r="AF146" s="17"/>
      <c r="AG146" s="17"/>
      <c r="AH146" s="17"/>
      <c r="AI146" s="79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</row>
    <row r="147" customFormat="false" ht="12.75" hidden="true" customHeight="false" outlineLevel="0" collapsed="false">
      <c r="A147" s="7" t="s">
        <v>12</v>
      </c>
      <c r="B147" s="7" t="n">
        <v>1</v>
      </c>
      <c r="C147" s="7" t="n">
        <v>137</v>
      </c>
      <c r="D147" s="17" t="n">
        <v>191275</v>
      </c>
      <c r="E147" s="17" t="n">
        <v>174930</v>
      </c>
      <c r="F147" s="17" t="n">
        <v>235529.471898384</v>
      </c>
      <c r="G147" s="17" t="n">
        <v>181257.861907755</v>
      </c>
      <c r="H147" s="17" t="n">
        <v>231533</v>
      </c>
      <c r="I147" s="76" t="n">
        <v>221417</v>
      </c>
      <c r="J147" s="76" t="n">
        <v>201677</v>
      </c>
      <c r="K147" s="76" t="n">
        <v>112359</v>
      </c>
      <c r="L147" s="77" t="n">
        <v>118247</v>
      </c>
      <c r="M147" s="17" t="n">
        <v>205337</v>
      </c>
      <c r="N147" s="17" t="n">
        <v>200946</v>
      </c>
      <c r="O147" s="76" t="n">
        <v>235459</v>
      </c>
      <c r="P147" s="17" t="n">
        <v>214717</v>
      </c>
      <c r="Q147" s="17" t="n">
        <v>218862</v>
      </c>
      <c r="R147" s="17" t="n">
        <v>208823</v>
      </c>
      <c r="S147" s="14" t="n">
        <v>180000</v>
      </c>
      <c r="T147" s="0" t="n">
        <v>214000</v>
      </c>
      <c r="U147" s="17" t="n">
        <v>23738.0486362183</v>
      </c>
      <c r="V147" s="0" t="n">
        <v>174000</v>
      </c>
      <c r="W147" s="0" t="n">
        <v>108600</v>
      </c>
      <c r="X147" s="17" t="n">
        <v>113000</v>
      </c>
      <c r="Y147" s="17" t="n">
        <v>115000</v>
      </c>
      <c r="Z147" s="17" t="n">
        <v>211400</v>
      </c>
      <c r="AA147" s="17" t="n">
        <v>237800</v>
      </c>
      <c r="AB147" s="17" t="n">
        <v>242248</v>
      </c>
      <c r="AC147" s="17" t="n">
        <v>218311.600516892</v>
      </c>
      <c r="AD147" s="17" t="n">
        <v>232592</v>
      </c>
      <c r="AE147" s="78" t="n">
        <v>226600</v>
      </c>
      <c r="AF147" s="17"/>
      <c r="AG147" s="17"/>
      <c r="AH147" s="17"/>
      <c r="AI147" s="79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</row>
    <row r="148" customFormat="false" ht="12.75" hidden="true" customHeight="false" outlineLevel="0" collapsed="false">
      <c r="A148" s="7" t="s">
        <v>12</v>
      </c>
      <c r="B148" s="7" t="n">
        <v>1</v>
      </c>
      <c r="C148" s="7" t="n">
        <v>138</v>
      </c>
      <c r="D148" s="17" t="n">
        <v>234600</v>
      </c>
      <c r="E148" s="17" t="n">
        <v>215432</v>
      </c>
      <c r="F148" s="17" t="n">
        <v>222837.306735005</v>
      </c>
      <c r="G148" s="17" t="n">
        <v>174382.122363396</v>
      </c>
      <c r="H148" s="17" t="n">
        <v>224658</v>
      </c>
      <c r="I148" s="76" t="n">
        <v>205600</v>
      </c>
      <c r="J148" s="76" t="n">
        <v>188000</v>
      </c>
      <c r="K148" s="76" t="n">
        <v>94600</v>
      </c>
      <c r="L148" s="77" t="n">
        <v>108400</v>
      </c>
      <c r="M148" s="17" t="n">
        <v>196046</v>
      </c>
      <c r="N148" s="17" t="n">
        <v>193714</v>
      </c>
      <c r="O148" s="76" t="n">
        <v>211400</v>
      </c>
      <c r="P148" s="17" t="n">
        <v>203200</v>
      </c>
      <c r="Q148" s="17" t="n">
        <v>211800</v>
      </c>
      <c r="R148" s="17" t="n">
        <v>145800</v>
      </c>
      <c r="S148" s="0" t="n">
        <v>162600</v>
      </c>
      <c r="T148" s="0" t="n">
        <v>183000</v>
      </c>
      <c r="U148" s="17" t="n">
        <v>204346.955897542</v>
      </c>
      <c r="V148" s="0" t="n">
        <v>158200</v>
      </c>
      <c r="W148" s="0" t="n">
        <v>101600</v>
      </c>
      <c r="X148" s="17" t="n">
        <v>107200</v>
      </c>
      <c r="Y148" s="17" t="n">
        <v>117400</v>
      </c>
      <c r="Z148" s="17" t="n">
        <v>227600</v>
      </c>
      <c r="AA148" s="17" t="n">
        <v>223000</v>
      </c>
      <c r="AB148" s="17" t="n">
        <v>250200</v>
      </c>
      <c r="AC148" s="17" t="n">
        <v>225632.705645322</v>
      </c>
      <c r="AD148" s="17" t="n">
        <v>269200</v>
      </c>
      <c r="AE148" s="78" t="n">
        <v>222800</v>
      </c>
      <c r="AF148" s="17"/>
      <c r="AG148" s="17"/>
      <c r="AH148" s="17"/>
      <c r="AI148" s="79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</row>
    <row r="149" customFormat="false" ht="12.75" hidden="true" customHeight="false" outlineLevel="0" collapsed="false">
      <c r="A149" s="7" t="s">
        <v>12</v>
      </c>
      <c r="B149" s="7" t="n">
        <v>1</v>
      </c>
      <c r="C149" s="7" t="n">
        <v>139</v>
      </c>
      <c r="D149" s="17" t="n">
        <v>213600</v>
      </c>
      <c r="E149" s="17" t="n">
        <v>169735</v>
      </c>
      <c r="F149" s="17" t="n">
        <v>140883.130877998</v>
      </c>
      <c r="G149" s="17" t="n">
        <v>163005.510914612</v>
      </c>
      <c r="H149" s="17" t="n">
        <v>216941</v>
      </c>
      <c r="I149" s="76" t="n">
        <v>202000</v>
      </c>
      <c r="J149" s="76" t="n">
        <v>174600</v>
      </c>
      <c r="K149" s="76" t="n">
        <v>89800</v>
      </c>
      <c r="L149" s="77" t="n">
        <v>82600</v>
      </c>
      <c r="M149" s="17" t="n">
        <v>149124</v>
      </c>
      <c r="N149" s="17" t="n">
        <v>176495</v>
      </c>
      <c r="O149" s="76" t="n">
        <v>185000</v>
      </c>
      <c r="P149" s="17" t="n">
        <v>125400</v>
      </c>
      <c r="Q149" s="17" t="n">
        <v>185600</v>
      </c>
      <c r="R149" s="17" t="n">
        <v>67000</v>
      </c>
      <c r="S149" s="0" t="n">
        <v>163000</v>
      </c>
      <c r="T149" s="0" t="n">
        <v>217000</v>
      </c>
      <c r="U149" s="17" t="n">
        <v>202042.290981405</v>
      </c>
      <c r="V149" s="0" t="n">
        <v>144600</v>
      </c>
      <c r="W149" s="0" t="n">
        <v>92400</v>
      </c>
      <c r="X149" s="17" t="n">
        <v>91200</v>
      </c>
      <c r="Y149" s="17" t="n">
        <v>110400</v>
      </c>
      <c r="Z149" s="17" t="n">
        <v>215800</v>
      </c>
      <c r="AA149" s="17" t="n">
        <v>212800</v>
      </c>
      <c r="AB149" s="17" t="n">
        <v>240400</v>
      </c>
      <c r="AC149" s="17" t="n">
        <v>212195.661924988</v>
      </c>
      <c r="AD149" s="17" t="n">
        <v>260800</v>
      </c>
      <c r="AE149" s="78" t="n">
        <v>204600</v>
      </c>
      <c r="AF149" s="17"/>
      <c r="AG149" s="17"/>
      <c r="AH149" s="17"/>
      <c r="AI149" s="79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</row>
    <row r="150" customFormat="false" ht="12.75" hidden="true" customHeight="false" outlineLevel="0" collapsed="false">
      <c r="A150" s="7" t="s">
        <v>12</v>
      </c>
      <c r="B150" s="7" t="n">
        <v>1</v>
      </c>
      <c r="C150" s="7" t="n">
        <v>140</v>
      </c>
      <c r="D150" s="17" t="n">
        <v>130000</v>
      </c>
      <c r="E150" s="17" t="n">
        <v>190220</v>
      </c>
      <c r="F150" s="17" t="n">
        <v>228886.305429213</v>
      </c>
      <c r="G150" s="17" t="n">
        <v>174915.401025058</v>
      </c>
      <c r="H150" s="17" t="n">
        <v>167200</v>
      </c>
      <c r="I150" s="76" t="n">
        <v>192800</v>
      </c>
      <c r="J150" s="76" t="n">
        <v>174600</v>
      </c>
      <c r="K150" s="76" t="n">
        <v>94200</v>
      </c>
      <c r="L150" s="77" t="n">
        <v>82600</v>
      </c>
      <c r="M150" s="17" t="n">
        <v>167821</v>
      </c>
      <c r="N150" s="17" t="n">
        <v>83899</v>
      </c>
      <c r="O150" s="76" t="n">
        <v>201876</v>
      </c>
      <c r="P150" s="17" t="n">
        <v>204800</v>
      </c>
      <c r="Q150" s="17" t="n">
        <v>210600</v>
      </c>
      <c r="R150" s="17" t="n">
        <v>141800</v>
      </c>
      <c r="S150" s="0" t="n">
        <v>157400</v>
      </c>
      <c r="T150" s="0" t="n">
        <v>242200</v>
      </c>
      <c r="U150" s="17" t="n">
        <v>209532.451958852</v>
      </c>
      <c r="V150" s="0" t="n">
        <v>157400</v>
      </c>
      <c r="W150" s="0" t="n">
        <v>95200</v>
      </c>
      <c r="X150" s="17" t="n">
        <v>102400</v>
      </c>
      <c r="Y150" s="17" t="n">
        <v>114000</v>
      </c>
      <c r="Z150" s="17" t="n">
        <v>228400</v>
      </c>
      <c r="AA150" s="17" t="n">
        <v>220800</v>
      </c>
      <c r="AB150" s="17" t="n">
        <v>244000</v>
      </c>
      <c r="AC150" s="17" t="n">
        <v>205567.245974094</v>
      </c>
      <c r="AD150" s="17" t="n">
        <v>268200</v>
      </c>
      <c r="AE150" s="78" t="n">
        <v>208200</v>
      </c>
      <c r="AF150" s="17"/>
      <c r="AG150" s="17"/>
      <c r="AH150" s="17"/>
      <c r="AI150" s="79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</row>
    <row r="151" customFormat="false" ht="12.75" hidden="true" customHeight="false" outlineLevel="0" collapsed="false">
      <c r="A151" s="7" t="s">
        <v>12</v>
      </c>
      <c r="B151" s="7" t="n">
        <v>1</v>
      </c>
      <c r="C151" s="7" t="n">
        <v>141</v>
      </c>
      <c r="D151" s="17" t="n">
        <v>237200</v>
      </c>
      <c r="E151" s="17" t="n">
        <v>210705</v>
      </c>
      <c r="F151" s="17" t="n">
        <v>226935.015527856</v>
      </c>
      <c r="G151" s="17" t="n">
        <v>183447.859611646</v>
      </c>
      <c r="H151" s="17" t="n">
        <v>52610</v>
      </c>
      <c r="I151" s="76" t="n">
        <v>204600</v>
      </c>
      <c r="J151" s="76" t="n">
        <v>185000</v>
      </c>
      <c r="K151" s="76" t="n">
        <v>100600</v>
      </c>
      <c r="L151" s="77" t="n">
        <v>106800</v>
      </c>
      <c r="M151" s="17" t="n">
        <v>194797</v>
      </c>
      <c r="N151" s="17" t="n">
        <v>201944</v>
      </c>
      <c r="O151" s="76" t="n">
        <v>209400</v>
      </c>
      <c r="P151" s="17" t="n">
        <v>215800</v>
      </c>
      <c r="Q151" s="17" t="n">
        <v>226200</v>
      </c>
      <c r="R151" s="17" t="n">
        <v>177200</v>
      </c>
      <c r="S151" s="0" t="n">
        <v>170600</v>
      </c>
      <c r="T151" s="0" t="n">
        <v>186600</v>
      </c>
      <c r="U151" s="17" t="n">
        <v>211837.11687499</v>
      </c>
      <c r="V151" s="0" t="n">
        <v>168800</v>
      </c>
      <c r="W151" s="0" t="n">
        <v>90600</v>
      </c>
      <c r="X151" s="17" t="n">
        <v>111600</v>
      </c>
      <c r="Y151" s="17" t="n">
        <v>121200</v>
      </c>
      <c r="Z151" s="17" t="n">
        <v>236400</v>
      </c>
      <c r="AA151" s="17" t="n">
        <v>233400</v>
      </c>
      <c r="AB151" s="17" t="n">
        <v>262200</v>
      </c>
      <c r="AC151" s="17" t="n">
        <v>172534.982796552</v>
      </c>
      <c r="AD151" s="17" t="n">
        <v>266000</v>
      </c>
      <c r="AE151" s="78" t="n">
        <v>221800</v>
      </c>
      <c r="AF151" s="17"/>
      <c r="AG151" s="17"/>
      <c r="AH151" s="17"/>
      <c r="AI151" s="79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</row>
    <row r="152" customFormat="false" ht="12.75" hidden="true" customHeight="false" outlineLevel="0" collapsed="false">
      <c r="A152" s="7" t="s">
        <v>12</v>
      </c>
      <c r="B152" s="7" t="n">
        <v>1</v>
      </c>
      <c r="C152" s="7" t="n">
        <v>142</v>
      </c>
      <c r="D152" s="17" t="n">
        <v>175400</v>
      </c>
      <c r="E152" s="17" t="n">
        <v>102049</v>
      </c>
      <c r="F152" s="17" t="n">
        <v>179128.412944602</v>
      </c>
      <c r="G152" s="17" t="n">
        <v>175626.439240607</v>
      </c>
      <c r="H152" s="17" t="n">
        <v>216243</v>
      </c>
      <c r="I152" s="76" t="n">
        <v>197800</v>
      </c>
      <c r="J152" s="76" t="n">
        <v>187200</v>
      </c>
      <c r="K152" s="76" t="n">
        <v>95000</v>
      </c>
      <c r="L152" s="77" t="n">
        <v>87000</v>
      </c>
      <c r="M152" s="17" t="n">
        <v>183000</v>
      </c>
      <c r="N152" s="17" t="n">
        <v>186000</v>
      </c>
      <c r="O152" s="76" t="n">
        <v>164800</v>
      </c>
      <c r="P152" s="17" t="n">
        <v>200000</v>
      </c>
      <c r="Q152" s="17" t="n">
        <v>2959</v>
      </c>
      <c r="R152" s="17" t="n">
        <v>18200</v>
      </c>
      <c r="S152" s="0" t="n">
        <v>166000</v>
      </c>
      <c r="T152" s="0" t="n">
        <v>246800</v>
      </c>
      <c r="U152" s="17" t="n">
        <v>209532.451958852</v>
      </c>
      <c r="V152" s="0" t="n">
        <v>161600</v>
      </c>
      <c r="W152" s="0" t="n">
        <v>78200</v>
      </c>
      <c r="X152" s="17" t="n">
        <v>104000</v>
      </c>
      <c r="Y152" s="17" t="n">
        <v>111600</v>
      </c>
      <c r="Z152" s="17" t="n">
        <v>212200</v>
      </c>
      <c r="AA152" s="17" t="n">
        <v>222400</v>
      </c>
      <c r="AB152" s="17" t="n">
        <v>226200</v>
      </c>
      <c r="AC152" s="17" t="n">
        <v>204973.110134826</v>
      </c>
      <c r="AD152" s="17" t="n">
        <v>271200</v>
      </c>
      <c r="AE152" s="78" t="n">
        <v>215600</v>
      </c>
      <c r="AF152" s="17"/>
      <c r="AG152" s="17"/>
      <c r="AH152" s="17"/>
      <c r="AI152" s="79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</row>
    <row r="153" customFormat="false" ht="12.75" hidden="true" customHeight="false" outlineLevel="0" collapsed="false">
      <c r="A153" s="7" t="s">
        <v>12</v>
      </c>
      <c r="B153" s="7" t="n">
        <v>1</v>
      </c>
      <c r="C153" s="7" t="n">
        <v>143</v>
      </c>
      <c r="D153" s="17" t="n">
        <v>219735</v>
      </c>
      <c r="E153" s="17" t="n">
        <v>167361</v>
      </c>
      <c r="F153" s="17" t="n">
        <v>109857.621446417</v>
      </c>
      <c r="G153" s="17" t="n">
        <v>153406.4950047</v>
      </c>
      <c r="H153" s="17" t="n">
        <v>219602</v>
      </c>
      <c r="I153" s="76" t="n">
        <v>195400</v>
      </c>
      <c r="J153" s="76" t="n">
        <v>179000</v>
      </c>
      <c r="K153" s="76" t="n">
        <v>91000</v>
      </c>
      <c r="L153" s="77" t="n">
        <v>102000</v>
      </c>
      <c r="M153" s="17" t="n">
        <v>175720</v>
      </c>
      <c r="N153" s="17" t="n">
        <v>191575</v>
      </c>
      <c r="O153" s="76" t="n">
        <v>230999</v>
      </c>
      <c r="P153" s="17" t="n">
        <v>79200</v>
      </c>
      <c r="Q153" s="17" t="n">
        <v>119800</v>
      </c>
      <c r="R153" s="17" t="n">
        <v>66400</v>
      </c>
      <c r="S153" s="0" t="n">
        <v>100400</v>
      </c>
      <c r="T153" s="0" t="n">
        <v>219600</v>
      </c>
      <c r="U153" s="17" t="n">
        <v>216446.446707265</v>
      </c>
      <c r="V153" s="0" t="n">
        <v>159400</v>
      </c>
      <c r="W153" s="0" t="n">
        <v>96600</v>
      </c>
      <c r="X153" s="17" t="n">
        <v>108000</v>
      </c>
      <c r="Y153" s="17" t="n">
        <v>11400</v>
      </c>
      <c r="Z153" s="17" t="n">
        <v>0</v>
      </c>
      <c r="AA153" s="17" t="n">
        <v>0</v>
      </c>
      <c r="AB153" s="17" t="n">
        <v>0</v>
      </c>
      <c r="AC153" s="17" t="n">
        <v>36711.5878061894</v>
      </c>
      <c r="AD153" s="17" t="n">
        <v>154800</v>
      </c>
      <c r="AE153" s="78" t="n">
        <v>235813.5</v>
      </c>
      <c r="AF153" s="17"/>
      <c r="AG153" s="17"/>
      <c r="AH153" s="17"/>
      <c r="AI153" s="79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</row>
    <row r="154" customFormat="false" ht="12.75" hidden="true" customHeight="false" outlineLevel="0" collapsed="false">
      <c r="A154" s="7" t="s">
        <v>12</v>
      </c>
      <c r="B154" s="7" t="n">
        <v>1</v>
      </c>
      <c r="C154" s="7" t="n">
        <v>144</v>
      </c>
      <c r="D154" s="17" t="n">
        <v>211800</v>
      </c>
      <c r="E154" s="17" t="n">
        <v>194722</v>
      </c>
      <c r="F154" s="17" t="n">
        <v>221276.27481392</v>
      </c>
      <c r="G154" s="17" t="n">
        <v>168871.576192891</v>
      </c>
      <c r="H154" s="17" t="n">
        <v>198496</v>
      </c>
      <c r="I154" s="76" t="n">
        <v>185400</v>
      </c>
      <c r="J154" s="76" t="n">
        <v>142600</v>
      </c>
      <c r="K154" s="76" t="n">
        <v>78000</v>
      </c>
      <c r="L154" s="77" t="n">
        <v>94400</v>
      </c>
      <c r="M154" s="17" t="n">
        <v>175379</v>
      </c>
      <c r="N154" s="17" t="n">
        <v>182272</v>
      </c>
      <c r="O154" s="76" t="n">
        <v>204600</v>
      </c>
      <c r="P154" s="17" t="n">
        <v>132000</v>
      </c>
      <c r="Q154" s="17" t="n">
        <v>214692</v>
      </c>
      <c r="R154" s="17" t="n">
        <v>138230</v>
      </c>
      <c r="S154" s="0" t="n">
        <v>154000</v>
      </c>
      <c r="T154" s="0" t="n">
        <v>230000</v>
      </c>
      <c r="U154" s="17" t="n">
        <v>204539.01130722</v>
      </c>
      <c r="V154" s="0" t="n">
        <v>152400</v>
      </c>
      <c r="W154" s="0" t="n">
        <v>87600</v>
      </c>
      <c r="X154" s="17" t="n">
        <v>98800</v>
      </c>
      <c r="Y154" s="17" t="n">
        <v>104800</v>
      </c>
      <c r="Z154" s="17" t="n">
        <v>203600</v>
      </c>
      <c r="AA154" s="17" t="n">
        <v>210400</v>
      </c>
      <c r="AB154" s="17" t="n">
        <v>259377</v>
      </c>
      <c r="AC154" s="17" t="n">
        <v>226780.617385331</v>
      </c>
      <c r="AD154" s="17" t="n">
        <v>288400</v>
      </c>
      <c r="AE154" s="78" t="n">
        <v>198400</v>
      </c>
      <c r="AF154" s="17"/>
      <c r="AG154" s="17"/>
      <c r="AH154" s="17"/>
      <c r="AI154" s="79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</row>
    <row r="155" customFormat="false" ht="12.75" hidden="true" customHeight="false" outlineLevel="0" collapsed="false">
      <c r="A155" s="7" t="s">
        <v>12</v>
      </c>
      <c r="B155" s="7" t="n">
        <v>1</v>
      </c>
      <c r="C155" s="7" t="n">
        <v>145</v>
      </c>
      <c r="D155" s="17" t="n">
        <v>161000</v>
      </c>
      <c r="E155" s="17" t="n">
        <v>153526</v>
      </c>
      <c r="F155" s="17" t="n">
        <v>193372.82922451</v>
      </c>
      <c r="G155" s="17" t="n">
        <v>156961.686082445</v>
      </c>
      <c r="H155" s="17" t="n">
        <v>189761</v>
      </c>
      <c r="I155" s="76" t="n">
        <v>160200</v>
      </c>
      <c r="J155" s="76" t="n">
        <v>160800</v>
      </c>
      <c r="K155" s="76" t="n">
        <v>78600</v>
      </c>
      <c r="L155" s="77" t="n">
        <v>90200</v>
      </c>
      <c r="M155" s="17" t="n">
        <v>166836</v>
      </c>
      <c r="N155" s="17" t="n">
        <v>173109</v>
      </c>
      <c r="O155" s="76" t="n">
        <v>149000</v>
      </c>
      <c r="P155" s="17" t="n">
        <v>99800</v>
      </c>
      <c r="Q155" s="17" t="n">
        <v>208800</v>
      </c>
      <c r="R155" s="17" t="n">
        <v>56600</v>
      </c>
      <c r="S155" s="0" t="n">
        <v>141400</v>
      </c>
      <c r="T155" s="0" t="n">
        <v>179800</v>
      </c>
      <c r="U155" s="17" t="n">
        <v>168240.538878052</v>
      </c>
      <c r="V155" s="0" t="n">
        <v>125000</v>
      </c>
      <c r="W155" s="0" t="n">
        <v>76000</v>
      </c>
      <c r="X155" s="17" t="n">
        <v>90800</v>
      </c>
      <c r="Y155" s="17" t="n">
        <v>92400</v>
      </c>
      <c r="Z155" s="17" t="n">
        <v>205200</v>
      </c>
      <c r="AA155" s="17" t="n">
        <v>214400</v>
      </c>
      <c r="AB155" s="17" t="n">
        <v>233600</v>
      </c>
      <c r="AC155" s="17" t="n">
        <v>210393.543739529</v>
      </c>
      <c r="AD155" s="17" t="n">
        <v>263400</v>
      </c>
      <c r="AE155" s="78" t="n">
        <v>196000</v>
      </c>
      <c r="AF155" s="17"/>
      <c r="AG155" s="17"/>
      <c r="AH155" s="17"/>
      <c r="AI155" s="79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</row>
    <row r="156" customFormat="false" ht="12.75" hidden="true" customHeight="false" outlineLevel="0" collapsed="false">
      <c r="A156" s="7" t="s">
        <v>12</v>
      </c>
      <c r="B156" s="7" t="n">
        <v>1</v>
      </c>
      <c r="C156" s="7" t="n">
        <v>146</v>
      </c>
      <c r="D156" s="17" t="n">
        <v>183800</v>
      </c>
      <c r="E156" s="17" t="n">
        <v>190670</v>
      </c>
      <c r="F156" s="17" t="n">
        <v>213861.373188762</v>
      </c>
      <c r="G156" s="17" t="n">
        <v>167271.740207906</v>
      </c>
      <c r="H156" s="17" t="n">
        <v>210034</v>
      </c>
      <c r="I156" s="76" t="n">
        <v>195600</v>
      </c>
      <c r="J156" s="76" t="n">
        <v>170000</v>
      </c>
      <c r="K156" s="76" t="n">
        <v>82000</v>
      </c>
      <c r="L156" s="77" t="n">
        <v>92200</v>
      </c>
      <c r="M156" s="17" t="n">
        <v>165200</v>
      </c>
      <c r="N156" s="17" t="n">
        <v>169400</v>
      </c>
      <c r="O156" s="76" t="n">
        <v>202200</v>
      </c>
      <c r="P156" s="17" t="n">
        <v>126600</v>
      </c>
      <c r="Q156" s="17" t="n">
        <v>181000</v>
      </c>
      <c r="R156" s="17" t="n">
        <v>170600</v>
      </c>
      <c r="S156" s="0" t="n">
        <v>156000</v>
      </c>
      <c r="T156" s="0" t="n">
        <v>217800</v>
      </c>
      <c r="U156" s="17" t="n">
        <v>196088.573281382</v>
      </c>
      <c r="V156" s="0" t="n">
        <v>132000</v>
      </c>
      <c r="W156" s="0" t="n">
        <v>84400</v>
      </c>
      <c r="X156" s="17" t="n">
        <v>92400</v>
      </c>
      <c r="Y156" s="17" t="n">
        <v>102200</v>
      </c>
      <c r="Z156" s="17" t="n">
        <v>206400</v>
      </c>
      <c r="AA156" s="17" t="n">
        <v>206000</v>
      </c>
      <c r="AB156" s="17" t="n">
        <v>232200</v>
      </c>
      <c r="AC156" s="17" t="n">
        <v>212786.043351371</v>
      </c>
      <c r="AD156" s="17" t="n">
        <v>256600</v>
      </c>
      <c r="AE156" s="78" t="n">
        <v>206200</v>
      </c>
      <c r="AF156" s="17"/>
      <c r="AG156" s="17"/>
      <c r="AH156" s="17"/>
      <c r="AI156" s="79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</row>
    <row r="157" customFormat="false" ht="12.75" hidden="true" customHeight="false" outlineLevel="0" collapsed="false">
      <c r="A157" s="7" t="s">
        <v>12</v>
      </c>
      <c r="B157" s="7" t="n">
        <v>1</v>
      </c>
      <c r="C157" s="7" t="n">
        <v>147</v>
      </c>
      <c r="D157" s="17" t="n">
        <v>135800</v>
      </c>
      <c r="E157" s="17" t="n">
        <v>202601</v>
      </c>
      <c r="F157" s="17" t="n">
        <v>222056.790774462</v>
      </c>
      <c r="G157" s="17" t="n">
        <v>163894.308684048</v>
      </c>
      <c r="H157" s="17" t="n">
        <v>199348</v>
      </c>
      <c r="I157" s="76" t="n">
        <v>138400</v>
      </c>
      <c r="J157" s="76" t="n">
        <v>172200</v>
      </c>
      <c r="K157" s="76" t="n">
        <v>83600</v>
      </c>
      <c r="L157" s="77" t="n">
        <v>95600</v>
      </c>
      <c r="M157" s="17" t="n">
        <v>175800</v>
      </c>
      <c r="N157" s="17" t="n">
        <v>174400</v>
      </c>
      <c r="O157" s="76" t="n">
        <v>220000</v>
      </c>
      <c r="P157" s="17" t="n">
        <v>98600</v>
      </c>
      <c r="Q157" s="17" t="n">
        <v>51200</v>
      </c>
      <c r="R157" s="17" t="n">
        <v>145000</v>
      </c>
      <c r="S157" s="0" t="n">
        <v>158200</v>
      </c>
      <c r="T157" s="0" t="n">
        <v>236600</v>
      </c>
      <c r="U157" s="17" t="n">
        <v>165167.652323202</v>
      </c>
      <c r="V157" s="0" t="n">
        <v>158200</v>
      </c>
      <c r="W157" s="0" t="n">
        <v>90200</v>
      </c>
      <c r="X157" s="17" t="n">
        <v>102800</v>
      </c>
      <c r="Y157" s="17" t="n">
        <v>116163</v>
      </c>
      <c r="Z157" s="17" t="n">
        <v>234012</v>
      </c>
      <c r="AA157" s="17" t="n">
        <v>225567</v>
      </c>
      <c r="AB157" s="17" t="n">
        <v>250800</v>
      </c>
      <c r="AC157" s="17" t="n">
        <v>237353.982676582</v>
      </c>
      <c r="AD157" s="17" t="n">
        <v>262400</v>
      </c>
      <c r="AE157" s="78" t="n">
        <v>207600</v>
      </c>
      <c r="AF157" s="17"/>
      <c r="AG157" s="17"/>
      <c r="AH157" s="17"/>
      <c r="AI157" s="79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</row>
    <row r="158" customFormat="false" ht="12.75" hidden="true" customHeight="false" outlineLevel="0" collapsed="false">
      <c r="A158" s="7" t="s">
        <v>12</v>
      </c>
      <c r="B158" s="7" t="n">
        <v>1</v>
      </c>
      <c r="C158" s="7" t="n">
        <v>148</v>
      </c>
      <c r="D158" s="17" t="n">
        <v>37800</v>
      </c>
      <c r="E158" s="17" t="n">
        <v>125838</v>
      </c>
      <c r="F158" s="17" t="n">
        <v>134443.874203519</v>
      </c>
      <c r="G158" s="17" t="n">
        <v>127275.840583274</v>
      </c>
      <c r="H158" s="17" t="n">
        <v>152600</v>
      </c>
      <c r="I158" s="76" t="n">
        <v>195400</v>
      </c>
      <c r="J158" s="76" t="n">
        <v>160200</v>
      </c>
      <c r="K158" s="76" t="n">
        <v>84200</v>
      </c>
      <c r="L158" s="77" t="n">
        <v>96400</v>
      </c>
      <c r="M158" s="17" t="n">
        <v>176400</v>
      </c>
      <c r="N158" s="17" t="n">
        <v>173800</v>
      </c>
      <c r="O158" s="76" t="n">
        <v>203200</v>
      </c>
      <c r="P158" s="17" t="n">
        <v>104000</v>
      </c>
      <c r="Q158" s="17" t="n">
        <v>201200</v>
      </c>
      <c r="R158" s="17" t="n">
        <v>131200</v>
      </c>
      <c r="S158" s="0" t="n">
        <v>161400</v>
      </c>
      <c r="T158" s="0" t="n">
        <v>231000</v>
      </c>
      <c r="U158" s="17" t="n">
        <v>208764.23032014</v>
      </c>
      <c r="V158" s="0" t="n">
        <v>64400</v>
      </c>
      <c r="W158" s="0" t="n">
        <v>0</v>
      </c>
      <c r="X158" s="17" t="n">
        <v>0</v>
      </c>
      <c r="Y158" s="17" t="n">
        <v>0</v>
      </c>
      <c r="Z158" s="17" t="n">
        <v>0</v>
      </c>
      <c r="AA158" s="17" t="n">
        <v>0</v>
      </c>
      <c r="AB158" s="17" t="n">
        <v>130200</v>
      </c>
      <c r="AC158" s="17" t="n">
        <v>229818.876013629</v>
      </c>
      <c r="AD158" s="17" t="n">
        <v>276000</v>
      </c>
      <c r="AE158" s="78" t="n">
        <v>160800</v>
      </c>
      <c r="AF158" s="17"/>
      <c r="AG158" s="17"/>
      <c r="AH158" s="17"/>
      <c r="AI158" s="79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</row>
    <row r="159" customFormat="false" ht="12.75" hidden="true" customHeight="false" outlineLevel="0" collapsed="false">
      <c r="A159" s="7" t="s">
        <v>12</v>
      </c>
      <c r="B159" s="7" t="n">
        <v>1</v>
      </c>
      <c r="C159" s="7" t="n">
        <v>149</v>
      </c>
      <c r="D159" s="17" t="n">
        <v>224000</v>
      </c>
      <c r="E159" s="17" t="n">
        <v>193146</v>
      </c>
      <c r="F159" s="17" t="n">
        <v>208202.632474826</v>
      </c>
      <c r="G159" s="17" t="n">
        <v>159805.838944641</v>
      </c>
      <c r="H159" s="17" t="n">
        <v>196237</v>
      </c>
      <c r="I159" s="76" t="n">
        <v>187200</v>
      </c>
      <c r="J159" s="76" t="n">
        <v>168600</v>
      </c>
      <c r="K159" s="76" t="n">
        <v>81200</v>
      </c>
      <c r="L159" s="77" t="n">
        <v>92000</v>
      </c>
      <c r="M159" s="17" t="n">
        <v>167373</v>
      </c>
      <c r="N159" s="17" t="n">
        <v>174438</v>
      </c>
      <c r="O159" s="76" t="n">
        <v>38400</v>
      </c>
      <c r="P159" s="17" t="n">
        <v>136000</v>
      </c>
      <c r="Q159" s="17" t="n">
        <v>196800</v>
      </c>
      <c r="R159" s="17" t="n">
        <v>151800</v>
      </c>
      <c r="S159" s="0" t="n">
        <v>165400</v>
      </c>
      <c r="T159" s="0" t="n">
        <v>217200</v>
      </c>
      <c r="U159" s="17" t="n">
        <v>195704.462462026</v>
      </c>
      <c r="V159" s="0" t="n">
        <v>137000</v>
      </c>
      <c r="W159" s="0" t="n">
        <v>74800</v>
      </c>
      <c r="X159" s="17" t="n">
        <v>4000</v>
      </c>
      <c r="Y159" s="17" t="n">
        <v>43800</v>
      </c>
      <c r="Z159" s="17" t="n">
        <v>187600</v>
      </c>
      <c r="AA159" s="17" t="n">
        <v>212600</v>
      </c>
      <c r="AB159" s="17" t="n">
        <v>245000</v>
      </c>
      <c r="AC159" s="17" t="n">
        <v>225412.133888247</v>
      </c>
      <c r="AD159" s="17" t="n">
        <v>266200</v>
      </c>
      <c r="AE159" s="78" t="n">
        <v>217200</v>
      </c>
      <c r="AF159" s="17"/>
      <c r="AG159" s="17"/>
      <c r="AH159" s="17"/>
      <c r="AI159" s="79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</row>
    <row r="160" customFormat="false" ht="12.75" hidden="true" customHeight="false" outlineLevel="0" collapsed="false">
      <c r="A160" s="7" t="s">
        <v>12</v>
      </c>
      <c r="B160" s="7" t="n">
        <v>1</v>
      </c>
      <c r="C160" s="7" t="n">
        <v>150</v>
      </c>
      <c r="D160" s="17" t="n">
        <v>137400</v>
      </c>
      <c r="E160" s="17" t="n">
        <v>190895</v>
      </c>
      <c r="F160" s="17" t="n">
        <v>209958.793386047</v>
      </c>
      <c r="G160" s="17" t="n">
        <v>155361.85009746</v>
      </c>
      <c r="H160" s="17" t="n">
        <v>134716</v>
      </c>
      <c r="I160" s="76" t="n">
        <v>179200</v>
      </c>
      <c r="J160" s="76" t="n">
        <v>159000</v>
      </c>
      <c r="K160" s="76" t="n">
        <v>81600</v>
      </c>
      <c r="L160" s="77" t="n">
        <v>81200</v>
      </c>
      <c r="M160" s="17" t="n">
        <v>175800</v>
      </c>
      <c r="N160" s="17" t="n">
        <v>169600</v>
      </c>
      <c r="O160" s="76" t="n">
        <v>197800</v>
      </c>
      <c r="P160" s="17" t="n">
        <v>86600</v>
      </c>
      <c r="Q160" s="17" t="n">
        <v>137600</v>
      </c>
      <c r="R160" s="17" t="n">
        <v>96400</v>
      </c>
      <c r="S160" s="0" t="n">
        <v>128600</v>
      </c>
      <c r="T160" s="0" t="n">
        <v>224200</v>
      </c>
      <c r="U160" s="17" t="n">
        <v>194744.185413635</v>
      </c>
      <c r="V160" s="0" t="n">
        <v>114600</v>
      </c>
      <c r="W160" s="0" t="n">
        <v>83200</v>
      </c>
      <c r="X160" s="17" t="n">
        <v>94600</v>
      </c>
      <c r="Y160" s="17" t="n">
        <v>98000</v>
      </c>
      <c r="Z160" s="17" t="n">
        <v>216000</v>
      </c>
      <c r="AA160" s="17" t="n">
        <v>215400</v>
      </c>
      <c r="AB160" s="17" t="n">
        <v>200600</v>
      </c>
      <c r="AC160" s="17" t="n">
        <v>225369.896743276</v>
      </c>
      <c r="AD160" s="17" t="n">
        <v>273000</v>
      </c>
      <c r="AE160" s="78" t="n">
        <v>209800</v>
      </c>
      <c r="AF160" s="17"/>
      <c r="AG160" s="17"/>
      <c r="AH160" s="17"/>
      <c r="AI160" s="79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</row>
    <row r="161" customFormat="false" ht="12.75" hidden="true" customHeight="false" outlineLevel="0" collapsed="false">
      <c r="A161" s="7" t="s">
        <v>12</v>
      </c>
      <c r="B161" s="7" t="n">
        <v>1</v>
      </c>
      <c r="C161" s="7" t="n">
        <v>151</v>
      </c>
      <c r="D161" s="17" t="n">
        <v>222000</v>
      </c>
      <c r="E161" s="17" t="n">
        <v>182116</v>
      </c>
      <c r="F161" s="17" t="n">
        <v>208202.632474826</v>
      </c>
      <c r="G161" s="17" t="n">
        <v>173315.565040072</v>
      </c>
      <c r="H161" s="17" t="n">
        <v>178600</v>
      </c>
      <c r="I161" s="76" t="n">
        <v>202000</v>
      </c>
      <c r="J161" s="76" t="n">
        <v>178000</v>
      </c>
      <c r="K161" s="76" t="n">
        <v>87600</v>
      </c>
      <c r="L161" s="77" t="n">
        <v>98000</v>
      </c>
      <c r="M161" s="17" t="n">
        <v>181500</v>
      </c>
      <c r="N161" s="17" t="n">
        <v>190483</v>
      </c>
      <c r="O161" s="76" t="n">
        <v>206200</v>
      </c>
      <c r="P161" s="17" t="n">
        <v>145000</v>
      </c>
      <c r="Q161" s="17" t="n">
        <v>142200</v>
      </c>
      <c r="R161" s="17" t="n">
        <v>101600</v>
      </c>
      <c r="S161" s="0" t="n">
        <v>148800</v>
      </c>
      <c r="T161" s="0" t="n">
        <v>227200</v>
      </c>
      <c r="U161" s="17" t="n">
        <v>201466.12475237</v>
      </c>
      <c r="V161" s="0" t="n">
        <v>142200</v>
      </c>
      <c r="W161" s="0" t="n">
        <v>86600</v>
      </c>
      <c r="X161" s="17" t="n">
        <v>82800</v>
      </c>
      <c r="Y161" s="17" t="n">
        <v>78800</v>
      </c>
      <c r="Z161" s="17" t="n">
        <v>213200</v>
      </c>
      <c r="AA161" s="17" t="n">
        <v>214400</v>
      </c>
      <c r="AB161" s="17" t="n">
        <v>247200</v>
      </c>
      <c r="AC161" s="17" t="n">
        <v>224473.530666654</v>
      </c>
      <c r="AD161" s="17" t="n">
        <v>273000</v>
      </c>
      <c r="AE161" s="78" t="n">
        <v>208600</v>
      </c>
      <c r="AF161" s="17"/>
      <c r="AG161" s="17"/>
      <c r="AH161" s="17"/>
      <c r="AI161" s="79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</row>
    <row r="162" customFormat="false" ht="12.75" hidden="true" customHeight="false" outlineLevel="0" collapsed="false">
      <c r="A162" s="7" t="s">
        <v>12</v>
      </c>
      <c r="B162" s="7" t="n">
        <v>1</v>
      </c>
      <c r="C162" s="7" t="n">
        <v>152</v>
      </c>
      <c r="D162" s="17" t="n">
        <v>227800</v>
      </c>
      <c r="E162" s="17" t="n">
        <v>175137</v>
      </c>
      <c r="F162" s="17" t="n">
        <v>221081.145823784</v>
      </c>
      <c r="G162" s="17" t="n">
        <v>172782.28637841</v>
      </c>
      <c r="H162" s="17" t="n">
        <v>178800</v>
      </c>
      <c r="I162" s="76" t="n">
        <v>180400</v>
      </c>
      <c r="J162" s="76" t="n">
        <v>182200</v>
      </c>
      <c r="K162" s="76" t="n">
        <v>91200</v>
      </c>
      <c r="L162" s="77" t="n">
        <v>97000</v>
      </c>
      <c r="M162" s="17" t="n">
        <v>184815</v>
      </c>
      <c r="N162" s="17" t="n">
        <v>191032</v>
      </c>
      <c r="O162" s="76" t="n">
        <v>199800</v>
      </c>
      <c r="P162" s="17" t="n">
        <v>116400</v>
      </c>
      <c r="Q162" s="17" t="n">
        <v>126600</v>
      </c>
      <c r="R162" s="17" t="n">
        <v>8400</v>
      </c>
      <c r="S162" s="0" t="n">
        <v>172000</v>
      </c>
      <c r="T162" s="0" t="n">
        <v>239400</v>
      </c>
      <c r="U162" s="17" t="n">
        <v>211645.061465312</v>
      </c>
      <c r="V162" s="0" t="n">
        <v>162400</v>
      </c>
      <c r="W162" s="0" t="n">
        <v>91400</v>
      </c>
      <c r="X162" s="17" t="n">
        <v>103600</v>
      </c>
      <c r="Y162" s="17" t="n">
        <v>101400</v>
      </c>
      <c r="Z162" s="17" t="n">
        <v>223000</v>
      </c>
      <c r="AA162" s="17" t="n">
        <v>221400</v>
      </c>
      <c r="AB162" s="17" t="n">
        <v>254600</v>
      </c>
      <c r="AC162" s="17" t="n">
        <v>224021.123913846</v>
      </c>
      <c r="AD162" s="17" t="n">
        <v>267800</v>
      </c>
      <c r="AE162" s="78" t="n">
        <v>212800</v>
      </c>
      <c r="AF162" s="17"/>
      <c r="AG162" s="17"/>
      <c r="AH162" s="17"/>
      <c r="AI162" s="79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</row>
    <row r="163" customFormat="false" ht="12.75" hidden="true" customHeight="false" outlineLevel="0" collapsed="false">
      <c r="A163" s="7" t="s">
        <v>12</v>
      </c>
      <c r="B163" s="7" t="n">
        <v>1</v>
      </c>
      <c r="C163" s="7" t="n">
        <v>153</v>
      </c>
      <c r="D163" s="17" t="n">
        <v>138600</v>
      </c>
      <c r="E163" s="17" t="n">
        <v>185553</v>
      </c>
      <c r="F163" s="17" t="n">
        <v>233838.679198858</v>
      </c>
      <c r="G163" s="17" t="n">
        <v>187180.810243278</v>
      </c>
      <c r="H163" s="17" t="n">
        <v>235901</v>
      </c>
      <c r="I163" s="76" t="n">
        <v>224800</v>
      </c>
      <c r="J163" s="76" t="n">
        <v>181000</v>
      </c>
      <c r="K163" s="76" t="n">
        <v>103200</v>
      </c>
      <c r="L163" s="77" t="n">
        <v>114600</v>
      </c>
      <c r="M163" s="17" t="n">
        <v>199405</v>
      </c>
      <c r="N163" s="17" t="n">
        <v>206834</v>
      </c>
      <c r="O163" s="76" t="n">
        <v>229400</v>
      </c>
      <c r="P163" s="17" t="n">
        <v>204200</v>
      </c>
      <c r="Q163" s="17" t="n">
        <v>218800</v>
      </c>
      <c r="R163" s="17" t="n">
        <v>193200</v>
      </c>
      <c r="S163" s="0" t="n">
        <v>172800</v>
      </c>
      <c r="T163" s="0" t="n">
        <v>236000</v>
      </c>
      <c r="U163" s="17" t="n">
        <v>220479.610310506</v>
      </c>
      <c r="V163" s="0" t="n">
        <v>112400</v>
      </c>
      <c r="W163" s="0" t="n">
        <v>2400</v>
      </c>
      <c r="X163" s="17" t="n">
        <v>0</v>
      </c>
      <c r="Y163" s="17" t="n">
        <v>108600</v>
      </c>
      <c r="Z163" s="17" t="n">
        <v>235800</v>
      </c>
      <c r="AA163" s="17" t="n">
        <v>239000</v>
      </c>
      <c r="AB163" s="17" t="n">
        <v>268000</v>
      </c>
      <c r="AC163" s="17" t="n">
        <v>227122.268957991</v>
      </c>
      <c r="AD163" s="17" t="n">
        <v>293600</v>
      </c>
      <c r="AE163" s="78" t="n">
        <v>212800</v>
      </c>
      <c r="AF163" s="17"/>
      <c r="AG163" s="17"/>
      <c r="AH163" s="17"/>
      <c r="AI163" s="79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</row>
    <row r="164" customFormat="false" ht="12.75" hidden="true" customHeight="false" outlineLevel="0" collapsed="false">
      <c r="A164" s="7" t="s">
        <v>12</v>
      </c>
      <c r="B164" s="7" t="n">
        <v>1</v>
      </c>
      <c r="C164" s="7" t="n">
        <v>154</v>
      </c>
      <c r="D164" s="17" t="n">
        <v>124400</v>
      </c>
      <c r="E164" s="17" t="n">
        <v>195848</v>
      </c>
      <c r="F164" s="17" t="n">
        <v>191031.281342881</v>
      </c>
      <c r="G164" s="17" t="n">
        <v>161583.434483513</v>
      </c>
      <c r="H164" s="17" t="n">
        <v>184506</v>
      </c>
      <c r="I164" s="76" t="n">
        <v>182600</v>
      </c>
      <c r="J164" s="76" t="n">
        <v>164000</v>
      </c>
      <c r="K164" s="76" t="n">
        <v>74800</v>
      </c>
      <c r="L164" s="77" t="n">
        <v>89200</v>
      </c>
      <c r="M164" s="17" t="n">
        <v>161397</v>
      </c>
      <c r="N164" s="17" t="n">
        <v>166094</v>
      </c>
      <c r="O164" s="76" t="n">
        <v>221534</v>
      </c>
      <c r="P164" s="17" t="n">
        <v>192000</v>
      </c>
      <c r="Q164" s="17" t="n">
        <v>210400</v>
      </c>
      <c r="R164" s="17" t="n">
        <v>124200</v>
      </c>
      <c r="S164" s="0" t="n">
        <v>152600</v>
      </c>
      <c r="T164" s="0" t="n">
        <v>221800</v>
      </c>
      <c r="U164" s="17" t="n">
        <v>184949.35952005</v>
      </c>
      <c r="V164" s="0" t="n">
        <v>137000</v>
      </c>
      <c r="W164" s="0" t="n">
        <v>75800</v>
      </c>
      <c r="X164" s="17" t="n">
        <v>90200</v>
      </c>
      <c r="Y164" s="17" t="n">
        <v>95000</v>
      </c>
      <c r="Z164" s="17" t="n">
        <v>214200</v>
      </c>
      <c r="AA164" s="17" t="n">
        <v>208600</v>
      </c>
      <c r="AB164" s="17" t="n">
        <v>236600</v>
      </c>
      <c r="AC164" s="17" t="n">
        <v>208032.018033999</v>
      </c>
      <c r="AD164" s="17" t="n">
        <v>260000</v>
      </c>
      <c r="AE164" s="78" t="n">
        <v>213400</v>
      </c>
      <c r="AF164" s="17"/>
      <c r="AG164" s="17"/>
      <c r="AH164" s="17"/>
      <c r="AI164" s="79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</row>
    <row r="165" customFormat="false" ht="12.75" hidden="true" customHeight="false" outlineLevel="0" collapsed="false">
      <c r="A165" s="7" t="s">
        <v>12</v>
      </c>
      <c r="B165" s="7" t="n">
        <v>1</v>
      </c>
      <c r="C165" s="7" t="n">
        <v>155</v>
      </c>
      <c r="D165" s="17" t="n">
        <v>194400</v>
      </c>
      <c r="E165" s="17" t="n">
        <v>175137</v>
      </c>
      <c r="F165" s="17" t="n">
        <v>209373.40641564</v>
      </c>
      <c r="G165" s="17" t="n">
        <v>151628.899465827</v>
      </c>
      <c r="H165" s="17" t="n">
        <v>202643</v>
      </c>
      <c r="I165" s="76" t="n">
        <v>184800</v>
      </c>
      <c r="J165" s="76" t="n">
        <v>174800</v>
      </c>
      <c r="K165" s="76" t="n">
        <v>79600</v>
      </c>
      <c r="L165" s="77" t="n">
        <v>92200</v>
      </c>
      <c r="M165" s="17" t="n">
        <v>163997</v>
      </c>
      <c r="N165" s="17" t="n">
        <v>164965</v>
      </c>
      <c r="O165" s="76" t="n">
        <v>139400</v>
      </c>
      <c r="P165" s="17" t="n">
        <v>66400</v>
      </c>
      <c r="Q165" s="17" t="n">
        <v>7800</v>
      </c>
      <c r="R165" s="17" t="n">
        <v>64600</v>
      </c>
      <c r="S165" s="0" t="n">
        <v>129400</v>
      </c>
      <c r="T165" s="0" t="n">
        <v>214400</v>
      </c>
      <c r="U165" s="17" t="n">
        <v>176498.921494212</v>
      </c>
      <c r="V165" s="0" t="n">
        <v>128600</v>
      </c>
      <c r="W165" s="0" t="n">
        <v>42800</v>
      </c>
      <c r="X165" s="17" t="n">
        <v>0</v>
      </c>
      <c r="Y165" s="17" t="n">
        <v>0</v>
      </c>
      <c r="Z165" s="17" t="n">
        <v>148800</v>
      </c>
      <c r="AA165" s="17" t="n">
        <v>205200</v>
      </c>
      <c r="AB165" s="17" t="n">
        <v>240600</v>
      </c>
      <c r="AC165" s="17" t="n">
        <v>210193.621253329</v>
      </c>
      <c r="AD165" s="17" t="n">
        <v>262000</v>
      </c>
      <c r="AE165" s="78" t="n">
        <v>214600</v>
      </c>
      <c r="AF165" s="17"/>
      <c r="AG165" s="17"/>
      <c r="AH165" s="17"/>
      <c r="AI165" s="79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</row>
    <row r="166" customFormat="false" ht="12.75" hidden="true" customHeight="false" outlineLevel="0" collapsed="false">
      <c r="A166" s="7" t="s">
        <v>12</v>
      </c>
      <c r="B166" s="7" t="n">
        <v>1</v>
      </c>
      <c r="C166" s="7" t="n">
        <v>156</v>
      </c>
      <c r="D166" s="17" t="n">
        <v>232200</v>
      </c>
      <c r="E166" s="17" t="n">
        <v>208454</v>
      </c>
      <c r="F166" s="17" t="n">
        <v>223032.435725141</v>
      </c>
      <c r="G166" s="17" t="n">
        <v>164072.068237935</v>
      </c>
      <c r="H166" s="17" t="n">
        <v>211526</v>
      </c>
      <c r="I166" s="76" t="n">
        <v>175200</v>
      </c>
      <c r="J166" s="76" t="n">
        <v>30400</v>
      </c>
      <c r="K166" s="76" t="n">
        <v>90800</v>
      </c>
      <c r="L166" s="77" t="n">
        <v>107200</v>
      </c>
      <c r="M166" s="17" t="n">
        <v>180815</v>
      </c>
      <c r="N166" s="17" t="n">
        <v>184603</v>
      </c>
      <c r="O166" s="76" t="n">
        <v>220200</v>
      </c>
      <c r="P166" s="17" t="n">
        <v>213400</v>
      </c>
      <c r="Q166" s="17" t="n">
        <v>226000</v>
      </c>
      <c r="R166" s="17" t="n">
        <v>177600</v>
      </c>
      <c r="S166" s="0" t="n">
        <v>169200</v>
      </c>
      <c r="T166" s="0" t="n">
        <v>244800</v>
      </c>
      <c r="U166" s="17" t="n">
        <v>200505.84770398</v>
      </c>
      <c r="V166" s="0" t="n">
        <v>156000</v>
      </c>
      <c r="W166" s="0" t="n">
        <v>92200</v>
      </c>
      <c r="X166" s="17" t="n">
        <v>103400</v>
      </c>
      <c r="Y166" s="17" t="n">
        <v>110200</v>
      </c>
      <c r="Z166" s="17" t="n">
        <v>215600</v>
      </c>
      <c r="AA166" s="17" t="n">
        <v>187200</v>
      </c>
      <c r="AB166" s="17" t="n">
        <v>246800</v>
      </c>
      <c r="AC166" s="17" t="n">
        <v>217948.361070135</v>
      </c>
      <c r="AD166" s="17" t="n">
        <v>240600</v>
      </c>
      <c r="AE166" s="78" t="n">
        <v>222800</v>
      </c>
      <c r="AF166" s="17"/>
      <c r="AG166" s="17"/>
      <c r="AH166" s="17"/>
      <c r="AI166" s="79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</row>
    <row r="167" customFormat="false" ht="12.75" hidden="true" customHeight="false" outlineLevel="0" collapsed="false">
      <c r="A167" s="7" t="s">
        <v>12</v>
      </c>
      <c r="B167" s="7" t="n">
        <v>1</v>
      </c>
      <c r="C167" s="7" t="n">
        <v>157</v>
      </c>
      <c r="D167" s="17" t="n">
        <v>218000</v>
      </c>
      <c r="E167" s="17" t="n">
        <v>193371</v>
      </c>
      <c r="F167" s="17" t="n">
        <v>206446.471563604</v>
      </c>
      <c r="G167" s="17" t="n">
        <v>164072.068237935</v>
      </c>
      <c r="H167" s="17" t="n">
        <v>206124</v>
      </c>
      <c r="I167" s="76" t="n">
        <v>76800</v>
      </c>
      <c r="J167" s="76" t="n">
        <v>0</v>
      </c>
      <c r="K167" s="76" t="n">
        <v>0</v>
      </c>
      <c r="L167" s="77" t="n">
        <v>0</v>
      </c>
      <c r="M167" s="17" t="n">
        <v>61430</v>
      </c>
      <c r="N167" s="17" t="n">
        <v>173425</v>
      </c>
      <c r="O167" s="76" t="n">
        <v>211800</v>
      </c>
      <c r="P167" s="17" t="n">
        <v>177800</v>
      </c>
      <c r="Q167" s="17" t="n">
        <v>216600</v>
      </c>
      <c r="R167" s="17" t="n">
        <v>65800</v>
      </c>
      <c r="S167" s="0" t="n">
        <v>122800</v>
      </c>
      <c r="T167" s="0" t="n">
        <v>234000</v>
      </c>
      <c r="U167" s="17" t="n">
        <v>194936.240823313</v>
      </c>
      <c r="V167" s="0" t="n">
        <v>156800</v>
      </c>
      <c r="W167" s="0" t="n">
        <v>94415</v>
      </c>
      <c r="X167" s="17" t="n">
        <v>103626</v>
      </c>
      <c r="Y167" s="17" t="n">
        <v>105800</v>
      </c>
      <c r="Z167" s="17" t="n">
        <v>217400</v>
      </c>
      <c r="AA167" s="17" t="n">
        <v>154800</v>
      </c>
      <c r="AB167" s="17" t="n">
        <v>251405</v>
      </c>
      <c r="AC167" s="17" t="n">
        <v>205156.137763036</v>
      </c>
      <c r="AD167" s="17" t="n">
        <v>267000</v>
      </c>
      <c r="AE167" s="78" t="n">
        <v>217000</v>
      </c>
      <c r="AF167" s="17"/>
      <c r="AG167" s="17"/>
      <c r="AH167" s="17"/>
      <c r="AI167" s="79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</row>
    <row r="168" customFormat="false" ht="12.75" hidden="true" customHeight="false" outlineLevel="0" collapsed="false">
      <c r="A168" s="7" t="s">
        <v>12</v>
      </c>
      <c r="B168" s="7" t="n">
        <v>1</v>
      </c>
      <c r="C168" s="7" t="n">
        <v>158</v>
      </c>
      <c r="D168" s="17" t="n">
        <v>217000</v>
      </c>
      <c r="E168" s="17" t="n">
        <v>185042</v>
      </c>
      <c r="F168" s="17" t="n">
        <v>210544.180356454</v>
      </c>
      <c r="G168" s="17" t="n">
        <v>153228.735450813</v>
      </c>
      <c r="H168" s="17" t="n">
        <v>161600</v>
      </c>
      <c r="I168" s="76" t="n">
        <v>193400</v>
      </c>
      <c r="J168" s="76" t="n">
        <v>169200</v>
      </c>
      <c r="K168" s="76" t="n">
        <v>81200</v>
      </c>
      <c r="L168" s="77" t="n">
        <v>94600</v>
      </c>
      <c r="M168" s="17" t="n">
        <v>160283</v>
      </c>
      <c r="N168" s="17" t="n">
        <v>167272</v>
      </c>
      <c r="O168" s="76" t="n">
        <v>190600</v>
      </c>
      <c r="P168" s="17" t="n">
        <v>101600</v>
      </c>
      <c r="Q168" s="17" t="n">
        <v>102800</v>
      </c>
      <c r="R168" s="17" t="n">
        <v>159800</v>
      </c>
      <c r="S168" s="0" t="n">
        <v>157400</v>
      </c>
      <c r="T168" s="0" t="n">
        <v>217400</v>
      </c>
      <c r="U168" s="17" t="n">
        <v>163055.042816742</v>
      </c>
      <c r="V168" s="0" t="n">
        <v>130400</v>
      </c>
      <c r="W168" s="0" t="n">
        <v>82600</v>
      </c>
      <c r="X168" s="17" t="n">
        <v>92800</v>
      </c>
      <c r="Y168" s="17" t="n">
        <v>99200</v>
      </c>
      <c r="Z168" s="17" t="n">
        <v>211400</v>
      </c>
      <c r="AA168" s="17" t="n">
        <v>204800</v>
      </c>
      <c r="AB168" s="17" t="n">
        <v>233800</v>
      </c>
      <c r="AC168" s="17" t="n">
        <v>210125.103218153</v>
      </c>
      <c r="AD168" s="17" t="n">
        <v>258800</v>
      </c>
      <c r="AE168" s="78" t="n">
        <v>212200</v>
      </c>
      <c r="AF168" s="17"/>
      <c r="AG168" s="17"/>
      <c r="AH168" s="17"/>
      <c r="AI168" s="79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</row>
    <row r="169" customFormat="false" ht="12.75" hidden="true" customHeight="false" outlineLevel="0" collapsed="false">
      <c r="A169" s="7" t="s">
        <v>12</v>
      </c>
      <c r="B169" s="7" t="n">
        <v>1</v>
      </c>
      <c r="C169" s="7" t="n">
        <v>159</v>
      </c>
      <c r="D169" s="17" t="n">
        <v>166800</v>
      </c>
      <c r="E169" s="17" t="n">
        <v>188644</v>
      </c>
      <c r="F169" s="17" t="n">
        <v>207031.858534011</v>
      </c>
      <c r="G169" s="17" t="n">
        <v>158561.52206743</v>
      </c>
      <c r="H169" s="17" t="n">
        <v>187178</v>
      </c>
      <c r="I169" s="76" t="n">
        <v>184600</v>
      </c>
      <c r="J169" s="76" t="n">
        <v>166200</v>
      </c>
      <c r="K169" s="76" t="n">
        <v>83519</v>
      </c>
      <c r="L169" s="77" t="n">
        <v>96309</v>
      </c>
      <c r="M169" s="17" t="n">
        <v>170616</v>
      </c>
      <c r="N169" s="17" t="n">
        <v>176135</v>
      </c>
      <c r="O169" s="76" t="n">
        <v>194600</v>
      </c>
      <c r="P169" s="17" t="n">
        <v>80400</v>
      </c>
      <c r="Q169" s="17" t="n">
        <v>110600</v>
      </c>
      <c r="R169" s="17" t="n">
        <v>161600</v>
      </c>
      <c r="S169" s="0" t="n">
        <v>150800</v>
      </c>
      <c r="T169" s="0" t="n">
        <v>228000</v>
      </c>
      <c r="U169" s="17" t="n">
        <v>191095.132629751</v>
      </c>
      <c r="V169" s="0" t="n">
        <v>147800</v>
      </c>
      <c r="W169" s="0" t="n">
        <v>83400</v>
      </c>
      <c r="X169" s="17" t="n">
        <v>89400</v>
      </c>
      <c r="Y169" s="17" t="n">
        <v>99000</v>
      </c>
      <c r="Z169" s="17" t="n">
        <v>205800</v>
      </c>
      <c r="AA169" s="17" t="n">
        <v>207600</v>
      </c>
      <c r="AB169" s="17" t="n">
        <v>234200</v>
      </c>
      <c r="AC169" s="17" t="n">
        <v>201185.846135696</v>
      </c>
      <c r="AD169" s="17" t="n">
        <v>244400</v>
      </c>
      <c r="AE169" s="78" t="n">
        <v>160000</v>
      </c>
      <c r="AF169" s="17"/>
      <c r="AG169" s="17"/>
      <c r="AH169" s="17"/>
      <c r="AI169" s="79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</row>
    <row r="170" customFormat="false" ht="12.75" hidden="true" customHeight="false" outlineLevel="0" collapsed="false">
      <c r="A170" s="7" t="s">
        <v>12</v>
      </c>
      <c r="B170" s="7" t="n">
        <v>1</v>
      </c>
      <c r="C170" s="7" t="n">
        <v>160</v>
      </c>
      <c r="D170" s="17" t="n">
        <v>235000</v>
      </c>
      <c r="E170" s="17" t="n">
        <v>195622</v>
      </c>
      <c r="F170" s="17" t="n">
        <v>218934.726932291</v>
      </c>
      <c r="G170" s="17" t="n">
        <v>173493.324593959</v>
      </c>
      <c r="H170" s="17" t="n">
        <v>206565</v>
      </c>
      <c r="I170" s="76" t="n">
        <v>183800</v>
      </c>
      <c r="J170" s="76" t="n">
        <v>181800</v>
      </c>
      <c r="K170" s="76" t="n">
        <v>90000</v>
      </c>
      <c r="L170" s="77" t="n">
        <v>99000</v>
      </c>
      <c r="M170" s="17" t="n">
        <v>178356</v>
      </c>
      <c r="N170" s="17" t="n">
        <v>187450</v>
      </c>
      <c r="O170" s="76" t="n">
        <v>209800</v>
      </c>
      <c r="P170" s="17" t="n">
        <v>197139</v>
      </c>
      <c r="Q170" s="17" t="n">
        <v>229880</v>
      </c>
      <c r="R170" s="17" t="n">
        <v>175800</v>
      </c>
      <c r="S170" s="0" t="n">
        <v>165800</v>
      </c>
      <c r="T170" s="0" t="n">
        <v>240800</v>
      </c>
      <c r="U170" s="17" t="n">
        <v>190711.021810394</v>
      </c>
      <c r="V170" s="0" t="n">
        <v>157200</v>
      </c>
      <c r="W170" s="0" t="n">
        <v>88400</v>
      </c>
      <c r="X170" s="17" t="n">
        <v>101200</v>
      </c>
      <c r="Y170" s="17" t="n">
        <v>104200</v>
      </c>
      <c r="Z170" s="17" t="n">
        <v>199000</v>
      </c>
      <c r="AA170" s="17" t="n">
        <v>171600</v>
      </c>
      <c r="AB170" s="17" t="n">
        <v>250800</v>
      </c>
      <c r="AC170" s="17" t="n">
        <v>223941.34264001</v>
      </c>
      <c r="AD170" s="17" t="n">
        <v>269200</v>
      </c>
      <c r="AE170" s="78" t="n">
        <v>217000</v>
      </c>
      <c r="AF170" s="17"/>
      <c r="AG170" s="17"/>
      <c r="AH170" s="17"/>
      <c r="AI170" s="79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</row>
    <row r="171" customFormat="false" ht="12.75" hidden="true" customHeight="false" outlineLevel="0" collapsed="false">
      <c r="A171" s="7" t="s">
        <v>12</v>
      </c>
      <c r="B171" s="7" t="n">
        <v>1</v>
      </c>
      <c r="C171" s="7" t="n">
        <v>161</v>
      </c>
      <c r="D171" s="17" t="n">
        <v>217400</v>
      </c>
      <c r="E171" s="17" t="n">
        <v>182116</v>
      </c>
      <c r="F171" s="17" t="n">
        <v>212885.728238083</v>
      </c>
      <c r="G171" s="17" t="n">
        <v>154473.052328023</v>
      </c>
      <c r="H171" s="17" t="n">
        <v>195741</v>
      </c>
      <c r="I171" s="76" t="n">
        <v>174200</v>
      </c>
      <c r="J171" s="76" t="n">
        <v>153600</v>
      </c>
      <c r="K171" s="76" t="n">
        <v>82200</v>
      </c>
      <c r="L171" s="77" t="n">
        <v>91800</v>
      </c>
      <c r="M171" s="17" t="n">
        <v>168276</v>
      </c>
      <c r="N171" s="17" t="n">
        <v>169302</v>
      </c>
      <c r="O171" s="76" t="n">
        <v>159800</v>
      </c>
      <c r="P171" s="17" t="n">
        <v>167600</v>
      </c>
      <c r="Q171" s="17" t="n">
        <v>194400</v>
      </c>
      <c r="R171" s="17" t="n">
        <v>148400</v>
      </c>
      <c r="S171" s="0" t="n">
        <v>150800</v>
      </c>
      <c r="T171" s="0" t="n">
        <v>229800</v>
      </c>
      <c r="U171" s="17" t="n">
        <v>186869.913616831</v>
      </c>
      <c r="V171" s="0" t="n">
        <v>103400</v>
      </c>
      <c r="W171" s="0" t="n">
        <v>70000</v>
      </c>
      <c r="X171" s="17" t="n">
        <v>83200</v>
      </c>
      <c r="Y171" s="17" t="n">
        <v>92000</v>
      </c>
      <c r="Z171" s="17" t="n">
        <v>207400</v>
      </c>
      <c r="AA171" s="17" t="n">
        <v>214800</v>
      </c>
      <c r="AB171" s="17" t="n">
        <v>238400</v>
      </c>
      <c r="AC171" s="17" t="n">
        <v>205632.948199606</v>
      </c>
      <c r="AD171" s="17" t="n">
        <v>241400</v>
      </c>
      <c r="AE171" s="78" t="n">
        <v>190200</v>
      </c>
      <c r="AF171" s="17"/>
      <c r="AG171" s="17"/>
      <c r="AH171" s="17"/>
      <c r="AI171" s="79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</row>
    <row r="172" customFormat="false" ht="12.75" hidden="true" customHeight="false" outlineLevel="0" collapsed="false">
      <c r="A172" s="7" t="s">
        <v>12</v>
      </c>
      <c r="B172" s="7" t="n">
        <v>1</v>
      </c>
      <c r="C172" s="7" t="n">
        <v>162</v>
      </c>
      <c r="D172" s="17" t="n">
        <v>100418</v>
      </c>
      <c r="E172" s="17" t="n">
        <v>204402</v>
      </c>
      <c r="F172" s="17" t="n">
        <v>221276.27481392</v>
      </c>
      <c r="G172" s="17" t="n">
        <v>177048.515671705</v>
      </c>
      <c r="H172" s="17" t="n">
        <v>221247</v>
      </c>
      <c r="I172" s="76" t="n">
        <v>207200</v>
      </c>
      <c r="J172" s="76" t="n">
        <v>125200</v>
      </c>
      <c r="K172" s="76" t="n">
        <v>89400</v>
      </c>
      <c r="L172" s="77" t="n">
        <v>102200</v>
      </c>
      <c r="M172" s="17" t="n">
        <v>199050</v>
      </c>
      <c r="N172" s="17" t="n">
        <v>207325</v>
      </c>
      <c r="O172" s="76" t="n">
        <v>217800</v>
      </c>
      <c r="P172" s="17" t="n">
        <v>193200</v>
      </c>
      <c r="Q172" s="17" t="n">
        <v>202200</v>
      </c>
      <c r="R172" s="17" t="n">
        <v>176000</v>
      </c>
      <c r="S172" s="0" t="n">
        <v>160400</v>
      </c>
      <c r="T172" s="0" t="n">
        <v>242200</v>
      </c>
      <c r="U172" s="17" t="n">
        <v>204154.900487864</v>
      </c>
      <c r="V172" s="0" t="n">
        <v>165400</v>
      </c>
      <c r="W172" s="0" t="n">
        <v>95400</v>
      </c>
      <c r="X172" s="17" t="n">
        <v>99600</v>
      </c>
      <c r="Y172" s="17" t="n">
        <v>111200</v>
      </c>
      <c r="Z172" s="17" t="n">
        <v>229800</v>
      </c>
      <c r="AA172" s="17" t="n">
        <v>214000</v>
      </c>
      <c r="AB172" s="17" t="n">
        <v>241400</v>
      </c>
      <c r="AC172" s="17" t="n">
        <v>213545.37335764</v>
      </c>
      <c r="AD172" s="17" t="n">
        <v>263800</v>
      </c>
      <c r="AE172" s="78" t="n">
        <v>213800</v>
      </c>
      <c r="AF172" s="17"/>
      <c r="AG172" s="17"/>
      <c r="AH172" s="17"/>
      <c r="AI172" s="79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</row>
    <row r="173" customFormat="false" ht="12.75" hidden="true" customHeight="false" outlineLevel="0" collapsed="false">
      <c r="A173" s="7" t="s">
        <v>12</v>
      </c>
      <c r="B173" s="7" t="n">
        <v>1</v>
      </c>
      <c r="C173" s="7" t="n">
        <v>163</v>
      </c>
      <c r="D173" s="17" t="n">
        <v>232000</v>
      </c>
      <c r="E173" s="17" t="n">
        <v>194722</v>
      </c>
      <c r="F173" s="17" t="n">
        <v>211910.083287404</v>
      </c>
      <c r="G173" s="17" t="n">
        <v>173493.324593959</v>
      </c>
      <c r="H173" s="17" t="n">
        <v>217540</v>
      </c>
      <c r="I173" s="76" t="n">
        <v>210600</v>
      </c>
      <c r="J173" s="76" t="n">
        <v>189400</v>
      </c>
      <c r="K173" s="76" t="n">
        <v>91600</v>
      </c>
      <c r="L173" s="77" t="n">
        <v>105400</v>
      </c>
      <c r="M173" s="17" t="n">
        <v>188087</v>
      </c>
      <c r="N173" s="17" t="n">
        <v>203509</v>
      </c>
      <c r="O173" s="76" t="n">
        <v>207600</v>
      </c>
      <c r="P173" s="17" t="n">
        <v>199200</v>
      </c>
      <c r="Q173" s="17" t="n">
        <v>199600</v>
      </c>
      <c r="R173" s="17" t="n">
        <v>180000</v>
      </c>
      <c r="S173" s="0" t="n">
        <v>172800</v>
      </c>
      <c r="T173" s="0" t="n">
        <v>249400</v>
      </c>
      <c r="U173" s="17" t="n">
        <v>207035.731633036</v>
      </c>
      <c r="V173" s="0" t="n">
        <v>163000</v>
      </c>
      <c r="W173" s="0" t="n">
        <v>96200</v>
      </c>
      <c r="X173" s="17" t="n">
        <v>99000</v>
      </c>
      <c r="Y173" s="17" t="n">
        <v>92800</v>
      </c>
      <c r="Z173" s="17" t="n">
        <v>27600</v>
      </c>
      <c r="AA173" s="17" t="n">
        <v>213000</v>
      </c>
      <c r="AB173" s="17" t="n">
        <v>250600</v>
      </c>
      <c r="AC173" s="17" t="n">
        <v>207096.23062207</v>
      </c>
      <c r="AD173" s="17" t="n">
        <v>268000</v>
      </c>
      <c r="AE173" s="78" t="n">
        <v>190600</v>
      </c>
      <c r="AF173" s="17"/>
      <c r="AG173" s="17"/>
      <c r="AH173" s="17"/>
      <c r="AI173" s="79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</row>
    <row r="174" customFormat="false" ht="12.75" hidden="true" customHeight="false" outlineLevel="0" collapsed="false">
      <c r="A174" s="7" t="s">
        <v>12</v>
      </c>
      <c r="B174" s="7" t="n">
        <v>1</v>
      </c>
      <c r="C174" s="7" t="n">
        <v>164</v>
      </c>
      <c r="D174" s="17" t="n">
        <v>219400</v>
      </c>
      <c r="E174" s="17" t="n">
        <v>196073</v>
      </c>
      <c r="F174" s="17" t="n">
        <v>205080.568632654</v>
      </c>
      <c r="G174" s="17" t="n">
        <v>177404.034779479</v>
      </c>
      <c r="H174" s="17" t="n">
        <v>213301</v>
      </c>
      <c r="I174" s="76" t="n">
        <v>193200</v>
      </c>
      <c r="J174" s="76" t="n">
        <v>171800</v>
      </c>
      <c r="K174" s="76" t="n">
        <v>76600</v>
      </c>
      <c r="L174" s="77" t="n">
        <v>101800</v>
      </c>
      <c r="M174" s="17" t="n">
        <v>173190</v>
      </c>
      <c r="N174" s="17" t="n">
        <v>176226</v>
      </c>
      <c r="O174" s="76" t="n">
        <v>137200</v>
      </c>
      <c r="P174" s="17" t="n">
        <v>61800</v>
      </c>
      <c r="Q174" s="17" t="n">
        <v>14600</v>
      </c>
      <c r="R174" s="17" t="n">
        <v>51200</v>
      </c>
      <c r="S174" s="0" t="n">
        <v>60800</v>
      </c>
      <c r="T174" s="0" t="n">
        <v>180800</v>
      </c>
      <c r="U174" s="17" t="n">
        <v>206459.565404002</v>
      </c>
      <c r="V174" s="0" t="n">
        <v>164000</v>
      </c>
      <c r="W174" s="0" t="n">
        <v>87600</v>
      </c>
      <c r="X174" s="17" t="n">
        <v>96200</v>
      </c>
      <c r="Y174" s="17" t="n">
        <v>107800</v>
      </c>
      <c r="Z174" s="17" t="n">
        <v>215400</v>
      </c>
      <c r="AA174" s="17" t="n">
        <v>218800</v>
      </c>
      <c r="AB174" s="17" t="n">
        <v>239600</v>
      </c>
      <c r="AC174" s="17" t="n">
        <v>140216.996670642</v>
      </c>
      <c r="AD174" s="17" t="n">
        <v>259800</v>
      </c>
      <c r="AE174" s="78" t="n">
        <v>199600</v>
      </c>
      <c r="AF174" s="17"/>
      <c r="AG174" s="17"/>
      <c r="AH174" s="17"/>
      <c r="AI174" s="79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</row>
    <row r="175" customFormat="false" ht="12.75" hidden="true" customHeight="false" outlineLevel="0" collapsed="false">
      <c r="A175" s="7" t="s">
        <v>12</v>
      </c>
      <c r="B175" s="7" t="n">
        <v>1</v>
      </c>
      <c r="C175" s="7" t="n">
        <v>165</v>
      </c>
      <c r="D175" s="17" t="n">
        <v>132400</v>
      </c>
      <c r="E175" s="17" t="n">
        <v>199224</v>
      </c>
      <c r="F175" s="17" t="n">
        <v>217373.695011205</v>
      </c>
      <c r="G175" s="17" t="n">
        <v>163005.510914612</v>
      </c>
      <c r="H175" s="17" t="n">
        <v>202507</v>
      </c>
      <c r="I175" s="76" t="n">
        <v>203200</v>
      </c>
      <c r="J175" s="76" t="n">
        <v>164600</v>
      </c>
      <c r="K175" s="76" t="n">
        <v>87600</v>
      </c>
      <c r="L175" s="77" t="n">
        <v>98600</v>
      </c>
      <c r="M175" s="17" t="n">
        <v>177892</v>
      </c>
      <c r="N175" s="17" t="n">
        <v>191535</v>
      </c>
      <c r="O175" s="76" t="n">
        <v>215000</v>
      </c>
      <c r="P175" s="17" t="n">
        <v>199600</v>
      </c>
      <c r="Q175" s="17" t="n">
        <v>214400</v>
      </c>
      <c r="R175" s="17" t="n">
        <v>174800</v>
      </c>
      <c r="S175" s="0" t="n">
        <v>173400</v>
      </c>
      <c r="T175" s="0" t="n">
        <v>245600</v>
      </c>
      <c r="U175" s="17" t="n">
        <v>183604.971652303</v>
      </c>
      <c r="V175" s="0" t="n">
        <v>160600</v>
      </c>
      <c r="W175" s="0" t="n">
        <v>94200</v>
      </c>
      <c r="X175" s="17" t="n">
        <v>101800</v>
      </c>
      <c r="Y175" s="17" t="n">
        <v>111200</v>
      </c>
      <c r="Z175" s="17" t="n">
        <v>230000</v>
      </c>
      <c r="AA175" s="17" t="n">
        <v>204600</v>
      </c>
      <c r="AB175" s="17" t="n">
        <v>255200</v>
      </c>
      <c r="AC175" s="17" t="n">
        <v>210566.246732302</v>
      </c>
      <c r="AD175" s="17" t="n">
        <v>264400</v>
      </c>
      <c r="AE175" s="78" t="n">
        <v>210800</v>
      </c>
      <c r="AF175" s="17"/>
      <c r="AG175" s="17"/>
      <c r="AH175" s="17"/>
      <c r="AI175" s="79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</row>
    <row r="176" customFormat="false" ht="12.75" hidden="true" customHeight="false" outlineLevel="0" collapsed="false">
      <c r="A176" s="7" t="s">
        <v>12</v>
      </c>
      <c r="B176" s="7" t="n">
        <v>1</v>
      </c>
      <c r="C176" s="7" t="n">
        <v>166</v>
      </c>
      <c r="D176" s="17" t="n">
        <v>226000</v>
      </c>
      <c r="E176" s="17" t="n">
        <v>192246</v>
      </c>
      <c r="F176" s="17" t="n">
        <v>216983.437030933</v>
      </c>
      <c r="G176" s="17" t="n">
        <v>152162.178127489</v>
      </c>
      <c r="H176" s="17" t="n">
        <v>194656</v>
      </c>
      <c r="I176" s="76" t="n">
        <v>188000</v>
      </c>
      <c r="J176" s="76" t="n">
        <v>171200</v>
      </c>
      <c r="K176" s="76" t="n">
        <v>81800</v>
      </c>
      <c r="L176" s="77" t="n">
        <v>79800</v>
      </c>
      <c r="M176" s="17" t="n">
        <v>175721</v>
      </c>
      <c r="N176" s="17" t="n">
        <v>184322</v>
      </c>
      <c r="O176" s="76" t="n">
        <v>163200</v>
      </c>
      <c r="P176" s="17" t="n">
        <v>106400</v>
      </c>
      <c r="Q176" s="17" t="n">
        <v>185000</v>
      </c>
      <c r="R176" s="17" t="n">
        <v>3200</v>
      </c>
      <c r="S176" s="0" t="n">
        <v>122800</v>
      </c>
      <c r="T176" s="0" t="n">
        <v>203800</v>
      </c>
      <c r="U176" s="17" t="n">
        <v>203578.73425883</v>
      </c>
      <c r="V176" s="0" t="n">
        <v>140200</v>
      </c>
      <c r="W176" s="0" t="n">
        <v>82400</v>
      </c>
      <c r="X176" s="17" t="n">
        <v>99600</v>
      </c>
      <c r="Y176" s="17" t="n">
        <v>108400</v>
      </c>
      <c r="Z176" s="17" t="n">
        <v>220000</v>
      </c>
      <c r="AA176" s="17" t="n">
        <v>230000</v>
      </c>
      <c r="AB176" s="17" t="n">
        <v>251400</v>
      </c>
      <c r="AC176" s="17" t="n">
        <v>218630.725612234</v>
      </c>
      <c r="AD176" s="17" t="n">
        <v>242400</v>
      </c>
      <c r="AE176" s="78" t="n">
        <v>214800</v>
      </c>
      <c r="AF176" s="17"/>
      <c r="AG176" s="17"/>
      <c r="AH176" s="17"/>
      <c r="AI176" s="79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</row>
    <row r="177" customFormat="false" ht="12.75" hidden="true" customHeight="false" outlineLevel="0" collapsed="false">
      <c r="A177" s="7" t="s">
        <v>12</v>
      </c>
      <c r="B177" s="7" t="n">
        <v>1</v>
      </c>
      <c r="C177" s="7" t="n">
        <v>167</v>
      </c>
      <c r="D177" s="17" t="n">
        <v>175000</v>
      </c>
      <c r="E177" s="17" t="n">
        <v>146323</v>
      </c>
      <c r="F177" s="17" t="n">
        <v>177762.510013651</v>
      </c>
      <c r="G177" s="17" t="n">
        <v>159983.598498528</v>
      </c>
      <c r="H177" s="17" t="n">
        <v>179669</v>
      </c>
      <c r="I177" s="76" t="n">
        <v>177000</v>
      </c>
      <c r="J177" s="76" t="n">
        <v>163000</v>
      </c>
      <c r="K177" s="76" t="n">
        <v>79000</v>
      </c>
      <c r="L177" s="77" t="n">
        <v>90400</v>
      </c>
      <c r="M177" s="17" t="n">
        <v>160632</v>
      </c>
      <c r="N177" s="17" t="n">
        <v>177937</v>
      </c>
      <c r="O177" s="76" t="n">
        <v>197600</v>
      </c>
      <c r="P177" s="17" t="n">
        <v>175600</v>
      </c>
      <c r="Q177" s="17" t="n">
        <v>215200</v>
      </c>
      <c r="R177" s="17" t="n">
        <v>148400</v>
      </c>
      <c r="S177" s="0" t="n">
        <v>147800</v>
      </c>
      <c r="T177" s="0" t="n">
        <v>237800</v>
      </c>
      <c r="U177" s="17" t="n">
        <v>209724.50736853</v>
      </c>
      <c r="V177" s="0" t="n">
        <v>140400</v>
      </c>
      <c r="W177" s="0" t="n">
        <v>82600</v>
      </c>
      <c r="X177" s="17" t="n">
        <v>96200</v>
      </c>
      <c r="Y177" s="17" t="n">
        <v>101400</v>
      </c>
      <c r="Z177" s="17" t="n">
        <v>211200</v>
      </c>
      <c r="AA177" s="17" t="n">
        <v>221000</v>
      </c>
      <c r="AB177" s="17" t="n">
        <v>239600</v>
      </c>
      <c r="AC177" s="17" t="n">
        <v>213845.72638855</v>
      </c>
      <c r="AD177" s="17" t="n">
        <v>258200</v>
      </c>
      <c r="AE177" s="78" t="n">
        <v>211000</v>
      </c>
      <c r="AF177" s="17"/>
      <c r="AG177" s="17"/>
      <c r="AH177" s="17"/>
      <c r="AI177" s="79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</row>
    <row r="178" customFormat="false" ht="12.75" hidden="true" customHeight="false" outlineLevel="0" collapsed="false">
      <c r="A178" s="7" t="s">
        <v>12</v>
      </c>
      <c r="B178" s="7" t="n">
        <v>1</v>
      </c>
      <c r="C178" s="7" t="n">
        <v>168</v>
      </c>
      <c r="D178" s="17" t="n">
        <v>165800</v>
      </c>
      <c r="E178" s="17" t="n">
        <v>204627</v>
      </c>
      <c r="F178" s="17" t="n">
        <v>207617.245504418</v>
      </c>
      <c r="G178" s="17" t="n">
        <v>162294.472699063</v>
      </c>
      <c r="H178" s="17" t="n">
        <v>209035</v>
      </c>
      <c r="I178" s="76" t="n">
        <v>206200</v>
      </c>
      <c r="J178" s="76" t="n">
        <v>179800</v>
      </c>
      <c r="K178" s="76" t="n">
        <v>83400</v>
      </c>
      <c r="L178" s="77" t="n">
        <v>101400</v>
      </c>
      <c r="M178" s="17" t="n">
        <v>182963</v>
      </c>
      <c r="N178" s="17" t="n">
        <v>188318</v>
      </c>
      <c r="O178" s="76" t="n">
        <v>227200</v>
      </c>
      <c r="P178" s="17" t="n">
        <v>193600</v>
      </c>
      <c r="Q178" s="17" t="n">
        <v>212600</v>
      </c>
      <c r="R178" s="17" t="n">
        <v>115200</v>
      </c>
      <c r="S178" s="0" t="n">
        <v>154200</v>
      </c>
      <c r="T178" s="0" t="n">
        <v>239403</v>
      </c>
      <c r="U178" s="17" t="n">
        <v>215448.718853987</v>
      </c>
      <c r="V178" s="0" t="n">
        <v>143000</v>
      </c>
      <c r="W178" s="0" t="n">
        <v>82800</v>
      </c>
      <c r="X178" s="17" t="n">
        <v>91200</v>
      </c>
      <c r="Y178" s="17" t="n">
        <v>107400</v>
      </c>
      <c r="Z178" s="17" t="n">
        <v>221400</v>
      </c>
      <c r="AA178" s="17" t="n">
        <v>223600</v>
      </c>
      <c r="AB178" s="17" t="n">
        <v>240600</v>
      </c>
      <c r="AC178" s="17" t="n">
        <v>219326.230599435</v>
      </c>
      <c r="AD178" s="17" t="n">
        <v>263600</v>
      </c>
      <c r="AE178" s="78" t="n">
        <v>226600</v>
      </c>
      <c r="AF178" s="17"/>
      <c r="AG178" s="17"/>
      <c r="AH178" s="17"/>
      <c r="AI178" s="79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</row>
    <row r="179" customFormat="false" ht="12.75" hidden="true" customHeight="false" outlineLevel="0" collapsed="false">
      <c r="A179" s="7" t="s">
        <v>12</v>
      </c>
      <c r="B179" s="7" t="n">
        <v>1</v>
      </c>
      <c r="C179" s="7" t="n">
        <v>169</v>
      </c>
      <c r="D179" s="17" t="n">
        <v>219600</v>
      </c>
      <c r="E179" s="17" t="n">
        <v>194047</v>
      </c>
      <c r="F179" s="17" t="n">
        <v>210739.30934659</v>
      </c>
      <c r="G179" s="17" t="n">
        <v>163894.308684048</v>
      </c>
      <c r="H179" s="17" t="n">
        <v>204813</v>
      </c>
      <c r="I179" s="76" t="n">
        <v>155200</v>
      </c>
      <c r="J179" s="76" t="n">
        <v>163200</v>
      </c>
      <c r="K179" s="76" t="n">
        <v>81800</v>
      </c>
      <c r="L179" s="77" t="n">
        <v>98800</v>
      </c>
      <c r="M179" s="17" t="n">
        <v>148916</v>
      </c>
      <c r="N179" s="17" t="n">
        <v>174764</v>
      </c>
      <c r="O179" s="76" t="n">
        <v>198800</v>
      </c>
      <c r="P179" s="17" t="n">
        <v>190600</v>
      </c>
      <c r="Q179" s="17" t="n">
        <v>209400</v>
      </c>
      <c r="R179" s="17" t="n">
        <v>175400</v>
      </c>
      <c r="S179" s="0" t="n">
        <v>149000</v>
      </c>
      <c r="T179" s="0" t="n">
        <v>244600</v>
      </c>
      <c r="U179" s="17" t="n">
        <v>200121.736884623</v>
      </c>
      <c r="V179" s="0" t="n">
        <v>142400</v>
      </c>
      <c r="W179" s="0" t="n">
        <v>85800</v>
      </c>
      <c r="X179" s="17" t="n">
        <v>93000</v>
      </c>
      <c r="Y179" s="17" t="n">
        <v>100800</v>
      </c>
      <c r="Z179" s="17" t="n">
        <v>210800</v>
      </c>
      <c r="AA179" s="17" t="n">
        <v>212400</v>
      </c>
      <c r="AB179" s="17" t="n">
        <v>233800</v>
      </c>
      <c r="AC179" s="17" t="n">
        <v>177897.223001516</v>
      </c>
      <c r="AD179" s="17" t="n">
        <v>238400</v>
      </c>
      <c r="AE179" s="78" t="n">
        <v>209600</v>
      </c>
      <c r="AF179" s="17"/>
      <c r="AG179" s="17"/>
      <c r="AH179" s="17"/>
      <c r="AI179" s="79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</row>
    <row r="180" customFormat="false" ht="12.75" hidden="true" customHeight="false" outlineLevel="0" collapsed="false">
      <c r="A180" s="7" t="s">
        <v>12</v>
      </c>
      <c r="B180" s="7" t="n">
        <v>1</v>
      </c>
      <c r="C180" s="7" t="n">
        <v>170</v>
      </c>
      <c r="D180" s="17" t="n">
        <v>195800</v>
      </c>
      <c r="E180" s="17" t="n">
        <v>159605</v>
      </c>
      <c r="F180" s="17" t="n">
        <v>207812.374494554</v>
      </c>
      <c r="G180" s="17" t="n">
        <v>162649.991806837</v>
      </c>
      <c r="H180" s="17" t="n">
        <v>209700</v>
      </c>
      <c r="I180" s="76" t="n">
        <v>185800</v>
      </c>
      <c r="J180" s="76" t="n">
        <v>169000</v>
      </c>
      <c r="K180" s="76" t="n">
        <v>79800</v>
      </c>
      <c r="L180" s="77" t="n">
        <v>92000</v>
      </c>
      <c r="M180" s="17" t="n">
        <v>170376</v>
      </c>
      <c r="N180" s="17" t="n">
        <v>185665</v>
      </c>
      <c r="O180" s="76" t="n">
        <v>214800</v>
      </c>
      <c r="P180" s="17" t="n">
        <v>101600</v>
      </c>
      <c r="Q180" s="17" t="n">
        <v>158200</v>
      </c>
      <c r="R180" s="17" t="n">
        <v>126200</v>
      </c>
      <c r="S180" s="0" t="n">
        <v>159200</v>
      </c>
      <c r="T180" s="0" t="n">
        <v>229800</v>
      </c>
      <c r="U180" s="17" t="n">
        <v>194936.240823313</v>
      </c>
      <c r="V180" s="0" t="n">
        <v>139600</v>
      </c>
      <c r="W180" s="0" t="n">
        <v>82400</v>
      </c>
      <c r="X180" s="17" t="n">
        <v>89600</v>
      </c>
      <c r="Y180" s="17" t="n">
        <v>101800</v>
      </c>
      <c r="Z180" s="17" t="n">
        <v>215200</v>
      </c>
      <c r="AA180" s="17" t="n">
        <v>204000</v>
      </c>
      <c r="AB180" s="17" t="n">
        <v>228000</v>
      </c>
      <c r="AC180" s="17" t="n">
        <v>200495.972767824</v>
      </c>
      <c r="AD180" s="17" t="n">
        <v>249000</v>
      </c>
      <c r="AE180" s="78" t="n">
        <v>199600</v>
      </c>
      <c r="AF180" s="17"/>
      <c r="AG180" s="17"/>
      <c r="AH180" s="17"/>
      <c r="AI180" s="79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</row>
    <row r="181" customFormat="false" ht="12.75" hidden="true" customHeight="false" outlineLevel="0" collapsed="false">
      <c r="A181" s="7" t="s">
        <v>12</v>
      </c>
      <c r="B181" s="7" t="n">
        <v>1</v>
      </c>
      <c r="C181" s="7" t="n">
        <v>171</v>
      </c>
      <c r="D181" s="17" t="n">
        <v>220000</v>
      </c>
      <c r="E181" s="17" t="n">
        <v>206203</v>
      </c>
      <c r="F181" s="17" t="n">
        <v>213861.373188762</v>
      </c>
      <c r="G181" s="17" t="n">
        <v>169404.854854553</v>
      </c>
      <c r="H181" s="17" t="n">
        <v>207742</v>
      </c>
      <c r="I181" s="76" t="n">
        <v>265600</v>
      </c>
      <c r="J181" s="76" t="n">
        <v>96000</v>
      </c>
      <c r="K181" s="76" t="n">
        <v>91600</v>
      </c>
      <c r="L181" s="77" t="n">
        <v>106400</v>
      </c>
      <c r="M181" s="17" t="n">
        <v>182000</v>
      </c>
      <c r="N181" s="17" t="n">
        <v>175800</v>
      </c>
      <c r="O181" s="76" t="n">
        <v>188400</v>
      </c>
      <c r="P181" s="17" t="n">
        <v>129000</v>
      </c>
      <c r="Q181" s="17" t="n">
        <v>80200</v>
      </c>
      <c r="R181" s="17" t="n">
        <v>33600</v>
      </c>
      <c r="S181" s="0" t="n">
        <v>161400</v>
      </c>
      <c r="T181" s="0" t="n">
        <v>232200</v>
      </c>
      <c r="U181" s="17" t="n">
        <v>205691.343765289</v>
      </c>
      <c r="V181" s="0" t="n">
        <v>105600</v>
      </c>
      <c r="W181" s="0" t="n">
        <v>94800</v>
      </c>
      <c r="X181" s="17" t="n">
        <v>106600</v>
      </c>
      <c r="Y181" s="17" t="n">
        <v>111200</v>
      </c>
      <c r="Z181" s="17" t="n">
        <v>228200</v>
      </c>
      <c r="AA181" s="17" t="n">
        <v>229800</v>
      </c>
      <c r="AB181" s="17" t="n">
        <v>246200</v>
      </c>
      <c r="AC181" s="17" t="n">
        <v>216685.00113387</v>
      </c>
      <c r="AD181" s="17" t="n">
        <v>268400</v>
      </c>
      <c r="AE181" s="78" t="n">
        <v>227200</v>
      </c>
      <c r="AF181" s="17"/>
      <c r="AG181" s="17"/>
      <c r="AH181" s="17"/>
      <c r="AI181" s="79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</row>
    <row r="182" customFormat="false" ht="12.75" hidden="true" customHeight="false" outlineLevel="0" collapsed="false">
      <c r="A182" s="7" t="s">
        <v>12</v>
      </c>
      <c r="B182" s="7" t="n">
        <v>1</v>
      </c>
      <c r="C182" s="7" t="n">
        <v>172</v>
      </c>
      <c r="D182" s="17" t="n">
        <v>67000</v>
      </c>
      <c r="E182" s="17" t="n">
        <v>161405</v>
      </c>
      <c r="F182" s="17" t="n">
        <v>211910.083287404</v>
      </c>
      <c r="G182" s="17" t="n">
        <v>150917.861250278</v>
      </c>
      <c r="H182" s="17" t="n">
        <v>209029</v>
      </c>
      <c r="I182" s="76" t="n">
        <v>197800</v>
      </c>
      <c r="J182" s="76" t="n">
        <v>168600</v>
      </c>
      <c r="K182" s="76" t="n">
        <v>86600</v>
      </c>
      <c r="L182" s="77" t="n">
        <v>100200</v>
      </c>
      <c r="M182" s="17" t="n">
        <v>176544</v>
      </c>
      <c r="N182" s="17" t="n">
        <v>154068</v>
      </c>
      <c r="O182" s="76" t="n">
        <v>167600</v>
      </c>
      <c r="P182" s="17" t="n">
        <v>70600</v>
      </c>
      <c r="Q182" s="17" t="n">
        <v>120800</v>
      </c>
      <c r="R182" s="17" t="n">
        <v>93200</v>
      </c>
      <c r="S182" s="0" t="n">
        <v>142200</v>
      </c>
      <c r="T182" s="0" t="n">
        <v>223600</v>
      </c>
      <c r="U182" s="17" t="n">
        <v>204346.955897542</v>
      </c>
      <c r="V182" s="0" t="n">
        <v>160200</v>
      </c>
      <c r="W182" s="0" t="n">
        <v>68600</v>
      </c>
      <c r="X182" s="17" t="n">
        <v>62212</v>
      </c>
      <c r="Y182" s="17" t="n">
        <v>105200</v>
      </c>
      <c r="Z182" s="17" t="n">
        <v>212000</v>
      </c>
      <c r="AA182" s="17" t="n">
        <v>214600</v>
      </c>
      <c r="AB182" s="17" t="n">
        <v>215800</v>
      </c>
      <c r="AC182" s="17" t="n">
        <v>204110.533774181</v>
      </c>
      <c r="AD182" s="17" t="n">
        <v>251800</v>
      </c>
      <c r="AE182" s="78" t="n">
        <v>213200</v>
      </c>
      <c r="AF182" s="17"/>
      <c r="AG182" s="17"/>
      <c r="AH182" s="17"/>
      <c r="AI182" s="79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</row>
    <row r="183" customFormat="false" ht="12.75" hidden="true" customHeight="false" outlineLevel="0" collapsed="false">
      <c r="A183" s="7" t="s">
        <v>12</v>
      </c>
      <c r="B183" s="7" t="n">
        <v>1</v>
      </c>
      <c r="C183" s="7" t="n">
        <v>173</v>
      </c>
      <c r="D183" s="17" t="n">
        <v>231600</v>
      </c>
      <c r="E183" s="17" t="n">
        <v>204627</v>
      </c>
      <c r="F183" s="17" t="n">
        <v>215422.405109848</v>
      </c>
      <c r="G183" s="17" t="n">
        <v>167093.980654018</v>
      </c>
      <c r="H183" s="17" t="n">
        <v>209805</v>
      </c>
      <c r="I183" s="76" t="n">
        <v>203800</v>
      </c>
      <c r="J183" s="76" t="n">
        <v>166400</v>
      </c>
      <c r="K183" s="76" t="n">
        <v>88400</v>
      </c>
      <c r="L183" s="77" t="n">
        <v>105000</v>
      </c>
      <c r="M183" s="17" t="n">
        <v>183400</v>
      </c>
      <c r="N183" s="17" t="n">
        <v>185200</v>
      </c>
      <c r="O183" s="76" t="n">
        <v>183400</v>
      </c>
      <c r="P183" s="17" t="n">
        <v>62400</v>
      </c>
      <c r="Q183" s="17" t="n">
        <v>104200</v>
      </c>
      <c r="R183" s="17" t="n">
        <v>176800</v>
      </c>
      <c r="S183" s="0" t="n">
        <v>163200</v>
      </c>
      <c r="T183" s="0" t="n">
        <v>240000</v>
      </c>
      <c r="U183" s="17" t="n">
        <v>204731.066716899</v>
      </c>
      <c r="V183" s="0" t="n">
        <v>163400</v>
      </c>
      <c r="W183" s="0" t="n">
        <v>96600</v>
      </c>
      <c r="X183" s="17" t="n">
        <v>101600</v>
      </c>
      <c r="Y183" s="17" t="n">
        <v>112800</v>
      </c>
      <c r="Z183" s="17" t="n">
        <v>219200</v>
      </c>
      <c r="AA183" s="17" t="n">
        <v>210000</v>
      </c>
      <c r="AB183" s="17" t="n">
        <v>238400</v>
      </c>
      <c r="AC183" s="17" t="n">
        <v>228079.644244016</v>
      </c>
      <c r="AD183" s="17" t="n">
        <v>268000</v>
      </c>
      <c r="AE183" s="78" t="n">
        <v>223600</v>
      </c>
      <c r="AF183" s="17"/>
      <c r="AG183" s="17"/>
      <c r="AH183" s="17"/>
      <c r="AI183" s="79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</row>
    <row r="184" customFormat="false" ht="12.75" hidden="true" customHeight="false" outlineLevel="0" collapsed="false">
      <c r="A184" s="7" t="s">
        <v>12</v>
      </c>
      <c r="B184" s="7" t="n">
        <v>1</v>
      </c>
      <c r="C184" s="7" t="n">
        <v>174</v>
      </c>
      <c r="D184" s="17" t="n">
        <v>166200</v>
      </c>
      <c r="E184" s="17" t="n">
        <v>169960</v>
      </c>
      <c r="F184" s="17" t="n">
        <v>172689.156270122</v>
      </c>
      <c r="G184" s="17" t="n">
        <v>165138.625561259</v>
      </c>
      <c r="H184" s="17" t="n">
        <v>194695</v>
      </c>
      <c r="I184" s="76" t="n">
        <v>195400</v>
      </c>
      <c r="J184" s="76" t="n">
        <v>169000</v>
      </c>
      <c r="K184" s="76" t="n">
        <v>86000</v>
      </c>
      <c r="L184" s="77" t="n">
        <v>101200</v>
      </c>
      <c r="M184" s="17" t="n">
        <v>175072</v>
      </c>
      <c r="N184" s="17" t="n">
        <v>179665</v>
      </c>
      <c r="O184" s="76" t="n">
        <v>114400</v>
      </c>
      <c r="P184" s="17" t="n">
        <v>86000</v>
      </c>
      <c r="Q184" s="17" t="n">
        <v>129800</v>
      </c>
      <c r="R184" s="17" t="n">
        <v>113400</v>
      </c>
      <c r="S184" s="0" t="n">
        <v>131000</v>
      </c>
      <c r="T184" s="0" t="n">
        <v>251400</v>
      </c>
      <c r="U184" s="17" t="n">
        <v>193207.74213621</v>
      </c>
      <c r="V184" s="0" t="n">
        <v>125000</v>
      </c>
      <c r="W184" s="0" t="n">
        <v>98800</v>
      </c>
      <c r="X184" s="17" t="n">
        <v>105600</v>
      </c>
      <c r="Y184" s="17" t="n">
        <v>115400</v>
      </c>
      <c r="Z184" s="17" t="n">
        <v>223400</v>
      </c>
      <c r="AA184" s="17" t="n">
        <v>227400</v>
      </c>
      <c r="AB184" s="17" t="n">
        <v>241600</v>
      </c>
      <c r="AC184" s="17" t="n">
        <v>203452.572915844</v>
      </c>
      <c r="AD184" s="17" t="n">
        <v>263000</v>
      </c>
      <c r="AE184" s="78" t="n">
        <v>219600</v>
      </c>
      <c r="AF184" s="17"/>
      <c r="AG184" s="17"/>
      <c r="AH184" s="17"/>
      <c r="AI184" s="79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</row>
    <row r="185" customFormat="false" ht="12.75" hidden="true" customHeight="false" outlineLevel="0" collapsed="false">
      <c r="A185" s="7" t="s">
        <v>12</v>
      </c>
      <c r="B185" s="7" t="n">
        <v>1</v>
      </c>
      <c r="C185" s="7" t="n">
        <v>175</v>
      </c>
      <c r="D185" s="17" t="n">
        <v>211200</v>
      </c>
      <c r="E185" s="17" t="n">
        <v>185042</v>
      </c>
      <c r="F185" s="17" t="n">
        <v>214446.760159169</v>
      </c>
      <c r="G185" s="17" t="n">
        <v>159805.838944641</v>
      </c>
      <c r="H185" s="17" t="n">
        <v>180309</v>
      </c>
      <c r="I185" s="76" t="n">
        <v>189400</v>
      </c>
      <c r="J185" s="76" t="n">
        <v>168600</v>
      </c>
      <c r="K185" s="76" t="n">
        <v>80800</v>
      </c>
      <c r="L185" s="77" t="n">
        <v>100600</v>
      </c>
      <c r="M185" s="17" t="n">
        <v>171496</v>
      </c>
      <c r="N185" s="17" t="n">
        <v>178250</v>
      </c>
      <c r="O185" s="76" t="n">
        <v>216400</v>
      </c>
      <c r="P185" s="17" t="n">
        <v>123200</v>
      </c>
      <c r="Q185" s="17" t="n">
        <v>190200</v>
      </c>
      <c r="R185" s="17" t="n">
        <v>139600</v>
      </c>
      <c r="S185" s="0" t="n">
        <v>153600</v>
      </c>
      <c r="T185" s="0" t="n">
        <v>228400</v>
      </c>
      <c r="U185" s="17" t="n">
        <v>200505.84770398</v>
      </c>
      <c r="V185" s="0" t="n">
        <v>144400</v>
      </c>
      <c r="W185" s="0" t="n">
        <v>87400</v>
      </c>
      <c r="X185" s="17" t="n">
        <v>92400</v>
      </c>
      <c r="Y185" s="17" t="n">
        <v>102000</v>
      </c>
      <c r="Z185" s="17" t="n">
        <v>200200</v>
      </c>
      <c r="AA185" s="17" t="n">
        <v>219000</v>
      </c>
      <c r="AB185" s="17" t="n">
        <v>226800</v>
      </c>
      <c r="AC185" s="17" t="n">
        <v>203808.303536828</v>
      </c>
      <c r="AD185" s="17" t="n">
        <v>251400</v>
      </c>
      <c r="AE185" s="78" t="n">
        <v>213400</v>
      </c>
      <c r="AF185" s="17"/>
      <c r="AG185" s="17"/>
      <c r="AH185" s="17"/>
      <c r="AI185" s="79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</row>
    <row r="186" customFormat="false" ht="12.75" hidden="true" customHeight="false" outlineLevel="0" collapsed="false">
      <c r="A186" s="7" t="s">
        <v>12</v>
      </c>
      <c r="B186" s="7" t="n">
        <v>1</v>
      </c>
      <c r="C186" s="7" t="n">
        <v>176</v>
      </c>
      <c r="D186" s="17" t="n">
        <v>192400</v>
      </c>
      <c r="E186" s="17" t="n">
        <v>190670</v>
      </c>
      <c r="F186" s="17" t="n">
        <v>199421.827918718</v>
      </c>
      <c r="G186" s="17" t="n">
        <v>168160.537977342</v>
      </c>
      <c r="H186" s="17" t="n">
        <v>185789</v>
      </c>
      <c r="I186" s="76" t="n">
        <v>196600</v>
      </c>
      <c r="J186" s="76" t="n">
        <v>168000</v>
      </c>
      <c r="K186" s="76" t="n">
        <v>86600</v>
      </c>
      <c r="L186" s="77" t="n">
        <v>103200</v>
      </c>
      <c r="M186" s="17" t="n">
        <v>154400</v>
      </c>
      <c r="N186" s="17" t="n">
        <v>177400</v>
      </c>
      <c r="O186" s="76" t="n">
        <v>195400</v>
      </c>
      <c r="P186" s="17" t="n">
        <v>187800</v>
      </c>
      <c r="Q186" s="17" t="n">
        <v>205000</v>
      </c>
      <c r="R186" s="17" t="n">
        <v>176200</v>
      </c>
      <c r="S186" s="0" t="n">
        <v>52800</v>
      </c>
      <c r="T186" s="0" t="n">
        <v>200800</v>
      </c>
      <c r="U186" s="17" t="n">
        <v>191095.132629751</v>
      </c>
      <c r="V186" s="0" t="n">
        <v>134200</v>
      </c>
      <c r="W186" s="0" t="n">
        <v>87800</v>
      </c>
      <c r="X186" s="17" t="n">
        <v>95800</v>
      </c>
      <c r="Y186" s="17" t="n">
        <v>105800</v>
      </c>
      <c r="Z186" s="17" t="n">
        <v>201800</v>
      </c>
      <c r="AA186" s="17" t="n">
        <v>209800</v>
      </c>
      <c r="AB186" s="17" t="n">
        <v>229600</v>
      </c>
      <c r="AC186" s="17" t="n">
        <v>205365.446281452</v>
      </c>
      <c r="AD186" s="17" t="n">
        <v>254000</v>
      </c>
      <c r="AE186" s="78" t="n">
        <v>196400</v>
      </c>
      <c r="AF186" s="17"/>
      <c r="AG186" s="17"/>
      <c r="AH186" s="17"/>
      <c r="AI186" s="79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</row>
    <row r="187" customFormat="false" ht="12.75" hidden="true" customHeight="false" outlineLevel="0" collapsed="false">
      <c r="A187" s="7" t="s">
        <v>12</v>
      </c>
      <c r="B187" s="7" t="n">
        <v>1</v>
      </c>
      <c r="C187" s="7" t="n">
        <v>177</v>
      </c>
      <c r="D187" s="17" t="n">
        <v>34200</v>
      </c>
      <c r="E187" s="17" t="n">
        <v>194497</v>
      </c>
      <c r="F187" s="17" t="n">
        <v>217178.566021069</v>
      </c>
      <c r="G187" s="17" t="n">
        <v>171004.690839538</v>
      </c>
      <c r="H187" s="17" t="n">
        <v>156968</v>
      </c>
      <c r="I187" s="76" t="n">
        <v>199200</v>
      </c>
      <c r="J187" s="76" t="n">
        <v>159400</v>
      </c>
      <c r="K187" s="76" t="n">
        <v>89400</v>
      </c>
      <c r="L187" s="77" t="n">
        <v>106000</v>
      </c>
      <c r="M187" s="17" t="n">
        <v>183916</v>
      </c>
      <c r="N187" s="17" t="n">
        <v>185969</v>
      </c>
      <c r="O187" s="76" t="n">
        <v>202000</v>
      </c>
      <c r="P187" s="17" t="n">
        <v>198200</v>
      </c>
      <c r="Q187" s="17" t="n">
        <v>189200</v>
      </c>
      <c r="R187" s="17" t="n">
        <v>146200</v>
      </c>
      <c r="S187" s="0" t="n">
        <v>163200</v>
      </c>
      <c r="T187" s="0" t="n">
        <v>201400</v>
      </c>
      <c r="U187" s="17" t="n">
        <v>1344.38786774699</v>
      </c>
      <c r="V187" s="0" t="n">
        <v>123600</v>
      </c>
      <c r="W187" s="0" t="n">
        <v>91200</v>
      </c>
      <c r="X187" s="17" t="n">
        <v>100000</v>
      </c>
      <c r="Y187" s="17" t="n">
        <v>106600</v>
      </c>
      <c r="Z187" s="17" t="n">
        <v>212000</v>
      </c>
      <c r="AA187" s="17" t="n">
        <v>214800</v>
      </c>
      <c r="AB187" s="17" t="n">
        <v>228800</v>
      </c>
      <c r="AC187" s="17" t="n">
        <v>210502.421713233</v>
      </c>
      <c r="AD187" s="17" t="n">
        <v>254200</v>
      </c>
      <c r="AE187" s="78" t="n">
        <v>211600</v>
      </c>
      <c r="AF187" s="17"/>
      <c r="AG187" s="17"/>
      <c r="AH187" s="17"/>
      <c r="AI187" s="79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</row>
    <row r="188" customFormat="false" ht="12.75" hidden="true" customHeight="false" outlineLevel="0" collapsed="false">
      <c r="A188" s="7" t="s">
        <v>12</v>
      </c>
      <c r="B188" s="7" t="n">
        <v>1</v>
      </c>
      <c r="C188" s="7" t="n">
        <v>178</v>
      </c>
      <c r="D188" s="17" t="n">
        <v>207200</v>
      </c>
      <c r="E188" s="17" t="n">
        <v>198774</v>
      </c>
      <c r="F188" s="17" t="n">
        <v>207226.987524147</v>
      </c>
      <c r="G188" s="17" t="n">
        <v>170293.652623989</v>
      </c>
      <c r="H188" s="17" t="n">
        <v>192089</v>
      </c>
      <c r="I188" s="76" t="n">
        <v>188800</v>
      </c>
      <c r="J188" s="76" t="n">
        <v>157000</v>
      </c>
      <c r="K188" s="76" t="n">
        <v>63000</v>
      </c>
      <c r="L188" s="77" t="n">
        <v>14200</v>
      </c>
      <c r="M188" s="17" t="n">
        <v>178000</v>
      </c>
      <c r="N188" s="17" t="n">
        <v>167400</v>
      </c>
      <c r="O188" s="76" t="n">
        <v>201600</v>
      </c>
      <c r="P188" s="17" t="n">
        <v>193400</v>
      </c>
      <c r="Q188" s="17" t="n">
        <v>114400</v>
      </c>
      <c r="R188" s="17" t="n">
        <v>0</v>
      </c>
      <c r="S188" s="0" t="n">
        <v>0</v>
      </c>
      <c r="T188" s="0" t="n">
        <v>0</v>
      </c>
      <c r="U188" s="17" t="n">
        <v>89881.9317293701</v>
      </c>
      <c r="V188" s="0" t="n">
        <v>137200</v>
      </c>
      <c r="W188" s="0" t="n">
        <v>88200</v>
      </c>
      <c r="X188" s="17" t="n">
        <v>98200</v>
      </c>
      <c r="Y188" s="17" t="n">
        <v>101200</v>
      </c>
      <c r="Z188" s="17" t="n">
        <v>209000</v>
      </c>
      <c r="AA188" s="17" t="n">
        <v>212000</v>
      </c>
      <c r="AB188" s="17" t="n">
        <v>231000</v>
      </c>
      <c r="AC188" s="17" t="n">
        <v>211408.173822071</v>
      </c>
      <c r="AD188" s="17" t="n">
        <v>251000</v>
      </c>
      <c r="AE188" s="78" t="n">
        <v>205000</v>
      </c>
      <c r="AF188" s="17"/>
      <c r="AG188" s="17"/>
      <c r="AH188" s="17"/>
      <c r="AI188" s="79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</row>
    <row r="189" customFormat="false" ht="12.75" hidden="true" customHeight="false" outlineLevel="0" collapsed="false">
      <c r="A189" s="7" t="s">
        <v>12</v>
      </c>
      <c r="B189" s="7" t="n">
        <v>1</v>
      </c>
      <c r="C189" s="7" t="n">
        <v>179</v>
      </c>
      <c r="D189" s="17" t="n">
        <v>206600</v>
      </c>
      <c r="E189" s="17" t="n">
        <v>200350</v>
      </c>
      <c r="F189" s="17" t="n">
        <v>214446.760159169</v>
      </c>
      <c r="G189" s="17" t="n">
        <v>166916.221100131</v>
      </c>
      <c r="H189" s="17" t="n">
        <v>178901</v>
      </c>
      <c r="I189" s="76" t="n">
        <v>187600</v>
      </c>
      <c r="J189" s="76" t="n">
        <v>165000</v>
      </c>
      <c r="K189" s="76" t="n">
        <v>83600</v>
      </c>
      <c r="L189" s="77" t="n">
        <v>94800</v>
      </c>
      <c r="M189" s="17" t="n">
        <v>167571</v>
      </c>
      <c r="N189" s="17" t="n">
        <v>177017</v>
      </c>
      <c r="O189" s="76" t="n">
        <v>198400</v>
      </c>
      <c r="P189" s="17" t="n">
        <v>187600</v>
      </c>
      <c r="Q189" s="17" t="n">
        <v>214452</v>
      </c>
      <c r="R189" s="17" t="n">
        <v>169750</v>
      </c>
      <c r="S189" s="0" t="n">
        <v>159800</v>
      </c>
      <c r="T189" s="0" t="n">
        <v>233000</v>
      </c>
      <c r="U189" s="17" t="n">
        <v>199353.515245911</v>
      </c>
      <c r="V189" s="0" t="n">
        <v>146200</v>
      </c>
      <c r="W189" s="0" t="n">
        <v>84400</v>
      </c>
      <c r="X189" s="17" t="n">
        <v>98395</v>
      </c>
      <c r="Y189" s="17" t="n">
        <v>84600</v>
      </c>
      <c r="Z189" s="17" t="n">
        <v>200800</v>
      </c>
      <c r="AA189" s="17" t="n">
        <v>197800</v>
      </c>
      <c r="AB189" s="17" t="n">
        <v>216200</v>
      </c>
      <c r="AC189" s="17" t="n">
        <v>205396.420187764</v>
      </c>
      <c r="AD189" s="17" t="n">
        <v>261800</v>
      </c>
      <c r="AE189" s="78" t="n">
        <v>207200</v>
      </c>
      <c r="AF189" s="17"/>
      <c r="AG189" s="17"/>
      <c r="AH189" s="17"/>
      <c r="AI189" s="79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</row>
    <row r="190" customFormat="false" ht="12.75" hidden="true" customHeight="false" outlineLevel="0" collapsed="false">
      <c r="A190" s="7" t="s">
        <v>12</v>
      </c>
      <c r="B190" s="7" t="n">
        <v>1</v>
      </c>
      <c r="C190" s="7" t="n">
        <v>180</v>
      </c>
      <c r="D190" s="17" t="n">
        <v>155200</v>
      </c>
      <c r="E190" s="17" t="n">
        <v>177388</v>
      </c>
      <c r="F190" s="17" t="n">
        <v>208788.019445233</v>
      </c>
      <c r="G190" s="17" t="n">
        <v>160872.396267964</v>
      </c>
      <c r="H190" s="17" t="n">
        <v>27600</v>
      </c>
      <c r="I190" s="76" t="n">
        <v>178600</v>
      </c>
      <c r="J190" s="76" t="n">
        <v>158400</v>
      </c>
      <c r="K190" s="76" t="n">
        <v>74600</v>
      </c>
      <c r="L190" s="77" t="n">
        <v>84600</v>
      </c>
      <c r="M190" s="17" t="n">
        <v>165701</v>
      </c>
      <c r="N190" s="17" t="n">
        <v>170846</v>
      </c>
      <c r="O190" s="76" t="n">
        <v>194000</v>
      </c>
      <c r="P190" s="17" t="n">
        <v>183000</v>
      </c>
      <c r="Q190" s="17" t="n">
        <v>200200</v>
      </c>
      <c r="R190" s="17" t="n">
        <v>153400</v>
      </c>
      <c r="S190" s="0" t="n">
        <v>150600</v>
      </c>
      <c r="T190" s="0" t="n">
        <v>223400</v>
      </c>
      <c r="U190" s="17" t="n">
        <v>192823.631316854</v>
      </c>
      <c r="V190" s="0" t="n">
        <v>139000</v>
      </c>
      <c r="W190" s="0" t="n">
        <v>75800</v>
      </c>
      <c r="X190" s="17" t="n">
        <v>86200</v>
      </c>
      <c r="Y190" s="17" t="n">
        <v>88000</v>
      </c>
      <c r="Z190" s="17" t="n">
        <v>201200</v>
      </c>
      <c r="AA190" s="17" t="n">
        <v>202200</v>
      </c>
      <c r="AB190" s="17" t="n">
        <v>219800</v>
      </c>
      <c r="AC190" s="17" t="n">
        <v>201123.89832307</v>
      </c>
      <c r="AD190" s="17" t="n">
        <v>229000</v>
      </c>
      <c r="AE190" s="78" t="n">
        <v>199400</v>
      </c>
      <c r="AF190" s="17"/>
      <c r="AG190" s="17"/>
      <c r="AH190" s="17"/>
      <c r="AI190" s="79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</row>
    <row r="191" customFormat="false" ht="12.75" hidden="true" customHeight="false" outlineLevel="0" collapsed="false">
      <c r="A191" s="7" t="s">
        <v>12</v>
      </c>
      <c r="B191" s="7" t="n">
        <v>1</v>
      </c>
      <c r="C191" s="7" t="n">
        <v>181</v>
      </c>
      <c r="D191" s="17" t="n">
        <v>194200</v>
      </c>
      <c r="E191" s="17" t="n">
        <v>202601</v>
      </c>
      <c r="F191" s="17" t="n">
        <v>91710.6253637938</v>
      </c>
      <c r="G191" s="17" t="n">
        <v>141496.604894254</v>
      </c>
      <c r="H191" s="17" t="n">
        <v>209452</v>
      </c>
      <c r="I191" s="76" t="n">
        <v>201200</v>
      </c>
      <c r="J191" s="76" t="n">
        <v>170200</v>
      </c>
      <c r="K191" s="76" t="n">
        <v>88800</v>
      </c>
      <c r="L191" s="77" t="n">
        <v>101000</v>
      </c>
      <c r="M191" s="17" t="n">
        <v>176200</v>
      </c>
      <c r="N191" s="17" t="n">
        <v>184430</v>
      </c>
      <c r="O191" s="76" t="n">
        <v>206800</v>
      </c>
      <c r="P191" s="17" t="n">
        <v>203600</v>
      </c>
      <c r="Q191" s="17" t="n">
        <v>236800</v>
      </c>
      <c r="R191" s="17" t="n">
        <v>164600</v>
      </c>
      <c r="S191" s="0" t="n">
        <v>166200</v>
      </c>
      <c r="T191" s="0" t="n">
        <v>247600</v>
      </c>
      <c r="U191" s="17" t="n">
        <v>209916.562778208</v>
      </c>
      <c r="V191" s="0" t="n">
        <v>156200</v>
      </c>
      <c r="W191" s="0" t="n">
        <v>90400</v>
      </c>
      <c r="X191" s="17" t="n">
        <v>100200</v>
      </c>
      <c r="Y191" s="17" t="n">
        <v>106400</v>
      </c>
      <c r="Z191" s="17" t="n">
        <v>206800</v>
      </c>
      <c r="AA191" s="17" t="n">
        <v>217200</v>
      </c>
      <c r="AB191" s="17" t="n">
        <v>239000</v>
      </c>
      <c r="AC191" s="17" t="n">
        <v>217669.595913322</v>
      </c>
      <c r="AD191" s="17" t="n">
        <v>273600</v>
      </c>
      <c r="AE191" s="78" t="n">
        <v>218800</v>
      </c>
      <c r="AF191" s="17"/>
      <c r="AG191" s="17"/>
      <c r="AH191" s="17"/>
      <c r="AI191" s="79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</row>
    <row r="192" customFormat="false" ht="12.75" hidden="true" customHeight="false" outlineLevel="0" collapsed="false">
      <c r="A192" s="7" t="s">
        <v>12</v>
      </c>
      <c r="B192" s="7" t="n">
        <v>1</v>
      </c>
      <c r="C192" s="7" t="n">
        <v>182</v>
      </c>
      <c r="D192" s="17" t="n">
        <v>184800</v>
      </c>
      <c r="E192" s="17" t="n">
        <v>211605</v>
      </c>
      <c r="F192" s="17" t="n">
        <v>220690.887843512</v>
      </c>
      <c r="G192" s="17" t="n">
        <v>175981.958348381</v>
      </c>
      <c r="H192" s="17" t="n">
        <v>201816</v>
      </c>
      <c r="I192" s="76" t="n">
        <v>206400</v>
      </c>
      <c r="J192" s="76" t="n">
        <v>159400</v>
      </c>
      <c r="K192" s="76" t="n">
        <v>85800</v>
      </c>
      <c r="L192" s="77" t="n">
        <v>102200</v>
      </c>
      <c r="M192" s="17" t="n">
        <v>175303</v>
      </c>
      <c r="N192" s="17" t="n">
        <v>195555</v>
      </c>
      <c r="O192" s="76" t="n">
        <v>198800</v>
      </c>
      <c r="P192" s="17" t="n">
        <v>19736</v>
      </c>
      <c r="Q192" s="17" t="n">
        <v>205200</v>
      </c>
      <c r="R192" s="17" t="n">
        <v>0</v>
      </c>
      <c r="S192" s="0" t="n">
        <v>79800</v>
      </c>
      <c r="T192" s="0" t="n">
        <v>253800</v>
      </c>
      <c r="U192" s="17" t="n">
        <v>216446.446707265</v>
      </c>
      <c r="V192" s="0" t="n">
        <v>151800</v>
      </c>
      <c r="W192" s="0" t="n">
        <v>92400</v>
      </c>
      <c r="X192" s="17" t="n">
        <v>102000</v>
      </c>
      <c r="Y192" s="17" t="n">
        <v>114200</v>
      </c>
      <c r="Z192" s="17" t="n">
        <v>231400</v>
      </c>
      <c r="AA192" s="17" t="n">
        <v>220600</v>
      </c>
      <c r="AB192" s="17" t="n">
        <v>235400</v>
      </c>
      <c r="AC192" s="17" t="n">
        <v>222975.51992499</v>
      </c>
      <c r="AD192" s="17" t="n">
        <v>272400</v>
      </c>
      <c r="AE192" s="78" t="n">
        <v>229600</v>
      </c>
      <c r="AF192" s="17"/>
      <c r="AG192" s="17"/>
      <c r="AH192" s="17"/>
      <c r="AI192" s="79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</row>
    <row r="193" customFormat="false" ht="12.75" hidden="true" customHeight="false" outlineLevel="0" collapsed="false">
      <c r="A193" s="7" t="s">
        <v>12</v>
      </c>
      <c r="B193" s="7" t="n">
        <v>1</v>
      </c>
      <c r="C193" s="7" t="n">
        <v>183</v>
      </c>
      <c r="D193" s="17" t="n">
        <v>182200</v>
      </c>
      <c r="E193" s="17" t="n">
        <v>216333</v>
      </c>
      <c r="F193" s="17" t="n">
        <v>222251.919764598</v>
      </c>
      <c r="G193" s="17" t="n">
        <v>184336.657381082</v>
      </c>
      <c r="H193" s="17" t="n">
        <v>224988</v>
      </c>
      <c r="I193" s="76" t="n">
        <v>215200</v>
      </c>
      <c r="J193" s="76" t="n">
        <v>186800</v>
      </c>
      <c r="K193" s="76" t="n">
        <v>96400</v>
      </c>
      <c r="L193" s="77" t="n">
        <v>113000</v>
      </c>
      <c r="M193" s="17" t="n">
        <v>189195</v>
      </c>
      <c r="N193" s="17" t="n">
        <v>189314</v>
      </c>
      <c r="O193" s="76" t="n">
        <v>213600</v>
      </c>
      <c r="P193" s="17" t="n">
        <v>212299</v>
      </c>
      <c r="Q193" s="17" t="n">
        <v>233845</v>
      </c>
      <c r="R193" s="17" t="n">
        <v>205745</v>
      </c>
      <c r="S193" s="0" t="n">
        <v>181800</v>
      </c>
      <c r="T193" s="0" t="n">
        <v>269600</v>
      </c>
      <c r="U193" s="17" t="n">
        <v>226433.328010529</v>
      </c>
      <c r="V193" s="0" t="n">
        <v>171200</v>
      </c>
      <c r="W193" s="0" t="n">
        <v>100400</v>
      </c>
      <c r="X193" s="17" t="n">
        <v>110200</v>
      </c>
      <c r="Y193" s="17" t="n">
        <v>119600</v>
      </c>
      <c r="Z193" s="17" t="n">
        <v>219800</v>
      </c>
      <c r="AA193" s="17" t="n">
        <v>213200</v>
      </c>
      <c r="AB193" s="17" t="n">
        <v>253000</v>
      </c>
      <c r="AC193" s="17" t="n">
        <v>211327.453945014</v>
      </c>
      <c r="AD193" s="17" t="n">
        <v>274400</v>
      </c>
      <c r="AE193" s="78" t="n">
        <v>214400</v>
      </c>
      <c r="AF193" s="17"/>
      <c r="AG193" s="17"/>
      <c r="AH193" s="17"/>
      <c r="AI193" s="79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</row>
    <row r="194" customFormat="false" ht="12.75" hidden="true" customHeight="false" outlineLevel="0" collapsed="false">
      <c r="A194" s="7" t="s">
        <v>12</v>
      </c>
      <c r="B194" s="7" t="n">
        <v>1</v>
      </c>
      <c r="C194" s="7" t="n">
        <v>184</v>
      </c>
      <c r="D194" s="17" t="n">
        <v>235400</v>
      </c>
      <c r="E194" s="17" t="n">
        <v>219935</v>
      </c>
      <c r="F194" s="17" t="n">
        <v>207812.374494554</v>
      </c>
      <c r="G194" s="17" t="n">
        <v>180070.428087788</v>
      </c>
      <c r="H194" s="17" t="n">
        <v>199451</v>
      </c>
      <c r="I194" s="76" t="n">
        <v>196800</v>
      </c>
      <c r="J194" s="76" t="n">
        <v>172200</v>
      </c>
      <c r="K194" s="76" t="n">
        <v>95200</v>
      </c>
      <c r="L194" s="77" t="n">
        <v>104800</v>
      </c>
      <c r="M194" s="17" t="n">
        <v>170655</v>
      </c>
      <c r="N194" s="17" t="n">
        <v>116174</v>
      </c>
      <c r="O194" s="76" t="n">
        <v>172400</v>
      </c>
      <c r="P194" s="17" t="n">
        <v>198800</v>
      </c>
      <c r="Q194" s="17" t="n">
        <v>190800</v>
      </c>
      <c r="R194" s="17" t="n">
        <v>70000</v>
      </c>
      <c r="S194" s="0" t="n">
        <v>168800</v>
      </c>
      <c r="T194" s="0" t="n">
        <v>223000</v>
      </c>
      <c r="U194" s="17" t="n">
        <v>189750.744762004</v>
      </c>
      <c r="V194" s="0" t="n">
        <v>138200</v>
      </c>
      <c r="W194" s="0" t="n">
        <v>87600</v>
      </c>
      <c r="X194" s="17" t="n">
        <v>95600</v>
      </c>
      <c r="Y194" s="17" t="n">
        <v>106200</v>
      </c>
      <c r="Z194" s="17" t="n">
        <v>219000</v>
      </c>
      <c r="AA194" s="17" t="n">
        <v>202000</v>
      </c>
      <c r="AB194" s="17" t="n">
        <v>235000</v>
      </c>
      <c r="AC194" s="17" t="n">
        <v>200018.223728033</v>
      </c>
      <c r="AD194" s="17" t="n">
        <v>262000</v>
      </c>
      <c r="AE194" s="78" t="n">
        <v>175000</v>
      </c>
      <c r="AF194" s="17"/>
      <c r="AG194" s="17"/>
      <c r="AH194" s="17"/>
      <c r="AI194" s="79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</row>
    <row r="195" customFormat="false" ht="12.75" hidden="true" customHeight="false" outlineLevel="0" collapsed="false">
      <c r="A195" s="7" t="s">
        <v>12</v>
      </c>
      <c r="B195" s="7" t="n">
        <v>1</v>
      </c>
      <c r="C195" s="7" t="n">
        <v>185</v>
      </c>
      <c r="D195" s="17" t="n">
        <v>136200</v>
      </c>
      <c r="E195" s="17" t="n">
        <v>186168</v>
      </c>
      <c r="F195" s="17" t="n">
        <v>210349.051366319</v>
      </c>
      <c r="G195" s="17" t="n">
        <v>172604.526824523</v>
      </c>
      <c r="H195" s="17" t="n">
        <v>43432</v>
      </c>
      <c r="I195" s="76" t="n">
        <v>207200</v>
      </c>
      <c r="J195" s="76" t="n">
        <v>183200</v>
      </c>
      <c r="K195" s="76" t="n">
        <v>92000</v>
      </c>
      <c r="L195" s="77" t="n">
        <v>88000</v>
      </c>
      <c r="M195" s="17" t="n">
        <v>134658</v>
      </c>
      <c r="N195" s="17" t="n">
        <v>191329</v>
      </c>
      <c r="O195" s="76" t="n">
        <v>206200</v>
      </c>
      <c r="P195" s="17" t="n">
        <v>144600</v>
      </c>
      <c r="Q195" s="17" t="n">
        <v>201164</v>
      </c>
      <c r="R195" s="17" t="n">
        <v>94776</v>
      </c>
      <c r="S195" s="0" t="n">
        <v>169400</v>
      </c>
      <c r="T195" s="0" t="n">
        <v>256600</v>
      </c>
      <c r="U195" s="17" t="n">
        <v>212029.172284668</v>
      </c>
      <c r="V195" s="0" t="n">
        <v>166800</v>
      </c>
      <c r="W195" s="0" t="n">
        <v>93600</v>
      </c>
      <c r="X195" s="17" t="n">
        <v>101400</v>
      </c>
      <c r="Y195" s="17" t="n">
        <v>119000</v>
      </c>
      <c r="Z195" s="17" t="n">
        <v>204400</v>
      </c>
      <c r="AA195" s="17" t="n">
        <v>218400</v>
      </c>
      <c r="AB195" s="17" t="n">
        <v>245800</v>
      </c>
      <c r="AC195" s="17" t="n">
        <v>201964.886809618</v>
      </c>
      <c r="AD195" s="17" t="n">
        <v>266400</v>
      </c>
      <c r="AE195" s="78" t="n">
        <v>223400</v>
      </c>
      <c r="AF195" s="17"/>
      <c r="AG195" s="17"/>
      <c r="AH195" s="17"/>
      <c r="AI195" s="79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</row>
    <row r="196" customFormat="false" ht="12.75" hidden="true" customHeight="false" outlineLevel="0" collapsed="false">
      <c r="A196" s="7" t="s">
        <v>12</v>
      </c>
      <c r="B196" s="7" t="n">
        <v>1</v>
      </c>
      <c r="C196" s="7" t="n">
        <v>186</v>
      </c>
      <c r="D196" s="17" t="n">
        <v>230600</v>
      </c>
      <c r="E196" s="17" t="n">
        <v>202601</v>
      </c>
      <c r="F196" s="17" t="n">
        <v>216202.921070391</v>
      </c>
      <c r="G196" s="17" t="n">
        <v>177937.313441141</v>
      </c>
      <c r="H196" s="17" t="n">
        <v>45114</v>
      </c>
      <c r="I196" s="76" t="n">
        <v>214800</v>
      </c>
      <c r="J196" s="76" t="n">
        <v>61600</v>
      </c>
      <c r="K196" s="76" t="n">
        <v>63800</v>
      </c>
      <c r="L196" s="77" t="n">
        <v>87400</v>
      </c>
      <c r="M196" s="17" t="n">
        <v>194077</v>
      </c>
      <c r="N196" s="17" t="n">
        <v>167649</v>
      </c>
      <c r="O196" s="76" t="n">
        <v>206200</v>
      </c>
      <c r="P196" s="17" t="n">
        <v>133400</v>
      </c>
      <c r="Q196" s="17" t="n">
        <v>26600</v>
      </c>
      <c r="R196" s="17" t="n">
        <v>0</v>
      </c>
      <c r="S196" s="0" t="n">
        <v>62400</v>
      </c>
      <c r="T196" s="0" t="n">
        <v>259800</v>
      </c>
      <c r="U196" s="17" t="n">
        <v>220095.49949115</v>
      </c>
      <c r="V196" s="0" t="n">
        <v>100200</v>
      </c>
      <c r="W196" s="0" t="n">
        <v>78800</v>
      </c>
      <c r="X196" s="17" t="n">
        <v>103400</v>
      </c>
      <c r="Y196" s="17" t="n">
        <v>124200</v>
      </c>
      <c r="Z196" s="17" t="n">
        <v>240600</v>
      </c>
      <c r="AA196" s="17" t="n">
        <v>224200</v>
      </c>
      <c r="AB196" s="17" t="n">
        <v>221200</v>
      </c>
      <c r="AC196" s="17" t="n">
        <v>211364.998073878</v>
      </c>
      <c r="AD196" s="17" t="n">
        <v>253000</v>
      </c>
      <c r="AE196" s="78" t="n">
        <v>194800</v>
      </c>
      <c r="AF196" s="17"/>
      <c r="AG196" s="17"/>
      <c r="AH196" s="17"/>
      <c r="AI196" s="79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</row>
    <row r="197" customFormat="false" ht="12.75" hidden="true" customHeight="false" outlineLevel="0" collapsed="false">
      <c r="A197" s="7" t="s">
        <v>12</v>
      </c>
      <c r="B197" s="7" t="n">
        <v>1</v>
      </c>
      <c r="C197" s="7" t="n">
        <v>187</v>
      </c>
      <c r="D197" s="17" t="n">
        <v>225000</v>
      </c>
      <c r="E197" s="17" t="n">
        <v>205527</v>
      </c>
      <c r="F197" s="17" t="n">
        <v>221276.27481392</v>
      </c>
      <c r="G197" s="17" t="n">
        <v>171360.209947312</v>
      </c>
      <c r="H197" s="17" t="n">
        <v>212287</v>
      </c>
      <c r="I197" s="76" t="n">
        <v>208600</v>
      </c>
      <c r="J197" s="76" t="n">
        <v>188400</v>
      </c>
      <c r="K197" s="76" t="n">
        <v>94600</v>
      </c>
      <c r="L197" s="77" t="n">
        <v>114701</v>
      </c>
      <c r="M197" s="17" t="n">
        <v>193509</v>
      </c>
      <c r="N197" s="17" t="n">
        <v>205093</v>
      </c>
      <c r="O197" s="76" t="n">
        <v>200600</v>
      </c>
      <c r="P197" s="17" t="n">
        <v>199400</v>
      </c>
      <c r="Q197" s="17" t="n">
        <v>208600</v>
      </c>
      <c r="R197" s="17" t="n">
        <v>176800</v>
      </c>
      <c r="S197" s="0" t="n">
        <v>170000</v>
      </c>
      <c r="T197" s="0" t="n">
        <v>266200</v>
      </c>
      <c r="U197" s="17" t="n">
        <v>219903.444081472</v>
      </c>
      <c r="V197" s="0" t="n">
        <v>170400</v>
      </c>
      <c r="W197" s="0" t="n">
        <v>89600</v>
      </c>
      <c r="X197" s="17" t="n">
        <v>103200</v>
      </c>
      <c r="Y197" s="17" t="n">
        <v>114400</v>
      </c>
      <c r="Z197" s="17" t="n">
        <v>223600</v>
      </c>
      <c r="AA197" s="17" t="n">
        <v>218600</v>
      </c>
      <c r="AB197" s="17" t="n">
        <v>242400</v>
      </c>
      <c r="AC197" s="17" t="n">
        <v>202620.031858291</v>
      </c>
      <c r="AD197" s="17" t="n">
        <v>263200</v>
      </c>
      <c r="AE197" s="78" t="n">
        <v>219200</v>
      </c>
      <c r="AF197" s="17"/>
      <c r="AG197" s="17"/>
      <c r="AH197" s="17"/>
      <c r="AI197" s="79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</row>
    <row r="198" customFormat="false" ht="12.75" hidden="true" customHeight="false" outlineLevel="0" collapsed="false">
      <c r="A198" s="7" t="s">
        <v>12</v>
      </c>
      <c r="B198" s="7" t="n">
        <v>1</v>
      </c>
      <c r="C198" s="7" t="n">
        <v>188</v>
      </c>
      <c r="D198" s="17" t="n">
        <v>198000</v>
      </c>
      <c r="E198" s="17" t="n">
        <v>154877</v>
      </c>
      <c r="F198" s="17" t="n">
        <v>217178.566021069</v>
      </c>
      <c r="G198" s="17" t="n">
        <v>157317.205190219</v>
      </c>
      <c r="H198" s="17" t="n">
        <v>226295</v>
      </c>
      <c r="I198" s="76" t="n">
        <v>182200</v>
      </c>
      <c r="J198" s="76" t="n">
        <v>182200</v>
      </c>
      <c r="K198" s="76" t="n">
        <v>85200</v>
      </c>
      <c r="L198" s="77" t="n">
        <v>101000</v>
      </c>
      <c r="M198" s="17" t="n">
        <v>184800</v>
      </c>
      <c r="N198" s="17" t="n">
        <v>181400</v>
      </c>
      <c r="O198" s="76" t="n">
        <v>218400</v>
      </c>
      <c r="P198" s="17" t="n">
        <v>107600</v>
      </c>
      <c r="Q198" s="17" t="n">
        <v>213600</v>
      </c>
      <c r="R198" s="17" t="n">
        <v>172800</v>
      </c>
      <c r="S198" s="0" t="n">
        <v>147800</v>
      </c>
      <c r="T198" s="0" t="n">
        <v>242200</v>
      </c>
      <c r="U198" s="17" t="n">
        <v>203578.73425883</v>
      </c>
      <c r="V198" s="0" t="n">
        <v>148200</v>
      </c>
      <c r="W198" s="0" t="n">
        <v>81800</v>
      </c>
      <c r="X198" s="17" t="n">
        <v>96600</v>
      </c>
      <c r="Y198" s="17" t="n">
        <v>109600</v>
      </c>
      <c r="Z198" s="17" t="n">
        <v>219600</v>
      </c>
      <c r="AA198" s="17" t="n">
        <v>216000</v>
      </c>
      <c r="AB198" s="17" t="n">
        <v>233400</v>
      </c>
      <c r="AC198" s="17" t="n">
        <v>211201.681113321</v>
      </c>
      <c r="AD198" s="17" t="n">
        <v>245800</v>
      </c>
      <c r="AE198" s="78" t="n">
        <v>222800</v>
      </c>
      <c r="AF198" s="17"/>
      <c r="AG198" s="17"/>
      <c r="AH198" s="17"/>
      <c r="AI198" s="79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</row>
    <row r="199" customFormat="false" ht="12.75" hidden="true" customHeight="false" outlineLevel="0" collapsed="false">
      <c r="A199" s="7" t="s">
        <v>12</v>
      </c>
      <c r="B199" s="7" t="n">
        <v>1</v>
      </c>
      <c r="C199" s="7" t="n">
        <v>189</v>
      </c>
      <c r="D199" s="17" t="n">
        <v>208800</v>
      </c>
      <c r="E199" s="17" t="n">
        <v>205978</v>
      </c>
      <c r="F199" s="17" t="n">
        <v>217959.081981612</v>
      </c>
      <c r="G199" s="17" t="n">
        <v>164072.068237935</v>
      </c>
      <c r="H199" s="17" t="n">
        <v>141194</v>
      </c>
      <c r="I199" s="76" t="n">
        <v>196600</v>
      </c>
      <c r="J199" s="76" t="n">
        <v>159400</v>
      </c>
      <c r="K199" s="76" t="n">
        <v>93200</v>
      </c>
      <c r="L199" s="77" t="n">
        <v>92000</v>
      </c>
      <c r="M199" s="17" t="n">
        <v>186692</v>
      </c>
      <c r="N199" s="17" t="n">
        <v>191535</v>
      </c>
      <c r="O199" s="76" t="n">
        <v>187600</v>
      </c>
      <c r="P199" s="17" t="n">
        <v>197200</v>
      </c>
      <c r="Q199" s="17" t="n">
        <v>127800</v>
      </c>
      <c r="R199" s="17" t="n">
        <v>169600</v>
      </c>
      <c r="S199" s="0" t="n">
        <v>167600</v>
      </c>
      <c r="T199" s="0" t="n">
        <v>253600</v>
      </c>
      <c r="U199" s="17" t="n">
        <v>207996.008681427</v>
      </c>
      <c r="V199" s="0" t="n">
        <v>157400</v>
      </c>
      <c r="W199" s="0" t="n">
        <v>91600</v>
      </c>
      <c r="X199" s="17" t="n">
        <v>101400</v>
      </c>
      <c r="Y199" s="17" t="n">
        <v>110400</v>
      </c>
      <c r="Z199" s="17" t="n">
        <v>213000</v>
      </c>
      <c r="AA199" s="17" t="n">
        <v>221400</v>
      </c>
      <c r="AB199" s="17" t="n">
        <v>239400</v>
      </c>
      <c r="AC199" s="17" t="n">
        <v>210819.669602132</v>
      </c>
      <c r="AD199" s="17" t="n">
        <v>263600</v>
      </c>
      <c r="AE199" s="78" t="n">
        <v>222000</v>
      </c>
      <c r="AF199" s="17"/>
      <c r="AG199" s="17"/>
      <c r="AH199" s="17"/>
      <c r="AI199" s="79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</row>
    <row r="200" customFormat="false" ht="12.75" hidden="true" customHeight="false" outlineLevel="0" collapsed="false">
      <c r="A200" s="7" t="s">
        <v>12</v>
      </c>
      <c r="B200" s="7" t="n">
        <v>1</v>
      </c>
      <c r="C200" s="7" t="n">
        <v>190</v>
      </c>
      <c r="D200" s="17" t="n">
        <v>217400</v>
      </c>
      <c r="E200" s="17" t="n">
        <v>199224</v>
      </c>
      <c r="F200" s="17" t="n">
        <v>209373.40641564</v>
      </c>
      <c r="G200" s="17" t="n">
        <v>157317.205190219</v>
      </c>
      <c r="H200" s="17" t="n">
        <v>139049</v>
      </c>
      <c r="I200" s="76" t="n">
        <v>186400</v>
      </c>
      <c r="J200" s="76" t="n">
        <v>161600</v>
      </c>
      <c r="K200" s="76" t="n">
        <v>77800</v>
      </c>
      <c r="L200" s="77" t="n">
        <v>93200</v>
      </c>
      <c r="M200" s="17" t="n">
        <v>168037</v>
      </c>
      <c r="N200" s="17" t="n">
        <v>178472</v>
      </c>
      <c r="O200" s="76" t="n">
        <v>215000</v>
      </c>
      <c r="P200" s="17" t="n">
        <v>181800</v>
      </c>
      <c r="Q200" s="17" t="n">
        <v>109200</v>
      </c>
      <c r="R200" s="17" t="n">
        <v>0</v>
      </c>
      <c r="S200" s="0" t="n">
        <v>140187</v>
      </c>
      <c r="T200" s="0" t="n">
        <v>216200</v>
      </c>
      <c r="U200" s="17" t="n">
        <v>89305.7655003357</v>
      </c>
      <c r="V200" s="0" t="n">
        <v>152600</v>
      </c>
      <c r="W200" s="0" t="n">
        <v>83400</v>
      </c>
      <c r="X200" s="17" t="n">
        <v>89800</v>
      </c>
      <c r="Y200" s="17" t="n">
        <v>89800</v>
      </c>
      <c r="Z200" s="17" t="n">
        <v>203200</v>
      </c>
      <c r="AA200" s="17" t="n">
        <v>206800</v>
      </c>
      <c r="AB200" s="17" t="n">
        <v>230400</v>
      </c>
      <c r="AC200" s="17" t="n">
        <v>215598.098603265</v>
      </c>
      <c r="AD200" s="17" t="n">
        <v>244800</v>
      </c>
      <c r="AE200" s="78" t="n">
        <v>198400</v>
      </c>
      <c r="AF200" s="17"/>
      <c r="AG200" s="17"/>
      <c r="AH200" s="17"/>
      <c r="AI200" s="79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</row>
    <row r="201" customFormat="false" ht="12.75" hidden="true" customHeight="false" outlineLevel="0" collapsed="false">
      <c r="A201" s="7" t="s">
        <v>12</v>
      </c>
      <c r="B201" s="7" t="n">
        <v>1</v>
      </c>
      <c r="C201" s="7" t="n">
        <v>191</v>
      </c>
      <c r="D201" s="17" t="n">
        <v>201200</v>
      </c>
      <c r="E201" s="17" t="n">
        <v>197423</v>
      </c>
      <c r="F201" s="17" t="n">
        <v>207226.987524147</v>
      </c>
      <c r="G201" s="17" t="n">
        <v>166382.942438469</v>
      </c>
      <c r="H201" s="17" t="n">
        <v>140216</v>
      </c>
      <c r="I201" s="76" t="n">
        <v>0</v>
      </c>
      <c r="J201" s="76" t="n">
        <v>93400</v>
      </c>
      <c r="K201" s="76" t="n">
        <v>83200</v>
      </c>
      <c r="L201" s="77" t="n">
        <v>99600</v>
      </c>
      <c r="M201" s="17" t="n">
        <v>160912</v>
      </c>
      <c r="N201" s="17" t="n">
        <v>177804</v>
      </c>
      <c r="O201" s="76" t="n">
        <v>210200</v>
      </c>
      <c r="P201" s="17" t="n">
        <v>178600</v>
      </c>
      <c r="Q201" s="17" t="n">
        <v>206800</v>
      </c>
      <c r="R201" s="17" t="n">
        <v>178600</v>
      </c>
      <c r="S201" s="0" t="n">
        <v>161000</v>
      </c>
      <c r="T201" s="0" t="n">
        <v>212000</v>
      </c>
      <c r="U201" s="17" t="n">
        <v>200313.792294301</v>
      </c>
      <c r="V201" s="0" t="n">
        <v>127600</v>
      </c>
      <c r="W201" s="0" t="n">
        <v>84400</v>
      </c>
      <c r="X201" s="17" t="n">
        <v>95800</v>
      </c>
      <c r="Y201" s="17" t="n">
        <v>106000</v>
      </c>
      <c r="Z201" s="17" t="n">
        <v>213200</v>
      </c>
      <c r="AA201" s="17" t="n">
        <v>204200</v>
      </c>
      <c r="AB201" s="17" t="n">
        <v>239200</v>
      </c>
      <c r="AC201" s="17" t="n">
        <v>213069.501524292</v>
      </c>
      <c r="AD201" s="17" t="n">
        <v>263000</v>
      </c>
      <c r="AE201" s="78" t="n">
        <v>218000</v>
      </c>
      <c r="AF201" s="17"/>
      <c r="AG201" s="17"/>
      <c r="AH201" s="17"/>
      <c r="AI201" s="79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</row>
    <row r="202" customFormat="false" ht="12.75" hidden="true" customHeight="false" outlineLevel="0" collapsed="false">
      <c r="A202" s="7" t="s">
        <v>12</v>
      </c>
      <c r="B202" s="7" t="n">
        <v>1</v>
      </c>
      <c r="C202" s="7" t="n">
        <v>192</v>
      </c>
      <c r="D202" s="17" t="n">
        <v>215400</v>
      </c>
      <c r="E202" s="17" t="n">
        <v>173336</v>
      </c>
      <c r="F202" s="17" t="n">
        <v>208202.632474826</v>
      </c>
      <c r="G202" s="17" t="n">
        <v>162294.472699063</v>
      </c>
      <c r="H202" s="17" t="n">
        <v>164538</v>
      </c>
      <c r="I202" s="76" t="n">
        <v>187000</v>
      </c>
      <c r="J202" s="76" t="n">
        <v>167200</v>
      </c>
      <c r="K202" s="76" t="n">
        <v>79200</v>
      </c>
      <c r="L202" s="77" t="n">
        <v>94800</v>
      </c>
      <c r="M202" s="17" t="n">
        <v>163891</v>
      </c>
      <c r="N202" s="17" t="n">
        <v>177388</v>
      </c>
      <c r="O202" s="76" t="n">
        <v>156200</v>
      </c>
      <c r="P202" s="17" t="n">
        <v>152400</v>
      </c>
      <c r="Q202" s="17" t="n">
        <v>136000</v>
      </c>
      <c r="R202" s="17" t="n">
        <v>109800</v>
      </c>
      <c r="S202" s="0" t="n">
        <v>112400</v>
      </c>
      <c r="T202" s="0" t="n">
        <v>168600</v>
      </c>
      <c r="U202" s="17" t="n">
        <v>184181.137881338</v>
      </c>
      <c r="V202" s="0" t="n">
        <v>127600</v>
      </c>
      <c r="W202" s="0" t="n">
        <v>83800</v>
      </c>
      <c r="X202" s="17" t="n">
        <v>87600</v>
      </c>
      <c r="Y202" s="17" t="n">
        <v>98400</v>
      </c>
      <c r="Z202" s="17" t="n">
        <v>203800</v>
      </c>
      <c r="AA202" s="17" t="n">
        <v>176400</v>
      </c>
      <c r="AB202" s="17" t="n">
        <v>220800</v>
      </c>
      <c r="AC202" s="17" t="n">
        <v>202349.714130472</v>
      </c>
      <c r="AD202" s="17" t="n">
        <v>258200</v>
      </c>
      <c r="AE202" s="78" t="n">
        <v>202200</v>
      </c>
      <c r="AF202" s="17"/>
      <c r="AG202" s="17"/>
      <c r="AH202" s="17"/>
      <c r="AI202" s="79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</row>
    <row r="203" customFormat="false" ht="12.75" hidden="true" customHeight="false" outlineLevel="0" collapsed="false">
      <c r="A203" s="7" t="s">
        <v>12</v>
      </c>
      <c r="B203" s="7" t="n">
        <v>1</v>
      </c>
      <c r="C203" s="7" t="n">
        <v>193</v>
      </c>
      <c r="D203" s="17" t="n">
        <v>191400</v>
      </c>
      <c r="E203" s="17" t="n">
        <v>198774</v>
      </c>
      <c r="F203" s="17" t="n">
        <v>214641.889149305</v>
      </c>
      <c r="G203" s="17" t="n">
        <v>173493.324593959</v>
      </c>
      <c r="H203" s="17" t="n">
        <v>174232</v>
      </c>
      <c r="I203" s="76" t="n">
        <v>203000</v>
      </c>
      <c r="J203" s="76" t="n">
        <v>170400</v>
      </c>
      <c r="K203" s="76" t="n">
        <v>89800</v>
      </c>
      <c r="L203" s="77" t="n">
        <v>95600</v>
      </c>
      <c r="M203" s="17" t="n">
        <v>178679</v>
      </c>
      <c r="N203" s="17" t="n">
        <v>188995</v>
      </c>
      <c r="O203" s="76" t="n">
        <v>207800</v>
      </c>
      <c r="P203" s="17" t="n">
        <v>171200</v>
      </c>
      <c r="Q203" s="17" t="n">
        <v>219400</v>
      </c>
      <c r="R203" s="17" t="n">
        <v>180200</v>
      </c>
      <c r="S203" s="0" t="n">
        <v>167400</v>
      </c>
      <c r="T203" s="0" t="n">
        <v>197800</v>
      </c>
      <c r="U203" s="17" t="n">
        <v>0</v>
      </c>
      <c r="V203" s="0" t="n">
        <v>1E-013</v>
      </c>
      <c r="W203" s="0" t="n">
        <v>67200</v>
      </c>
      <c r="X203" s="17" t="n">
        <v>80200</v>
      </c>
      <c r="Y203" s="17" t="n">
        <v>101000</v>
      </c>
      <c r="Z203" s="17" t="n">
        <v>224600</v>
      </c>
      <c r="AA203" s="17" t="n">
        <v>228800</v>
      </c>
      <c r="AB203" s="17" t="n">
        <v>252000</v>
      </c>
      <c r="AC203" s="17" t="n">
        <v>225159.649621639</v>
      </c>
      <c r="AD203" s="17" t="n">
        <v>272400</v>
      </c>
      <c r="AE203" s="78" t="n">
        <v>223600</v>
      </c>
      <c r="AF203" s="17"/>
      <c r="AG203" s="17"/>
      <c r="AH203" s="17"/>
      <c r="AI203" s="79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</row>
    <row r="204" customFormat="false" ht="12.75" hidden="true" customHeight="false" outlineLevel="0" collapsed="false">
      <c r="A204" s="7" t="s">
        <v>12</v>
      </c>
      <c r="B204" s="7" t="n">
        <v>1</v>
      </c>
      <c r="C204" s="7" t="n">
        <v>194</v>
      </c>
      <c r="D204" s="17" t="n">
        <v>155800</v>
      </c>
      <c r="E204" s="17" t="n">
        <v>148574</v>
      </c>
      <c r="F204" s="17" t="n">
        <v>185567.669619081</v>
      </c>
      <c r="G204" s="17" t="n">
        <v>158206.002959656</v>
      </c>
      <c r="H204" s="17" t="n">
        <v>210930</v>
      </c>
      <c r="I204" s="76" t="n">
        <v>182600</v>
      </c>
      <c r="J204" s="76" t="n">
        <v>165000</v>
      </c>
      <c r="K204" s="76" t="n">
        <v>79000</v>
      </c>
      <c r="L204" s="77" t="n">
        <v>89600</v>
      </c>
      <c r="M204" s="17" t="n">
        <v>177023</v>
      </c>
      <c r="N204" s="17" t="n">
        <v>132658</v>
      </c>
      <c r="O204" s="76" t="n">
        <v>201200</v>
      </c>
      <c r="P204" s="17" t="n">
        <v>29200</v>
      </c>
      <c r="Q204" s="17" t="n">
        <v>133800</v>
      </c>
      <c r="R204" s="17" t="n">
        <v>123400</v>
      </c>
      <c r="S204" s="0" t="n">
        <v>162600</v>
      </c>
      <c r="T204" s="0" t="n">
        <v>239800</v>
      </c>
      <c r="U204" s="17" t="n">
        <v>208572.174910461</v>
      </c>
      <c r="V204" s="0" t="n">
        <v>153600</v>
      </c>
      <c r="W204" s="0" t="n">
        <v>91400</v>
      </c>
      <c r="X204" s="17" t="n">
        <v>97800</v>
      </c>
      <c r="Y204" s="17" t="n">
        <v>106600</v>
      </c>
      <c r="Z204" s="17" t="n">
        <v>206400</v>
      </c>
      <c r="AA204" s="17" t="n">
        <v>212000</v>
      </c>
      <c r="AB204" s="17" t="n">
        <v>222600</v>
      </c>
      <c r="AC204" s="17" t="n">
        <v>230311.642704966</v>
      </c>
      <c r="AD204" s="17" t="n">
        <v>259000</v>
      </c>
      <c r="AE204" s="78" t="n">
        <v>196200</v>
      </c>
      <c r="AF204" s="17"/>
      <c r="AG204" s="17"/>
      <c r="AH204" s="17"/>
      <c r="AI204" s="79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</row>
    <row r="205" customFormat="false" ht="12.75" hidden="true" customHeight="false" outlineLevel="0" collapsed="false">
      <c r="A205" s="7" t="s">
        <v>12</v>
      </c>
      <c r="B205" s="7" t="n">
        <v>1</v>
      </c>
      <c r="C205" s="7" t="n">
        <v>195</v>
      </c>
      <c r="D205" s="17" t="n">
        <v>116400</v>
      </c>
      <c r="E205" s="17" t="n">
        <v>187969</v>
      </c>
      <c r="F205" s="17" t="n">
        <v>160396.029891571</v>
      </c>
      <c r="G205" s="17" t="n">
        <v>95990.1590991169</v>
      </c>
      <c r="H205" s="17" t="n">
        <v>212429</v>
      </c>
      <c r="I205" s="76" t="n">
        <v>192800</v>
      </c>
      <c r="J205" s="76" t="n">
        <v>161600</v>
      </c>
      <c r="K205" s="76" t="n">
        <v>89000</v>
      </c>
      <c r="L205" s="77" t="n">
        <v>95400</v>
      </c>
      <c r="M205" s="17" t="n">
        <v>181468</v>
      </c>
      <c r="N205" s="17" t="n">
        <v>192362</v>
      </c>
      <c r="O205" s="76" t="n">
        <v>197200</v>
      </c>
      <c r="P205" s="17" t="n">
        <v>181400</v>
      </c>
      <c r="Q205" s="17" t="n">
        <v>215000</v>
      </c>
      <c r="R205" s="17" t="n">
        <v>172600</v>
      </c>
      <c r="S205" s="0" t="n">
        <v>161400</v>
      </c>
      <c r="T205" s="0" t="n">
        <v>232600</v>
      </c>
      <c r="U205" s="17" t="n">
        <v>207035.731633036</v>
      </c>
      <c r="V205" s="0" t="n">
        <v>154400</v>
      </c>
      <c r="W205" s="0" t="n">
        <v>92600</v>
      </c>
      <c r="X205" s="17" t="n">
        <v>98600</v>
      </c>
      <c r="Y205" s="17" t="n">
        <v>106600</v>
      </c>
      <c r="Z205" s="17" t="n">
        <v>212000</v>
      </c>
      <c r="AA205" s="17" t="n">
        <v>157400</v>
      </c>
      <c r="AB205" s="17" t="n">
        <v>237000</v>
      </c>
      <c r="AC205" s="17" t="n">
        <v>220904.022614933</v>
      </c>
      <c r="AD205" s="17" t="n">
        <v>264800</v>
      </c>
      <c r="AE205" s="78" t="n">
        <v>212600</v>
      </c>
      <c r="AF205" s="17"/>
      <c r="AG205" s="17"/>
      <c r="AH205" s="17"/>
      <c r="AI205" s="79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</row>
    <row r="206" customFormat="false" ht="12.75" hidden="true" customHeight="false" outlineLevel="0" collapsed="false">
      <c r="A206" s="7" t="s">
        <v>12</v>
      </c>
      <c r="B206" s="7" t="n">
        <v>1</v>
      </c>
      <c r="C206" s="7" t="n">
        <v>196</v>
      </c>
      <c r="D206" s="17" t="n">
        <v>206400</v>
      </c>
      <c r="E206" s="17" t="n">
        <v>172436</v>
      </c>
      <c r="F206" s="17" t="n">
        <v>154932.418167771</v>
      </c>
      <c r="G206" s="17" t="n">
        <v>100611.907500186</v>
      </c>
      <c r="H206" s="17" t="n">
        <v>169647</v>
      </c>
      <c r="I206" s="76" t="n">
        <v>194400</v>
      </c>
      <c r="J206" s="76" t="n">
        <v>167000</v>
      </c>
      <c r="K206" s="76" t="n">
        <v>83400</v>
      </c>
      <c r="L206" s="77" t="n">
        <v>91800</v>
      </c>
      <c r="M206" s="17" t="n">
        <v>163477</v>
      </c>
      <c r="N206" s="17" t="n">
        <v>160777</v>
      </c>
      <c r="O206" s="76" t="n">
        <v>195800</v>
      </c>
      <c r="P206" s="17" t="n">
        <v>193000</v>
      </c>
      <c r="Q206" s="17" t="n">
        <v>209400</v>
      </c>
      <c r="R206" s="17" t="n">
        <v>173800</v>
      </c>
      <c r="S206" s="0" t="n">
        <v>157200</v>
      </c>
      <c r="T206" s="0" t="n">
        <v>243000</v>
      </c>
      <c r="U206" s="17" t="n">
        <v>206075.454584646</v>
      </c>
      <c r="V206" s="0" t="n">
        <v>152400</v>
      </c>
      <c r="W206" s="0" t="n">
        <v>88000</v>
      </c>
      <c r="X206" s="17" t="n">
        <v>95000</v>
      </c>
      <c r="Y206" s="17" t="n">
        <v>102200</v>
      </c>
      <c r="Z206" s="17" t="n">
        <v>208000</v>
      </c>
      <c r="AA206" s="17" t="n">
        <v>209200</v>
      </c>
      <c r="AB206" s="17" t="n">
        <v>232400</v>
      </c>
      <c r="AC206" s="17" t="n">
        <v>209316.965844361</v>
      </c>
      <c r="AD206" s="17" t="n">
        <v>258800</v>
      </c>
      <c r="AE206" s="78" t="n">
        <v>206000</v>
      </c>
      <c r="AF206" s="17"/>
      <c r="AG206" s="17"/>
      <c r="AH206" s="17"/>
      <c r="AI206" s="79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</row>
    <row r="207" customFormat="false" ht="12.75" hidden="true" customHeight="false" outlineLevel="0" collapsed="false">
      <c r="A207" s="7" t="s">
        <v>12</v>
      </c>
      <c r="B207" s="7" t="n">
        <v>1</v>
      </c>
      <c r="C207" s="7" t="n">
        <v>197</v>
      </c>
      <c r="D207" s="17" t="n">
        <v>231000</v>
      </c>
      <c r="E207" s="17" t="n">
        <v>212956</v>
      </c>
      <c r="F207" s="17" t="n">
        <v>198055.924987767</v>
      </c>
      <c r="G207" s="17" t="n">
        <v>150029.063480842</v>
      </c>
      <c r="H207" s="17" t="n">
        <v>215361</v>
      </c>
      <c r="I207" s="76" t="n">
        <v>176600</v>
      </c>
      <c r="J207" s="76" t="n">
        <v>157600</v>
      </c>
      <c r="K207" s="76" t="n">
        <v>87400</v>
      </c>
      <c r="L207" s="77" t="n">
        <v>96200</v>
      </c>
      <c r="M207" s="17" t="n">
        <v>174034</v>
      </c>
      <c r="N207" s="17" t="n">
        <v>182086</v>
      </c>
      <c r="O207" s="76" t="n">
        <v>213000</v>
      </c>
      <c r="P207" s="17" t="n">
        <v>136000</v>
      </c>
      <c r="Q207" s="17" t="n">
        <v>139200</v>
      </c>
      <c r="R207" s="17" t="n">
        <v>114200</v>
      </c>
      <c r="S207" s="0" t="n">
        <v>137200</v>
      </c>
      <c r="T207" s="0" t="n">
        <v>223000</v>
      </c>
      <c r="U207" s="17" t="n">
        <v>191863.354268463</v>
      </c>
      <c r="V207" s="0" t="n">
        <v>145800</v>
      </c>
      <c r="W207" s="0" t="n">
        <v>84800</v>
      </c>
      <c r="X207" s="17" t="n">
        <v>98000</v>
      </c>
      <c r="Y207" s="17" t="n">
        <v>103000</v>
      </c>
      <c r="Z207" s="17" t="n">
        <v>204600</v>
      </c>
      <c r="AA207" s="17" t="n">
        <v>208600</v>
      </c>
      <c r="AB207" s="17" t="n">
        <v>229200</v>
      </c>
      <c r="AC207" s="17" t="n">
        <v>213933.016488158</v>
      </c>
      <c r="AD207" s="17" t="n">
        <v>255400</v>
      </c>
      <c r="AE207" s="78" t="n">
        <v>172200</v>
      </c>
      <c r="AF207" s="17"/>
      <c r="AG207" s="17"/>
      <c r="AH207" s="17"/>
      <c r="AI207" s="79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</row>
    <row r="208" customFormat="false" ht="12.75" hidden="true" customHeight="false" outlineLevel="0" collapsed="false">
      <c r="A208" s="7" t="s">
        <v>12</v>
      </c>
      <c r="B208" s="7" t="n">
        <v>1</v>
      </c>
      <c r="C208" s="7" t="n">
        <v>198</v>
      </c>
      <c r="D208" s="17" t="n">
        <v>236800</v>
      </c>
      <c r="E208" s="17" t="n">
        <v>208004</v>
      </c>
      <c r="F208" s="17" t="n">
        <v>227520.402498263</v>
      </c>
      <c r="G208" s="17" t="n">
        <v>174382.122363396</v>
      </c>
      <c r="H208" s="17" t="n">
        <v>165016</v>
      </c>
      <c r="I208" s="76" t="n">
        <v>191200</v>
      </c>
      <c r="J208" s="76" t="n">
        <v>176400</v>
      </c>
      <c r="K208" s="76" t="n">
        <v>87600</v>
      </c>
      <c r="L208" s="77" t="n">
        <v>97400</v>
      </c>
      <c r="M208" s="17" t="n">
        <v>181523</v>
      </c>
      <c r="N208" s="17" t="n">
        <v>191193</v>
      </c>
      <c r="O208" s="76" t="n">
        <v>199600</v>
      </c>
      <c r="P208" s="17" t="n">
        <v>182600</v>
      </c>
      <c r="Q208" s="17" t="n">
        <v>223000</v>
      </c>
      <c r="R208" s="17" t="n">
        <v>172800</v>
      </c>
      <c r="S208" s="0" t="n">
        <v>171800</v>
      </c>
      <c r="T208" s="0" t="n">
        <v>238600</v>
      </c>
      <c r="U208" s="17" t="n">
        <v>208188.064091105</v>
      </c>
      <c r="V208" s="0" t="n">
        <v>158200</v>
      </c>
      <c r="W208" s="0" t="n">
        <v>92200</v>
      </c>
      <c r="X208" s="17" t="n">
        <v>103200</v>
      </c>
      <c r="Y208" s="17" t="n">
        <v>109800</v>
      </c>
      <c r="Z208" s="17" t="n">
        <v>212400</v>
      </c>
      <c r="AA208" s="17" t="n">
        <v>222000</v>
      </c>
      <c r="AB208" s="17" t="n">
        <v>246400</v>
      </c>
      <c r="AC208" s="17" t="n">
        <v>191086.475471349</v>
      </c>
      <c r="AD208" s="17" t="n">
        <v>270800</v>
      </c>
      <c r="AE208" s="78" t="n">
        <v>194000</v>
      </c>
      <c r="AF208" s="17"/>
      <c r="AG208" s="17"/>
      <c r="AH208" s="17"/>
      <c r="AI208" s="79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</row>
    <row r="209" customFormat="false" ht="12.75" hidden="true" customHeight="false" outlineLevel="0" collapsed="false">
      <c r="A209" s="7" t="s">
        <v>12</v>
      </c>
      <c r="B209" s="7" t="n">
        <v>1</v>
      </c>
      <c r="C209" s="7" t="n">
        <v>199</v>
      </c>
      <c r="D209" s="17" t="n">
        <v>230600</v>
      </c>
      <c r="E209" s="17" t="n">
        <v>199674</v>
      </c>
      <c r="F209" s="17" t="n">
        <v>210544.180356454</v>
      </c>
      <c r="G209" s="17" t="n">
        <v>163538.789576273</v>
      </c>
      <c r="H209" s="17" t="n">
        <v>220368</v>
      </c>
      <c r="I209" s="76" t="n">
        <v>186200</v>
      </c>
      <c r="J209" s="76" t="n">
        <v>152600</v>
      </c>
      <c r="K209" s="76" t="n">
        <v>87200</v>
      </c>
      <c r="L209" s="77" t="n">
        <v>94600</v>
      </c>
      <c r="M209" s="17" t="n">
        <v>153471</v>
      </c>
      <c r="N209" s="17" t="n">
        <v>120924</v>
      </c>
      <c r="O209" s="76" t="n">
        <v>202600</v>
      </c>
      <c r="P209" s="17" t="n">
        <v>200800</v>
      </c>
      <c r="Q209" s="17" t="n">
        <v>219400</v>
      </c>
      <c r="R209" s="17" t="n">
        <v>167200</v>
      </c>
      <c r="S209" s="0" t="n">
        <v>155000</v>
      </c>
      <c r="T209" s="0" t="n">
        <v>228000</v>
      </c>
      <c r="U209" s="17" t="n">
        <v>207996.008681427</v>
      </c>
      <c r="V209" s="0" t="n">
        <v>156800</v>
      </c>
      <c r="W209" s="0" t="n">
        <v>86800</v>
      </c>
      <c r="X209" s="17" t="n">
        <v>103600</v>
      </c>
      <c r="Y209" s="17" t="n">
        <v>110000</v>
      </c>
      <c r="Z209" s="17" t="n">
        <v>216200</v>
      </c>
      <c r="AA209" s="17" t="n">
        <v>223800</v>
      </c>
      <c r="AB209" s="17" t="n">
        <v>240400</v>
      </c>
      <c r="AC209" s="17" t="n">
        <v>224802.041794211</v>
      </c>
      <c r="AD209" s="17" t="n">
        <v>265800</v>
      </c>
      <c r="AE209" s="78" t="n">
        <v>202800</v>
      </c>
      <c r="AF209" s="17"/>
      <c r="AG209" s="17"/>
      <c r="AH209" s="17"/>
      <c r="AI209" s="79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</row>
    <row r="210" customFormat="false" ht="12.75" hidden="true" customHeight="false" outlineLevel="0" collapsed="false">
      <c r="A210" s="7" t="s">
        <v>12</v>
      </c>
      <c r="B210" s="7" t="n">
        <v>1</v>
      </c>
      <c r="C210" s="7" t="n">
        <v>200</v>
      </c>
      <c r="D210" s="17" t="n">
        <v>233600</v>
      </c>
      <c r="E210" s="17" t="n">
        <v>205753</v>
      </c>
      <c r="F210" s="17" t="n">
        <v>222837.306735005</v>
      </c>
      <c r="G210" s="17" t="n">
        <v>177581.794333366</v>
      </c>
      <c r="H210" s="17" t="n">
        <v>151773</v>
      </c>
      <c r="I210" s="76" t="n">
        <v>196600</v>
      </c>
      <c r="J210" s="76" t="n">
        <v>175400</v>
      </c>
      <c r="K210" s="76" t="n">
        <v>89600</v>
      </c>
      <c r="L210" s="77" t="n">
        <v>99200</v>
      </c>
      <c r="M210" s="17" t="n">
        <v>191794</v>
      </c>
      <c r="N210" s="17" t="n">
        <v>197329</v>
      </c>
      <c r="O210" s="76" t="n">
        <v>206200</v>
      </c>
      <c r="P210" s="17" t="n">
        <v>206800</v>
      </c>
      <c r="Q210" s="17" t="n">
        <v>233600</v>
      </c>
      <c r="R210" s="17" t="n">
        <v>167600</v>
      </c>
      <c r="S210" s="0" t="n">
        <v>173600</v>
      </c>
      <c r="T210" s="0" t="n">
        <v>239600</v>
      </c>
      <c r="U210" s="17" t="n">
        <v>214141.781791128</v>
      </c>
      <c r="V210" s="0" t="n">
        <v>160800</v>
      </c>
      <c r="W210" s="0" t="n">
        <v>91400</v>
      </c>
      <c r="X210" s="17" t="n">
        <v>101400</v>
      </c>
      <c r="Y210" s="17" t="n">
        <v>107200</v>
      </c>
      <c r="Z210" s="17" t="n">
        <v>208600</v>
      </c>
      <c r="AA210" s="17" t="n">
        <v>223400</v>
      </c>
      <c r="AB210" s="17" t="n">
        <v>259200</v>
      </c>
      <c r="AC210" s="17" t="n">
        <v>251112.028698701</v>
      </c>
      <c r="AD210" s="17" t="n">
        <v>285200</v>
      </c>
      <c r="AE210" s="78" t="n">
        <v>223600</v>
      </c>
      <c r="AF210" s="17"/>
      <c r="AG210" s="17"/>
      <c r="AH210" s="17"/>
      <c r="AI210" s="79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</row>
    <row r="211" customFormat="false" ht="12.75" hidden="true" customHeight="false" outlineLevel="0" collapsed="false">
      <c r="A211" s="7" t="s">
        <v>12</v>
      </c>
      <c r="B211" s="7" t="n">
        <v>1</v>
      </c>
      <c r="C211" s="7" t="n">
        <v>201</v>
      </c>
      <c r="D211" s="17" t="n">
        <v>236000</v>
      </c>
      <c r="E211" s="17" t="n">
        <v>214307</v>
      </c>
      <c r="F211" s="17" t="n">
        <v>203714.665701704</v>
      </c>
      <c r="G211" s="17" t="n">
        <v>179537.149426126</v>
      </c>
      <c r="H211" s="17" t="n">
        <v>234901</v>
      </c>
      <c r="I211" s="76" t="n">
        <v>203600</v>
      </c>
      <c r="J211" s="76" t="n">
        <v>178200</v>
      </c>
      <c r="K211" s="76" t="n">
        <v>84400</v>
      </c>
      <c r="L211" s="77" t="n">
        <v>99600</v>
      </c>
      <c r="M211" s="17" t="n">
        <v>183264</v>
      </c>
      <c r="N211" s="17" t="n">
        <v>193935</v>
      </c>
      <c r="O211" s="76" t="n">
        <v>204800</v>
      </c>
      <c r="P211" s="17" t="n">
        <v>210400</v>
      </c>
      <c r="Q211" s="17" t="n">
        <v>233000</v>
      </c>
      <c r="R211" s="17" t="n">
        <v>182400</v>
      </c>
      <c r="S211" s="0" t="n">
        <v>174000</v>
      </c>
      <c r="T211" s="0" t="n">
        <v>230600</v>
      </c>
      <c r="U211" s="17" t="n">
        <v>209724.50736853</v>
      </c>
      <c r="V211" s="0" t="n">
        <v>154200</v>
      </c>
      <c r="W211" s="0" t="n">
        <v>87600</v>
      </c>
      <c r="X211" s="17" t="n">
        <v>105800</v>
      </c>
      <c r="Y211" s="17" t="n">
        <v>108800</v>
      </c>
      <c r="Z211" s="17" t="n">
        <v>221400</v>
      </c>
      <c r="AA211" s="17" t="n">
        <v>230000</v>
      </c>
      <c r="AB211" s="17" t="n">
        <v>236000</v>
      </c>
      <c r="AC211" s="17" t="n">
        <v>229397.443167134</v>
      </c>
      <c r="AD211" s="17" t="n">
        <v>203000</v>
      </c>
      <c r="AE211" s="78" t="n">
        <v>195400</v>
      </c>
      <c r="AF211" s="17"/>
      <c r="AG211" s="17"/>
      <c r="AH211" s="17"/>
      <c r="AI211" s="79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</row>
    <row r="212" customFormat="false" ht="12.75" hidden="true" customHeight="false" outlineLevel="0" collapsed="false">
      <c r="A212" s="7" t="s">
        <v>12</v>
      </c>
      <c r="B212" s="7" t="n">
        <v>1</v>
      </c>
      <c r="C212" s="7" t="n">
        <v>202</v>
      </c>
      <c r="D212" s="17" t="n">
        <v>91600</v>
      </c>
      <c r="E212" s="17" t="n">
        <v>142721</v>
      </c>
      <c r="F212" s="17" t="n">
        <v>217373.695011205</v>
      </c>
      <c r="G212" s="17" t="n">
        <v>166027.423330695</v>
      </c>
      <c r="H212" s="17" t="n">
        <v>192800</v>
      </c>
      <c r="I212" s="76" t="n">
        <v>168200</v>
      </c>
      <c r="J212" s="76" t="n">
        <v>154400</v>
      </c>
      <c r="K212" s="76" t="n">
        <v>79800</v>
      </c>
      <c r="L212" s="77" t="n">
        <v>88400</v>
      </c>
      <c r="M212" s="17" t="n">
        <v>169885</v>
      </c>
      <c r="N212" s="17" t="n">
        <v>186182</v>
      </c>
      <c r="O212" s="76" t="n">
        <v>211400</v>
      </c>
      <c r="P212" s="17" t="n">
        <v>157400</v>
      </c>
      <c r="Q212" s="17" t="n">
        <v>203725</v>
      </c>
      <c r="R212" s="17" t="n">
        <v>135691</v>
      </c>
      <c r="S212" s="0" t="n">
        <v>111600</v>
      </c>
      <c r="T212" s="0" t="n">
        <v>239000</v>
      </c>
      <c r="U212" s="17" t="n">
        <v>197625.016558807</v>
      </c>
      <c r="V212" s="0" t="n">
        <v>127800</v>
      </c>
      <c r="W212" s="0" t="n">
        <v>80000</v>
      </c>
      <c r="X212" s="17" t="n">
        <v>89400</v>
      </c>
      <c r="Y212" s="17" t="n">
        <v>101800</v>
      </c>
      <c r="Z212" s="17" t="n">
        <v>202400</v>
      </c>
      <c r="AA212" s="17" t="n">
        <v>203600</v>
      </c>
      <c r="AB212" s="17" t="n">
        <v>159600</v>
      </c>
      <c r="AC212" s="17" t="n">
        <v>197745.865328555</v>
      </c>
      <c r="AD212" s="17" t="n">
        <v>248400</v>
      </c>
      <c r="AE212" s="78" t="n">
        <v>193200</v>
      </c>
      <c r="AF212" s="17"/>
      <c r="AG212" s="17"/>
      <c r="AH212" s="17"/>
      <c r="AI212" s="79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</row>
    <row r="213" customFormat="false" ht="12.75" hidden="true" customHeight="false" outlineLevel="0" collapsed="false">
      <c r="A213" s="7" t="s">
        <v>12</v>
      </c>
      <c r="B213" s="7" t="n">
        <v>1</v>
      </c>
      <c r="C213" s="7" t="n">
        <v>203</v>
      </c>
      <c r="D213" s="17" t="n">
        <v>229200</v>
      </c>
      <c r="E213" s="17" t="n">
        <v>209579</v>
      </c>
      <c r="F213" s="17" t="n">
        <v>211910.083287404</v>
      </c>
      <c r="G213" s="17" t="n">
        <v>173671.084147847</v>
      </c>
      <c r="H213" s="17" t="n">
        <v>146019</v>
      </c>
      <c r="I213" s="76" t="n">
        <v>174000</v>
      </c>
      <c r="J213" s="76" t="n">
        <v>161800</v>
      </c>
      <c r="K213" s="76" t="n">
        <v>83800</v>
      </c>
      <c r="L213" s="77" t="n">
        <v>106600</v>
      </c>
      <c r="M213" s="17" t="n">
        <v>182379</v>
      </c>
      <c r="N213" s="17" t="n">
        <v>191747</v>
      </c>
      <c r="O213" s="76" t="n">
        <v>209600</v>
      </c>
      <c r="P213" s="17" t="n">
        <v>202200</v>
      </c>
      <c r="Q213" s="17" t="n">
        <v>219156</v>
      </c>
      <c r="R213" s="17" t="n">
        <v>180099</v>
      </c>
      <c r="S213" s="0" t="n">
        <v>170400</v>
      </c>
      <c r="T213" s="0" t="n">
        <v>250400</v>
      </c>
      <c r="U213" s="17" t="n">
        <v>205691.343765289</v>
      </c>
      <c r="V213" s="0" t="n">
        <v>148400</v>
      </c>
      <c r="W213" s="0" t="n">
        <v>92400</v>
      </c>
      <c r="X213" s="17" t="n">
        <v>104000</v>
      </c>
      <c r="Y213" s="17" t="n">
        <v>113400</v>
      </c>
      <c r="Z213" s="17" t="n">
        <v>219600</v>
      </c>
      <c r="AA213" s="17" t="n">
        <v>231600</v>
      </c>
      <c r="AB213" s="17" t="n">
        <v>251897</v>
      </c>
      <c r="AC213" s="17" t="n">
        <v>204980.618960598</v>
      </c>
      <c r="AD213" s="17" t="n">
        <v>264600</v>
      </c>
      <c r="AE213" s="78" t="n">
        <v>217000</v>
      </c>
      <c r="AF213" s="17"/>
      <c r="AG213" s="17"/>
      <c r="AH213" s="17"/>
      <c r="AI213" s="79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</row>
    <row r="214" customFormat="false" ht="12.75" hidden="true" customHeight="false" outlineLevel="0" collapsed="false">
      <c r="A214" s="7" t="s">
        <v>12</v>
      </c>
      <c r="B214" s="7" t="n">
        <v>1</v>
      </c>
      <c r="C214" s="7" t="n">
        <v>204</v>
      </c>
      <c r="D214" s="17" t="n">
        <v>185600</v>
      </c>
      <c r="E214" s="17" t="n">
        <v>192696</v>
      </c>
      <c r="F214" s="17" t="n">
        <v>126638.71459809</v>
      </c>
      <c r="G214" s="17" t="n">
        <v>161405.674929626</v>
      </c>
      <c r="H214" s="17" t="n">
        <v>31031</v>
      </c>
      <c r="I214" s="76" t="n">
        <v>191600</v>
      </c>
      <c r="J214" s="76" t="n">
        <v>171200</v>
      </c>
      <c r="K214" s="76" t="n">
        <v>80800</v>
      </c>
      <c r="L214" s="77" t="n">
        <v>95200</v>
      </c>
      <c r="M214" s="17" t="n">
        <v>164603</v>
      </c>
      <c r="N214" s="17" t="n">
        <v>177766</v>
      </c>
      <c r="O214" s="76" t="n">
        <v>196600</v>
      </c>
      <c r="P214" s="17" t="n">
        <v>93000</v>
      </c>
      <c r="Q214" s="17" t="n">
        <v>147600</v>
      </c>
      <c r="R214" s="17" t="n">
        <v>111400</v>
      </c>
      <c r="S214" s="0" t="n">
        <v>129000</v>
      </c>
      <c r="T214" s="0" t="n">
        <v>195800</v>
      </c>
      <c r="U214" s="17" t="n">
        <v>202810.512620117</v>
      </c>
      <c r="V214" s="0" t="n">
        <v>147000</v>
      </c>
      <c r="W214" s="0" t="n">
        <v>85600</v>
      </c>
      <c r="X214" s="17" t="n">
        <v>95200</v>
      </c>
      <c r="Y214" s="17" t="n">
        <v>100606</v>
      </c>
      <c r="Z214" s="17" t="n">
        <v>189094</v>
      </c>
      <c r="AA214" s="17" t="n">
        <v>214400</v>
      </c>
      <c r="AB214" s="17" t="n">
        <v>227800</v>
      </c>
      <c r="AC214" s="17" t="n">
        <v>205471.508445492</v>
      </c>
      <c r="AD214" s="17" t="n">
        <v>260000</v>
      </c>
      <c r="AE214" s="78" t="n">
        <v>214000</v>
      </c>
      <c r="AF214" s="17"/>
      <c r="AG214" s="17"/>
      <c r="AH214" s="17"/>
      <c r="AI214" s="79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</row>
    <row r="215" customFormat="false" ht="12.75" hidden="true" customHeight="false" outlineLevel="0" collapsed="false">
      <c r="A215" s="7" t="s">
        <v>12</v>
      </c>
      <c r="B215" s="7" t="n">
        <v>1</v>
      </c>
      <c r="C215" s="7" t="n">
        <v>205</v>
      </c>
      <c r="D215" s="17" t="n">
        <v>217200</v>
      </c>
      <c r="E215" s="17" t="n">
        <v>195848</v>
      </c>
      <c r="F215" s="17" t="n">
        <v>209373.40641564</v>
      </c>
      <c r="G215" s="17" t="n">
        <v>158383.762513543</v>
      </c>
      <c r="H215" s="17" t="n">
        <v>130732</v>
      </c>
      <c r="I215" s="76" t="n">
        <v>184600</v>
      </c>
      <c r="J215" s="76" t="n">
        <v>168800</v>
      </c>
      <c r="K215" s="76" t="n">
        <v>82600</v>
      </c>
      <c r="L215" s="77" t="n">
        <v>90800</v>
      </c>
      <c r="M215" s="17" t="n">
        <v>166485</v>
      </c>
      <c r="N215" s="17" t="n">
        <v>182084</v>
      </c>
      <c r="O215" s="76" t="n">
        <v>187200</v>
      </c>
      <c r="P215" s="17" t="n">
        <v>195200</v>
      </c>
      <c r="Q215" s="17" t="n">
        <v>210000</v>
      </c>
      <c r="R215" s="17" t="n">
        <v>173400</v>
      </c>
      <c r="S215" s="0" t="n">
        <v>157400</v>
      </c>
      <c r="T215" s="0" t="n">
        <v>234800</v>
      </c>
      <c r="U215" s="17" t="n">
        <v>199545.570655589</v>
      </c>
      <c r="V215" s="0" t="n">
        <v>147800</v>
      </c>
      <c r="W215" s="0" t="n">
        <v>84200</v>
      </c>
      <c r="X215" s="17" t="n">
        <v>95600</v>
      </c>
      <c r="Y215" s="17" t="n">
        <v>106400</v>
      </c>
      <c r="Z215" s="17" t="n">
        <v>204400</v>
      </c>
      <c r="AA215" s="17" t="n">
        <v>214600</v>
      </c>
      <c r="AB215" s="17" t="n">
        <v>230200</v>
      </c>
      <c r="AC215" s="17" t="n">
        <v>211288.032609707</v>
      </c>
      <c r="AD215" s="17" t="n">
        <v>255600</v>
      </c>
      <c r="AE215" s="78" t="n">
        <v>209400</v>
      </c>
      <c r="AF215" s="17"/>
      <c r="AG215" s="17"/>
      <c r="AH215" s="17"/>
      <c r="AI215" s="79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</row>
    <row r="216" customFormat="false" ht="12.75" hidden="true" customHeight="false" outlineLevel="0" collapsed="false">
      <c r="A216" s="7" t="s">
        <v>12</v>
      </c>
      <c r="B216" s="7" t="n">
        <v>1</v>
      </c>
      <c r="C216" s="7" t="n">
        <v>206</v>
      </c>
      <c r="D216" s="17" t="n">
        <v>212800</v>
      </c>
      <c r="E216" s="17" t="n">
        <v>196973</v>
      </c>
      <c r="F216" s="17" t="n">
        <v>210934.438336726</v>
      </c>
      <c r="G216" s="17" t="n">
        <v>163183.270468499</v>
      </c>
      <c r="H216" s="17" t="n">
        <v>140892</v>
      </c>
      <c r="I216" s="76" t="n">
        <v>189200</v>
      </c>
      <c r="J216" s="76" t="n">
        <v>157200</v>
      </c>
      <c r="K216" s="76" t="n">
        <v>16600</v>
      </c>
      <c r="L216" s="77" t="n">
        <v>91600</v>
      </c>
      <c r="M216" s="17" t="n">
        <v>167300</v>
      </c>
      <c r="N216" s="17" t="n">
        <v>154214</v>
      </c>
      <c r="O216" s="76" t="n">
        <v>189800</v>
      </c>
      <c r="P216" s="17" t="n">
        <v>147600</v>
      </c>
      <c r="Q216" s="17" t="n">
        <v>67600</v>
      </c>
      <c r="R216" s="17" t="n">
        <v>120000</v>
      </c>
      <c r="S216" s="0" t="n">
        <v>154000</v>
      </c>
      <c r="T216" s="0" t="n">
        <v>223400</v>
      </c>
      <c r="U216" s="17" t="n">
        <v>194168.019184601</v>
      </c>
      <c r="V216" s="0" t="n">
        <v>133400</v>
      </c>
      <c r="W216" s="0" t="n">
        <v>83400</v>
      </c>
      <c r="X216" s="17" t="n">
        <v>97600</v>
      </c>
      <c r="Y216" s="17" t="n">
        <v>99400</v>
      </c>
      <c r="Z216" s="17" t="n">
        <v>206800</v>
      </c>
      <c r="AA216" s="17" t="n">
        <v>215800</v>
      </c>
      <c r="AB216" s="17" t="n">
        <v>229800</v>
      </c>
      <c r="AC216" s="17" t="n">
        <v>225187.807718286</v>
      </c>
      <c r="AD216" s="17" t="n">
        <v>248000</v>
      </c>
      <c r="AE216" s="78" t="n">
        <v>207200</v>
      </c>
      <c r="AF216" s="17"/>
      <c r="AG216" s="17"/>
      <c r="AH216" s="17"/>
      <c r="AI216" s="79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</row>
    <row r="217" customFormat="false" ht="12.75" hidden="true" customHeight="false" outlineLevel="0" collapsed="false">
      <c r="A217" s="7" t="s">
        <v>12</v>
      </c>
      <c r="B217" s="7" t="n">
        <v>1</v>
      </c>
      <c r="C217" s="7" t="n">
        <v>207</v>
      </c>
      <c r="D217" s="17" t="n">
        <v>211000</v>
      </c>
      <c r="E217" s="17" t="n">
        <v>177839</v>
      </c>
      <c r="F217" s="17" t="n">
        <v>163322.964743607</v>
      </c>
      <c r="G217" s="17" t="n">
        <v>163538.789576273</v>
      </c>
      <c r="H217" s="17" t="n">
        <v>193436</v>
      </c>
      <c r="I217" s="76" t="n">
        <v>180200</v>
      </c>
      <c r="J217" s="76" t="n">
        <v>158000</v>
      </c>
      <c r="K217" s="76" t="n">
        <v>76200</v>
      </c>
      <c r="L217" s="77" t="n">
        <v>87200</v>
      </c>
      <c r="M217" s="17" t="n">
        <v>156780</v>
      </c>
      <c r="N217" s="17" t="n">
        <v>153533</v>
      </c>
      <c r="O217" s="76" t="n">
        <v>186000</v>
      </c>
      <c r="P217" s="17" t="n">
        <v>111200</v>
      </c>
      <c r="Q217" s="17" t="n">
        <v>211200</v>
      </c>
      <c r="R217" s="17" t="n">
        <v>113400</v>
      </c>
      <c r="S217" s="0" t="n">
        <v>150200</v>
      </c>
      <c r="T217" s="0" t="n">
        <v>222800</v>
      </c>
      <c r="U217" s="17" t="n">
        <v>168432.59428773</v>
      </c>
      <c r="V217" s="0" t="n">
        <v>136200</v>
      </c>
      <c r="W217" s="0" t="n">
        <v>80800</v>
      </c>
      <c r="X217" s="17" t="n">
        <v>49000</v>
      </c>
      <c r="Y217" s="17" t="n">
        <v>31400</v>
      </c>
      <c r="Z217" s="17" t="n">
        <v>167800</v>
      </c>
      <c r="AA217" s="17" t="n">
        <v>199600</v>
      </c>
      <c r="AB217" s="17" t="n">
        <v>205200</v>
      </c>
      <c r="AC217" s="17" t="n">
        <v>0</v>
      </c>
      <c r="AD217" s="17" t="n">
        <v>0</v>
      </c>
      <c r="AE217" s="78" t="n">
        <v>0</v>
      </c>
      <c r="AF217" s="17"/>
      <c r="AG217" s="17"/>
      <c r="AH217" s="17"/>
      <c r="AI217" s="79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</row>
    <row r="218" customFormat="false" ht="12.75" hidden="true" customHeight="false" outlineLevel="0" collapsed="false">
      <c r="A218" s="7" t="s">
        <v>12</v>
      </c>
      <c r="B218" s="7" t="n">
        <v>1</v>
      </c>
      <c r="C218" s="7" t="n">
        <v>208</v>
      </c>
      <c r="D218" s="17" t="n">
        <v>251600</v>
      </c>
      <c r="E218" s="17" t="n">
        <v>224662</v>
      </c>
      <c r="F218" s="17" t="n">
        <v>240203.786857085</v>
      </c>
      <c r="G218" s="17" t="n">
        <v>185758.73381218</v>
      </c>
      <c r="H218" s="17" t="n">
        <v>122352</v>
      </c>
      <c r="I218" s="76" t="n">
        <v>210000</v>
      </c>
      <c r="J218" s="76" t="n">
        <v>186800</v>
      </c>
      <c r="K218" s="76" t="n">
        <v>95000</v>
      </c>
      <c r="L218" s="77" t="n">
        <v>106600</v>
      </c>
      <c r="M218" s="17" t="n">
        <v>156275</v>
      </c>
      <c r="N218" s="17" t="n">
        <v>163400</v>
      </c>
      <c r="O218" s="76" t="n">
        <v>216800</v>
      </c>
      <c r="P218" s="17" t="n">
        <v>88600</v>
      </c>
      <c r="Q218" s="17" t="n">
        <v>243000</v>
      </c>
      <c r="R218" s="17" t="n">
        <v>184000</v>
      </c>
      <c r="S218" s="0" t="n">
        <v>181600</v>
      </c>
      <c r="T218" s="0" t="n">
        <v>241827</v>
      </c>
      <c r="U218" s="17" t="n">
        <v>223936.607684713</v>
      </c>
      <c r="V218" s="0" t="n">
        <v>171800</v>
      </c>
      <c r="W218" s="0" t="n">
        <v>96800</v>
      </c>
      <c r="X218" s="17" t="n">
        <v>106400</v>
      </c>
      <c r="Y218" s="17" t="n">
        <v>121400</v>
      </c>
      <c r="Z218" s="17" t="n">
        <v>243800</v>
      </c>
      <c r="AA218" s="17" t="n">
        <v>247200</v>
      </c>
      <c r="AB218" s="17" t="n">
        <v>269400</v>
      </c>
      <c r="AC218" s="17" t="n">
        <v>222897.615857598</v>
      </c>
      <c r="AD218" s="17" t="n">
        <v>299600</v>
      </c>
      <c r="AE218" s="78" t="n">
        <v>238400</v>
      </c>
      <c r="AF218" s="17"/>
      <c r="AG218" s="17"/>
      <c r="AH218" s="17"/>
      <c r="AI218" s="79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</row>
    <row r="219" customFormat="false" ht="12.75" hidden="true" customHeight="false" outlineLevel="0" collapsed="false">
      <c r="A219" s="7" t="s">
        <v>12</v>
      </c>
      <c r="B219" s="7" t="n">
        <v>1</v>
      </c>
      <c r="C219" s="7" t="n">
        <v>209</v>
      </c>
      <c r="D219" s="17" t="n">
        <v>197000</v>
      </c>
      <c r="E219" s="17" t="n">
        <v>174012</v>
      </c>
      <c r="F219" s="17" t="n">
        <v>207812.374494554</v>
      </c>
      <c r="G219" s="17" t="n">
        <v>166738.461546244</v>
      </c>
      <c r="H219" s="17" t="n">
        <v>224329</v>
      </c>
      <c r="I219" s="76" t="n">
        <v>185400</v>
      </c>
      <c r="J219" s="76" t="n">
        <v>165600</v>
      </c>
      <c r="K219" s="76" t="n">
        <v>83000</v>
      </c>
      <c r="L219" s="77" t="n">
        <v>78000</v>
      </c>
      <c r="M219" s="17" t="n">
        <v>184631</v>
      </c>
      <c r="N219" s="17" t="n">
        <v>198817</v>
      </c>
      <c r="O219" s="76" t="n">
        <v>165800</v>
      </c>
      <c r="P219" s="17" t="n">
        <v>132800</v>
      </c>
      <c r="Q219" s="17" t="n">
        <v>209200</v>
      </c>
      <c r="R219" s="17" t="n">
        <v>179800</v>
      </c>
      <c r="S219" s="0" t="n">
        <v>168400</v>
      </c>
      <c r="T219" s="0" t="n">
        <v>241400</v>
      </c>
      <c r="U219" s="17" t="n">
        <v>199161.459836233</v>
      </c>
      <c r="V219" s="0" t="n">
        <v>140400</v>
      </c>
      <c r="W219" s="0" t="n">
        <v>88000</v>
      </c>
      <c r="X219" s="17" t="n">
        <v>98800</v>
      </c>
      <c r="Y219" s="17" t="n">
        <v>107200</v>
      </c>
      <c r="Z219" s="17" t="n">
        <v>216400</v>
      </c>
      <c r="AA219" s="17" t="n">
        <v>231400</v>
      </c>
      <c r="AB219" s="17" t="n">
        <v>243800</v>
      </c>
      <c r="AC219" s="17" t="n">
        <v>265682.905110719</v>
      </c>
      <c r="AD219" s="17" t="n">
        <v>270400</v>
      </c>
      <c r="AE219" s="78" t="n">
        <v>245181.6</v>
      </c>
      <c r="AF219" s="17"/>
      <c r="AG219" s="17"/>
      <c r="AH219" s="17"/>
      <c r="AI219" s="79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</row>
    <row r="220" customFormat="false" ht="12.75" hidden="true" customHeight="false" outlineLevel="0" collapsed="false">
      <c r="A220" s="7" t="s">
        <v>14</v>
      </c>
      <c r="B220" s="7" t="n">
        <v>1</v>
      </c>
      <c r="C220" s="7" t="n">
        <v>210</v>
      </c>
      <c r="D220" s="17" t="n">
        <v>233784</v>
      </c>
      <c r="E220" s="17" t="n">
        <v>216558</v>
      </c>
      <c r="F220" s="17" t="n">
        <v>228691.176439077</v>
      </c>
      <c r="G220" s="17" t="n">
        <v>177581.794333366</v>
      </c>
      <c r="H220" s="17" t="n">
        <v>214406</v>
      </c>
      <c r="I220" s="76" t="n">
        <v>178800</v>
      </c>
      <c r="J220" s="76" t="n">
        <v>158800</v>
      </c>
      <c r="K220" s="76" t="n">
        <v>81400</v>
      </c>
      <c r="L220" s="77" t="n">
        <v>98000</v>
      </c>
      <c r="M220" s="17" t="n">
        <v>156100</v>
      </c>
      <c r="N220" s="17" t="n">
        <v>172362</v>
      </c>
      <c r="O220" s="76" t="n">
        <v>212000</v>
      </c>
      <c r="P220" s="17" t="n">
        <v>188600</v>
      </c>
      <c r="Q220" s="17" t="n">
        <v>210800</v>
      </c>
      <c r="R220" s="17" t="n">
        <v>136600</v>
      </c>
      <c r="S220" s="0" t="n">
        <v>166800</v>
      </c>
      <c r="T220" s="0" t="n">
        <v>197634</v>
      </c>
      <c r="U220" s="17" t="n">
        <v>205341.802919675</v>
      </c>
      <c r="V220" s="0" t="n">
        <v>151713</v>
      </c>
      <c r="W220" s="0" t="n">
        <v>85400</v>
      </c>
      <c r="X220" s="17" t="n">
        <v>84200</v>
      </c>
      <c r="Y220" s="17" t="n">
        <v>98200</v>
      </c>
      <c r="Z220" s="17" t="n">
        <v>168400</v>
      </c>
      <c r="AA220" s="17" t="n">
        <v>188800</v>
      </c>
      <c r="AB220" s="17" t="n">
        <v>233600</v>
      </c>
      <c r="AC220" s="17" t="n">
        <v>215630.949716021</v>
      </c>
      <c r="AD220" s="17" t="n">
        <v>224600</v>
      </c>
      <c r="AE220" s="78" t="n">
        <v>209600</v>
      </c>
      <c r="AF220" s="17"/>
      <c r="AG220" s="17"/>
      <c r="AH220" s="17"/>
      <c r="AI220" s="79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</row>
    <row r="221" customFormat="false" ht="12.75" hidden="true" customHeight="false" outlineLevel="0" collapsed="false">
      <c r="A221" s="7" t="s">
        <v>14</v>
      </c>
      <c r="B221" s="7" t="n">
        <v>1</v>
      </c>
      <c r="C221" s="7" t="n">
        <v>211</v>
      </c>
      <c r="D221" s="17" t="n">
        <v>206806</v>
      </c>
      <c r="E221" s="17" t="n">
        <v>202151</v>
      </c>
      <c r="F221" s="17" t="n">
        <v>226739.88653772</v>
      </c>
      <c r="G221" s="17" t="n">
        <v>176870.756117817</v>
      </c>
      <c r="H221" s="17" t="n">
        <v>229629</v>
      </c>
      <c r="I221" s="76" t="n">
        <v>172400</v>
      </c>
      <c r="J221" s="76" t="n">
        <v>175000</v>
      </c>
      <c r="K221" s="76" t="n">
        <v>87000</v>
      </c>
      <c r="L221" s="77" t="n">
        <v>94000</v>
      </c>
      <c r="M221" s="17" t="n">
        <v>161010</v>
      </c>
      <c r="N221" s="17" t="n">
        <v>179020</v>
      </c>
      <c r="O221" s="76" t="n">
        <v>196000</v>
      </c>
      <c r="P221" s="17" t="n">
        <v>138800</v>
      </c>
      <c r="Q221" s="17" t="n">
        <v>220000</v>
      </c>
      <c r="R221" s="17" t="n">
        <v>87400</v>
      </c>
      <c r="S221" s="0" t="n">
        <v>157000</v>
      </c>
      <c r="T221" s="0" t="n">
        <v>231000</v>
      </c>
      <c r="U221" s="17" t="n">
        <v>196739.641120191</v>
      </c>
      <c r="V221" s="0" t="n">
        <v>144517</v>
      </c>
      <c r="W221" s="0" t="n">
        <v>74600</v>
      </c>
      <c r="X221" s="17" t="n">
        <v>94000</v>
      </c>
      <c r="Y221" s="17" t="n">
        <v>79000</v>
      </c>
      <c r="Z221" s="17" t="n">
        <v>196000</v>
      </c>
      <c r="AA221" s="17" t="n">
        <v>213200</v>
      </c>
      <c r="AB221" s="17" t="n">
        <v>218400</v>
      </c>
      <c r="AC221" s="17" t="n">
        <v>225784.75936722</v>
      </c>
      <c r="AD221" s="17" t="n">
        <v>340000</v>
      </c>
      <c r="AE221" s="78" t="n">
        <v>197200</v>
      </c>
      <c r="AF221" s="17"/>
      <c r="AG221" s="17"/>
      <c r="AH221" s="17"/>
      <c r="AI221" s="79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</row>
    <row r="222" customFormat="false" ht="12.75" hidden="true" customHeight="false" outlineLevel="0" collapsed="false">
      <c r="A222" s="7" t="s">
        <v>12</v>
      </c>
      <c r="B222" s="7" t="n">
        <v>1</v>
      </c>
      <c r="C222" s="7" t="n">
        <v>212</v>
      </c>
      <c r="D222" s="17" t="n">
        <v>246400</v>
      </c>
      <c r="E222" s="17" t="n">
        <v>218359</v>
      </c>
      <c r="F222" s="17" t="n">
        <v>232398.627251656</v>
      </c>
      <c r="G222" s="17" t="n">
        <v>186647.531581616</v>
      </c>
      <c r="H222" s="17" t="n">
        <v>189657</v>
      </c>
      <c r="I222" s="76" t="n">
        <v>215800</v>
      </c>
      <c r="J222" s="76" t="n">
        <v>184800</v>
      </c>
      <c r="K222" s="76" t="n">
        <v>99600</v>
      </c>
      <c r="L222" s="77" t="n">
        <v>115800</v>
      </c>
      <c r="M222" s="17" t="n">
        <v>200339</v>
      </c>
      <c r="N222" s="17" t="n">
        <v>218078</v>
      </c>
      <c r="O222" s="76" t="n">
        <v>167200</v>
      </c>
      <c r="P222" s="17" t="n">
        <v>145200</v>
      </c>
      <c r="Q222" s="17" t="n">
        <v>177200</v>
      </c>
      <c r="R222" s="17" t="n">
        <v>56000</v>
      </c>
      <c r="S222" s="0" t="n">
        <v>170400</v>
      </c>
      <c r="T222" s="0" t="n">
        <v>254600</v>
      </c>
      <c r="U222" s="17" t="n">
        <v>223360.441455678</v>
      </c>
      <c r="V222" s="0" t="n">
        <v>175800</v>
      </c>
      <c r="W222" s="0" t="n">
        <v>108400</v>
      </c>
      <c r="X222" s="17" t="n">
        <v>103400</v>
      </c>
      <c r="Y222" s="17" t="n">
        <v>124000</v>
      </c>
      <c r="Z222" s="17" t="n">
        <v>219000</v>
      </c>
      <c r="AA222" s="17" t="n">
        <v>226000</v>
      </c>
      <c r="AB222" s="17" t="n">
        <v>250800</v>
      </c>
      <c r="AC222" s="17" t="n">
        <v>212328.004979233</v>
      </c>
      <c r="AD222" s="17" t="n">
        <v>266600</v>
      </c>
      <c r="AE222" s="78" t="n">
        <v>226000</v>
      </c>
      <c r="AF222" s="17"/>
      <c r="AG222" s="17"/>
      <c r="AH222" s="17"/>
      <c r="AI222" s="79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</row>
    <row r="223" customFormat="false" ht="12.75" hidden="true" customHeight="false" outlineLevel="0" collapsed="false">
      <c r="A223" s="7" t="s">
        <v>12</v>
      </c>
      <c r="B223" s="7" t="n">
        <v>1</v>
      </c>
      <c r="C223" s="7" t="n">
        <v>213</v>
      </c>
      <c r="D223" s="17" t="n">
        <v>228000</v>
      </c>
      <c r="E223" s="17" t="n">
        <v>209129</v>
      </c>
      <c r="F223" s="17" t="n">
        <v>222642.17774487</v>
      </c>
      <c r="G223" s="17" t="n">
        <v>193935.673290994</v>
      </c>
      <c r="H223" s="17" t="n">
        <v>179095</v>
      </c>
      <c r="I223" s="76" t="n">
        <v>205400</v>
      </c>
      <c r="J223" s="76" t="n">
        <v>188600</v>
      </c>
      <c r="K223" s="76" t="n">
        <v>103800</v>
      </c>
      <c r="L223" s="77" t="n">
        <v>119600</v>
      </c>
      <c r="M223" s="17" t="n">
        <v>206637</v>
      </c>
      <c r="N223" s="17" t="n">
        <v>224396</v>
      </c>
      <c r="O223" s="76" t="n">
        <v>223800</v>
      </c>
      <c r="P223" s="17" t="n">
        <v>172600</v>
      </c>
      <c r="Q223" s="17" t="n">
        <v>151200</v>
      </c>
      <c r="R223" s="17" t="n">
        <v>57600</v>
      </c>
      <c r="S223" s="0" t="n">
        <v>154600</v>
      </c>
      <c r="T223" s="0" t="n">
        <v>250200</v>
      </c>
      <c r="U223" s="17" t="n">
        <v>228930.048336344</v>
      </c>
      <c r="V223" s="0" t="n">
        <v>158600</v>
      </c>
      <c r="W223" s="0" t="n">
        <v>109800</v>
      </c>
      <c r="X223" s="17" t="n">
        <v>111800</v>
      </c>
      <c r="Y223" s="17" t="n">
        <v>129000</v>
      </c>
      <c r="Z223" s="17" t="n">
        <v>241000</v>
      </c>
      <c r="AA223" s="17" t="n">
        <v>229600</v>
      </c>
      <c r="AB223" s="17" t="n">
        <v>254200</v>
      </c>
      <c r="AC223" s="17" t="n">
        <v>215113.779340923</v>
      </c>
      <c r="AD223" s="17" t="n">
        <v>272400</v>
      </c>
      <c r="AE223" s="78" t="n">
        <v>233200</v>
      </c>
      <c r="AF223" s="17"/>
      <c r="AG223" s="17"/>
      <c r="AH223" s="17"/>
      <c r="AI223" s="79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</row>
    <row r="224" customFormat="false" ht="12.75" hidden="true" customHeight="false" outlineLevel="0" collapsed="false">
      <c r="A224" s="7" t="s">
        <v>12</v>
      </c>
      <c r="B224" s="7" t="n">
        <v>1</v>
      </c>
      <c r="C224" s="7" t="n">
        <v>214</v>
      </c>
      <c r="D224" s="17" t="n">
        <v>231800</v>
      </c>
      <c r="E224" s="17" t="n">
        <v>205753</v>
      </c>
      <c r="F224" s="17" t="n">
        <v>227130.144517991</v>
      </c>
      <c r="G224" s="17" t="n">
        <v>164427.58734571</v>
      </c>
      <c r="H224" s="17" t="n">
        <v>176838</v>
      </c>
      <c r="I224" s="76" t="n">
        <v>213000</v>
      </c>
      <c r="J224" s="76" t="n">
        <v>181400</v>
      </c>
      <c r="K224" s="76" t="n">
        <v>95800</v>
      </c>
      <c r="L224" s="77" t="n">
        <v>115400</v>
      </c>
      <c r="M224" s="17" t="n">
        <v>197200</v>
      </c>
      <c r="N224" s="17" t="n">
        <v>92739</v>
      </c>
      <c r="O224" s="76" t="n">
        <v>210200</v>
      </c>
      <c r="P224" s="17" t="n">
        <v>120800</v>
      </c>
      <c r="Q224" s="17" t="n">
        <v>137600</v>
      </c>
      <c r="R224" s="17" t="n">
        <v>96600</v>
      </c>
      <c r="S224" s="0" t="n">
        <v>135400</v>
      </c>
      <c r="T224" s="0" t="n">
        <v>260200</v>
      </c>
      <c r="U224" s="17" t="n">
        <v>218943.167033081</v>
      </c>
      <c r="V224" s="0" t="n">
        <v>165600</v>
      </c>
      <c r="W224" s="0" t="n">
        <v>101600</v>
      </c>
      <c r="X224" s="17" t="n">
        <v>108600</v>
      </c>
      <c r="Y224" s="17" t="n">
        <v>119400</v>
      </c>
      <c r="Z224" s="17" t="n">
        <v>205600</v>
      </c>
      <c r="AA224" s="17" t="n">
        <v>202000</v>
      </c>
      <c r="AB224" s="17" t="n">
        <v>217400</v>
      </c>
      <c r="AC224" s="17" t="n">
        <v>172522.780954671</v>
      </c>
      <c r="AD224" s="17" t="n">
        <v>255400</v>
      </c>
      <c r="AE224" s="78" t="n">
        <v>209400</v>
      </c>
      <c r="AF224" s="17"/>
      <c r="AG224" s="17"/>
      <c r="AH224" s="17"/>
      <c r="AI224" s="79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</row>
    <row r="225" customFormat="false" ht="12.75" hidden="true" customHeight="false" outlineLevel="0" collapsed="false">
      <c r="A225" s="7" t="s">
        <v>12</v>
      </c>
      <c r="B225" s="7" t="n">
        <v>1</v>
      </c>
      <c r="C225" s="7" t="n">
        <v>215</v>
      </c>
      <c r="D225" s="17" t="n">
        <v>229800</v>
      </c>
      <c r="E225" s="17" t="n">
        <v>209129</v>
      </c>
      <c r="F225" s="17" t="n">
        <v>227130.144517991</v>
      </c>
      <c r="G225" s="17" t="n">
        <v>179537.149426126</v>
      </c>
      <c r="H225" s="17" t="n">
        <v>73443</v>
      </c>
      <c r="I225" s="76" t="n">
        <v>215400</v>
      </c>
      <c r="J225" s="76" t="n">
        <v>188400</v>
      </c>
      <c r="K225" s="76" t="n">
        <v>95600</v>
      </c>
      <c r="L225" s="77" t="n">
        <v>116200</v>
      </c>
      <c r="M225" s="17" t="n">
        <v>199200</v>
      </c>
      <c r="N225" s="17" t="n">
        <v>207600</v>
      </c>
      <c r="O225" s="76" t="n">
        <v>163400</v>
      </c>
      <c r="P225" s="17" t="n">
        <v>118600</v>
      </c>
      <c r="Q225" s="17" t="n">
        <v>165000</v>
      </c>
      <c r="R225" s="17" t="n">
        <v>173600</v>
      </c>
      <c r="S225" s="0" t="n">
        <v>167600</v>
      </c>
      <c r="T225" s="0" t="n">
        <v>258400</v>
      </c>
      <c r="U225" s="17" t="n">
        <v>211837.11687499</v>
      </c>
      <c r="V225" s="0" t="n">
        <v>161800</v>
      </c>
      <c r="W225" s="0" t="n">
        <v>101000</v>
      </c>
      <c r="X225" s="17" t="n">
        <v>105200</v>
      </c>
      <c r="Y225" s="17" t="n">
        <v>104200</v>
      </c>
      <c r="Z225" s="17" t="n">
        <v>226800</v>
      </c>
      <c r="AA225" s="17" t="n">
        <v>214000</v>
      </c>
      <c r="AB225" s="17" t="n">
        <v>238600</v>
      </c>
      <c r="AC225" s="17" t="n">
        <v>242272.263557733</v>
      </c>
      <c r="AD225" s="17" t="n">
        <v>257000</v>
      </c>
      <c r="AE225" s="78" t="n">
        <v>272059.8</v>
      </c>
      <c r="AF225" s="17"/>
      <c r="AG225" s="17"/>
      <c r="AH225" s="17"/>
      <c r="AI225" s="79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</row>
    <row r="226" customFormat="false" ht="12.75" hidden="true" customHeight="false" outlineLevel="0" collapsed="false">
      <c r="A226" s="7" t="s">
        <v>12</v>
      </c>
      <c r="B226" s="7" t="n">
        <v>1</v>
      </c>
      <c r="C226" s="7" t="n">
        <v>216</v>
      </c>
      <c r="D226" s="17" t="n">
        <v>114000</v>
      </c>
      <c r="E226" s="17" t="n">
        <v>194497</v>
      </c>
      <c r="F226" s="17" t="n">
        <v>207031.858534011</v>
      </c>
      <c r="G226" s="17" t="n">
        <v>176692.99656393</v>
      </c>
      <c r="H226" s="17" t="n">
        <v>159635</v>
      </c>
      <c r="I226" s="76" t="n">
        <v>201200</v>
      </c>
      <c r="J226" s="76" t="n">
        <v>173600</v>
      </c>
      <c r="K226" s="76" t="n">
        <v>80800</v>
      </c>
      <c r="L226" s="77" t="n">
        <v>108800</v>
      </c>
      <c r="M226" s="17" t="n">
        <v>181290</v>
      </c>
      <c r="N226" s="17" t="n">
        <v>193916</v>
      </c>
      <c r="O226" s="76" t="n">
        <v>149800</v>
      </c>
      <c r="P226" s="17" t="n">
        <v>206400</v>
      </c>
      <c r="Q226" s="17" t="n">
        <v>176800</v>
      </c>
      <c r="R226" s="17" t="n">
        <v>177000</v>
      </c>
      <c r="S226" s="0" t="n">
        <v>164200</v>
      </c>
      <c r="T226" s="0" t="n">
        <v>248000</v>
      </c>
      <c r="U226" s="17" t="n">
        <v>211837.11687499</v>
      </c>
      <c r="V226" s="0" t="n">
        <v>146600</v>
      </c>
      <c r="W226" s="0" t="n">
        <v>96200</v>
      </c>
      <c r="X226" s="17" t="n">
        <v>97400</v>
      </c>
      <c r="Y226" s="17" t="n">
        <v>112400</v>
      </c>
      <c r="Z226" s="17" t="n">
        <v>216600</v>
      </c>
      <c r="AA226" s="17" t="n">
        <v>200400</v>
      </c>
      <c r="AB226" s="17" t="n">
        <v>238000</v>
      </c>
      <c r="AC226" s="17" t="n">
        <v>187605.196122458</v>
      </c>
      <c r="AD226" s="17" t="n">
        <v>222200</v>
      </c>
      <c r="AE226" s="78" t="n">
        <v>197200</v>
      </c>
      <c r="AF226" s="17"/>
      <c r="AG226" s="17"/>
      <c r="AH226" s="17"/>
      <c r="AI226" s="79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</row>
    <row r="227" customFormat="false" ht="12.75" hidden="true" customHeight="false" outlineLevel="0" collapsed="false">
      <c r="A227" s="7" t="s">
        <v>12</v>
      </c>
      <c r="B227" s="7" t="n">
        <v>1</v>
      </c>
      <c r="C227" s="7" t="n">
        <v>217</v>
      </c>
      <c r="D227" s="17" t="n">
        <v>235000</v>
      </c>
      <c r="E227" s="17" t="n">
        <v>209579</v>
      </c>
      <c r="F227" s="17" t="n">
        <v>221666.532794191</v>
      </c>
      <c r="G227" s="17" t="n">
        <v>181848.02362666</v>
      </c>
      <c r="H227" s="17" t="n">
        <v>177194</v>
      </c>
      <c r="I227" s="76" t="n">
        <v>205400</v>
      </c>
      <c r="J227" s="76" t="n">
        <v>174600</v>
      </c>
      <c r="K227" s="76" t="n">
        <v>94200</v>
      </c>
      <c r="L227" s="77" t="n">
        <v>114000</v>
      </c>
      <c r="M227" s="17" t="n">
        <v>183406</v>
      </c>
      <c r="N227" s="17" t="n">
        <v>190452</v>
      </c>
      <c r="O227" s="76" t="n">
        <v>169000</v>
      </c>
      <c r="P227" s="17" t="n">
        <v>198200</v>
      </c>
      <c r="Q227" s="17" t="n">
        <v>183800</v>
      </c>
      <c r="R227" s="17" t="n">
        <v>167200</v>
      </c>
      <c r="S227" s="0" t="n">
        <v>164800</v>
      </c>
      <c r="T227" s="0" t="n">
        <v>261600</v>
      </c>
      <c r="U227" s="17" t="n">
        <v>212797.393923381</v>
      </c>
      <c r="V227" s="0" t="n">
        <v>147000</v>
      </c>
      <c r="W227" s="0" t="n">
        <v>92400</v>
      </c>
      <c r="X227" s="17" t="n">
        <v>92200</v>
      </c>
      <c r="Y227" s="17" t="n">
        <v>106400</v>
      </c>
      <c r="Z227" s="17" t="n">
        <v>214400</v>
      </c>
      <c r="AA227" s="17" t="n">
        <v>175400</v>
      </c>
      <c r="AB227" s="17" t="n">
        <v>182600</v>
      </c>
      <c r="AC227" s="17" t="n">
        <v>187379.931349276</v>
      </c>
      <c r="AD227" s="17" t="n">
        <v>253400</v>
      </c>
      <c r="AE227" s="78" t="n">
        <v>215200</v>
      </c>
      <c r="AF227" s="17"/>
      <c r="AG227" s="17"/>
      <c r="AH227" s="17"/>
      <c r="AI227" s="79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</row>
    <row r="228" customFormat="false" ht="12.75" hidden="true" customHeight="false" outlineLevel="0" collapsed="false">
      <c r="A228" s="7" t="s">
        <v>12</v>
      </c>
      <c r="B228" s="7" t="n">
        <v>1</v>
      </c>
      <c r="C228" s="7" t="n">
        <v>218</v>
      </c>
      <c r="D228" s="17" t="n">
        <v>193000</v>
      </c>
      <c r="E228" s="17" t="n">
        <v>215207</v>
      </c>
      <c r="F228" s="17" t="n">
        <v>233179.143212199</v>
      </c>
      <c r="G228" s="17" t="n">
        <v>180070.428087788</v>
      </c>
      <c r="H228" s="17" t="n">
        <v>176898</v>
      </c>
      <c r="I228" s="76" t="n">
        <v>208000</v>
      </c>
      <c r="J228" s="76" t="n">
        <v>181400</v>
      </c>
      <c r="K228" s="76" t="n">
        <v>85600</v>
      </c>
      <c r="L228" s="77" t="n">
        <v>113400</v>
      </c>
      <c r="M228" s="17" t="n">
        <v>178564</v>
      </c>
      <c r="N228" s="17" t="n">
        <v>208824</v>
      </c>
      <c r="O228" s="76" t="n">
        <v>216000</v>
      </c>
      <c r="P228" s="17" t="n">
        <v>88000</v>
      </c>
      <c r="Q228" s="17" t="n">
        <v>171600</v>
      </c>
      <c r="R228" s="17" t="n">
        <v>58200</v>
      </c>
      <c r="S228" s="0" t="n">
        <v>166400</v>
      </c>
      <c r="T228" s="0" t="n">
        <v>232600</v>
      </c>
      <c r="U228" s="17" t="n">
        <v>218559.056213725</v>
      </c>
      <c r="V228" s="0" t="n">
        <v>158400</v>
      </c>
      <c r="W228" s="0" t="n">
        <v>74200</v>
      </c>
      <c r="X228" s="17" t="n">
        <v>75400</v>
      </c>
      <c r="Y228" s="17" t="n">
        <v>122400</v>
      </c>
      <c r="Z228" s="17" t="n">
        <v>189800</v>
      </c>
      <c r="AA228" s="17" t="n">
        <v>174400</v>
      </c>
      <c r="AB228" s="17" t="n">
        <v>192000</v>
      </c>
      <c r="AC228" s="17" t="n">
        <v>243188.340302008</v>
      </c>
      <c r="AD228" s="17" t="n">
        <v>267800</v>
      </c>
      <c r="AE228" s="78" t="n">
        <v>283593.9</v>
      </c>
      <c r="AF228" s="17"/>
      <c r="AG228" s="17"/>
      <c r="AH228" s="17"/>
      <c r="AI228" s="79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</row>
    <row r="229" customFormat="false" ht="12.75" hidden="true" customHeight="false" outlineLevel="0" collapsed="false">
      <c r="A229" s="7" t="s">
        <v>12</v>
      </c>
      <c r="B229" s="7" t="n">
        <v>1</v>
      </c>
      <c r="C229" s="7" t="n">
        <v>219</v>
      </c>
      <c r="D229" s="17" t="n">
        <v>220200</v>
      </c>
      <c r="E229" s="17" t="n">
        <v>213181</v>
      </c>
      <c r="F229" s="17" t="n">
        <v>172298.898289851</v>
      </c>
      <c r="G229" s="17" t="n">
        <v>185403.214704405</v>
      </c>
      <c r="H229" s="17" t="n">
        <v>261463</v>
      </c>
      <c r="I229" s="76" t="n">
        <v>210400</v>
      </c>
      <c r="J229" s="76" t="n">
        <v>169800</v>
      </c>
      <c r="K229" s="76" t="n">
        <v>102600</v>
      </c>
      <c r="L229" s="77" t="n">
        <v>122000</v>
      </c>
      <c r="M229" s="17" t="n">
        <v>204200</v>
      </c>
      <c r="N229" s="17" t="n">
        <v>224706</v>
      </c>
      <c r="O229" s="76" t="n">
        <v>175600</v>
      </c>
      <c r="P229" s="17" t="n">
        <v>173600</v>
      </c>
      <c r="Q229" s="17" t="n">
        <v>207000</v>
      </c>
      <c r="R229" s="17" t="n">
        <v>171200</v>
      </c>
      <c r="S229" s="0" t="n">
        <v>181800</v>
      </c>
      <c r="T229" s="0" t="n">
        <v>261600</v>
      </c>
      <c r="U229" s="17" t="n">
        <v>217982.88998469</v>
      </c>
      <c r="V229" s="0" t="n">
        <v>162800</v>
      </c>
      <c r="W229" s="0" t="n">
        <v>106800</v>
      </c>
      <c r="X229" s="17" t="n">
        <v>116200</v>
      </c>
      <c r="Y229" s="17" t="n">
        <v>128400</v>
      </c>
      <c r="Z229" s="17" t="n">
        <v>234800</v>
      </c>
      <c r="AA229" s="17" t="n">
        <v>222400</v>
      </c>
      <c r="AB229" s="17" t="n">
        <v>226600</v>
      </c>
      <c r="AC229" s="17" t="n">
        <v>221790.064056118</v>
      </c>
      <c r="AD229" s="17" t="n">
        <v>266800</v>
      </c>
      <c r="AE229" s="78" t="n">
        <v>203600</v>
      </c>
      <c r="AF229" s="17"/>
      <c r="AG229" s="17"/>
      <c r="AH229" s="17"/>
      <c r="AI229" s="79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</row>
    <row r="230" customFormat="false" ht="12.75" hidden="true" customHeight="false" outlineLevel="0" collapsed="false">
      <c r="A230" s="7" t="s">
        <v>12</v>
      </c>
      <c r="B230" s="7" t="n">
        <v>1</v>
      </c>
      <c r="C230" s="7" t="n">
        <v>220</v>
      </c>
      <c r="D230" s="17" t="n">
        <v>198800</v>
      </c>
      <c r="E230" s="17" t="n">
        <v>203051</v>
      </c>
      <c r="F230" s="17" t="n">
        <v>195519.248116003</v>
      </c>
      <c r="G230" s="17" t="n">
        <v>154828.571435798</v>
      </c>
      <c r="H230" s="17" t="n">
        <v>157966</v>
      </c>
      <c r="I230" s="76" t="n">
        <v>188000</v>
      </c>
      <c r="J230" s="76" t="n">
        <v>177600</v>
      </c>
      <c r="K230" s="76" t="n">
        <v>91600</v>
      </c>
      <c r="L230" s="77" t="n">
        <v>106000</v>
      </c>
      <c r="M230" s="17" t="n">
        <v>190509</v>
      </c>
      <c r="N230" s="17" t="n">
        <v>202226</v>
      </c>
      <c r="O230" s="76" t="n">
        <v>184600</v>
      </c>
      <c r="P230" s="17" t="n">
        <v>113400</v>
      </c>
      <c r="Q230" s="17" t="n">
        <v>42800</v>
      </c>
      <c r="R230" s="17" t="n">
        <v>0</v>
      </c>
      <c r="S230" s="0" t="n">
        <v>15000</v>
      </c>
      <c r="T230" s="0" t="n">
        <v>244000</v>
      </c>
      <c r="U230" s="17" t="n">
        <v>196088.573281382</v>
      </c>
      <c r="V230" s="0" t="n">
        <v>140400</v>
      </c>
      <c r="W230" s="0" t="n">
        <v>99400</v>
      </c>
      <c r="X230" s="17" t="n">
        <v>100400</v>
      </c>
      <c r="Y230" s="17" t="n">
        <v>105600</v>
      </c>
      <c r="Z230" s="17" t="n">
        <v>230400</v>
      </c>
      <c r="AA230" s="17" t="n">
        <v>207400</v>
      </c>
      <c r="AB230" s="17" t="n">
        <v>137400</v>
      </c>
      <c r="AC230" s="17" t="n">
        <v>196897.368016235</v>
      </c>
      <c r="AD230" s="17" t="n">
        <v>268400</v>
      </c>
      <c r="AE230" s="78" t="n">
        <v>220800</v>
      </c>
      <c r="AF230" s="17"/>
      <c r="AG230" s="17"/>
      <c r="AH230" s="17"/>
      <c r="AI230" s="79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</row>
    <row r="231" customFormat="false" ht="12.75" hidden="true" customHeight="false" outlineLevel="0" collapsed="false">
      <c r="A231" s="7" t="s">
        <v>12</v>
      </c>
      <c r="B231" s="7" t="n">
        <v>1</v>
      </c>
      <c r="C231" s="7" t="n">
        <v>221</v>
      </c>
      <c r="D231" s="17" t="n">
        <v>247400</v>
      </c>
      <c r="E231" s="17" t="n">
        <v>213181</v>
      </c>
      <c r="F231" s="17" t="n">
        <v>217568.824001341</v>
      </c>
      <c r="G231" s="17" t="n">
        <v>183803.37871942</v>
      </c>
      <c r="H231" s="17" t="n">
        <v>64089</v>
      </c>
      <c r="I231" s="76" t="n">
        <v>204600</v>
      </c>
      <c r="J231" s="76" t="n">
        <v>174000</v>
      </c>
      <c r="K231" s="76" t="n">
        <v>84600</v>
      </c>
      <c r="L231" s="77" t="n">
        <v>107400</v>
      </c>
      <c r="M231" s="17" t="n">
        <v>199200</v>
      </c>
      <c r="N231" s="17" t="n">
        <v>212020</v>
      </c>
      <c r="O231" s="76" t="n">
        <v>208200</v>
      </c>
      <c r="P231" s="17" t="n">
        <v>218600</v>
      </c>
      <c r="Q231" s="17" t="n">
        <v>215600</v>
      </c>
      <c r="R231" s="17" t="n">
        <v>167600</v>
      </c>
      <c r="S231" s="0" t="n">
        <v>172200</v>
      </c>
      <c r="T231" s="0" t="n">
        <v>234800</v>
      </c>
      <c r="U231" s="17" t="n">
        <v>193975.963774923</v>
      </c>
      <c r="V231" s="0" t="n">
        <v>154000</v>
      </c>
      <c r="W231" s="0" t="n">
        <v>96000</v>
      </c>
      <c r="X231" s="17" t="n">
        <v>108200</v>
      </c>
      <c r="Y231" s="17" t="n">
        <v>124400</v>
      </c>
      <c r="Z231" s="17" t="n">
        <v>229400</v>
      </c>
      <c r="AA231" s="17" t="n">
        <v>189800</v>
      </c>
      <c r="AB231" s="17" t="n">
        <v>245200</v>
      </c>
      <c r="AC231" s="17" t="n">
        <v>188749.353449581</v>
      </c>
      <c r="AD231" s="17" t="n">
        <v>246400</v>
      </c>
      <c r="AE231" s="78" t="n">
        <v>203200</v>
      </c>
      <c r="AF231" s="17"/>
      <c r="AG231" s="17"/>
      <c r="AH231" s="17"/>
      <c r="AI231" s="79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</row>
    <row r="232" customFormat="false" ht="12.75" hidden="true" customHeight="false" outlineLevel="0" collapsed="false">
      <c r="A232" s="7" t="s">
        <v>12</v>
      </c>
      <c r="B232" s="7" t="n">
        <v>1</v>
      </c>
      <c r="C232" s="7" t="n">
        <v>222</v>
      </c>
      <c r="D232" s="17" t="n">
        <v>236400</v>
      </c>
      <c r="E232" s="17" t="n">
        <v>187969</v>
      </c>
      <c r="F232" s="17" t="n">
        <v>217959.081981612</v>
      </c>
      <c r="G232" s="17" t="n">
        <v>174026.603255621</v>
      </c>
      <c r="H232" s="17" t="n">
        <v>144200</v>
      </c>
      <c r="I232" s="76" t="n">
        <v>201400</v>
      </c>
      <c r="J232" s="76" t="n">
        <v>172800</v>
      </c>
      <c r="K232" s="76" t="n">
        <v>92200</v>
      </c>
      <c r="L232" s="77" t="n">
        <v>105800</v>
      </c>
      <c r="M232" s="17" t="n">
        <v>188279</v>
      </c>
      <c r="N232" s="17" t="n">
        <v>160926</v>
      </c>
      <c r="O232" s="76" t="n">
        <v>193400</v>
      </c>
      <c r="P232" s="17" t="n">
        <v>174800</v>
      </c>
      <c r="Q232" s="17" t="n">
        <v>104600</v>
      </c>
      <c r="R232" s="17" t="n">
        <v>161000</v>
      </c>
      <c r="S232" s="0" t="n">
        <v>118600</v>
      </c>
      <c r="T232" s="0" t="n">
        <v>251600</v>
      </c>
      <c r="U232" s="17" t="n">
        <v>178995.641820028</v>
      </c>
      <c r="V232" s="0" t="n">
        <v>153400</v>
      </c>
      <c r="W232" s="0" t="n">
        <v>82200</v>
      </c>
      <c r="X232" s="17" t="n">
        <v>95800</v>
      </c>
      <c r="Y232" s="17" t="n">
        <v>117000</v>
      </c>
      <c r="Z232" s="17" t="n">
        <v>230200</v>
      </c>
      <c r="AA232" s="17" t="n">
        <v>216000</v>
      </c>
      <c r="AB232" s="17" t="n">
        <v>249400</v>
      </c>
      <c r="AC232" s="17" t="n">
        <v>212406.847649847</v>
      </c>
      <c r="AD232" s="17" t="n">
        <v>271400</v>
      </c>
      <c r="AE232" s="78" t="n">
        <v>208400</v>
      </c>
      <c r="AF232" s="17"/>
      <c r="AG232" s="17"/>
      <c r="AH232" s="17"/>
      <c r="AI232" s="79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</row>
    <row r="233" customFormat="false" ht="12.75" hidden="true" customHeight="false" outlineLevel="0" collapsed="false">
      <c r="A233" s="7" t="s">
        <v>12</v>
      </c>
      <c r="B233" s="7" t="n">
        <v>1</v>
      </c>
      <c r="C233" s="7" t="n">
        <v>223</v>
      </c>
      <c r="D233" s="17" t="n">
        <v>220600</v>
      </c>
      <c r="E233" s="17" t="n">
        <v>214757</v>
      </c>
      <c r="F233" s="17" t="n">
        <v>243716.108679529</v>
      </c>
      <c r="G233" s="17" t="n">
        <v>191802.558644347</v>
      </c>
      <c r="H233" s="17" t="n">
        <v>251557</v>
      </c>
      <c r="I233" s="76" t="n">
        <v>218600</v>
      </c>
      <c r="J233" s="76" t="n">
        <v>186400</v>
      </c>
      <c r="K233" s="76" t="n">
        <v>100200</v>
      </c>
      <c r="L233" s="77" t="n">
        <v>117800</v>
      </c>
      <c r="M233" s="17" t="n">
        <v>194000</v>
      </c>
      <c r="N233" s="17" t="n">
        <v>203200</v>
      </c>
      <c r="O233" s="76" t="n">
        <v>225400</v>
      </c>
      <c r="P233" s="17" t="n">
        <v>216000</v>
      </c>
      <c r="Q233" s="17" t="n">
        <v>230200</v>
      </c>
      <c r="R233" s="17" t="n">
        <v>164400</v>
      </c>
      <c r="S233" s="0" t="n">
        <v>176000</v>
      </c>
      <c r="T233" s="0" t="n">
        <v>208000</v>
      </c>
      <c r="U233" s="17" t="n">
        <v>239493.095868642</v>
      </c>
      <c r="V233" s="0" t="n">
        <v>176600</v>
      </c>
      <c r="W233" s="0" t="n">
        <v>106800</v>
      </c>
      <c r="X233" s="17" t="n">
        <v>114000</v>
      </c>
      <c r="Y233" s="17" t="n">
        <v>116600</v>
      </c>
      <c r="Z233" s="17" t="n">
        <v>250000</v>
      </c>
      <c r="AA233" s="17" t="n">
        <v>235200</v>
      </c>
      <c r="AB233" s="17" t="n">
        <v>173200</v>
      </c>
      <c r="AC233" s="17" t="n">
        <v>41040.4258641789</v>
      </c>
      <c r="AD233" s="17" t="n">
        <v>288600</v>
      </c>
      <c r="AE233" s="78" t="n">
        <v>239800</v>
      </c>
      <c r="AF233" s="17"/>
      <c r="AG233" s="17"/>
      <c r="AH233" s="17"/>
      <c r="AI233" s="79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</row>
    <row r="234" customFormat="false" ht="12.75" hidden="true" customHeight="false" outlineLevel="0" collapsed="false">
      <c r="A234" s="7" t="s">
        <v>12</v>
      </c>
      <c r="B234" s="7" t="n">
        <v>1</v>
      </c>
      <c r="C234" s="7" t="n">
        <v>224</v>
      </c>
      <c r="D234" s="17" t="n">
        <v>239439</v>
      </c>
      <c r="E234" s="17" t="n">
        <v>217169</v>
      </c>
      <c r="F234" s="17" t="n">
        <v>232317.64872075</v>
      </c>
      <c r="G234" s="17" t="n">
        <v>171438.424151023</v>
      </c>
      <c r="H234" s="17" t="n">
        <v>242633</v>
      </c>
      <c r="I234" s="76" t="n">
        <v>226127</v>
      </c>
      <c r="J234" s="76" t="n">
        <v>195264</v>
      </c>
      <c r="K234" s="76" t="n">
        <v>104299</v>
      </c>
      <c r="L234" s="77" t="n">
        <v>118171</v>
      </c>
      <c r="M234" s="17" t="n">
        <v>186950</v>
      </c>
      <c r="N234" s="17" t="n">
        <v>212394</v>
      </c>
      <c r="O234" s="76" t="n">
        <v>240183</v>
      </c>
      <c r="P234" s="17" t="n">
        <v>189000</v>
      </c>
      <c r="Q234" s="17" t="n">
        <v>150825</v>
      </c>
      <c r="R234" s="17" t="n">
        <v>190215</v>
      </c>
      <c r="S234" s="0" t="n">
        <v>185058</v>
      </c>
      <c r="T234" s="0" t="n">
        <v>249400</v>
      </c>
      <c r="U234" s="17" t="n">
        <v>221247.831949219</v>
      </c>
      <c r="V234" s="0" t="n">
        <v>71400</v>
      </c>
      <c r="W234" s="0" t="n">
        <v>73400</v>
      </c>
      <c r="X234" s="17" t="n">
        <v>97200</v>
      </c>
      <c r="Y234" s="17" t="n">
        <v>115200</v>
      </c>
      <c r="Z234" s="17" t="n">
        <v>240600</v>
      </c>
      <c r="AA234" s="17" t="n">
        <v>204200</v>
      </c>
      <c r="AB234" s="17" t="n">
        <v>202000</v>
      </c>
      <c r="AC234" s="17" t="n">
        <v>222826.282012757</v>
      </c>
      <c r="AD234" s="17" t="n">
        <v>280000</v>
      </c>
      <c r="AE234" s="78" t="n">
        <v>230200</v>
      </c>
      <c r="AF234" s="17"/>
      <c r="AG234" s="17"/>
      <c r="AH234" s="17"/>
      <c r="AI234" s="79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</row>
    <row r="235" customFormat="false" ht="12.75" hidden="true" customHeight="false" outlineLevel="0" collapsed="false">
      <c r="A235" s="7" t="s">
        <v>12</v>
      </c>
      <c r="B235" s="7" t="n">
        <v>1</v>
      </c>
      <c r="C235" s="7" t="n">
        <v>225</v>
      </c>
      <c r="D235" s="17" t="n">
        <v>225400</v>
      </c>
      <c r="E235" s="17" t="n">
        <v>202376</v>
      </c>
      <c r="F235" s="17" t="n">
        <v>208788.019445233</v>
      </c>
      <c r="G235" s="17" t="n">
        <v>151628.899465827</v>
      </c>
      <c r="H235" s="17" t="n">
        <v>69729</v>
      </c>
      <c r="I235" s="76" t="n">
        <v>193200</v>
      </c>
      <c r="J235" s="76" t="n">
        <v>175600</v>
      </c>
      <c r="K235" s="76" t="n">
        <v>88400</v>
      </c>
      <c r="L235" s="77" t="n">
        <v>104800</v>
      </c>
      <c r="M235" s="17" t="n">
        <v>185066</v>
      </c>
      <c r="N235" s="17" t="n">
        <v>185038</v>
      </c>
      <c r="O235" s="76" t="n">
        <v>173000</v>
      </c>
      <c r="P235" s="17" t="n">
        <v>77600</v>
      </c>
      <c r="Q235" s="17" t="n">
        <v>2000</v>
      </c>
      <c r="R235" s="17" t="n">
        <v>1E-007</v>
      </c>
      <c r="S235" s="0" t="n">
        <v>16200</v>
      </c>
      <c r="T235" s="0" t="n">
        <v>242400</v>
      </c>
      <c r="U235" s="17" t="n">
        <v>212221.227694346</v>
      </c>
      <c r="V235" s="0" t="n">
        <v>154800</v>
      </c>
      <c r="W235" s="0" t="n">
        <v>99000</v>
      </c>
      <c r="X235" s="17" t="n">
        <v>98800</v>
      </c>
      <c r="Y235" s="17" t="n">
        <v>112000</v>
      </c>
      <c r="Z235" s="17" t="n">
        <v>220200</v>
      </c>
      <c r="AA235" s="17" t="n">
        <v>209200</v>
      </c>
      <c r="AB235" s="17" t="n">
        <v>236000</v>
      </c>
      <c r="AC235" s="17" t="n">
        <v>210755.844583064</v>
      </c>
      <c r="AD235" s="17" t="n">
        <v>266000</v>
      </c>
      <c r="AE235" s="78" t="n">
        <v>219200</v>
      </c>
      <c r="AF235" s="17"/>
      <c r="AG235" s="17"/>
      <c r="AH235" s="17"/>
      <c r="AI235" s="79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</row>
    <row r="236" customFormat="false" ht="12.75" hidden="true" customHeight="false" outlineLevel="0" collapsed="false">
      <c r="A236" s="7" t="s">
        <v>12</v>
      </c>
      <c r="B236" s="7" t="n">
        <v>1</v>
      </c>
      <c r="C236" s="7" t="n">
        <v>226</v>
      </c>
      <c r="D236" s="17" t="n">
        <v>166800</v>
      </c>
      <c r="E236" s="17" t="n">
        <v>203051</v>
      </c>
      <c r="F236" s="17" t="n">
        <v>168981.705457544</v>
      </c>
      <c r="G236" s="17" t="n">
        <v>169404.854854553</v>
      </c>
      <c r="H236" s="17" t="n">
        <v>231788</v>
      </c>
      <c r="I236" s="76" t="n">
        <v>197400</v>
      </c>
      <c r="J236" s="76" t="n">
        <v>168000</v>
      </c>
      <c r="K236" s="76" t="n">
        <v>82800</v>
      </c>
      <c r="L236" s="77" t="n">
        <v>94400</v>
      </c>
      <c r="M236" s="17" t="n">
        <v>180560</v>
      </c>
      <c r="N236" s="17" t="n">
        <v>183590</v>
      </c>
      <c r="O236" s="76" t="n">
        <v>202600</v>
      </c>
      <c r="P236" s="17" t="n">
        <v>204000</v>
      </c>
      <c r="Q236" s="17" t="n">
        <v>207000</v>
      </c>
      <c r="R236" s="17" t="n">
        <v>188800</v>
      </c>
      <c r="S236" s="0" t="n">
        <v>161000</v>
      </c>
      <c r="T236" s="0" t="n">
        <v>241000</v>
      </c>
      <c r="U236" s="17" t="n">
        <v>212605.338513702</v>
      </c>
      <c r="V236" s="0" t="n">
        <v>145200</v>
      </c>
      <c r="W236" s="0" t="n">
        <v>87600</v>
      </c>
      <c r="X236" s="17" t="n">
        <v>91400</v>
      </c>
      <c r="Y236" s="17" t="n">
        <v>107200</v>
      </c>
      <c r="Z236" s="17" t="n">
        <v>221000</v>
      </c>
      <c r="AA236" s="17" t="n">
        <v>197200</v>
      </c>
      <c r="AB236" s="17" t="n">
        <v>253049</v>
      </c>
      <c r="AC236" s="17" t="n">
        <v>205730.562934652</v>
      </c>
      <c r="AD236" s="17" t="n">
        <v>262200</v>
      </c>
      <c r="AE236" s="78" t="n">
        <v>208800</v>
      </c>
      <c r="AF236" s="17"/>
      <c r="AG236" s="17"/>
      <c r="AH236" s="17"/>
      <c r="AI236" s="79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</row>
    <row r="237" customFormat="false" ht="12.75" hidden="true" customHeight="false" outlineLevel="0" collapsed="false">
      <c r="A237" s="7" t="s">
        <v>12</v>
      </c>
      <c r="B237" s="7" t="n">
        <v>1</v>
      </c>
      <c r="C237" s="7" t="n">
        <v>227</v>
      </c>
      <c r="D237" s="17" t="n">
        <v>147800</v>
      </c>
      <c r="E237" s="17" t="n">
        <v>141596</v>
      </c>
      <c r="F237" s="17" t="n">
        <v>182250.476786773</v>
      </c>
      <c r="G237" s="17" t="n">
        <v>128697.917014372</v>
      </c>
      <c r="H237" s="17" t="n">
        <v>91727</v>
      </c>
      <c r="I237" s="76" t="n">
        <v>204400</v>
      </c>
      <c r="J237" s="76" t="n">
        <v>167000</v>
      </c>
      <c r="K237" s="76" t="n">
        <v>83600</v>
      </c>
      <c r="L237" s="77" t="n">
        <v>106000</v>
      </c>
      <c r="M237" s="17" t="n">
        <v>135133</v>
      </c>
      <c r="N237" s="17" t="n">
        <v>154083</v>
      </c>
      <c r="O237" s="76" t="n">
        <v>208000</v>
      </c>
      <c r="P237" s="17" t="n">
        <v>192400</v>
      </c>
      <c r="Q237" s="17" t="n">
        <v>181800</v>
      </c>
      <c r="R237" s="17" t="n">
        <v>114200</v>
      </c>
      <c r="S237" s="0" t="n">
        <v>163800</v>
      </c>
      <c r="T237" s="0" t="n">
        <v>253000</v>
      </c>
      <c r="U237" s="17" t="n">
        <v>214717.948020162</v>
      </c>
      <c r="V237" s="0" t="n">
        <v>162200</v>
      </c>
      <c r="W237" s="0" t="n">
        <v>104800</v>
      </c>
      <c r="X237" s="17" t="n">
        <v>102000</v>
      </c>
      <c r="Y237" s="17" t="n">
        <v>119600</v>
      </c>
      <c r="Z237" s="17" t="n">
        <v>236200</v>
      </c>
      <c r="AA237" s="17" t="n">
        <v>221800</v>
      </c>
      <c r="AB237" s="17" t="n">
        <v>153400</v>
      </c>
      <c r="AC237" s="17" t="n">
        <v>0</v>
      </c>
      <c r="AD237" s="17" t="n">
        <v>0</v>
      </c>
      <c r="AE237" s="78" t="n">
        <v>0</v>
      </c>
      <c r="AF237" s="17"/>
      <c r="AG237" s="17"/>
      <c r="AH237" s="17"/>
      <c r="AI237" s="79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</row>
    <row r="238" customFormat="false" ht="12.75" hidden="true" customHeight="false" outlineLevel="0" collapsed="false">
      <c r="A238" s="7" t="s">
        <v>12</v>
      </c>
      <c r="B238" s="7" t="n">
        <v>1</v>
      </c>
      <c r="C238" s="7" t="n">
        <v>228</v>
      </c>
      <c r="D238" s="17" t="n">
        <v>192200</v>
      </c>
      <c r="E238" s="17" t="n">
        <v>129563</v>
      </c>
      <c r="F238" s="17" t="n">
        <v>0</v>
      </c>
      <c r="G238" s="17" t="n">
        <v>100789.667054073</v>
      </c>
      <c r="H238" s="17" t="n">
        <v>202454</v>
      </c>
      <c r="I238" s="76" t="n">
        <v>53200</v>
      </c>
      <c r="J238" s="76" t="n">
        <v>37800</v>
      </c>
      <c r="K238" s="76" t="n">
        <v>108200</v>
      </c>
      <c r="L238" s="77" t="n">
        <v>128600</v>
      </c>
      <c r="M238" s="17" t="n">
        <v>211000</v>
      </c>
      <c r="N238" s="17" t="n">
        <v>190578</v>
      </c>
      <c r="O238" s="76" t="n">
        <v>215000</v>
      </c>
      <c r="P238" s="17" t="n">
        <v>213400</v>
      </c>
      <c r="Q238" s="17" t="n">
        <v>214600</v>
      </c>
      <c r="R238" s="17" t="n">
        <v>208000</v>
      </c>
      <c r="S238" s="0" t="n">
        <v>166600</v>
      </c>
      <c r="T238" s="0" t="n">
        <v>219400</v>
      </c>
      <c r="U238" s="17" t="n">
        <v>211260.950645955</v>
      </c>
      <c r="V238" s="0" t="n">
        <v>178200</v>
      </c>
      <c r="W238" s="0" t="n">
        <v>72600</v>
      </c>
      <c r="X238" s="17" t="n">
        <v>122800</v>
      </c>
      <c r="Y238" s="17" t="n">
        <v>127800</v>
      </c>
      <c r="Z238" s="17" t="n">
        <v>217800</v>
      </c>
      <c r="AA238" s="17" t="n">
        <v>244800</v>
      </c>
      <c r="AB238" s="17" t="n">
        <v>171200</v>
      </c>
      <c r="AC238" s="17" t="n">
        <v>218925.447023814</v>
      </c>
      <c r="AD238" s="17" t="n">
        <v>297000</v>
      </c>
      <c r="AE238" s="78" t="n">
        <v>252400</v>
      </c>
      <c r="AF238" s="17"/>
      <c r="AG238" s="17"/>
      <c r="AH238" s="17"/>
      <c r="AI238" s="79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</row>
    <row r="239" customFormat="false" ht="12.75" hidden="true" customHeight="false" outlineLevel="0" collapsed="false">
      <c r="A239" s="7" t="s">
        <v>12</v>
      </c>
      <c r="B239" s="7" t="n">
        <v>1</v>
      </c>
      <c r="C239" s="7" t="n">
        <v>229</v>
      </c>
      <c r="D239" s="17" t="n">
        <v>191000</v>
      </c>
      <c r="E239" s="17" t="n">
        <v>210480</v>
      </c>
      <c r="F239" s="17" t="n">
        <v>229081.434419349</v>
      </c>
      <c r="G239" s="17" t="n">
        <v>154828.571435798</v>
      </c>
      <c r="H239" s="17" t="n">
        <v>116317</v>
      </c>
      <c r="I239" s="76" t="n">
        <v>193000</v>
      </c>
      <c r="J239" s="76" t="n">
        <v>181400</v>
      </c>
      <c r="K239" s="76" t="n">
        <v>94600</v>
      </c>
      <c r="L239" s="77" t="n">
        <v>106800</v>
      </c>
      <c r="M239" s="17" t="n">
        <v>194800</v>
      </c>
      <c r="N239" s="17" t="n">
        <v>196800</v>
      </c>
      <c r="O239" s="76" t="n">
        <v>195800</v>
      </c>
      <c r="P239" s="17" t="n">
        <v>206200</v>
      </c>
      <c r="Q239" s="17" t="n">
        <v>166000</v>
      </c>
      <c r="R239" s="17" t="n">
        <v>119000</v>
      </c>
      <c r="S239" s="0" t="n">
        <v>158800</v>
      </c>
      <c r="T239" s="0" t="n">
        <v>256000</v>
      </c>
      <c r="U239" s="17" t="n">
        <v>213949.726381449</v>
      </c>
      <c r="V239" s="0" t="n">
        <v>168200</v>
      </c>
      <c r="W239" s="0" t="n">
        <v>101000</v>
      </c>
      <c r="X239" s="17" t="n">
        <v>104200</v>
      </c>
      <c r="Y239" s="17" t="n">
        <v>115200</v>
      </c>
      <c r="Z239" s="17" t="n">
        <v>209000</v>
      </c>
      <c r="AA239" s="17" t="n">
        <v>215200</v>
      </c>
      <c r="AB239" s="17" t="n">
        <v>237400</v>
      </c>
      <c r="AC239" s="17" t="n">
        <v>209544.107823986</v>
      </c>
      <c r="AD239" s="17" t="n">
        <v>260400</v>
      </c>
      <c r="AE239" s="78" t="n">
        <v>219000</v>
      </c>
      <c r="AF239" s="17"/>
      <c r="AG239" s="17"/>
      <c r="AH239" s="17"/>
      <c r="AI239" s="79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</row>
    <row r="240" customFormat="false" ht="12.75" hidden="true" customHeight="false" outlineLevel="0" collapsed="false">
      <c r="A240" s="7" t="s">
        <v>12</v>
      </c>
      <c r="B240" s="7" t="n">
        <v>1</v>
      </c>
      <c r="C240" s="7" t="n">
        <v>230</v>
      </c>
      <c r="D240" s="17" t="n">
        <v>232200</v>
      </c>
      <c r="E240" s="17" t="n">
        <v>192021</v>
      </c>
      <c r="F240" s="17" t="n">
        <v>204300.052672111</v>
      </c>
      <c r="G240" s="17" t="n">
        <v>157672.724297994</v>
      </c>
      <c r="H240" s="17" t="n">
        <v>153701</v>
      </c>
      <c r="I240" s="76" t="n">
        <v>188000</v>
      </c>
      <c r="J240" s="76" t="n">
        <v>177000</v>
      </c>
      <c r="K240" s="76" t="n">
        <v>82800</v>
      </c>
      <c r="L240" s="77" t="n">
        <v>101200</v>
      </c>
      <c r="M240" s="17" t="n">
        <v>180374</v>
      </c>
      <c r="N240" s="17" t="n">
        <v>196962</v>
      </c>
      <c r="O240" s="76" t="n">
        <v>156000</v>
      </c>
      <c r="P240" s="17" t="n">
        <v>108800</v>
      </c>
      <c r="Q240" s="17" t="n">
        <v>166000</v>
      </c>
      <c r="R240" s="17" t="n">
        <v>113200</v>
      </c>
      <c r="S240" s="0" t="n">
        <v>136800</v>
      </c>
      <c r="T240" s="0" t="n">
        <v>250200</v>
      </c>
      <c r="U240" s="17" t="n">
        <v>203194.623439473</v>
      </c>
      <c r="V240" s="0" t="n">
        <v>159400</v>
      </c>
      <c r="W240" s="0" t="n">
        <v>97200</v>
      </c>
      <c r="X240" s="17" t="n">
        <v>99800</v>
      </c>
      <c r="Y240" s="17" t="n">
        <v>114000</v>
      </c>
      <c r="Z240" s="17" t="n">
        <v>132800</v>
      </c>
      <c r="AA240" s="17" t="n">
        <v>203000</v>
      </c>
      <c r="AB240" s="17" t="n">
        <v>193600</v>
      </c>
      <c r="AC240" s="17" t="n">
        <v>129593.885408646</v>
      </c>
      <c r="AD240" s="17" t="n">
        <v>250400</v>
      </c>
      <c r="AE240" s="78" t="n">
        <v>218200</v>
      </c>
      <c r="AF240" s="17"/>
      <c r="AG240" s="17"/>
      <c r="AH240" s="17"/>
      <c r="AI240" s="79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</row>
    <row r="241" customFormat="false" ht="12.75" hidden="true" customHeight="false" outlineLevel="0" collapsed="false">
      <c r="A241" s="7" t="s">
        <v>12</v>
      </c>
      <c r="B241" s="7" t="n">
        <v>1</v>
      </c>
      <c r="C241" s="7" t="n">
        <v>231</v>
      </c>
      <c r="D241" s="17" t="n">
        <v>172800</v>
      </c>
      <c r="E241" s="17" t="n">
        <v>151500</v>
      </c>
      <c r="F241" s="17" t="n">
        <v>223032.435725141</v>
      </c>
      <c r="G241" s="17" t="n">
        <v>164249.827791822</v>
      </c>
      <c r="H241" s="17" t="n">
        <v>140053</v>
      </c>
      <c r="I241" s="76" t="n">
        <v>217000</v>
      </c>
      <c r="J241" s="76" t="n">
        <v>185400</v>
      </c>
      <c r="K241" s="76" t="n">
        <v>101800</v>
      </c>
      <c r="L241" s="77" t="n">
        <v>123400</v>
      </c>
      <c r="M241" s="17" t="n">
        <v>195938</v>
      </c>
      <c r="N241" s="17" t="n">
        <v>208472</v>
      </c>
      <c r="O241" s="76" t="n">
        <v>0</v>
      </c>
      <c r="P241" s="17" t="n">
        <v>94200</v>
      </c>
      <c r="Q241" s="17" t="n">
        <v>128200</v>
      </c>
      <c r="R241" s="17" t="n">
        <v>154000</v>
      </c>
      <c r="S241" s="0" t="n">
        <v>164800</v>
      </c>
      <c r="T241" s="0" t="n">
        <v>258200</v>
      </c>
      <c r="U241" s="17" t="n">
        <v>224128.663094391</v>
      </c>
      <c r="V241" s="0" t="n">
        <v>149800</v>
      </c>
      <c r="W241" s="0" t="n">
        <v>111200</v>
      </c>
      <c r="X241" s="17" t="n">
        <v>96800</v>
      </c>
      <c r="Y241" s="17" t="n">
        <v>125800</v>
      </c>
      <c r="Z241" s="17" t="n">
        <v>236800</v>
      </c>
      <c r="AA241" s="17" t="n">
        <v>232600</v>
      </c>
      <c r="AB241" s="17" t="n">
        <v>259200</v>
      </c>
      <c r="AC241" s="17" t="n">
        <v>219539.293530736</v>
      </c>
      <c r="AD241" s="17" t="n">
        <v>265000</v>
      </c>
      <c r="AE241" s="78" t="n">
        <v>226400</v>
      </c>
      <c r="AF241" s="17"/>
      <c r="AG241" s="17"/>
      <c r="AH241" s="17"/>
      <c r="AI241" s="79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</row>
    <row r="242" customFormat="false" ht="12.75" hidden="true" customHeight="false" outlineLevel="0" collapsed="false">
      <c r="A242" s="7" t="s">
        <v>12</v>
      </c>
      <c r="B242" s="7" t="n">
        <v>1</v>
      </c>
      <c r="C242" s="7" t="n">
        <v>232</v>
      </c>
      <c r="D242" s="17" t="n">
        <v>257800</v>
      </c>
      <c r="E242" s="17" t="n">
        <v>227363</v>
      </c>
      <c r="F242" s="17" t="n">
        <v>229861.950379892</v>
      </c>
      <c r="G242" s="17" t="n">
        <v>177048.515671705</v>
      </c>
      <c r="H242" s="17" t="n">
        <v>224686</v>
      </c>
      <c r="I242" s="76" t="n">
        <v>205600</v>
      </c>
      <c r="J242" s="76" t="n">
        <v>72600</v>
      </c>
      <c r="K242" s="76" t="n">
        <v>91200</v>
      </c>
      <c r="L242" s="77" t="n">
        <v>113800</v>
      </c>
      <c r="M242" s="17" t="n">
        <v>186425</v>
      </c>
      <c r="N242" s="17" t="n">
        <v>198213</v>
      </c>
      <c r="O242" s="76" t="n">
        <v>229000</v>
      </c>
      <c r="P242" s="17" t="n">
        <v>227800</v>
      </c>
      <c r="Q242" s="17" t="n">
        <v>213800</v>
      </c>
      <c r="R242" s="17" t="n">
        <v>198800</v>
      </c>
      <c r="S242" s="0" t="n">
        <v>187000</v>
      </c>
      <c r="T242" s="0" t="n">
        <v>265200</v>
      </c>
      <c r="U242" s="17" t="n">
        <v>227393.605058919</v>
      </c>
      <c r="V242" s="0" t="n">
        <v>154000</v>
      </c>
      <c r="W242" s="0" t="n">
        <v>97600</v>
      </c>
      <c r="X242" s="17" t="n">
        <v>97400</v>
      </c>
      <c r="Y242" s="17" t="n">
        <v>112400</v>
      </c>
      <c r="Z242" s="17" t="n">
        <v>231400</v>
      </c>
      <c r="AA242" s="17" t="n">
        <v>224200</v>
      </c>
      <c r="AB242" s="17" t="n">
        <v>156400</v>
      </c>
      <c r="AC242" s="17" t="n">
        <v>211287.094006486</v>
      </c>
      <c r="AD242" s="17" t="n">
        <v>272800</v>
      </c>
      <c r="AE242" s="78" t="n">
        <v>224000</v>
      </c>
      <c r="AF242" s="17"/>
      <c r="AG242" s="17"/>
      <c r="AH242" s="17"/>
      <c r="AI242" s="79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</row>
    <row r="243" customFormat="false" ht="12.75" hidden="true" customHeight="false" outlineLevel="0" collapsed="false">
      <c r="A243" s="7" t="s">
        <v>12</v>
      </c>
      <c r="B243" s="7" t="n">
        <v>1</v>
      </c>
      <c r="C243" s="7" t="n">
        <v>233</v>
      </c>
      <c r="D243" s="17" t="n">
        <v>185000</v>
      </c>
      <c r="E243" s="17" t="n">
        <v>191796</v>
      </c>
      <c r="F243" s="17" t="n">
        <v>193567.958214646</v>
      </c>
      <c r="G243" s="17" t="n">
        <v>142563.162217577</v>
      </c>
      <c r="H243" s="17" t="n">
        <v>95249</v>
      </c>
      <c r="I243" s="76" t="n">
        <v>180200</v>
      </c>
      <c r="J243" s="76" t="n">
        <v>154200</v>
      </c>
      <c r="K243" s="76" t="n">
        <v>81200</v>
      </c>
      <c r="L243" s="77" t="n">
        <v>94200</v>
      </c>
      <c r="M243" s="17" t="n">
        <v>157007</v>
      </c>
      <c r="N243" s="17" t="n">
        <v>168924</v>
      </c>
      <c r="O243" s="76" t="n">
        <v>191800</v>
      </c>
      <c r="P243" s="17" t="n">
        <v>197200</v>
      </c>
      <c r="Q243" s="17" t="n">
        <v>200800</v>
      </c>
      <c r="R243" s="17" t="n">
        <v>158600</v>
      </c>
      <c r="S243" s="0" t="n">
        <v>151400</v>
      </c>
      <c r="T243" s="0" t="n">
        <v>210800</v>
      </c>
      <c r="U243" s="17" t="n">
        <v>173426.034939362</v>
      </c>
      <c r="V243" s="0" t="n">
        <v>99600</v>
      </c>
      <c r="W243" s="0" t="n">
        <v>74200</v>
      </c>
      <c r="X243" s="17" t="n">
        <v>90800</v>
      </c>
      <c r="Y243" s="17" t="n">
        <v>91800</v>
      </c>
      <c r="Z243" s="17" t="n">
        <v>219400</v>
      </c>
      <c r="AA243" s="17" t="n">
        <v>179600</v>
      </c>
      <c r="AB243" s="17" t="n">
        <v>176600</v>
      </c>
      <c r="AC243" s="17" t="n">
        <v>166101.79631575</v>
      </c>
      <c r="AD243" s="17" t="n">
        <v>268200</v>
      </c>
      <c r="AE243" s="78" t="n">
        <v>204600</v>
      </c>
      <c r="AF243" s="17"/>
      <c r="AG243" s="17"/>
      <c r="AH243" s="17"/>
      <c r="AI243" s="79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</row>
    <row r="244" customFormat="false" ht="12.75" hidden="true" customHeight="false" outlineLevel="0" collapsed="false">
      <c r="A244" s="7" t="s">
        <v>12</v>
      </c>
      <c r="B244" s="7" t="n">
        <v>1</v>
      </c>
      <c r="C244" s="7" t="n">
        <v>234</v>
      </c>
      <c r="D244" s="17" t="n">
        <v>134400</v>
      </c>
      <c r="E244" s="17" t="n">
        <v>204402</v>
      </c>
      <c r="F244" s="17" t="n">
        <v>217568.824001341</v>
      </c>
      <c r="G244" s="17" t="n">
        <v>129942.233891582</v>
      </c>
      <c r="H244" s="17" t="n">
        <v>10996</v>
      </c>
      <c r="I244" s="76" t="n">
        <v>0</v>
      </c>
      <c r="J244" s="76" t="n">
        <v>139000</v>
      </c>
      <c r="K244" s="76" t="n">
        <v>79800</v>
      </c>
      <c r="L244" s="77" t="n">
        <v>87800</v>
      </c>
      <c r="M244" s="17" t="n">
        <v>152400</v>
      </c>
      <c r="N244" s="17" t="n">
        <v>183739</v>
      </c>
      <c r="O244" s="76" t="n">
        <v>197000</v>
      </c>
      <c r="P244" s="17" t="n">
        <v>85000</v>
      </c>
      <c r="Q244" s="17" t="n">
        <v>46400</v>
      </c>
      <c r="R244" s="17" t="n">
        <v>69600</v>
      </c>
      <c r="S244" s="0" t="n">
        <v>150000</v>
      </c>
      <c r="T244" s="0" t="n">
        <v>204600</v>
      </c>
      <c r="U244" s="17" t="n">
        <v>198201.182787842</v>
      </c>
      <c r="V244" s="0" t="n">
        <v>138200</v>
      </c>
      <c r="W244" s="0" t="n">
        <v>84600</v>
      </c>
      <c r="X244" s="17" t="n">
        <v>74400</v>
      </c>
      <c r="Y244" s="17" t="n">
        <v>96000</v>
      </c>
      <c r="Z244" s="17" t="n">
        <v>217400</v>
      </c>
      <c r="AA244" s="17" t="n">
        <v>212600</v>
      </c>
      <c r="AB244" s="17" t="n">
        <v>162600</v>
      </c>
      <c r="AC244" s="17" t="n">
        <v>223752.68339247</v>
      </c>
      <c r="AD244" s="17" t="n">
        <v>279800</v>
      </c>
      <c r="AE244" s="78" t="n">
        <v>221400</v>
      </c>
      <c r="AF244" s="17"/>
      <c r="AG244" s="17"/>
      <c r="AH244" s="17"/>
      <c r="AI244" s="79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</row>
    <row r="245" customFormat="false" ht="12.75" hidden="true" customHeight="false" outlineLevel="0" collapsed="false">
      <c r="A245" s="7" t="s">
        <v>12</v>
      </c>
      <c r="B245" s="7" t="n">
        <v>1</v>
      </c>
      <c r="C245" s="7" t="n">
        <v>235</v>
      </c>
      <c r="D245" s="17" t="n">
        <v>233400</v>
      </c>
      <c r="E245" s="17" t="n">
        <v>210255</v>
      </c>
      <c r="F245" s="17" t="n">
        <v>201177.988829939</v>
      </c>
      <c r="G245" s="17" t="n">
        <v>160872.396267964</v>
      </c>
      <c r="H245" s="17" t="n">
        <v>215337</v>
      </c>
      <c r="I245" s="76" t="n">
        <v>190717</v>
      </c>
      <c r="J245" s="76" t="n">
        <v>148221</v>
      </c>
      <c r="K245" s="76" t="n">
        <v>80530</v>
      </c>
      <c r="L245" s="77" t="n">
        <v>87200</v>
      </c>
      <c r="M245" s="17" t="n">
        <v>133200</v>
      </c>
      <c r="N245" s="17" t="n">
        <v>166600</v>
      </c>
      <c r="O245" s="76" t="n">
        <v>204600</v>
      </c>
      <c r="P245" s="17" t="n">
        <v>204200</v>
      </c>
      <c r="Q245" s="17" t="n">
        <v>218200</v>
      </c>
      <c r="R245" s="17" t="n">
        <v>195800</v>
      </c>
      <c r="S245" s="0" t="n">
        <v>173800</v>
      </c>
      <c r="T245" s="0" t="n">
        <v>242200</v>
      </c>
      <c r="U245" s="17" t="n">
        <v>199929.681474945</v>
      </c>
      <c r="V245" s="0" t="n">
        <v>145800</v>
      </c>
      <c r="W245" s="0" t="n">
        <v>95000</v>
      </c>
      <c r="X245" s="17" t="n">
        <v>87200</v>
      </c>
      <c r="Y245" s="17" t="n">
        <v>105800</v>
      </c>
      <c r="Z245" s="17" t="n">
        <v>204400</v>
      </c>
      <c r="AA245" s="17" t="n">
        <v>213400</v>
      </c>
      <c r="AB245" s="17" t="n">
        <v>253600</v>
      </c>
      <c r="AC245" s="17" t="n">
        <v>223762.069424686</v>
      </c>
      <c r="AD245" s="17" t="n">
        <v>271000</v>
      </c>
      <c r="AE245" s="78" t="n">
        <v>228600</v>
      </c>
      <c r="AF245" s="17"/>
      <c r="AG245" s="17"/>
      <c r="AH245" s="17"/>
      <c r="AI245" s="79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</row>
    <row r="246" customFormat="false" ht="12.75" hidden="true" customHeight="false" outlineLevel="0" collapsed="false">
      <c r="A246" s="7" t="s">
        <v>12</v>
      </c>
      <c r="B246" s="7" t="n">
        <v>1</v>
      </c>
      <c r="C246" s="7" t="n">
        <v>236</v>
      </c>
      <c r="D246" s="17" t="n">
        <v>253600</v>
      </c>
      <c r="E246" s="17" t="n">
        <v>210480</v>
      </c>
      <c r="F246" s="17" t="n">
        <v>224983.725626498</v>
      </c>
      <c r="G246" s="17" t="n">
        <v>138652.452032058</v>
      </c>
      <c r="H246" s="17" t="n">
        <v>231911</v>
      </c>
      <c r="I246" s="76" t="n">
        <v>199200</v>
      </c>
      <c r="J246" s="76" t="n">
        <v>189000</v>
      </c>
      <c r="K246" s="76" t="n">
        <v>87600</v>
      </c>
      <c r="L246" s="77" t="n">
        <v>74600</v>
      </c>
      <c r="M246" s="17" t="n">
        <v>180529</v>
      </c>
      <c r="N246" s="17" t="n">
        <v>198860</v>
      </c>
      <c r="O246" s="76" t="n">
        <v>230600</v>
      </c>
      <c r="P246" s="17" t="n">
        <v>213800</v>
      </c>
      <c r="Q246" s="17" t="n">
        <v>210400</v>
      </c>
      <c r="R246" s="17" t="n">
        <v>201800</v>
      </c>
      <c r="S246" s="0" t="n">
        <v>169000</v>
      </c>
      <c r="T246" s="0" t="n">
        <v>250400</v>
      </c>
      <c r="U246" s="17" t="n">
        <v>218943.167033081</v>
      </c>
      <c r="V246" s="0" t="n">
        <v>166400</v>
      </c>
      <c r="W246" s="0" t="n">
        <v>88400</v>
      </c>
      <c r="X246" s="17" t="n">
        <v>108600</v>
      </c>
      <c r="Y246" s="17" t="n">
        <v>116800</v>
      </c>
      <c r="Z246" s="17" t="n">
        <v>241000</v>
      </c>
      <c r="AA246" s="17" t="n">
        <v>225800</v>
      </c>
      <c r="AB246" s="17" t="n">
        <v>254800</v>
      </c>
      <c r="AC246" s="17" t="n">
        <v>225666.495361299</v>
      </c>
      <c r="AD246" s="17" t="n">
        <v>282200</v>
      </c>
      <c r="AE246" s="78" t="n">
        <v>244000</v>
      </c>
      <c r="AF246" s="17"/>
      <c r="AG246" s="17"/>
      <c r="AH246" s="17"/>
      <c r="AI246" s="79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</row>
    <row r="247" customFormat="false" ht="12.75" hidden="true" customHeight="false" outlineLevel="0" collapsed="false">
      <c r="A247" s="7" t="s">
        <v>12</v>
      </c>
      <c r="B247" s="7" t="n">
        <v>1</v>
      </c>
      <c r="C247" s="7" t="n">
        <v>237</v>
      </c>
      <c r="D247" s="17" t="n">
        <v>225400</v>
      </c>
      <c r="E247" s="17" t="n">
        <v>204627</v>
      </c>
      <c r="F247" s="17" t="n">
        <v>187128.701540167</v>
      </c>
      <c r="G247" s="17" t="n">
        <v>147718.189280308</v>
      </c>
      <c r="H247" s="17" t="n">
        <v>147938</v>
      </c>
      <c r="I247" s="76" t="n">
        <v>182400</v>
      </c>
      <c r="J247" s="76" t="n">
        <v>162600</v>
      </c>
      <c r="K247" s="76" t="n">
        <v>82800</v>
      </c>
      <c r="L247" s="77" t="n">
        <v>88400</v>
      </c>
      <c r="M247" s="17" t="n">
        <v>161827</v>
      </c>
      <c r="N247" s="17" t="n">
        <v>171646</v>
      </c>
      <c r="O247" s="76" t="n">
        <v>154800</v>
      </c>
      <c r="P247" s="17" t="n">
        <v>179600</v>
      </c>
      <c r="Q247" s="17" t="n">
        <v>160800</v>
      </c>
      <c r="R247" s="17" t="n">
        <v>152387</v>
      </c>
      <c r="S247" s="0" t="n">
        <v>98200</v>
      </c>
      <c r="T247" s="0" t="n">
        <v>255000</v>
      </c>
      <c r="U247" s="17" t="n">
        <v>214525.892610484</v>
      </c>
      <c r="V247" s="0" t="n">
        <v>36600</v>
      </c>
      <c r="W247" s="0" t="n">
        <v>88000</v>
      </c>
      <c r="X247" s="17" t="n">
        <v>97400</v>
      </c>
      <c r="Y247" s="17" t="n">
        <v>112200</v>
      </c>
      <c r="Z247" s="17" t="n">
        <v>223400</v>
      </c>
      <c r="AA247" s="17" t="n">
        <v>201400</v>
      </c>
      <c r="AB247" s="17" t="n">
        <v>237200</v>
      </c>
      <c r="AC247" s="17" t="n">
        <v>204516.948969131</v>
      </c>
      <c r="AD247" s="17" t="n">
        <v>262200</v>
      </c>
      <c r="AE247" s="78" t="n">
        <v>222000</v>
      </c>
      <c r="AF247" s="17"/>
      <c r="AG247" s="17"/>
      <c r="AH247" s="17"/>
      <c r="AI247" s="79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</row>
    <row r="248" customFormat="false" ht="12.75" hidden="true" customHeight="false" outlineLevel="0" collapsed="false">
      <c r="A248" s="7" t="s">
        <v>12</v>
      </c>
      <c r="B248" s="7" t="n">
        <v>1</v>
      </c>
      <c r="C248" s="7" t="n">
        <v>238</v>
      </c>
      <c r="D248" s="17" t="n">
        <v>245000</v>
      </c>
      <c r="E248" s="17" t="n">
        <v>211605</v>
      </c>
      <c r="F248" s="17" t="n">
        <v>229666.821389756</v>
      </c>
      <c r="G248" s="17" t="n">
        <v>158383.762513543</v>
      </c>
      <c r="H248" s="17" t="n">
        <v>119965</v>
      </c>
      <c r="I248" s="76" t="n">
        <v>200800</v>
      </c>
      <c r="J248" s="76" t="n">
        <v>171000</v>
      </c>
      <c r="K248" s="76" t="n">
        <v>96000</v>
      </c>
      <c r="L248" s="77" t="n">
        <v>111000</v>
      </c>
      <c r="M248" s="17" t="n">
        <v>178147</v>
      </c>
      <c r="N248" s="17" t="n">
        <v>189425</v>
      </c>
      <c r="O248" s="76" t="n">
        <v>212600</v>
      </c>
      <c r="P248" s="17" t="n">
        <v>210400</v>
      </c>
      <c r="Q248" s="17" t="n">
        <v>224600</v>
      </c>
      <c r="R248" s="17" t="n">
        <v>205400</v>
      </c>
      <c r="S248" s="0" t="n">
        <v>183800</v>
      </c>
      <c r="T248" s="0" t="n">
        <v>253800</v>
      </c>
      <c r="U248" s="17" t="n">
        <v>225857.161781494</v>
      </c>
      <c r="V248" s="0" t="n">
        <v>169800</v>
      </c>
      <c r="W248" s="0" t="n">
        <v>106400</v>
      </c>
      <c r="X248" s="17" t="n">
        <v>110400</v>
      </c>
      <c r="Y248" s="17" t="n">
        <v>6400</v>
      </c>
      <c r="Z248" s="17" t="n">
        <v>0</v>
      </c>
      <c r="AA248" s="17" t="n">
        <v>15400</v>
      </c>
      <c r="AB248" s="17" t="n">
        <v>242400</v>
      </c>
      <c r="AC248" s="17" t="n">
        <v>231999.251297391</v>
      </c>
      <c r="AD248" s="17" t="n">
        <v>285400</v>
      </c>
      <c r="AE248" s="78" t="n">
        <v>244800</v>
      </c>
      <c r="AF248" s="17"/>
      <c r="AG248" s="17"/>
      <c r="AH248" s="17"/>
      <c r="AI248" s="79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</row>
    <row r="249" customFormat="false" ht="12.75" hidden="true" customHeight="false" outlineLevel="0" collapsed="false">
      <c r="A249" s="7" t="s">
        <v>12</v>
      </c>
      <c r="B249" s="7" t="n">
        <v>1</v>
      </c>
      <c r="C249" s="7" t="n">
        <v>239</v>
      </c>
      <c r="D249" s="17" t="n">
        <v>232800</v>
      </c>
      <c r="E249" s="17" t="n">
        <v>200800</v>
      </c>
      <c r="F249" s="17" t="n">
        <v>214251.631169033</v>
      </c>
      <c r="G249" s="17" t="n">
        <v>145407.315079773</v>
      </c>
      <c r="H249" s="17" t="n">
        <v>135954</v>
      </c>
      <c r="I249" s="76" t="n">
        <v>188400</v>
      </c>
      <c r="J249" s="76" t="n">
        <v>174600</v>
      </c>
      <c r="K249" s="76" t="n">
        <v>84000</v>
      </c>
      <c r="L249" s="77" t="n">
        <v>87600</v>
      </c>
      <c r="M249" s="17" t="n">
        <v>167549</v>
      </c>
      <c r="N249" s="17" t="n">
        <v>185637</v>
      </c>
      <c r="O249" s="76" t="n">
        <v>195800</v>
      </c>
      <c r="P249" s="17" t="n">
        <v>95000</v>
      </c>
      <c r="Q249" s="17" t="n">
        <v>195000</v>
      </c>
      <c r="R249" s="17" t="n">
        <v>167400</v>
      </c>
      <c r="S249" s="0" t="n">
        <v>164800</v>
      </c>
      <c r="T249" s="0" t="n">
        <v>248800</v>
      </c>
      <c r="U249" s="17" t="n">
        <v>204539.01130722</v>
      </c>
      <c r="V249" s="0" t="n">
        <v>151600</v>
      </c>
      <c r="W249" s="0" t="n">
        <v>93600</v>
      </c>
      <c r="X249" s="17" t="n">
        <v>84600</v>
      </c>
      <c r="Y249" s="17" t="n">
        <v>98200</v>
      </c>
      <c r="Z249" s="17" t="n">
        <v>192200</v>
      </c>
      <c r="AA249" s="17" t="n">
        <v>198400</v>
      </c>
      <c r="AB249" s="17" t="n">
        <v>227800</v>
      </c>
      <c r="AC249" s="17" t="n">
        <v>187357.404871958</v>
      </c>
      <c r="AD249" s="17" t="n">
        <v>241400</v>
      </c>
      <c r="AE249" s="78" t="n">
        <v>213600</v>
      </c>
      <c r="AF249" s="17"/>
      <c r="AG249" s="17"/>
      <c r="AH249" s="17"/>
      <c r="AI249" s="79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</row>
    <row r="250" customFormat="false" ht="12.75" hidden="true" customHeight="false" outlineLevel="0" collapsed="false">
      <c r="A250" s="7" t="s">
        <v>12</v>
      </c>
      <c r="B250" s="7" t="n">
        <v>1</v>
      </c>
      <c r="C250" s="7" t="n">
        <v>240</v>
      </c>
      <c r="D250" s="17" t="n">
        <v>247200</v>
      </c>
      <c r="E250" s="17" t="n">
        <v>210480</v>
      </c>
      <c r="F250" s="17" t="n">
        <v>222251.919764598</v>
      </c>
      <c r="G250" s="17" t="n">
        <v>155717.369205234</v>
      </c>
      <c r="H250" s="17" t="n">
        <v>105751</v>
      </c>
      <c r="I250" s="76" t="n">
        <v>39600</v>
      </c>
      <c r="J250" s="76" t="n">
        <v>69200</v>
      </c>
      <c r="K250" s="76" t="n">
        <v>46600</v>
      </c>
      <c r="L250" s="77" t="n">
        <v>97800</v>
      </c>
      <c r="M250" s="17" t="n">
        <v>164781</v>
      </c>
      <c r="N250" s="17" t="n">
        <v>188951</v>
      </c>
      <c r="O250" s="76" t="n">
        <v>202200</v>
      </c>
      <c r="P250" s="17" t="n">
        <v>99800</v>
      </c>
      <c r="Q250" s="17" t="n">
        <v>180800</v>
      </c>
      <c r="R250" s="17" t="n">
        <v>146600</v>
      </c>
      <c r="S250" s="0" t="n">
        <v>169400</v>
      </c>
      <c r="T250" s="0" t="n">
        <v>191000</v>
      </c>
      <c r="U250" s="17" t="n">
        <v>215294.114249196</v>
      </c>
      <c r="V250" s="0" t="n">
        <v>133200</v>
      </c>
      <c r="W250" s="0" t="n">
        <v>78000</v>
      </c>
      <c r="X250" s="17" t="n">
        <v>91400</v>
      </c>
      <c r="Y250" s="17" t="n">
        <v>84800</v>
      </c>
      <c r="Z250" s="17" t="n">
        <v>201600</v>
      </c>
      <c r="AA250" s="17" t="n">
        <v>190800</v>
      </c>
      <c r="AB250" s="17" t="n">
        <v>246000</v>
      </c>
      <c r="AC250" s="17" t="n">
        <v>221527.255154072</v>
      </c>
      <c r="AD250" s="17" t="n">
        <v>277000</v>
      </c>
      <c r="AE250" s="78" t="n">
        <v>217200</v>
      </c>
      <c r="AF250" s="17"/>
      <c r="AG250" s="17"/>
      <c r="AH250" s="17"/>
      <c r="AI250" s="79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</row>
    <row r="251" customFormat="false" ht="12.75" hidden="true" customHeight="false" outlineLevel="0" collapsed="false">
      <c r="A251" s="7" t="s">
        <v>12</v>
      </c>
      <c r="B251" s="7" t="n">
        <v>1</v>
      </c>
      <c r="C251" s="7" t="n">
        <v>241</v>
      </c>
      <c r="D251" s="17" t="n">
        <v>201200</v>
      </c>
      <c r="E251" s="17" t="n">
        <v>194947</v>
      </c>
      <c r="F251" s="17" t="n">
        <v>159615.513931028</v>
      </c>
      <c r="G251" s="17" t="n">
        <v>99900.8692846365</v>
      </c>
      <c r="H251" s="17" t="n">
        <v>127396</v>
      </c>
      <c r="I251" s="76" t="n">
        <v>194400</v>
      </c>
      <c r="J251" s="76" t="n">
        <v>173400</v>
      </c>
      <c r="K251" s="76" t="n">
        <v>43800</v>
      </c>
      <c r="L251" s="77" t="n">
        <v>88600</v>
      </c>
      <c r="M251" s="17" t="n">
        <v>176301</v>
      </c>
      <c r="N251" s="17" t="n">
        <v>191568</v>
      </c>
      <c r="O251" s="76" t="n">
        <v>211400</v>
      </c>
      <c r="P251" s="17" t="n">
        <v>222800</v>
      </c>
      <c r="Q251" s="17" t="n">
        <v>217600</v>
      </c>
      <c r="R251" s="17" t="n">
        <v>185865</v>
      </c>
      <c r="S251" s="0" t="n">
        <v>186573</v>
      </c>
      <c r="T251" s="0" t="n">
        <v>259600</v>
      </c>
      <c r="U251" s="17" t="n">
        <v>216830.557526622</v>
      </c>
      <c r="V251" s="0" t="n">
        <v>157400</v>
      </c>
      <c r="W251" s="0" t="n">
        <v>91000</v>
      </c>
      <c r="X251" s="17" t="n">
        <v>91400</v>
      </c>
      <c r="Y251" s="17" t="n">
        <v>105200</v>
      </c>
      <c r="Z251" s="17" t="n">
        <v>217200</v>
      </c>
      <c r="AA251" s="17" t="n">
        <v>213600</v>
      </c>
      <c r="AB251" s="17" t="n">
        <v>251800</v>
      </c>
      <c r="AC251" s="17" t="n">
        <v>215798.959692686</v>
      </c>
      <c r="AD251" s="17" t="n">
        <v>274000</v>
      </c>
      <c r="AE251" s="78" t="n">
        <v>232000</v>
      </c>
      <c r="AF251" s="17"/>
      <c r="AG251" s="17"/>
      <c r="AH251" s="17"/>
      <c r="AI251" s="79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</row>
    <row r="252" customFormat="false" ht="12.75" hidden="true" customHeight="false" outlineLevel="0" collapsed="false">
      <c r="A252" s="7" t="s">
        <v>12</v>
      </c>
      <c r="B252" s="7" t="n">
        <v>1</v>
      </c>
      <c r="C252" s="7" t="n">
        <v>242</v>
      </c>
      <c r="D252" s="17" t="n">
        <v>229200</v>
      </c>
      <c r="E252" s="17" t="n">
        <v>204177</v>
      </c>
      <c r="F252" s="17" t="n">
        <v>216788.308040798</v>
      </c>
      <c r="G252" s="17" t="n">
        <v>145229.555525886</v>
      </c>
      <c r="H252" s="17" t="n">
        <v>181582</v>
      </c>
      <c r="I252" s="76" t="n">
        <v>190800</v>
      </c>
      <c r="J252" s="76" t="n">
        <v>177400</v>
      </c>
      <c r="K252" s="76" t="n">
        <v>82800</v>
      </c>
      <c r="L252" s="77" t="n">
        <v>101800</v>
      </c>
      <c r="M252" s="17" t="n">
        <v>161944</v>
      </c>
      <c r="N252" s="17" t="n">
        <v>184525</v>
      </c>
      <c r="O252" s="76" t="n">
        <v>213200</v>
      </c>
      <c r="P252" s="17" t="n">
        <v>200600</v>
      </c>
      <c r="Q252" s="17" t="n">
        <v>182600</v>
      </c>
      <c r="R252" s="17" t="n">
        <v>174600</v>
      </c>
      <c r="S252" s="0" t="n">
        <v>150200</v>
      </c>
      <c r="T252" s="0" t="n">
        <v>251135</v>
      </c>
      <c r="U252" s="17" t="n">
        <v>210300.673597565</v>
      </c>
      <c r="V252" s="0" t="n">
        <v>148400</v>
      </c>
      <c r="W252" s="0" t="n">
        <v>92400</v>
      </c>
      <c r="X252" s="17" t="n">
        <v>96200</v>
      </c>
      <c r="Y252" s="17" t="n">
        <v>103200</v>
      </c>
      <c r="Z252" s="17" t="n">
        <v>210800</v>
      </c>
      <c r="AA252" s="17" t="n">
        <v>197000</v>
      </c>
      <c r="AB252" s="17" t="n">
        <v>227000</v>
      </c>
      <c r="AC252" s="17" t="n">
        <v>202681.041067694</v>
      </c>
      <c r="AD252" s="17" t="n">
        <v>248200</v>
      </c>
      <c r="AE252" s="78" t="n">
        <v>223000</v>
      </c>
      <c r="AF252" s="17"/>
      <c r="AG252" s="17"/>
      <c r="AH252" s="17"/>
      <c r="AI252" s="79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</row>
    <row r="253" customFormat="false" ht="12.75" hidden="true" customHeight="false" outlineLevel="0" collapsed="false">
      <c r="A253" s="7" t="s">
        <v>12</v>
      </c>
      <c r="B253" s="7" t="n">
        <v>1</v>
      </c>
      <c r="C253" s="7" t="n">
        <v>243</v>
      </c>
      <c r="D253" s="17" t="n">
        <v>221200</v>
      </c>
      <c r="E253" s="17" t="n">
        <v>182341</v>
      </c>
      <c r="F253" s="17" t="n">
        <v>212105.21227754</v>
      </c>
      <c r="G253" s="17" t="n">
        <v>154650.811881911</v>
      </c>
      <c r="H253" s="17" t="n">
        <v>128331</v>
      </c>
      <c r="I253" s="76" t="n">
        <v>205800</v>
      </c>
      <c r="J253" s="76" t="n">
        <v>185200</v>
      </c>
      <c r="K253" s="76" t="n">
        <v>94800</v>
      </c>
      <c r="L253" s="77" t="n">
        <v>104400</v>
      </c>
      <c r="M253" s="17" t="n">
        <v>183304</v>
      </c>
      <c r="N253" s="17" t="n">
        <v>197471</v>
      </c>
      <c r="O253" s="76" t="n">
        <v>160000</v>
      </c>
      <c r="P253" s="17" t="n">
        <v>212200</v>
      </c>
      <c r="Q253" s="17" t="n">
        <v>117200</v>
      </c>
      <c r="R253" s="17" t="n">
        <v>0</v>
      </c>
      <c r="S253" s="0" t="n">
        <v>24400</v>
      </c>
      <c r="T253" s="0" t="n">
        <v>255800</v>
      </c>
      <c r="U253" s="17" t="n">
        <v>215294.114249196</v>
      </c>
      <c r="V253" s="0" t="n">
        <v>107800</v>
      </c>
      <c r="W253" s="0" t="n">
        <v>97400</v>
      </c>
      <c r="X253" s="17" t="n">
        <v>97000</v>
      </c>
      <c r="Y253" s="17" t="n">
        <v>91400</v>
      </c>
      <c r="Z253" s="17" t="n">
        <v>203200</v>
      </c>
      <c r="AA253" s="17" t="n">
        <v>207400</v>
      </c>
      <c r="AB253" s="17" t="n">
        <v>234200</v>
      </c>
      <c r="AC253" s="17" t="n">
        <v>223912.245940141</v>
      </c>
      <c r="AD253" s="17" t="n">
        <v>260200</v>
      </c>
      <c r="AE253" s="78" t="n">
        <v>226000</v>
      </c>
      <c r="AF253" s="17"/>
      <c r="AG253" s="17"/>
      <c r="AH253" s="17"/>
      <c r="AI253" s="79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</row>
    <row r="254" customFormat="false" ht="12.75" hidden="true" customHeight="false" outlineLevel="0" collapsed="false">
      <c r="A254" s="7" t="s">
        <v>12</v>
      </c>
      <c r="B254" s="7" t="n">
        <v>1</v>
      </c>
      <c r="C254" s="7" t="n">
        <v>244</v>
      </c>
      <c r="D254" s="17" t="n">
        <v>203800</v>
      </c>
      <c r="E254" s="17" t="n">
        <v>201025</v>
      </c>
      <c r="F254" s="17" t="n">
        <v>203519.536711568</v>
      </c>
      <c r="G254" s="17" t="n">
        <v>129942.233891582</v>
      </c>
      <c r="H254" s="17" t="n">
        <v>107895</v>
      </c>
      <c r="I254" s="76" t="n">
        <v>207200</v>
      </c>
      <c r="J254" s="76" t="n">
        <v>183400</v>
      </c>
      <c r="K254" s="76" t="n">
        <v>92000</v>
      </c>
      <c r="L254" s="77" t="n">
        <v>107000</v>
      </c>
      <c r="M254" s="17" t="n">
        <v>190019</v>
      </c>
      <c r="N254" s="17" t="n">
        <v>198865</v>
      </c>
      <c r="O254" s="76" t="n">
        <v>206600</v>
      </c>
      <c r="P254" s="17" t="n">
        <v>208400</v>
      </c>
      <c r="Q254" s="17" t="n">
        <v>190600</v>
      </c>
      <c r="R254" s="17" t="n">
        <v>190800</v>
      </c>
      <c r="S254" s="0" t="n">
        <v>171200</v>
      </c>
      <c r="T254" s="0" t="n">
        <v>247200</v>
      </c>
      <c r="U254" s="17" t="n">
        <v>211645.061465312</v>
      </c>
      <c r="V254" s="0" t="n">
        <v>159400</v>
      </c>
      <c r="W254" s="0" t="n">
        <v>93600</v>
      </c>
      <c r="X254" s="17" t="n">
        <v>94000</v>
      </c>
      <c r="Y254" s="17" t="n">
        <v>106000</v>
      </c>
      <c r="Z254" s="17" t="n">
        <v>202000</v>
      </c>
      <c r="AA254" s="17" t="n">
        <v>183200</v>
      </c>
      <c r="AB254" s="17" t="n">
        <v>216200</v>
      </c>
      <c r="AC254" s="17" t="n">
        <v>211309.620483804</v>
      </c>
      <c r="AD254" s="17" t="n">
        <v>242600</v>
      </c>
      <c r="AE254" s="78" t="n">
        <v>214400</v>
      </c>
      <c r="AF254" s="17"/>
      <c r="AG254" s="17"/>
      <c r="AH254" s="17"/>
      <c r="AI254" s="79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</row>
    <row r="255" customFormat="false" ht="12.75" hidden="true" customHeight="false" outlineLevel="0" collapsed="false">
      <c r="A255" s="7" t="s">
        <v>12</v>
      </c>
      <c r="B255" s="7" t="n">
        <v>1</v>
      </c>
      <c r="C255" s="7" t="n">
        <v>245</v>
      </c>
      <c r="D255" s="17" t="n">
        <v>203122</v>
      </c>
      <c r="E255" s="17" t="n">
        <v>193308</v>
      </c>
      <c r="F255" s="17" t="n">
        <v>97174.2370875943</v>
      </c>
      <c r="G255" s="17" t="n">
        <v>55638.7403667104</v>
      </c>
      <c r="H255" s="17" t="n">
        <v>131585</v>
      </c>
      <c r="I255" s="76" t="n">
        <v>221006</v>
      </c>
      <c r="J255" s="76" t="n">
        <v>84800</v>
      </c>
      <c r="K255" s="76" t="n">
        <v>98820</v>
      </c>
      <c r="L255" s="77" t="n">
        <v>119739</v>
      </c>
      <c r="M255" s="17" t="n">
        <v>184408</v>
      </c>
      <c r="N255" s="17" t="n">
        <v>204468</v>
      </c>
      <c r="O255" s="76" t="n">
        <v>227505</v>
      </c>
      <c r="P255" s="17" t="n">
        <v>86400</v>
      </c>
      <c r="Q255" s="17" t="n">
        <v>198502</v>
      </c>
      <c r="R255" s="17" t="n">
        <v>84400</v>
      </c>
      <c r="S255" s="0" t="n">
        <v>92800</v>
      </c>
      <c r="T255" s="0" t="n">
        <v>39600</v>
      </c>
      <c r="U255" s="17" t="n">
        <v>81815.6045228882</v>
      </c>
      <c r="V255" s="0" t="n">
        <v>158800</v>
      </c>
      <c r="W255" s="0" t="n">
        <v>96800</v>
      </c>
      <c r="X255" s="17" t="n">
        <v>95000</v>
      </c>
      <c r="Y255" s="17" t="n">
        <v>106800</v>
      </c>
      <c r="Z255" s="17" t="n">
        <v>185200</v>
      </c>
      <c r="AA255" s="17" t="n">
        <v>208800</v>
      </c>
      <c r="AB255" s="17" t="n">
        <v>234200</v>
      </c>
      <c r="AC255" s="17" t="n">
        <v>205273.463165736</v>
      </c>
      <c r="AD255" s="17" t="n">
        <v>257600</v>
      </c>
      <c r="AE255" s="78" t="n">
        <v>222400</v>
      </c>
      <c r="AF255" s="17"/>
      <c r="AG255" s="17"/>
      <c r="AH255" s="17"/>
      <c r="AI255" s="79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</row>
    <row r="256" customFormat="false" ht="12.75" hidden="true" customHeight="false" outlineLevel="0" collapsed="false">
      <c r="A256" s="7" t="s">
        <v>12</v>
      </c>
      <c r="B256" s="7" t="n">
        <v>1</v>
      </c>
      <c r="C256" s="7" t="n">
        <v>246</v>
      </c>
      <c r="D256" s="17" t="n">
        <v>246400</v>
      </c>
      <c r="E256" s="17" t="n">
        <v>203501</v>
      </c>
      <c r="F256" s="17" t="n">
        <v>218739.597942155</v>
      </c>
      <c r="G256" s="17" t="n">
        <v>127809.119244935</v>
      </c>
      <c r="H256" s="17" t="n">
        <v>118204</v>
      </c>
      <c r="I256" s="76" t="n">
        <v>216800</v>
      </c>
      <c r="J256" s="76" t="n">
        <v>187800</v>
      </c>
      <c r="K256" s="76" t="n">
        <v>100000</v>
      </c>
      <c r="L256" s="77" t="n">
        <v>117800</v>
      </c>
      <c r="M256" s="17" t="n">
        <v>197084</v>
      </c>
      <c r="N256" s="17" t="n">
        <v>206291</v>
      </c>
      <c r="O256" s="76" t="n">
        <v>206400</v>
      </c>
      <c r="P256" s="17" t="n">
        <v>147800</v>
      </c>
      <c r="Q256" s="17" t="n">
        <v>176000</v>
      </c>
      <c r="R256" s="17" t="n">
        <v>132200</v>
      </c>
      <c r="S256" s="0" t="n">
        <v>180600</v>
      </c>
      <c r="T256" s="0" t="n">
        <v>207800</v>
      </c>
      <c r="U256" s="17" t="n">
        <v>47245.6307808228</v>
      </c>
      <c r="V256" s="0" t="n">
        <v>124000</v>
      </c>
      <c r="W256" s="0" t="n">
        <v>95400</v>
      </c>
      <c r="X256" s="17" t="n">
        <v>104200</v>
      </c>
      <c r="Y256" s="17" t="n">
        <v>101600</v>
      </c>
      <c r="Z256" s="17" t="n">
        <v>219400</v>
      </c>
      <c r="AA256" s="17" t="n">
        <v>201400</v>
      </c>
      <c r="AB256" s="17" t="n">
        <v>152800</v>
      </c>
      <c r="AC256" s="17" t="n">
        <v>152672.261421189</v>
      </c>
      <c r="AD256" s="17" t="n">
        <v>261600</v>
      </c>
      <c r="AE256" s="78" t="n">
        <v>230800</v>
      </c>
      <c r="AF256" s="17"/>
      <c r="AG256" s="17"/>
      <c r="AH256" s="17"/>
      <c r="AI256" s="79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</row>
    <row r="257" customFormat="false" ht="12.75" hidden="true" customHeight="false" outlineLevel="0" collapsed="false">
      <c r="A257" s="7" t="s">
        <v>12</v>
      </c>
      <c r="B257" s="7" t="n">
        <v>1</v>
      </c>
      <c r="C257" s="7" t="n">
        <v>247</v>
      </c>
      <c r="D257" s="17" t="n">
        <v>214800</v>
      </c>
      <c r="E257" s="17" t="n">
        <v>187969</v>
      </c>
      <c r="F257" s="17" t="n">
        <v>209178.277425504</v>
      </c>
      <c r="G257" s="17" t="n">
        <v>142385.40266369</v>
      </c>
      <c r="H257" s="17" t="n">
        <v>179648</v>
      </c>
      <c r="I257" s="76" t="n">
        <v>181600</v>
      </c>
      <c r="J257" s="76" t="n">
        <v>156000</v>
      </c>
      <c r="K257" s="76" t="n">
        <v>88400</v>
      </c>
      <c r="L257" s="77" t="n">
        <v>108800</v>
      </c>
      <c r="M257" s="17" t="n">
        <v>188585</v>
      </c>
      <c r="N257" s="17" t="n">
        <v>200477</v>
      </c>
      <c r="O257" s="76" t="n">
        <v>198400</v>
      </c>
      <c r="P257" s="17" t="n">
        <v>205200</v>
      </c>
      <c r="Q257" s="17" t="n">
        <v>181200</v>
      </c>
      <c r="R257" s="17" t="n">
        <v>192200</v>
      </c>
      <c r="S257" s="0" t="n">
        <v>158600</v>
      </c>
      <c r="T257" s="0" t="n">
        <v>231600</v>
      </c>
      <c r="U257" s="17" t="n">
        <v>217214.668345978</v>
      </c>
      <c r="V257" s="0" t="n">
        <v>168600</v>
      </c>
      <c r="W257" s="0" t="n">
        <v>101200</v>
      </c>
      <c r="X257" s="17" t="n">
        <v>110600</v>
      </c>
      <c r="Y257" s="17" t="n">
        <v>121200</v>
      </c>
      <c r="Z257" s="17" t="n">
        <v>232000</v>
      </c>
      <c r="AA257" s="17" t="n">
        <v>188200</v>
      </c>
      <c r="AB257" s="17" t="n">
        <v>242200</v>
      </c>
      <c r="AC257" s="17" t="n">
        <v>205911.713356419</v>
      </c>
      <c r="AD257" s="17" t="n">
        <v>267000</v>
      </c>
      <c r="AE257" s="78" t="n">
        <v>151800</v>
      </c>
      <c r="AF257" s="17"/>
      <c r="AG257" s="17"/>
      <c r="AH257" s="17"/>
      <c r="AI257" s="79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</row>
    <row r="258" customFormat="false" ht="12.75" hidden="true" customHeight="false" outlineLevel="0" collapsed="false">
      <c r="A258" s="7" t="s">
        <v>12</v>
      </c>
      <c r="B258" s="7" t="n">
        <v>1</v>
      </c>
      <c r="C258" s="7" t="n">
        <v>248</v>
      </c>
      <c r="D258" s="17" t="n">
        <v>230000</v>
      </c>
      <c r="E258" s="17" t="n">
        <v>203501</v>
      </c>
      <c r="F258" s="17" t="n">
        <v>207617.245504418</v>
      </c>
      <c r="G258" s="17" t="n">
        <v>120698.737089445</v>
      </c>
      <c r="H258" s="17" t="n">
        <v>252424</v>
      </c>
      <c r="I258" s="76" t="n">
        <v>188200</v>
      </c>
      <c r="J258" s="76" t="n">
        <v>183000</v>
      </c>
      <c r="K258" s="76" t="n">
        <v>79400</v>
      </c>
      <c r="L258" s="77" t="n">
        <v>99800</v>
      </c>
      <c r="M258" s="17" t="n">
        <v>179200</v>
      </c>
      <c r="N258" s="17" t="n">
        <v>162823</v>
      </c>
      <c r="O258" s="76" t="n">
        <v>192000</v>
      </c>
      <c r="P258" s="17" t="n">
        <v>196600</v>
      </c>
      <c r="Q258" s="17" t="n">
        <v>202800</v>
      </c>
      <c r="R258" s="17" t="n">
        <v>179400</v>
      </c>
      <c r="S258" s="0" t="n">
        <v>168600</v>
      </c>
      <c r="T258" s="0" t="n">
        <v>247000</v>
      </c>
      <c r="U258" s="17" t="n">
        <v>208572.174910461</v>
      </c>
      <c r="V258" s="0" t="n">
        <v>145200</v>
      </c>
      <c r="W258" s="0" t="n">
        <v>88600</v>
      </c>
      <c r="X258" s="17" t="n">
        <v>93200</v>
      </c>
      <c r="Y258" s="17" t="n">
        <v>106400</v>
      </c>
      <c r="Z258" s="17" t="n">
        <v>224000</v>
      </c>
      <c r="AA258" s="17" t="n">
        <v>212400</v>
      </c>
      <c r="AB258" s="17" t="n">
        <v>231200</v>
      </c>
      <c r="AC258" s="17" t="n">
        <v>223732.034121595</v>
      </c>
      <c r="AD258" s="17" t="n">
        <v>257800</v>
      </c>
      <c r="AE258" s="78" t="n">
        <v>231000</v>
      </c>
      <c r="AF258" s="17"/>
      <c r="AG258" s="17"/>
      <c r="AH258" s="17"/>
      <c r="AI258" s="79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</row>
    <row r="259" customFormat="false" ht="12.75" hidden="true" customHeight="false" outlineLevel="0" collapsed="false">
      <c r="A259" s="7" t="s">
        <v>12</v>
      </c>
      <c r="B259" s="7" t="n">
        <v>1</v>
      </c>
      <c r="C259" s="7" t="n">
        <v>249</v>
      </c>
      <c r="D259" s="17" t="n">
        <v>233400</v>
      </c>
      <c r="E259" s="17" t="n">
        <v>187293</v>
      </c>
      <c r="F259" s="17" t="n">
        <v>226154.499567313</v>
      </c>
      <c r="G259" s="17" t="n">
        <v>92434.9680213719</v>
      </c>
      <c r="H259" s="17" t="n">
        <v>38977</v>
      </c>
      <c r="I259" s="76" t="n">
        <v>136200</v>
      </c>
      <c r="J259" s="76" t="n">
        <v>165200</v>
      </c>
      <c r="K259" s="76" t="n">
        <v>85400</v>
      </c>
      <c r="L259" s="77" t="n">
        <v>104000</v>
      </c>
      <c r="M259" s="17" t="n">
        <v>184800</v>
      </c>
      <c r="N259" s="17" t="n">
        <v>192000</v>
      </c>
      <c r="O259" s="76" t="n">
        <v>196000</v>
      </c>
      <c r="P259" s="17" t="n">
        <v>178200</v>
      </c>
      <c r="Q259" s="17" t="n">
        <v>214200</v>
      </c>
      <c r="R259" s="17" t="n">
        <v>179800</v>
      </c>
      <c r="S259" s="0" t="n">
        <v>7400</v>
      </c>
      <c r="T259" s="0" t="n">
        <v>0</v>
      </c>
      <c r="U259" s="17" t="n">
        <v>130405.623171458</v>
      </c>
      <c r="V259" s="0" t="n">
        <v>149400</v>
      </c>
      <c r="W259" s="0" t="n">
        <v>86800</v>
      </c>
      <c r="X259" s="17" t="n">
        <v>97400</v>
      </c>
      <c r="Y259" s="17" t="n">
        <v>108800</v>
      </c>
      <c r="Z259" s="17" t="n">
        <v>217000</v>
      </c>
      <c r="AA259" s="17" t="n">
        <v>219000</v>
      </c>
      <c r="AB259" s="17" t="n">
        <v>246000</v>
      </c>
      <c r="AC259" s="17" t="n">
        <v>220461.940497563</v>
      </c>
      <c r="AD259" s="17" t="n">
        <v>267600</v>
      </c>
      <c r="AE259" s="78" t="n">
        <v>229000</v>
      </c>
      <c r="AF259" s="17"/>
      <c r="AG259" s="17"/>
      <c r="AH259" s="17"/>
      <c r="AI259" s="79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</row>
    <row r="260" customFormat="false" ht="12.75" hidden="true" customHeight="false" outlineLevel="0" collapsed="false">
      <c r="A260" s="7" t="s">
        <v>12</v>
      </c>
      <c r="B260" s="7" t="n">
        <v>1</v>
      </c>
      <c r="C260" s="7" t="n">
        <v>250</v>
      </c>
      <c r="D260" s="17" t="n">
        <v>192000</v>
      </c>
      <c r="E260" s="17" t="n">
        <v>179639</v>
      </c>
      <c r="F260" s="17" t="n">
        <v>211910.083287404</v>
      </c>
      <c r="G260" s="17" t="n">
        <v>119098.90110446</v>
      </c>
      <c r="H260" s="17" t="n">
        <v>224504</v>
      </c>
      <c r="I260" s="76" t="n">
        <v>190400</v>
      </c>
      <c r="J260" s="76" t="n">
        <v>156200</v>
      </c>
      <c r="K260" s="76" t="n">
        <v>88400</v>
      </c>
      <c r="L260" s="77" t="n">
        <v>103400</v>
      </c>
      <c r="M260" s="17" t="n">
        <v>179583</v>
      </c>
      <c r="N260" s="17" t="n">
        <v>179754</v>
      </c>
      <c r="O260" s="76" t="n">
        <v>188200</v>
      </c>
      <c r="P260" s="17" t="n">
        <v>186400</v>
      </c>
      <c r="Q260" s="17" t="n">
        <v>216000</v>
      </c>
      <c r="R260" s="17" t="n">
        <v>182200</v>
      </c>
      <c r="S260" s="0" t="n">
        <v>163200</v>
      </c>
      <c r="T260" s="0" t="n">
        <v>219400</v>
      </c>
      <c r="U260" s="17" t="n">
        <v>205499.288355611</v>
      </c>
      <c r="V260" s="0" t="n">
        <v>145400</v>
      </c>
      <c r="W260" s="0" t="n">
        <v>91600</v>
      </c>
      <c r="X260" s="17" t="n">
        <v>99000</v>
      </c>
      <c r="Y260" s="17" t="n">
        <v>107400</v>
      </c>
      <c r="Z260" s="17" t="n">
        <v>217400</v>
      </c>
      <c r="AA260" s="17" t="n">
        <v>217400</v>
      </c>
      <c r="AB260" s="17" t="n">
        <v>236000</v>
      </c>
      <c r="AC260" s="17" t="n">
        <v>219870.620467959</v>
      </c>
      <c r="AD260" s="17" t="n">
        <v>266000</v>
      </c>
      <c r="AE260" s="78" t="n">
        <v>205200</v>
      </c>
      <c r="AF260" s="17"/>
      <c r="AG260" s="17"/>
      <c r="AH260" s="17"/>
      <c r="AI260" s="79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</row>
    <row r="261" customFormat="false" ht="12.75" hidden="true" customHeight="false" outlineLevel="0" collapsed="false">
      <c r="A261" s="7" t="s">
        <v>12</v>
      </c>
      <c r="B261" s="7" t="n">
        <v>1</v>
      </c>
      <c r="C261" s="7" t="n">
        <v>251</v>
      </c>
      <c r="D261" s="17" t="n">
        <v>196600</v>
      </c>
      <c r="E261" s="17" t="n">
        <v>197874</v>
      </c>
      <c r="F261" s="17" t="n">
        <v>214837.01813944</v>
      </c>
      <c r="G261" s="17" t="n">
        <v>136163.818277636</v>
      </c>
      <c r="H261" s="17" t="n">
        <v>232542</v>
      </c>
      <c r="I261" s="76" t="n">
        <v>184600</v>
      </c>
      <c r="J261" s="76" t="n">
        <v>126800</v>
      </c>
      <c r="K261" s="76" t="n">
        <v>82800</v>
      </c>
      <c r="L261" s="77" t="n">
        <v>102800</v>
      </c>
      <c r="M261" s="17" t="n">
        <v>185000</v>
      </c>
      <c r="N261" s="17" t="n">
        <v>189200</v>
      </c>
      <c r="O261" s="76" t="n">
        <v>172600</v>
      </c>
      <c r="P261" s="17" t="n">
        <v>115600</v>
      </c>
      <c r="Q261" s="17" t="n">
        <v>182400</v>
      </c>
      <c r="R261" s="17" t="n">
        <v>121800</v>
      </c>
      <c r="S261" s="0" t="n">
        <v>131600</v>
      </c>
      <c r="T261" s="0" t="n">
        <v>240600</v>
      </c>
      <c r="U261" s="17" t="n">
        <v>205115.177536255</v>
      </c>
      <c r="V261" s="0" t="n">
        <v>141200</v>
      </c>
      <c r="W261" s="0" t="n">
        <v>95200</v>
      </c>
      <c r="X261" s="17" t="n">
        <v>98800</v>
      </c>
      <c r="Y261" s="17" t="n">
        <v>110200</v>
      </c>
      <c r="Z261" s="17" t="n">
        <v>224600</v>
      </c>
      <c r="AA261" s="17" t="n">
        <v>208800</v>
      </c>
      <c r="AB261" s="17" t="n">
        <v>237400</v>
      </c>
      <c r="AC261" s="17" t="n">
        <v>224283.932815892</v>
      </c>
      <c r="AD261" s="17" t="n">
        <v>270400</v>
      </c>
      <c r="AE261" s="78" t="n">
        <v>217200</v>
      </c>
      <c r="AF261" s="17"/>
      <c r="AG261" s="17"/>
      <c r="AH261" s="17"/>
      <c r="AI261" s="79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</row>
    <row r="262" customFormat="false" ht="12.75" hidden="true" customHeight="false" outlineLevel="0" collapsed="false">
      <c r="A262" s="7" t="s">
        <v>12</v>
      </c>
      <c r="B262" s="7" t="n">
        <v>1</v>
      </c>
      <c r="C262" s="7" t="n">
        <v>252</v>
      </c>
      <c r="D262" s="17" t="n">
        <v>246000</v>
      </c>
      <c r="E262" s="17" t="n">
        <v>204852</v>
      </c>
      <c r="F262" s="17" t="n">
        <v>232593.756241792</v>
      </c>
      <c r="G262" s="17" t="n">
        <v>138830.211585945</v>
      </c>
      <c r="H262" s="17" t="n">
        <v>242731</v>
      </c>
      <c r="I262" s="76" t="n">
        <v>203600</v>
      </c>
      <c r="J262" s="76" t="n">
        <v>178200</v>
      </c>
      <c r="K262" s="76" t="n">
        <v>95600</v>
      </c>
      <c r="L262" s="77" t="n">
        <v>112400</v>
      </c>
      <c r="M262" s="17" t="n">
        <v>186000</v>
      </c>
      <c r="N262" s="17" t="n">
        <v>194600</v>
      </c>
      <c r="O262" s="76" t="n">
        <v>209400</v>
      </c>
      <c r="P262" s="17" t="n">
        <v>226600</v>
      </c>
      <c r="Q262" s="17" t="n">
        <v>197200</v>
      </c>
      <c r="R262" s="17" t="n">
        <v>145000</v>
      </c>
      <c r="S262" s="0" t="n">
        <v>182000</v>
      </c>
      <c r="T262" s="0" t="n">
        <v>243000</v>
      </c>
      <c r="U262" s="17" t="n">
        <v>212413.283104024</v>
      </c>
      <c r="V262" s="0" t="n">
        <v>162400</v>
      </c>
      <c r="W262" s="0" t="n">
        <v>99400</v>
      </c>
      <c r="X262" s="17" t="n">
        <v>100000</v>
      </c>
      <c r="Y262" s="17" t="n">
        <v>119000</v>
      </c>
      <c r="Z262" s="17" t="n">
        <v>232200</v>
      </c>
      <c r="AA262" s="17" t="n">
        <v>234000</v>
      </c>
      <c r="AB262" s="17" t="n">
        <v>237400</v>
      </c>
      <c r="AC262" s="17" t="n">
        <v>230489.977317069</v>
      </c>
      <c r="AD262" s="17" t="n">
        <v>271000</v>
      </c>
      <c r="AE262" s="78" t="n">
        <v>220000</v>
      </c>
      <c r="AF262" s="17"/>
      <c r="AG262" s="17"/>
      <c r="AH262" s="17"/>
      <c r="AI262" s="79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</row>
    <row r="263" customFormat="false" ht="12.75" hidden="true" customHeight="false" outlineLevel="0" collapsed="false">
      <c r="A263" s="7" t="s">
        <v>12</v>
      </c>
      <c r="B263" s="7" t="n">
        <v>1</v>
      </c>
      <c r="C263" s="7" t="n">
        <v>253</v>
      </c>
      <c r="D263" s="17" t="n">
        <v>120400</v>
      </c>
      <c r="E263" s="17" t="n">
        <v>205302</v>
      </c>
      <c r="F263" s="17" t="n">
        <v>223617.822695548</v>
      </c>
      <c r="G263" s="17" t="n">
        <v>133675.184523215</v>
      </c>
      <c r="H263" s="17" t="n">
        <v>238997</v>
      </c>
      <c r="I263" s="76" t="n">
        <v>201200</v>
      </c>
      <c r="J263" s="76" t="n">
        <v>169800</v>
      </c>
      <c r="K263" s="76" t="n">
        <v>90400</v>
      </c>
      <c r="L263" s="77" t="n">
        <v>93200</v>
      </c>
      <c r="M263" s="17" t="n">
        <v>153800</v>
      </c>
      <c r="N263" s="17" t="n">
        <v>136743</v>
      </c>
      <c r="O263" s="76" t="n">
        <v>148000</v>
      </c>
      <c r="P263" s="17" t="n">
        <v>102800</v>
      </c>
      <c r="Q263" s="17" t="n">
        <v>107000</v>
      </c>
      <c r="R263" s="17" t="n">
        <v>103200</v>
      </c>
      <c r="S263" s="0" t="n">
        <v>118000</v>
      </c>
      <c r="T263" s="0" t="n">
        <v>197600</v>
      </c>
      <c r="U263" s="17" t="n">
        <v>161902.710358673</v>
      </c>
      <c r="V263" s="0" t="n">
        <v>112200</v>
      </c>
      <c r="W263" s="0" t="n">
        <v>78859</v>
      </c>
      <c r="X263" s="17" t="n">
        <v>89950</v>
      </c>
      <c r="Y263" s="17" t="n">
        <v>79200</v>
      </c>
      <c r="Z263" s="17" t="n">
        <v>0</v>
      </c>
      <c r="AA263" s="17" t="n">
        <v>0</v>
      </c>
      <c r="AB263" s="17" t="n">
        <v>137800</v>
      </c>
      <c r="AC263" s="17" t="n">
        <v>226348.859903398</v>
      </c>
      <c r="AD263" s="17" t="n">
        <v>280800</v>
      </c>
      <c r="AE263" s="78" t="n">
        <v>223000</v>
      </c>
      <c r="AF263" s="17"/>
      <c r="AG263" s="17"/>
      <c r="AH263" s="17"/>
      <c r="AI263" s="79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</row>
    <row r="264" customFormat="false" ht="12.75" hidden="true" customHeight="false" outlineLevel="0" collapsed="false">
      <c r="A264" s="7" t="s">
        <v>12</v>
      </c>
      <c r="B264" s="7" t="n">
        <v>1</v>
      </c>
      <c r="C264" s="7" t="n">
        <v>254</v>
      </c>
      <c r="D264" s="17" t="n">
        <v>57800</v>
      </c>
      <c r="E264" s="17" t="n">
        <v>214757</v>
      </c>
      <c r="F264" s="17" t="n">
        <v>234349.917153014</v>
      </c>
      <c r="G264" s="17" t="n">
        <v>123542.889951641</v>
      </c>
      <c r="H264" s="17" t="n">
        <v>241331</v>
      </c>
      <c r="I264" s="76" t="n">
        <v>206600</v>
      </c>
      <c r="J264" s="76" t="n">
        <v>189800</v>
      </c>
      <c r="K264" s="76" t="n">
        <v>93200</v>
      </c>
      <c r="L264" s="77" t="n">
        <v>111400</v>
      </c>
      <c r="M264" s="17" t="n">
        <v>196873</v>
      </c>
      <c r="N264" s="17" t="n">
        <v>209889</v>
      </c>
      <c r="O264" s="76" t="n">
        <v>215000</v>
      </c>
      <c r="P264" s="17" t="n">
        <v>214400</v>
      </c>
      <c r="Q264" s="17" t="n">
        <v>79000</v>
      </c>
      <c r="R264" s="17" t="n">
        <v>128600</v>
      </c>
      <c r="S264" s="0" t="n">
        <v>145600</v>
      </c>
      <c r="T264" s="0" t="n">
        <v>4400</v>
      </c>
      <c r="U264" s="17" t="n">
        <v>106590.752371368</v>
      </c>
      <c r="V264" s="0" t="n">
        <v>125800</v>
      </c>
      <c r="W264" s="0" t="n">
        <v>95400</v>
      </c>
      <c r="X264" s="17" t="n">
        <v>103000</v>
      </c>
      <c r="Y264" s="17" t="n">
        <v>17000</v>
      </c>
      <c r="Z264" s="17" t="n">
        <v>209600</v>
      </c>
      <c r="AA264" s="17" t="n">
        <v>230200</v>
      </c>
      <c r="AB264" s="17" t="n">
        <v>266600</v>
      </c>
      <c r="AC264" s="17" t="n">
        <v>235503.995726821</v>
      </c>
      <c r="AD264" s="17" t="n">
        <v>283400</v>
      </c>
      <c r="AE264" s="78" t="n">
        <v>213400</v>
      </c>
      <c r="AF264" s="17"/>
      <c r="AG264" s="17"/>
      <c r="AH264" s="17"/>
      <c r="AI264" s="79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</row>
    <row r="265" customFormat="false" ht="12.75" hidden="true" customHeight="false" outlineLevel="0" collapsed="false">
      <c r="A265" s="7" t="s">
        <v>12</v>
      </c>
      <c r="B265" s="7" t="n">
        <v>1</v>
      </c>
      <c r="C265" s="7" t="n">
        <v>255</v>
      </c>
      <c r="D265" s="17" t="n">
        <v>254600</v>
      </c>
      <c r="E265" s="17" t="n">
        <v>216108</v>
      </c>
      <c r="F265" s="17" t="n">
        <v>235910.949074099</v>
      </c>
      <c r="G265" s="17" t="n">
        <v>132608.627199891</v>
      </c>
      <c r="H265" s="17" t="n">
        <v>248937</v>
      </c>
      <c r="I265" s="76" t="n">
        <v>217400</v>
      </c>
      <c r="J265" s="76" t="n">
        <v>167000</v>
      </c>
      <c r="K265" s="76" t="n">
        <v>95800</v>
      </c>
      <c r="L265" s="77" t="n">
        <v>109200</v>
      </c>
      <c r="M265" s="17" t="n">
        <v>179585</v>
      </c>
      <c r="N265" s="17" t="n">
        <v>205601</v>
      </c>
      <c r="O265" s="76" t="n">
        <v>212800</v>
      </c>
      <c r="P265" s="17" t="n">
        <v>189400</v>
      </c>
      <c r="Q265" s="17" t="n">
        <v>184000</v>
      </c>
      <c r="R265" s="17" t="n">
        <v>162200</v>
      </c>
      <c r="S265" s="0" t="n">
        <v>125200</v>
      </c>
      <c r="T265" s="0" t="n">
        <v>251200</v>
      </c>
      <c r="U265" s="17" t="n">
        <v>202426.401800761</v>
      </c>
      <c r="V265" s="0" t="n">
        <v>157600</v>
      </c>
      <c r="W265" s="0" t="n">
        <v>96200</v>
      </c>
      <c r="X265" s="17" t="n">
        <v>110600</v>
      </c>
      <c r="Y265" s="17" t="n">
        <v>114800</v>
      </c>
      <c r="Z265" s="17" t="n">
        <v>208400</v>
      </c>
      <c r="AA265" s="17" t="n">
        <v>238400</v>
      </c>
      <c r="AB265" s="17" t="n">
        <v>267200</v>
      </c>
      <c r="AC265" s="17" t="n">
        <v>234952.097032524</v>
      </c>
      <c r="AD265" s="17" t="n">
        <v>279400</v>
      </c>
      <c r="AE265" s="78" t="n">
        <v>224000</v>
      </c>
      <c r="AF265" s="17"/>
      <c r="AG265" s="17"/>
      <c r="AH265" s="17"/>
      <c r="AI265" s="79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</row>
    <row r="266" customFormat="false" ht="12.75" hidden="true" customHeight="false" outlineLevel="0" collapsed="false">
      <c r="A266" s="7" t="s">
        <v>12</v>
      </c>
      <c r="B266" s="7" t="n">
        <v>1</v>
      </c>
      <c r="C266" s="7" t="n">
        <v>256</v>
      </c>
      <c r="D266" s="17" t="n">
        <v>234600</v>
      </c>
      <c r="E266" s="17" t="n">
        <v>212056</v>
      </c>
      <c r="F266" s="17" t="n">
        <v>194738.73215546</v>
      </c>
      <c r="G266" s="17" t="n">
        <v>147184.910618646</v>
      </c>
      <c r="H266" s="17" t="n">
        <v>143717</v>
      </c>
      <c r="I266" s="76" t="n">
        <v>202800</v>
      </c>
      <c r="J266" s="76" t="n">
        <v>184000</v>
      </c>
      <c r="K266" s="76" t="n">
        <v>93800</v>
      </c>
      <c r="L266" s="77" t="n">
        <v>112600</v>
      </c>
      <c r="M266" s="17" t="n">
        <v>195323</v>
      </c>
      <c r="N266" s="17" t="n">
        <v>184999</v>
      </c>
      <c r="O266" s="76" t="n">
        <v>216000</v>
      </c>
      <c r="P266" s="17" t="n">
        <v>203800</v>
      </c>
      <c r="Q266" s="17" t="n">
        <v>138000</v>
      </c>
      <c r="R266" s="17" t="n">
        <v>184000</v>
      </c>
      <c r="S266" s="0" t="n">
        <v>172200</v>
      </c>
      <c r="T266" s="0" t="n">
        <v>262200</v>
      </c>
      <c r="U266" s="17" t="n">
        <v>217406.723755656</v>
      </c>
      <c r="V266" s="0" t="n">
        <v>159200</v>
      </c>
      <c r="W266" s="0" t="n">
        <v>100000</v>
      </c>
      <c r="X266" s="17" t="n">
        <v>96600</v>
      </c>
      <c r="Y266" s="17" t="n">
        <v>117200</v>
      </c>
      <c r="Z266" s="17" t="n">
        <v>234600</v>
      </c>
      <c r="AA266" s="17" t="n">
        <v>220800</v>
      </c>
      <c r="AB266" s="17" t="n">
        <v>237400</v>
      </c>
      <c r="AC266" s="17" t="n">
        <v>208515.39869312</v>
      </c>
      <c r="AD266" s="17" t="n">
        <v>263400</v>
      </c>
      <c r="AE266" s="78" t="n">
        <v>231000</v>
      </c>
      <c r="AF266" s="17"/>
      <c r="AG266" s="17"/>
      <c r="AH266" s="17"/>
      <c r="AI266" s="79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</row>
    <row r="267" customFormat="false" ht="12.75" hidden="true" customHeight="false" outlineLevel="0" collapsed="false">
      <c r="A267" s="7" t="s">
        <v>12</v>
      </c>
      <c r="B267" s="7" t="n">
        <v>1</v>
      </c>
      <c r="C267" s="7" t="n">
        <v>257</v>
      </c>
      <c r="D267" s="17" t="n">
        <v>223000</v>
      </c>
      <c r="E267" s="17" t="n">
        <v>183917</v>
      </c>
      <c r="F267" s="17" t="n">
        <v>209373.40641564</v>
      </c>
      <c r="G267" s="17" t="n">
        <v>149178.484015492</v>
      </c>
      <c r="H267" s="17" t="n">
        <v>109432</v>
      </c>
      <c r="I267" s="76" t="n">
        <v>202200</v>
      </c>
      <c r="J267" s="76" t="n">
        <v>177200</v>
      </c>
      <c r="K267" s="76" t="n">
        <v>90600</v>
      </c>
      <c r="L267" s="77" t="n">
        <v>108600</v>
      </c>
      <c r="M267" s="17" t="n">
        <v>190161</v>
      </c>
      <c r="N267" s="17" t="n">
        <v>200452</v>
      </c>
      <c r="O267" s="76" t="n">
        <v>195400</v>
      </c>
      <c r="P267" s="17" t="n">
        <v>155800</v>
      </c>
      <c r="Q267" s="17" t="n">
        <v>171400</v>
      </c>
      <c r="R267" s="17" t="n">
        <v>115000</v>
      </c>
      <c r="S267" s="0" t="n">
        <v>152600</v>
      </c>
      <c r="T267" s="0" t="n">
        <v>259200</v>
      </c>
      <c r="U267" s="17" t="n">
        <v>207996.008681427</v>
      </c>
      <c r="V267" s="0" t="n">
        <v>159200</v>
      </c>
      <c r="W267" s="0" t="n">
        <v>97800</v>
      </c>
      <c r="X267" s="17" t="n">
        <v>99000</v>
      </c>
      <c r="Y267" s="17" t="n">
        <v>97200</v>
      </c>
      <c r="Z267" s="17" t="n">
        <v>212600</v>
      </c>
      <c r="AA267" s="17" t="n">
        <v>218600</v>
      </c>
      <c r="AB267" s="17" t="n">
        <v>234200</v>
      </c>
      <c r="AC267" s="17" t="n">
        <v>202558.084045665</v>
      </c>
      <c r="AD267" s="17" t="n">
        <v>249400</v>
      </c>
      <c r="AE267" s="78" t="n">
        <v>220200</v>
      </c>
      <c r="AF267" s="17"/>
      <c r="AG267" s="17"/>
      <c r="AH267" s="17"/>
      <c r="AI267" s="79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</row>
    <row r="268" customFormat="false" ht="12.75" hidden="true" customHeight="false" outlineLevel="0" collapsed="false">
      <c r="A268" s="7" t="s">
        <v>12</v>
      </c>
      <c r="B268" s="7" t="n">
        <v>1</v>
      </c>
      <c r="C268" s="7" t="n">
        <v>258</v>
      </c>
      <c r="D268" s="17" t="n">
        <v>208200</v>
      </c>
      <c r="E268" s="17" t="n">
        <v>193822</v>
      </c>
      <c r="F268" s="17" t="n">
        <v>196104.63508641</v>
      </c>
      <c r="G268" s="17" t="n">
        <v>115188.19091894</v>
      </c>
      <c r="H268" s="17" t="n">
        <v>141903</v>
      </c>
      <c r="I268" s="76" t="n">
        <v>192000</v>
      </c>
      <c r="J268" s="76" t="n">
        <v>148800</v>
      </c>
      <c r="K268" s="76" t="n">
        <v>86200</v>
      </c>
      <c r="L268" s="77" t="n">
        <v>101200</v>
      </c>
      <c r="M268" s="17" t="n">
        <v>177800</v>
      </c>
      <c r="N268" s="17" t="n">
        <v>187200</v>
      </c>
      <c r="O268" s="76" t="n">
        <v>194200</v>
      </c>
      <c r="P268" s="17" t="n">
        <v>194600</v>
      </c>
      <c r="Q268" s="17" t="n">
        <v>198400</v>
      </c>
      <c r="R268" s="17" t="n">
        <v>160200</v>
      </c>
      <c r="S268" s="0" t="n">
        <v>162000</v>
      </c>
      <c r="T268" s="0" t="n">
        <v>250000</v>
      </c>
      <c r="U268" s="17" t="n">
        <v>182452.639194234</v>
      </c>
      <c r="V268" s="0" t="n">
        <v>142600</v>
      </c>
      <c r="W268" s="0" t="n">
        <v>91800</v>
      </c>
      <c r="X268" s="17" t="n">
        <v>91400</v>
      </c>
      <c r="Y268" s="17" t="n">
        <v>106400</v>
      </c>
      <c r="Z268" s="17" t="n">
        <v>195000</v>
      </c>
      <c r="AA268" s="17" t="n">
        <v>83800</v>
      </c>
      <c r="AB268" s="17" t="n">
        <v>200000</v>
      </c>
      <c r="AC268" s="17" t="n">
        <v>201315.373380276</v>
      </c>
      <c r="AD268" s="17" t="n">
        <v>237600</v>
      </c>
      <c r="AE268" s="78" t="n">
        <v>203800</v>
      </c>
      <c r="AF268" s="17"/>
      <c r="AG268" s="17"/>
      <c r="AH268" s="17"/>
      <c r="AI268" s="79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</row>
    <row r="269" customFormat="false" ht="12.75" hidden="true" customHeight="false" outlineLevel="0" collapsed="false">
      <c r="A269" s="7" t="s">
        <v>12</v>
      </c>
      <c r="B269" s="7" t="n">
        <v>1</v>
      </c>
      <c r="C269" s="7" t="n">
        <v>259</v>
      </c>
      <c r="D269" s="17" t="n">
        <v>122000</v>
      </c>
      <c r="E269" s="17" t="n">
        <v>190895</v>
      </c>
      <c r="F269" s="17" t="n">
        <v>200787.730849668</v>
      </c>
      <c r="G269" s="17" t="n">
        <v>111099.721179533</v>
      </c>
      <c r="H269" s="17" t="n">
        <v>150667</v>
      </c>
      <c r="I269" s="76" t="n">
        <v>194400</v>
      </c>
      <c r="J269" s="76" t="n">
        <v>167400</v>
      </c>
      <c r="K269" s="76" t="n">
        <v>84600</v>
      </c>
      <c r="L269" s="77" t="n">
        <v>100800</v>
      </c>
      <c r="M269" s="17" t="n">
        <v>155400</v>
      </c>
      <c r="N269" s="17" t="n">
        <v>185119</v>
      </c>
      <c r="O269" s="76" t="n">
        <v>163600</v>
      </c>
      <c r="P269" s="17" t="n">
        <v>170800</v>
      </c>
      <c r="Q269" s="17" t="n">
        <v>196600</v>
      </c>
      <c r="R269" s="17" t="n">
        <v>172600</v>
      </c>
      <c r="S269" s="0" t="n">
        <v>162600</v>
      </c>
      <c r="T269" s="0" t="n">
        <v>250261</v>
      </c>
      <c r="U269" s="17" t="n">
        <v>207035.731633036</v>
      </c>
      <c r="V269" s="0" t="n">
        <v>149400</v>
      </c>
      <c r="W269" s="0" t="n">
        <v>90600</v>
      </c>
      <c r="X269" s="17" t="n">
        <v>93200</v>
      </c>
      <c r="Y269" s="17" t="n">
        <v>103600</v>
      </c>
      <c r="Z269" s="17" t="n">
        <v>215600</v>
      </c>
      <c r="AA269" s="17" t="n">
        <v>209200</v>
      </c>
      <c r="AB269" s="17" t="n">
        <v>224600</v>
      </c>
      <c r="AC269" s="17" t="n">
        <v>168049.398000556</v>
      </c>
      <c r="AD269" s="17" t="n">
        <v>230400</v>
      </c>
      <c r="AE269" s="78" t="n">
        <v>216200</v>
      </c>
      <c r="AF269" s="17"/>
      <c r="AG269" s="17"/>
      <c r="AH269" s="17"/>
      <c r="AI269" s="79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</row>
    <row r="270" customFormat="false" ht="12.75" hidden="true" customHeight="false" outlineLevel="0" collapsed="false">
      <c r="D270" s="17"/>
      <c r="E270" s="17"/>
      <c r="F270" s="17"/>
      <c r="G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AF270" s="17"/>
      <c r="AG270" s="17"/>
      <c r="AH270" s="17"/>
      <c r="AI270" s="79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</row>
    <row r="271" customFormat="false" ht="12.75" hidden="true" customHeight="false" outlineLevel="0" collapsed="false">
      <c r="A271" s="7" t="s">
        <v>12</v>
      </c>
      <c r="B271" s="7" t="s">
        <v>28</v>
      </c>
      <c r="C271" s="7" t="s">
        <v>29</v>
      </c>
      <c r="D271" s="17" t="n">
        <f aca="false">SUM(D118:D269)</f>
        <v>29660886</v>
      </c>
      <c r="E271" s="17" t="n">
        <f aca="false">SUM(E118:E269)</f>
        <v>28967300</v>
      </c>
      <c r="F271" s="17" t="n">
        <f aca="false">SUM(F118:F269)</f>
        <v>31235317</v>
      </c>
      <c r="G271" s="17" t="n">
        <f aca="false">SUM(G118:G269)</f>
        <v>23825554.74</v>
      </c>
      <c r="H271" s="17" t="n">
        <f aca="false">SUM(H118:H269)</f>
        <v>26743289</v>
      </c>
      <c r="I271" s="17" t="n">
        <f aca="false">SUM(I118:I269)</f>
        <v>27827781</v>
      </c>
      <c r="J271" s="17" t="n">
        <f aca="false">SUM(J118:J269)</f>
        <v>24659487</v>
      </c>
      <c r="K271" s="17" t="n">
        <f aca="false">SUM(K118:K269)</f>
        <v>13117442</v>
      </c>
      <c r="L271" s="17" t="n">
        <f aca="false">SUM(L118:L269)</f>
        <v>15125364</v>
      </c>
      <c r="M271" s="17" t="n">
        <f aca="false">SUM(M118:M269)</f>
        <v>26845977</v>
      </c>
      <c r="N271" s="17" t="n">
        <f aca="false">SUM(N118:N269)</f>
        <v>27794775</v>
      </c>
      <c r="O271" s="17" t="n">
        <f aca="false">SUM(O118:O269)</f>
        <v>29520797</v>
      </c>
      <c r="P271" s="17" t="n">
        <f aca="false">SUM(P118:P269)</f>
        <v>23437283</v>
      </c>
      <c r="Q271" s="17" t="n">
        <f aca="false">SUM(Q118:Q269)</f>
        <v>25491993</v>
      </c>
      <c r="R271" s="17" t="n">
        <f aca="false">SUM(R118:R269)</f>
        <v>20015311.0000001</v>
      </c>
      <c r="S271" s="17" t="n">
        <f aca="false">SUM(S118:S269)</f>
        <v>22550021</v>
      </c>
      <c r="T271" s="17" t="n">
        <f aca="false">SUM(T118:T269)</f>
        <v>34528660</v>
      </c>
      <c r="U271" s="17" t="n">
        <f aca="false">SUM(U118:U269)</f>
        <v>29358410</v>
      </c>
      <c r="V271" s="17" t="n">
        <f aca="false">SUM(V118:V269)</f>
        <v>21768444.000001</v>
      </c>
      <c r="W271" s="17" t="n">
        <f aca="false">SUM(W118:W269)</f>
        <v>13104117</v>
      </c>
      <c r="X271" s="17" t="n">
        <f aca="false">SUM(X118:X269)</f>
        <v>14213999</v>
      </c>
      <c r="Y271" s="17" t="n">
        <f aca="false">SUM(Y118:Y269)</f>
        <v>15348769</v>
      </c>
      <c r="Z271" s="17" t="n">
        <f aca="false">SUM(Z118:Z269)</f>
        <v>31036306</v>
      </c>
      <c r="AA271" s="17" t="n">
        <f aca="false">SUM(AA118:AA269)</f>
        <v>30813967</v>
      </c>
      <c r="AB271" s="17" t="n">
        <f aca="false">SUM(AB118:AB269)</f>
        <v>34530776</v>
      </c>
      <c r="AC271" s="17" t="n">
        <f aca="false">SUM(AC118:AC269)</f>
        <v>31206929.58</v>
      </c>
      <c r="AD271" s="17" t="n">
        <f aca="false">SUM(AD118:AD269)</f>
        <v>39076192</v>
      </c>
      <c r="AE271" s="17" t="n">
        <f aca="false">SUM(AE118:AE269)</f>
        <v>31899048.8</v>
      </c>
      <c r="AF271" s="17"/>
      <c r="AG271" s="17"/>
      <c r="AH271" s="17"/>
      <c r="AI271" s="79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</row>
    <row r="272" customFormat="false" ht="12.75" hidden="true" customHeight="false" outlineLevel="0" collapsed="false">
      <c r="A272" s="7" t="s">
        <v>27</v>
      </c>
      <c r="B272" s="7" t="s">
        <v>28</v>
      </c>
      <c r="C272" s="7" t="s">
        <v>29</v>
      </c>
      <c r="D272" s="17" t="n">
        <f aca="false">SUM(D11:D117)</f>
        <v>23216459</v>
      </c>
      <c r="E272" s="17" t="n">
        <f aca="false">SUM(E11:E117)</f>
        <v>21663783</v>
      </c>
      <c r="F272" s="17" t="n">
        <f aca="false">SUM(F11:F117)</f>
        <v>25252736.1841454</v>
      </c>
      <c r="G272" s="17" t="n">
        <f aca="false">SUM(G11:G117)</f>
        <v>18572954.3937216</v>
      </c>
      <c r="H272" s="17" t="n">
        <f aca="false">SUM(H11:H117)</f>
        <v>21652890</v>
      </c>
      <c r="I272" s="17" t="n">
        <f aca="false">SUM(I11:I117)</f>
        <v>19756776</v>
      </c>
      <c r="J272" s="17" t="n">
        <f aca="false">SUM(J11:J117)</f>
        <v>18929940</v>
      </c>
      <c r="K272" s="17" t="n">
        <f aca="false">SUM(K11:K117)</f>
        <v>9309683</v>
      </c>
      <c r="L272" s="17" t="n">
        <f aca="false">SUM(L11:L117)</f>
        <v>10586952</v>
      </c>
      <c r="M272" s="17" t="n">
        <f aca="false">SUM(M11:M117)</f>
        <v>19267636</v>
      </c>
      <c r="N272" s="17" t="n">
        <f aca="false">SUM(N11:N117)</f>
        <v>20090605</v>
      </c>
      <c r="O272" s="17" t="n">
        <f aca="false">SUM(O11:O117)</f>
        <v>21035894</v>
      </c>
      <c r="P272" s="17" t="n">
        <f aca="false">SUM(P11:P117)</f>
        <v>16510820</v>
      </c>
      <c r="Q272" s="17" t="n">
        <f aca="false">SUM(Q11:Q117)</f>
        <v>20657650</v>
      </c>
      <c r="R272" s="17" t="n">
        <f aca="false">SUM(R11:R117)</f>
        <v>14728726</v>
      </c>
      <c r="S272" s="17" t="n">
        <f aca="false">SUM(S11:S117)</f>
        <v>16749721</v>
      </c>
      <c r="T272" s="17" t="n">
        <f aca="false">SUM(T11:T117)</f>
        <v>23387827</v>
      </c>
      <c r="U272" s="17" t="n">
        <f aca="false">SUM(U11:U117)</f>
        <v>20442895.8427889</v>
      </c>
      <c r="V272" s="17" t="n">
        <f aca="false">SUM(V11:V117)</f>
        <v>16227184</v>
      </c>
      <c r="W272" s="17" t="n">
        <f aca="false">SUM(W11:W117)</f>
        <v>9312648</v>
      </c>
      <c r="X272" s="17" t="n">
        <f aca="false">SUM(X11:X117)</f>
        <v>10464294</v>
      </c>
      <c r="Y272" s="17" t="n">
        <f aca="false">SUM(Y11:Y117)</f>
        <v>10817593</v>
      </c>
      <c r="Z272" s="17" t="n">
        <f aca="false">SUM(Z11:Z117)</f>
        <v>21730441</v>
      </c>
      <c r="AA272" s="17" t="n">
        <f aca="false">SUM(AA11:AA117)</f>
        <v>21125561</v>
      </c>
      <c r="AB272" s="17" t="n">
        <f aca="false">SUM(AB11:AB117)</f>
        <v>24839671</v>
      </c>
      <c r="AC272" s="17" t="n">
        <f aca="false">SUM(AC11:AC117)</f>
        <v>22361460</v>
      </c>
      <c r="AD272" s="17" t="n">
        <f aca="false">SUM(AD11:AD117)</f>
        <v>27672756</v>
      </c>
      <c r="AE272" s="17" t="n">
        <f aca="false">SUM(AE11:AE117)</f>
        <v>20885471.2</v>
      </c>
      <c r="AF272" s="17"/>
      <c r="AG272" s="17"/>
      <c r="AH272" s="17"/>
      <c r="AI272" s="79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</row>
    <row r="273" customFormat="false" ht="12.75" hidden="true" customHeight="false" outlineLevel="0" collapsed="false">
      <c r="A273" s="7" t="s">
        <v>72</v>
      </c>
      <c r="B273" s="7" t="s">
        <v>28</v>
      </c>
      <c r="C273" s="7" t="s">
        <v>29</v>
      </c>
      <c r="D273" s="17" t="n">
        <f aca="false">SUM(D271:D272)</f>
        <v>52877345</v>
      </c>
      <c r="E273" s="17" t="n">
        <f aca="false">SUM(E271:E272)</f>
        <v>50631083</v>
      </c>
      <c r="F273" s="17" t="n">
        <f aca="false">SUM(F271:F272)</f>
        <v>56488053.1841454</v>
      </c>
      <c r="G273" s="17" t="n">
        <f aca="false">SUM(G271:G272)</f>
        <v>42398509.1337216</v>
      </c>
      <c r="H273" s="17" t="n">
        <f aca="false">SUM(H271:H272)</f>
        <v>48396179</v>
      </c>
      <c r="I273" s="17" t="n">
        <f aca="false">SUM(I271:I272)</f>
        <v>47584557</v>
      </c>
      <c r="J273" s="17" t="n">
        <f aca="false">SUM(J271:J272)</f>
        <v>43589427</v>
      </c>
      <c r="K273" s="17" t="n">
        <f aca="false">SUM(K271:K272)</f>
        <v>22427125</v>
      </c>
      <c r="L273" s="17" t="n">
        <f aca="false">SUM(L271:L272)</f>
        <v>25712316</v>
      </c>
      <c r="M273" s="17" t="n">
        <f aca="false">SUM(M271:M272)</f>
        <v>46113613</v>
      </c>
      <c r="N273" s="17" t="n">
        <f aca="false">SUM(N271:N272)</f>
        <v>47885380</v>
      </c>
      <c r="O273" s="17" t="n">
        <f aca="false">SUM(O271:O272)</f>
        <v>50556691</v>
      </c>
      <c r="P273" s="17" t="n">
        <f aca="false">SUM(P271:P272)</f>
        <v>39948103</v>
      </c>
      <c r="Q273" s="17" t="n">
        <f aca="false">SUM(Q271:Q272)</f>
        <v>46149643</v>
      </c>
      <c r="R273" s="17" t="n">
        <f aca="false">SUM(R271:R272)</f>
        <v>34744037.0000001</v>
      </c>
      <c r="S273" s="17" t="n">
        <f aca="false">SUM(S271:S272)</f>
        <v>39299742</v>
      </c>
      <c r="T273" s="17" t="n">
        <f aca="false">SUM(T271:T272)</f>
        <v>57916487</v>
      </c>
      <c r="U273" s="17" t="n">
        <f aca="false">SUM(U271:U272)</f>
        <v>49801305.8427889</v>
      </c>
      <c r="V273" s="17" t="n">
        <f aca="false">SUM(V271:V272)</f>
        <v>37995628.000001</v>
      </c>
      <c r="W273" s="17" t="n">
        <f aca="false">SUM(W271:W272)</f>
        <v>22416765</v>
      </c>
      <c r="X273" s="17" t="n">
        <f aca="false">SUM(X271:X272)</f>
        <v>24678293</v>
      </c>
      <c r="Y273" s="17" t="n">
        <f aca="false">SUM(Y271:Y272)</f>
        <v>26166362</v>
      </c>
      <c r="Z273" s="17" t="n">
        <f aca="false">SUM(Z271:Z272)</f>
        <v>52766747</v>
      </c>
      <c r="AA273" s="17" t="n">
        <f aca="false">SUM(AA271:AA272)</f>
        <v>51939528</v>
      </c>
      <c r="AB273" s="17" t="n">
        <f aca="false">SUM(AB271:AB272)</f>
        <v>59370447</v>
      </c>
      <c r="AC273" s="17" t="n">
        <f aca="false">SUM(AC271:AC272)</f>
        <v>53568389.58</v>
      </c>
      <c r="AD273" s="17" t="n">
        <f aca="false">SUM(AD271:AD272)</f>
        <v>66748948</v>
      </c>
      <c r="AE273" s="17" t="n">
        <f aca="false">SUM(AE271:AE272)</f>
        <v>52784520</v>
      </c>
      <c r="AF273" s="17"/>
      <c r="AG273" s="17"/>
      <c r="AH273" s="17"/>
      <c r="AI273" s="79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</row>
    <row r="274" customFormat="false" ht="12.75" hidden="true" customHeight="false" outlineLevel="0" collapsed="false">
      <c r="A274" s="7" t="s">
        <v>12</v>
      </c>
      <c r="B274" s="7" t="s">
        <v>28</v>
      </c>
      <c r="C274" s="7" t="s">
        <v>73</v>
      </c>
      <c r="D274" s="17" t="n">
        <f aca="false">SUM(D118:D269)-D275</f>
        <v>29220296</v>
      </c>
      <c r="E274" s="17" t="n">
        <f aca="false">SUM(E118:E269)-E275</f>
        <v>28548591</v>
      </c>
      <c r="F274" s="17" t="n">
        <f aca="false">SUM(F118:F269)-F275</f>
        <v>30779885.9370232</v>
      </c>
      <c r="G274" s="17" t="n">
        <f aca="false">SUM(G118:G269)-G275</f>
        <v>23471102.1895488</v>
      </c>
      <c r="H274" s="17" t="n">
        <f aca="false">SUM(H118:H269)-H275</f>
        <v>26299254</v>
      </c>
      <c r="I274" s="17" t="n">
        <f aca="false">SUM(I118:I269)-I275</f>
        <v>27476581</v>
      </c>
      <c r="J274" s="17" t="n">
        <f aca="false">SUM(J118:J269)-J275</f>
        <v>24325687</v>
      </c>
      <c r="K274" s="17" t="n">
        <f aca="false">SUM(K118:K269)-K275</f>
        <v>12949042</v>
      </c>
      <c r="L274" s="17" t="n">
        <f aca="false">SUM(L118:L269)-L275</f>
        <v>14933364</v>
      </c>
      <c r="M274" s="17" t="n">
        <f aca="false">SUM(M118:M269)-M275</f>
        <v>26528867</v>
      </c>
      <c r="N274" s="17" t="n">
        <f aca="false">SUM(N118:N269)-N275</f>
        <v>27443393</v>
      </c>
      <c r="O274" s="17" t="n">
        <f aca="false">SUM(O118:O269)-O275</f>
        <v>29112797</v>
      </c>
      <c r="P274" s="17" t="n">
        <f aca="false">SUM(P118:P269)-P275</f>
        <v>23109883</v>
      </c>
      <c r="Q274" s="17" t="n">
        <f aca="false">SUM(Q118:Q269)-Q275</f>
        <v>25061193</v>
      </c>
      <c r="R274" s="17" t="n">
        <f aca="false">SUM(R118:R269)-R275</f>
        <v>19791311.0000001</v>
      </c>
      <c r="S274" s="17" t="n">
        <f aca="false">SUM(S118:S269)-S275</f>
        <v>22226221</v>
      </c>
      <c r="T274" s="17" t="n">
        <f aca="false">SUM(T118:T269)-T275</f>
        <v>34100026</v>
      </c>
      <c r="U274" s="17" t="n">
        <f aca="false">SUM(U118:U269)-U275</f>
        <v>28956328.5559601</v>
      </c>
      <c r="V274" s="17" t="n">
        <f aca="false">SUM(V118:V269)-V275</f>
        <v>21472214.000001</v>
      </c>
      <c r="W274" s="17" t="n">
        <f aca="false">SUM(W118:W269)-W275</f>
        <v>12944117</v>
      </c>
      <c r="X274" s="17" t="n">
        <f aca="false">SUM(X118:X269)-X275</f>
        <v>14035799</v>
      </c>
      <c r="Y274" s="17" t="n">
        <f aca="false">SUM(Y118:Y269)-Y275</f>
        <v>15171569</v>
      </c>
      <c r="Z274" s="17" t="n">
        <f aca="false">SUM(Z118:Z269)-Z275</f>
        <v>30671906</v>
      </c>
      <c r="AA274" s="17" t="n">
        <f aca="false">SUM(AA118:AA269)-AA275</f>
        <v>30411967</v>
      </c>
      <c r="AB274" s="17" t="n">
        <f aca="false">SUM(AB118:AB269)-AB275</f>
        <v>34078776</v>
      </c>
      <c r="AC274" s="17" t="n">
        <f aca="false">SUM(AC118:AC269)-AC275</f>
        <v>30765513.8709168</v>
      </c>
      <c r="AD274" s="17" t="n">
        <f aca="false">SUM(AD118:AD269)-AD275</f>
        <v>38511592</v>
      </c>
      <c r="AE274" s="17" t="n">
        <f aca="false">SUM(AE118:AE269)-AE275</f>
        <v>31492248.8</v>
      </c>
      <c r="AF274" s="17"/>
      <c r="AG274" s="17"/>
      <c r="AH274" s="17"/>
      <c r="AI274" s="79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</row>
    <row r="275" customFormat="false" ht="12.75" hidden="true" customHeight="false" outlineLevel="0" collapsed="false">
      <c r="A275" s="7" t="s">
        <v>12</v>
      </c>
      <c r="B275" s="7" t="s">
        <v>28</v>
      </c>
      <c r="C275" s="7" t="s">
        <v>14</v>
      </c>
      <c r="D275" s="17" t="n">
        <f aca="false">SUM(D220:D221)</f>
        <v>440590</v>
      </c>
      <c r="E275" s="17" t="n">
        <f aca="false">SUM(E220:E221)</f>
        <v>418709</v>
      </c>
      <c r="F275" s="17" t="n">
        <f aca="false">SUM(F220:F221)</f>
        <v>455431.062976797</v>
      </c>
      <c r="G275" s="17" t="n">
        <f aca="false">SUM(G220:G221)</f>
        <v>354452.550451184</v>
      </c>
      <c r="H275" s="17" t="n">
        <f aca="false">SUM(H220:H221)</f>
        <v>444035</v>
      </c>
      <c r="I275" s="17" t="n">
        <f aca="false">SUM(I220:I221)</f>
        <v>351200</v>
      </c>
      <c r="J275" s="17" t="n">
        <f aca="false">SUM(J220:J221)</f>
        <v>333800</v>
      </c>
      <c r="K275" s="17" t="n">
        <f aca="false">SUM(K220:K221)</f>
        <v>168400</v>
      </c>
      <c r="L275" s="17" t="n">
        <f aca="false">SUM(L220:L221)</f>
        <v>192000</v>
      </c>
      <c r="M275" s="17" t="n">
        <f aca="false">SUM(M220:M221)</f>
        <v>317110</v>
      </c>
      <c r="N275" s="17" t="n">
        <f aca="false">SUM(N220:N221)</f>
        <v>351382</v>
      </c>
      <c r="O275" s="17" t="n">
        <f aca="false">SUM(O220:O221)</f>
        <v>408000</v>
      </c>
      <c r="P275" s="17" t="n">
        <f aca="false">SUM(P220:P221)</f>
        <v>327400</v>
      </c>
      <c r="Q275" s="17" t="n">
        <f aca="false">SUM(Q220:Q221)</f>
        <v>430800</v>
      </c>
      <c r="R275" s="17" t="n">
        <f aca="false">SUM(R220:R221)</f>
        <v>224000</v>
      </c>
      <c r="S275" s="17" t="n">
        <f aca="false">SUM(S220:S221)</f>
        <v>323800</v>
      </c>
      <c r="T275" s="17" t="n">
        <f aca="false">SUM(T220:T221)</f>
        <v>428634</v>
      </c>
      <c r="U275" s="17" t="n">
        <f aca="false">SUM(U220:U221)</f>
        <v>402081.444039866</v>
      </c>
      <c r="V275" s="17" t="n">
        <f aca="false">SUM(V220:V221)</f>
        <v>296230</v>
      </c>
      <c r="W275" s="17" t="n">
        <f aca="false">SUM(W220:W221)</f>
        <v>160000</v>
      </c>
      <c r="X275" s="17" t="n">
        <f aca="false">SUM(X220:X221)</f>
        <v>178200</v>
      </c>
      <c r="Y275" s="17" t="n">
        <f aca="false">SUM(Y220:Y221)</f>
        <v>177200</v>
      </c>
      <c r="Z275" s="17" t="n">
        <f aca="false">SUM(Z220:Z221)</f>
        <v>364400</v>
      </c>
      <c r="AA275" s="17" t="n">
        <f aca="false">SUM(AA220:AA221)</f>
        <v>402000</v>
      </c>
      <c r="AB275" s="17" t="n">
        <f aca="false">SUM(AB220:AB221)</f>
        <v>452000</v>
      </c>
      <c r="AC275" s="17" t="n">
        <f aca="false">SUM(AC220:AC221)</f>
        <v>441415.709083241</v>
      </c>
      <c r="AD275" s="17" t="n">
        <f aca="false">SUM(AD220:AD221)</f>
        <v>564600</v>
      </c>
      <c r="AE275" s="17" t="n">
        <f aca="false">SUM(AE220:AE221)</f>
        <v>406800</v>
      </c>
      <c r="AF275" s="17"/>
      <c r="AG275" s="17"/>
      <c r="AH275" s="17"/>
      <c r="AI275" s="79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</row>
    <row r="276" customFormat="false" ht="12.75" hidden="true" customHeight="false" outlineLevel="0" collapsed="false">
      <c r="A276" s="7" t="s">
        <v>12</v>
      </c>
      <c r="B276" s="7" t="s">
        <v>74</v>
      </c>
      <c r="C276" s="7" t="s">
        <v>29</v>
      </c>
      <c r="D276" s="17" t="n">
        <v>29934000</v>
      </c>
      <c r="E276" s="17" t="n">
        <v>31133000</v>
      </c>
      <c r="F276" s="17" t="n">
        <v>31478000</v>
      </c>
      <c r="G276" s="17" t="n">
        <v>26828000</v>
      </c>
      <c r="H276" s="17" t="n">
        <v>33843000</v>
      </c>
      <c r="I276" s="17" t="n">
        <v>23917000</v>
      </c>
      <c r="J276" s="17" t="n">
        <v>29052000</v>
      </c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AF276" s="17"/>
      <c r="AG276" s="17"/>
      <c r="AH276" s="17"/>
      <c r="AI276" s="79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</row>
    <row r="277" customFormat="false" ht="12.75" hidden="true" customHeight="false" outlineLevel="0" collapsed="false">
      <c r="A277" s="7" t="s">
        <v>27</v>
      </c>
      <c r="B277" s="7" t="s">
        <v>74</v>
      </c>
      <c r="C277" s="7" t="s">
        <v>29</v>
      </c>
      <c r="D277" s="17" t="n">
        <v>21071900</v>
      </c>
      <c r="E277" s="17" t="n">
        <v>22634000</v>
      </c>
      <c r="F277" s="17" t="n">
        <v>22948000</v>
      </c>
      <c r="G277" s="17" t="n">
        <v>19845000</v>
      </c>
      <c r="H277" s="17" t="n">
        <v>23855000</v>
      </c>
      <c r="I277" s="17" t="n">
        <v>23938000</v>
      </c>
      <c r="J277" s="17" t="n">
        <v>20115000</v>
      </c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AF277" s="17"/>
      <c r="AG277" s="17"/>
      <c r="AH277" s="17"/>
      <c r="AI277" s="79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</row>
    <row r="278" customFormat="false" ht="12.75" hidden="true" customHeight="false" outlineLevel="0" collapsed="false">
      <c r="A278" s="7" t="s">
        <v>75</v>
      </c>
      <c r="B278" s="7" t="s">
        <v>28</v>
      </c>
      <c r="C278" s="7" t="s">
        <v>8</v>
      </c>
      <c r="D278" s="17" t="n">
        <f aca="false">SUM(D11:D106)</f>
        <v>20838459</v>
      </c>
      <c r="E278" s="17" t="n">
        <f aca="false">SUM(E11:E106)</f>
        <v>19470635</v>
      </c>
      <c r="F278" s="17" t="n">
        <f aca="false">SUM(F11:F106)</f>
        <v>22797726.5571874</v>
      </c>
      <c r="G278" s="17" t="n">
        <f aca="false">SUM(G11:G106)</f>
        <v>16620830.0818957</v>
      </c>
      <c r="H278" s="17" t="n">
        <f aca="false">SUM(H11:H106)</f>
        <v>19311654</v>
      </c>
      <c r="I278" s="17" t="n">
        <f aca="false">SUM(I11:I106)</f>
        <v>17561776</v>
      </c>
      <c r="J278" s="17" t="n">
        <f aca="false">SUM(J11:J106)</f>
        <v>17026740</v>
      </c>
      <c r="K278" s="17" t="n">
        <f aca="false">SUM(K11:K106)</f>
        <v>8344083</v>
      </c>
      <c r="L278" s="17" t="n">
        <f aca="false">SUM(L11:L106)</f>
        <v>9522952</v>
      </c>
      <c r="M278" s="17" t="n">
        <f aca="false">SUM(M11:M106)</f>
        <v>17335774</v>
      </c>
      <c r="N278" s="17" t="n">
        <f aca="false">SUM(N11:N106)</f>
        <v>18083773</v>
      </c>
      <c r="O278" s="17" t="n">
        <f aca="false">SUM(O11:O106)</f>
        <v>18778206</v>
      </c>
      <c r="P278" s="17" t="n">
        <f aca="false">SUM(P11:P106)</f>
        <v>14732268</v>
      </c>
      <c r="Q278" s="17" t="n">
        <f aca="false">SUM(Q11:Q106)</f>
        <v>18411279</v>
      </c>
      <c r="R278" s="17" t="n">
        <f aca="false">SUM(R11:R106)</f>
        <v>13237944</v>
      </c>
      <c r="S278" s="17" t="n">
        <f aca="false">SUM(S11:S106)</f>
        <v>15134321</v>
      </c>
      <c r="T278" s="17" t="n">
        <f aca="false">SUM(T11:T106)</f>
        <v>21015827</v>
      </c>
      <c r="U278" s="17" t="n">
        <f aca="false">SUM(U11:U106)</f>
        <v>18339691</v>
      </c>
      <c r="V278" s="17" t="n">
        <f aca="false">SUM(V11:V106)</f>
        <v>14707784</v>
      </c>
      <c r="W278" s="17" t="n">
        <f aca="false">SUM(W11:W106)</f>
        <v>8479021</v>
      </c>
      <c r="X278" s="17" t="n">
        <f aca="false">SUM(X11:X106)</f>
        <v>9444894</v>
      </c>
      <c r="Y278" s="17" t="n">
        <f aca="false">SUM(Y11:Y106)</f>
        <v>9755593</v>
      </c>
      <c r="Z278" s="17" t="n">
        <f aca="false">SUM(Z11:Z106)</f>
        <v>19674509</v>
      </c>
      <c r="AA278" s="17" t="n">
        <f aca="false">SUM(AA11:AA106)</f>
        <v>18796161</v>
      </c>
      <c r="AB278" s="17" t="n">
        <f aca="false">SUM(AB11:AB106)</f>
        <v>22154871</v>
      </c>
      <c r="AC278" s="17" t="n">
        <f aca="false">SUM(AC11:AC106)</f>
        <v>19796675.5142864</v>
      </c>
      <c r="AD278" s="17" t="n">
        <f aca="false">SUM(AD11:AD106)</f>
        <v>24746556</v>
      </c>
      <c r="AE278" s="17" t="n">
        <f aca="false">SUM(AE11:AE106)</f>
        <v>18622671.2</v>
      </c>
      <c r="AF278" s="17"/>
      <c r="AG278" s="17"/>
      <c r="AH278" s="17"/>
      <c r="AI278" s="79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</row>
    <row r="279" customFormat="false" ht="12.75" hidden="true" customHeight="false" outlineLevel="0" collapsed="false">
      <c r="A279" s="7" t="s">
        <v>76</v>
      </c>
      <c r="B279" s="7" t="s">
        <v>28</v>
      </c>
      <c r="C279" s="7" t="s">
        <v>11</v>
      </c>
      <c r="D279" s="17" t="n">
        <f aca="false">SUM(D107:D117)</f>
        <v>2378000</v>
      </c>
      <c r="E279" s="17" t="n">
        <f aca="false">SUM(E107:E117)</f>
        <v>2193148</v>
      </c>
      <c r="F279" s="17" t="n">
        <f aca="false">SUM(F107:F117)</f>
        <v>2455009.62695796</v>
      </c>
      <c r="G279" s="17" t="n">
        <f aca="false">SUM(G107:G117)</f>
        <v>1952124.31182597</v>
      </c>
      <c r="H279" s="17" t="n">
        <f aca="false">SUM(H107:H117)</f>
        <v>2341236</v>
      </c>
      <c r="I279" s="17" t="n">
        <f aca="false">SUM(I107:I117)</f>
        <v>2195000</v>
      </c>
      <c r="J279" s="17" t="n">
        <f aca="false">SUM(J107:J117)</f>
        <v>1903200</v>
      </c>
      <c r="K279" s="17" t="n">
        <f aca="false">SUM(K107:K117)</f>
        <v>965600</v>
      </c>
      <c r="L279" s="17" t="n">
        <f aca="false">SUM(L107:L117)</f>
        <v>1064000</v>
      </c>
      <c r="M279" s="17" t="n">
        <f aca="false">SUM(M107:M117)</f>
        <v>1931862</v>
      </c>
      <c r="N279" s="17" t="n">
        <f aca="false">SUM(N107:N117)</f>
        <v>2006832</v>
      </c>
      <c r="O279" s="17" t="n">
        <f aca="false">SUM(O107:O117)</f>
        <v>2257688</v>
      </c>
      <c r="P279" s="17" t="n">
        <f aca="false">SUM(P107:P117)</f>
        <v>1778552</v>
      </c>
      <c r="Q279" s="17" t="n">
        <f aca="false">SUM(Q107:Q117)</f>
        <v>2246371</v>
      </c>
      <c r="R279" s="17" t="n">
        <f aca="false">SUM(R107:R117)</f>
        <v>1490782</v>
      </c>
      <c r="S279" s="17" t="n">
        <f aca="false">SUM(S107:S117)</f>
        <v>1615400</v>
      </c>
      <c r="T279" s="17" t="n">
        <f aca="false">SUM(T107:T117)</f>
        <v>2372000</v>
      </c>
      <c r="U279" s="17" t="n">
        <f aca="false">SUM(U107:U117)</f>
        <v>2103204.84278892</v>
      </c>
      <c r="V279" s="17" t="n">
        <f aca="false">SUM(V107:V117)</f>
        <v>1519400</v>
      </c>
      <c r="W279" s="17" t="n">
        <f aca="false">SUM(W107:W117)</f>
        <v>833627</v>
      </c>
      <c r="X279" s="17" t="n">
        <f aca="false">SUM(X107:X117)</f>
        <v>1019400</v>
      </c>
      <c r="Y279" s="17" t="n">
        <f aca="false">SUM(Y107:Y117)</f>
        <v>1062000</v>
      </c>
      <c r="Z279" s="17" t="n">
        <f aca="false">SUM(Z107:Z117)</f>
        <v>2055932</v>
      </c>
      <c r="AA279" s="17" t="n">
        <f aca="false">SUM(AA107:AA117)</f>
        <v>2329400</v>
      </c>
      <c r="AB279" s="17" t="n">
        <f aca="false">SUM(AB107:AB117)</f>
        <v>2684800</v>
      </c>
      <c r="AC279" s="17" t="n">
        <f aca="false">SUM(AC107:AC117)</f>
        <v>2564784.48571356</v>
      </c>
      <c r="AD279" s="17" t="n">
        <f aca="false">SUM(AD107:AD117)</f>
        <v>2926200</v>
      </c>
      <c r="AE279" s="17" t="n">
        <f aca="false">SUM(AE107:AE117)</f>
        <v>2262800</v>
      </c>
      <c r="AF279" s="17"/>
      <c r="AG279" s="17"/>
      <c r="AH279" s="17"/>
      <c r="AI279" s="79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</row>
    <row r="280" customFormat="false" ht="12.75" hidden="true" customHeight="false" outlineLevel="0" collapsed="false"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AF280" s="17"/>
      <c r="AG280" s="17"/>
      <c r="AH280" s="17"/>
      <c r="AI280" s="79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</row>
    <row r="281" customFormat="false" ht="12.75" hidden="false" customHeight="false" outlineLevel="0" collapsed="false"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AF281" s="17"/>
      <c r="AG281" s="17"/>
      <c r="AH281" s="17"/>
      <c r="AI281" s="79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</row>
    <row r="282" customFormat="false" ht="20.25" hidden="false" customHeight="false" outlineLevel="0" collapsed="false">
      <c r="A282" s="80" t="s">
        <v>77</v>
      </c>
      <c r="D282" s="17"/>
      <c r="E282" s="17"/>
      <c r="F282" s="17"/>
      <c r="AF282" s="17"/>
      <c r="AG282" s="17"/>
      <c r="AH282" s="17"/>
      <c r="AI282" s="79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</row>
    <row r="283" customFormat="false" ht="20.25" hidden="false" customHeight="false" outlineLevel="0" collapsed="false">
      <c r="A283" s="66" t="s">
        <v>78</v>
      </c>
      <c r="C283" s="81"/>
      <c r="D283" s="17"/>
      <c r="E283" s="17"/>
      <c r="F283" s="17"/>
      <c r="AF283" s="17"/>
      <c r="AH283" s="17"/>
      <c r="AI283" s="79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</row>
    <row r="284" customFormat="false" ht="21" hidden="false" customHeight="false" outlineLevel="0" collapsed="false">
      <c r="A284" s="66" t="s">
        <v>79</v>
      </c>
      <c r="D284" s="17"/>
      <c r="E284" s="17"/>
      <c r="F284" s="17"/>
      <c r="AF284" s="17"/>
      <c r="AH284" s="17"/>
      <c r="AI284" s="79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</row>
    <row r="285" customFormat="false" ht="12.75" hidden="false" customHeight="false" outlineLevel="0" collapsed="false">
      <c r="A285" s="82"/>
      <c r="B285" s="83" t="s">
        <v>80</v>
      </c>
      <c r="C285" s="84"/>
      <c r="D285" s="83" t="s">
        <v>15</v>
      </c>
      <c r="E285" s="83" t="s">
        <v>16</v>
      </c>
      <c r="F285" s="83" t="s">
        <v>17</v>
      </c>
      <c r="G285" s="83" t="s">
        <v>18</v>
      </c>
      <c r="H285" s="85" t="s">
        <v>19</v>
      </c>
      <c r="I285" s="85" t="s">
        <v>20</v>
      </c>
      <c r="J285" s="85" t="s">
        <v>81</v>
      </c>
      <c r="K285" s="85" t="s">
        <v>82</v>
      </c>
      <c r="L285" s="85" t="s">
        <v>23</v>
      </c>
      <c r="M285" s="85" t="s">
        <v>41</v>
      </c>
      <c r="N285" s="85" t="s">
        <v>25</v>
      </c>
      <c r="O285" s="83" t="s">
        <v>26</v>
      </c>
      <c r="P285" s="85" t="s">
        <v>15</v>
      </c>
      <c r="Q285" s="85" t="s">
        <v>16</v>
      </c>
      <c r="R285" s="85" t="s">
        <v>17</v>
      </c>
      <c r="S285" s="85" t="s">
        <v>18</v>
      </c>
      <c r="T285" s="85" t="s">
        <v>19</v>
      </c>
      <c r="U285" s="85" t="s">
        <v>20</v>
      </c>
      <c r="V285" s="85" t="s">
        <v>21</v>
      </c>
      <c r="W285" s="85" t="s">
        <v>22</v>
      </c>
      <c r="X285" s="86" t="s">
        <v>23</v>
      </c>
      <c r="Y285" s="86" t="s">
        <v>24</v>
      </c>
      <c r="Z285" s="86" t="s">
        <v>25</v>
      </c>
      <c r="AA285" s="86" t="s">
        <v>26</v>
      </c>
      <c r="AB285" s="86" t="s">
        <v>15</v>
      </c>
      <c r="AC285" s="86" t="s">
        <v>16</v>
      </c>
      <c r="AD285" s="86" t="s">
        <v>17</v>
      </c>
      <c r="AE285" s="86" t="s">
        <v>18</v>
      </c>
      <c r="AF285" s="86" t="s">
        <v>18</v>
      </c>
      <c r="AG285" s="86" t="s">
        <v>18</v>
      </c>
      <c r="AH285" s="86" t="s">
        <v>18</v>
      </c>
      <c r="AI285" s="87" t="s">
        <v>83</v>
      </c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</row>
    <row r="286" customFormat="false" ht="13.5" hidden="false" customHeight="false" outlineLevel="0" collapsed="false">
      <c r="A286" s="88" t="s">
        <v>1</v>
      </c>
      <c r="B286" s="89" t="s">
        <v>3</v>
      </c>
      <c r="C286" s="89" t="s">
        <v>4</v>
      </c>
      <c r="D286" s="90" t="s">
        <v>84</v>
      </c>
      <c r="E286" s="90" t="s">
        <v>84</v>
      </c>
      <c r="F286" s="90" t="s">
        <v>84</v>
      </c>
      <c r="G286" s="90" t="s">
        <v>84</v>
      </c>
      <c r="H286" s="91" t="s">
        <v>84</v>
      </c>
      <c r="I286" s="91" t="s">
        <v>84</v>
      </c>
      <c r="J286" s="91" t="s">
        <v>84</v>
      </c>
      <c r="K286" s="91" t="s">
        <v>84</v>
      </c>
      <c r="L286" s="91" t="s">
        <v>84</v>
      </c>
      <c r="M286" s="91" t="s">
        <v>84</v>
      </c>
      <c r="N286" s="91" t="s">
        <v>84</v>
      </c>
      <c r="O286" s="91" t="s">
        <v>84</v>
      </c>
      <c r="P286" s="90" t="s">
        <v>84</v>
      </c>
      <c r="Q286" s="90" t="s">
        <v>84</v>
      </c>
      <c r="R286" s="90" t="s">
        <v>84</v>
      </c>
      <c r="S286" s="90" t="s">
        <v>84</v>
      </c>
      <c r="T286" s="90" t="s">
        <v>84</v>
      </c>
      <c r="U286" s="90" t="s">
        <v>84</v>
      </c>
      <c r="V286" s="90" t="s">
        <v>84</v>
      </c>
      <c r="W286" s="90" t="s">
        <v>84</v>
      </c>
      <c r="X286" s="90" t="s">
        <v>84</v>
      </c>
      <c r="Y286" s="90" t="s">
        <v>84</v>
      </c>
      <c r="Z286" s="90" t="s">
        <v>84</v>
      </c>
      <c r="AA286" s="90" t="s">
        <v>84</v>
      </c>
      <c r="AB286" s="90" t="s">
        <v>84</v>
      </c>
      <c r="AC286" s="90" t="s">
        <v>84</v>
      </c>
      <c r="AD286" s="90" t="s">
        <v>84</v>
      </c>
      <c r="AE286" s="90" t="s">
        <v>84</v>
      </c>
      <c r="AF286" s="90" t="s">
        <v>85</v>
      </c>
      <c r="AG286" s="90" t="s">
        <v>86</v>
      </c>
      <c r="AH286" s="90" t="s">
        <v>87</v>
      </c>
      <c r="AI286" s="92" t="s">
        <v>88</v>
      </c>
      <c r="AJ286" s="93"/>
      <c r="AK286" s="93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</row>
    <row r="287" customFormat="false" ht="12.75" hidden="false" customHeight="false" outlineLevel="0" collapsed="false">
      <c r="A287" s="68" t="s">
        <v>27</v>
      </c>
      <c r="B287" s="68" t="n">
        <v>2</v>
      </c>
      <c r="C287" s="68" t="n">
        <v>10</v>
      </c>
      <c r="D287" s="94" t="n">
        <v>219200</v>
      </c>
      <c r="E287" s="94" t="n">
        <v>187779</v>
      </c>
      <c r="F287" s="94" t="n">
        <v>216427.596797188</v>
      </c>
      <c r="G287" s="94" t="n">
        <v>170638.233361367</v>
      </c>
      <c r="H287" s="94" t="n">
        <v>200956</v>
      </c>
      <c r="I287" s="95" t="n">
        <v>191600</v>
      </c>
      <c r="J287" s="95" t="n">
        <v>174800</v>
      </c>
      <c r="K287" s="95" t="n">
        <v>85400</v>
      </c>
      <c r="L287" s="96" t="n">
        <v>96600</v>
      </c>
      <c r="M287" s="94" t="n">
        <v>178940</v>
      </c>
      <c r="N287" s="94" t="n">
        <v>189001</v>
      </c>
      <c r="O287" s="95" t="n">
        <v>200000</v>
      </c>
      <c r="P287" s="94" t="n">
        <v>177472</v>
      </c>
      <c r="Q287" s="94" t="n">
        <v>182400</v>
      </c>
      <c r="R287" s="94" t="n">
        <v>110200</v>
      </c>
      <c r="S287" s="97" t="n">
        <v>159000</v>
      </c>
      <c r="T287" s="97" t="n">
        <v>228600</v>
      </c>
      <c r="U287" s="94" t="n">
        <v>196195.208586239</v>
      </c>
      <c r="V287" s="97" t="n">
        <v>154200</v>
      </c>
      <c r="W287" s="97" t="n">
        <v>90576</v>
      </c>
      <c r="X287" s="94" t="n">
        <v>104400</v>
      </c>
      <c r="Y287" s="94" t="n">
        <v>112600</v>
      </c>
      <c r="Z287" s="94" t="n">
        <v>210600</v>
      </c>
      <c r="AA287" s="94" t="n">
        <v>209600</v>
      </c>
      <c r="AB287" s="94" t="n">
        <v>209600</v>
      </c>
      <c r="AC287" s="94" t="n">
        <v>0</v>
      </c>
      <c r="AD287" s="94" t="n">
        <v>0</v>
      </c>
      <c r="AE287" s="98" t="n">
        <v>0</v>
      </c>
      <c r="AF287" s="99" t="n">
        <f aca="false">SysAvail!AE20</f>
        <v>0</v>
      </c>
      <c r="AG287" s="99" t="n">
        <f aca="false">MachAvail!AE20</f>
        <v>0</v>
      </c>
      <c r="AH287" s="100" t="n">
        <f aca="false">LinhrsIn!AE20/SurveyHrsIn!AE20</f>
        <v>0.836118212365591</v>
      </c>
      <c r="AI287" s="101" t="s">
        <v>89</v>
      </c>
      <c r="AJ287" s="93"/>
      <c r="AK287" s="93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</row>
    <row r="288" customFormat="false" ht="12.75" hidden="false" customHeight="true" outlineLevel="0" collapsed="false">
      <c r="A288" s="69" t="s">
        <v>27</v>
      </c>
      <c r="B288" s="69" t="n">
        <v>2</v>
      </c>
      <c r="C288" s="69" t="n">
        <v>47</v>
      </c>
      <c r="D288" s="102" t="n">
        <v>228400</v>
      </c>
      <c r="E288" s="102" t="n">
        <v>206804</v>
      </c>
      <c r="F288" s="102" t="n">
        <v>253356.814451309</v>
      </c>
      <c r="G288" s="102" t="n">
        <v>180773.333615012</v>
      </c>
      <c r="H288" s="102" t="n">
        <v>215744</v>
      </c>
      <c r="I288" s="103" t="n">
        <v>216617</v>
      </c>
      <c r="J288" s="103" t="n">
        <v>177600</v>
      </c>
      <c r="K288" s="103" t="n">
        <v>95282</v>
      </c>
      <c r="L288" s="104" t="n">
        <v>69559</v>
      </c>
      <c r="M288" s="102" t="n">
        <v>182941</v>
      </c>
      <c r="N288" s="102" t="n">
        <v>195447</v>
      </c>
      <c r="O288" s="103" t="n">
        <v>188400</v>
      </c>
      <c r="P288" s="102" t="n">
        <v>184072</v>
      </c>
      <c r="Q288" s="102" t="n">
        <v>212200</v>
      </c>
      <c r="R288" s="102" t="n">
        <v>157000</v>
      </c>
      <c r="S288" s="105" t="n">
        <v>167600</v>
      </c>
      <c r="T288" s="105" t="n">
        <v>234800</v>
      </c>
      <c r="U288" s="102" t="n">
        <v>199312.510808066</v>
      </c>
      <c r="V288" s="105" t="n">
        <v>158400</v>
      </c>
      <c r="W288" s="105" t="n">
        <v>106569</v>
      </c>
      <c r="X288" s="102" t="n">
        <v>106600</v>
      </c>
      <c r="Y288" s="102" t="n">
        <v>120107</v>
      </c>
      <c r="Z288" s="102" t="n">
        <v>68200</v>
      </c>
      <c r="AA288" s="102" t="n">
        <v>0</v>
      </c>
      <c r="AB288" s="102" t="n">
        <v>0</v>
      </c>
      <c r="AC288" s="102" t="n">
        <v>0</v>
      </c>
      <c r="AD288" s="102" t="n">
        <v>0</v>
      </c>
      <c r="AE288" s="78" t="n">
        <v>0</v>
      </c>
      <c r="AF288" s="99" t="n">
        <f aca="false">SysAvail!AE57</f>
        <v>0.00255675</v>
      </c>
      <c r="AG288" s="99" t="n">
        <f aca="false">MachAvail!AE57</f>
        <v>0.00303588727735036</v>
      </c>
      <c r="AH288" s="100" t="n">
        <f aca="false">LinhrsIn!AE57/SurveyHrsIn!AE57</f>
        <v>0.842175537634409</v>
      </c>
      <c r="AI288" s="106" t="s">
        <v>90</v>
      </c>
      <c r="AJ288" s="101"/>
      <c r="AK288" s="93"/>
      <c r="AL288" s="93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</row>
    <row r="289" customFormat="false" ht="12.75" hidden="false" customHeight="false" outlineLevel="0" collapsed="false">
      <c r="A289" s="69" t="s">
        <v>27</v>
      </c>
      <c r="B289" s="69" t="n">
        <v>2</v>
      </c>
      <c r="C289" s="69" t="n">
        <v>88</v>
      </c>
      <c r="D289" s="102" t="n">
        <v>200200</v>
      </c>
      <c r="E289" s="102" t="n">
        <v>204565</v>
      </c>
      <c r="F289" s="102" t="n">
        <v>241047.075233269</v>
      </c>
      <c r="G289" s="102" t="n">
        <v>171559.606111699</v>
      </c>
      <c r="H289" s="102" t="n">
        <v>221957</v>
      </c>
      <c r="I289" s="103" t="n">
        <v>192400</v>
      </c>
      <c r="J289" s="103" t="n">
        <v>170600</v>
      </c>
      <c r="K289" s="103" t="n">
        <v>86200</v>
      </c>
      <c r="L289" s="104" t="n">
        <v>95600</v>
      </c>
      <c r="M289" s="102" t="n">
        <v>185670</v>
      </c>
      <c r="N289" s="102" t="n">
        <v>186484</v>
      </c>
      <c r="O289" s="103" t="n">
        <v>220200</v>
      </c>
      <c r="P289" s="102" t="n">
        <v>189672</v>
      </c>
      <c r="Q289" s="102" t="n">
        <v>239400</v>
      </c>
      <c r="R289" s="102" t="n">
        <v>179400</v>
      </c>
      <c r="S289" s="105" t="n">
        <v>169600</v>
      </c>
      <c r="T289" s="105" t="n">
        <v>224800</v>
      </c>
      <c r="U289" s="102" t="n">
        <v>204767.789696263</v>
      </c>
      <c r="V289" s="105" t="n">
        <v>156000</v>
      </c>
      <c r="W289" s="105" t="n">
        <v>85000</v>
      </c>
      <c r="X289" s="102" t="n">
        <v>100200</v>
      </c>
      <c r="Y289" s="102" t="n">
        <v>100000</v>
      </c>
      <c r="Z289" s="102" t="n">
        <v>218000</v>
      </c>
      <c r="AA289" s="102" t="n">
        <v>214600</v>
      </c>
      <c r="AB289" s="102" t="n">
        <v>251600</v>
      </c>
      <c r="AC289" s="102" t="n">
        <v>245194.265686315</v>
      </c>
      <c r="AD289" s="102" t="n">
        <v>281400</v>
      </c>
      <c r="AE289" s="78" t="n">
        <v>66200</v>
      </c>
      <c r="AF289" s="99" t="n">
        <f aca="false">SysAvail!AE98</f>
        <v>0.275509946236559</v>
      </c>
      <c r="AG289" s="99" t="n">
        <f aca="false">MachAvail!AE98</f>
        <v>0.282597392618513</v>
      </c>
      <c r="AH289" s="100" t="n">
        <f aca="false">LinhrsIn!AE98/SurveyHrsIn!AE98</f>
        <v>0.974920340501792</v>
      </c>
      <c r="AI289" s="106" t="s">
        <v>91</v>
      </c>
      <c r="AJ289" s="101"/>
      <c r="AK289" s="93"/>
      <c r="AL289" s="93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</row>
    <row r="290" customFormat="false" ht="12.75" hidden="false" customHeight="true" outlineLevel="0" collapsed="false">
      <c r="A290" s="69" t="s">
        <v>27</v>
      </c>
      <c r="B290" s="69" t="n">
        <v>2</v>
      </c>
      <c r="C290" s="69" t="n">
        <v>77</v>
      </c>
      <c r="D290" s="102" t="n">
        <v>200200</v>
      </c>
      <c r="E290" s="102" t="n">
        <v>158908</v>
      </c>
      <c r="F290" s="102" t="n">
        <v>193150.999003074</v>
      </c>
      <c r="G290" s="102" t="n">
        <v>178562.039014217</v>
      </c>
      <c r="H290" s="102" t="n">
        <v>209981</v>
      </c>
      <c r="I290" s="103" t="n">
        <v>196000</v>
      </c>
      <c r="J290" s="103" t="n">
        <v>164800</v>
      </c>
      <c r="K290" s="103" t="n">
        <v>83800</v>
      </c>
      <c r="L290" s="104" t="n">
        <v>100200</v>
      </c>
      <c r="M290" s="102" t="n">
        <v>172824</v>
      </c>
      <c r="N290" s="102" t="n">
        <v>187327</v>
      </c>
      <c r="O290" s="103" t="n">
        <v>205800</v>
      </c>
      <c r="P290" s="102" t="n">
        <v>149672</v>
      </c>
      <c r="Q290" s="102" t="n">
        <v>193400</v>
      </c>
      <c r="R290" s="102" t="n">
        <v>163000</v>
      </c>
      <c r="S290" s="105" t="n">
        <v>153600</v>
      </c>
      <c r="T290" s="105" t="n">
        <v>127000</v>
      </c>
      <c r="U290" s="102" t="n">
        <v>151773.651925203</v>
      </c>
      <c r="V290" s="105" t="n">
        <v>96200</v>
      </c>
      <c r="W290" s="105" t="n">
        <v>64779</v>
      </c>
      <c r="X290" s="102" t="n">
        <v>101600</v>
      </c>
      <c r="Y290" s="102" t="n">
        <v>108800</v>
      </c>
      <c r="Z290" s="102" t="n">
        <v>191200</v>
      </c>
      <c r="AA290" s="102" t="n">
        <v>205600</v>
      </c>
      <c r="AB290" s="102" t="n">
        <v>240400</v>
      </c>
      <c r="AC290" s="102" t="n">
        <v>229824.491880677</v>
      </c>
      <c r="AD290" s="102" t="n">
        <v>254600</v>
      </c>
      <c r="AE290" s="78" t="n">
        <v>146400</v>
      </c>
      <c r="AF290" s="99" t="n">
        <f aca="false">SysAvail!AE87</f>
        <v>0.710891532258065</v>
      </c>
      <c r="AG290" s="99" t="n">
        <f aca="false">MachAvail!AE87</f>
        <v>0.832117783971992</v>
      </c>
      <c r="AH290" s="100" t="n">
        <f aca="false">LinhrsIn!AE87/SurveyHrsIn!AE87</f>
        <v>0.854315994623656</v>
      </c>
      <c r="AI290" s="106" t="s">
        <v>92</v>
      </c>
      <c r="AJ290" s="101"/>
      <c r="AK290" s="93"/>
      <c r="AL290" s="93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</row>
    <row r="291" customFormat="false" ht="12.75" hidden="false" customHeight="false" outlineLevel="0" collapsed="false">
      <c r="A291" s="69" t="s">
        <v>27</v>
      </c>
      <c r="B291" s="69" t="n">
        <v>2</v>
      </c>
      <c r="C291" s="69" t="n">
        <v>66</v>
      </c>
      <c r="D291" s="102" t="n">
        <v>157800</v>
      </c>
      <c r="E291" s="102" t="n">
        <v>153760</v>
      </c>
      <c r="F291" s="102" t="n">
        <v>212846.581751939</v>
      </c>
      <c r="G291" s="102" t="n">
        <v>150736.58195421</v>
      </c>
      <c r="H291" s="102" t="n">
        <v>174859</v>
      </c>
      <c r="I291" s="103" t="n">
        <v>144600</v>
      </c>
      <c r="J291" s="103" t="n">
        <v>127400</v>
      </c>
      <c r="K291" s="103" t="n">
        <v>70600</v>
      </c>
      <c r="L291" s="104" t="n">
        <v>77600</v>
      </c>
      <c r="M291" s="102" t="n">
        <v>144539</v>
      </c>
      <c r="N291" s="102" t="n">
        <v>160703</v>
      </c>
      <c r="O291" s="103" t="n">
        <v>106400</v>
      </c>
      <c r="P291" s="102" t="n">
        <v>117272</v>
      </c>
      <c r="Q291" s="102" t="n">
        <v>109200</v>
      </c>
      <c r="R291" s="102" t="n">
        <v>123800</v>
      </c>
      <c r="S291" s="105" t="n">
        <v>104400</v>
      </c>
      <c r="T291" s="105" t="n">
        <v>175800</v>
      </c>
      <c r="U291" s="102" t="n">
        <v>147097.698592463</v>
      </c>
      <c r="V291" s="105" t="n">
        <v>117000</v>
      </c>
      <c r="W291" s="105" t="n">
        <v>70537</v>
      </c>
      <c r="X291" s="102" t="n">
        <v>77600</v>
      </c>
      <c r="Y291" s="102" t="n">
        <v>58400</v>
      </c>
      <c r="Z291" s="102" t="n">
        <v>170800</v>
      </c>
      <c r="AA291" s="102" t="n">
        <v>190400</v>
      </c>
      <c r="AB291" s="102" t="n">
        <v>207600</v>
      </c>
      <c r="AC291" s="102" t="n">
        <v>208027.025065242</v>
      </c>
      <c r="AD291" s="102" t="n">
        <v>245200</v>
      </c>
      <c r="AE291" s="78" t="n">
        <v>150400</v>
      </c>
      <c r="AF291" s="99" t="n">
        <f aca="false">SysAvail!AE76</f>
        <v>0.977783064516129</v>
      </c>
      <c r="AG291" s="99" t="n">
        <f aca="false">MachAvail!AE76</f>
        <v>0.991298702838336</v>
      </c>
      <c r="AH291" s="100" t="n">
        <f aca="false">LinhrsIn!AE76/SurveyHrsIn!AE76</f>
        <v>0.986365725806452</v>
      </c>
      <c r="AI291" s="106" t="s">
        <v>92</v>
      </c>
      <c r="AJ291" s="101"/>
      <c r="AK291" s="93"/>
      <c r="AL291" s="93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</row>
    <row r="292" customFormat="false" ht="12.75" hidden="false" customHeight="false" outlineLevel="0" collapsed="false">
      <c r="A292" s="69" t="s">
        <v>27</v>
      </c>
      <c r="B292" s="69" t="n">
        <v>2</v>
      </c>
      <c r="C292" s="69" t="n">
        <v>70</v>
      </c>
      <c r="D292" s="102" t="n">
        <v>214600</v>
      </c>
      <c r="E292" s="102" t="n">
        <v>192256</v>
      </c>
      <c r="F292" s="102" t="n">
        <v>198074.894690291</v>
      </c>
      <c r="G292" s="102" t="n">
        <v>162161.604058319</v>
      </c>
      <c r="H292" s="102" t="n">
        <v>199987</v>
      </c>
      <c r="I292" s="103" t="n">
        <v>60000</v>
      </c>
      <c r="J292" s="103" t="n">
        <v>170800</v>
      </c>
      <c r="K292" s="103" t="n">
        <v>90000</v>
      </c>
      <c r="L292" s="104" t="n">
        <v>98600</v>
      </c>
      <c r="M292" s="102" t="n">
        <v>177200</v>
      </c>
      <c r="N292" s="102" t="n">
        <v>165800</v>
      </c>
      <c r="O292" s="103" t="n">
        <v>175800</v>
      </c>
      <c r="P292" s="102" t="n">
        <v>137872</v>
      </c>
      <c r="Q292" s="102" t="n">
        <v>221600</v>
      </c>
      <c r="R292" s="102" t="n">
        <v>162000</v>
      </c>
      <c r="S292" s="105" t="n">
        <v>151400</v>
      </c>
      <c r="T292" s="105" t="n">
        <v>215200</v>
      </c>
      <c r="U292" s="102" t="n">
        <v>99558.8397096007</v>
      </c>
      <c r="V292" s="105" t="n">
        <v>47133</v>
      </c>
      <c r="W292" s="105" t="n">
        <v>76712</v>
      </c>
      <c r="X292" s="102" t="n">
        <v>91000</v>
      </c>
      <c r="Y292" s="102" t="n">
        <v>106000</v>
      </c>
      <c r="Z292" s="102" t="n">
        <v>216400</v>
      </c>
      <c r="AA292" s="102" t="n">
        <v>209400</v>
      </c>
      <c r="AB292" s="102" t="n">
        <v>223400</v>
      </c>
      <c r="AC292" s="102" t="n">
        <v>230669.048514333</v>
      </c>
      <c r="AD292" s="102" t="n">
        <v>262200</v>
      </c>
      <c r="AE292" s="78" t="n">
        <v>167200</v>
      </c>
      <c r="AF292" s="99" t="n">
        <f aca="false">SysAvail!AE80</f>
        <v>0.930245698924731</v>
      </c>
      <c r="AG292" s="99" t="n">
        <f aca="false">MachAvail!AE80</f>
        <v>0.9500652866959</v>
      </c>
      <c r="AH292" s="100" t="n">
        <f aca="false">LinhrsIn!AE80/SurveyHrsIn!AE80</f>
        <v>0.979138709677419</v>
      </c>
      <c r="AI292" s="106" t="s">
        <v>92</v>
      </c>
      <c r="AJ292" s="101"/>
      <c r="AK292" s="93"/>
      <c r="AL292" s="93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</row>
    <row r="293" customFormat="false" ht="12.75" hidden="false" customHeight="true" outlineLevel="0" collapsed="false">
      <c r="A293" s="69" t="s">
        <v>27</v>
      </c>
      <c r="B293" s="69" t="n">
        <v>2</v>
      </c>
      <c r="C293" s="69" t="n">
        <v>8</v>
      </c>
      <c r="D293" s="102" t="n">
        <v>210600</v>
      </c>
      <c r="E293" s="102" t="n">
        <v>196508</v>
      </c>
      <c r="F293" s="102" t="n">
        <v>225603.947850636</v>
      </c>
      <c r="G293" s="102" t="n">
        <v>160318.858557656</v>
      </c>
      <c r="H293" s="102" t="n">
        <v>178800</v>
      </c>
      <c r="I293" s="103" t="n">
        <v>187400</v>
      </c>
      <c r="J293" s="103" t="n">
        <v>169200</v>
      </c>
      <c r="K293" s="103" t="n">
        <v>83400</v>
      </c>
      <c r="L293" s="104" t="n">
        <v>91200</v>
      </c>
      <c r="M293" s="102" t="n">
        <v>168730</v>
      </c>
      <c r="N293" s="102" t="n">
        <v>159852</v>
      </c>
      <c r="O293" s="103" t="n">
        <v>68492</v>
      </c>
      <c r="P293" s="102" t="n">
        <v>108072</v>
      </c>
      <c r="Q293" s="102" t="n">
        <v>179000</v>
      </c>
      <c r="R293" s="102" t="n">
        <v>120000</v>
      </c>
      <c r="S293" s="105" t="n">
        <v>131600</v>
      </c>
      <c r="T293" s="105" t="n">
        <v>191800</v>
      </c>
      <c r="U293" s="102" t="n">
        <v>181972.517199153</v>
      </c>
      <c r="V293" s="105" t="n">
        <v>146000</v>
      </c>
      <c r="W293" s="105" t="n">
        <v>83153</v>
      </c>
      <c r="X293" s="102" t="n">
        <v>96600</v>
      </c>
      <c r="Y293" s="102" t="n">
        <v>103600</v>
      </c>
      <c r="Z293" s="102" t="n">
        <v>181000</v>
      </c>
      <c r="AA293" s="102" t="n">
        <v>187800</v>
      </c>
      <c r="AB293" s="102" t="n">
        <v>221600</v>
      </c>
      <c r="AC293" s="102" t="n">
        <v>200390.343449732</v>
      </c>
      <c r="AD293" s="102" t="n">
        <v>250000</v>
      </c>
      <c r="AE293" s="78" t="n">
        <v>168000</v>
      </c>
      <c r="AF293" s="99" t="n">
        <f aca="false">SysAvail!AE18</f>
        <v>0.920673521505376</v>
      </c>
      <c r="AG293" s="99" t="n">
        <f aca="false">MachAvail!AE18</f>
        <v>0.992528445418486</v>
      </c>
      <c r="AH293" s="100" t="n">
        <f aca="false">LinhrsIn!AE18/SurveyHrsIn!AE18</f>
        <v>0.927604166666667</v>
      </c>
      <c r="AI293" s="106" t="s">
        <v>92</v>
      </c>
      <c r="AJ293" s="101"/>
      <c r="AK293" s="93"/>
      <c r="AL293" s="93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</row>
    <row r="294" customFormat="false" ht="12.75" hidden="false" customHeight="false" outlineLevel="0" collapsed="false">
      <c r="A294" s="69" t="s">
        <v>27</v>
      </c>
      <c r="B294" s="69" t="n">
        <v>2</v>
      </c>
      <c r="C294" s="69" t="n">
        <v>68</v>
      </c>
      <c r="D294" s="102" t="n">
        <v>221400</v>
      </c>
      <c r="E294" s="102" t="n">
        <v>207251</v>
      </c>
      <c r="F294" s="102" t="n">
        <v>241047.075233269</v>
      </c>
      <c r="G294" s="102" t="n">
        <v>180404.78451488</v>
      </c>
      <c r="H294" s="102" t="n">
        <v>207821</v>
      </c>
      <c r="I294" s="103" t="n">
        <v>195200</v>
      </c>
      <c r="J294" s="103" t="n">
        <v>178400</v>
      </c>
      <c r="K294" s="103" t="n">
        <v>88800</v>
      </c>
      <c r="L294" s="104" t="n">
        <v>100600</v>
      </c>
      <c r="M294" s="102" t="n">
        <v>178771</v>
      </c>
      <c r="N294" s="102" t="n">
        <v>188468</v>
      </c>
      <c r="O294" s="103" t="n">
        <v>149800</v>
      </c>
      <c r="P294" s="102" t="n">
        <v>132472</v>
      </c>
      <c r="Q294" s="102" t="n">
        <v>238600</v>
      </c>
      <c r="R294" s="102" t="n">
        <v>151400</v>
      </c>
      <c r="S294" s="105" t="n">
        <v>161400</v>
      </c>
      <c r="T294" s="105" t="n">
        <v>192600</v>
      </c>
      <c r="U294" s="102" t="n">
        <v>192103.749420091</v>
      </c>
      <c r="V294" s="105" t="n">
        <v>156200</v>
      </c>
      <c r="W294" s="105" t="n">
        <v>83571</v>
      </c>
      <c r="X294" s="102" t="n">
        <v>103600</v>
      </c>
      <c r="Y294" s="102" t="n">
        <v>107200</v>
      </c>
      <c r="Z294" s="102" t="n">
        <v>156800</v>
      </c>
      <c r="AA294" s="102" t="n">
        <v>187000</v>
      </c>
      <c r="AB294" s="102" t="n">
        <v>214800</v>
      </c>
      <c r="AC294" s="102" t="n">
        <v>221092.586137504</v>
      </c>
      <c r="AD294" s="102" t="n">
        <v>253000</v>
      </c>
      <c r="AE294" s="78" t="n">
        <v>175200</v>
      </c>
      <c r="AF294" s="99" t="n">
        <f aca="false">SysAvail!AE78</f>
        <v>0.980753360215054</v>
      </c>
      <c r="AG294" s="99" t="n">
        <f aca="false">MachAvail!AE78</f>
        <v>0.995801201271035</v>
      </c>
      <c r="AH294" s="100" t="n">
        <f aca="false">LinhrsIn!AE78/SurveyHrsIn!AE78</f>
        <v>0.984888709677419</v>
      </c>
      <c r="AI294" s="106" t="s">
        <v>92</v>
      </c>
      <c r="AJ294" s="101"/>
      <c r="AK294" s="93"/>
      <c r="AL294" s="93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</row>
    <row r="295" customFormat="false" ht="12.75" hidden="false" customHeight="false" outlineLevel="0" collapsed="false">
      <c r="A295" s="69" t="s">
        <v>27</v>
      </c>
      <c r="B295" s="69" t="n">
        <v>2</v>
      </c>
      <c r="C295" s="69" t="n">
        <v>39</v>
      </c>
      <c r="D295" s="102" t="n">
        <v>220600</v>
      </c>
      <c r="E295" s="102" t="n">
        <v>151746</v>
      </c>
      <c r="F295" s="102" t="n">
        <v>5819.14944852831</v>
      </c>
      <c r="G295" s="102" t="n">
        <v>0</v>
      </c>
      <c r="H295" s="102" t="n">
        <v>85648</v>
      </c>
      <c r="I295" s="103" t="n">
        <v>174400</v>
      </c>
      <c r="J295" s="103" t="n">
        <v>773800</v>
      </c>
      <c r="K295" s="103" t="n">
        <v>88654</v>
      </c>
      <c r="L295" s="104" t="n">
        <v>99600</v>
      </c>
      <c r="M295" s="102" t="n">
        <v>180315</v>
      </c>
      <c r="N295" s="102" t="n">
        <v>187070</v>
      </c>
      <c r="O295" s="103" t="n">
        <v>199400</v>
      </c>
      <c r="P295" s="102" t="n">
        <v>140472</v>
      </c>
      <c r="Q295" s="102" t="n">
        <v>216200</v>
      </c>
      <c r="R295" s="102" t="n">
        <v>102200</v>
      </c>
      <c r="S295" s="105" t="n">
        <v>162600</v>
      </c>
      <c r="T295" s="105" t="n">
        <v>234000</v>
      </c>
      <c r="U295" s="102" t="n">
        <v>198922.848030337</v>
      </c>
      <c r="V295" s="105" t="n">
        <v>161400</v>
      </c>
      <c r="W295" s="105" t="n">
        <v>63744</v>
      </c>
      <c r="X295" s="102" t="n">
        <v>99600</v>
      </c>
      <c r="Y295" s="102" t="n">
        <v>108600</v>
      </c>
      <c r="Z295" s="102" t="n">
        <v>225600</v>
      </c>
      <c r="AA295" s="102" t="n">
        <v>210200</v>
      </c>
      <c r="AB295" s="102" t="n">
        <v>244600</v>
      </c>
      <c r="AC295" s="102" t="n">
        <v>212465.767920665</v>
      </c>
      <c r="AD295" s="102" t="n">
        <v>262600</v>
      </c>
      <c r="AE295" s="78" t="n">
        <v>178800</v>
      </c>
      <c r="AF295" s="99" t="n">
        <f aca="false">SysAvail!AE49</f>
        <v>0.912426478494624</v>
      </c>
      <c r="AG295" s="99" t="n">
        <f aca="false">MachAvail!AE49</f>
        <v>0.923793861290476</v>
      </c>
      <c r="AH295" s="100" t="n">
        <f aca="false">LinhrsIn!AE49/SurveyHrsIn!AE49</f>
        <v>0.987694892473118</v>
      </c>
      <c r="AI295" s="106" t="s">
        <v>92</v>
      </c>
      <c r="AJ295" s="101"/>
      <c r="AK295" s="93" t="s">
        <v>93</v>
      </c>
      <c r="AL295" s="93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</row>
    <row r="296" customFormat="false" ht="12.75" hidden="false" customHeight="false" outlineLevel="0" collapsed="false">
      <c r="A296" s="69" t="s">
        <v>27</v>
      </c>
      <c r="B296" s="69" t="n">
        <v>2</v>
      </c>
      <c r="C296" s="69" t="n">
        <v>65</v>
      </c>
      <c r="D296" s="102" t="n">
        <v>204000</v>
      </c>
      <c r="E296" s="102" t="n">
        <v>196061</v>
      </c>
      <c r="F296" s="102" t="n">
        <v>228289.709134572</v>
      </c>
      <c r="G296" s="102" t="n">
        <v>173033.802512229</v>
      </c>
      <c r="H296" s="102" t="n">
        <v>193300</v>
      </c>
      <c r="I296" s="103" t="n">
        <v>153800</v>
      </c>
      <c r="J296" s="103" t="n">
        <v>135200</v>
      </c>
      <c r="K296" s="103" t="n">
        <v>79000</v>
      </c>
      <c r="L296" s="104" t="n">
        <v>64000</v>
      </c>
      <c r="M296" s="102" t="n">
        <v>155605</v>
      </c>
      <c r="N296" s="102" t="n">
        <v>198698</v>
      </c>
      <c r="O296" s="103" t="n">
        <v>182400</v>
      </c>
      <c r="P296" s="102" t="n">
        <v>90472</v>
      </c>
      <c r="Q296" s="102" t="n">
        <v>0</v>
      </c>
      <c r="R296" s="102" t="n">
        <v>76758</v>
      </c>
      <c r="S296" s="105" t="n">
        <v>149800</v>
      </c>
      <c r="T296" s="105" t="n">
        <v>183000</v>
      </c>
      <c r="U296" s="102" t="n">
        <v>165996.343312289</v>
      </c>
      <c r="V296" s="105" t="n">
        <v>137400</v>
      </c>
      <c r="W296" s="105" t="n">
        <v>70706</v>
      </c>
      <c r="X296" s="102" t="n">
        <v>93600</v>
      </c>
      <c r="Y296" s="102" t="n">
        <v>93600</v>
      </c>
      <c r="Z296" s="102" t="n">
        <v>205400</v>
      </c>
      <c r="AA296" s="102" t="n">
        <v>209200</v>
      </c>
      <c r="AB296" s="102" t="n">
        <v>214800</v>
      </c>
      <c r="AC296" s="102" t="n">
        <v>203965.247556576</v>
      </c>
      <c r="AD296" s="102" t="n">
        <v>258200</v>
      </c>
      <c r="AE296" s="78" t="n">
        <v>179400</v>
      </c>
      <c r="AF296" s="99" t="n">
        <f aca="false">SysAvail!AE75</f>
        <v>0.981565860215054</v>
      </c>
      <c r="AG296" s="99" t="n">
        <f aca="false">MachAvail!AE75</f>
        <v>0.993744979634137</v>
      </c>
      <c r="AH296" s="100" t="n">
        <f aca="false">LinhrsIn!AE75/SurveyHrsIn!AE75</f>
        <v>0.987744220430108</v>
      </c>
      <c r="AI296" s="106" t="s">
        <v>92</v>
      </c>
      <c r="AJ296" s="101"/>
      <c r="AK296" s="93"/>
      <c r="AL296" s="93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</row>
    <row r="297" customFormat="false" ht="12.75" hidden="false" customHeight="true" outlineLevel="0" collapsed="false">
      <c r="A297" s="69" t="s">
        <v>27</v>
      </c>
      <c r="B297" s="69" t="n">
        <v>2</v>
      </c>
      <c r="C297" s="69" t="n">
        <v>7</v>
      </c>
      <c r="D297" s="102" t="n">
        <v>211400</v>
      </c>
      <c r="E297" s="102" t="n">
        <v>188451</v>
      </c>
      <c r="F297" s="102" t="n">
        <v>239032.754270317</v>
      </c>
      <c r="G297" s="102" t="n">
        <v>174323.724362693</v>
      </c>
      <c r="H297" s="102" t="n">
        <v>206917</v>
      </c>
      <c r="I297" s="103" t="n">
        <v>182000</v>
      </c>
      <c r="J297" s="103" t="n">
        <v>159800</v>
      </c>
      <c r="K297" s="103" t="n">
        <v>86200</v>
      </c>
      <c r="L297" s="104" t="n">
        <v>100800</v>
      </c>
      <c r="M297" s="102" t="n">
        <v>171190</v>
      </c>
      <c r="N297" s="102" t="n">
        <v>182704</v>
      </c>
      <c r="O297" s="103" t="n">
        <v>169981</v>
      </c>
      <c r="P297" s="102" t="n">
        <v>178272</v>
      </c>
      <c r="Q297" s="102" t="n">
        <v>212200</v>
      </c>
      <c r="R297" s="102" t="n">
        <v>156800</v>
      </c>
      <c r="S297" s="105" t="n">
        <v>150600</v>
      </c>
      <c r="T297" s="105" t="n">
        <v>222000</v>
      </c>
      <c r="U297" s="102" t="n">
        <v>193467.56914214</v>
      </c>
      <c r="V297" s="105" t="n">
        <v>158200</v>
      </c>
      <c r="W297" s="105" t="n">
        <v>82487</v>
      </c>
      <c r="X297" s="102" t="n">
        <v>103000</v>
      </c>
      <c r="Y297" s="102" t="n">
        <v>114200</v>
      </c>
      <c r="Z297" s="102" t="n">
        <v>214000</v>
      </c>
      <c r="AA297" s="102" t="n">
        <v>212188</v>
      </c>
      <c r="AB297" s="102" t="n">
        <v>227570</v>
      </c>
      <c r="AC297" s="102" t="n">
        <v>60497.6355729378</v>
      </c>
      <c r="AD297" s="102" t="n">
        <v>236000</v>
      </c>
      <c r="AE297" s="78" t="n">
        <v>180200</v>
      </c>
      <c r="AF297" s="99" t="n">
        <f aca="false">SysAvail!AE17</f>
        <v>0.918222043010753</v>
      </c>
      <c r="AG297" s="99" t="n">
        <f aca="false">MachAvail!AE17</f>
        <v>0.955490941498668</v>
      </c>
      <c r="AH297" s="100" t="n">
        <f aca="false">LinhrsIn!AE17/SurveyHrsIn!AE17</f>
        <v>0.960995026881721</v>
      </c>
      <c r="AI297" s="106" t="s">
        <v>92</v>
      </c>
      <c r="AJ297" s="101"/>
      <c r="AK297" s="93"/>
      <c r="AL297" s="93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</row>
    <row r="298" customFormat="false" ht="12.75" hidden="false" customHeight="false" outlineLevel="0" collapsed="false">
      <c r="A298" s="69" t="s">
        <v>27</v>
      </c>
      <c r="B298" s="69" t="n">
        <v>2</v>
      </c>
      <c r="C298" s="69" t="n">
        <v>97</v>
      </c>
      <c r="D298" s="102" t="n">
        <v>232400</v>
      </c>
      <c r="E298" s="102" t="n">
        <v>212623</v>
      </c>
      <c r="F298" s="102" t="n">
        <v>248656.732204421</v>
      </c>
      <c r="G298" s="102" t="n">
        <v>190539.884768525</v>
      </c>
      <c r="H298" s="102" t="n">
        <v>219557</v>
      </c>
      <c r="I298" s="103" t="n">
        <v>210000</v>
      </c>
      <c r="J298" s="103" t="n">
        <v>194000</v>
      </c>
      <c r="K298" s="103" t="n">
        <v>89000</v>
      </c>
      <c r="L298" s="104" t="n">
        <v>98400</v>
      </c>
      <c r="M298" s="102" t="n">
        <v>187807</v>
      </c>
      <c r="N298" s="102" t="n">
        <v>179348</v>
      </c>
      <c r="O298" s="103" t="n">
        <v>238888</v>
      </c>
      <c r="P298" s="102" t="n">
        <v>175072</v>
      </c>
      <c r="Q298" s="102" t="n">
        <v>225677</v>
      </c>
      <c r="R298" s="102" t="n">
        <v>93808</v>
      </c>
      <c r="S298" s="105" t="n">
        <v>163000</v>
      </c>
      <c r="T298" s="105" t="n">
        <v>248800</v>
      </c>
      <c r="U298" s="102" t="n">
        <v>213924.86497288</v>
      </c>
      <c r="V298" s="105" t="n">
        <v>102000</v>
      </c>
      <c r="W298" s="105" t="n">
        <v>7435</v>
      </c>
      <c r="X298" s="102" t="n">
        <v>111200</v>
      </c>
      <c r="Y298" s="102" t="n">
        <v>112600</v>
      </c>
      <c r="Z298" s="102" t="n">
        <v>239800</v>
      </c>
      <c r="AA298" s="102" t="n">
        <v>231400</v>
      </c>
      <c r="AB298" s="102" t="n">
        <v>258000</v>
      </c>
      <c r="AC298" s="102" t="n">
        <v>241941.372898696</v>
      </c>
      <c r="AD298" s="102" t="n">
        <v>272000</v>
      </c>
      <c r="AE298" s="78" t="n">
        <v>182000</v>
      </c>
      <c r="AF298" s="99" t="n">
        <f aca="false">SysAvail!AE107</f>
        <v>0.967848387096774</v>
      </c>
      <c r="AG298" s="99" t="n">
        <f aca="false">MachAvail!AE107</f>
        <v>0.995565382302758</v>
      </c>
      <c r="AH298" s="100" t="n">
        <f aca="false">LinhrsIn!AE107/SurveyHrsIn!AE107</f>
        <v>0.972159543010753</v>
      </c>
      <c r="AI298" s="106"/>
      <c r="AJ298" s="101"/>
      <c r="AK298" s="93"/>
      <c r="AL298" s="93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</row>
    <row r="299" customFormat="false" ht="12.75" hidden="false" customHeight="false" outlineLevel="0" collapsed="false">
      <c r="A299" s="69" t="s">
        <v>27</v>
      </c>
      <c r="B299" s="69" t="n">
        <v>2</v>
      </c>
      <c r="C299" s="69" t="n">
        <v>13</v>
      </c>
      <c r="D299" s="102" t="n">
        <v>203800</v>
      </c>
      <c r="E299" s="102" t="n">
        <v>192480</v>
      </c>
      <c r="F299" s="102" t="n">
        <v>222470.559686044</v>
      </c>
      <c r="G299" s="102" t="n">
        <v>169164.036960837</v>
      </c>
      <c r="H299" s="102" t="n">
        <v>205433</v>
      </c>
      <c r="I299" s="103" t="n">
        <v>149400</v>
      </c>
      <c r="J299" s="103" t="n">
        <v>141600</v>
      </c>
      <c r="K299" s="103" t="n">
        <v>78000</v>
      </c>
      <c r="L299" s="104" t="n">
        <v>83800</v>
      </c>
      <c r="M299" s="102" t="n">
        <v>166200</v>
      </c>
      <c r="N299" s="102" t="n">
        <v>164600</v>
      </c>
      <c r="O299" s="103" t="n">
        <v>124600</v>
      </c>
      <c r="P299" s="102" t="n">
        <v>137272</v>
      </c>
      <c r="Q299" s="102" t="n">
        <v>175087</v>
      </c>
      <c r="R299" s="102" t="n">
        <v>108000</v>
      </c>
      <c r="S299" s="105" t="n">
        <v>0</v>
      </c>
      <c r="T299" s="105" t="n">
        <v>50400</v>
      </c>
      <c r="U299" s="102" t="n">
        <v>189376.109975992</v>
      </c>
      <c r="V299" s="105" t="n">
        <v>148000</v>
      </c>
      <c r="W299" s="105" t="n">
        <v>71400</v>
      </c>
      <c r="X299" s="102" t="n">
        <v>91200</v>
      </c>
      <c r="Y299" s="102" t="n">
        <v>102400</v>
      </c>
      <c r="Z299" s="102" t="n">
        <v>209800</v>
      </c>
      <c r="AA299" s="102" t="n">
        <v>206400</v>
      </c>
      <c r="AB299" s="102" t="n">
        <v>217400</v>
      </c>
      <c r="AC299" s="102" t="n">
        <v>218568.557293999</v>
      </c>
      <c r="AD299" s="102" t="n">
        <v>261200</v>
      </c>
      <c r="AE299" s="78" t="n">
        <v>183400</v>
      </c>
      <c r="AF299" s="99" t="n">
        <f aca="false">SysAvail!AE23</f>
        <v>0.946106317204301</v>
      </c>
      <c r="AG299" s="99" t="n">
        <f aca="false">MachAvail!AE23</f>
        <v>0.960452167809726</v>
      </c>
      <c r="AH299" s="100" t="n">
        <f aca="false">LinhrsIn!AE23/SurveyHrsIn!AE23</f>
        <v>0.985063440860215</v>
      </c>
      <c r="AI299" s="101"/>
      <c r="AJ299" s="101"/>
      <c r="AK299" s="93"/>
      <c r="AL299" s="93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</row>
    <row r="300" customFormat="false" ht="12.75" hidden="false" customHeight="false" outlineLevel="0" collapsed="false">
      <c r="A300" s="69" t="s">
        <v>27</v>
      </c>
      <c r="B300" s="69" t="n">
        <v>2</v>
      </c>
      <c r="C300" s="69" t="n">
        <v>6</v>
      </c>
      <c r="D300" s="102" t="n">
        <v>217200</v>
      </c>
      <c r="E300" s="102" t="n">
        <v>208594</v>
      </c>
      <c r="F300" s="102" t="n">
        <v>233437.418262116</v>
      </c>
      <c r="G300" s="102" t="n">
        <v>174876.548012892</v>
      </c>
      <c r="H300" s="102" t="n">
        <v>199044</v>
      </c>
      <c r="I300" s="103" t="n">
        <v>189800</v>
      </c>
      <c r="J300" s="103" t="n">
        <v>170200</v>
      </c>
      <c r="K300" s="103" t="n">
        <v>84000</v>
      </c>
      <c r="L300" s="104" t="n">
        <v>99800</v>
      </c>
      <c r="M300" s="102" t="n">
        <v>175006</v>
      </c>
      <c r="N300" s="102" t="n">
        <v>178244</v>
      </c>
      <c r="O300" s="103" t="n">
        <v>210000</v>
      </c>
      <c r="P300" s="102" t="n">
        <v>35900</v>
      </c>
      <c r="Q300" s="102" t="n">
        <v>190200</v>
      </c>
      <c r="R300" s="102" t="n">
        <v>122600</v>
      </c>
      <c r="S300" s="105" t="n">
        <v>156200</v>
      </c>
      <c r="T300" s="105" t="n">
        <v>212800</v>
      </c>
      <c r="U300" s="102" t="n">
        <v>193467.56914214</v>
      </c>
      <c r="V300" s="105" t="n">
        <v>148200</v>
      </c>
      <c r="W300" s="105" t="n">
        <v>85839</v>
      </c>
      <c r="X300" s="102" t="n">
        <v>98400</v>
      </c>
      <c r="Y300" s="102" t="n">
        <v>109600</v>
      </c>
      <c r="Z300" s="102" t="n">
        <v>209000</v>
      </c>
      <c r="AA300" s="102" t="n">
        <v>202200</v>
      </c>
      <c r="AB300" s="102" t="n">
        <v>220200</v>
      </c>
      <c r="AC300" s="102" t="n">
        <v>218988.907399335</v>
      </c>
      <c r="AD300" s="102" t="n">
        <v>263400</v>
      </c>
      <c r="AE300" s="78" t="n">
        <v>184200</v>
      </c>
      <c r="AF300" s="99" t="n">
        <f aca="false">SysAvail!AE16</f>
        <v>0.934677822580645</v>
      </c>
      <c r="AG300" s="99" t="n">
        <f aca="false">MachAvail!AE16</f>
        <v>0.986401733138588</v>
      </c>
      <c r="AH300" s="100" t="n">
        <f aca="false">LinhrsIn!AE16/SurveyHrsIn!AE16</f>
        <v>0.947563037634409</v>
      </c>
      <c r="AI300" s="101"/>
      <c r="AJ300" s="101"/>
      <c r="AK300" s="93"/>
      <c r="AL300" s="93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</row>
    <row r="301" customFormat="false" ht="12.75" hidden="false" customHeight="false" outlineLevel="0" collapsed="false">
      <c r="A301" s="69" t="s">
        <v>27</v>
      </c>
      <c r="B301" s="69" t="n">
        <v>2</v>
      </c>
      <c r="C301" s="69" t="n">
        <v>55</v>
      </c>
      <c r="D301" s="102" t="n">
        <v>247800</v>
      </c>
      <c r="E301" s="102" t="n">
        <v>222918</v>
      </c>
      <c r="F301" s="102" t="n">
        <v>267904.68807263</v>
      </c>
      <c r="G301" s="102" t="n">
        <v>198463.690421374</v>
      </c>
      <c r="H301" s="102" t="n">
        <v>205122</v>
      </c>
      <c r="I301" s="103" t="n">
        <v>210800</v>
      </c>
      <c r="J301" s="103" t="n">
        <v>183000</v>
      </c>
      <c r="K301" s="103" t="n">
        <v>102400</v>
      </c>
      <c r="L301" s="104" t="n">
        <v>116200</v>
      </c>
      <c r="M301" s="102" t="n">
        <v>195549</v>
      </c>
      <c r="N301" s="102" t="n">
        <v>209068</v>
      </c>
      <c r="O301" s="103" t="n">
        <v>168800</v>
      </c>
      <c r="P301" s="102" t="n">
        <v>170672</v>
      </c>
      <c r="Q301" s="102" t="n">
        <v>196200</v>
      </c>
      <c r="R301" s="102" t="n">
        <v>185000</v>
      </c>
      <c r="S301" s="105" t="n">
        <v>172200</v>
      </c>
      <c r="T301" s="105" t="n">
        <v>240200</v>
      </c>
      <c r="U301" s="102" t="n">
        <v>161320.389979549</v>
      </c>
      <c r="V301" s="105" t="n">
        <v>78200</v>
      </c>
      <c r="W301" s="105" t="n">
        <v>62600</v>
      </c>
      <c r="X301" s="102" t="n">
        <v>119600</v>
      </c>
      <c r="Y301" s="102" t="n">
        <v>118400</v>
      </c>
      <c r="Z301" s="102" t="n">
        <v>239200</v>
      </c>
      <c r="AA301" s="102" t="n">
        <v>226800</v>
      </c>
      <c r="AB301" s="102" t="n">
        <v>267000</v>
      </c>
      <c r="AC301" s="102" t="n">
        <v>248496.327866989</v>
      </c>
      <c r="AD301" s="102" t="n">
        <v>284400</v>
      </c>
      <c r="AE301" s="78" t="n">
        <v>184800</v>
      </c>
      <c r="AF301" s="99" t="n">
        <f aca="false">SysAvail!AE65</f>
        <v>0.966386290322581</v>
      </c>
      <c r="AG301" s="99" t="n">
        <f aca="false">MachAvail!AE65</f>
        <v>0.986778790233161</v>
      </c>
      <c r="AH301" s="100" t="n">
        <f aca="false">LinhrsIn!AE65/SurveyHrsIn!AE65</f>
        <v>0.979334274193549</v>
      </c>
      <c r="AI301" s="101"/>
      <c r="AJ301" s="101"/>
      <c r="AK301" s="93"/>
      <c r="AL301" s="93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</row>
    <row r="302" customFormat="false" ht="12.75" hidden="false" customHeight="false" outlineLevel="0" collapsed="false">
      <c r="A302" s="69" t="s">
        <v>27</v>
      </c>
      <c r="B302" s="69" t="n">
        <v>2</v>
      </c>
      <c r="C302" s="69" t="n">
        <v>38</v>
      </c>
      <c r="D302" s="102" t="n">
        <v>227800</v>
      </c>
      <c r="E302" s="102" t="n">
        <v>205908</v>
      </c>
      <c r="F302" s="102" t="n">
        <v>251566.306928685</v>
      </c>
      <c r="G302" s="102" t="n">
        <v>179483.411764548</v>
      </c>
      <c r="H302" s="102" t="n">
        <v>202010</v>
      </c>
      <c r="I302" s="103" t="n">
        <v>184000</v>
      </c>
      <c r="J302" s="103" t="n">
        <v>175600</v>
      </c>
      <c r="K302" s="103" t="n">
        <v>92800</v>
      </c>
      <c r="L302" s="104" t="n">
        <v>105000</v>
      </c>
      <c r="M302" s="102" t="n">
        <v>182472</v>
      </c>
      <c r="N302" s="102" t="n">
        <v>191313</v>
      </c>
      <c r="O302" s="103" t="n">
        <v>206800</v>
      </c>
      <c r="P302" s="102" t="n">
        <v>89472</v>
      </c>
      <c r="Q302" s="102" t="n">
        <v>126800</v>
      </c>
      <c r="R302" s="102" t="n">
        <v>112800</v>
      </c>
      <c r="S302" s="105" t="n">
        <v>140400</v>
      </c>
      <c r="T302" s="105" t="n">
        <v>237800</v>
      </c>
      <c r="U302" s="102" t="n">
        <v>202040.150252164</v>
      </c>
      <c r="V302" s="105" t="n">
        <v>157600</v>
      </c>
      <c r="W302" s="105" t="n">
        <v>32000</v>
      </c>
      <c r="X302" s="102" t="n">
        <v>66000</v>
      </c>
      <c r="Y302" s="102" t="n">
        <v>114800</v>
      </c>
      <c r="Z302" s="102" t="n">
        <v>182400</v>
      </c>
      <c r="AA302" s="102" t="n">
        <v>215400</v>
      </c>
      <c r="AB302" s="102" t="n">
        <v>249800</v>
      </c>
      <c r="AC302" s="102" t="n">
        <v>213597.628066683</v>
      </c>
      <c r="AD302" s="102" t="n">
        <v>259200</v>
      </c>
      <c r="AE302" s="78" t="n">
        <v>185000</v>
      </c>
      <c r="AF302" s="99" t="n">
        <f aca="false">SysAvail!AE48</f>
        <v>0.927793817204301</v>
      </c>
      <c r="AG302" s="99" t="n">
        <f aca="false">MachAvail!AE48</f>
        <v>0.94496150699133</v>
      </c>
      <c r="AH302" s="100" t="n">
        <f aca="false">LinhrsIn!AE48/SurveyHrsIn!AE48</f>
        <v>0.981832392473118</v>
      </c>
      <c r="AI302" s="101"/>
      <c r="AJ302" s="101"/>
      <c r="AK302" s="93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</row>
    <row r="303" customFormat="false" ht="12.75" hidden="false" customHeight="false" outlineLevel="0" collapsed="false">
      <c r="A303" s="69" t="s">
        <v>27</v>
      </c>
      <c r="B303" s="69" t="n">
        <v>2</v>
      </c>
      <c r="C303" s="69" t="n">
        <v>22</v>
      </c>
      <c r="D303" s="102" t="n">
        <v>209800</v>
      </c>
      <c r="E303" s="102" t="n">
        <v>210161</v>
      </c>
      <c r="F303" s="102" t="n">
        <v>251566.306928685</v>
      </c>
      <c r="G303" s="102" t="n">
        <v>181510.431815277</v>
      </c>
      <c r="H303" s="102" t="n">
        <v>221116</v>
      </c>
      <c r="I303" s="103" t="n">
        <v>193600</v>
      </c>
      <c r="J303" s="103" t="n">
        <v>176800</v>
      </c>
      <c r="K303" s="103" t="n">
        <v>98000</v>
      </c>
      <c r="L303" s="104" t="n">
        <v>117600</v>
      </c>
      <c r="M303" s="102" t="n">
        <v>172394</v>
      </c>
      <c r="N303" s="102" t="n">
        <v>201988</v>
      </c>
      <c r="O303" s="103" t="n">
        <v>197800</v>
      </c>
      <c r="P303" s="102" t="n">
        <v>182672</v>
      </c>
      <c r="Q303" s="102" t="n">
        <v>203400</v>
      </c>
      <c r="R303" s="102" t="n">
        <v>183000</v>
      </c>
      <c r="S303" s="105" t="n">
        <v>164800</v>
      </c>
      <c r="T303" s="105" t="n">
        <v>253200</v>
      </c>
      <c r="U303" s="102" t="n">
        <v>206521.272196041</v>
      </c>
      <c r="V303" s="105" t="n">
        <v>172000</v>
      </c>
      <c r="W303" s="105" t="n">
        <v>112733</v>
      </c>
      <c r="X303" s="102" t="n">
        <v>90800</v>
      </c>
      <c r="Y303" s="102" t="n">
        <v>122800</v>
      </c>
      <c r="Z303" s="102" t="n">
        <v>143600</v>
      </c>
      <c r="AA303" s="102" t="n">
        <v>94600</v>
      </c>
      <c r="AB303" s="102" t="n">
        <v>239000</v>
      </c>
      <c r="AC303" s="102" t="n">
        <v>200849.257784915</v>
      </c>
      <c r="AD303" s="102" t="n">
        <v>250600</v>
      </c>
      <c r="AE303" s="78" t="n">
        <v>187000</v>
      </c>
      <c r="AF303" s="99" t="n">
        <f aca="false">SysAvail!AE32</f>
        <v>0.912340188172043</v>
      </c>
      <c r="AG303" s="99" t="n">
        <f aca="false">MachAvail!AE32</f>
        <v>0.927390210569073</v>
      </c>
      <c r="AH303" s="100" t="n">
        <f aca="false">LinhrsIn!AE32/SurveyHrsIn!AE32</f>
        <v>0.983771639784946</v>
      </c>
      <c r="AI303" s="101"/>
      <c r="AJ303" s="101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</row>
    <row r="304" customFormat="false" ht="12.75" hidden="false" customHeight="false" outlineLevel="0" collapsed="false">
      <c r="A304" s="69" t="s">
        <v>27</v>
      </c>
      <c r="B304" s="69" t="n">
        <v>2</v>
      </c>
      <c r="C304" s="69" t="n">
        <v>99</v>
      </c>
      <c r="D304" s="102" t="n">
        <v>212400</v>
      </c>
      <c r="E304" s="102" t="n">
        <v>194718</v>
      </c>
      <c r="F304" s="102" t="n">
        <v>228513.5225749</v>
      </c>
      <c r="G304" s="102" t="n">
        <v>173955.17526256</v>
      </c>
      <c r="H304" s="102" t="n">
        <v>217910</v>
      </c>
      <c r="I304" s="103" t="n">
        <v>185600</v>
      </c>
      <c r="J304" s="103" t="n">
        <v>172600</v>
      </c>
      <c r="K304" s="103" t="n">
        <v>78000</v>
      </c>
      <c r="L304" s="104" t="n">
        <v>90000</v>
      </c>
      <c r="M304" s="102" t="n">
        <v>149600</v>
      </c>
      <c r="N304" s="102" t="n">
        <v>166400</v>
      </c>
      <c r="O304" s="103" t="n">
        <v>211000</v>
      </c>
      <c r="P304" s="102" t="n">
        <v>167072</v>
      </c>
      <c r="Q304" s="102" t="n">
        <v>58694</v>
      </c>
      <c r="R304" s="102" t="n">
        <v>136574</v>
      </c>
      <c r="S304" s="105" t="n">
        <v>150200</v>
      </c>
      <c r="T304" s="105" t="n">
        <v>231000</v>
      </c>
      <c r="U304" s="102" t="n">
        <v>202234.981641028</v>
      </c>
      <c r="V304" s="105" t="n">
        <v>152800</v>
      </c>
      <c r="W304" s="105" t="n">
        <v>87171</v>
      </c>
      <c r="X304" s="102" t="n">
        <v>96800</v>
      </c>
      <c r="Y304" s="102" t="n">
        <v>97200</v>
      </c>
      <c r="Z304" s="102" t="n">
        <v>189800</v>
      </c>
      <c r="AA304" s="102" t="n">
        <v>212200</v>
      </c>
      <c r="AB304" s="102" t="n">
        <v>233800</v>
      </c>
      <c r="AC304" s="102" t="n">
        <v>227106.677782189</v>
      </c>
      <c r="AD304" s="102" t="n">
        <v>252800</v>
      </c>
      <c r="AE304" s="78" t="n">
        <v>187400</v>
      </c>
      <c r="AF304" s="99" t="n">
        <f aca="false">SysAvail!AE109</f>
        <v>0.957800134408602</v>
      </c>
      <c r="AG304" s="99" t="n">
        <f aca="false">MachAvail!AE109</f>
        <v>0.971715253567962</v>
      </c>
      <c r="AH304" s="100" t="n">
        <f aca="false">LinhrsIn!AE109/SurveyHrsIn!AE109</f>
        <v>0.985679838709678</v>
      </c>
      <c r="AI304" s="101"/>
      <c r="AJ304" s="101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</row>
    <row r="305" customFormat="false" ht="12.75" hidden="false" customHeight="false" outlineLevel="0" collapsed="false">
      <c r="A305" s="69" t="s">
        <v>27</v>
      </c>
      <c r="B305" s="69" t="n">
        <v>2</v>
      </c>
      <c r="C305" s="69" t="n">
        <v>87</v>
      </c>
      <c r="D305" s="102" t="n">
        <v>211000</v>
      </c>
      <c r="E305" s="102" t="n">
        <v>185318</v>
      </c>
      <c r="F305" s="102" t="n">
        <v>221575.305924732</v>
      </c>
      <c r="G305" s="102" t="n">
        <v>169532.58606097</v>
      </c>
      <c r="H305" s="102" t="n">
        <v>200760</v>
      </c>
      <c r="I305" s="103" t="n">
        <v>184000</v>
      </c>
      <c r="J305" s="103" t="n">
        <v>168200</v>
      </c>
      <c r="K305" s="103" t="n">
        <v>74000</v>
      </c>
      <c r="L305" s="104" t="n">
        <v>78400</v>
      </c>
      <c r="M305" s="102" t="n">
        <v>143438</v>
      </c>
      <c r="N305" s="102" t="n">
        <v>166509</v>
      </c>
      <c r="O305" s="103" t="n">
        <v>148400</v>
      </c>
      <c r="P305" s="102" t="n">
        <v>144472</v>
      </c>
      <c r="Q305" s="102" t="n">
        <v>226200</v>
      </c>
      <c r="R305" s="102" t="n">
        <v>132400</v>
      </c>
      <c r="S305" s="105" t="n">
        <v>159200</v>
      </c>
      <c r="T305" s="105" t="n">
        <v>190200</v>
      </c>
      <c r="U305" s="102" t="n">
        <v>193077.906364412</v>
      </c>
      <c r="V305" s="105" t="n">
        <v>145200</v>
      </c>
      <c r="W305" s="105" t="n">
        <v>80356</v>
      </c>
      <c r="X305" s="102" t="n">
        <v>95200</v>
      </c>
      <c r="Y305" s="102" t="n">
        <v>97600</v>
      </c>
      <c r="Z305" s="102" t="n">
        <v>215800</v>
      </c>
      <c r="AA305" s="102" t="n">
        <v>205400</v>
      </c>
      <c r="AB305" s="102" t="n">
        <v>232800</v>
      </c>
      <c r="AC305" s="102" t="n">
        <v>227769.018429817</v>
      </c>
      <c r="AD305" s="102" t="n">
        <v>259600</v>
      </c>
      <c r="AE305" s="78" t="n">
        <v>187800</v>
      </c>
      <c r="AF305" s="99" t="n">
        <f aca="false">SysAvail!AE97</f>
        <v>0.926173790322581</v>
      </c>
      <c r="AG305" s="99" t="n">
        <f aca="false">MachAvail!AE97</f>
        <v>0.950133238909236</v>
      </c>
      <c r="AH305" s="100" t="n">
        <f aca="false">LinhrsIn!AE97/SurveyHrsIn!AE97</f>
        <v>0.974783064516129</v>
      </c>
      <c r="AI305" s="101"/>
      <c r="AJ305" s="101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</row>
    <row r="306" customFormat="false" ht="12.75" hidden="false" customHeight="false" outlineLevel="0" collapsed="false">
      <c r="A306" s="69" t="s">
        <v>27</v>
      </c>
      <c r="B306" s="69" t="n">
        <v>2</v>
      </c>
      <c r="C306" s="69" t="n">
        <v>32</v>
      </c>
      <c r="D306" s="102" t="n">
        <v>226600</v>
      </c>
      <c r="E306" s="102" t="n">
        <v>208594</v>
      </c>
      <c r="F306" s="102" t="n">
        <v>245075.717159173</v>
      </c>
      <c r="G306" s="102" t="n">
        <v>177011.368675409</v>
      </c>
      <c r="H306" s="102" t="n">
        <v>213695</v>
      </c>
      <c r="I306" s="103" t="n">
        <v>203800</v>
      </c>
      <c r="J306" s="103" t="n">
        <v>171600</v>
      </c>
      <c r="K306" s="103" t="n">
        <v>92600</v>
      </c>
      <c r="L306" s="104" t="n">
        <v>111600</v>
      </c>
      <c r="M306" s="102" t="n">
        <v>185562</v>
      </c>
      <c r="N306" s="102" t="n">
        <v>193670</v>
      </c>
      <c r="O306" s="103" t="n">
        <v>203600</v>
      </c>
      <c r="P306" s="102" t="n">
        <v>201272</v>
      </c>
      <c r="Q306" s="102" t="n">
        <v>51386</v>
      </c>
      <c r="R306" s="102" t="n">
        <v>122000</v>
      </c>
      <c r="S306" s="105" t="n">
        <v>131600</v>
      </c>
      <c r="T306" s="105" t="n">
        <v>240600</v>
      </c>
      <c r="U306" s="102" t="n">
        <v>206326.440807176</v>
      </c>
      <c r="V306" s="105" t="n">
        <v>167800</v>
      </c>
      <c r="W306" s="105" t="n">
        <v>100360</v>
      </c>
      <c r="X306" s="102" t="n">
        <v>109200</v>
      </c>
      <c r="Y306" s="102" t="n">
        <v>111600</v>
      </c>
      <c r="Z306" s="102" t="n">
        <v>153600</v>
      </c>
      <c r="AA306" s="102" t="n">
        <v>0</v>
      </c>
      <c r="AB306" s="102" t="n">
        <v>153200</v>
      </c>
      <c r="AC306" s="102" t="n">
        <v>208577.529446312</v>
      </c>
      <c r="AD306" s="102" t="n">
        <v>244000</v>
      </c>
      <c r="AE306" s="78" t="n">
        <v>189800</v>
      </c>
      <c r="AF306" s="99" t="n">
        <f aca="false">SysAvail!AE42</f>
        <v>0.901890322580645</v>
      </c>
      <c r="AG306" s="99" t="n">
        <f aca="false">MachAvail!AE42</f>
        <v>0.936521738402245</v>
      </c>
      <c r="AH306" s="100" t="n">
        <f aca="false">LinhrsIn!AE42/SurveyHrsIn!AE42</f>
        <v>0.96302123655914</v>
      </c>
      <c r="AI306" s="101"/>
      <c r="AJ306" s="101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</row>
    <row r="307" customFormat="false" ht="12.75" hidden="false" customHeight="false" outlineLevel="0" collapsed="false">
      <c r="A307" s="69" t="s">
        <v>27</v>
      </c>
      <c r="B307" s="69" t="n">
        <v>2</v>
      </c>
      <c r="C307" s="69" t="n">
        <v>69</v>
      </c>
      <c r="D307" s="102" t="n">
        <v>213200</v>
      </c>
      <c r="E307" s="102" t="n">
        <v>194270</v>
      </c>
      <c r="F307" s="102" t="n">
        <v>238361.313949333</v>
      </c>
      <c r="G307" s="102" t="n">
        <v>174139.449812626</v>
      </c>
      <c r="H307" s="102" t="n">
        <v>196055</v>
      </c>
      <c r="I307" s="103" t="n">
        <v>185600</v>
      </c>
      <c r="J307" s="103" t="n">
        <v>158200</v>
      </c>
      <c r="K307" s="103" t="n">
        <v>85600</v>
      </c>
      <c r="L307" s="104" t="n">
        <v>87800</v>
      </c>
      <c r="M307" s="102" t="n">
        <v>170638</v>
      </c>
      <c r="N307" s="102" t="n">
        <v>171756</v>
      </c>
      <c r="O307" s="103" t="n">
        <v>163800</v>
      </c>
      <c r="P307" s="102" t="n">
        <v>151072</v>
      </c>
      <c r="Q307" s="102" t="n">
        <v>234400</v>
      </c>
      <c r="R307" s="102" t="n">
        <v>170000</v>
      </c>
      <c r="S307" s="105" t="n">
        <v>162000</v>
      </c>
      <c r="T307" s="105" t="n">
        <v>203200</v>
      </c>
      <c r="U307" s="102" t="n">
        <v>195415.883030782</v>
      </c>
      <c r="V307" s="105" t="n">
        <v>147400</v>
      </c>
      <c r="W307" s="105" t="n">
        <v>83017</v>
      </c>
      <c r="X307" s="102" t="n">
        <v>101600</v>
      </c>
      <c r="Y307" s="102" t="n">
        <v>101800</v>
      </c>
      <c r="Z307" s="102" t="n">
        <v>225200</v>
      </c>
      <c r="AA307" s="102" t="n">
        <v>170400</v>
      </c>
      <c r="AB307" s="102" t="n">
        <v>249600</v>
      </c>
      <c r="AC307" s="102" t="n">
        <v>237797.646401605</v>
      </c>
      <c r="AD307" s="102" t="n">
        <v>273200</v>
      </c>
      <c r="AE307" s="78" t="n">
        <v>189800</v>
      </c>
      <c r="AF307" s="99" t="n">
        <f aca="false">SysAvail!AE79</f>
        <v>0.979622177419355</v>
      </c>
      <c r="AG307" s="99" t="n">
        <f aca="false">MachAvail!AE79</f>
        <v>0.995653945662436</v>
      </c>
      <c r="AH307" s="100" t="n">
        <f aca="false">LinhrsIn!AE79/SurveyHrsIn!AE79</f>
        <v>0.983898252688172</v>
      </c>
      <c r="AI307" s="101"/>
      <c r="AJ307" s="101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</row>
    <row r="308" customFormat="false" ht="12.75" hidden="false" customHeight="false" outlineLevel="0" collapsed="false">
      <c r="A308" s="69" t="s">
        <v>27</v>
      </c>
      <c r="B308" s="69" t="n">
        <v>2</v>
      </c>
      <c r="C308" s="69" t="n">
        <v>12</v>
      </c>
      <c r="D308" s="102" t="n">
        <v>196600</v>
      </c>
      <c r="E308" s="102" t="n">
        <v>181737</v>
      </c>
      <c r="F308" s="102" t="n">
        <v>226499.201611948</v>
      </c>
      <c r="G308" s="102" t="n">
        <v>60994.8760719358</v>
      </c>
      <c r="H308" s="102" t="n">
        <v>24979</v>
      </c>
      <c r="I308" s="103" t="n">
        <v>154800</v>
      </c>
      <c r="J308" s="103" t="n">
        <v>160200</v>
      </c>
      <c r="K308" s="103" t="n">
        <v>78200</v>
      </c>
      <c r="L308" s="104" t="n">
        <v>55800</v>
      </c>
      <c r="M308" s="102" t="n">
        <v>161084</v>
      </c>
      <c r="N308" s="102" t="n">
        <v>165019</v>
      </c>
      <c r="O308" s="103" t="n">
        <v>187400</v>
      </c>
      <c r="P308" s="102" t="n">
        <v>127272</v>
      </c>
      <c r="Q308" s="102" t="n">
        <v>181200</v>
      </c>
      <c r="R308" s="102" t="n">
        <v>139800</v>
      </c>
      <c r="S308" s="105" t="n">
        <v>151000</v>
      </c>
      <c r="T308" s="105" t="n">
        <v>228600</v>
      </c>
      <c r="U308" s="102" t="n">
        <v>177881.058033005</v>
      </c>
      <c r="V308" s="105" t="n">
        <v>149200</v>
      </c>
      <c r="W308" s="105" t="n">
        <v>73670</v>
      </c>
      <c r="X308" s="102" t="n">
        <v>91400</v>
      </c>
      <c r="Y308" s="102" t="n">
        <v>107200</v>
      </c>
      <c r="Z308" s="102" t="n">
        <v>215000</v>
      </c>
      <c r="AA308" s="102" t="n">
        <v>198600</v>
      </c>
      <c r="AB308" s="102" t="n">
        <v>232600</v>
      </c>
      <c r="AC308" s="102" t="n">
        <v>220581.610092028</v>
      </c>
      <c r="AD308" s="102" t="n">
        <v>259000</v>
      </c>
      <c r="AE308" s="78" t="n">
        <v>191000</v>
      </c>
      <c r="AF308" s="99" t="n">
        <f aca="false">SysAvail!AE22</f>
        <v>0.979836021505376</v>
      </c>
      <c r="AG308" s="99" t="n">
        <f aca="false">MachAvail!AE22</f>
        <v>0.995113012523852</v>
      </c>
      <c r="AH308" s="100" t="n">
        <f aca="false">LinhrsIn!AE22/SurveyHrsIn!AE22</f>
        <v>0.984647983870968</v>
      </c>
      <c r="AI308" s="101"/>
      <c r="AJ308" s="101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</row>
    <row r="309" customFormat="false" ht="12.75" hidden="false" customHeight="false" outlineLevel="0" collapsed="false">
      <c r="A309" s="69" t="s">
        <v>27</v>
      </c>
      <c r="B309" s="69" t="n">
        <v>2</v>
      </c>
      <c r="C309" s="69" t="n">
        <v>35</v>
      </c>
      <c r="D309" s="102" t="n">
        <v>139400</v>
      </c>
      <c r="E309" s="102" t="n">
        <v>188227</v>
      </c>
      <c r="F309" s="102" t="n">
        <v>254252.068212622</v>
      </c>
      <c r="G309" s="102" t="n">
        <v>173218.077062295</v>
      </c>
      <c r="H309" s="102" t="n">
        <v>220084</v>
      </c>
      <c r="I309" s="103" t="n">
        <v>210600</v>
      </c>
      <c r="J309" s="103" t="n">
        <v>181400</v>
      </c>
      <c r="K309" s="103" t="n">
        <v>97200</v>
      </c>
      <c r="L309" s="104" t="n">
        <v>111600</v>
      </c>
      <c r="M309" s="102" t="n">
        <v>189435</v>
      </c>
      <c r="N309" s="102" t="n">
        <v>175228</v>
      </c>
      <c r="O309" s="103" t="n">
        <v>205200</v>
      </c>
      <c r="P309" s="102" t="n">
        <v>108672</v>
      </c>
      <c r="Q309" s="102" t="n">
        <v>211400</v>
      </c>
      <c r="R309" s="102" t="n">
        <v>179400</v>
      </c>
      <c r="S309" s="105" t="n">
        <v>171800</v>
      </c>
      <c r="T309" s="105" t="n">
        <v>236200</v>
      </c>
      <c r="U309" s="102" t="n">
        <v>201260.824696708</v>
      </c>
      <c r="V309" s="105" t="n">
        <v>170000</v>
      </c>
      <c r="W309" s="105" t="n">
        <v>95191</v>
      </c>
      <c r="X309" s="102" t="n">
        <v>111400</v>
      </c>
      <c r="Y309" s="102" t="n">
        <v>119400</v>
      </c>
      <c r="Z309" s="102" t="n">
        <v>231800</v>
      </c>
      <c r="AA309" s="102" t="n">
        <v>207200</v>
      </c>
      <c r="AB309" s="102" t="n">
        <v>253000</v>
      </c>
      <c r="AC309" s="102" t="n">
        <v>223346.665372078</v>
      </c>
      <c r="AD309" s="102" t="n">
        <v>269400</v>
      </c>
      <c r="AE309" s="78" t="n">
        <v>191200</v>
      </c>
      <c r="AF309" s="99" t="n">
        <f aca="false">SysAvail!AE45</f>
        <v>0.898509946236559</v>
      </c>
      <c r="AG309" s="99" t="n">
        <f aca="false">MachAvail!AE45</f>
        <v>0.912934058955677</v>
      </c>
      <c r="AH309" s="100" t="n">
        <f aca="false">LinhrsIn!AE45/SurveyHrsIn!AE45</f>
        <v>0.984200268817204</v>
      </c>
      <c r="AI309" s="101"/>
      <c r="AJ309" s="101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</row>
    <row r="310" customFormat="false" ht="12.75" hidden="false" customHeight="false" outlineLevel="0" collapsed="false">
      <c r="A310" s="69" t="s">
        <v>27</v>
      </c>
      <c r="B310" s="69" t="n">
        <v>2</v>
      </c>
      <c r="C310" s="69" t="n">
        <v>40</v>
      </c>
      <c r="D310" s="102" t="n">
        <v>196200</v>
      </c>
      <c r="E310" s="102" t="n">
        <v>209266</v>
      </c>
      <c r="F310" s="102" t="n">
        <v>247090.038122125</v>
      </c>
      <c r="G310" s="102" t="n">
        <v>175613.646213157</v>
      </c>
      <c r="H310" s="102" t="n">
        <v>199931</v>
      </c>
      <c r="I310" s="103" t="n">
        <v>199074</v>
      </c>
      <c r="J310" s="103" t="n">
        <v>172200</v>
      </c>
      <c r="K310" s="103" t="n">
        <v>90600</v>
      </c>
      <c r="L310" s="104" t="n">
        <v>95400</v>
      </c>
      <c r="M310" s="102" t="n">
        <v>174752</v>
      </c>
      <c r="N310" s="102" t="n">
        <v>179495</v>
      </c>
      <c r="O310" s="103" t="n">
        <v>187800</v>
      </c>
      <c r="P310" s="102" t="n">
        <v>193272</v>
      </c>
      <c r="Q310" s="102" t="n">
        <v>211600</v>
      </c>
      <c r="R310" s="102" t="n">
        <v>168000</v>
      </c>
      <c r="S310" s="105" t="n">
        <v>153000</v>
      </c>
      <c r="T310" s="105" t="n">
        <v>227400</v>
      </c>
      <c r="U310" s="102" t="n">
        <v>195221.051641918</v>
      </c>
      <c r="V310" s="105" t="n">
        <v>159200</v>
      </c>
      <c r="W310" s="105" t="n">
        <v>91135</v>
      </c>
      <c r="X310" s="102" t="n">
        <v>95200</v>
      </c>
      <c r="Y310" s="102" t="n">
        <v>34200</v>
      </c>
      <c r="Z310" s="102" t="n">
        <v>101400</v>
      </c>
      <c r="AA310" s="102" t="n">
        <v>208200</v>
      </c>
      <c r="AB310" s="102" t="n">
        <v>242600</v>
      </c>
      <c r="AC310" s="102" t="n">
        <v>219789.115168666</v>
      </c>
      <c r="AD310" s="102" t="n">
        <v>253800</v>
      </c>
      <c r="AE310" s="78" t="n">
        <v>192000</v>
      </c>
      <c r="AF310" s="99" t="n">
        <f aca="false">SysAvail!AE50</f>
        <v>0.973871639784946</v>
      </c>
      <c r="AG310" s="99" t="n">
        <f aca="false">MachAvail!AE50</f>
        <v>0.994926641100537</v>
      </c>
      <c r="AH310" s="100" t="n">
        <f aca="false">LinhrsIn!AE50/SurveyHrsIn!AE50</f>
        <v>0.978837634408602</v>
      </c>
      <c r="AI310" s="101"/>
      <c r="AJ310" s="101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</row>
    <row r="311" customFormat="false" ht="12.75" hidden="false" customHeight="false" outlineLevel="0" collapsed="false">
      <c r="A311" s="69" t="s">
        <v>27</v>
      </c>
      <c r="B311" s="69" t="n">
        <v>2</v>
      </c>
      <c r="C311" s="69" t="n">
        <v>63</v>
      </c>
      <c r="D311" s="102" t="n">
        <v>213400</v>
      </c>
      <c r="E311" s="102" t="n">
        <v>223590</v>
      </c>
      <c r="F311" s="102" t="n">
        <v>233885.045142772</v>
      </c>
      <c r="G311" s="102" t="n">
        <v>174692.273462825</v>
      </c>
      <c r="H311" s="102" t="n">
        <v>201813</v>
      </c>
      <c r="I311" s="103" t="n">
        <v>177400</v>
      </c>
      <c r="J311" s="103" t="n">
        <v>173600</v>
      </c>
      <c r="K311" s="103" t="n">
        <v>9200</v>
      </c>
      <c r="L311" s="104" t="n">
        <v>75800</v>
      </c>
      <c r="M311" s="102" t="n">
        <v>154439</v>
      </c>
      <c r="N311" s="102" t="n">
        <v>177021</v>
      </c>
      <c r="O311" s="103" t="n">
        <v>209800</v>
      </c>
      <c r="P311" s="102" t="n">
        <v>123272</v>
      </c>
      <c r="Q311" s="102" t="n">
        <v>231800</v>
      </c>
      <c r="R311" s="102" t="n">
        <v>158200</v>
      </c>
      <c r="S311" s="105" t="n">
        <v>157200</v>
      </c>
      <c r="T311" s="105" t="n">
        <v>219627</v>
      </c>
      <c r="U311" s="102" t="n">
        <v>188419.487856669</v>
      </c>
      <c r="V311" s="105" t="n">
        <v>138200</v>
      </c>
      <c r="W311" s="105" t="n">
        <v>84097</v>
      </c>
      <c r="X311" s="102" t="n">
        <v>93400</v>
      </c>
      <c r="Y311" s="102" t="n">
        <v>96400</v>
      </c>
      <c r="Z311" s="102" t="n">
        <v>199800</v>
      </c>
      <c r="AA311" s="102" t="n">
        <v>198400</v>
      </c>
      <c r="AB311" s="102" t="n">
        <v>234800</v>
      </c>
      <c r="AC311" s="102" t="n">
        <v>220168.972832662</v>
      </c>
      <c r="AD311" s="102" t="n">
        <v>257600</v>
      </c>
      <c r="AE311" s="78" t="n">
        <v>192000</v>
      </c>
      <c r="AF311" s="99" t="n">
        <f aca="false">SysAvail!AE73</f>
        <v>0.978533467741936</v>
      </c>
      <c r="AG311" s="99" t="n">
        <f aca="false">MachAvail!AE73</f>
        <v>0.995928483135277</v>
      </c>
      <c r="AH311" s="100" t="n">
        <f aca="false">LinhrsIn!AE73/SurveyHrsIn!AE73</f>
        <v>0.982533870967742</v>
      </c>
      <c r="AI311" s="101"/>
      <c r="AJ311" s="101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</row>
    <row r="312" customFormat="false" ht="12.75" hidden="false" customHeight="false" outlineLevel="0" collapsed="false">
      <c r="A312" s="69" t="s">
        <v>27</v>
      </c>
      <c r="B312" s="69" t="n">
        <v>2</v>
      </c>
      <c r="C312" s="69" t="n">
        <v>81</v>
      </c>
      <c r="D312" s="102" t="n">
        <v>214400</v>
      </c>
      <c r="E312" s="102" t="n">
        <v>192480</v>
      </c>
      <c r="F312" s="102" t="n">
        <v>229408.776336212</v>
      </c>
      <c r="G312" s="102" t="n">
        <v>176350.744413422</v>
      </c>
      <c r="H312" s="102" t="n">
        <v>207622</v>
      </c>
      <c r="I312" s="103" t="n">
        <v>198000</v>
      </c>
      <c r="J312" s="103" t="n">
        <v>169200</v>
      </c>
      <c r="K312" s="103" t="n">
        <v>87000</v>
      </c>
      <c r="L312" s="104" t="n">
        <v>97600</v>
      </c>
      <c r="M312" s="102" t="n">
        <v>173374</v>
      </c>
      <c r="N312" s="102" t="n">
        <v>181573</v>
      </c>
      <c r="O312" s="103" t="n">
        <v>198600</v>
      </c>
      <c r="P312" s="102" t="n">
        <v>133672</v>
      </c>
      <c r="Q312" s="102" t="n">
        <v>209800</v>
      </c>
      <c r="R312" s="102" t="n">
        <v>151400</v>
      </c>
      <c r="S312" s="105" t="n">
        <v>159400</v>
      </c>
      <c r="T312" s="105" t="n">
        <v>222400</v>
      </c>
      <c r="U312" s="102" t="n">
        <v>190545.098309177</v>
      </c>
      <c r="V312" s="105" t="n">
        <v>147800</v>
      </c>
      <c r="W312" s="105" t="n">
        <v>88147</v>
      </c>
      <c r="X312" s="102" t="n">
        <v>98147</v>
      </c>
      <c r="Y312" s="102" t="n">
        <v>106372</v>
      </c>
      <c r="Z312" s="102" t="n">
        <v>219000</v>
      </c>
      <c r="AA312" s="102" t="n">
        <v>205200</v>
      </c>
      <c r="AB312" s="102" t="n">
        <v>233000</v>
      </c>
      <c r="AC312" s="102" t="n">
        <v>212899.615506447</v>
      </c>
      <c r="AD312" s="102" t="n">
        <v>258200</v>
      </c>
      <c r="AE312" s="78" t="n">
        <v>192000</v>
      </c>
      <c r="AF312" s="99" t="n">
        <f aca="false">SysAvail!AE91</f>
        <v>0.929793548387097</v>
      </c>
      <c r="AG312" s="99" t="n">
        <f aca="false">MachAvail!AE91</f>
        <v>0.952681070872145</v>
      </c>
      <c r="AH312" s="100" t="n">
        <f aca="false">LinhrsIn!AE91/SurveyHrsIn!AE91</f>
        <v>0.975975672043011</v>
      </c>
      <c r="AI312" s="101"/>
      <c r="AJ312" s="101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</row>
    <row r="313" customFormat="false" ht="12.75" hidden="false" customHeight="false" outlineLevel="0" collapsed="false">
      <c r="A313" s="69" t="s">
        <v>27</v>
      </c>
      <c r="B313" s="69" t="n">
        <v>2</v>
      </c>
      <c r="C313" s="69" t="n">
        <v>18</v>
      </c>
      <c r="D313" s="102" t="n">
        <v>242200</v>
      </c>
      <c r="E313" s="102" t="n">
        <v>217770</v>
      </c>
      <c r="F313" s="102" t="n">
        <v>260071.21766115</v>
      </c>
      <c r="G313" s="102" t="n">
        <v>193119.728469452</v>
      </c>
      <c r="H313" s="102" t="n">
        <v>222232</v>
      </c>
      <c r="I313" s="103" t="n">
        <v>195200</v>
      </c>
      <c r="J313" s="103" t="n">
        <v>166000</v>
      </c>
      <c r="K313" s="103" t="n">
        <v>97400</v>
      </c>
      <c r="L313" s="104" t="n">
        <v>111600</v>
      </c>
      <c r="M313" s="102" t="n">
        <v>204804</v>
      </c>
      <c r="N313" s="102" t="n">
        <v>215474</v>
      </c>
      <c r="O313" s="103" t="n">
        <v>205200</v>
      </c>
      <c r="P313" s="102" t="n">
        <v>197072</v>
      </c>
      <c r="Q313" s="102" t="n">
        <v>234600</v>
      </c>
      <c r="R313" s="102" t="n">
        <v>181800</v>
      </c>
      <c r="S313" s="105" t="n">
        <v>181800</v>
      </c>
      <c r="T313" s="105" t="n">
        <v>248000</v>
      </c>
      <c r="U313" s="102" t="n">
        <v>217042.167194707</v>
      </c>
      <c r="V313" s="105" t="n">
        <v>178000</v>
      </c>
      <c r="W313" s="105" t="n">
        <v>111283</v>
      </c>
      <c r="X313" s="102" t="n">
        <v>126000</v>
      </c>
      <c r="Y313" s="102" t="n">
        <v>137200</v>
      </c>
      <c r="Z313" s="102" t="n">
        <v>235200</v>
      </c>
      <c r="AA313" s="102" t="n">
        <v>228400</v>
      </c>
      <c r="AB313" s="102" t="n">
        <v>85200</v>
      </c>
      <c r="AC313" s="102" t="n">
        <v>0</v>
      </c>
      <c r="AD313" s="102" t="n">
        <v>228200</v>
      </c>
      <c r="AE313" s="78" t="n">
        <v>192800</v>
      </c>
      <c r="AF313" s="99" t="n">
        <f aca="false">SysAvail!AE28</f>
        <v>0.886889516129032</v>
      </c>
      <c r="AG313" s="99" t="n">
        <f aca="false">MachAvail!AE28</f>
        <v>0.923071047615717</v>
      </c>
      <c r="AH313" s="100" t="n">
        <f aca="false">LinhrsIn!AE28/SurveyHrsIn!AE28</f>
        <v>0.96080309139785</v>
      </c>
      <c r="AI313" s="101"/>
      <c r="AJ313" s="101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</row>
    <row r="314" customFormat="false" ht="12.75" hidden="false" customHeight="false" outlineLevel="0" collapsed="false">
      <c r="A314" s="69" t="s">
        <v>27</v>
      </c>
      <c r="B314" s="69" t="n">
        <v>2</v>
      </c>
      <c r="C314" s="69" t="n">
        <v>84</v>
      </c>
      <c r="D314" s="102" t="n">
        <v>228200</v>
      </c>
      <c r="E314" s="102" t="n">
        <v>207475</v>
      </c>
      <c r="F314" s="102" t="n">
        <v>220680.05216342</v>
      </c>
      <c r="G314" s="102" t="n">
        <v>168795.487860705</v>
      </c>
      <c r="H314" s="102" t="n">
        <v>212008</v>
      </c>
      <c r="I314" s="103" t="n">
        <v>44800</v>
      </c>
      <c r="J314" s="103" t="n">
        <v>129400</v>
      </c>
      <c r="K314" s="103" t="n">
        <v>87000</v>
      </c>
      <c r="L314" s="104" t="n">
        <v>96600</v>
      </c>
      <c r="M314" s="102" t="n">
        <v>165004</v>
      </c>
      <c r="N314" s="102" t="n">
        <v>175551</v>
      </c>
      <c r="O314" s="103" t="n">
        <v>195200</v>
      </c>
      <c r="P314" s="102" t="n">
        <v>111672</v>
      </c>
      <c r="Q314" s="102" t="n">
        <v>181200</v>
      </c>
      <c r="R314" s="102" t="n">
        <v>69372</v>
      </c>
      <c r="S314" s="105" t="n">
        <v>166600</v>
      </c>
      <c r="T314" s="105" t="n">
        <v>234200</v>
      </c>
      <c r="U314" s="102" t="n">
        <v>204962.621085127</v>
      </c>
      <c r="V314" s="105" t="n">
        <v>149800</v>
      </c>
      <c r="W314" s="105" t="n">
        <v>92825</v>
      </c>
      <c r="X314" s="102" t="n">
        <v>94200</v>
      </c>
      <c r="Y314" s="102" t="n">
        <v>102800</v>
      </c>
      <c r="Z314" s="102" t="n">
        <v>216800</v>
      </c>
      <c r="AA314" s="102" t="n">
        <v>205400</v>
      </c>
      <c r="AB314" s="102" t="n">
        <v>236200</v>
      </c>
      <c r="AC314" s="102" t="n">
        <v>223738.092305029</v>
      </c>
      <c r="AD314" s="102" t="n">
        <v>255600</v>
      </c>
      <c r="AE314" s="78" t="n">
        <v>193400</v>
      </c>
      <c r="AF314" s="99" t="n">
        <f aca="false">SysAvail!AE94</f>
        <v>0.965550806451613</v>
      </c>
      <c r="AG314" s="99" t="n">
        <f aca="false">MachAvail!AE94</f>
        <v>0.996094905323328</v>
      </c>
      <c r="AH314" s="100" t="n">
        <f aca="false">LinhrsIn!AE94/SurveyHrsIn!AE94</f>
        <v>0.969336155913979</v>
      </c>
      <c r="AI314" s="101"/>
      <c r="AJ314" s="101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</row>
    <row r="315" customFormat="false" ht="12.75" hidden="false" customHeight="false" outlineLevel="0" collapsed="false">
      <c r="A315" s="69" t="s">
        <v>27</v>
      </c>
      <c r="B315" s="69" t="n">
        <v>2</v>
      </c>
      <c r="C315" s="69" t="n">
        <v>3</v>
      </c>
      <c r="D315" s="102" t="n">
        <v>206600</v>
      </c>
      <c r="E315" s="102" t="n">
        <v>186213</v>
      </c>
      <c r="F315" s="102" t="n">
        <v>236570.806426709</v>
      </c>
      <c r="G315" s="102" t="n">
        <v>171006.7824615</v>
      </c>
      <c r="H315" s="102" t="n">
        <v>204070</v>
      </c>
      <c r="I315" s="103" t="n">
        <v>188400</v>
      </c>
      <c r="J315" s="103" t="n">
        <v>170600</v>
      </c>
      <c r="K315" s="103" t="n">
        <v>83400</v>
      </c>
      <c r="L315" s="104" t="n">
        <v>44200</v>
      </c>
      <c r="M315" s="102" t="n">
        <v>153577</v>
      </c>
      <c r="N315" s="102" t="n">
        <v>176995</v>
      </c>
      <c r="O315" s="103" t="n">
        <v>196600</v>
      </c>
      <c r="P315" s="102" t="n">
        <v>143072</v>
      </c>
      <c r="Q315" s="102" t="n">
        <v>199800</v>
      </c>
      <c r="R315" s="102" t="n">
        <v>104600</v>
      </c>
      <c r="S315" s="105" t="n">
        <v>157600</v>
      </c>
      <c r="T315" s="105" t="n">
        <v>223200</v>
      </c>
      <c r="U315" s="102" t="n">
        <v>192493.412197819</v>
      </c>
      <c r="V315" s="105" t="n">
        <v>152600</v>
      </c>
      <c r="W315" s="105" t="n">
        <v>90884</v>
      </c>
      <c r="X315" s="102" t="n">
        <v>96800</v>
      </c>
      <c r="Y315" s="102" t="n">
        <v>110600</v>
      </c>
      <c r="Z315" s="102" t="n">
        <v>218200</v>
      </c>
      <c r="AA315" s="102" t="n">
        <v>202800</v>
      </c>
      <c r="AB315" s="102" t="n">
        <v>225000</v>
      </c>
      <c r="AC315" s="102" t="n">
        <v>205796.084368576</v>
      </c>
      <c r="AD315" s="102" t="n">
        <v>257800</v>
      </c>
      <c r="AE315" s="78" t="n">
        <v>193600</v>
      </c>
      <c r="AF315" s="99" t="n">
        <f aca="false">SysAvail!AE13</f>
        <v>0.97849314516129</v>
      </c>
      <c r="AG315" s="99" t="n">
        <f aca="false">MachAvail!AE13</f>
        <v>0.996078891209276</v>
      </c>
      <c r="AH315" s="100" t="n">
        <f aca="false">LinhrsIn!AE13/SurveyHrsIn!AE13</f>
        <v>0.982345026881721</v>
      </c>
      <c r="AI315" s="101"/>
      <c r="AJ315" s="101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</row>
    <row r="316" customFormat="false" ht="12.75" hidden="false" customHeight="false" outlineLevel="0" collapsed="false">
      <c r="A316" s="69" t="s">
        <v>27</v>
      </c>
      <c r="B316" s="69" t="n">
        <v>2</v>
      </c>
      <c r="C316" s="69" t="n">
        <v>4</v>
      </c>
      <c r="D316" s="102" t="n">
        <v>211400</v>
      </c>
      <c r="E316" s="102" t="n">
        <v>189122</v>
      </c>
      <c r="F316" s="102" t="n">
        <v>229408.776336212</v>
      </c>
      <c r="G316" s="102" t="n">
        <v>153500.700205204</v>
      </c>
      <c r="H316" s="102" t="n">
        <v>155000</v>
      </c>
      <c r="I316" s="103" t="n">
        <v>5600</v>
      </c>
      <c r="J316" s="103" t="n">
        <v>132200</v>
      </c>
      <c r="K316" s="103" t="n">
        <v>82400</v>
      </c>
      <c r="L316" s="104" t="n">
        <v>94200</v>
      </c>
      <c r="M316" s="102" t="n">
        <v>166227</v>
      </c>
      <c r="N316" s="102" t="n">
        <v>173244</v>
      </c>
      <c r="O316" s="103" t="n">
        <v>121600</v>
      </c>
      <c r="P316" s="102" t="n">
        <v>175272</v>
      </c>
      <c r="Q316" s="102" t="n">
        <v>207000</v>
      </c>
      <c r="R316" s="102" t="n">
        <v>145000</v>
      </c>
      <c r="S316" s="105" t="n">
        <v>152000</v>
      </c>
      <c r="T316" s="105" t="n">
        <v>216200</v>
      </c>
      <c r="U316" s="102" t="n">
        <v>172620.610533672</v>
      </c>
      <c r="V316" s="105" t="n">
        <v>135400</v>
      </c>
      <c r="W316" s="105" t="n">
        <v>6000</v>
      </c>
      <c r="X316" s="102" t="n">
        <v>44124</v>
      </c>
      <c r="Y316" s="102" t="n">
        <v>81200</v>
      </c>
      <c r="Z316" s="102" t="n">
        <v>175200</v>
      </c>
      <c r="AA316" s="102" t="n">
        <v>208760</v>
      </c>
      <c r="AB316" s="102" t="n">
        <v>237392</v>
      </c>
      <c r="AC316" s="102" t="n">
        <v>211339.692409124</v>
      </c>
      <c r="AD316" s="102" t="n">
        <v>258200</v>
      </c>
      <c r="AE316" s="78" t="n">
        <v>193600</v>
      </c>
      <c r="AF316" s="99" t="n">
        <f aca="false">SysAvail!AE14</f>
        <v>0.978407930107527</v>
      </c>
      <c r="AG316" s="99" t="n">
        <f aca="false">MachAvail!AE14</f>
        <v>0.994769073551516</v>
      </c>
      <c r="AH316" s="100" t="n">
        <f aca="false">LinhrsIn!AE14/SurveyHrsIn!AE14</f>
        <v>0.983552822580645</v>
      </c>
      <c r="AI316" s="101"/>
      <c r="AJ316" s="101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</row>
    <row r="317" customFormat="false" ht="12.75" hidden="false" customHeight="false" outlineLevel="0" collapsed="false">
      <c r="A317" s="69" t="s">
        <v>27</v>
      </c>
      <c r="B317" s="69" t="n">
        <v>2</v>
      </c>
      <c r="C317" s="69" t="n">
        <v>30</v>
      </c>
      <c r="D317" s="102" t="n">
        <v>218600</v>
      </c>
      <c r="E317" s="102" t="n">
        <v>212399</v>
      </c>
      <c r="F317" s="102" t="n">
        <v>254699.695093278</v>
      </c>
      <c r="G317" s="102" t="n">
        <v>187775.766517531</v>
      </c>
      <c r="H317" s="102" t="n">
        <v>215606</v>
      </c>
      <c r="I317" s="103" t="n">
        <v>210200</v>
      </c>
      <c r="J317" s="103" t="n">
        <v>179800</v>
      </c>
      <c r="K317" s="103" t="n">
        <v>89400</v>
      </c>
      <c r="L317" s="104" t="n">
        <v>105800</v>
      </c>
      <c r="M317" s="102" t="n">
        <v>186059</v>
      </c>
      <c r="N317" s="102" t="n">
        <v>197117</v>
      </c>
      <c r="O317" s="103" t="n">
        <v>200200</v>
      </c>
      <c r="P317" s="102" t="n">
        <v>164272</v>
      </c>
      <c r="Q317" s="102" t="n">
        <v>55800</v>
      </c>
      <c r="R317" s="102" t="n">
        <v>0</v>
      </c>
      <c r="S317" s="105" t="n">
        <v>136800</v>
      </c>
      <c r="T317" s="105" t="n">
        <v>241200</v>
      </c>
      <c r="U317" s="102" t="n">
        <v>190739.929698041</v>
      </c>
      <c r="V317" s="105" t="n">
        <v>146093</v>
      </c>
      <c r="W317" s="105" t="n">
        <v>105766</v>
      </c>
      <c r="X317" s="102" t="n">
        <v>109200</v>
      </c>
      <c r="Y317" s="102" t="n">
        <v>118600</v>
      </c>
      <c r="Z317" s="102" t="n">
        <v>231600</v>
      </c>
      <c r="AA317" s="102" t="n">
        <v>215000</v>
      </c>
      <c r="AB317" s="102" t="n">
        <v>235000</v>
      </c>
      <c r="AC317" s="102" t="n">
        <v>195728.892166941</v>
      </c>
      <c r="AD317" s="102" t="n">
        <v>261200</v>
      </c>
      <c r="AE317" s="78" t="n">
        <v>193800</v>
      </c>
      <c r="AF317" s="99" t="n">
        <f aca="false">SysAvail!AE40</f>
        <v>0.922036962365591</v>
      </c>
      <c r="AG317" s="99" t="n">
        <f aca="false">MachAvail!AE40</f>
        <v>0.950366572368257</v>
      </c>
      <c r="AH317" s="100" t="n">
        <f aca="false">LinhrsIn!AE40/SurveyHrsIn!AE40</f>
        <v>0.970190860215054</v>
      </c>
      <c r="AI317" s="101"/>
      <c r="AJ317" s="101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</row>
    <row r="318" customFormat="false" ht="12.75" hidden="false" customHeight="false" outlineLevel="0" collapsed="false">
      <c r="A318" s="69" t="s">
        <v>27</v>
      </c>
      <c r="B318" s="69" t="n">
        <v>2</v>
      </c>
      <c r="C318" s="69" t="n">
        <v>67</v>
      </c>
      <c r="D318" s="102" t="n">
        <v>210200</v>
      </c>
      <c r="E318" s="102" t="n">
        <v>204342</v>
      </c>
      <c r="F318" s="102" t="n">
        <v>245075.717159173</v>
      </c>
      <c r="G318" s="102" t="n">
        <v>174323.724362693</v>
      </c>
      <c r="H318" s="102" t="n">
        <v>172200</v>
      </c>
      <c r="I318" s="103" t="n">
        <v>188400</v>
      </c>
      <c r="J318" s="103" t="n">
        <v>177600</v>
      </c>
      <c r="K318" s="103" t="n">
        <v>88400</v>
      </c>
      <c r="L318" s="104" t="n">
        <v>101400</v>
      </c>
      <c r="M318" s="102" t="n">
        <v>182915</v>
      </c>
      <c r="N318" s="102" t="n">
        <v>144493</v>
      </c>
      <c r="O318" s="103" t="n">
        <v>217000</v>
      </c>
      <c r="P318" s="102" t="n">
        <v>182272</v>
      </c>
      <c r="Q318" s="102" t="n">
        <v>245200</v>
      </c>
      <c r="R318" s="102" t="n">
        <v>162800</v>
      </c>
      <c r="S318" s="105" t="n">
        <v>166400</v>
      </c>
      <c r="T318" s="105" t="n">
        <v>226800</v>
      </c>
      <c r="U318" s="102" t="n">
        <v>198728.016641473</v>
      </c>
      <c r="V318" s="105" t="n">
        <v>153200</v>
      </c>
      <c r="W318" s="105" t="n">
        <v>96067</v>
      </c>
      <c r="X318" s="102" t="n">
        <v>105600</v>
      </c>
      <c r="Y318" s="102" t="n">
        <v>89800</v>
      </c>
      <c r="Z318" s="102" t="n">
        <v>188000</v>
      </c>
      <c r="AA318" s="102" t="n">
        <v>111600</v>
      </c>
      <c r="AB318" s="102" t="n">
        <v>240200</v>
      </c>
      <c r="AC318" s="102" t="n">
        <v>251521.691698509</v>
      </c>
      <c r="AD318" s="102" t="n">
        <v>271200</v>
      </c>
      <c r="AE318" s="78" t="n">
        <v>194000</v>
      </c>
      <c r="AF318" s="99" t="n">
        <f aca="false">SysAvail!AE77</f>
        <v>0.965741935483871</v>
      </c>
      <c r="AG318" s="99" t="n">
        <f aca="false">MachAvail!AE77</f>
        <v>0.981686691283342</v>
      </c>
      <c r="AH318" s="100" t="n">
        <f aca="false">LinhrsIn!AE77/SurveyHrsIn!AE77</f>
        <v>0.983757795698925</v>
      </c>
      <c r="AI318" s="101"/>
      <c r="AJ318" s="101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</row>
    <row r="319" customFormat="false" ht="12.75" hidden="false" customHeight="false" outlineLevel="0" collapsed="false">
      <c r="A319" s="69" t="s">
        <v>27</v>
      </c>
      <c r="B319" s="69" t="n">
        <v>2</v>
      </c>
      <c r="C319" s="69" t="n">
        <v>75</v>
      </c>
      <c r="D319" s="102" t="n">
        <v>214000</v>
      </c>
      <c r="E319" s="102" t="n">
        <v>200313</v>
      </c>
      <c r="F319" s="102" t="n">
        <v>229632.58977654</v>
      </c>
      <c r="G319" s="102" t="n">
        <v>174876.548012892</v>
      </c>
      <c r="H319" s="102" t="n">
        <v>135400</v>
      </c>
      <c r="I319" s="103" t="n">
        <v>180800</v>
      </c>
      <c r="J319" s="103" t="n">
        <v>175000</v>
      </c>
      <c r="K319" s="103" t="n">
        <v>86200</v>
      </c>
      <c r="L319" s="104" t="n">
        <v>94000</v>
      </c>
      <c r="M319" s="102" t="n">
        <v>178626</v>
      </c>
      <c r="N319" s="102" t="n">
        <v>185067</v>
      </c>
      <c r="O319" s="103" t="n">
        <v>203000</v>
      </c>
      <c r="P319" s="102" t="n">
        <v>193472</v>
      </c>
      <c r="Q319" s="102" t="n">
        <v>215000</v>
      </c>
      <c r="R319" s="102" t="n">
        <v>176000</v>
      </c>
      <c r="S319" s="105" t="n">
        <v>138200</v>
      </c>
      <c r="T319" s="105" t="n">
        <v>188000</v>
      </c>
      <c r="U319" s="102" t="n">
        <v>197169.36553056</v>
      </c>
      <c r="V319" s="105" t="n">
        <v>156400</v>
      </c>
      <c r="W319" s="105" t="n">
        <v>95937</v>
      </c>
      <c r="X319" s="102" t="n">
        <v>99600</v>
      </c>
      <c r="Y319" s="102" t="n">
        <v>104600</v>
      </c>
      <c r="Z319" s="102" t="n">
        <v>225000</v>
      </c>
      <c r="AA319" s="102" t="n">
        <v>195400</v>
      </c>
      <c r="AB319" s="102" t="n">
        <v>232000</v>
      </c>
      <c r="AC319" s="102" t="n">
        <v>220904.585516999</v>
      </c>
      <c r="AD319" s="102" t="n">
        <v>259200</v>
      </c>
      <c r="AE319" s="78" t="n">
        <v>194000</v>
      </c>
      <c r="AF319" s="99" t="n">
        <f aca="false">SysAvail!AE85</f>
        <v>0.960315053763441</v>
      </c>
      <c r="AG319" s="99" t="n">
        <f aca="false">MachAvail!AE85</f>
        <v>0.981740079501124</v>
      </c>
      <c r="AH319" s="100" t="n">
        <f aca="false">LinhrsIn!AE85/SurveyHrsIn!AE85</f>
        <v>0.978176478494624</v>
      </c>
      <c r="AI319" s="101"/>
      <c r="AJ319" s="101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</row>
    <row r="320" customFormat="false" ht="12.75" hidden="false" customHeight="false" outlineLevel="0" collapsed="false">
      <c r="A320" s="69" t="s">
        <v>27</v>
      </c>
      <c r="B320" s="69" t="n">
        <v>2</v>
      </c>
      <c r="C320" s="69" t="n">
        <v>79</v>
      </c>
      <c r="D320" s="102" t="n">
        <v>219200</v>
      </c>
      <c r="E320" s="102" t="n">
        <v>201432</v>
      </c>
      <c r="F320" s="102" t="n">
        <v>243956.649957533</v>
      </c>
      <c r="G320" s="102" t="n">
        <v>176719.293513554</v>
      </c>
      <c r="H320" s="102" t="n">
        <v>203566</v>
      </c>
      <c r="I320" s="103" t="n">
        <v>194200</v>
      </c>
      <c r="J320" s="103" t="n">
        <v>167800</v>
      </c>
      <c r="K320" s="103" t="n">
        <v>65400</v>
      </c>
      <c r="L320" s="104" t="n">
        <v>109000</v>
      </c>
      <c r="M320" s="102" t="n">
        <v>177330</v>
      </c>
      <c r="N320" s="102" t="n">
        <v>189264</v>
      </c>
      <c r="O320" s="103" t="n">
        <v>209200</v>
      </c>
      <c r="P320" s="102" t="n">
        <v>164272</v>
      </c>
      <c r="Q320" s="102" t="n">
        <v>226400</v>
      </c>
      <c r="R320" s="102" t="n">
        <v>84600</v>
      </c>
      <c r="S320" s="105" t="n">
        <v>151400</v>
      </c>
      <c r="T320" s="105" t="n">
        <v>196400</v>
      </c>
      <c r="U320" s="102" t="n">
        <v>137550.960538118</v>
      </c>
      <c r="V320" s="105" t="n">
        <v>33200</v>
      </c>
      <c r="W320" s="105" t="n">
        <v>0</v>
      </c>
      <c r="X320" s="102" t="n">
        <v>0</v>
      </c>
      <c r="Y320" s="102" t="n">
        <v>0</v>
      </c>
      <c r="Z320" s="102" t="n">
        <v>0</v>
      </c>
      <c r="AA320" s="102" t="n">
        <v>121400</v>
      </c>
      <c r="AB320" s="102" t="n">
        <v>137200</v>
      </c>
      <c r="AC320" s="102" t="n">
        <v>140485.632910697</v>
      </c>
      <c r="AD320" s="102" t="n">
        <v>176800</v>
      </c>
      <c r="AE320" s="78" t="n">
        <v>194000</v>
      </c>
      <c r="AF320" s="99" t="n">
        <f aca="false">SysAvail!AE89</f>
        <v>0.98229126344086</v>
      </c>
      <c r="AG320" s="99" t="n">
        <f aca="false">MachAvail!AE89</f>
        <v>0.994944578096085</v>
      </c>
      <c r="AH320" s="100" t="n">
        <f aca="false">LinhrsIn!AE89/SurveyHrsIn!AE89</f>
        <v>0.987282392473118</v>
      </c>
      <c r="AI320" s="101"/>
      <c r="AJ320" s="101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</row>
    <row r="321" customFormat="false" ht="12.75" hidden="false" customHeight="false" outlineLevel="0" collapsed="false">
      <c r="A321" s="69" t="s">
        <v>27</v>
      </c>
      <c r="B321" s="69" t="n">
        <v>2</v>
      </c>
      <c r="C321" s="69" t="n">
        <v>71</v>
      </c>
      <c r="D321" s="102" t="n">
        <v>225800</v>
      </c>
      <c r="E321" s="102" t="n">
        <v>215532</v>
      </c>
      <c r="F321" s="102" t="n">
        <v>123768.832501391</v>
      </c>
      <c r="G321" s="102" t="n">
        <v>140601.481700565</v>
      </c>
      <c r="H321" s="102" t="n">
        <v>211091</v>
      </c>
      <c r="I321" s="103" t="n">
        <v>197000</v>
      </c>
      <c r="J321" s="103" t="n">
        <v>170400</v>
      </c>
      <c r="K321" s="103" t="n">
        <v>93800</v>
      </c>
      <c r="L321" s="104" t="n">
        <v>103600</v>
      </c>
      <c r="M321" s="102" t="n">
        <v>182098</v>
      </c>
      <c r="N321" s="102" t="n">
        <v>168334</v>
      </c>
      <c r="O321" s="103" t="n">
        <v>214000</v>
      </c>
      <c r="P321" s="102" t="n">
        <v>205272</v>
      </c>
      <c r="Q321" s="102" t="n">
        <v>248000</v>
      </c>
      <c r="R321" s="102" t="n">
        <v>180800</v>
      </c>
      <c r="S321" s="105" t="n">
        <v>169400</v>
      </c>
      <c r="T321" s="105" t="n">
        <v>184000</v>
      </c>
      <c r="U321" s="102" t="n">
        <v>205547.11525172</v>
      </c>
      <c r="V321" s="105" t="n">
        <v>154800</v>
      </c>
      <c r="W321" s="105" t="n">
        <v>90862</v>
      </c>
      <c r="X321" s="102" t="n">
        <v>109200</v>
      </c>
      <c r="Y321" s="102" t="n">
        <v>111000</v>
      </c>
      <c r="Z321" s="102" t="n">
        <v>227600</v>
      </c>
      <c r="AA321" s="102" t="n">
        <v>194800</v>
      </c>
      <c r="AB321" s="102" t="n">
        <v>250000</v>
      </c>
      <c r="AC321" s="102" t="n">
        <v>240272.505852055</v>
      </c>
      <c r="AD321" s="102" t="n">
        <v>273000</v>
      </c>
      <c r="AE321" s="78" t="n">
        <v>194400</v>
      </c>
      <c r="AF321" s="99" t="n">
        <f aca="false">SysAvail!AE81</f>
        <v>0.980225134408602</v>
      </c>
      <c r="AG321" s="99" t="n">
        <f aca="false">MachAvail!AE81</f>
        <v>0.995042711299775</v>
      </c>
      <c r="AH321" s="100" t="n">
        <f aca="false">LinhrsIn!AE81/SurveyHrsIn!AE81</f>
        <v>0.985108602150538</v>
      </c>
      <c r="AI321" s="101"/>
      <c r="AJ321" s="101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</row>
    <row r="322" customFormat="false" ht="12.75" hidden="false" customHeight="false" outlineLevel="0" collapsed="false">
      <c r="A322" s="69" t="s">
        <v>27</v>
      </c>
      <c r="B322" s="69" t="n">
        <v>2</v>
      </c>
      <c r="C322" s="69" t="n">
        <v>85</v>
      </c>
      <c r="D322" s="102" t="n">
        <v>173000</v>
      </c>
      <c r="E322" s="102" t="n">
        <v>207027</v>
      </c>
      <c r="F322" s="102" t="n">
        <v>235227.925784741</v>
      </c>
      <c r="G322" s="102" t="n">
        <v>14647.0626120176</v>
      </c>
      <c r="H322" s="102" t="n">
        <v>150000</v>
      </c>
      <c r="I322" s="103" t="n">
        <v>169000</v>
      </c>
      <c r="J322" s="103" t="n">
        <v>154000</v>
      </c>
      <c r="K322" s="103" t="n">
        <v>88400</v>
      </c>
      <c r="L322" s="104" t="n">
        <v>78000</v>
      </c>
      <c r="M322" s="102" t="n">
        <v>171704</v>
      </c>
      <c r="N322" s="102" t="n">
        <v>181684</v>
      </c>
      <c r="O322" s="103" t="n">
        <v>205200</v>
      </c>
      <c r="P322" s="102" t="n">
        <v>189472</v>
      </c>
      <c r="Q322" s="102" t="n">
        <v>114200</v>
      </c>
      <c r="R322" s="102" t="n">
        <v>32200</v>
      </c>
      <c r="S322" s="105" t="n">
        <v>144943</v>
      </c>
      <c r="T322" s="105" t="n">
        <v>208400</v>
      </c>
      <c r="U322" s="102" t="n">
        <v>199312.510808066</v>
      </c>
      <c r="V322" s="105" t="n">
        <v>76400</v>
      </c>
      <c r="W322" s="105" t="n">
        <v>34225</v>
      </c>
      <c r="X322" s="102" t="n">
        <v>104200</v>
      </c>
      <c r="Y322" s="102" t="n">
        <v>103200</v>
      </c>
      <c r="Z322" s="102" t="n">
        <v>210600</v>
      </c>
      <c r="AA322" s="102" t="n">
        <v>218000</v>
      </c>
      <c r="AB322" s="102" t="n">
        <v>242600</v>
      </c>
      <c r="AC322" s="102" t="n">
        <v>232922.163643161</v>
      </c>
      <c r="AD322" s="102" t="n">
        <v>263000</v>
      </c>
      <c r="AE322" s="78" t="n">
        <v>194600</v>
      </c>
      <c r="AF322" s="99" t="n">
        <f aca="false">SysAvail!AE95</f>
        <v>0.925874731182796</v>
      </c>
      <c r="AG322" s="99" t="n">
        <f aca="false">MachAvail!AE95</f>
        <v>0.954219143925752</v>
      </c>
      <c r="AH322" s="100" t="n">
        <f aca="false">LinhrsIn!AE95/SurveyHrsIn!AE95</f>
        <v>0.970295698924731</v>
      </c>
      <c r="AI322" s="101"/>
      <c r="AJ322" s="101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</row>
    <row r="323" customFormat="false" ht="12.75" hidden="false" customHeight="false" outlineLevel="0" collapsed="false">
      <c r="A323" s="69" t="s">
        <v>27</v>
      </c>
      <c r="B323" s="69" t="n">
        <v>2</v>
      </c>
      <c r="C323" s="69" t="n">
        <v>21</v>
      </c>
      <c r="D323" s="102" t="n">
        <v>213200</v>
      </c>
      <c r="E323" s="102" t="n">
        <v>212847</v>
      </c>
      <c r="F323" s="102" t="n">
        <v>238808.940829989</v>
      </c>
      <c r="G323" s="102" t="n">
        <v>170453.958811301</v>
      </c>
      <c r="H323" s="102" t="n">
        <v>171000</v>
      </c>
      <c r="I323" s="103" t="n">
        <v>200000</v>
      </c>
      <c r="J323" s="103" t="n">
        <v>184200</v>
      </c>
      <c r="K323" s="103" t="n">
        <v>92400</v>
      </c>
      <c r="L323" s="104" t="n">
        <v>103200</v>
      </c>
      <c r="M323" s="102" t="n">
        <v>196051</v>
      </c>
      <c r="N323" s="102" t="n">
        <v>203359</v>
      </c>
      <c r="O323" s="103" t="n">
        <v>209800</v>
      </c>
      <c r="P323" s="102" t="n">
        <v>198072</v>
      </c>
      <c r="Q323" s="102" t="n">
        <v>228000</v>
      </c>
      <c r="R323" s="102" t="n">
        <v>166200</v>
      </c>
      <c r="S323" s="105" t="n">
        <v>164000</v>
      </c>
      <c r="T323" s="105" t="n">
        <v>238000</v>
      </c>
      <c r="U323" s="102" t="n">
        <v>203598.801363078</v>
      </c>
      <c r="V323" s="105" t="n">
        <v>167000</v>
      </c>
      <c r="W323" s="105" t="n">
        <v>88400</v>
      </c>
      <c r="X323" s="102" t="n">
        <v>108600</v>
      </c>
      <c r="Y323" s="102" t="n">
        <v>119000</v>
      </c>
      <c r="Z323" s="102" t="n">
        <v>229400</v>
      </c>
      <c r="AA323" s="102" t="n">
        <v>216600</v>
      </c>
      <c r="AB323" s="102" t="n">
        <v>252600</v>
      </c>
      <c r="AC323" s="102" t="n">
        <v>236952.125662203</v>
      </c>
      <c r="AD323" s="102" t="n">
        <v>268400</v>
      </c>
      <c r="AE323" s="78" t="n">
        <v>194800</v>
      </c>
      <c r="AF323" s="99" t="n">
        <f aca="false">SysAvail!AE31</f>
        <v>0.979871908602151</v>
      </c>
      <c r="AG323" s="99" t="n">
        <f aca="false">MachAvail!AE31</f>
        <v>0.994593632224288</v>
      </c>
      <c r="AH323" s="100" t="n">
        <f aca="false">LinhrsIn!AE31/SurveyHrsIn!AE31</f>
        <v>0.985198252688172</v>
      </c>
      <c r="AI323" s="101"/>
      <c r="AJ323" s="101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</row>
    <row r="324" customFormat="false" ht="12.75" hidden="false" customHeight="false" outlineLevel="0" collapsed="false">
      <c r="A324" s="69" t="s">
        <v>27</v>
      </c>
      <c r="B324" s="69" t="n">
        <v>2</v>
      </c>
      <c r="C324" s="69" t="n">
        <v>17</v>
      </c>
      <c r="D324" s="102" t="n">
        <v>249000</v>
      </c>
      <c r="E324" s="102" t="n">
        <v>212175</v>
      </c>
      <c r="F324" s="102" t="n">
        <v>273052.397200175</v>
      </c>
      <c r="G324" s="102" t="n">
        <v>198463.690421374</v>
      </c>
      <c r="H324" s="102" t="n">
        <v>227644</v>
      </c>
      <c r="I324" s="103" t="n">
        <v>217600</v>
      </c>
      <c r="J324" s="103" t="n">
        <v>158200</v>
      </c>
      <c r="K324" s="103" t="n">
        <v>90000</v>
      </c>
      <c r="L324" s="104" t="n">
        <v>129800</v>
      </c>
      <c r="M324" s="102" t="n">
        <v>212418</v>
      </c>
      <c r="N324" s="102" t="n">
        <v>218878</v>
      </c>
      <c r="O324" s="103" t="n">
        <v>219200</v>
      </c>
      <c r="P324" s="102" t="n">
        <v>209672</v>
      </c>
      <c r="Q324" s="102" t="n">
        <v>235200</v>
      </c>
      <c r="R324" s="102" t="n">
        <v>177200</v>
      </c>
      <c r="S324" s="105" t="n">
        <v>186200</v>
      </c>
      <c r="T324" s="105" t="n">
        <v>217400</v>
      </c>
      <c r="U324" s="102" t="n">
        <v>214899.021917201</v>
      </c>
      <c r="V324" s="105" t="n">
        <v>173600</v>
      </c>
      <c r="W324" s="105" t="n">
        <v>114150</v>
      </c>
      <c r="X324" s="102" t="n">
        <v>132505</v>
      </c>
      <c r="Y324" s="102" t="n">
        <v>148375</v>
      </c>
      <c r="Z324" s="102" t="n">
        <v>223800</v>
      </c>
      <c r="AA324" s="102" t="n">
        <v>165000</v>
      </c>
      <c r="AB324" s="102" t="n">
        <v>179400</v>
      </c>
      <c r="AC324" s="102" t="n">
        <v>86835.0763471453</v>
      </c>
      <c r="AD324" s="102" t="n">
        <v>287000</v>
      </c>
      <c r="AE324" s="78" t="n">
        <v>195600</v>
      </c>
      <c r="AF324" s="99" t="n">
        <f aca="false">SysAvail!AE27</f>
        <v>0.849935080645161</v>
      </c>
      <c r="AG324" s="99" t="n">
        <f aca="false">MachAvail!AE27</f>
        <v>0.992242842525278</v>
      </c>
      <c r="AH324" s="100" t="n">
        <f aca="false">LinhrsIn!AE27/SurveyHrsIn!AE27</f>
        <v>0.856579704301075</v>
      </c>
      <c r="AI324" s="101"/>
      <c r="AJ324" s="101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</row>
    <row r="325" customFormat="false" ht="12.75" hidden="false" customHeight="false" outlineLevel="0" collapsed="false">
      <c r="A325" s="69" t="s">
        <v>27</v>
      </c>
      <c r="B325" s="69" t="n">
        <v>2</v>
      </c>
      <c r="C325" s="69" t="n">
        <v>48</v>
      </c>
      <c r="D325" s="102" t="n">
        <v>214934</v>
      </c>
      <c r="E325" s="102" t="n">
        <v>213985</v>
      </c>
      <c r="F325" s="102" t="n">
        <v>236047.082976341</v>
      </c>
      <c r="G325" s="102" t="n">
        <v>176281.641457147</v>
      </c>
      <c r="H325" s="102" t="n">
        <v>226141</v>
      </c>
      <c r="I325" s="103" t="n">
        <v>219152</v>
      </c>
      <c r="J325" s="103" t="n">
        <v>184427</v>
      </c>
      <c r="K325" s="103" t="n">
        <v>98639</v>
      </c>
      <c r="L325" s="104" t="n">
        <v>116074</v>
      </c>
      <c r="M325" s="102" t="n">
        <v>185846</v>
      </c>
      <c r="N325" s="102" t="n">
        <v>196761</v>
      </c>
      <c r="O325" s="103" t="n">
        <v>203063</v>
      </c>
      <c r="P325" s="102" t="n">
        <v>0</v>
      </c>
      <c r="Q325" s="102" t="n">
        <v>196083</v>
      </c>
      <c r="R325" s="102" t="n">
        <v>3600</v>
      </c>
      <c r="S325" s="105" t="n">
        <v>179351</v>
      </c>
      <c r="T325" s="105" t="n">
        <v>229800</v>
      </c>
      <c r="U325" s="102" t="n">
        <v>205936.778029448</v>
      </c>
      <c r="V325" s="105" t="n">
        <v>170600</v>
      </c>
      <c r="W325" s="105" t="n">
        <v>108548</v>
      </c>
      <c r="X325" s="102" t="n">
        <v>110000</v>
      </c>
      <c r="Y325" s="102" t="n">
        <v>117200</v>
      </c>
      <c r="Z325" s="102" t="n">
        <v>232800</v>
      </c>
      <c r="AA325" s="102" t="n">
        <v>216400</v>
      </c>
      <c r="AB325" s="102" t="n">
        <v>249600</v>
      </c>
      <c r="AC325" s="102" t="n">
        <v>221931.358136683</v>
      </c>
      <c r="AD325" s="102" t="n">
        <v>267000</v>
      </c>
      <c r="AE325" s="78" t="n">
        <v>195800</v>
      </c>
      <c r="AF325" s="99" t="n">
        <f aca="false">SysAvail!AE58</f>
        <v>0.921666666666667</v>
      </c>
      <c r="AG325" s="99" t="n">
        <f aca="false">MachAvail!AE58</f>
        <v>0.933733286872708</v>
      </c>
      <c r="AH325" s="100" t="n">
        <f aca="false">LinhrsIn!AE58/SurveyHrsIn!AE58</f>
        <v>0.987077016129032</v>
      </c>
      <c r="AI325" s="101"/>
      <c r="AJ325" s="101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</row>
    <row r="326" customFormat="false" ht="12.75" hidden="false" customHeight="false" outlineLevel="0" collapsed="false">
      <c r="A326" s="69" t="s">
        <v>27</v>
      </c>
      <c r="B326" s="69" t="n">
        <v>2</v>
      </c>
      <c r="C326" s="69" t="n">
        <v>64</v>
      </c>
      <c r="D326" s="102" t="n">
        <v>237800</v>
      </c>
      <c r="E326" s="102" t="n">
        <v>205461</v>
      </c>
      <c r="F326" s="102" t="n">
        <v>256490.202615902</v>
      </c>
      <c r="G326" s="102" t="n">
        <v>185380.197366669</v>
      </c>
      <c r="H326" s="102" t="n">
        <v>211299</v>
      </c>
      <c r="I326" s="103" t="n">
        <v>197800</v>
      </c>
      <c r="J326" s="103" t="n">
        <v>188600</v>
      </c>
      <c r="K326" s="103" t="n">
        <v>94000</v>
      </c>
      <c r="L326" s="104" t="n">
        <v>94800</v>
      </c>
      <c r="M326" s="102" t="n">
        <v>199600</v>
      </c>
      <c r="N326" s="102" t="n">
        <v>185000</v>
      </c>
      <c r="O326" s="103" t="n">
        <v>216400</v>
      </c>
      <c r="P326" s="102" t="n">
        <v>197472</v>
      </c>
      <c r="Q326" s="102" t="n">
        <v>244000</v>
      </c>
      <c r="R326" s="102" t="n">
        <v>149400</v>
      </c>
      <c r="S326" s="105" t="n">
        <v>150200</v>
      </c>
      <c r="T326" s="105" t="n">
        <v>241600</v>
      </c>
      <c r="U326" s="102" t="n">
        <v>181777.685810289</v>
      </c>
      <c r="V326" s="105" t="n">
        <v>165000</v>
      </c>
      <c r="W326" s="105" t="n">
        <v>100162</v>
      </c>
      <c r="X326" s="102" t="n">
        <v>114800</v>
      </c>
      <c r="Y326" s="102" t="n">
        <v>111400</v>
      </c>
      <c r="Z326" s="102" t="n">
        <v>156200</v>
      </c>
      <c r="AA326" s="102" t="n">
        <v>106600</v>
      </c>
      <c r="AB326" s="102" t="n">
        <v>258400</v>
      </c>
      <c r="AC326" s="102" t="n">
        <v>247126.333601664</v>
      </c>
      <c r="AD326" s="102" t="n">
        <v>282800</v>
      </c>
      <c r="AE326" s="78" t="n">
        <v>195800</v>
      </c>
      <c r="AF326" s="99" t="n">
        <f aca="false">SysAvail!AE74</f>
        <v>0.982438306451613</v>
      </c>
      <c r="AG326" s="99" t="n">
        <f aca="false">MachAvail!AE74</f>
        <v>0.994395646793649</v>
      </c>
      <c r="AH326" s="100" t="n">
        <f aca="false">LinhrsIn!AE74/SurveyHrsIn!AE74</f>
        <v>0.987975268817204</v>
      </c>
      <c r="AI326" s="101"/>
      <c r="AJ326" s="101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</row>
    <row r="327" customFormat="false" ht="12.75" hidden="false" customHeight="false" outlineLevel="0" collapsed="false">
      <c r="A327" s="69" t="s">
        <v>27</v>
      </c>
      <c r="B327" s="69" t="n">
        <v>2</v>
      </c>
      <c r="C327" s="69" t="n">
        <v>2</v>
      </c>
      <c r="D327" s="102" t="n">
        <v>209200</v>
      </c>
      <c r="E327" s="102" t="n">
        <v>180617</v>
      </c>
      <c r="F327" s="102" t="n">
        <v>240375.634912285</v>
      </c>
      <c r="G327" s="102" t="n">
        <v>173955.17526256</v>
      </c>
      <c r="H327" s="102" t="n">
        <v>133200</v>
      </c>
      <c r="I327" s="103" t="n">
        <v>100200</v>
      </c>
      <c r="J327" s="103" t="n">
        <v>159000</v>
      </c>
      <c r="K327" s="103" t="n">
        <v>85400</v>
      </c>
      <c r="L327" s="104" t="n">
        <v>83600</v>
      </c>
      <c r="M327" s="102" t="n">
        <v>171202</v>
      </c>
      <c r="N327" s="102" t="n">
        <v>178805</v>
      </c>
      <c r="O327" s="103" t="n">
        <v>167487</v>
      </c>
      <c r="P327" s="102" t="n">
        <v>163672</v>
      </c>
      <c r="Q327" s="102" t="n">
        <v>166000</v>
      </c>
      <c r="R327" s="102" t="n">
        <v>55000</v>
      </c>
      <c r="S327" s="105" t="n">
        <v>131800</v>
      </c>
      <c r="T327" s="105" t="n">
        <v>220000</v>
      </c>
      <c r="U327" s="102" t="n">
        <v>192883.074975547</v>
      </c>
      <c r="V327" s="105" t="n">
        <v>151800</v>
      </c>
      <c r="W327" s="105" t="n">
        <v>87355</v>
      </c>
      <c r="X327" s="102" t="n">
        <v>102000</v>
      </c>
      <c r="Y327" s="102" t="n">
        <v>110400</v>
      </c>
      <c r="Z327" s="102" t="n">
        <v>218600</v>
      </c>
      <c r="AA327" s="102" t="n">
        <v>205800</v>
      </c>
      <c r="AB327" s="102" t="n">
        <v>215200</v>
      </c>
      <c r="AC327" s="102" t="n">
        <v>223784.369380845</v>
      </c>
      <c r="AD327" s="102" t="n">
        <v>259000</v>
      </c>
      <c r="AE327" s="78" t="n">
        <v>196600</v>
      </c>
      <c r="AF327" s="99" t="n">
        <f aca="false">SysAvail!AE12</f>
        <v>0.978497311827957</v>
      </c>
      <c r="AG327" s="99" t="n">
        <f aca="false">MachAvail!AE12</f>
        <v>0.995753832821051</v>
      </c>
      <c r="AH327" s="100" t="n">
        <f aca="false">LinhrsIn!AE12/SurveyHrsIn!AE12</f>
        <v>0.982669892473118</v>
      </c>
      <c r="AI327" s="101"/>
      <c r="AJ327" s="101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</row>
    <row r="328" customFormat="false" ht="12.75" hidden="false" customHeight="false" outlineLevel="0" collapsed="false">
      <c r="A328" s="69" t="s">
        <v>27</v>
      </c>
      <c r="B328" s="69" t="n">
        <v>2</v>
      </c>
      <c r="C328" s="69" t="n">
        <v>56</v>
      </c>
      <c r="D328" s="102" t="n">
        <v>238600</v>
      </c>
      <c r="E328" s="102" t="n">
        <v>217547</v>
      </c>
      <c r="F328" s="102" t="n">
        <v>245523.344039829</v>
      </c>
      <c r="G328" s="102" t="n">
        <v>190908.433868657</v>
      </c>
      <c r="H328" s="102" t="n">
        <v>218095</v>
      </c>
      <c r="I328" s="103" t="n">
        <v>201600</v>
      </c>
      <c r="J328" s="103" t="n">
        <v>187800</v>
      </c>
      <c r="K328" s="103" t="n">
        <v>97600</v>
      </c>
      <c r="L328" s="104" t="n">
        <v>107600</v>
      </c>
      <c r="M328" s="102" t="n">
        <v>192559</v>
      </c>
      <c r="N328" s="102" t="n">
        <v>202103</v>
      </c>
      <c r="O328" s="103" t="n">
        <v>217200</v>
      </c>
      <c r="P328" s="102" t="n">
        <v>195872</v>
      </c>
      <c r="Q328" s="102" t="n">
        <v>221200</v>
      </c>
      <c r="R328" s="102" t="n">
        <v>157000</v>
      </c>
      <c r="S328" s="105" t="n">
        <v>173800</v>
      </c>
      <c r="T328" s="105" t="n">
        <v>240400</v>
      </c>
      <c r="U328" s="102" t="n">
        <v>208469.586084683</v>
      </c>
      <c r="V328" s="105" t="n">
        <v>171000</v>
      </c>
      <c r="W328" s="105" t="n">
        <v>104333</v>
      </c>
      <c r="X328" s="102" t="n">
        <v>115400</v>
      </c>
      <c r="Y328" s="102" t="n">
        <v>119200</v>
      </c>
      <c r="Z328" s="102" t="n">
        <v>227000</v>
      </c>
      <c r="AA328" s="102" t="n">
        <v>219000</v>
      </c>
      <c r="AB328" s="102" t="n">
        <v>258400</v>
      </c>
      <c r="AC328" s="102" t="n">
        <v>51070.6095867675</v>
      </c>
      <c r="AD328" s="102" t="n">
        <v>239800</v>
      </c>
      <c r="AE328" s="78" t="n">
        <v>196600</v>
      </c>
      <c r="AF328" s="99" t="n">
        <f aca="false">SysAvail!AE66</f>
        <v>0.974409005376344</v>
      </c>
      <c r="AG328" s="99" t="n">
        <f aca="false">MachAvail!AE66</f>
        <v>0.99143937529061</v>
      </c>
      <c r="AH328" s="100" t="n">
        <f aca="false">LinhrsIn!AE66/SurveyHrsIn!AE66</f>
        <v>0.982822580645161</v>
      </c>
      <c r="AI328" s="101"/>
      <c r="AJ328" s="101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</row>
    <row r="329" customFormat="false" ht="12.75" hidden="false" customHeight="false" outlineLevel="0" collapsed="false">
      <c r="A329" s="69" t="s">
        <v>27</v>
      </c>
      <c r="B329" s="69" t="n">
        <v>2</v>
      </c>
      <c r="C329" s="69" t="n">
        <v>11</v>
      </c>
      <c r="D329" s="102" t="n">
        <v>235000</v>
      </c>
      <c r="E329" s="102" t="n">
        <v>176365</v>
      </c>
      <c r="F329" s="102" t="n">
        <v>228961.149455556</v>
      </c>
      <c r="G329" s="102" t="n">
        <v>169164.036960837</v>
      </c>
      <c r="H329" s="102" t="n">
        <v>198749</v>
      </c>
      <c r="I329" s="103" t="n">
        <v>188200</v>
      </c>
      <c r="J329" s="103" t="n">
        <v>172400</v>
      </c>
      <c r="K329" s="103" t="n">
        <v>86400</v>
      </c>
      <c r="L329" s="104" t="n">
        <v>91600</v>
      </c>
      <c r="M329" s="102" t="n">
        <v>170563</v>
      </c>
      <c r="N329" s="102" t="n">
        <v>157535</v>
      </c>
      <c r="O329" s="103" t="n">
        <v>199200</v>
      </c>
      <c r="P329" s="102" t="n">
        <v>128672</v>
      </c>
      <c r="Q329" s="102" t="n">
        <v>135200</v>
      </c>
      <c r="R329" s="102" t="n">
        <v>100000</v>
      </c>
      <c r="S329" s="105" t="n">
        <v>147600</v>
      </c>
      <c r="T329" s="105" t="n">
        <v>221400</v>
      </c>
      <c r="U329" s="102" t="n">
        <v>119626.472762612</v>
      </c>
      <c r="V329" s="105" t="n">
        <v>153200</v>
      </c>
      <c r="W329" s="105" t="n">
        <v>76373</v>
      </c>
      <c r="X329" s="102" t="n">
        <v>29800</v>
      </c>
      <c r="Y329" s="102" t="n">
        <v>0</v>
      </c>
      <c r="Z329" s="102" t="n">
        <v>189600</v>
      </c>
      <c r="AA329" s="102" t="n">
        <v>200600</v>
      </c>
      <c r="AB329" s="102" t="n">
        <v>240800</v>
      </c>
      <c r="AC329" s="102" t="n">
        <v>227667.787326467</v>
      </c>
      <c r="AD329" s="102" t="n">
        <v>263600</v>
      </c>
      <c r="AE329" s="78" t="n">
        <v>197400</v>
      </c>
      <c r="AF329" s="99" t="n">
        <f aca="false">SysAvail!AE21</f>
        <v>0.979676344086022</v>
      </c>
      <c r="AG329" s="99" t="n">
        <f aca="false">MachAvail!AE21</f>
        <v>0.995831841842799</v>
      </c>
      <c r="AH329" s="100" t="n">
        <f aca="false">LinhrsIn!AE21/SurveyHrsIn!AE21</f>
        <v>0.98377688172043</v>
      </c>
      <c r="AI329" s="101"/>
      <c r="AJ329" s="101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</row>
    <row r="330" customFormat="false" ht="12.75" hidden="false" customHeight="false" outlineLevel="0" collapsed="false">
      <c r="A330" s="69" t="s">
        <v>27</v>
      </c>
      <c r="B330" s="69" t="n">
        <v>2</v>
      </c>
      <c r="C330" s="69" t="n">
        <v>57</v>
      </c>
      <c r="D330" s="102" t="n">
        <v>249200</v>
      </c>
      <c r="E330" s="102" t="n">
        <v>231647</v>
      </c>
      <c r="F330" s="102" t="n">
        <v>267680.874632302</v>
      </c>
      <c r="G330" s="102" t="n">
        <v>198832.239521507</v>
      </c>
      <c r="H330" s="102" t="n">
        <v>230440</v>
      </c>
      <c r="I330" s="103" t="n">
        <v>219200</v>
      </c>
      <c r="J330" s="103" t="n">
        <v>192000</v>
      </c>
      <c r="K330" s="103" t="n">
        <v>103600</v>
      </c>
      <c r="L330" s="104" t="n">
        <v>115200</v>
      </c>
      <c r="M330" s="102" t="n">
        <v>195593</v>
      </c>
      <c r="N330" s="102" t="n">
        <v>207922</v>
      </c>
      <c r="O330" s="103" t="n">
        <v>226600</v>
      </c>
      <c r="P330" s="102" t="n">
        <v>157672</v>
      </c>
      <c r="Q330" s="102" t="n">
        <v>220600</v>
      </c>
      <c r="R330" s="102" t="n">
        <v>183000</v>
      </c>
      <c r="S330" s="105" t="n">
        <v>184000</v>
      </c>
      <c r="T330" s="105" t="n">
        <v>254200</v>
      </c>
      <c r="U330" s="102" t="n">
        <v>217236.998583571</v>
      </c>
      <c r="V330" s="105" t="n">
        <v>172000</v>
      </c>
      <c r="W330" s="105" t="n">
        <v>108712</v>
      </c>
      <c r="X330" s="102" t="n">
        <v>125600</v>
      </c>
      <c r="Y330" s="102" t="n">
        <v>118200</v>
      </c>
      <c r="Z330" s="102" t="n">
        <v>247600</v>
      </c>
      <c r="AA330" s="102" t="n">
        <v>219400</v>
      </c>
      <c r="AB330" s="102" t="n">
        <v>268000</v>
      </c>
      <c r="AC330" s="102" t="n">
        <v>255491.879161288</v>
      </c>
      <c r="AD330" s="102" t="n">
        <v>289800</v>
      </c>
      <c r="AE330" s="78" t="n">
        <v>198200</v>
      </c>
      <c r="AF330" s="99" t="n">
        <f aca="false">SysAvail!AE67</f>
        <v>0.913055107526882</v>
      </c>
      <c r="AG330" s="99" t="n">
        <f aca="false">MachAvail!AE67</f>
        <v>0.930767334678922</v>
      </c>
      <c r="AH330" s="100" t="n">
        <f aca="false">LinhrsIn!AE67/SurveyHrsIn!AE67</f>
        <v>0.980970295698925</v>
      </c>
      <c r="AI330" s="101"/>
      <c r="AJ330" s="101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</row>
    <row r="331" customFormat="false" ht="12.75" hidden="false" customHeight="false" outlineLevel="0" collapsed="false">
      <c r="A331" s="69" t="s">
        <v>27</v>
      </c>
      <c r="B331" s="69" t="n">
        <v>2</v>
      </c>
      <c r="C331" s="69" t="n">
        <v>33</v>
      </c>
      <c r="D331" s="102" t="n">
        <v>222000</v>
      </c>
      <c r="E331" s="102" t="n">
        <v>198970</v>
      </c>
      <c r="F331" s="102" t="n">
        <v>247313.851562453</v>
      </c>
      <c r="G331" s="102" t="n">
        <v>157370.465756596</v>
      </c>
      <c r="H331" s="102" t="n">
        <v>222061</v>
      </c>
      <c r="I331" s="103" t="n">
        <v>206000</v>
      </c>
      <c r="J331" s="103" t="n">
        <v>177200</v>
      </c>
      <c r="K331" s="103" t="n">
        <v>93600</v>
      </c>
      <c r="L331" s="104" t="n">
        <v>111400</v>
      </c>
      <c r="M331" s="102" t="n">
        <v>180800</v>
      </c>
      <c r="N331" s="102" t="n">
        <v>186600</v>
      </c>
      <c r="O331" s="103" t="n">
        <v>202800</v>
      </c>
      <c r="P331" s="102" t="n">
        <v>85872</v>
      </c>
      <c r="Q331" s="102" t="n">
        <v>74400</v>
      </c>
      <c r="R331" s="102" t="n">
        <v>169000</v>
      </c>
      <c r="S331" s="105" t="n">
        <v>149200</v>
      </c>
      <c r="T331" s="105" t="n">
        <v>244200</v>
      </c>
      <c r="U331" s="102" t="n">
        <v>210417.899973324</v>
      </c>
      <c r="V331" s="105" t="n">
        <v>165000</v>
      </c>
      <c r="W331" s="105" t="n">
        <v>103343</v>
      </c>
      <c r="X331" s="102" t="n">
        <v>104600</v>
      </c>
      <c r="Y331" s="102" t="n">
        <v>97400</v>
      </c>
      <c r="Z331" s="102" t="n">
        <v>225400</v>
      </c>
      <c r="AA331" s="102" t="n">
        <v>208200</v>
      </c>
      <c r="AB331" s="102" t="n">
        <v>229600</v>
      </c>
      <c r="AC331" s="102" t="n">
        <v>206846.959631915</v>
      </c>
      <c r="AD331" s="102" t="n">
        <v>253400</v>
      </c>
      <c r="AE331" s="78" t="n">
        <v>199000</v>
      </c>
      <c r="AF331" s="99" t="n">
        <f aca="false">SysAvail!AE43</f>
        <v>0.982855376344086</v>
      </c>
      <c r="AG331" s="99" t="n">
        <f aca="false">MachAvail!AE43</f>
        <v>0.996805563015088</v>
      </c>
      <c r="AH331" s="100" t="n">
        <f aca="false">LinhrsIn!AE43/SurveyHrsIn!AE43</f>
        <v>0.986005107526882</v>
      </c>
      <c r="AI331" s="101"/>
      <c r="AJ331" s="101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</row>
    <row r="332" customFormat="false" ht="12.75" hidden="false" customHeight="false" outlineLevel="0" collapsed="false">
      <c r="A332" s="69" t="s">
        <v>27</v>
      </c>
      <c r="B332" s="69" t="n">
        <v>2</v>
      </c>
      <c r="C332" s="69" t="n">
        <v>78</v>
      </c>
      <c r="D332" s="102" t="n">
        <v>210400</v>
      </c>
      <c r="E332" s="102" t="n">
        <v>194494</v>
      </c>
      <c r="F332" s="102" t="n">
        <v>237689.873628349</v>
      </c>
      <c r="G332" s="102" t="n">
        <v>160687.407657789</v>
      </c>
      <c r="H332" s="102" t="n">
        <v>168200</v>
      </c>
      <c r="I332" s="103" t="n">
        <v>164800</v>
      </c>
      <c r="J332" s="103" t="n">
        <v>163800</v>
      </c>
      <c r="K332" s="103" t="n">
        <v>66800</v>
      </c>
      <c r="L332" s="104" t="n">
        <v>96000</v>
      </c>
      <c r="M332" s="102" t="n">
        <v>183479</v>
      </c>
      <c r="N332" s="102" t="n">
        <v>193304</v>
      </c>
      <c r="O332" s="103" t="n">
        <v>161000</v>
      </c>
      <c r="P332" s="102" t="n">
        <v>141472</v>
      </c>
      <c r="Q332" s="102" t="n">
        <v>210800</v>
      </c>
      <c r="R332" s="102" t="n">
        <v>149000</v>
      </c>
      <c r="S332" s="105" t="n">
        <v>163400</v>
      </c>
      <c r="T332" s="105" t="n">
        <v>214200</v>
      </c>
      <c r="U332" s="102" t="n">
        <v>195026.220253053</v>
      </c>
      <c r="V332" s="105" t="n">
        <v>153400</v>
      </c>
      <c r="W332" s="105" t="n">
        <v>89450</v>
      </c>
      <c r="X332" s="102" t="n">
        <v>92800</v>
      </c>
      <c r="Y332" s="102" t="n">
        <v>112200</v>
      </c>
      <c r="Z332" s="102" t="n">
        <v>231200</v>
      </c>
      <c r="AA332" s="102" t="n">
        <v>213000</v>
      </c>
      <c r="AB332" s="102" t="n">
        <v>246600</v>
      </c>
      <c r="AC332" s="102" t="n">
        <v>239576.421503311</v>
      </c>
      <c r="AD332" s="102" t="n">
        <v>267400</v>
      </c>
      <c r="AE332" s="78" t="n">
        <v>199000</v>
      </c>
      <c r="AF332" s="99" t="n">
        <f aca="false">SysAvail!AE88</f>
        <v>0.975193413978495</v>
      </c>
      <c r="AG332" s="99" t="n">
        <f aca="false">MachAvail!AE88</f>
        <v>0.99042127419031</v>
      </c>
      <c r="AH332" s="100" t="n">
        <f aca="false">LinhrsIn!AE88/SurveyHrsIn!AE88</f>
        <v>0.984624865591398</v>
      </c>
      <c r="AI332" s="101"/>
      <c r="AJ332" s="101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</row>
    <row r="333" customFormat="false" ht="12.75" hidden="false" customHeight="false" outlineLevel="0" collapsed="false">
      <c r="A333" s="69" t="s">
        <v>27</v>
      </c>
      <c r="B333" s="69" t="n">
        <v>2</v>
      </c>
      <c r="C333" s="69" t="n">
        <v>42</v>
      </c>
      <c r="D333" s="102" t="n">
        <v>215600</v>
      </c>
      <c r="E333" s="102" t="n">
        <v>209042</v>
      </c>
      <c r="F333" s="102" t="n">
        <v>249328.172525405</v>
      </c>
      <c r="G333" s="102" t="n">
        <v>175613.646213157</v>
      </c>
      <c r="H333" s="102" t="n">
        <v>216440</v>
      </c>
      <c r="I333" s="103" t="n">
        <v>223400</v>
      </c>
      <c r="J333" s="103" t="n">
        <v>162800</v>
      </c>
      <c r="K333" s="103" t="n">
        <v>96000</v>
      </c>
      <c r="L333" s="104" t="n">
        <v>119734</v>
      </c>
      <c r="M333" s="102" t="n">
        <v>189518</v>
      </c>
      <c r="N333" s="102" t="n">
        <v>200865</v>
      </c>
      <c r="O333" s="103" t="n">
        <v>201200</v>
      </c>
      <c r="P333" s="102" t="n">
        <v>187872</v>
      </c>
      <c r="Q333" s="102" t="n">
        <v>215800</v>
      </c>
      <c r="R333" s="102" t="n">
        <v>181800</v>
      </c>
      <c r="S333" s="105" t="n">
        <v>172600</v>
      </c>
      <c r="T333" s="105" t="n">
        <v>232400</v>
      </c>
      <c r="U333" s="102" t="n">
        <v>204183.29552967</v>
      </c>
      <c r="V333" s="105" t="n">
        <v>168200</v>
      </c>
      <c r="W333" s="105" t="n">
        <v>109136</v>
      </c>
      <c r="X333" s="102" t="n">
        <v>111000</v>
      </c>
      <c r="Y333" s="102" t="n">
        <v>112200</v>
      </c>
      <c r="Z333" s="102" t="n">
        <v>237400</v>
      </c>
      <c r="AA333" s="102" t="n">
        <v>215400</v>
      </c>
      <c r="AB333" s="102" t="n">
        <v>245000</v>
      </c>
      <c r="AC333" s="102" t="n">
        <v>218287.038416114</v>
      </c>
      <c r="AD333" s="102" t="n">
        <v>261800</v>
      </c>
      <c r="AE333" s="78" t="n">
        <v>199200</v>
      </c>
      <c r="AF333" s="99" t="n">
        <f aca="false">SysAvail!AE52</f>
        <v>0.907118010752688</v>
      </c>
      <c r="AG333" s="99" t="n">
        <f aca="false">MachAvail!AE52</f>
        <v>0.919708373363859</v>
      </c>
      <c r="AH333" s="100" t="n">
        <f aca="false">LinhrsIn!AE52/SurveyHrsIn!AE52</f>
        <v>0.986310483870968</v>
      </c>
      <c r="AI333" s="101"/>
      <c r="AJ333" s="101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</row>
    <row r="334" customFormat="false" ht="12.75" hidden="false" customHeight="false" outlineLevel="0" collapsed="false">
      <c r="A334" s="69" t="s">
        <v>27</v>
      </c>
      <c r="B334" s="69" t="n">
        <v>2</v>
      </c>
      <c r="C334" s="69" t="n">
        <v>19</v>
      </c>
      <c r="D334" s="102" t="n">
        <v>231600</v>
      </c>
      <c r="E334" s="102" t="n">
        <v>211951</v>
      </c>
      <c r="F334" s="102" t="n">
        <v>255371.135414262</v>
      </c>
      <c r="G334" s="102" t="n">
        <v>187407.217417398</v>
      </c>
      <c r="H334" s="102" t="n">
        <v>215868</v>
      </c>
      <c r="I334" s="103" t="n">
        <v>205200</v>
      </c>
      <c r="J334" s="103" t="n">
        <v>192000</v>
      </c>
      <c r="K334" s="103" t="n">
        <v>100600</v>
      </c>
      <c r="L334" s="104" t="n">
        <v>113800</v>
      </c>
      <c r="M334" s="102" t="n">
        <v>193759</v>
      </c>
      <c r="N334" s="102" t="n">
        <v>202264</v>
      </c>
      <c r="O334" s="103" t="n">
        <v>210600</v>
      </c>
      <c r="P334" s="102" t="n">
        <v>114472</v>
      </c>
      <c r="Q334" s="102" t="n">
        <v>221200</v>
      </c>
      <c r="R334" s="102" t="n">
        <v>161600</v>
      </c>
      <c r="S334" s="105" t="n">
        <v>173600</v>
      </c>
      <c r="T334" s="105" t="n">
        <v>244400</v>
      </c>
      <c r="U334" s="102" t="n">
        <v>188791.615809399</v>
      </c>
      <c r="V334" s="105" t="n">
        <v>170400</v>
      </c>
      <c r="W334" s="105" t="n">
        <v>101953</v>
      </c>
      <c r="X334" s="102" t="n">
        <v>119000</v>
      </c>
      <c r="Y334" s="102" t="n">
        <v>102042</v>
      </c>
      <c r="Z334" s="102" t="n">
        <v>236201</v>
      </c>
      <c r="AA334" s="102" t="n">
        <v>223200</v>
      </c>
      <c r="AB334" s="102" t="n">
        <v>260400</v>
      </c>
      <c r="AC334" s="102" t="n">
        <v>240544.383672478</v>
      </c>
      <c r="AD334" s="102" t="n">
        <v>278200</v>
      </c>
      <c r="AE334" s="78" t="n">
        <v>199600</v>
      </c>
      <c r="AF334" s="99" t="n">
        <f aca="false">SysAvail!AE29</f>
        <v>0.966672983870968</v>
      </c>
      <c r="AG334" s="99" t="n">
        <f aca="false">MachAvail!AE29</f>
        <v>0.984579898437797</v>
      </c>
      <c r="AH334" s="100" t="n">
        <f aca="false">LinhrsIn!AE29/SurveyHrsIn!AE29</f>
        <v>0.981812634408602</v>
      </c>
      <c r="AI334" s="101"/>
      <c r="AJ334" s="101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</row>
    <row r="335" customFormat="false" ht="12.75" hidden="false" customHeight="false" outlineLevel="0" collapsed="false">
      <c r="A335" s="69" t="s">
        <v>27</v>
      </c>
      <c r="B335" s="69" t="n">
        <v>2</v>
      </c>
      <c r="C335" s="69" t="n">
        <v>61</v>
      </c>
      <c r="D335" s="102" t="n">
        <v>211000</v>
      </c>
      <c r="E335" s="102" t="n">
        <v>212847</v>
      </c>
      <c r="F335" s="102" t="n">
        <v>209489.380147019</v>
      </c>
      <c r="G335" s="102" t="n">
        <v>170453.958811301</v>
      </c>
      <c r="H335" s="102" t="n">
        <v>198110</v>
      </c>
      <c r="I335" s="103" t="n">
        <v>177800</v>
      </c>
      <c r="J335" s="103" t="n">
        <v>164600</v>
      </c>
      <c r="K335" s="103" t="n">
        <v>81400</v>
      </c>
      <c r="L335" s="104" t="n">
        <v>95400</v>
      </c>
      <c r="M335" s="102" t="n">
        <v>175801</v>
      </c>
      <c r="N335" s="102" t="n">
        <v>180345</v>
      </c>
      <c r="O335" s="103" t="n">
        <v>174600</v>
      </c>
      <c r="P335" s="102" t="n">
        <v>105672</v>
      </c>
      <c r="Q335" s="102" t="n">
        <v>115200</v>
      </c>
      <c r="R335" s="102" t="n">
        <v>163400</v>
      </c>
      <c r="S335" s="105" t="n">
        <v>153800</v>
      </c>
      <c r="T335" s="105" t="n">
        <v>229000</v>
      </c>
      <c r="U335" s="102" t="n">
        <v>198143.522474881</v>
      </c>
      <c r="V335" s="105" t="n">
        <v>145000</v>
      </c>
      <c r="W335" s="105" t="n">
        <v>85117</v>
      </c>
      <c r="X335" s="102" t="n">
        <v>95000</v>
      </c>
      <c r="Y335" s="102" t="n">
        <v>3600</v>
      </c>
      <c r="Z335" s="102" t="n">
        <v>0</v>
      </c>
      <c r="AA335" s="102" t="n">
        <v>165800</v>
      </c>
      <c r="AB335" s="102" t="n">
        <v>250400</v>
      </c>
      <c r="AC335" s="102" t="n">
        <v>165552.382311436</v>
      </c>
      <c r="AD335" s="102" t="n">
        <v>279800</v>
      </c>
      <c r="AE335" s="78" t="n">
        <v>199800</v>
      </c>
      <c r="AF335" s="99" t="n">
        <f aca="false">SysAvail!AE71</f>
        <v>0.977101209677419</v>
      </c>
      <c r="AG335" s="99" t="n">
        <f aca="false">MachAvail!AE71</f>
        <v>0.993288474143068</v>
      </c>
      <c r="AH335" s="100" t="n">
        <f aca="false">LinhrsIn!AE71/SurveyHrsIn!AE71</f>
        <v>0.983703360215054</v>
      </c>
      <c r="AI335" s="101"/>
      <c r="AJ335" s="101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</row>
    <row r="336" customFormat="false" ht="12.75" hidden="false" customHeight="false" outlineLevel="0" collapsed="false">
      <c r="A336" s="69" t="s">
        <v>27</v>
      </c>
      <c r="B336" s="69" t="n">
        <v>2</v>
      </c>
      <c r="C336" s="69" t="n">
        <v>101</v>
      </c>
      <c r="D336" s="102" t="n">
        <v>210600</v>
      </c>
      <c r="E336" s="102" t="n">
        <v>191584</v>
      </c>
      <c r="F336" s="102" t="n">
        <v>228513.5225749</v>
      </c>
      <c r="G336" s="102" t="n">
        <v>151657.954704541</v>
      </c>
      <c r="H336" s="102" t="n">
        <v>165800</v>
      </c>
      <c r="I336" s="103" t="n">
        <v>199800</v>
      </c>
      <c r="J336" s="103" t="n">
        <v>170000</v>
      </c>
      <c r="K336" s="103" t="n">
        <v>82200</v>
      </c>
      <c r="L336" s="104" t="n">
        <v>99600</v>
      </c>
      <c r="M336" s="102" t="n">
        <v>162778</v>
      </c>
      <c r="N336" s="102" t="n">
        <v>190300</v>
      </c>
      <c r="O336" s="103" t="n">
        <v>207800</v>
      </c>
      <c r="P336" s="102" t="n">
        <v>162672</v>
      </c>
      <c r="Q336" s="102" t="n">
        <v>230000</v>
      </c>
      <c r="R336" s="102" t="n">
        <v>83600</v>
      </c>
      <c r="S336" s="105" t="n">
        <v>154600</v>
      </c>
      <c r="T336" s="105" t="n">
        <v>104200</v>
      </c>
      <c r="U336" s="102" t="n">
        <v>146708.035814735</v>
      </c>
      <c r="V336" s="105" t="n">
        <v>162400</v>
      </c>
      <c r="W336" s="105" t="n">
        <v>94556</v>
      </c>
      <c r="X336" s="102" t="n">
        <v>104200</v>
      </c>
      <c r="Y336" s="102" t="n">
        <v>106000</v>
      </c>
      <c r="Z336" s="102" t="n">
        <v>225000</v>
      </c>
      <c r="AA336" s="102" t="n">
        <v>222000</v>
      </c>
      <c r="AB336" s="102" t="n">
        <v>245000</v>
      </c>
      <c r="AC336" s="102" t="n">
        <v>227274.432182025</v>
      </c>
      <c r="AD336" s="102" t="n">
        <v>267000</v>
      </c>
      <c r="AE336" s="78" t="n">
        <v>199800</v>
      </c>
      <c r="AF336" s="99" t="n">
        <f aca="false">SysAvail!AE111</f>
        <v>0.950747043010753</v>
      </c>
      <c r="AG336" s="99" t="n">
        <f aca="false">MachAvail!AE111</f>
        <v>0.962689700441077</v>
      </c>
      <c r="AH336" s="100" t="n">
        <f aca="false">LinhrsIn!AE111/SurveyHrsIn!AE111</f>
        <v>0.987594489247312</v>
      </c>
      <c r="AI336" s="101"/>
      <c r="AJ336" s="101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</row>
    <row r="337" customFormat="false" ht="12.75" hidden="false" customHeight="false" outlineLevel="0" collapsed="false">
      <c r="A337" s="69" t="s">
        <v>27</v>
      </c>
      <c r="B337" s="69" t="n">
        <v>2</v>
      </c>
      <c r="C337" s="69" t="n">
        <v>102</v>
      </c>
      <c r="D337" s="102" t="n">
        <v>208000</v>
      </c>
      <c r="E337" s="102" t="n">
        <v>192703</v>
      </c>
      <c r="F337" s="102" t="n">
        <v>219560.98496178</v>
      </c>
      <c r="G337" s="102" t="n">
        <v>178193.489914084</v>
      </c>
      <c r="H337" s="102" t="n">
        <v>207055</v>
      </c>
      <c r="I337" s="103" t="n">
        <v>185800</v>
      </c>
      <c r="J337" s="103" t="n">
        <v>167600</v>
      </c>
      <c r="K337" s="103" t="n">
        <v>82400</v>
      </c>
      <c r="L337" s="104" t="n">
        <v>93200</v>
      </c>
      <c r="M337" s="102" t="n">
        <v>170575</v>
      </c>
      <c r="N337" s="102" t="n">
        <v>174403</v>
      </c>
      <c r="O337" s="103" t="n">
        <v>166200</v>
      </c>
      <c r="P337" s="102" t="n">
        <v>176072</v>
      </c>
      <c r="Q337" s="102" t="n">
        <v>225200</v>
      </c>
      <c r="R337" s="102" t="n">
        <v>167800</v>
      </c>
      <c r="S337" s="105" t="n">
        <v>152400</v>
      </c>
      <c r="T337" s="105" t="n">
        <v>214000</v>
      </c>
      <c r="U337" s="102" t="n">
        <v>194636.557475325</v>
      </c>
      <c r="V337" s="105" t="n">
        <v>141200</v>
      </c>
      <c r="W337" s="105" t="n">
        <v>85967</v>
      </c>
      <c r="X337" s="102" t="n">
        <v>84200</v>
      </c>
      <c r="Y337" s="102" t="n">
        <v>98200</v>
      </c>
      <c r="Z337" s="102" t="n">
        <v>135000</v>
      </c>
      <c r="AA337" s="102" t="n">
        <v>154800</v>
      </c>
      <c r="AB337" s="102" t="n">
        <v>230000</v>
      </c>
      <c r="AC337" s="102" t="n">
        <v>215793.860956487</v>
      </c>
      <c r="AD337" s="102" t="n">
        <v>256200</v>
      </c>
      <c r="AE337" s="78" t="n">
        <v>199800</v>
      </c>
      <c r="AF337" s="99" t="n">
        <f aca="false">SysAvail!AE112</f>
        <v>0.980763172043011</v>
      </c>
      <c r="AG337" s="99" t="n">
        <f aca="false">MachAvail!AE112</f>
        <v>0.997186730266114</v>
      </c>
      <c r="AH337" s="100" t="n">
        <f aca="false">LinhrsIn!AE112/SurveyHrsIn!AE112</f>
        <v>0.983530107526882</v>
      </c>
      <c r="AI337" s="101"/>
      <c r="AJ337" s="101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</row>
    <row r="338" customFormat="false" ht="12.75" hidden="false" customHeight="false" outlineLevel="0" collapsed="false">
      <c r="A338" s="69" t="s">
        <v>27</v>
      </c>
      <c r="B338" s="69" t="n">
        <v>2</v>
      </c>
      <c r="C338" s="69" t="n">
        <v>15</v>
      </c>
      <c r="D338" s="102" t="n">
        <v>248400</v>
      </c>
      <c r="E338" s="102" t="n">
        <v>217547</v>
      </c>
      <c r="F338" s="102" t="n">
        <v>274619.091282471</v>
      </c>
      <c r="G338" s="102" t="n">
        <v>190171.335668392</v>
      </c>
      <c r="H338" s="102" t="n">
        <v>230177</v>
      </c>
      <c r="I338" s="103" t="n">
        <v>209600</v>
      </c>
      <c r="J338" s="103" t="n">
        <v>204600</v>
      </c>
      <c r="K338" s="103" t="n">
        <v>113400</v>
      </c>
      <c r="L338" s="104" t="n">
        <v>128400</v>
      </c>
      <c r="M338" s="102" t="n">
        <v>221000</v>
      </c>
      <c r="N338" s="102" t="n">
        <v>216400</v>
      </c>
      <c r="O338" s="103" t="n">
        <v>214000</v>
      </c>
      <c r="P338" s="102" t="n">
        <v>164672</v>
      </c>
      <c r="Q338" s="102" t="n">
        <v>234200</v>
      </c>
      <c r="R338" s="102" t="n">
        <v>115000</v>
      </c>
      <c r="S338" s="105" t="n">
        <v>174000</v>
      </c>
      <c r="T338" s="105" t="n">
        <v>260600</v>
      </c>
      <c r="U338" s="102" t="n">
        <v>226588.905249052</v>
      </c>
      <c r="V338" s="105" t="n">
        <v>184600</v>
      </c>
      <c r="W338" s="105" t="n">
        <v>112800</v>
      </c>
      <c r="X338" s="102" t="n">
        <v>5400</v>
      </c>
      <c r="Y338" s="102" t="n">
        <v>42655</v>
      </c>
      <c r="Z338" s="102" t="n">
        <v>283832</v>
      </c>
      <c r="AA338" s="102" t="n">
        <v>240200</v>
      </c>
      <c r="AB338" s="102" t="n">
        <v>244800</v>
      </c>
      <c r="AC338" s="102" t="n">
        <v>245183.660523107</v>
      </c>
      <c r="AD338" s="102" t="n">
        <v>285000</v>
      </c>
      <c r="AE338" s="78" t="n">
        <v>200400</v>
      </c>
      <c r="AF338" s="99" t="n">
        <f aca="false">SysAvail!AE25</f>
        <v>0.91640309139785</v>
      </c>
      <c r="AG338" s="99" t="n">
        <f aca="false">MachAvail!AE25</f>
        <v>0.93554966864881</v>
      </c>
      <c r="AH338" s="100" t="n">
        <f aca="false">LinhrsIn!AE25/SurveyHrsIn!AE25</f>
        <v>0.979534408602151</v>
      </c>
      <c r="AI338" s="101"/>
      <c r="AJ338" s="101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</row>
    <row r="339" customFormat="false" ht="12.75" hidden="false" customHeight="false" outlineLevel="0" collapsed="false">
      <c r="A339" s="69" t="s">
        <v>27</v>
      </c>
      <c r="B339" s="69" t="n">
        <v>2</v>
      </c>
      <c r="C339" s="69" t="n">
        <v>92</v>
      </c>
      <c r="D339" s="102" t="n">
        <v>204400</v>
      </c>
      <c r="E339" s="102" t="n">
        <v>184646</v>
      </c>
      <c r="F339" s="102" t="n">
        <v>207251.245743739</v>
      </c>
      <c r="G339" s="102" t="n">
        <v>172480.97886203</v>
      </c>
      <c r="H339" s="102" t="n">
        <v>204392</v>
      </c>
      <c r="I339" s="103" t="n">
        <v>192400</v>
      </c>
      <c r="J339" s="103" t="n">
        <v>166600</v>
      </c>
      <c r="K339" s="103" t="n">
        <v>66800</v>
      </c>
      <c r="L339" s="104" t="n">
        <v>94749</v>
      </c>
      <c r="M339" s="102" t="n">
        <v>164840</v>
      </c>
      <c r="N339" s="102" t="n">
        <v>160905</v>
      </c>
      <c r="O339" s="103" t="n">
        <v>196600</v>
      </c>
      <c r="P339" s="102" t="n">
        <v>175272</v>
      </c>
      <c r="Q339" s="102" t="n">
        <v>221800</v>
      </c>
      <c r="R339" s="102" t="n">
        <v>143600</v>
      </c>
      <c r="S339" s="105" t="n">
        <v>157800</v>
      </c>
      <c r="T339" s="105" t="n">
        <v>233800</v>
      </c>
      <c r="U339" s="102" t="n">
        <v>201650.487474436</v>
      </c>
      <c r="V339" s="105" t="n">
        <v>155800</v>
      </c>
      <c r="W339" s="105" t="n">
        <v>91054</v>
      </c>
      <c r="X339" s="102" t="n">
        <v>104600</v>
      </c>
      <c r="Y339" s="102" t="n">
        <v>107000</v>
      </c>
      <c r="Z339" s="102" t="n">
        <v>220000</v>
      </c>
      <c r="AA339" s="102" t="n">
        <v>208000</v>
      </c>
      <c r="AB339" s="102" t="n">
        <v>227800</v>
      </c>
      <c r="AC339" s="102" t="n">
        <v>201029.545559451</v>
      </c>
      <c r="AD339" s="102" t="n">
        <v>253200</v>
      </c>
      <c r="AE339" s="78" t="n">
        <v>200600</v>
      </c>
      <c r="AF339" s="99" t="n">
        <f aca="false">SysAvail!AE102</f>
        <v>0.953613709677419</v>
      </c>
      <c r="AG339" s="99" t="n">
        <f aca="false">MachAvail!AE102</f>
        <v>0.976777515831071</v>
      </c>
      <c r="AH339" s="100" t="n">
        <f aca="false">LinhrsIn!AE102/SurveyHrsIn!AE102</f>
        <v>0.976285483870968</v>
      </c>
      <c r="AI339" s="101"/>
      <c r="AJ339" s="101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</row>
    <row r="340" customFormat="false" ht="12.75" hidden="false" customHeight="false" outlineLevel="0" collapsed="false">
      <c r="A340" s="69" t="s">
        <v>27</v>
      </c>
      <c r="B340" s="69" t="n">
        <v>2</v>
      </c>
      <c r="C340" s="69" t="n">
        <v>59</v>
      </c>
      <c r="D340" s="102" t="n">
        <v>227800</v>
      </c>
      <c r="E340" s="102" t="n">
        <v>208146</v>
      </c>
      <c r="F340" s="102" t="n">
        <v>227842.082253916</v>
      </c>
      <c r="G340" s="102" t="n">
        <v>143181.325401493</v>
      </c>
      <c r="H340" s="102" t="n">
        <v>143400</v>
      </c>
      <c r="I340" s="103" t="n">
        <v>202600</v>
      </c>
      <c r="J340" s="103" t="n">
        <v>173000</v>
      </c>
      <c r="K340" s="103" t="n">
        <v>93200</v>
      </c>
      <c r="L340" s="104" t="n">
        <v>105200</v>
      </c>
      <c r="M340" s="102" t="n">
        <v>167787</v>
      </c>
      <c r="N340" s="102" t="n">
        <v>189136</v>
      </c>
      <c r="O340" s="103" t="n">
        <v>165400</v>
      </c>
      <c r="P340" s="102" t="n">
        <v>120672</v>
      </c>
      <c r="Q340" s="102" t="n">
        <v>180400</v>
      </c>
      <c r="R340" s="102" t="n">
        <v>146000</v>
      </c>
      <c r="S340" s="105" t="n">
        <v>111200</v>
      </c>
      <c r="T340" s="105" t="n">
        <v>208400</v>
      </c>
      <c r="U340" s="102" t="n">
        <v>180608.697477103</v>
      </c>
      <c r="V340" s="105" t="n">
        <v>158000</v>
      </c>
      <c r="W340" s="105" t="n">
        <v>94994</v>
      </c>
      <c r="X340" s="102" t="n">
        <v>97600</v>
      </c>
      <c r="Y340" s="102" t="n">
        <v>109800</v>
      </c>
      <c r="Z340" s="102" t="n">
        <v>118200</v>
      </c>
      <c r="AA340" s="102" t="n">
        <v>176000</v>
      </c>
      <c r="AB340" s="102" t="n">
        <v>256600</v>
      </c>
      <c r="AC340" s="102" t="n">
        <v>234737.574763222</v>
      </c>
      <c r="AD340" s="102" t="n">
        <v>276200</v>
      </c>
      <c r="AE340" s="78" t="n">
        <v>201000</v>
      </c>
      <c r="AF340" s="99" t="n">
        <f aca="false">SysAvail!AE69</f>
        <v>0.976640188172043</v>
      </c>
      <c r="AG340" s="99" t="n">
        <f aca="false">MachAvail!AE69</f>
        <v>0.992559834004265</v>
      </c>
      <c r="AH340" s="100" t="n">
        <f aca="false">LinhrsIn!AE69/SurveyHrsIn!AE69</f>
        <v>0.983961021505376</v>
      </c>
      <c r="AI340" s="101"/>
      <c r="AJ340" s="101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</row>
    <row r="341" customFormat="false" ht="12.75" hidden="false" customHeight="false" outlineLevel="0" collapsed="false">
      <c r="A341" s="69" t="s">
        <v>27</v>
      </c>
      <c r="B341" s="69" t="n">
        <v>2</v>
      </c>
      <c r="C341" s="69" t="n">
        <v>20</v>
      </c>
      <c r="D341" s="102" t="n">
        <v>230800</v>
      </c>
      <c r="E341" s="102" t="n">
        <v>190465</v>
      </c>
      <c r="F341" s="102" t="n">
        <v>248656.732204421</v>
      </c>
      <c r="G341" s="102" t="n">
        <v>185195.922816603</v>
      </c>
      <c r="H341" s="102" t="n">
        <v>221434</v>
      </c>
      <c r="I341" s="103" t="n">
        <v>203600</v>
      </c>
      <c r="J341" s="103" t="n">
        <v>188800</v>
      </c>
      <c r="K341" s="103" t="n">
        <v>95000</v>
      </c>
      <c r="L341" s="104" t="n">
        <v>110600</v>
      </c>
      <c r="M341" s="102" t="n">
        <v>194580</v>
      </c>
      <c r="N341" s="102" t="n">
        <v>204311</v>
      </c>
      <c r="O341" s="103" t="n">
        <v>204400</v>
      </c>
      <c r="P341" s="102" t="n">
        <v>148672</v>
      </c>
      <c r="Q341" s="102" t="n">
        <v>203000</v>
      </c>
      <c r="R341" s="102" t="n">
        <v>148600</v>
      </c>
      <c r="S341" s="105" t="n">
        <v>172000</v>
      </c>
      <c r="T341" s="105" t="n">
        <v>231400</v>
      </c>
      <c r="U341" s="102" t="n">
        <v>200676.330530115</v>
      </c>
      <c r="V341" s="105" t="n">
        <v>167000</v>
      </c>
      <c r="W341" s="105" t="n">
        <v>102998</v>
      </c>
      <c r="X341" s="102" t="n">
        <v>109400</v>
      </c>
      <c r="Y341" s="102" t="n">
        <v>124200</v>
      </c>
      <c r="Z341" s="102" t="n">
        <v>219000</v>
      </c>
      <c r="AA341" s="102" t="n">
        <v>219400</v>
      </c>
      <c r="AB341" s="102" t="n">
        <v>254000</v>
      </c>
      <c r="AC341" s="102" t="n">
        <v>232638.716553783</v>
      </c>
      <c r="AD341" s="102" t="n">
        <v>275400</v>
      </c>
      <c r="AE341" s="78" t="n">
        <v>201200</v>
      </c>
      <c r="AF341" s="99" t="n">
        <f aca="false">SysAvail!AE30</f>
        <v>0.973391935483871</v>
      </c>
      <c r="AG341" s="99" t="n">
        <f aca="false">MachAvail!AE30</f>
        <v>0.996009243778033</v>
      </c>
      <c r="AH341" s="100" t="n">
        <f aca="false">LinhrsIn!AE30/SurveyHrsIn!AE30</f>
        <v>0.977292069892473</v>
      </c>
      <c r="AI341" s="101"/>
      <c r="AJ341" s="101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</row>
    <row r="342" customFormat="false" ht="12.75" hidden="false" customHeight="false" outlineLevel="0" collapsed="false">
      <c r="A342" s="69" t="s">
        <v>27</v>
      </c>
      <c r="B342" s="69" t="n">
        <v>2</v>
      </c>
      <c r="C342" s="69" t="n">
        <v>29</v>
      </c>
      <c r="D342" s="102" t="n">
        <v>223000</v>
      </c>
      <c r="E342" s="102" t="n">
        <v>196956</v>
      </c>
      <c r="F342" s="102" t="n">
        <v>256490.202615902</v>
      </c>
      <c r="G342" s="102" t="n">
        <v>178930.58811435</v>
      </c>
      <c r="H342" s="102" t="n">
        <v>220904</v>
      </c>
      <c r="I342" s="103" t="n">
        <v>197800</v>
      </c>
      <c r="J342" s="103" t="n">
        <v>177000</v>
      </c>
      <c r="K342" s="103" t="n">
        <v>99400</v>
      </c>
      <c r="L342" s="104" t="n">
        <v>107800</v>
      </c>
      <c r="M342" s="102" t="n">
        <v>185373</v>
      </c>
      <c r="N342" s="102" t="n">
        <v>200037</v>
      </c>
      <c r="O342" s="103" t="n">
        <v>200000</v>
      </c>
      <c r="P342" s="102" t="n">
        <v>177672</v>
      </c>
      <c r="Q342" s="102" t="n">
        <v>269200</v>
      </c>
      <c r="R342" s="102" t="n">
        <v>83400</v>
      </c>
      <c r="S342" s="105" t="n">
        <v>163000</v>
      </c>
      <c r="T342" s="105" t="n">
        <v>236800</v>
      </c>
      <c r="U342" s="102" t="n">
        <v>208859.248862411</v>
      </c>
      <c r="V342" s="105" t="n">
        <v>174200</v>
      </c>
      <c r="W342" s="105" t="n">
        <v>102685</v>
      </c>
      <c r="X342" s="102" t="n">
        <v>109800</v>
      </c>
      <c r="Y342" s="102" t="n">
        <v>47400</v>
      </c>
      <c r="Z342" s="102" t="n">
        <v>239000</v>
      </c>
      <c r="AA342" s="102" t="n">
        <v>222800</v>
      </c>
      <c r="AB342" s="102" t="n">
        <v>250200</v>
      </c>
      <c r="AC342" s="102" t="n">
        <v>215920.158809236</v>
      </c>
      <c r="AD342" s="102" t="n">
        <v>259600</v>
      </c>
      <c r="AE342" s="78" t="n">
        <v>201200</v>
      </c>
      <c r="AF342" s="99" t="n">
        <f aca="false">SysAvail!AE39</f>
        <v>0.982399193548387</v>
      </c>
      <c r="AG342" s="99" t="n">
        <f aca="false">MachAvail!AE39</f>
        <v>0.994779789599185</v>
      </c>
      <c r="AH342" s="100" t="n">
        <f aca="false">LinhrsIn!AE39/SurveyHrsIn!AE39</f>
        <v>0.987554435483871</v>
      </c>
      <c r="AI342" s="101"/>
      <c r="AJ342" s="101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</row>
    <row r="343" customFormat="false" ht="12.75" hidden="false" customHeight="false" outlineLevel="0" collapsed="false">
      <c r="A343" s="69" t="s">
        <v>27</v>
      </c>
      <c r="B343" s="69" t="n">
        <v>2</v>
      </c>
      <c r="C343" s="69" t="n">
        <v>90</v>
      </c>
      <c r="D343" s="102" t="n">
        <v>212600</v>
      </c>
      <c r="E343" s="102" t="n">
        <v>195613</v>
      </c>
      <c r="F343" s="102" t="n">
        <v>202551.163496851</v>
      </c>
      <c r="G343" s="102" t="n">
        <v>177824.940813952</v>
      </c>
      <c r="H343" s="102" t="n">
        <v>215173</v>
      </c>
      <c r="I343" s="103" t="n">
        <v>194000</v>
      </c>
      <c r="J343" s="103" t="n">
        <v>176600</v>
      </c>
      <c r="K343" s="103" t="n">
        <v>73200</v>
      </c>
      <c r="L343" s="104" t="n">
        <v>52200</v>
      </c>
      <c r="M343" s="102" t="n">
        <v>179735</v>
      </c>
      <c r="N343" s="102" t="n">
        <v>194880</v>
      </c>
      <c r="O343" s="103" t="n">
        <v>202200</v>
      </c>
      <c r="P343" s="102" t="n">
        <v>140272</v>
      </c>
      <c r="Q343" s="102" t="n">
        <v>180400</v>
      </c>
      <c r="R343" s="102" t="n">
        <v>75600</v>
      </c>
      <c r="S343" s="105" t="n">
        <v>130600</v>
      </c>
      <c r="T343" s="105" t="n">
        <v>201400</v>
      </c>
      <c r="U343" s="102" t="n">
        <v>197948.691086016</v>
      </c>
      <c r="V343" s="105" t="n">
        <v>160800</v>
      </c>
      <c r="W343" s="105" t="n">
        <v>96820</v>
      </c>
      <c r="X343" s="102" t="n">
        <v>106400</v>
      </c>
      <c r="Y343" s="102" t="n">
        <v>108000</v>
      </c>
      <c r="Z343" s="102" t="n">
        <v>220400</v>
      </c>
      <c r="AA343" s="102" t="n">
        <v>217000</v>
      </c>
      <c r="AB343" s="102" t="n">
        <v>238800</v>
      </c>
      <c r="AC343" s="102" t="n">
        <v>146987.56206295</v>
      </c>
      <c r="AD343" s="102" t="n">
        <v>228400</v>
      </c>
      <c r="AE343" s="78" t="n">
        <v>201400</v>
      </c>
      <c r="AF343" s="99" t="n">
        <f aca="false">SysAvail!AE100</f>
        <v>0.96955497311828</v>
      </c>
      <c r="AG343" s="99" t="n">
        <f aca="false">MachAvail!AE100</f>
        <v>0.993430554298875</v>
      </c>
      <c r="AH343" s="100" t="n">
        <f aca="false">LinhrsIn!AE100/SurveyHrsIn!AE100</f>
        <v>0.975966532258065</v>
      </c>
      <c r="AI343" s="101"/>
      <c r="AJ343" s="101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</row>
    <row r="344" customFormat="false" ht="12.75" hidden="false" customHeight="false" outlineLevel="0" collapsed="false">
      <c r="A344" s="69" t="s">
        <v>27</v>
      </c>
      <c r="B344" s="69" t="n">
        <v>2</v>
      </c>
      <c r="C344" s="69" t="n">
        <v>5</v>
      </c>
      <c r="D344" s="102" t="n">
        <v>220600</v>
      </c>
      <c r="E344" s="102" t="n">
        <v>200089</v>
      </c>
      <c r="F344" s="102" t="n">
        <v>220456.238723092</v>
      </c>
      <c r="G344" s="102" t="n">
        <v>174507.998912759</v>
      </c>
      <c r="H344" s="102" t="n">
        <v>204831</v>
      </c>
      <c r="I344" s="103" t="n">
        <v>195600</v>
      </c>
      <c r="J344" s="103" t="n">
        <v>161000</v>
      </c>
      <c r="K344" s="103" t="n">
        <v>84200</v>
      </c>
      <c r="L344" s="104" t="n">
        <v>97600</v>
      </c>
      <c r="M344" s="102" t="n">
        <v>171648</v>
      </c>
      <c r="N344" s="102" t="n">
        <v>174592</v>
      </c>
      <c r="O344" s="103" t="n">
        <v>210732</v>
      </c>
      <c r="P344" s="102" t="n">
        <v>113472</v>
      </c>
      <c r="Q344" s="102" t="n">
        <v>183400</v>
      </c>
      <c r="R344" s="102" t="n">
        <v>130400</v>
      </c>
      <c r="S344" s="105" t="n">
        <v>149200</v>
      </c>
      <c r="T344" s="105" t="n">
        <v>231000</v>
      </c>
      <c r="U344" s="102" t="n">
        <v>202040.150252164</v>
      </c>
      <c r="V344" s="105" t="n">
        <v>154200</v>
      </c>
      <c r="W344" s="105" t="n">
        <v>89371</v>
      </c>
      <c r="X344" s="102" t="n">
        <v>104600</v>
      </c>
      <c r="Y344" s="102" t="n">
        <v>112600</v>
      </c>
      <c r="Z344" s="102" t="n">
        <v>222200</v>
      </c>
      <c r="AA344" s="102" t="n">
        <v>209600</v>
      </c>
      <c r="AB344" s="102" t="n">
        <v>240000</v>
      </c>
      <c r="AC344" s="102" t="n">
        <v>217247.732421729</v>
      </c>
      <c r="AD344" s="102" t="n">
        <v>264000</v>
      </c>
      <c r="AE344" s="78" t="n">
        <v>201800</v>
      </c>
      <c r="AF344" s="99" t="n">
        <f aca="false">SysAvail!AE15</f>
        <v>0.978479704301075</v>
      </c>
      <c r="AG344" s="99" t="n">
        <f aca="false">MachAvail!AE15</f>
        <v>0.995185715695712</v>
      </c>
      <c r="AH344" s="100" t="n">
        <f aca="false">LinhrsIn!AE15/SurveyHrsIn!AE15</f>
        <v>0.983213172043011</v>
      </c>
      <c r="AI344" s="101"/>
      <c r="AJ344" s="101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</row>
    <row r="345" customFormat="false" ht="12.75" hidden="false" customHeight="false" outlineLevel="0" collapsed="false">
      <c r="A345" s="69" t="s">
        <v>27</v>
      </c>
      <c r="B345" s="69" t="n">
        <v>2</v>
      </c>
      <c r="C345" s="69" t="n">
        <v>16</v>
      </c>
      <c r="D345" s="102" t="n">
        <v>246600</v>
      </c>
      <c r="E345" s="102" t="n">
        <v>226052</v>
      </c>
      <c r="F345" s="102" t="n">
        <v>254252.068212622</v>
      </c>
      <c r="G345" s="102" t="n">
        <v>199937.886821904</v>
      </c>
      <c r="H345" s="102" t="n">
        <v>226472</v>
      </c>
      <c r="I345" s="103" t="n">
        <v>144800</v>
      </c>
      <c r="J345" s="103" t="n">
        <v>176400</v>
      </c>
      <c r="K345" s="103" t="n">
        <v>111400</v>
      </c>
      <c r="L345" s="104" t="n">
        <v>135045</v>
      </c>
      <c r="M345" s="102" t="n">
        <v>215981</v>
      </c>
      <c r="N345" s="102" t="n">
        <v>222124</v>
      </c>
      <c r="O345" s="103" t="n">
        <v>215200</v>
      </c>
      <c r="P345" s="102" t="n">
        <v>214472</v>
      </c>
      <c r="Q345" s="102" t="n">
        <v>217600</v>
      </c>
      <c r="R345" s="102" t="n">
        <v>188600</v>
      </c>
      <c r="S345" s="105" t="n">
        <v>181800</v>
      </c>
      <c r="T345" s="105" t="n">
        <v>253600</v>
      </c>
      <c r="U345" s="102" t="n">
        <v>220354.300805398</v>
      </c>
      <c r="V345" s="105" t="n">
        <v>180200</v>
      </c>
      <c r="W345" s="105" t="n">
        <v>120668</v>
      </c>
      <c r="X345" s="102" t="n">
        <v>134342</v>
      </c>
      <c r="Y345" s="102" t="n">
        <v>149036</v>
      </c>
      <c r="Z345" s="102" t="n">
        <v>227400</v>
      </c>
      <c r="AA345" s="102" t="n">
        <v>185000</v>
      </c>
      <c r="AB345" s="102" t="n">
        <v>268000</v>
      </c>
      <c r="AC345" s="102" t="n">
        <v>236780.514839382</v>
      </c>
      <c r="AD345" s="102" t="n">
        <v>285800</v>
      </c>
      <c r="AE345" s="78" t="n">
        <v>202000</v>
      </c>
      <c r="AF345" s="99" t="n">
        <f aca="false">SysAvail!AE26</f>
        <v>0.88603938172043</v>
      </c>
      <c r="AG345" s="99" t="n">
        <f aca="false">MachAvail!AE26</f>
        <v>0.900588239472948</v>
      </c>
      <c r="AH345" s="100" t="n">
        <f aca="false">LinhrsIn!AE26/SurveyHrsIn!AE26</f>
        <v>0.983845161290323</v>
      </c>
      <c r="AI345" s="101"/>
      <c r="AJ345" s="101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</row>
    <row r="346" customFormat="false" ht="12.75" hidden="false" customHeight="false" outlineLevel="0" collapsed="false">
      <c r="A346" s="69" t="s">
        <v>27</v>
      </c>
      <c r="B346" s="69" t="n">
        <v>2</v>
      </c>
      <c r="C346" s="69" t="n">
        <v>100</v>
      </c>
      <c r="D346" s="102" t="n">
        <v>225200</v>
      </c>
      <c r="E346" s="102" t="n">
        <v>204565</v>
      </c>
      <c r="F346" s="102" t="n">
        <v>232318.351060476</v>
      </c>
      <c r="G346" s="102" t="n">
        <v>182063.255465476</v>
      </c>
      <c r="H346" s="102" t="n">
        <v>223128</v>
      </c>
      <c r="I346" s="103" t="n">
        <v>205200</v>
      </c>
      <c r="J346" s="103" t="n">
        <v>188600</v>
      </c>
      <c r="K346" s="103" t="n">
        <v>91400</v>
      </c>
      <c r="L346" s="104" t="n">
        <v>102200</v>
      </c>
      <c r="M346" s="102" t="n">
        <v>179639</v>
      </c>
      <c r="N346" s="102" t="n">
        <v>188492</v>
      </c>
      <c r="O346" s="103" t="n">
        <v>192200</v>
      </c>
      <c r="P346" s="102" t="n">
        <v>64432</v>
      </c>
      <c r="Q346" s="102" t="n">
        <v>237600</v>
      </c>
      <c r="R346" s="102" t="n">
        <v>148800</v>
      </c>
      <c r="S346" s="105" t="n">
        <v>183400</v>
      </c>
      <c r="T346" s="105" t="n">
        <v>221400</v>
      </c>
      <c r="U346" s="102" t="n">
        <v>213535.202195151</v>
      </c>
      <c r="V346" s="105" t="n">
        <v>166000</v>
      </c>
      <c r="W346" s="105" t="n">
        <v>97300</v>
      </c>
      <c r="X346" s="102" t="n">
        <v>101000</v>
      </c>
      <c r="Y346" s="102" t="n">
        <v>111200</v>
      </c>
      <c r="Z346" s="102" t="n">
        <v>234600</v>
      </c>
      <c r="AA346" s="102" t="n">
        <v>224800</v>
      </c>
      <c r="AB346" s="102" t="n">
        <v>252400</v>
      </c>
      <c r="AC346" s="102" t="n">
        <v>237478.527399618</v>
      </c>
      <c r="AD346" s="102" t="n">
        <v>273200</v>
      </c>
      <c r="AE346" s="78" t="n">
        <v>202000</v>
      </c>
      <c r="AF346" s="99" t="n">
        <f aca="false">SysAvail!AE110</f>
        <v>0.938390456989247</v>
      </c>
      <c r="AG346" s="99" t="n">
        <f aca="false">MachAvail!AE110</f>
        <v>0.955946857891867</v>
      </c>
      <c r="AH346" s="100" t="n">
        <f aca="false">LinhrsIn!AE110/SurveyHrsIn!AE110</f>
        <v>0.981634543010753</v>
      </c>
      <c r="AI346" s="101"/>
      <c r="AJ346" s="101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</row>
    <row r="347" customFormat="false" ht="12.75" hidden="false" customHeight="false" outlineLevel="0" collapsed="false">
      <c r="A347" s="69" t="s">
        <v>27</v>
      </c>
      <c r="B347" s="69" t="n">
        <v>2</v>
      </c>
      <c r="C347" s="69" t="n">
        <v>74</v>
      </c>
      <c r="D347" s="102" t="n">
        <v>162400</v>
      </c>
      <c r="E347" s="102" t="n">
        <v>181737</v>
      </c>
      <c r="F347" s="102" t="n">
        <v>234556.485463757</v>
      </c>
      <c r="G347" s="102" t="n">
        <v>180957.608165079</v>
      </c>
      <c r="H347" s="102" t="n">
        <v>211586</v>
      </c>
      <c r="I347" s="103" t="n">
        <v>194200</v>
      </c>
      <c r="J347" s="103" t="n">
        <v>171800</v>
      </c>
      <c r="K347" s="103" t="n">
        <v>89000</v>
      </c>
      <c r="L347" s="104" t="n">
        <v>82200</v>
      </c>
      <c r="M347" s="102" t="n">
        <v>175158</v>
      </c>
      <c r="N347" s="102" t="n">
        <v>183871</v>
      </c>
      <c r="O347" s="103" t="n">
        <v>188800</v>
      </c>
      <c r="P347" s="102" t="n">
        <v>187472</v>
      </c>
      <c r="Q347" s="102" t="n">
        <v>217800</v>
      </c>
      <c r="R347" s="102" t="n">
        <v>158200</v>
      </c>
      <c r="S347" s="105" t="n">
        <v>168000</v>
      </c>
      <c r="T347" s="105" t="n">
        <v>237400</v>
      </c>
      <c r="U347" s="102" t="n">
        <v>202819.475807621</v>
      </c>
      <c r="V347" s="105" t="n">
        <v>159209</v>
      </c>
      <c r="W347" s="105" t="n">
        <v>90341</v>
      </c>
      <c r="X347" s="102" t="n">
        <v>103000</v>
      </c>
      <c r="Y347" s="102" t="n">
        <v>101000</v>
      </c>
      <c r="Z347" s="102" t="n">
        <v>227600</v>
      </c>
      <c r="AA347" s="102" t="n">
        <v>205600</v>
      </c>
      <c r="AB347" s="102" t="n">
        <v>240200</v>
      </c>
      <c r="AC347" s="102" t="n">
        <v>217529.251299615</v>
      </c>
      <c r="AD347" s="102" t="n">
        <v>258200</v>
      </c>
      <c r="AE347" s="78" t="n">
        <v>202200</v>
      </c>
      <c r="AF347" s="99" t="n">
        <f aca="false">SysAvail!AE84</f>
        <v>0.966617338709678</v>
      </c>
      <c r="AG347" s="99" t="n">
        <f aca="false">MachAvail!AE84</f>
        <v>0.987398629269186</v>
      </c>
      <c r="AH347" s="100" t="n">
        <f aca="false">LinhrsIn!AE84/SurveyHrsIn!AE84</f>
        <v>0.978953494623656</v>
      </c>
      <c r="AI347" s="101"/>
      <c r="AJ347" s="101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</row>
    <row r="348" customFormat="false" ht="12.75" hidden="false" customHeight="false" outlineLevel="0" collapsed="false">
      <c r="A348" s="69" t="s">
        <v>27</v>
      </c>
      <c r="B348" s="69" t="n">
        <v>2</v>
      </c>
      <c r="C348" s="69" t="n">
        <v>91</v>
      </c>
      <c r="D348" s="102" t="n">
        <v>220400</v>
      </c>
      <c r="E348" s="102" t="n">
        <v>201208</v>
      </c>
      <c r="F348" s="102" t="n">
        <v>244404.276838189</v>
      </c>
      <c r="G348" s="102" t="n">
        <v>186485.844667067</v>
      </c>
      <c r="H348" s="102" t="n">
        <v>221286</v>
      </c>
      <c r="I348" s="103" t="n">
        <v>200600</v>
      </c>
      <c r="J348" s="103" t="n">
        <v>117600</v>
      </c>
      <c r="K348" s="103" t="n">
        <v>91922</v>
      </c>
      <c r="L348" s="104" t="n">
        <v>104188</v>
      </c>
      <c r="M348" s="102" t="n">
        <v>186270</v>
      </c>
      <c r="N348" s="102" t="n">
        <v>199818</v>
      </c>
      <c r="O348" s="103" t="n">
        <v>201400</v>
      </c>
      <c r="P348" s="102" t="n">
        <v>180672</v>
      </c>
      <c r="Q348" s="102" t="n">
        <v>234600</v>
      </c>
      <c r="R348" s="102" t="n">
        <v>174000</v>
      </c>
      <c r="S348" s="105" t="n">
        <v>159000</v>
      </c>
      <c r="T348" s="105" t="n">
        <v>237000</v>
      </c>
      <c r="U348" s="102" t="n">
        <v>210223.06858446</v>
      </c>
      <c r="V348" s="105" t="n">
        <v>168600</v>
      </c>
      <c r="W348" s="105" t="n">
        <v>95824</v>
      </c>
      <c r="X348" s="102" t="n">
        <v>113000</v>
      </c>
      <c r="Y348" s="102" t="n">
        <v>112800</v>
      </c>
      <c r="Z348" s="102" t="n">
        <v>215400</v>
      </c>
      <c r="AA348" s="102" t="n">
        <v>227600</v>
      </c>
      <c r="AB348" s="102" t="n">
        <v>251200</v>
      </c>
      <c r="AC348" s="102" t="n">
        <v>237002.259161004</v>
      </c>
      <c r="AD348" s="102" t="n">
        <v>264000</v>
      </c>
      <c r="AE348" s="78" t="n">
        <v>202200</v>
      </c>
      <c r="AF348" s="99" t="n">
        <f aca="false">SysAvail!AE101</f>
        <v>0.971234677419355</v>
      </c>
      <c r="AG348" s="99" t="n">
        <f aca="false">MachAvail!AE101</f>
        <v>0.994191138776199</v>
      </c>
      <c r="AH348" s="100" t="n">
        <f aca="false">LinhrsIn!AE101/SurveyHrsIn!AE101</f>
        <v>0.976909408602151</v>
      </c>
      <c r="AI348" s="101"/>
      <c r="AJ348" s="101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</row>
    <row r="349" customFormat="false" ht="12.75" hidden="false" customHeight="false" outlineLevel="0" collapsed="false">
      <c r="A349" s="69" t="s">
        <v>27</v>
      </c>
      <c r="B349" s="69" t="n">
        <v>2</v>
      </c>
      <c r="C349" s="69" t="n">
        <v>107</v>
      </c>
      <c r="D349" s="102" t="n">
        <v>226200</v>
      </c>
      <c r="E349" s="102" t="n">
        <v>189794</v>
      </c>
      <c r="F349" s="102" t="n">
        <v>237913.687068677</v>
      </c>
      <c r="G349" s="102" t="n">
        <v>173137.805486185</v>
      </c>
      <c r="H349" s="102" t="n">
        <v>212620</v>
      </c>
      <c r="I349" s="103" t="n">
        <v>193800</v>
      </c>
      <c r="J349" s="103" t="n">
        <v>167000</v>
      </c>
      <c r="K349" s="103" t="n">
        <v>89200</v>
      </c>
      <c r="L349" s="104" t="n">
        <v>98600</v>
      </c>
      <c r="M349" s="102" t="n">
        <v>178917</v>
      </c>
      <c r="N349" s="102" t="n">
        <v>178461</v>
      </c>
      <c r="O349" s="103" t="n">
        <v>165400</v>
      </c>
      <c r="P349" s="102" t="n">
        <v>130472</v>
      </c>
      <c r="Q349" s="102" t="n">
        <v>215000</v>
      </c>
      <c r="R349" s="102" t="n">
        <v>165200</v>
      </c>
      <c r="S349" s="105" t="n">
        <v>159200</v>
      </c>
      <c r="T349" s="105" t="n">
        <v>231000</v>
      </c>
      <c r="U349" s="102" t="n">
        <v>200481.499141251</v>
      </c>
      <c r="V349" s="105" t="n">
        <v>154000</v>
      </c>
      <c r="W349" s="105" t="n">
        <v>86280</v>
      </c>
      <c r="X349" s="102" t="n">
        <v>101600</v>
      </c>
      <c r="Y349" s="102" t="n">
        <v>107000</v>
      </c>
      <c r="Z349" s="102" t="n">
        <v>228400</v>
      </c>
      <c r="AA349" s="102" t="n">
        <v>226400</v>
      </c>
      <c r="AB349" s="102" t="n">
        <v>254200</v>
      </c>
      <c r="AC349" s="102" t="n">
        <v>231057.583130044</v>
      </c>
      <c r="AD349" s="102" t="n">
        <v>273000</v>
      </c>
      <c r="AE349" s="78" t="n">
        <v>202400</v>
      </c>
      <c r="AF349" s="99" t="n">
        <f aca="false">SysAvail!AE117</f>
        <v>0.918749193548387</v>
      </c>
      <c r="AG349" s="99" t="n">
        <f aca="false">MachAvail!AE117</f>
        <v>0.931366708778386</v>
      </c>
      <c r="AH349" s="100" t="n">
        <f aca="false">LinhrsIn!AE117/SurveyHrsIn!AE117</f>
        <v>0.986452688172043</v>
      </c>
      <c r="AI349" s="101"/>
      <c r="AJ349" s="101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</row>
    <row r="350" customFormat="false" ht="12.75" hidden="false" customHeight="false" outlineLevel="0" collapsed="false">
      <c r="A350" s="69" t="s">
        <v>27</v>
      </c>
      <c r="B350" s="69" t="n">
        <v>2</v>
      </c>
      <c r="C350" s="69" t="n">
        <v>93</v>
      </c>
      <c r="D350" s="102" t="n">
        <v>193200</v>
      </c>
      <c r="E350" s="102" t="n">
        <v>192032</v>
      </c>
      <c r="F350" s="102" t="n">
        <v>218665.731200468</v>
      </c>
      <c r="G350" s="102" t="n">
        <v>177824.940813952</v>
      </c>
      <c r="H350" s="102" t="n">
        <v>215737</v>
      </c>
      <c r="I350" s="103" t="n">
        <v>197200</v>
      </c>
      <c r="J350" s="103" t="n">
        <v>172000</v>
      </c>
      <c r="K350" s="103" t="n">
        <v>85000</v>
      </c>
      <c r="L350" s="104" t="n">
        <v>80000</v>
      </c>
      <c r="M350" s="102" t="n">
        <v>172592</v>
      </c>
      <c r="N350" s="102" t="n">
        <v>174720</v>
      </c>
      <c r="O350" s="103" t="n">
        <v>193800</v>
      </c>
      <c r="P350" s="102" t="n">
        <v>171672</v>
      </c>
      <c r="Q350" s="102" t="n">
        <v>225200</v>
      </c>
      <c r="R350" s="102" t="n">
        <v>113600</v>
      </c>
      <c r="S350" s="105" t="n">
        <v>153600</v>
      </c>
      <c r="T350" s="105" t="n">
        <v>227600</v>
      </c>
      <c r="U350" s="102" t="n">
        <v>196195.208586239</v>
      </c>
      <c r="V350" s="105" t="n">
        <v>151600</v>
      </c>
      <c r="W350" s="105" t="n">
        <v>88391</v>
      </c>
      <c r="X350" s="102" t="n">
        <v>100000</v>
      </c>
      <c r="Y350" s="102" t="n">
        <v>95400</v>
      </c>
      <c r="Z350" s="102" t="n">
        <v>203000</v>
      </c>
      <c r="AA350" s="102" t="n">
        <v>208400</v>
      </c>
      <c r="AB350" s="102" t="n">
        <v>230800</v>
      </c>
      <c r="AC350" s="102" t="n">
        <v>152418.369731195</v>
      </c>
      <c r="AD350" s="102" t="n">
        <v>250400</v>
      </c>
      <c r="AE350" s="78" t="n">
        <v>202800</v>
      </c>
      <c r="AF350" s="99" t="n">
        <f aca="false">SysAvail!AE103</f>
        <v>0.962502284946237</v>
      </c>
      <c r="AG350" s="99" t="n">
        <f aca="false">MachAvail!AE103</f>
        <v>0.985403784101172</v>
      </c>
      <c r="AH350" s="100" t="n">
        <f aca="false">LinhrsIn!AE103/SurveyHrsIn!AE103</f>
        <v>0.976759274193549</v>
      </c>
      <c r="AI350" s="101"/>
      <c r="AJ350" s="101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</row>
    <row r="351" customFormat="false" ht="12.75" hidden="false" customHeight="false" outlineLevel="0" collapsed="false">
      <c r="A351" s="69" t="s">
        <v>27</v>
      </c>
      <c r="B351" s="69" t="n">
        <v>2</v>
      </c>
      <c r="C351" s="69" t="n">
        <v>72</v>
      </c>
      <c r="D351" s="102" t="n">
        <v>234200</v>
      </c>
      <c r="E351" s="102" t="n">
        <v>216428</v>
      </c>
      <c r="F351" s="102" t="n">
        <v>243509.023076877</v>
      </c>
      <c r="G351" s="102" t="n">
        <v>189987.061118326</v>
      </c>
      <c r="H351" s="102" t="n">
        <v>207602</v>
      </c>
      <c r="I351" s="103" t="n">
        <v>201600</v>
      </c>
      <c r="J351" s="103" t="n">
        <v>181200</v>
      </c>
      <c r="K351" s="103" t="n">
        <v>10200</v>
      </c>
      <c r="L351" s="104" t="n">
        <v>92000</v>
      </c>
      <c r="M351" s="102" t="n">
        <v>160663</v>
      </c>
      <c r="N351" s="102" t="n">
        <v>187668</v>
      </c>
      <c r="O351" s="103" t="n">
        <v>222200</v>
      </c>
      <c r="P351" s="102" t="n">
        <v>98472</v>
      </c>
      <c r="Q351" s="102" t="n">
        <v>0</v>
      </c>
      <c r="R351" s="102" t="n">
        <v>87967</v>
      </c>
      <c r="S351" s="105" t="n">
        <v>156400</v>
      </c>
      <c r="T351" s="105" t="n">
        <v>226600</v>
      </c>
      <c r="U351" s="102" t="n">
        <v>200871.161918979</v>
      </c>
      <c r="V351" s="105" t="n">
        <v>158000</v>
      </c>
      <c r="W351" s="105" t="n">
        <v>96130</v>
      </c>
      <c r="X351" s="102" t="n">
        <v>99800</v>
      </c>
      <c r="Y351" s="102" t="n">
        <v>109000</v>
      </c>
      <c r="Z351" s="102" t="n">
        <v>225400</v>
      </c>
      <c r="AA351" s="102" t="n">
        <v>207400</v>
      </c>
      <c r="AB351" s="102" t="n">
        <v>247400</v>
      </c>
      <c r="AC351" s="102" t="n">
        <v>229964.287213874</v>
      </c>
      <c r="AD351" s="102" t="n">
        <v>271400</v>
      </c>
      <c r="AE351" s="78" t="n">
        <v>203800</v>
      </c>
      <c r="AF351" s="99" t="n">
        <f aca="false">SysAvail!AE82</f>
        <v>0.976873924731183</v>
      </c>
      <c r="AG351" s="99" t="n">
        <f aca="false">MachAvail!AE82</f>
        <v>0.995195010073212</v>
      </c>
      <c r="AH351" s="100" t="n">
        <f aca="false">LinhrsIn!AE82/SurveyHrsIn!AE82</f>
        <v>0.981590456989247</v>
      </c>
      <c r="AI351" s="101"/>
      <c r="AJ351" s="101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</row>
    <row r="352" customFormat="false" ht="12.75" hidden="false" customHeight="false" outlineLevel="0" collapsed="false">
      <c r="A352" s="69" t="s">
        <v>27</v>
      </c>
      <c r="B352" s="69" t="n">
        <v>2</v>
      </c>
      <c r="C352" s="69" t="n">
        <v>86</v>
      </c>
      <c r="D352" s="102" t="n">
        <v>221800</v>
      </c>
      <c r="E352" s="102" t="n">
        <v>200537</v>
      </c>
      <c r="F352" s="102" t="n">
        <v>229408.776336212</v>
      </c>
      <c r="G352" s="102" t="n">
        <v>178009.215364018</v>
      </c>
      <c r="H352" s="102" t="n">
        <v>211494</v>
      </c>
      <c r="I352" s="103" t="n">
        <v>194000</v>
      </c>
      <c r="J352" s="103" t="n">
        <v>168800</v>
      </c>
      <c r="K352" s="103" t="n">
        <v>86600</v>
      </c>
      <c r="L352" s="104" t="n">
        <v>96000</v>
      </c>
      <c r="M352" s="102" t="n">
        <v>173196</v>
      </c>
      <c r="N352" s="102" t="n">
        <v>156602</v>
      </c>
      <c r="O352" s="103" t="n">
        <v>208000</v>
      </c>
      <c r="P352" s="102" t="n">
        <v>186872</v>
      </c>
      <c r="Q352" s="102" t="n">
        <v>169800</v>
      </c>
      <c r="R352" s="102" t="n">
        <v>97397</v>
      </c>
      <c r="S352" s="105" t="n">
        <v>161200</v>
      </c>
      <c r="T352" s="105" t="n">
        <v>216800</v>
      </c>
      <c r="U352" s="102" t="n">
        <v>203988.464140806</v>
      </c>
      <c r="V352" s="105" t="n">
        <v>138400</v>
      </c>
      <c r="W352" s="105" t="n">
        <v>88084</v>
      </c>
      <c r="X352" s="102" t="n">
        <v>100800</v>
      </c>
      <c r="Y352" s="102" t="n">
        <v>102200</v>
      </c>
      <c r="Z352" s="102" t="n">
        <v>219200</v>
      </c>
      <c r="AA352" s="102" t="n">
        <v>206800</v>
      </c>
      <c r="AB352" s="102" t="n">
        <v>228200</v>
      </c>
      <c r="AC352" s="102" t="n">
        <v>234429.060924444</v>
      </c>
      <c r="AD352" s="102" t="n">
        <v>272200</v>
      </c>
      <c r="AE352" s="78" t="n">
        <v>204000</v>
      </c>
      <c r="AF352" s="99" t="n">
        <f aca="false">SysAvail!AE96</f>
        <v>0.961320161290323</v>
      </c>
      <c r="AG352" s="99" t="n">
        <f aca="false">MachAvail!AE96</f>
        <v>0.986426845865659</v>
      </c>
      <c r="AH352" s="100" t="n">
        <f aca="false">LinhrsIn!AE96/SurveyHrsIn!AE96</f>
        <v>0.974547849462366</v>
      </c>
      <c r="AI352" s="101"/>
      <c r="AJ352" s="101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</row>
    <row r="353" customFormat="false" ht="12.75" hidden="false" customHeight="false" outlineLevel="0" collapsed="false">
      <c r="A353" s="69" t="s">
        <v>27</v>
      </c>
      <c r="B353" s="69" t="n">
        <v>2</v>
      </c>
      <c r="C353" s="69" t="n">
        <v>62</v>
      </c>
      <c r="D353" s="102" t="n">
        <v>240200</v>
      </c>
      <c r="E353" s="102" t="n">
        <v>224261</v>
      </c>
      <c r="F353" s="102" t="n">
        <v>254475.88165295</v>
      </c>
      <c r="G353" s="102" t="n">
        <v>184643.099166404</v>
      </c>
      <c r="H353" s="102" t="n">
        <v>214388</v>
      </c>
      <c r="I353" s="103" t="n">
        <v>198800</v>
      </c>
      <c r="J353" s="103" t="n">
        <v>169200</v>
      </c>
      <c r="K353" s="103" t="n">
        <v>89600</v>
      </c>
      <c r="L353" s="104" t="n">
        <v>104600</v>
      </c>
      <c r="M353" s="102" t="n">
        <v>188200</v>
      </c>
      <c r="N353" s="102" t="n">
        <v>180000</v>
      </c>
      <c r="O353" s="103" t="n">
        <v>181600</v>
      </c>
      <c r="P353" s="102" t="n">
        <v>181072</v>
      </c>
      <c r="Q353" s="102" t="n">
        <v>228600</v>
      </c>
      <c r="R353" s="102" t="n">
        <v>145600</v>
      </c>
      <c r="S353" s="105" t="n">
        <v>173000</v>
      </c>
      <c r="T353" s="105" t="n">
        <v>221000</v>
      </c>
      <c r="U353" s="102" t="n">
        <v>197559.028308288</v>
      </c>
      <c r="V353" s="105" t="n">
        <v>156000</v>
      </c>
      <c r="W353" s="105" t="n">
        <v>83933</v>
      </c>
      <c r="X353" s="102" t="n">
        <v>108000</v>
      </c>
      <c r="Y353" s="102" t="n">
        <v>117200</v>
      </c>
      <c r="Z353" s="102" t="n">
        <v>229200</v>
      </c>
      <c r="AA353" s="102" t="n">
        <v>204400</v>
      </c>
      <c r="AB353" s="102" t="n">
        <v>257200</v>
      </c>
      <c r="AC353" s="102" t="n">
        <v>252556.177164163</v>
      </c>
      <c r="AD353" s="102" t="n">
        <v>271600</v>
      </c>
      <c r="AE353" s="78" t="n">
        <v>204400</v>
      </c>
      <c r="AF353" s="99" t="n">
        <f aca="false">SysAvail!AE72</f>
        <v>0.97497123655914</v>
      </c>
      <c r="AG353" s="99" t="n">
        <f aca="false">MachAvail!AE72</f>
        <v>0.994277322461297</v>
      </c>
      <c r="AH353" s="100" t="n">
        <f aca="false">LinhrsIn!AE72/SurveyHrsIn!AE72</f>
        <v>0.980582795698925</v>
      </c>
      <c r="AI353" s="101"/>
      <c r="AJ353" s="101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</row>
    <row r="354" customFormat="false" ht="12.75" hidden="false" customHeight="false" outlineLevel="0" collapsed="false">
      <c r="A354" s="69" t="s">
        <v>27</v>
      </c>
      <c r="B354" s="69" t="n">
        <v>2</v>
      </c>
      <c r="C354" s="69" t="n">
        <v>43</v>
      </c>
      <c r="D354" s="102" t="n">
        <v>218800</v>
      </c>
      <c r="E354" s="102" t="n">
        <v>198299</v>
      </c>
      <c r="F354" s="102" t="n">
        <v>225827.761290964</v>
      </c>
      <c r="G354" s="102" t="n">
        <v>170085.409711169</v>
      </c>
      <c r="H354" s="102" t="n">
        <v>217926</v>
      </c>
      <c r="I354" s="103" t="n">
        <v>185200</v>
      </c>
      <c r="J354" s="103" t="n">
        <v>153800</v>
      </c>
      <c r="K354" s="103" t="n">
        <v>93400</v>
      </c>
      <c r="L354" s="104" t="n">
        <v>111298</v>
      </c>
      <c r="M354" s="102" t="n">
        <v>177215</v>
      </c>
      <c r="N354" s="102" t="n">
        <v>190613</v>
      </c>
      <c r="O354" s="103" t="n">
        <v>199800</v>
      </c>
      <c r="P354" s="102" t="n">
        <v>150472</v>
      </c>
      <c r="Q354" s="102" t="n">
        <v>0</v>
      </c>
      <c r="R354" s="102" t="n">
        <v>115458</v>
      </c>
      <c r="S354" s="105" t="n">
        <v>162600</v>
      </c>
      <c r="T354" s="105" t="n">
        <v>242400</v>
      </c>
      <c r="U354" s="102" t="n">
        <v>202234.981641028</v>
      </c>
      <c r="V354" s="105" t="n">
        <v>163800</v>
      </c>
      <c r="W354" s="105" t="n">
        <v>89949</v>
      </c>
      <c r="X354" s="102" t="n">
        <v>105600</v>
      </c>
      <c r="Y354" s="102" t="n">
        <v>107200</v>
      </c>
      <c r="Z354" s="102" t="n">
        <v>224000</v>
      </c>
      <c r="AA354" s="102" t="n">
        <v>210600</v>
      </c>
      <c r="AB354" s="102" t="n">
        <v>238600</v>
      </c>
      <c r="AC354" s="102" t="n">
        <v>213807.803119351</v>
      </c>
      <c r="AD354" s="102" t="n">
        <v>256600</v>
      </c>
      <c r="AE354" s="78" t="n">
        <v>204600</v>
      </c>
      <c r="AF354" s="99" t="n">
        <f aca="false">SysAvail!AE53</f>
        <v>0.978191129032258</v>
      </c>
      <c r="AG354" s="99" t="n">
        <f aca="false">MachAvail!AE53</f>
        <v>0.991887711822827</v>
      </c>
      <c r="AH354" s="100" t="n">
        <f aca="false">LinhrsIn!AE53/SurveyHrsIn!AE53</f>
        <v>0.986191397849462</v>
      </c>
      <c r="AI354" s="101"/>
      <c r="AJ354" s="101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</row>
    <row r="355" customFormat="false" ht="12.75" hidden="false" customHeight="false" outlineLevel="0" collapsed="false">
      <c r="A355" s="69" t="s">
        <v>27</v>
      </c>
      <c r="B355" s="69" t="n">
        <v>2</v>
      </c>
      <c r="C355" s="69" t="n">
        <v>9</v>
      </c>
      <c r="D355" s="102" t="n">
        <v>212800</v>
      </c>
      <c r="E355" s="102" t="n">
        <v>205237</v>
      </c>
      <c r="F355" s="102" t="n">
        <v>247537.665002781</v>
      </c>
      <c r="G355" s="102" t="n">
        <v>178193.489914084</v>
      </c>
      <c r="H355" s="102" t="n">
        <v>210146</v>
      </c>
      <c r="I355" s="103" t="n">
        <v>185200</v>
      </c>
      <c r="J355" s="103" t="n">
        <v>174000</v>
      </c>
      <c r="K355" s="103" t="n">
        <v>89600</v>
      </c>
      <c r="L355" s="104" t="n">
        <v>98283</v>
      </c>
      <c r="M355" s="102" t="n">
        <v>174229</v>
      </c>
      <c r="N355" s="102" t="n">
        <v>189201</v>
      </c>
      <c r="O355" s="103" t="n">
        <v>216400</v>
      </c>
      <c r="P355" s="102" t="n">
        <v>201072</v>
      </c>
      <c r="Q355" s="102" t="n">
        <v>197400</v>
      </c>
      <c r="R355" s="102" t="n">
        <v>157200</v>
      </c>
      <c r="S355" s="105" t="n">
        <v>170600</v>
      </c>
      <c r="T355" s="105" t="n">
        <v>230000</v>
      </c>
      <c r="U355" s="102" t="n">
        <v>191519.255253498</v>
      </c>
      <c r="V355" s="105" t="n">
        <v>146800</v>
      </c>
      <c r="W355" s="105" t="n">
        <v>94411</v>
      </c>
      <c r="X355" s="102" t="n">
        <v>86400</v>
      </c>
      <c r="Y355" s="102" t="n">
        <v>105400</v>
      </c>
      <c r="Z355" s="102" t="n">
        <v>230600</v>
      </c>
      <c r="AA355" s="102" t="n">
        <v>216000</v>
      </c>
      <c r="AB355" s="102" t="n">
        <v>231800</v>
      </c>
      <c r="AC355" s="102" t="n">
        <v>202958.721157562</v>
      </c>
      <c r="AD355" s="102" t="n">
        <v>274000</v>
      </c>
      <c r="AE355" s="78" t="n">
        <v>204800</v>
      </c>
      <c r="AF355" s="99" t="n">
        <f aca="false">SysAvail!AE19</f>
        <v>0.97936747311828</v>
      </c>
      <c r="AG355" s="99" t="n">
        <f aca="false">MachAvail!AE19</f>
        <v>0.994860146701203</v>
      </c>
      <c r="AH355" s="100" t="n">
        <f aca="false">LinhrsIn!AE19/SurveyHrsIn!AE19</f>
        <v>0.984427284946237</v>
      </c>
      <c r="AI355" s="101"/>
      <c r="AJ355" s="101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</row>
    <row r="356" customFormat="false" ht="12.75" hidden="false" customHeight="false" outlineLevel="0" collapsed="false">
      <c r="A356" s="69" t="s">
        <v>27</v>
      </c>
      <c r="B356" s="69" t="n">
        <v>2</v>
      </c>
      <c r="C356" s="69" t="n">
        <v>89</v>
      </c>
      <c r="D356" s="102" t="n">
        <v>211600</v>
      </c>
      <c r="E356" s="102" t="n">
        <v>196061</v>
      </c>
      <c r="F356" s="102" t="n">
        <v>228289.709134572</v>
      </c>
      <c r="G356" s="102" t="n">
        <v>172849.527962163</v>
      </c>
      <c r="H356" s="102" t="n">
        <v>208067</v>
      </c>
      <c r="I356" s="103" t="n">
        <v>182000</v>
      </c>
      <c r="J356" s="103" t="n">
        <v>171600</v>
      </c>
      <c r="K356" s="103" t="n">
        <v>73800</v>
      </c>
      <c r="L356" s="104" t="n">
        <v>85000</v>
      </c>
      <c r="M356" s="102" t="n">
        <v>168489</v>
      </c>
      <c r="N356" s="102" t="n">
        <v>182615</v>
      </c>
      <c r="O356" s="103" t="n">
        <v>213200</v>
      </c>
      <c r="P356" s="102" t="n">
        <v>27672</v>
      </c>
      <c r="Q356" s="102" t="n">
        <v>0</v>
      </c>
      <c r="R356" s="102" t="n">
        <v>0</v>
      </c>
      <c r="S356" s="105" t="n">
        <v>0</v>
      </c>
      <c r="T356" s="105" t="n">
        <v>0</v>
      </c>
      <c r="U356" s="102" t="n">
        <v>78517.0497122683</v>
      </c>
      <c r="V356" s="105" t="n">
        <v>152800</v>
      </c>
      <c r="W356" s="105" t="n">
        <v>81949</v>
      </c>
      <c r="X356" s="102" t="n">
        <v>91400</v>
      </c>
      <c r="Y356" s="102" t="n">
        <v>102200</v>
      </c>
      <c r="Z356" s="102" t="n">
        <v>219600</v>
      </c>
      <c r="AA356" s="102" t="n">
        <v>169200</v>
      </c>
      <c r="AB356" s="102" t="n">
        <v>217600</v>
      </c>
      <c r="AC356" s="102" t="n">
        <v>215944.261452891</v>
      </c>
      <c r="AD356" s="102" t="n">
        <v>261000</v>
      </c>
      <c r="AE356" s="78" t="n">
        <v>204800</v>
      </c>
      <c r="AF356" s="99" t="n">
        <f aca="false">SysAvail!AE99</f>
        <v>0.970575</v>
      </c>
      <c r="AG356" s="99" t="n">
        <f aca="false">MachAvail!AE99</f>
        <v>0.993403929687957</v>
      </c>
      <c r="AH356" s="100" t="n">
        <f aca="false">LinhrsIn!AE99/SurveyHrsIn!AE99</f>
        <v>0.977019489247312</v>
      </c>
      <c r="AI356" s="101"/>
      <c r="AJ356" s="101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</row>
    <row r="357" customFormat="false" ht="12.75" hidden="false" customHeight="false" outlineLevel="0" collapsed="false">
      <c r="A357" s="69" t="s">
        <v>27</v>
      </c>
      <c r="B357" s="69" t="n">
        <v>2</v>
      </c>
      <c r="C357" s="69" t="n">
        <v>37</v>
      </c>
      <c r="D357" s="102" t="n">
        <v>231800</v>
      </c>
      <c r="E357" s="102" t="n">
        <v>218666</v>
      </c>
      <c r="F357" s="102" t="n">
        <v>248656.732204421</v>
      </c>
      <c r="G357" s="102" t="n">
        <v>182616.079115675</v>
      </c>
      <c r="H357" s="102" t="n">
        <v>164600</v>
      </c>
      <c r="I357" s="103" t="n">
        <v>0</v>
      </c>
      <c r="J357" s="103" t="n">
        <v>153600</v>
      </c>
      <c r="K357" s="103" t="n">
        <v>94733</v>
      </c>
      <c r="L357" s="104" t="n">
        <v>109290</v>
      </c>
      <c r="M357" s="102" t="n">
        <v>184736</v>
      </c>
      <c r="N357" s="102" t="n">
        <v>184275</v>
      </c>
      <c r="O357" s="103" t="n">
        <v>210200</v>
      </c>
      <c r="P357" s="102" t="n">
        <v>154272</v>
      </c>
      <c r="Q357" s="102" t="n">
        <v>183600</v>
      </c>
      <c r="R357" s="102" t="n">
        <v>168600</v>
      </c>
      <c r="S357" s="105" t="n">
        <v>170600</v>
      </c>
      <c r="T357" s="105" t="n">
        <v>111400</v>
      </c>
      <c r="U357" s="102" t="n">
        <v>146123.541648142</v>
      </c>
      <c r="V357" s="105" t="n">
        <v>160800</v>
      </c>
      <c r="W357" s="105" t="n">
        <v>100988</v>
      </c>
      <c r="X357" s="102" t="n">
        <v>104400</v>
      </c>
      <c r="Y357" s="102" t="n">
        <v>115600</v>
      </c>
      <c r="Z357" s="102" t="n">
        <v>236800</v>
      </c>
      <c r="AA357" s="102" t="n">
        <v>219000</v>
      </c>
      <c r="AB357" s="102" t="n">
        <v>253600</v>
      </c>
      <c r="AC357" s="102" t="n">
        <v>234333.614455572</v>
      </c>
      <c r="AD357" s="102" t="n">
        <v>273000</v>
      </c>
      <c r="AE357" s="78" t="n">
        <v>205200</v>
      </c>
      <c r="AF357" s="99" t="n">
        <f aca="false">SysAvail!AE47</f>
        <v>0.976889516129032</v>
      </c>
      <c r="AG357" s="99" t="n">
        <f aca="false">MachAvail!AE47</f>
        <v>0.992297874850228</v>
      </c>
      <c r="AH357" s="100" t="n">
        <f aca="false">LinhrsIn!AE47/SurveyHrsIn!AE47</f>
        <v>0.984472043010753</v>
      </c>
      <c r="AI357" s="101"/>
      <c r="AJ357" s="101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</row>
    <row r="358" customFormat="false" ht="12.75" hidden="false" customHeight="false" outlineLevel="0" collapsed="false">
      <c r="A358" s="69" t="s">
        <v>27</v>
      </c>
      <c r="B358" s="69" t="n">
        <v>2</v>
      </c>
      <c r="C358" s="69" t="n">
        <v>1</v>
      </c>
      <c r="D358" s="102" t="n">
        <v>217200</v>
      </c>
      <c r="E358" s="102" t="n">
        <v>192480</v>
      </c>
      <c r="F358" s="102" t="n">
        <v>230080.216657196</v>
      </c>
      <c r="G358" s="102" t="n">
        <v>176350.744413422</v>
      </c>
      <c r="H358" s="102" t="n">
        <v>211157</v>
      </c>
      <c r="I358" s="103" t="n">
        <v>199800</v>
      </c>
      <c r="J358" s="103" t="n">
        <v>179800</v>
      </c>
      <c r="K358" s="103" t="n">
        <v>95600</v>
      </c>
      <c r="L358" s="104" t="n">
        <v>98400</v>
      </c>
      <c r="M358" s="102" t="n">
        <v>189979</v>
      </c>
      <c r="N358" s="102" t="n">
        <v>185400</v>
      </c>
      <c r="O358" s="103" t="n">
        <v>189200</v>
      </c>
      <c r="P358" s="102" t="n">
        <v>141272</v>
      </c>
      <c r="Q358" s="102" t="n">
        <v>200400</v>
      </c>
      <c r="R358" s="102" t="n">
        <v>145600</v>
      </c>
      <c r="S358" s="105" t="n">
        <v>164600</v>
      </c>
      <c r="T358" s="105" t="n">
        <v>227400</v>
      </c>
      <c r="U358" s="102" t="n">
        <v>201260.824696708</v>
      </c>
      <c r="V358" s="105" t="n">
        <v>158400</v>
      </c>
      <c r="W358" s="105" t="n">
        <v>91798</v>
      </c>
      <c r="X358" s="102" t="n">
        <v>113600</v>
      </c>
      <c r="Y358" s="102" t="n">
        <v>114200</v>
      </c>
      <c r="Z358" s="102" t="n">
        <v>228400</v>
      </c>
      <c r="AA358" s="102" t="n">
        <v>213400</v>
      </c>
      <c r="AB358" s="102" t="n">
        <v>242200</v>
      </c>
      <c r="AC358" s="102" t="n">
        <v>233614.39156892</v>
      </c>
      <c r="AD358" s="102" t="n">
        <v>254600</v>
      </c>
      <c r="AE358" s="78" t="n">
        <v>206600</v>
      </c>
      <c r="AF358" s="99" t="n">
        <f aca="false">SysAvail!AE11</f>
        <v>0.970340053763441</v>
      </c>
      <c r="AG358" s="99" t="n">
        <f aca="false">MachAvail!AE11</f>
        <v>0.989875865998955</v>
      </c>
      <c r="AH358" s="100" t="n">
        <f aca="false">LinhrsIn!AE11/SurveyHrsIn!AE11</f>
        <v>0.98026438172043</v>
      </c>
      <c r="AI358" s="107"/>
      <c r="AJ358" s="101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</row>
    <row r="359" customFormat="false" ht="12.75" hidden="false" customHeight="false" outlineLevel="0" collapsed="false">
      <c r="A359" s="69" t="s">
        <v>27</v>
      </c>
      <c r="B359" s="69" t="n">
        <v>2</v>
      </c>
      <c r="C359" s="69" t="n">
        <v>73</v>
      </c>
      <c r="D359" s="102" t="n">
        <v>232400</v>
      </c>
      <c r="E359" s="102" t="n">
        <v>208594</v>
      </c>
      <c r="F359" s="102" t="n">
        <v>252461.560689997</v>
      </c>
      <c r="G359" s="102" t="n">
        <v>189434.237468127</v>
      </c>
      <c r="H359" s="102" t="n">
        <v>214636</v>
      </c>
      <c r="I359" s="103" t="n">
        <v>185000</v>
      </c>
      <c r="J359" s="103" t="n">
        <v>182800</v>
      </c>
      <c r="K359" s="103" t="n">
        <v>95200</v>
      </c>
      <c r="L359" s="104" t="n">
        <v>109000</v>
      </c>
      <c r="M359" s="102" t="n">
        <v>187879</v>
      </c>
      <c r="N359" s="102" t="n">
        <v>143654</v>
      </c>
      <c r="O359" s="103" t="n">
        <v>197000</v>
      </c>
      <c r="P359" s="102" t="n">
        <v>16872</v>
      </c>
      <c r="Q359" s="102" t="n">
        <v>173120</v>
      </c>
      <c r="R359" s="102" t="n">
        <v>74752</v>
      </c>
      <c r="S359" s="105" t="n">
        <v>172200</v>
      </c>
      <c r="T359" s="105" t="n">
        <v>62600</v>
      </c>
      <c r="U359" s="102" t="n">
        <v>75789.4102681696</v>
      </c>
      <c r="V359" s="105" t="n">
        <v>166000</v>
      </c>
      <c r="W359" s="105" t="n">
        <v>105831</v>
      </c>
      <c r="X359" s="102" t="n">
        <v>109600</v>
      </c>
      <c r="Y359" s="102" t="n">
        <v>115000</v>
      </c>
      <c r="Z359" s="102" t="n">
        <v>238800</v>
      </c>
      <c r="AA359" s="102" t="n">
        <v>206800</v>
      </c>
      <c r="AB359" s="102" t="n">
        <v>241600</v>
      </c>
      <c r="AC359" s="102" t="n">
        <v>228336.876714318</v>
      </c>
      <c r="AD359" s="102" t="n">
        <v>273200</v>
      </c>
      <c r="AE359" s="78" t="n">
        <v>207200</v>
      </c>
      <c r="AF359" s="99" t="n">
        <f aca="false">SysAvail!AE83</f>
        <v>0.973969892473118</v>
      </c>
      <c r="AG359" s="99" t="n">
        <f aca="false">MachAvail!AE83</f>
        <v>0.995586976138895</v>
      </c>
      <c r="AH359" s="100" t="n">
        <f aca="false">LinhrsIn!AE83/SurveyHrsIn!AE83</f>
        <v>0.978287096774194</v>
      </c>
      <c r="AI359" s="101"/>
      <c r="AJ359" s="101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</row>
    <row r="360" customFormat="false" ht="12.75" hidden="false" customHeight="false" outlineLevel="0" collapsed="false">
      <c r="A360" s="69" t="s">
        <v>27</v>
      </c>
      <c r="B360" s="69" t="n">
        <v>2</v>
      </c>
      <c r="C360" s="69" t="n">
        <v>98</v>
      </c>
      <c r="D360" s="102" t="n">
        <v>219600</v>
      </c>
      <c r="E360" s="102" t="n">
        <v>200313</v>
      </c>
      <c r="F360" s="102" t="n">
        <v>88182.4954892367</v>
      </c>
      <c r="G360" s="102" t="n">
        <v>169532.58606097</v>
      </c>
      <c r="H360" s="102" t="n">
        <v>223198</v>
      </c>
      <c r="I360" s="103" t="n">
        <v>188000</v>
      </c>
      <c r="J360" s="103" t="n">
        <v>134400</v>
      </c>
      <c r="K360" s="103" t="n">
        <v>86600</v>
      </c>
      <c r="L360" s="104" t="n">
        <v>60400</v>
      </c>
      <c r="M360" s="102" t="n">
        <v>183200</v>
      </c>
      <c r="N360" s="102" t="n">
        <v>178800</v>
      </c>
      <c r="O360" s="103" t="n">
        <v>209800</v>
      </c>
      <c r="P360" s="102" t="n">
        <v>193272</v>
      </c>
      <c r="Q360" s="102" t="n">
        <v>140600</v>
      </c>
      <c r="R360" s="102" t="n">
        <v>174400</v>
      </c>
      <c r="S360" s="105" t="n">
        <v>159600</v>
      </c>
      <c r="T360" s="105" t="n">
        <v>226400</v>
      </c>
      <c r="U360" s="102" t="n">
        <v>136576.803593797</v>
      </c>
      <c r="V360" s="105" t="n">
        <v>159200</v>
      </c>
      <c r="W360" s="105" t="n">
        <v>83698</v>
      </c>
      <c r="X360" s="102" t="n">
        <v>100400</v>
      </c>
      <c r="Y360" s="102" t="n">
        <v>102000</v>
      </c>
      <c r="Z360" s="102" t="n">
        <v>228000</v>
      </c>
      <c r="AA360" s="102" t="n">
        <v>226600</v>
      </c>
      <c r="AB360" s="102" t="n">
        <v>251200</v>
      </c>
      <c r="AC360" s="102" t="n">
        <v>240495.214279423</v>
      </c>
      <c r="AD360" s="102" t="n">
        <v>269600</v>
      </c>
      <c r="AE360" s="78" t="n">
        <v>207400</v>
      </c>
      <c r="AF360" s="99" t="n">
        <f aca="false">SysAvail!AE108</f>
        <v>0.977611962365591</v>
      </c>
      <c r="AG360" s="99" t="n">
        <f aca="false">MachAvail!AE108</f>
        <v>0.994393012730289</v>
      </c>
      <c r="AH360" s="100" t="n">
        <f aca="false">LinhrsIn!AE108/SurveyHrsIn!AE108</f>
        <v>0.983124327956989</v>
      </c>
      <c r="AI360" s="101"/>
      <c r="AJ360" s="101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</row>
    <row r="361" customFormat="false" ht="12.75" hidden="false" customHeight="false" outlineLevel="0" collapsed="false">
      <c r="A361" s="69" t="s">
        <v>27</v>
      </c>
      <c r="B361" s="69" t="n">
        <v>2</v>
      </c>
      <c r="C361" s="69" t="n">
        <v>25</v>
      </c>
      <c r="D361" s="102" t="n">
        <v>230200</v>
      </c>
      <c r="E361" s="102" t="n">
        <v>214861</v>
      </c>
      <c r="F361" s="102" t="n">
        <v>255818.762294918</v>
      </c>
      <c r="G361" s="102" t="n">
        <v>189987.061118326</v>
      </c>
      <c r="H361" s="102" t="n">
        <v>223311</v>
      </c>
      <c r="I361" s="103" t="n">
        <v>215600</v>
      </c>
      <c r="J361" s="103" t="n">
        <v>187400</v>
      </c>
      <c r="K361" s="103" t="n">
        <v>99000</v>
      </c>
      <c r="L361" s="104" t="n">
        <v>121000</v>
      </c>
      <c r="M361" s="102" t="n">
        <v>186908</v>
      </c>
      <c r="N361" s="102" t="n">
        <v>196981</v>
      </c>
      <c r="O361" s="103" t="n">
        <v>211400</v>
      </c>
      <c r="P361" s="102" t="n">
        <v>184672</v>
      </c>
      <c r="Q361" s="102" t="n">
        <v>178800</v>
      </c>
      <c r="R361" s="102" t="n">
        <v>176200</v>
      </c>
      <c r="S361" s="105" t="n">
        <v>170400</v>
      </c>
      <c r="T361" s="105" t="n">
        <v>246600</v>
      </c>
      <c r="U361" s="102" t="n">
        <v>209248.911640139</v>
      </c>
      <c r="V361" s="105" t="n">
        <v>170200</v>
      </c>
      <c r="W361" s="105" t="n">
        <v>111481</v>
      </c>
      <c r="X361" s="102" t="n">
        <v>122350</v>
      </c>
      <c r="Y361" s="102" t="n">
        <v>135165</v>
      </c>
      <c r="Z361" s="102" t="n">
        <v>244600</v>
      </c>
      <c r="AA361" s="102" t="n">
        <v>217200</v>
      </c>
      <c r="AB361" s="102" t="n">
        <v>251600</v>
      </c>
      <c r="AC361" s="102" t="n">
        <v>212829.235786976</v>
      </c>
      <c r="AD361" s="102" t="n">
        <v>261400</v>
      </c>
      <c r="AE361" s="78" t="n">
        <v>207600</v>
      </c>
      <c r="AF361" s="99" t="n">
        <f aca="false">SysAvail!AE35</f>
        <v>0.98210873655914</v>
      </c>
      <c r="AG361" s="99" t="n">
        <f aca="false">MachAvail!AE35</f>
        <v>0.994449128465807</v>
      </c>
      <c r="AH361" s="100" t="n">
        <f aca="false">LinhrsIn!AE35/SurveyHrsIn!AE35</f>
        <v>0.987590725806452</v>
      </c>
      <c r="AI361" s="101"/>
      <c r="AJ361" s="101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</row>
    <row r="362" customFormat="false" ht="12.75" hidden="false" customHeight="false" outlineLevel="0" collapsed="false">
      <c r="A362" s="69" t="s">
        <v>27</v>
      </c>
      <c r="B362" s="69" t="n">
        <v>2</v>
      </c>
      <c r="C362" s="69" t="n">
        <v>58</v>
      </c>
      <c r="D362" s="102" t="n">
        <v>243200</v>
      </c>
      <c r="E362" s="102" t="n">
        <v>228737</v>
      </c>
      <c r="F362" s="102" t="n">
        <v>246866.224681797</v>
      </c>
      <c r="G362" s="102" t="n">
        <v>69840.0544751169</v>
      </c>
      <c r="H362" s="102" t="n">
        <v>0</v>
      </c>
      <c r="I362" s="103" t="n">
        <v>0</v>
      </c>
      <c r="J362" s="103" t="n">
        <v>0</v>
      </c>
      <c r="K362" s="103" t="n">
        <v>36800</v>
      </c>
      <c r="L362" s="104" t="n">
        <v>102600</v>
      </c>
      <c r="M362" s="102" t="n">
        <v>191183</v>
      </c>
      <c r="N362" s="102" t="n">
        <v>203555</v>
      </c>
      <c r="O362" s="103" t="n">
        <v>209800</v>
      </c>
      <c r="P362" s="102" t="n">
        <v>207472</v>
      </c>
      <c r="Q362" s="102" t="n">
        <v>233400</v>
      </c>
      <c r="R362" s="102" t="n">
        <v>144600</v>
      </c>
      <c r="S362" s="105" t="n">
        <v>174800</v>
      </c>
      <c r="T362" s="105" t="n">
        <v>241400</v>
      </c>
      <c r="U362" s="102" t="n">
        <v>176127.575533227</v>
      </c>
      <c r="V362" s="105" t="n">
        <v>167000</v>
      </c>
      <c r="W362" s="105" t="n">
        <v>102509</v>
      </c>
      <c r="X362" s="102" t="n">
        <v>111000</v>
      </c>
      <c r="Y362" s="102" t="n">
        <v>107600</v>
      </c>
      <c r="Z362" s="102" t="n">
        <v>242200</v>
      </c>
      <c r="AA362" s="102" t="n">
        <v>213000</v>
      </c>
      <c r="AB362" s="102" t="n">
        <v>241000</v>
      </c>
      <c r="AC362" s="102" t="n">
        <v>177623.950359384</v>
      </c>
      <c r="AD362" s="102" t="n">
        <v>289000</v>
      </c>
      <c r="AE362" s="78" t="n">
        <v>207800</v>
      </c>
      <c r="AF362" s="99" t="n">
        <f aca="false">SysAvail!AE68</f>
        <v>0.974356720430108</v>
      </c>
      <c r="AG362" s="99" t="n">
        <f aca="false">MachAvail!AE68</f>
        <v>0.993567426752778</v>
      </c>
      <c r="AH362" s="100" t="n">
        <f aca="false">LinhrsIn!AE68/SurveyHrsIn!AE68</f>
        <v>0.980664919354839</v>
      </c>
      <c r="AI362" s="101"/>
      <c r="AJ362" s="101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</row>
    <row r="363" customFormat="false" ht="12.75" hidden="false" customHeight="false" outlineLevel="0" collapsed="false">
      <c r="A363" s="69" t="s">
        <v>27</v>
      </c>
      <c r="B363" s="69" t="n">
        <v>2</v>
      </c>
      <c r="C363" s="69" t="n">
        <v>103</v>
      </c>
      <c r="D363" s="102" t="n">
        <v>167000</v>
      </c>
      <c r="E363" s="102" t="n">
        <v>176589</v>
      </c>
      <c r="F363" s="102" t="n">
        <v>232765.977941132</v>
      </c>
      <c r="G363" s="102" t="n">
        <v>168611.213310638</v>
      </c>
      <c r="H363" s="102" t="n">
        <v>203958</v>
      </c>
      <c r="I363" s="103" t="n">
        <v>188200</v>
      </c>
      <c r="J363" s="103" t="n">
        <v>169200</v>
      </c>
      <c r="K363" s="103" t="n">
        <v>78800</v>
      </c>
      <c r="L363" s="104" t="n">
        <v>97000</v>
      </c>
      <c r="M363" s="102" t="n">
        <v>159000</v>
      </c>
      <c r="N363" s="102" t="n">
        <v>170200</v>
      </c>
      <c r="O363" s="103" t="n">
        <v>202600</v>
      </c>
      <c r="P363" s="102" t="n">
        <v>162672</v>
      </c>
      <c r="Q363" s="102" t="n">
        <v>223200</v>
      </c>
      <c r="R363" s="102" t="n">
        <v>168400</v>
      </c>
      <c r="S363" s="105" t="n">
        <v>149400</v>
      </c>
      <c r="T363" s="105" t="n">
        <v>235600</v>
      </c>
      <c r="U363" s="102" t="n">
        <v>184894.988032116</v>
      </c>
      <c r="V363" s="105" t="n">
        <v>161000</v>
      </c>
      <c r="W363" s="105" t="n">
        <v>98242</v>
      </c>
      <c r="X363" s="102" t="n">
        <v>101600</v>
      </c>
      <c r="Y363" s="102" t="n">
        <v>99200</v>
      </c>
      <c r="Z363" s="102" t="n">
        <v>215800</v>
      </c>
      <c r="AA363" s="102" t="n">
        <v>213200</v>
      </c>
      <c r="AB363" s="102" t="n">
        <v>235000</v>
      </c>
      <c r="AC363" s="102" t="n">
        <v>237767.759123473</v>
      </c>
      <c r="AD363" s="102" t="n">
        <v>265800</v>
      </c>
      <c r="AE363" s="78" t="n">
        <v>207800</v>
      </c>
      <c r="AF363" s="99" t="n">
        <f aca="false">SysAvail!AE113</f>
        <v>0.981332123655914</v>
      </c>
      <c r="AG363" s="99" t="n">
        <f aca="false">MachAvail!AE113</f>
        <v>0.993551606539405</v>
      </c>
      <c r="AH363" s="100" t="n">
        <f aca="false">LinhrsIn!AE113/SurveyHrsIn!AE113</f>
        <v>0.987701209677419</v>
      </c>
      <c r="AI363" s="101"/>
      <c r="AJ363" s="101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</row>
    <row r="364" customFormat="false" ht="12.75" hidden="false" customHeight="false" outlineLevel="0" collapsed="false">
      <c r="A364" s="69" t="s">
        <v>27</v>
      </c>
      <c r="B364" s="69" t="n">
        <v>2</v>
      </c>
      <c r="C364" s="69" t="n">
        <v>31</v>
      </c>
      <c r="D364" s="102" t="n">
        <v>229000</v>
      </c>
      <c r="E364" s="102" t="n">
        <v>210385</v>
      </c>
      <c r="F364" s="102" t="n">
        <v>258504.523578854</v>
      </c>
      <c r="G364" s="102" t="n">
        <v>187222.942867332</v>
      </c>
      <c r="H364" s="102" t="n">
        <v>223852</v>
      </c>
      <c r="I364" s="103" t="n">
        <v>49400</v>
      </c>
      <c r="J364" s="103" t="n">
        <v>217306</v>
      </c>
      <c r="K364" s="103" t="n">
        <v>35000</v>
      </c>
      <c r="L364" s="104" t="n">
        <v>113600</v>
      </c>
      <c r="M364" s="102" t="n">
        <v>193060</v>
      </c>
      <c r="N364" s="102" t="n">
        <v>203095</v>
      </c>
      <c r="O364" s="103" t="n">
        <v>199400</v>
      </c>
      <c r="P364" s="102" t="n">
        <v>130272</v>
      </c>
      <c r="Q364" s="102" t="n">
        <v>195600</v>
      </c>
      <c r="R364" s="102" t="n">
        <v>100400</v>
      </c>
      <c r="S364" s="105" t="n">
        <v>167000</v>
      </c>
      <c r="T364" s="105" t="n">
        <v>249800</v>
      </c>
      <c r="U364" s="102" t="n">
        <v>211586.88830651</v>
      </c>
      <c r="V364" s="105" t="n">
        <v>170800</v>
      </c>
      <c r="W364" s="105" t="n">
        <v>110647</v>
      </c>
      <c r="X364" s="102" t="n">
        <v>112400</v>
      </c>
      <c r="Y364" s="102" t="n">
        <v>107600</v>
      </c>
      <c r="Z364" s="102" t="n">
        <v>235600</v>
      </c>
      <c r="AA364" s="102" t="n">
        <v>194000</v>
      </c>
      <c r="AB364" s="102" t="n">
        <v>245400</v>
      </c>
      <c r="AC364" s="102" t="n">
        <v>219211.615826703</v>
      </c>
      <c r="AD364" s="102" t="n">
        <v>262000</v>
      </c>
      <c r="AE364" s="78" t="n">
        <v>208000</v>
      </c>
      <c r="AF364" s="99" t="n">
        <f aca="false">SysAvail!AE41</f>
        <v>0.981908602150538</v>
      </c>
      <c r="AG364" s="99" t="n">
        <f aca="false">MachAvail!AE41</f>
        <v>0.995465802750497</v>
      </c>
      <c r="AH364" s="100" t="n">
        <f aca="false">LinhrsIn!AE41/SurveyHrsIn!AE41</f>
        <v>0.986381048387097</v>
      </c>
      <c r="AI364" s="101"/>
      <c r="AJ364" s="101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</row>
    <row r="365" customFormat="false" ht="12.75" hidden="false" customHeight="false" outlineLevel="0" collapsed="false">
      <c r="A365" s="69" t="s">
        <v>27</v>
      </c>
      <c r="B365" s="69" t="n">
        <v>2</v>
      </c>
      <c r="C365" s="69" t="n">
        <v>82</v>
      </c>
      <c r="D365" s="102" t="n">
        <v>152200</v>
      </c>
      <c r="E365" s="102" t="n">
        <v>147177</v>
      </c>
      <c r="F365" s="102" t="n">
        <v>227170.641932932</v>
      </c>
      <c r="G365" s="102" t="n">
        <v>181878.98091541</v>
      </c>
      <c r="H365" s="102" t="n">
        <v>217478</v>
      </c>
      <c r="I365" s="103" t="n">
        <v>203600</v>
      </c>
      <c r="J365" s="103" t="n">
        <v>178200</v>
      </c>
      <c r="K365" s="103" t="n">
        <v>93000</v>
      </c>
      <c r="L365" s="104" t="n">
        <v>11000</v>
      </c>
      <c r="M365" s="102" t="n">
        <v>94144</v>
      </c>
      <c r="N365" s="102" t="n">
        <v>188205</v>
      </c>
      <c r="O365" s="103" t="n">
        <v>73400</v>
      </c>
      <c r="P365" s="102" t="n">
        <v>178872</v>
      </c>
      <c r="Q365" s="102" t="n">
        <v>220000</v>
      </c>
      <c r="R365" s="102" t="n">
        <v>174200</v>
      </c>
      <c r="S365" s="105" t="n">
        <v>157600</v>
      </c>
      <c r="T365" s="105" t="n">
        <v>223600</v>
      </c>
      <c r="U365" s="102" t="n">
        <v>193662.400531004</v>
      </c>
      <c r="V365" s="105" t="n">
        <v>158000</v>
      </c>
      <c r="W365" s="105" t="n">
        <v>93244</v>
      </c>
      <c r="X365" s="102" t="n">
        <v>92400</v>
      </c>
      <c r="Y365" s="102" t="n">
        <v>108200</v>
      </c>
      <c r="Z365" s="102" t="n">
        <v>222800</v>
      </c>
      <c r="AA365" s="102" t="n">
        <v>208800</v>
      </c>
      <c r="AB365" s="102" t="n">
        <v>230800</v>
      </c>
      <c r="AC365" s="102" t="n">
        <v>221333.61257405</v>
      </c>
      <c r="AD365" s="102" t="n">
        <v>263200</v>
      </c>
      <c r="AE365" s="78" t="n">
        <v>208200</v>
      </c>
      <c r="AF365" s="99" t="n">
        <f aca="false">SysAvail!AE92</f>
        <v>0.974633333333333</v>
      </c>
      <c r="AG365" s="99" t="n">
        <f aca="false">MachAvail!AE92</f>
        <v>0.997816197894578</v>
      </c>
      <c r="AH365" s="100" t="n">
        <f aca="false">LinhrsIn!AE92/SurveyHrsIn!AE92</f>
        <v>0.976766397849462</v>
      </c>
      <c r="AI365" s="101"/>
      <c r="AJ365" s="101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</row>
    <row r="366" customFormat="false" ht="12.75" hidden="false" customHeight="false" outlineLevel="0" collapsed="false">
      <c r="A366" s="69" t="s">
        <v>27</v>
      </c>
      <c r="B366" s="69" t="n">
        <v>2</v>
      </c>
      <c r="C366" s="69" t="n">
        <v>83</v>
      </c>
      <c r="D366" s="102" t="n">
        <v>223200</v>
      </c>
      <c r="E366" s="102" t="n">
        <v>202999</v>
      </c>
      <c r="F366" s="102" t="n">
        <v>229408.776336212</v>
      </c>
      <c r="G366" s="102" t="n">
        <v>180036.235414747</v>
      </c>
      <c r="H366" s="102" t="n">
        <v>213434</v>
      </c>
      <c r="I366" s="103" t="n">
        <v>202000</v>
      </c>
      <c r="J366" s="103" t="n">
        <v>178400</v>
      </c>
      <c r="K366" s="103" t="n">
        <v>80400</v>
      </c>
      <c r="L366" s="104" t="n">
        <v>98200</v>
      </c>
      <c r="M366" s="102" t="n">
        <v>176338</v>
      </c>
      <c r="N366" s="102" t="n">
        <v>185114</v>
      </c>
      <c r="O366" s="103" t="n">
        <v>207800</v>
      </c>
      <c r="P366" s="102" t="n">
        <v>141872</v>
      </c>
      <c r="Q366" s="102" t="n">
        <v>226600</v>
      </c>
      <c r="R366" s="102" t="n">
        <v>164400</v>
      </c>
      <c r="S366" s="105" t="n">
        <v>162400</v>
      </c>
      <c r="T366" s="105" t="n">
        <v>227800</v>
      </c>
      <c r="U366" s="102" t="n">
        <v>199312.510808066</v>
      </c>
      <c r="V366" s="105" t="n">
        <v>141000</v>
      </c>
      <c r="W366" s="105" t="n">
        <v>91733</v>
      </c>
      <c r="X366" s="102" t="n">
        <v>4600</v>
      </c>
      <c r="Y366" s="102" t="n">
        <v>0</v>
      </c>
      <c r="Z366" s="102" t="n">
        <v>81400</v>
      </c>
      <c r="AA366" s="102" t="n">
        <v>194400</v>
      </c>
      <c r="AB366" s="102" t="n">
        <v>247600</v>
      </c>
      <c r="AC366" s="102" t="n">
        <v>232667.639726169</v>
      </c>
      <c r="AD366" s="102" t="n">
        <v>269200</v>
      </c>
      <c r="AE366" s="78" t="n">
        <v>208800</v>
      </c>
      <c r="AF366" s="99" t="n">
        <f aca="false">SysAvail!AE93</f>
        <v>0.970876344086022</v>
      </c>
      <c r="AG366" s="99" t="n">
        <f aca="false">MachAvail!AE93</f>
        <v>0.994080371202315</v>
      </c>
      <c r="AH366" s="100" t="n">
        <f aca="false">LinhrsIn!AE93/SurveyHrsIn!AE93</f>
        <v>0.976657795698925</v>
      </c>
      <c r="AI366" s="101"/>
      <c r="AJ366" s="101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</row>
    <row r="367" customFormat="false" ht="12.75" hidden="false" customHeight="false" outlineLevel="0" collapsed="false">
      <c r="A367" s="69" t="s">
        <v>27</v>
      </c>
      <c r="B367" s="69" t="n">
        <v>2</v>
      </c>
      <c r="C367" s="69" t="n">
        <v>28</v>
      </c>
      <c r="D367" s="102" t="n">
        <v>237400</v>
      </c>
      <c r="E367" s="102" t="n">
        <v>215532</v>
      </c>
      <c r="F367" s="102" t="n">
        <v>265890.367109678</v>
      </c>
      <c r="G367" s="102" t="n">
        <v>192566.904819254</v>
      </c>
      <c r="H367" s="102" t="n">
        <v>227583</v>
      </c>
      <c r="I367" s="103" t="n">
        <v>205800</v>
      </c>
      <c r="J367" s="103" t="n">
        <v>180200</v>
      </c>
      <c r="K367" s="103" t="n">
        <v>11400</v>
      </c>
      <c r="L367" s="104" t="n">
        <v>13000</v>
      </c>
      <c r="M367" s="102" t="n">
        <v>162936</v>
      </c>
      <c r="N367" s="102" t="n">
        <v>173023</v>
      </c>
      <c r="O367" s="103" t="n">
        <v>184000</v>
      </c>
      <c r="P367" s="102" t="n">
        <v>164472</v>
      </c>
      <c r="Q367" s="102" t="n">
        <v>182559</v>
      </c>
      <c r="R367" s="102" t="n">
        <v>160807</v>
      </c>
      <c r="S367" s="105" t="n">
        <v>146400</v>
      </c>
      <c r="T367" s="105" t="n">
        <v>216400</v>
      </c>
      <c r="U367" s="102" t="n">
        <v>181972.517199153</v>
      </c>
      <c r="V367" s="105" t="n">
        <v>151800</v>
      </c>
      <c r="W367" s="105" t="n">
        <v>17600</v>
      </c>
      <c r="X367" s="102" t="n">
        <v>0</v>
      </c>
      <c r="Y367" s="102" t="n">
        <v>0</v>
      </c>
      <c r="Z367" s="102" t="n">
        <v>0</v>
      </c>
      <c r="AA367" s="102" t="n">
        <v>0</v>
      </c>
      <c r="AB367" s="102" t="n">
        <v>0</v>
      </c>
      <c r="AC367" s="102" t="n">
        <v>0</v>
      </c>
      <c r="AD367" s="102" t="n">
        <v>256800</v>
      </c>
      <c r="AE367" s="78" t="n">
        <v>209000</v>
      </c>
      <c r="AF367" s="99" t="n">
        <f aca="false">SysAvail!AE38</f>
        <v>0.933401612903226</v>
      </c>
      <c r="AG367" s="99" t="n">
        <f aca="false">MachAvail!AE38</f>
        <v>0.949088229911832</v>
      </c>
      <c r="AH367" s="100" t="n">
        <f aca="false">LinhrsIn!AE38/SurveyHrsIn!AE38</f>
        <v>0.983471908602151</v>
      </c>
      <c r="AI367" s="101"/>
      <c r="AJ367" s="101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</row>
    <row r="368" customFormat="false" ht="12.75" hidden="false" customHeight="false" outlineLevel="0" collapsed="false">
      <c r="A368" s="69" t="s">
        <v>27</v>
      </c>
      <c r="B368" s="69" t="n">
        <v>2</v>
      </c>
      <c r="C368" s="69" t="n">
        <v>95</v>
      </c>
      <c r="D368" s="102" t="n">
        <v>156460</v>
      </c>
      <c r="E368" s="102" t="n">
        <v>214273</v>
      </c>
      <c r="F368" s="102" t="n">
        <v>233603.040207959</v>
      </c>
      <c r="G368" s="102" t="n">
        <v>142163.208512377</v>
      </c>
      <c r="H368" s="102" t="n">
        <v>212285</v>
      </c>
      <c r="I368" s="103" t="n">
        <v>193533</v>
      </c>
      <c r="J368" s="103" t="n">
        <v>168007</v>
      </c>
      <c r="K368" s="103" t="n">
        <v>85390</v>
      </c>
      <c r="L368" s="104" t="n">
        <v>95372</v>
      </c>
      <c r="M368" s="102" t="n">
        <v>153636</v>
      </c>
      <c r="N368" s="102" t="n">
        <v>155141</v>
      </c>
      <c r="O368" s="103" t="n">
        <v>178200</v>
      </c>
      <c r="P368" s="102" t="n">
        <v>185672</v>
      </c>
      <c r="Q368" s="102" t="n">
        <v>205200</v>
      </c>
      <c r="R368" s="102" t="n">
        <v>80200</v>
      </c>
      <c r="S368" s="105" t="n">
        <v>150800</v>
      </c>
      <c r="T368" s="105" t="n">
        <v>184000</v>
      </c>
      <c r="U368" s="102" t="n">
        <v>144370.059148364</v>
      </c>
      <c r="V368" s="105" t="n">
        <v>139600</v>
      </c>
      <c r="W368" s="105" t="n">
        <v>16000</v>
      </c>
      <c r="X368" s="102" t="n">
        <v>0</v>
      </c>
      <c r="Y368" s="102" t="n">
        <v>0</v>
      </c>
      <c r="Z368" s="102" t="n">
        <v>0</v>
      </c>
      <c r="AA368" s="102" t="n">
        <v>0</v>
      </c>
      <c r="AB368" s="102" t="n">
        <v>0</v>
      </c>
      <c r="AC368" s="102" t="n">
        <v>89567.3520318258</v>
      </c>
      <c r="AD368" s="102" t="n">
        <v>267600</v>
      </c>
      <c r="AE368" s="78" t="n">
        <v>209200</v>
      </c>
      <c r="AF368" s="99" t="n">
        <f aca="false">SysAvail!AE105</f>
        <v>0.976628897849462</v>
      </c>
      <c r="AG368" s="99" t="n">
        <f aca="false">MachAvail!AE105</f>
        <v>0.995077010386237</v>
      </c>
      <c r="AH368" s="100" t="n">
        <f aca="false">LinhrsIn!AE105/SurveyHrsIn!AE105</f>
        <v>0.98146061827957</v>
      </c>
      <c r="AI368" s="101"/>
      <c r="AJ368" s="101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</row>
    <row r="369" customFormat="false" ht="12.75" hidden="false" customHeight="false" outlineLevel="0" collapsed="false">
      <c r="A369" s="69" t="s">
        <v>27</v>
      </c>
      <c r="B369" s="69" t="n">
        <v>2</v>
      </c>
      <c r="C369" s="69" t="n">
        <v>80</v>
      </c>
      <c r="D369" s="102" t="n">
        <v>219200</v>
      </c>
      <c r="E369" s="102" t="n">
        <v>200984</v>
      </c>
      <c r="F369" s="102" t="n">
        <v>232989.79138146</v>
      </c>
      <c r="G369" s="102" t="n">
        <v>181141.882715145</v>
      </c>
      <c r="H369" s="102" t="n">
        <v>207036</v>
      </c>
      <c r="I369" s="103" t="n">
        <v>199200</v>
      </c>
      <c r="J369" s="103" t="n">
        <v>183600</v>
      </c>
      <c r="K369" s="103" t="n">
        <v>81600</v>
      </c>
      <c r="L369" s="104" t="n">
        <v>99800</v>
      </c>
      <c r="M369" s="102" t="n">
        <v>174305</v>
      </c>
      <c r="N369" s="102" t="n">
        <v>185049</v>
      </c>
      <c r="O369" s="103" t="n">
        <v>200200</v>
      </c>
      <c r="P369" s="102" t="n">
        <v>149472</v>
      </c>
      <c r="Q369" s="102" t="n">
        <v>199800</v>
      </c>
      <c r="R369" s="102" t="n">
        <v>175200</v>
      </c>
      <c r="S369" s="105" t="n">
        <v>165800</v>
      </c>
      <c r="T369" s="105" t="n">
        <v>226800</v>
      </c>
      <c r="U369" s="102" t="n">
        <v>197364.196919424</v>
      </c>
      <c r="V369" s="105" t="n">
        <v>158400</v>
      </c>
      <c r="W369" s="105" t="n">
        <v>91626</v>
      </c>
      <c r="X369" s="102" t="n">
        <v>99600</v>
      </c>
      <c r="Y369" s="102" t="n">
        <v>82400</v>
      </c>
      <c r="Z369" s="102" t="n">
        <v>226000</v>
      </c>
      <c r="AA369" s="102" t="n">
        <v>204800</v>
      </c>
      <c r="AB369" s="102" t="n">
        <v>237800</v>
      </c>
      <c r="AC369" s="102" t="n">
        <v>212970.959331665</v>
      </c>
      <c r="AD369" s="102" t="n">
        <v>244200</v>
      </c>
      <c r="AE369" s="78" t="n">
        <v>209400</v>
      </c>
      <c r="AF369" s="99" t="n">
        <f aca="false">SysAvail!AE90</f>
        <v>0.973800403225807</v>
      </c>
      <c r="AG369" s="99" t="n">
        <f aca="false">MachAvail!AE90</f>
        <v>0.996602782040482</v>
      </c>
      <c r="AH369" s="100" t="n">
        <f aca="false">LinhrsIn!AE90/SurveyHrsIn!AE90</f>
        <v>0.977119892473118</v>
      </c>
      <c r="AI369" s="101"/>
      <c r="AJ369" s="101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</row>
    <row r="370" customFormat="false" ht="12.75" hidden="false" customHeight="false" outlineLevel="0" collapsed="false">
      <c r="A370" s="69" t="s">
        <v>27</v>
      </c>
      <c r="B370" s="69" t="n">
        <v>2</v>
      </c>
      <c r="C370" s="69" t="n">
        <v>44</v>
      </c>
      <c r="D370" s="102" t="n">
        <v>226400</v>
      </c>
      <c r="E370" s="102" t="n">
        <v>205908</v>
      </c>
      <c r="F370" s="102" t="n">
        <v>252461.560689997</v>
      </c>
      <c r="G370" s="102" t="n">
        <v>189618.512018193</v>
      </c>
      <c r="H370" s="102" t="n">
        <v>224443</v>
      </c>
      <c r="I370" s="103" t="n">
        <v>196200</v>
      </c>
      <c r="J370" s="103" t="n">
        <v>186200</v>
      </c>
      <c r="K370" s="103" t="n">
        <v>98600</v>
      </c>
      <c r="L370" s="104" t="n">
        <v>114000</v>
      </c>
      <c r="M370" s="102" t="n">
        <v>153440</v>
      </c>
      <c r="N370" s="102" t="n">
        <v>202196</v>
      </c>
      <c r="O370" s="103" t="n">
        <v>210200</v>
      </c>
      <c r="P370" s="102" t="n">
        <v>176272</v>
      </c>
      <c r="Q370" s="102" t="n">
        <v>208400</v>
      </c>
      <c r="R370" s="102" t="n">
        <v>184200</v>
      </c>
      <c r="S370" s="105" t="n">
        <v>169200</v>
      </c>
      <c r="T370" s="105" t="n">
        <v>241200</v>
      </c>
      <c r="U370" s="102" t="n">
        <v>210807.562751053</v>
      </c>
      <c r="V370" s="105" t="n">
        <v>173800</v>
      </c>
      <c r="W370" s="105" t="n">
        <v>106244</v>
      </c>
      <c r="X370" s="102" t="n">
        <v>113000</v>
      </c>
      <c r="Y370" s="102" t="n">
        <v>117600</v>
      </c>
      <c r="Z370" s="102" t="n">
        <v>240000</v>
      </c>
      <c r="AA370" s="102" t="n">
        <v>211200</v>
      </c>
      <c r="AB370" s="102" t="n">
        <v>247200</v>
      </c>
      <c r="AC370" s="102" t="n">
        <v>223088.285032102</v>
      </c>
      <c r="AD370" s="102" t="n">
        <v>265000</v>
      </c>
      <c r="AE370" s="78" t="n">
        <v>209600</v>
      </c>
      <c r="AF370" s="99" t="n">
        <f aca="false">SysAvail!AE54</f>
        <v>0.978756720430108</v>
      </c>
      <c r="AG370" s="99" t="n">
        <f aca="false">MachAvail!AE54</f>
        <v>0.990065288741567</v>
      </c>
      <c r="AH370" s="100" t="n">
        <f aca="false">LinhrsIn!AE54/SurveyHrsIn!AE54</f>
        <v>0.988577956989247</v>
      </c>
      <c r="AI370" s="101"/>
      <c r="AJ370" s="101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</row>
    <row r="371" customFormat="false" ht="12.75" hidden="false" customHeight="false" outlineLevel="0" collapsed="false">
      <c r="A371" s="69" t="s">
        <v>27</v>
      </c>
      <c r="B371" s="69" t="n">
        <v>2</v>
      </c>
      <c r="C371" s="69" t="n">
        <v>26</v>
      </c>
      <c r="D371" s="102" t="n">
        <v>234000</v>
      </c>
      <c r="E371" s="102" t="n">
        <v>219337</v>
      </c>
      <c r="F371" s="102" t="n">
        <v>260518.844541806</v>
      </c>
      <c r="G371" s="102" t="n">
        <v>190724.159318591</v>
      </c>
      <c r="H371" s="102" t="n">
        <v>221160</v>
      </c>
      <c r="I371" s="103" t="n">
        <v>194200</v>
      </c>
      <c r="J371" s="103" t="n">
        <v>193000</v>
      </c>
      <c r="K371" s="103" t="n">
        <v>98400</v>
      </c>
      <c r="L371" s="104" t="n">
        <v>104400</v>
      </c>
      <c r="M371" s="102" t="n">
        <v>196457</v>
      </c>
      <c r="N371" s="102" t="n">
        <v>200989</v>
      </c>
      <c r="O371" s="103" t="n">
        <v>214600</v>
      </c>
      <c r="P371" s="102" t="n">
        <v>199072</v>
      </c>
      <c r="Q371" s="102" t="n">
        <v>198000</v>
      </c>
      <c r="R371" s="102" t="n">
        <v>160600</v>
      </c>
      <c r="S371" s="105" t="n">
        <v>145600</v>
      </c>
      <c r="T371" s="105" t="n">
        <v>141400</v>
      </c>
      <c r="U371" s="102" t="n">
        <v>211392.056917645</v>
      </c>
      <c r="V371" s="105" t="n">
        <v>180600</v>
      </c>
      <c r="W371" s="105" t="n">
        <v>112264</v>
      </c>
      <c r="X371" s="102" t="n">
        <v>121600</v>
      </c>
      <c r="Y371" s="102" t="n">
        <v>132000</v>
      </c>
      <c r="Z371" s="102" t="n">
        <v>237400</v>
      </c>
      <c r="AA371" s="102" t="n">
        <v>218800</v>
      </c>
      <c r="AB371" s="102" t="n">
        <v>253000</v>
      </c>
      <c r="AC371" s="102" t="n">
        <v>200407.697353164</v>
      </c>
      <c r="AD371" s="102" t="n">
        <v>263800</v>
      </c>
      <c r="AE371" s="78" t="n">
        <v>211000</v>
      </c>
      <c r="AF371" s="99" t="n">
        <f aca="false">SysAvail!AE36</f>
        <v>0.982714650537635</v>
      </c>
      <c r="AG371" s="99" t="n">
        <f aca="false">MachAvail!AE36</f>
        <v>0.995541344380324</v>
      </c>
      <c r="AH371" s="100" t="n">
        <f aca="false">LinhrsIn!AE36/SurveyHrsIn!AE36</f>
        <v>0.987115860215054</v>
      </c>
      <c r="AI371" s="101"/>
      <c r="AJ371" s="101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</row>
    <row r="372" customFormat="false" ht="12.75" hidden="false" customHeight="false" outlineLevel="0" collapsed="false">
      <c r="A372" s="69" t="s">
        <v>27</v>
      </c>
      <c r="B372" s="69" t="n">
        <v>2</v>
      </c>
      <c r="C372" s="69" t="n">
        <v>45</v>
      </c>
      <c r="D372" s="102" t="n">
        <v>232200</v>
      </c>
      <c r="E372" s="102" t="n">
        <v>211056</v>
      </c>
      <c r="F372" s="102" t="n">
        <v>250894.866607701</v>
      </c>
      <c r="G372" s="102" t="n">
        <v>184090.275516205</v>
      </c>
      <c r="H372" s="102" t="n">
        <v>184400</v>
      </c>
      <c r="I372" s="103" t="n">
        <v>205400</v>
      </c>
      <c r="J372" s="103" t="n">
        <v>179000</v>
      </c>
      <c r="K372" s="103" t="n">
        <v>100000</v>
      </c>
      <c r="L372" s="104" t="n">
        <v>114200</v>
      </c>
      <c r="M372" s="102" t="n">
        <v>191510</v>
      </c>
      <c r="N372" s="102" t="n">
        <v>204515</v>
      </c>
      <c r="O372" s="103" t="n">
        <v>190600</v>
      </c>
      <c r="P372" s="102" t="n">
        <v>97672</v>
      </c>
      <c r="Q372" s="102" t="n">
        <v>218800</v>
      </c>
      <c r="R372" s="102" t="n">
        <v>169600</v>
      </c>
      <c r="S372" s="105" t="n">
        <v>174200</v>
      </c>
      <c r="T372" s="105" t="n">
        <v>243600</v>
      </c>
      <c r="U372" s="102" t="n">
        <v>211392.056917645</v>
      </c>
      <c r="V372" s="105" t="n">
        <v>169600</v>
      </c>
      <c r="W372" s="105" t="n">
        <v>109751</v>
      </c>
      <c r="X372" s="102" t="n">
        <v>113400</v>
      </c>
      <c r="Y372" s="102" t="n">
        <v>116600</v>
      </c>
      <c r="Z372" s="102" t="n">
        <v>217400</v>
      </c>
      <c r="AA372" s="102" t="n">
        <v>173400</v>
      </c>
      <c r="AB372" s="102" t="n">
        <v>249600</v>
      </c>
      <c r="AC372" s="102" t="n">
        <v>207800.460214889</v>
      </c>
      <c r="AD372" s="102" t="n">
        <v>246400</v>
      </c>
      <c r="AE372" s="78" t="n">
        <v>211200</v>
      </c>
      <c r="AF372" s="99" t="n">
        <f aca="false">SysAvail!AE55</f>
        <v>0.978402419354839</v>
      </c>
      <c r="AG372" s="99" t="n">
        <f aca="false">MachAvail!AE55</f>
        <v>0.990483522611074</v>
      </c>
      <c r="AH372" s="100" t="n">
        <f aca="false">LinhrsIn!AE55/SurveyHrsIn!AE55</f>
        <v>0.987802822580645</v>
      </c>
      <c r="AI372" s="101"/>
      <c r="AJ372" s="101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</row>
    <row r="373" customFormat="false" ht="12.75" hidden="false" customHeight="false" outlineLevel="0" collapsed="false">
      <c r="A373" s="69" t="s">
        <v>27</v>
      </c>
      <c r="B373" s="69" t="n">
        <v>2</v>
      </c>
      <c r="C373" s="69" t="n">
        <v>76</v>
      </c>
      <c r="D373" s="102" t="n">
        <v>218400</v>
      </c>
      <c r="E373" s="102" t="n">
        <v>205237</v>
      </c>
      <c r="F373" s="102" t="n">
        <v>227842.082253916</v>
      </c>
      <c r="G373" s="102" t="n">
        <v>178930.58811435</v>
      </c>
      <c r="H373" s="102" t="n">
        <v>205764</v>
      </c>
      <c r="I373" s="103" t="n">
        <v>183000</v>
      </c>
      <c r="J373" s="103" t="n">
        <v>173000</v>
      </c>
      <c r="K373" s="103" t="n">
        <v>69800</v>
      </c>
      <c r="L373" s="104" t="n">
        <v>95200</v>
      </c>
      <c r="M373" s="102" t="n">
        <v>174146</v>
      </c>
      <c r="N373" s="102" t="n">
        <v>184498</v>
      </c>
      <c r="O373" s="103" t="n">
        <v>216400</v>
      </c>
      <c r="P373" s="102" t="n">
        <v>178072</v>
      </c>
      <c r="Q373" s="102" t="n">
        <v>224400</v>
      </c>
      <c r="R373" s="102" t="n">
        <v>171400</v>
      </c>
      <c r="S373" s="105" t="n">
        <v>134400</v>
      </c>
      <c r="T373" s="105" t="n">
        <v>228400</v>
      </c>
      <c r="U373" s="102" t="n">
        <v>192298.580808955</v>
      </c>
      <c r="V373" s="105" t="n">
        <v>148600</v>
      </c>
      <c r="W373" s="105" t="n">
        <v>86689</v>
      </c>
      <c r="X373" s="102" t="n">
        <v>97000</v>
      </c>
      <c r="Y373" s="102" t="n">
        <v>102000</v>
      </c>
      <c r="Z373" s="102" t="n">
        <v>218400</v>
      </c>
      <c r="AA373" s="102" t="n">
        <v>208000</v>
      </c>
      <c r="AB373" s="102" t="n">
        <v>235600</v>
      </c>
      <c r="AC373" s="102" t="n">
        <v>227411.335197983</v>
      </c>
      <c r="AD373" s="102" t="n">
        <v>244800</v>
      </c>
      <c r="AE373" s="78" t="n">
        <v>211200</v>
      </c>
      <c r="AF373" s="99" t="n">
        <f aca="false">SysAvail!AE86</f>
        <v>0.982393951612903</v>
      </c>
      <c r="AG373" s="99" t="n">
        <f aca="false">MachAvail!AE86</f>
        <v>0.995065251622203</v>
      </c>
      <c r="AH373" s="100" t="n">
        <f aca="false">LinhrsIn!AE86/SurveyHrsIn!AE86</f>
        <v>0.987265860215054</v>
      </c>
      <c r="AI373" s="101"/>
      <c r="AJ373" s="101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</row>
    <row r="374" customFormat="false" ht="12.75" hidden="false" customHeight="false" outlineLevel="0" collapsed="false">
      <c r="A374" s="69" t="s">
        <v>27</v>
      </c>
      <c r="B374" s="69" t="n">
        <v>2</v>
      </c>
      <c r="C374" s="69" t="n">
        <v>34</v>
      </c>
      <c r="D374" s="102" t="n">
        <v>232265</v>
      </c>
      <c r="E374" s="102" t="n">
        <v>161146</v>
      </c>
      <c r="F374" s="102" t="n">
        <v>247090.038122125</v>
      </c>
      <c r="G374" s="102" t="n">
        <v>183168.902765874</v>
      </c>
      <c r="H374" s="102" t="n">
        <v>218099</v>
      </c>
      <c r="I374" s="103" t="n">
        <v>203400</v>
      </c>
      <c r="J374" s="103" t="n">
        <v>181800</v>
      </c>
      <c r="K374" s="103" t="n">
        <v>88400</v>
      </c>
      <c r="L374" s="104" t="n">
        <v>109600</v>
      </c>
      <c r="M374" s="102" t="n">
        <v>185200</v>
      </c>
      <c r="N374" s="102" t="n">
        <v>185800</v>
      </c>
      <c r="O374" s="103" t="n">
        <v>193800</v>
      </c>
      <c r="P374" s="102" t="n">
        <v>188672</v>
      </c>
      <c r="Q374" s="102" t="n">
        <v>211600</v>
      </c>
      <c r="R374" s="102" t="n">
        <v>175400</v>
      </c>
      <c r="S374" s="105" t="n">
        <v>171200</v>
      </c>
      <c r="T374" s="105" t="n">
        <v>235000</v>
      </c>
      <c r="U374" s="102" t="n">
        <v>191714.086642362</v>
      </c>
      <c r="V374" s="105" t="n">
        <v>169800</v>
      </c>
      <c r="W374" s="105" t="n">
        <v>105883</v>
      </c>
      <c r="X374" s="102" t="n">
        <v>108000</v>
      </c>
      <c r="Y374" s="102" t="n">
        <v>117600</v>
      </c>
      <c r="Z374" s="102" t="n">
        <v>233600</v>
      </c>
      <c r="AA374" s="102" t="n">
        <v>210200</v>
      </c>
      <c r="AB374" s="102" t="n">
        <v>247400</v>
      </c>
      <c r="AC374" s="102" t="n">
        <v>221625.736615143</v>
      </c>
      <c r="AD374" s="102" t="n">
        <v>266200</v>
      </c>
      <c r="AE374" s="78" t="n">
        <v>211400</v>
      </c>
      <c r="AF374" s="99" t="n">
        <f aca="false">SysAvail!AE44</f>
        <v>0.972490322580645</v>
      </c>
      <c r="AG374" s="99" t="n">
        <f aca="false">MachAvail!AE44</f>
        <v>0.990112190294357</v>
      </c>
      <c r="AH374" s="100" t="n">
        <f aca="false">LinhrsIn!AE44/SurveyHrsIn!AE44</f>
        <v>0.982202150537635</v>
      </c>
      <c r="AI374" s="101"/>
      <c r="AJ374" s="101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</row>
    <row r="375" customFormat="false" ht="12.75" hidden="false" customHeight="false" outlineLevel="0" collapsed="false">
      <c r="A375" s="69" t="s">
        <v>27</v>
      </c>
      <c r="B375" s="69" t="n">
        <v>2</v>
      </c>
      <c r="C375" s="69" t="n">
        <v>41</v>
      </c>
      <c r="D375" s="102" t="n">
        <v>226200</v>
      </c>
      <c r="E375" s="102" t="n">
        <v>208146</v>
      </c>
      <c r="F375" s="102" t="n">
        <v>234780.298904084</v>
      </c>
      <c r="G375" s="102" t="n">
        <v>183906.000966139</v>
      </c>
      <c r="H375" s="102" t="n">
        <v>222283</v>
      </c>
      <c r="I375" s="103" t="n">
        <v>189200</v>
      </c>
      <c r="J375" s="103" t="n">
        <v>179800</v>
      </c>
      <c r="K375" s="103" t="n">
        <v>90400</v>
      </c>
      <c r="L375" s="104" t="n">
        <v>120672</v>
      </c>
      <c r="M375" s="102" t="n">
        <v>194320</v>
      </c>
      <c r="N375" s="102" t="n">
        <v>202870</v>
      </c>
      <c r="O375" s="103" t="n">
        <v>218000</v>
      </c>
      <c r="P375" s="102" t="n">
        <v>199472</v>
      </c>
      <c r="Q375" s="102" t="n">
        <v>193000</v>
      </c>
      <c r="R375" s="102" t="n">
        <v>130800</v>
      </c>
      <c r="S375" s="105" t="n">
        <v>171800</v>
      </c>
      <c r="T375" s="105" t="n">
        <v>240000</v>
      </c>
      <c r="U375" s="102" t="n">
        <v>208274.754695818</v>
      </c>
      <c r="V375" s="105" t="n">
        <v>169800</v>
      </c>
      <c r="W375" s="105" t="n">
        <v>102400</v>
      </c>
      <c r="X375" s="102" t="n">
        <v>109800</v>
      </c>
      <c r="Y375" s="102" t="n">
        <v>116800</v>
      </c>
      <c r="Z375" s="102" t="n">
        <v>236400</v>
      </c>
      <c r="AA375" s="102" t="n">
        <v>212400</v>
      </c>
      <c r="AB375" s="102" t="n">
        <v>242600</v>
      </c>
      <c r="AC375" s="102" t="n">
        <v>224530.58722839</v>
      </c>
      <c r="AD375" s="102" t="n">
        <v>264600</v>
      </c>
      <c r="AE375" s="78" t="n">
        <v>211600</v>
      </c>
      <c r="AF375" s="99" t="n">
        <f aca="false">SysAvail!AE51</f>
        <v>0.979372043010753</v>
      </c>
      <c r="AG375" s="99" t="n">
        <f aca="false">MachAvail!AE51</f>
        <v>0.992062171622761</v>
      </c>
      <c r="AH375" s="100" t="n">
        <f aca="false">LinhrsIn!AE51/SurveyHrsIn!AE51</f>
        <v>0.987208333333334</v>
      </c>
      <c r="AI375" s="101"/>
      <c r="AJ375" s="101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</row>
    <row r="376" customFormat="false" ht="12.75" hidden="false" customHeight="false" outlineLevel="0" collapsed="false">
      <c r="A376" s="69" t="s">
        <v>27</v>
      </c>
      <c r="B376" s="69" t="n">
        <v>2</v>
      </c>
      <c r="C376" s="69" t="n">
        <v>46</v>
      </c>
      <c r="D376" s="102" t="n">
        <v>235400</v>
      </c>
      <c r="E376" s="102" t="n">
        <v>210608</v>
      </c>
      <c r="F376" s="102" t="n">
        <v>254475.88165295</v>
      </c>
      <c r="G376" s="102" t="n">
        <v>188512.864717796</v>
      </c>
      <c r="H376" s="102" t="n">
        <v>218527</v>
      </c>
      <c r="I376" s="103" t="n">
        <v>194200</v>
      </c>
      <c r="J376" s="103" t="n">
        <v>182200</v>
      </c>
      <c r="K376" s="103" t="n">
        <v>94400</v>
      </c>
      <c r="L376" s="104" t="n">
        <v>117800</v>
      </c>
      <c r="M376" s="102" t="n">
        <v>190032</v>
      </c>
      <c r="N376" s="102" t="n">
        <v>201850</v>
      </c>
      <c r="O376" s="103" t="n">
        <v>204800</v>
      </c>
      <c r="P376" s="102" t="n">
        <v>197072</v>
      </c>
      <c r="Q376" s="102" t="n">
        <v>203200</v>
      </c>
      <c r="R376" s="102" t="n">
        <v>110800</v>
      </c>
      <c r="S376" s="105" t="n">
        <v>155600</v>
      </c>
      <c r="T376" s="105" t="n">
        <v>246600</v>
      </c>
      <c r="U376" s="102" t="n">
        <v>170477.465256166</v>
      </c>
      <c r="V376" s="105" t="n">
        <v>18200</v>
      </c>
      <c r="W376" s="105" t="n">
        <v>35459</v>
      </c>
      <c r="X376" s="102" t="n">
        <v>112600</v>
      </c>
      <c r="Y376" s="102" t="n">
        <v>121200</v>
      </c>
      <c r="Z376" s="102" t="n">
        <v>279600</v>
      </c>
      <c r="AA376" s="102" t="n">
        <v>185200</v>
      </c>
      <c r="AB376" s="102" t="n">
        <v>253400</v>
      </c>
      <c r="AC376" s="102" t="n">
        <v>222909.925469058</v>
      </c>
      <c r="AD376" s="102" t="n">
        <v>266600</v>
      </c>
      <c r="AE376" s="78" t="n">
        <v>211600</v>
      </c>
      <c r="AF376" s="99" t="n">
        <f aca="false">SysAvail!AE56</f>
        <v>0.977473521505376</v>
      </c>
      <c r="AG376" s="99" t="n">
        <f aca="false">MachAvail!AE56</f>
        <v>0.990332267205491</v>
      </c>
      <c r="AH376" s="100" t="n">
        <f aca="false">LinhrsIn!AE56/SurveyHrsIn!AE56</f>
        <v>0.987015725806452</v>
      </c>
      <c r="AI376" s="101"/>
      <c r="AJ376" s="101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</row>
    <row r="377" customFormat="false" ht="12.75" hidden="false" customHeight="false" outlineLevel="0" collapsed="false">
      <c r="A377" s="69" t="s">
        <v>27</v>
      </c>
      <c r="B377" s="69" t="n">
        <v>2</v>
      </c>
      <c r="C377" s="69" t="n">
        <v>60</v>
      </c>
      <c r="D377" s="102" t="n">
        <v>239600</v>
      </c>
      <c r="E377" s="102" t="n">
        <v>223590</v>
      </c>
      <c r="F377" s="102" t="n">
        <v>241047.075233269</v>
      </c>
      <c r="G377" s="102" t="n">
        <v>187407.217417398</v>
      </c>
      <c r="H377" s="102" t="n">
        <v>198870</v>
      </c>
      <c r="I377" s="103" t="n">
        <v>189800</v>
      </c>
      <c r="J377" s="103" t="n">
        <v>195400</v>
      </c>
      <c r="K377" s="103" t="n">
        <v>98000</v>
      </c>
      <c r="L377" s="104" t="n">
        <v>113800</v>
      </c>
      <c r="M377" s="102" t="n">
        <v>191395</v>
      </c>
      <c r="N377" s="102" t="n">
        <v>203519</v>
      </c>
      <c r="O377" s="103" t="n">
        <v>226400</v>
      </c>
      <c r="P377" s="102" t="n">
        <v>198672</v>
      </c>
      <c r="Q377" s="102" t="n">
        <v>240400</v>
      </c>
      <c r="R377" s="102" t="n">
        <v>168400</v>
      </c>
      <c r="S377" s="105" t="n">
        <v>180200</v>
      </c>
      <c r="T377" s="105" t="n">
        <v>250600</v>
      </c>
      <c r="U377" s="102" t="n">
        <v>208664.417473547</v>
      </c>
      <c r="V377" s="105" t="n">
        <v>168000</v>
      </c>
      <c r="W377" s="105" t="n">
        <v>102286</v>
      </c>
      <c r="X377" s="102" t="n">
        <v>119426</v>
      </c>
      <c r="Y377" s="102" t="n">
        <v>113800</v>
      </c>
      <c r="Z377" s="102" t="n">
        <v>248600</v>
      </c>
      <c r="AA377" s="102" t="n">
        <v>221600</v>
      </c>
      <c r="AB377" s="102" t="n">
        <v>234400</v>
      </c>
      <c r="AC377" s="102" t="n">
        <v>239584.13434928</v>
      </c>
      <c r="AD377" s="102" t="n">
        <v>282000</v>
      </c>
      <c r="AE377" s="78" t="n">
        <v>211800</v>
      </c>
      <c r="AF377" s="99" t="n">
        <f aca="false">SysAvail!AE70</f>
        <v>0.975425940860215</v>
      </c>
      <c r="AG377" s="99" t="n">
        <f aca="false">MachAvail!AE70</f>
        <v>0.99090280380595</v>
      </c>
      <c r="AH377" s="100" t="n">
        <f aca="false">LinhrsIn!AE70/SurveyHrsIn!AE70</f>
        <v>0.984381048387097</v>
      </c>
      <c r="AI377" s="101"/>
      <c r="AJ377" s="101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</row>
    <row r="378" customFormat="false" ht="12.75" hidden="false" customHeight="false" outlineLevel="0" collapsed="false">
      <c r="A378" s="69" t="s">
        <v>27</v>
      </c>
      <c r="B378" s="69" t="n">
        <v>2</v>
      </c>
      <c r="C378" s="69" t="n">
        <v>53</v>
      </c>
      <c r="D378" s="102" t="n">
        <v>240600</v>
      </c>
      <c r="E378" s="102" t="n">
        <v>220904</v>
      </c>
      <c r="F378" s="102" t="n">
        <v>211727.514550299</v>
      </c>
      <c r="G378" s="102" t="n">
        <v>190539.884768525</v>
      </c>
      <c r="H378" s="102" t="n">
        <v>241132</v>
      </c>
      <c r="I378" s="103" t="n">
        <v>218400</v>
      </c>
      <c r="J378" s="103" t="n">
        <v>163800</v>
      </c>
      <c r="K378" s="103" t="n">
        <v>103800</v>
      </c>
      <c r="L378" s="104" t="n">
        <v>97200</v>
      </c>
      <c r="M378" s="102" t="n">
        <v>187767</v>
      </c>
      <c r="N378" s="102" t="n">
        <v>166999</v>
      </c>
      <c r="O378" s="103" t="n">
        <v>165800</v>
      </c>
      <c r="P378" s="102" t="n">
        <v>111672</v>
      </c>
      <c r="Q378" s="102" t="n">
        <v>208800</v>
      </c>
      <c r="R378" s="102" t="n">
        <v>173800</v>
      </c>
      <c r="S378" s="105" t="n">
        <v>147600</v>
      </c>
      <c r="T378" s="105" t="n">
        <v>243600</v>
      </c>
      <c r="U378" s="102" t="n">
        <v>192298.580808955</v>
      </c>
      <c r="V378" s="105" t="n">
        <v>177800</v>
      </c>
      <c r="W378" s="105" t="n">
        <v>113937</v>
      </c>
      <c r="X378" s="102" t="n">
        <v>116600</v>
      </c>
      <c r="Y378" s="102" t="n">
        <v>109200</v>
      </c>
      <c r="Z378" s="102" t="n">
        <v>201356</v>
      </c>
      <c r="AA378" s="102" t="n">
        <v>156102</v>
      </c>
      <c r="AB378" s="102" t="n">
        <v>183600</v>
      </c>
      <c r="AC378" s="102" t="n">
        <v>222136.71266062</v>
      </c>
      <c r="AD378" s="102" t="n">
        <v>158800</v>
      </c>
      <c r="AE378" s="78" t="n">
        <v>212000</v>
      </c>
      <c r="AF378" s="99" t="n">
        <f aca="false">SysAvail!AE63</f>
        <v>0.953434543010753</v>
      </c>
      <c r="AG378" s="99" t="n">
        <f aca="false">MachAvail!AE63</f>
        <v>0.977820114974851</v>
      </c>
      <c r="AH378" s="100" t="n">
        <f aca="false">LinhrsIn!AE63/SurveyHrsIn!AE63</f>
        <v>0.975061290322581</v>
      </c>
      <c r="AI378" s="101"/>
      <c r="AJ378" s="101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</row>
    <row r="379" customFormat="false" ht="12.75" hidden="false" customHeight="false" outlineLevel="0" collapsed="false">
      <c r="A379" s="69" t="s">
        <v>27</v>
      </c>
      <c r="B379" s="69" t="n">
        <v>2</v>
      </c>
      <c r="C379" s="69" t="n">
        <v>27</v>
      </c>
      <c r="D379" s="102" t="n">
        <v>89800</v>
      </c>
      <c r="E379" s="102" t="n">
        <v>89049</v>
      </c>
      <c r="F379" s="102" t="n">
        <v>245299.530599501</v>
      </c>
      <c r="G379" s="102" t="n">
        <v>189987.061118326</v>
      </c>
      <c r="H379" s="102" t="n">
        <v>219098</v>
      </c>
      <c r="I379" s="103" t="n">
        <v>210600</v>
      </c>
      <c r="J379" s="103" t="n">
        <v>163600</v>
      </c>
      <c r="K379" s="103" t="n">
        <v>110463</v>
      </c>
      <c r="L379" s="104" t="n">
        <v>123400</v>
      </c>
      <c r="M379" s="102" t="n">
        <v>196134</v>
      </c>
      <c r="N379" s="102" t="n">
        <v>210758</v>
      </c>
      <c r="O379" s="103" t="n">
        <v>197200</v>
      </c>
      <c r="P379" s="102" t="n">
        <v>136072</v>
      </c>
      <c r="Q379" s="102" t="n">
        <v>237000</v>
      </c>
      <c r="R379" s="102" t="n">
        <v>149800</v>
      </c>
      <c r="S379" s="105" t="n">
        <v>174400</v>
      </c>
      <c r="T379" s="105" t="n">
        <v>244200</v>
      </c>
      <c r="U379" s="102" t="n">
        <v>210223.06858446</v>
      </c>
      <c r="V379" s="105" t="n">
        <v>156600</v>
      </c>
      <c r="W379" s="105" t="n">
        <v>111800</v>
      </c>
      <c r="X379" s="102" t="n">
        <v>122000</v>
      </c>
      <c r="Y379" s="102" t="n">
        <v>132600</v>
      </c>
      <c r="Z379" s="102" t="n">
        <v>245400</v>
      </c>
      <c r="AA379" s="102" t="n">
        <v>218200</v>
      </c>
      <c r="AB379" s="102" t="n">
        <v>257000</v>
      </c>
      <c r="AC379" s="102" t="n">
        <v>227397.837717536</v>
      </c>
      <c r="AD379" s="102" t="n">
        <v>265200</v>
      </c>
      <c r="AE379" s="78" t="n">
        <v>212800</v>
      </c>
      <c r="AF379" s="99" t="n">
        <f aca="false">SysAvail!AE37</f>
        <v>0.977719892473118</v>
      </c>
      <c r="AG379" s="99" t="n">
        <f aca="false">MachAvail!AE37</f>
        <v>0.990913560240727</v>
      </c>
      <c r="AH379" s="100" t="n">
        <f aca="false">LinhrsIn!AE37/SurveyHrsIn!AE37</f>
        <v>0.986685349462366</v>
      </c>
      <c r="AI379" s="101"/>
      <c r="AJ379" s="101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</row>
    <row r="380" customFormat="false" ht="12.75" hidden="false" customHeight="false" outlineLevel="0" collapsed="false">
      <c r="A380" s="69" t="s">
        <v>27</v>
      </c>
      <c r="B380" s="69" t="n">
        <v>2</v>
      </c>
      <c r="C380" s="69" t="n">
        <v>23</v>
      </c>
      <c r="D380" s="102" t="n">
        <v>234800</v>
      </c>
      <c r="E380" s="102" t="n">
        <v>204789</v>
      </c>
      <c r="F380" s="102" t="n">
        <v>265442.740229022</v>
      </c>
      <c r="G380" s="102" t="n">
        <v>198832.239521507</v>
      </c>
      <c r="H380" s="102" t="n">
        <v>128800</v>
      </c>
      <c r="I380" s="103" t="n">
        <v>211400</v>
      </c>
      <c r="J380" s="103" t="n">
        <v>170800</v>
      </c>
      <c r="K380" s="103" t="n">
        <v>107600</v>
      </c>
      <c r="L380" s="104" t="n">
        <v>70400</v>
      </c>
      <c r="M380" s="102" t="n">
        <v>196108</v>
      </c>
      <c r="N380" s="102" t="n">
        <v>212269</v>
      </c>
      <c r="O380" s="103" t="n">
        <v>213790</v>
      </c>
      <c r="P380" s="102" t="n">
        <v>96272</v>
      </c>
      <c r="Q380" s="102" t="n">
        <v>133244</v>
      </c>
      <c r="R380" s="102" t="n">
        <v>53200</v>
      </c>
      <c r="S380" s="105" t="n">
        <v>181227</v>
      </c>
      <c r="T380" s="105" t="n">
        <v>124800</v>
      </c>
      <c r="U380" s="102" t="n">
        <v>121379.95526239</v>
      </c>
      <c r="V380" s="105" t="n">
        <v>142600</v>
      </c>
      <c r="W380" s="105" t="n">
        <v>91200</v>
      </c>
      <c r="X380" s="102" t="n">
        <v>125200</v>
      </c>
      <c r="Y380" s="102" t="n">
        <v>97602</v>
      </c>
      <c r="Z380" s="102" t="n">
        <v>246920</v>
      </c>
      <c r="AA380" s="102" t="n">
        <v>222911</v>
      </c>
      <c r="AB380" s="102" t="n">
        <v>251309</v>
      </c>
      <c r="AC380" s="102" t="n">
        <v>210420.899633013</v>
      </c>
      <c r="AD380" s="102" t="n">
        <v>256156</v>
      </c>
      <c r="AE380" s="78" t="n">
        <v>213271.2</v>
      </c>
      <c r="AF380" s="99" t="n">
        <f aca="false">SysAvail!AE33</f>
        <v>0.978046908602151</v>
      </c>
      <c r="AG380" s="99" t="n">
        <f aca="false">MachAvail!AE33</f>
        <v>0.994926559813503</v>
      </c>
      <c r="AH380" s="100" t="n">
        <f aca="false">LinhrsIn!AE33/SurveyHrsIn!AE33</f>
        <v>0.983034274193549</v>
      </c>
      <c r="AI380" s="101"/>
      <c r="AJ380" s="101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</row>
    <row r="381" customFormat="false" ht="12.75" hidden="false" customHeight="false" outlineLevel="0" collapsed="false">
      <c r="A381" s="69" t="s">
        <v>27</v>
      </c>
      <c r="B381" s="69" t="n">
        <v>2</v>
      </c>
      <c r="C381" s="69" t="n">
        <v>36</v>
      </c>
      <c r="D381" s="102" t="n">
        <v>200000</v>
      </c>
      <c r="E381" s="102" t="n">
        <v>272381</v>
      </c>
      <c r="F381" s="102" t="n">
        <v>235899.366105725</v>
      </c>
      <c r="G381" s="102" t="n">
        <v>171375.331561632</v>
      </c>
      <c r="H381" s="102" t="n">
        <v>223733</v>
      </c>
      <c r="I381" s="103" t="n">
        <v>133600</v>
      </c>
      <c r="J381" s="103" t="n">
        <v>162600</v>
      </c>
      <c r="K381" s="103" t="n">
        <v>106200</v>
      </c>
      <c r="L381" s="104" t="n">
        <v>112200</v>
      </c>
      <c r="M381" s="102" t="n">
        <v>202691</v>
      </c>
      <c r="N381" s="102" t="n">
        <v>209745</v>
      </c>
      <c r="O381" s="103" t="n">
        <v>204800</v>
      </c>
      <c r="P381" s="102" t="n">
        <v>153072</v>
      </c>
      <c r="Q381" s="102" t="n">
        <v>217200</v>
      </c>
      <c r="R381" s="102" t="n">
        <v>170200</v>
      </c>
      <c r="S381" s="105" t="n">
        <v>177200</v>
      </c>
      <c r="T381" s="105" t="n">
        <v>263000</v>
      </c>
      <c r="U381" s="102" t="n">
        <v>220159.469416534</v>
      </c>
      <c r="V381" s="105" t="n">
        <v>184400</v>
      </c>
      <c r="W381" s="105" t="n">
        <v>113715</v>
      </c>
      <c r="X381" s="102" t="n">
        <v>120000</v>
      </c>
      <c r="Y381" s="102" t="n">
        <v>128800</v>
      </c>
      <c r="Z381" s="102" t="n">
        <v>239000</v>
      </c>
      <c r="AA381" s="102" t="n">
        <v>233200</v>
      </c>
      <c r="AB381" s="102" t="n">
        <v>259800</v>
      </c>
      <c r="AC381" s="102" t="n">
        <v>229997.066809244</v>
      </c>
      <c r="AD381" s="102" t="n">
        <v>271400</v>
      </c>
      <c r="AE381" s="78" t="n">
        <v>213600</v>
      </c>
      <c r="AF381" s="99" t="n">
        <f aca="false">SysAvail!AE46</f>
        <v>0.970147849462366</v>
      </c>
      <c r="AG381" s="99" t="n">
        <f aca="false">MachAvail!AE46</f>
        <v>0.987068107275468</v>
      </c>
      <c r="AH381" s="100" t="n">
        <f aca="false">LinhrsIn!AE46/SurveyHrsIn!AE46</f>
        <v>0.982858064516129</v>
      </c>
      <c r="AI381" s="101"/>
      <c r="AJ381" s="101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</row>
    <row r="382" customFormat="false" ht="12.75" hidden="false" customHeight="false" outlineLevel="0" collapsed="false">
      <c r="A382" s="69" t="s">
        <v>27</v>
      </c>
      <c r="B382" s="69" t="n">
        <v>2</v>
      </c>
      <c r="C382" s="69" t="n">
        <v>54</v>
      </c>
      <c r="D382" s="102" t="n">
        <v>244800</v>
      </c>
      <c r="E382" s="102" t="n">
        <v>227171</v>
      </c>
      <c r="F382" s="102" t="n">
        <v>263428.41926607</v>
      </c>
      <c r="G382" s="102" t="n">
        <v>194593.924869983</v>
      </c>
      <c r="H382" s="102" t="n">
        <v>183600</v>
      </c>
      <c r="I382" s="103" t="n">
        <v>209000</v>
      </c>
      <c r="J382" s="103" t="n">
        <v>195400</v>
      </c>
      <c r="K382" s="103" t="n">
        <v>96400</v>
      </c>
      <c r="L382" s="104" t="n">
        <v>118800</v>
      </c>
      <c r="M382" s="102" t="n">
        <v>196673</v>
      </c>
      <c r="N382" s="102" t="n">
        <v>214732</v>
      </c>
      <c r="O382" s="103" t="n">
        <v>227800</v>
      </c>
      <c r="P382" s="102" t="n">
        <v>170872</v>
      </c>
      <c r="Q382" s="102" t="n">
        <v>120600</v>
      </c>
      <c r="R382" s="102" t="n">
        <v>155400</v>
      </c>
      <c r="S382" s="105" t="n">
        <v>179800</v>
      </c>
      <c r="T382" s="105" t="n">
        <v>238400</v>
      </c>
      <c r="U382" s="102" t="n">
        <v>223081.940249497</v>
      </c>
      <c r="V382" s="105" t="n">
        <v>172200</v>
      </c>
      <c r="W382" s="105" t="n">
        <v>105509</v>
      </c>
      <c r="X382" s="102" t="n">
        <v>122400</v>
      </c>
      <c r="Y382" s="102" t="n">
        <v>128600</v>
      </c>
      <c r="Z382" s="102" t="n">
        <v>253600</v>
      </c>
      <c r="AA382" s="102" t="n">
        <v>230800</v>
      </c>
      <c r="AB382" s="102" t="n">
        <v>253400</v>
      </c>
      <c r="AC382" s="102" t="n">
        <v>225477.339071141</v>
      </c>
      <c r="AD382" s="102" t="n">
        <v>291000</v>
      </c>
      <c r="AE382" s="78" t="n">
        <v>214200</v>
      </c>
      <c r="AF382" s="99" t="n">
        <f aca="false">SysAvail!AE64</f>
        <v>0.966634946236559</v>
      </c>
      <c r="AG382" s="99" t="n">
        <f aca="false">MachAvail!AE64</f>
        <v>0.992629155408012</v>
      </c>
      <c r="AH382" s="100" t="n">
        <f aca="false">LinhrsIn!AE64/SurveyHrsIn!AE64</f>
        <v>0.973812768817204</v>
      </c>
      <c r="AI382" s="101"/>
      <c r="AJ382" s="101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</row>
    <row r="383" customFormat="false" ht="12.75" hidden="false" customHeight="false" outlineLevel="0" collapsed="false">
      <c r="A383" s="69" t="s">
        <v>27</v>
      </c>
      <c r="B383" s="69" t="n">
        <v>2</v>
      </c>
      <c r="C383" s="69" t="n">
        <v>96</v>
      </c>
      <c r="D383" s="102" t="n">
        <v>219800</v>
      </c>
      <c r="E383" s="102" t="n">
        <v>188451</v>
      </c>
      <c r="F383" s="102" t="n">
        <v>233437.418262116</v>
      </c>
      <c r="G383" s="102" t="n">
        <v>177272.117163753</v>
      </c>
      <c r="H383" s="102" t="n">
        <v>222334</v>
      </c>
      <c r="I383" s="103" t="n">
        <v>157200</v>
      </c>
      <c r="J383" s="103" t="n">
        <v>173800</v>
      </c>
      <c r="K383" s="103" t="n">
        <v>58600</v>
      </c>
      <c r="L383" s="104" t="n">
        <v>78200</v>
      </c>
      <c r="M383" s="102" t="n">
        <v>177767</v>
      </c>
      <c r="N383" s="102" t="n">
        <v>186545</v>
      </c>
      <c r="O383" s="103" t="n">
        <v>209061</v>
      </c>
      <c r="P383" s="102" t="n">
        <v>43272</v>
      </c>
      <c r="Q383" s="102" t="n">
        <v>234000</v>
      </c>
      <c r="R383" s="102" t="n">
        <v>180400</v>
      </c>
      <c r="S383" s="105" t="n">
        <v>164400</v>
      </c>
      <c r="T383" s="105" t="n">
        <v>242000</v>
      </c>
      <c r="U383" s="102" t="n">
        <v>206716.103584905</v>
      </c>
      <c r="V383" s="105" t="n">
        <v>155200</v>
      </c>
      <c r="W383" s="105" t="n">
        <v>65378</v>
      </c>
      <c r="X383" s="102" t="n">
        <v>0</v>
      </c>
      <c r="Y383" s="102" t="n">
        <v>0</v>
      </c>
      <c r="Z383" s="102" t="n">
        <v>216000</v>
      </c>
      <c r="AA383" s="102" t="n">
        <v>217600</v>
      </c>
      <c r="AB383" s="102" t="n">
        <v>253200</v>
      </c>
      <c r="AC383" s="102" t="n">
        <v>237263.53181822</v>
      </c>
      <c r="AD383" s="102" t="n">
        <v>270400</v>
      </c>
      <c r="AE383" s="78" t="n">
        <v>214600</v>
      </c>
      <c r="AF383" s="99" t="n">
        <f aca="false">SysAvail!AE106</f>
        <v>0.973013306451613</v>
      </c>
      <c r="AG383" s="99" t="n">
        <f aca="false">MachAvail!AE106</f>
        <v>0.988911386166205</v>
      </c>
      <c r="AH383" s="100" t="n">
        <f aca="false">LinhrsIn!AE106/SurveyHrsIn!AE106</f>
        <v>0.983923655913979</v>
      </c>
      <c r="AI383" s="101"/>
      <c r="AJ383" s="101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</row>
    <row r="384" customFormat="false" ht="12.75" hidden="false" customHeight="false" outlineLevel="0" collapsed="false">
      <c r="A384" s="69" t="s">
        <v>27</v>
      </c>
      <c r="B384" s="69" t="n">
        <v>2</v>
      </c>
      <c r="C384" s="69" t="n">
        <v>94</v>
      </c>
      <c r="D384" s="102" t="n">
        <v>144800</v>
      </c>
      <c r="E384" s="102" t="n">
        <v>176141</v>
      </c>
      <c r="F384" s="102" t="n">
        <v>211279.887669643</v>
      </c>
      <c r="G384" s="102" t="n">
        <v>181694.706365344</v>
      </c>
      <c r="H384" s="102" t="n">
        <v>213767</v>
      </c>
      <c r="I384" s="103" t="n">
        <v>194200</v>
      </c>
      <c r="J384" s="103" t="n">
        <v>184200</v>
      </c>
      <c r="K384" s="103" t="n">
        <v>88800</v>
      </c>
      <c r="L384" s="104" t="n">
        <v>101000</v>
      </c>
      <c r="M384" s="102" t="n">
        <v>181428</v>
      </c>
      <c r="N384" s="102" t="n">
        <v>184458</v>
      </c>
      <c r="O384" s="103" t="n">
        <v>225200</v>
      </c>
      <c r="P384" s="102" t="n">
        <v>184272</v>
      </c>
      <c r="Q384" s="102" t="n">
        <v>236800</v>
      </c>
      <c r="R384" s="102" t="n">
        <v>160800</v>
      </c>
      <c r="S384" s="105" t="n">
        <v>160000</v>
      </c>
      <c r="T384" s="105" t="n">
        <v>237200</v>
      </c>
      <c r="U384" s="102" t="n">
        <v>211392.056917645</v>
      </c>
      <c r="V384" s="105" t="n">
        <v>109000</v>
      </c>
      <c r="W384" s="105" t="n">
        <v>56816</v>
      </c>
      <c r="X384" s="102" t="n">
        <v>61800</v>
      </c>
      <c r="Y384" s="102" t="n">
        <v>113639</v>
      </c>
      <c r="Z384" s="102" t="n">
        <v>228800</v>
      </c>
      <c r="AA384" s="102" t="n">
        <v>214000</v>
      </c>
      <c r="AB384" s="102" t="n">
        <v>246200</v>
      </c>
      <c r="AC384" s="102" t="n">
        <v>238771.393205249</v>
      </c>
      <c r="AD384" s="102" t="n">
        <v>275800</v>
      </c>
      <c r="AE384" s="78" t="n">
        <v>217200</v>
      </c>
      <c r="AF384" s="99" t="n">
        <f aca="false">SysAvail!AE104</f>
        <v>0.975988306451613</v>
      </c>
      <c r="AG384" s="99" t="n">
        <f aca="false">MachAvail!AE104</f>
        <v>0.99343837191835</v>
      </c>
      <c r="AH384" s="100" t="n">
        <f aca="false">LinhrsIn!AE104/SurveyHrsIn!AE104</f>
        <v>0.982434677419355</v>
      </c>
      <c r="AI384" s="101"/>
      <c r="AJ384" s="101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</row>
    <row r="385" customFormat="false" ht="12.75" hidden="false" customHeight="false" outlineLevel="0" collapsed="false">
      <c r="A385" s="69" t="s">
        <v>27</v>
      </c>
      <c r="B385" s="69" t="n">
        <v>2</v>
      </c>
      <c r="C385" s="69" t="n">
        <v>52</v>
      </c>
      <c r="D385" s="102" t="n">
        <v>253200</v>
      </c>
      <c r="E385" s="102" t="n">
        <v>229185</v>
      </c>
      <c r="F385" s="102" t="n">
        <v>274619.091282471</v>
      </c>
      <c r="G385" s="102" t="n">
        <v>196252.395820579</v>
      </c>
      <c r="H385" s="102" t="n">
        <v>241004</v>
      </c>
      <c r="I385" s="103" t="n">
        <v>226000</v>
      </c>
      <c r="J385" s="103" t="n">
        <v>186400</v>
      </c>
      <c r="K385" s="103" t="n">
        <v>107400</v>
      </c>
      <c r="L385" s="104" t="n">
        <v>110400</v>
      </c>
      <c r="M385" s="102" t="n">
        <v>199066</v>
      </c>
      <c r="N385" s="102" t="n">
        <v>195200</v>
      </c>
      <c r="O385" s="103" t="n">
        <v>215200</v>
      </c>
      <c r="P385" s="102" t="n">
        <v>120272</v>
      </c>
      <c r="Q385" s="102" t="n">
        <v>207000</v>
      </c>
      <c r="R385" s="102" t="n">
        <v>192200</v>
      </c>
      <c r="S385" s="105" t="n">
        <v>179800</v>
      </c>
      <c r="T385" s="105" t="n">
        <v>253600</v>
      </c>
      <c r="U385" s="102" t="n">
        <v>222302.61469404</v>
      </c>
      <c r="V385" s="105" t="n">
        <v>180200</v>
      </c>
      <c r="W385" s="105" t="n">
        <v>109352</v>
      </c>
      <c r="X385" s="102" t="n">
        <v>120400</v>
      </c>
      <c r="Y385" s="102" t="n">
        <v>107400</v>
      </c>
      <c r="Z385" s="102" t="n">
        <v>0</v>
      </c>
      <c r="AA385" s="102" t="n">
        <v>240800</v>
      </c>
      <c r="AB385" s="102" t="n">
        <v>276200</v>
      </c>
      <c r="AC385" s="102" t="n">
        <v>253782.519673307</v>
      </c>
      <c r="AD385" s="102" t="n">
        <v>293600</v>
      </c>
      <c r="AE385" s="78" t="n">
        <v>218800</v>
      </c>
      <c r="AF385" s="99" t="n">
        <f aca="false">SysAvail!AE62</f>
        <v>0.942080376344086</v>
      </c>
      <c r="AG385" s="99" t="n">
        <f aca="false">MachAvail!AE62</f>
        <v>0.967867007246011</v>
      </c>
      <c r="AH385" s="100" t="n">
        <f aca="false">LinhrsIn!AE62/SurveyHrsIn!AE62</f>
        <v>0.973357258064516</v>
      </c>
      <c r="AI385" s="101"/>
      <c r="AJ385" s="101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</row>
    <row r="386" customFormat="false" ht="12.75" hidden="false" customHeight="false" outlineLevel="0" collapsed="false">
      <c r="A386" s="69" t="s">
        <v>27</v>
      </c>
      <c r="B386" s="69" t="n">
        <v>2</v>
      </c>
      <c r="C386" s="69" t="n">
        <v>106</v>
      </c>
      <c r="D386" s="102" t="n">
        <v>218400</v>
      </c>
      <c r="E386" s="102" t="n">
        <v>205685</v>
      </c>
      <c r="F386" s="102" t="n">
        <v>246418.597801141</v>
      </c>
      <c r="G386" s="102" t="n">
        <v>188328.590167729</v>
      </c>
      <c r="H386" s="102" t="n">
        <v>214518</v>
      </c>
      <c r="I386" s="103" t="n">
        <v>211400</v>
      </c>
      <c r="J386" s="103" t="n">
        <v>168000</v>
      </c>
      <c r="K386" s="103" t="n">
        <v>96400</v>
      </c>
      <c r="L386" s="104" t="n">
        <v>108800</v>
      </c>
      <c r="M386" s="102" t="n">
        <v>176991</v>
      </c>
      <c r="N386" s="102" t="n">
        <v>189364</v>
      </c>
      <c r="O386" s="103" t="n">
        <v>223400</v>
      </c>
      <c r="P386" s="102" t="n">
        <v>181272</v>
      </c>
      <c r="Q386" s="102" t="n">
        <v>235400</v>
      </c>
      <c r="R386" s="102" t="n">
        <v>71000</v>
      </c>
      <c r="S386" s="105" t="n">
        <v>11200</v>
      </c>
      <c r="T386" s="105" t="n">
        <v>185400</v>
      </c>
      <c r="U386" s="102" t="n">
        <v>197364.196919424</v>
      </c>
      <c r="V386" s="105" t="n">
        <v>155800</v>
      </c>
      <c r="W386" s="105" t="n">
        <v>83929</v>
      </c>
      <c r="X386" s="102" t="n">
        <v>102800</v>
      </c>
      <c r="Y386" s="102" t="n">
        <v>109200</v>
      </c>
      <c r="Z386" s="102" t="n">
        <v>116532</v>
      </c>
      <c r="AA386" s="102" t="n">
        <v>192000</v>
      </c>
      <c r="AB386" s="102" t="n">
        <v>192400</v>
      </c>
      <c r="AC386" s="102" t="n">
        <v>217414.522715819</v>
      </c>
      <c r="AD386" s="102" t="n">
        <v>222200</v>
      </c>
      <c r="AE386" s="78" t="n">
        <v>220200</v>
      </c>
      <c r="AF386" s="99" t="n">
        <f aca="false">SysAvail!AE116</f>
        <v>0.980852419354839</v>
      </c>
      <c r="AG386" s="99" t="n">
        <f aca="false">MachAvail!AE116</f>
        <v>0.994214041368603</v>
      </c>
      <c r="AH386" s="100" t="n">
        <f aca="false">LinhrsIn!AE116/SurveyHrsIn!AE116</f>
        <v>0.98656061827957</v>
      </c>
      <c r="AI386" s="101"/>
      <c r="AJ386" s="101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</row>
    <row r="387" customFormat="false" ht="12.75" hidden="false" customHeight="false" outlineLevel="0" collapsed="false">
      <c r="A387" s="69" t="s">
        <v>27</v>
      </c>
      <c r="B387" s="69" t="n">
        <v>2</v>
      </c>
      <c r="C387" s="69" t="n">
        <v>51</v>
      </c>
      <c r="D387" s="102" t="n">
        <v>249600</v>
      </c>
      <c r="E387" s="102" t="n">
        <v>233214</v>
      </c>
      <c r="F387" s="102" t="n">
        <v>260518.844541806</v>
      </c>
      <c r="G387" s="102" t="n">
        <v>196068.121270513</v>
      </c>
      <c r="H387" s="102" t="n">
        <v>230053</v>
      </c>
      <c r="I387" s="103" t="n">
        <v>202400</v>
      </c>
      <c r="J387" s="103" t="n">
        <v>165200</v>
      </c>
      <c r="K387" s="103" t="n">
        <v>104800</v>
      </c>
      <c r="L387" s="104" t="n">
        <v>115800</v>
      </c>
      <c r="M387" s="102" t="n">
        <v>187604</v>
      </c>
      <c r="N387" s="102" t="n">
        <v>174002</v>
      </c>
      <c r="O387" s="103" t="n">
        <v>211400</v>
      </c>
      <c r="P387" s="102" t="n">
        <v>221272</v>
      </c>
      <c r="Q387" s="102" t="n">
        <v>223800</v>
      </c>
      <c r="R387" s="102" t="n">
        <v>160400</v>
      </c>
      <c r="S387" s="105" t="n">
        <v>181800</v>
      </c>
      <c r="T387" s="105" t="n">
        <v>233800</v>
      </c>
      <c r="U387" s="102" t="n">
        <v>128978.379428093</v>
      </c>
      <c r="V387" s="105" t="n">
        <v>165800</v>
      </c>
      <c r="W387" s="105" t="n">
        <v>99008</v>
      </c>
      <c r="X387" s="102" t="n">
        <v>120000</v>
      </c>
      <c r="Y387" s="102" t="n">
        <v>118200</v>
      </c>
      <c r="Z387" s="102" t="n">
        <v>235800</v>
      </c>
      <c r="AA387" s="102" t="n">
        <v>235800</v>
      </c>
      <c r="AB387" s="102" t="n">
        <v>266000</v>
      </c>
      <c r="AC387" s="102" t="n">
        <v>251675.948617899</v>
      </c>
      <c r="AD387" s="102" t="n">
        <v>296400</v>
      </c>
      <c r="AE387" s="78" t="n">
        <v>220800</v>
      </c>
      <c r="AF387" s="99" t="n">
        <f aca="false">SysAvail!AE61</f>
        <v>0.967586962365592</v>
      </c>
      <c r="AG387" s="99" t="n">
        <f aca="false">MachAvail!AE61</f>
        <v>0.985590953673639</v>
      </c>
      <c r="AH387" s="100" t="n">
        <f aca="false">LinhrsIn!AE61/SurveyHrsIn!AE61</f>
        <v>0.981732795698925</v>
      </c>
      <c r="AI387" s="101"/>
      <c r="AJ387" s="101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</row>
    <row r="388" customFormat="false" ht="12.75" hidden="false" customHeight="false" outlineLevel="0" collapsed="false">
      <c r="A388" s="69" t="s">
        <v>27</v>
      </c>
      <c r="B388" s="69" t="n">
        <v>2</v>
      </c>
      <c r="C388" s="69" t="n">
        <v>24</v>
      </c>
      <c r="D388" s="102" t="n">
        <v>246000</v>
      </c>
      <c r="E388" s="102" t="n">
        <v>223366</v>
      </c>
      <c r="F388" s="102" t="n">
        <v>271261.88967755</v>
      </c>
      <c r="G388" s="102" t="n">
        <v>199016.514071573</v>
      </c>
      <c r="H388" s="102" t="n">
        <v>223912</v>
      </c>
      <c r="I388" s="103" t="n">
        <v>217000</v>
      </c>
      <c r="J388" s="103" t="n">
        <v>194600</v>
      </c>
      <c r="K388" s="103" t="n">
        <v>107000</v>
      </c>
      <c r="L388" s="104" t="n">
        <v>131400</v>
      </c>
      <c r="M388" s="102" t="n">
        <v>196538</v>
      </c>
      <c r="N388" s="102" t="n">
        <v>218707</v>
      </c>
      <c r="O388" s="103" t="n">
        <v>212000</v>
      </c>
      <c r="P388" s="102" t="n">
        <v>145072</v>
      </c>
      <c r="Q388" s="102" t="n">
        <v>179800</v>
      </c>
      <c r="R388" s="102" t="n">
        <v>152200</v>
      </c>
      <c r="S388" s="105" t="n">
        <v>175400</v>
      </c>
      <c r="T388" s="105" t="n">
        <v>254800</v>
      </c>
      <c r="U388" s="102" t="n">
        <v>221133.626360855</v>
      </c>
      <c r="V388" s="105" t="n">
        <v>185400</v>
      </c>
      <c r="W388" s="105" t="n">
        <v>49175</v>
      </c>
      <c r="X388" s="102" t="n">
        <v>131200</v>
      </c>
      <c r="Y388" s="102" t="n">
        <v>140000</v>
      </c>
      <c r="Z388" s="102" t="n">
        <v>258200</v>
      </c>
      <c r="AA388" s="102" t="n">
        <v>233600</v>
      </c>
      <c r="AB388" s="102" t="n">
        <v>267800</v>
      </c>
      <c r="AC388" s="102" t="n">
        <v>220521.835535764</v>
      </c>
      <c r="AD388" s="102" t="n">
        <v>277200</v>
      </c>
      <c r="AE388" s="78" t="n">
        <v>222200</v>
      </c>
      <c r="AF388" s="99" t="n">
        <f aca="false">SysAvail!AE34</f>
        <v>0.978836290322581</v>
      </c>
      <c r="AG388" s="99" t="n">
        <f aca="false">MachAvail!AE34</f>
        <v>0.993477667446575</v>
      </c>
      <c r="AH388" s="100" t="n">
        <f aca="false">LinhrsIn!AE34/SurveyHrsIn!AE34</f>
        <v>0.9852625</v>
      </c>
      <c r="AI388" s="101"/>
      <c r="AJ388" s="101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</row>
    <row r="389" customFormat="false" ht="12.75" hidden="false" customHeight="false" outlineLevel="0" collapsed="false">
      <c r="A389" s="69" t="s">
        <v>27</v>
      </c>
      <c r="B389" s="69" t="n">
        <v>2</v>
      </c>
      <c r="C389" s="69" t="n">
        <v>14</v>
      </c>
      <c r="D389" s="102" t="n">
        <v>251400</v>
      </c>
      <c r="E389" s="102" t="n">
        <v>226275</v>
      </c>
      <c r="F389" s="102" t="n">
        <v>275066.718163127</v>
      </c>
      <c r="G389" s="102" t="n">
        <v>199937.886821904</v>
      </c>
      <c r="H389" s="102" t="n">
        <v>226321</v>
      </c>
      <c r="I389" s="103" t="n">
        <v>221800</v>
      </c>
      <c r="J389" s="103" t="n">
        <v>200400</v>
      </c>
      <c r="K389" s="103" t="n">
        <v>109200</v>
      </c>
      <c r="L389" s="104" t="n">
        <v>131600</v>
      </c>
      <c r="M389" s="102" t="n">
        <v>209077</v>
      </c>
      <c r="N389" s="102" t="n">
        <v>212707</v>
      </c>
      <c r="O389" s="103" t="n">
        <v>237200</v>
      </c>
      <c r="P389" s="102" t="n">
        <v>200072</v>
      </c>
      <c r="Q389" s="102" t="n">
        <v>232000</v>
      </c>
      <c r="R389" s="102" t="n">
        <v>127800</v>
      </c>
      <c r="S389" s="105" t="n">
        <v>171400</v>
      </c>
      <c r="T389" s="105" t="n">
        <v>261800</v>
      </c>
      <c r="U389" s="102" t="n">
        <v>186258.807754165</v>
      </c>
      <c r="V389" s="105" t="n">
        <v>181200</v>
      </c>
      <c r="W389" s="105" t="n">
        <v>113402</v>
      </c>
      <c r="X389" s="102" t="n">
        <v>133400</v>
      </c>
      <c r="Y389" s="102" t="n">
        <v>140200</v>
      </c>
      <c r="Z389" s="102" t="n">
        <v>259200</v>
      </c>
      <c r="AA389" s="102" t="n">
        <v>237600</v>
      </c>
      <c r="AB389" s="102" t="n">
        <v>261400</v>
      </c>
      <c r="AC389" s="102" t="n">
        <v>236289.785014576</v>
      </c>
      <c r="AD389" s="102" t="n">
        <v>286200</v>
      </c>
      <c r="AE389" s="78" t="n">
        <v>223200</v>
      </c>
      <c r="AF389" s="99" t="n">
        <f aca="false">SysAvail!AE24</f>
        <v>0.964234677419355</v>
      </c>
      <c r="AG389" s="99" t="n">
        <f aca="false">MachAvail!AE24</f>
        <v>0.9807179895756</v>
      </c>
      <c r="AH389" s="100" t="n">
        <f aca="false">LinhrsIn!AE24/SurveyHrsIn!AE24</f>
        <v>0.983192607526882</v>
      </c>
      <c r="AI389" s="101"/>
      <c r="AJ389" s="101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</row>
    <row r="390" customFormat="false" ht="12.75" hidden="false" customHeight="false" outlineLevel="0" collapsed="false">
      <c r="A390" s="69" t="s">
        <v>27</v>
      </c>
      <c r="B390" s="69" t="n">
        <v>2</v>
      </c>
      <c r="C390" s="69" t="n">
        <v>50</v>
      </c>
      <c r="D390" s="102" t="n">
        <v>246400</v>
      </c>
      <c r="E390" s="102" t="n">
        <v>228737</v>
      </c>
      <c r="F390" s="102" t="n">
        <v>275738.158484111</v>
      </c>
      <c r="G390" s="102" t="n">
        <v>190327.047663198</v>
      </c>
      <c r="H390" s="102" t="n">
        <v>229853</v>
      </c>
      <c r="I390" s="103" t="n">
        <v>225000</v>
      </c>
      <c r="J390" s="103" t="n">
        <v>191200</v>
      </c>
      <c r="K390" s="103" t="n">
        <v>101000</v>
      </c>
      <c r="L390" s="104" t="n">
        <v>117600</v>
      </c>
      <c r="M390" s="102" t="n">
        <v>201371</v>
      </c>
      <c r="N390" s="102" t="n">
        <v>214063</v>
      </c>
      <c r="O390" s="103" t="n">
        <v>203200</v>
      </c>
      <c r="P390" s="102" t="n">
        <v>201272</v>
      </c>
      <c r="Q390" s="102" t="n">
        <v>240200</v>
      </c>
      <c r="R390" s="102" t="n">
        <v>187800</v>
      </c>
      <c r="S390" s="105" t="n">
        <v>172000</v>
      </c>
      <c r="T390" s="105" t="n">
        <v>237800</v>
      </c>
      <c r="U390" s="102" t="n">
        <v>219964.63802767</v>
      </c>
      <c r="V390" s="105" t="n">
        <v>171349</v>
      </c>
      <c r="W390" s="105" t="n">
        <v>83953</v>
      </c>
      <c r="X390" s="102" t="n">
        <v>115000</v>
      </c>
      <c r="Y390" s="102" t="n">
        <v>128600</v>
      </c>
      <c r="Z390" s="102" t="n">
        <v>250200</v>
      </c>
      <c r="AA390" s="102" t="n">
        <v>226800</v>
      </c>
      <c r="AB390" s="102" t="n">
        <v>278200</v>
      </c>
      <c r="AC390" s="102" t="n">
        <v>246702.127073344</v>
      </c>
      <c r="AD390" s="102" t="n">
        <v>288400</v>
      </c>
      <c r="AE390" s="78" t="n">
        <v>224000</v>
      </c>
      <c r="AF390" s="99" t="n">
        <f aca="false">SysAvail!AE60</f>
        <v>0.973961290322581</v>
      </c>
      <c r="AG390" s="99" t="n">
        <f aca="false">MachAvail!AE60</f>
        <v>0.990310058185024</v>
      </c>
      <c r="AH390" s="100" t="n">
        <f aca="false">LinhrsIn!AE60/SurveyHrsIn!AE60</f>
        <v>0.98349126344086</v>
      </c>
      <c r="AI390" s="101"/>
      <c r="AJ390" s="101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</row>
    <row r="391" customFormat="false" ht="12.75" hidden="false" customHeight="false" outlineLevel="0" collapsed="false">
      <c r="A391" s="69" t="s">
        <v>27</v>
      </c>
      <c r="B391" s="69" t="n">
        <v>2</v>
      </c>
      <c r="C391" s="69" t="n">
        <v>105</v>
      </c>
      <c r="D391" s="102" t="n">
        <v>225800</v>
      </c>
      <c r="E391" s="102" t="n">
        <v>201656</v>
      </c>
      <c r="F391" s="102" t="n">
        <v>237913.687068677</v>
      </c>
      <c r="G391" s="102" t="n">
        <v>179851.960864681</v>
      </c>
      <c r="H391" s="102" t="n">
        <v>222240</v>
      </c>
      <c r="I391" s="103" t="n">
        <v>207600</v>
      </c>
      <c r="J391" s="103" t="n">
        <v>177600</v>
      </c>
      <c r="K391" s="103" t="n">
        <v>92000</v>
      </c>
      <c r="L391" s="104" t="n">
        <v>103800</v>
      </c>
      <c r="M391" s="102" t="n">
        <v>184988</v>
      </c>
      <c r="N391" s="102" t="n">
        <v>185544</v>
      </c>
      <c r="O391" s="103" t="n">
        <v>201800</v>
      </c>
      <c r="P391" s="102" t="n">
        <v>180872</v>
      </c>
      <c r="Q391" s="102" t="n">
        <v>233000</v>
      </c>
      <c r="R391" s="102" t="n">
        <v>178800</v>
      </c>
      <c r="S391" s="105" t="n">
        <v>167600</v>
      </c>
      <c r="T391" s="105" t="n">
        <v>239800</v>
      </c>
      <c r="U391" s="102" t="n">
        <v>192493.412197819</v>
      </c>
      <c r="V391" s="105" t="n">
        <v>0</v>
      </c>
      <c r="W391" s="105" t="n">
        <v>0</v>
      </c>
      <c r="X391" s="102" t="n">
        <v>0</v>
      </c>
      <c r="Y391" s="102" t="n">
        <v>0</v>
      </c>
      <c r="Z391" s="102" t="n">
        <v>0</v>
      </c>
      <c r="AA391" s="102" t="n">
        <v>196000</v>
      </c>
      <c r="AB391" s="102" t="n">
        <v>268000</v>
      </c>
      <c r="AC391" s="102" t="n">
        <v>242027.178310106</v>
      </c>
      <c r="AD391" s="102" t="n">
        <v>286000</v>
      </c>
      <c r="AE391" s="78" t="n">
        <v>225000</v>
      </c>
      <c r="AF391" s="99" t="n">
        <f aca="false">SysAvail!AE115</f>
        <v>0.974277150537634</v>
      </c>
      <c r="AG391" s="99" t="n">
        <f aca="false">MachAvail!AE115</f>
        <v>0.994200855504455</v>
      </c>
      <c r="AH391" s="100" t="n">
        <f aca="false">LinhrsIn!AE115/SurveyHrsIn!AE115</f>
        <v>0.979960080645161</v>
      </c>
      <c r="AI391" s="101"/>
      <c r="AJ391" s="101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</row>
    <row r="392" customFormat="false" ht="12.75" hidden="false" customHeight="false" outlineLevel="0" collapsed="false">
      <c r="A392" s="69" t="s">
        <v>27</v>
      </c>
      <c r="B392" s="69" t="n">
        <v>2</v>
      </c>
      <c r="C392" s="69" t="n">
        <v>49</v>
      </c>
      <c r="D392" s="102" t="n">
        <v>178600</v>
      </c>
      <c r="E392" s="102" t="n">
        <v>228737</v>
      </c>
      <c r="F392" s="102" t="n">
        <v>261637.911743446</v>
      </c>
      <c r="G392" s="102" t="n">
        <v>176166.469863355</v>
      </c>
      <c r="H392" s="102" t="n">
        <v>222060</v>
      </c>
      <c r="I392" s="103" t="n">
        <v>217200</v>
      </c>
      <c r="J392" s="103" t="n">
        <v>177000</v>
      </c>
      <c r="K392" s="103" t="n">
        <v>95800</v>
      </c>
      <c r="L392" s="104" t="n">
        <v>121488</v>
      </c>
      <c r="M392" s="102" t="n">
        <v>198389</v>
      </c>
      <c r="N392" s="102" t="n">
        <v>208364</v>
      </c>
      <c r="O392" s="103" t="n">
        <v>230800</v>
      </c>
      <c r="P392" s="102" t="n">
        <v>200672</v>
      </c>
      <c r="Q392" s="102" t="n">
        <v>216000</v>
      </c>
      <c r="R392" s="102" t="n">
        <v>68633</v>
      </c>
      <c r="S392" s="105" t="n">
        <v>185400</v>
      </c>
      <c r="T392" s="105" t="n">
        <v>254800</v>
      </c>
      <c r="U392" s="102" t="n">
        <v>222107.783305176</v>
      </c>
      <c r="V392" s="105" t="n">
        <v>176600</v>
      </c>
      <c r="W392" s="105" t="n">
        <v>111681</v>
      </c>
      <c r="X392" s="102" t="n">
        <v>122600</v>
      </c>
      <c r="Y392" s="102" t="n">
        <v>128400</v>
      </c>
      <c r="Z392" s="102" t="n">
        <v>241000</v>
      </c>
      <c r="AA392" s="102" t="n">
        <v>231200</v>
      </c>
      <c r="AB392" s="102" t="n">
        <v>266600</v>
      </c>
      <c r="AC392" s="102" t="n">
        <v>251322.12180905</v>
      </c>
      <c r="AD392" s="102" t="n">
        <v>296400</v>
      </c>
      <c r="AE392" s="78" t="n">
        <v>229000</v>
      </c>
      <c r="AF392" s="99" t="n">
        <f aca="false">SysAvail!AE59</f>
        <v>0.976748790322581</v>
      </c>
      <c r="AG392" s="99" t="n">
        <f aca="false">MachAvail!AE59</f>
        <v>0.991551291723172</v>
      </c>
      <c r="AH392" s="100" t="n">
        <f aca="false">LinhrsIn!AE59/SurveyHrsIn!AE59</f>
        <v>0.985071370967742</v>
      </c>
      <c r="AI392" s="101"/>
      <c r="AJ392" s="101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</row>
    <row r="393" customFormat="false" ht="12.75" hidden="false" customHeight="false" outlineLevel="0" collapsed="false">
      <c r="A393" s="69" t="s">
        <v>27</v>
      </c>
      <c r="B393" s="69" t="n">
        <v>2</v>
      </c>
      <c r="C393" s="69" t="n">
        <v>104</v>
      </c>
      <c r="D393" s="102" t="n">
        <v>232400</v>
      </c>
      <c r="E393" s="102" t="n">
        <v>222918</v>
      </c>
      <c r="F393" s="102" t="n">
        <v>254252.068212622</v>
      </c>
      <c r="G393" s="102" t="n">
        <v>196252.395820579</v>
      </c>
      <c r="H393" s="102" t="n">
        <v>231252</v>
      </c>
      <c r="I393" s="103" t="n">
        <v>219600</v>
      </c>
      <c r="J393" s="103" t="n">
        <v>194200</v>
      </c>
      <c r="K393" s="103" t="n">
        <v>99600</v>
      </c>
      <c r="L393" s="104" t="n">
        <v>112000</v>
      </c>
      <c r="M393" s="102" t="n">
        <v>198367</v>
      </c>
      <c r="N393" s="102" t="n">
        <v>205520</v>
      </c>
      <c r="O393" s="103" t="n">
        <v>238600</v>
      </c>
      <c r="P393" s="102" t="n">
        <v>184672</v>
      </c>
      <c r="Q393" s="102" t="n">
        <v>222000</v>
      </c>
      <c r="R393" s="102" t="n">
        <v>102400</v>
      </c>
      <c r="S393" s="105" t="n">
        <v>164800</v>
      </c>
      <c r="T393" s="105" t="n">
        <v>234400</v>
      </c>
      <c r="U393" s="102" t="n">
        <v>220354.300805398</v>
      </c>
      <c r="V393" s="105" t="n">
        <v>165000</v>
      </c>
      <c r="W393" s="105" t="n">
        <v>109049</v>
      </c>
      <c r="X393" s="102" t="n">
        <v>115600</v>
      </c>
      <c r="Y393" s="102" t="n">
        <v>119400</v>
      </c>
      <c r="Z393" s="102" t="n">
        <v>243000</v>
      </c>
      <c r="AA393" s="102" t="n">
        <v>230000</v>
      </c>
      <c r="AB393" s="102" t="n">
        <v>264800</v>
      </c>
      <c r="AC393" s="102" t="n">
        <v>246427.356935682</v>
      </c>
      <c r="AD393" s="102" t="n">
        <v>288400</v>
      </c>
      <c r="AE393" s="78" t="n">
        <v>229000</v>
      </c>
      <c r="AF393" s="99" t="n">
        <f aca="false">SysAvail!AE114</f>
        <v>0.978283333333333</v>
      </c>
      <c r="AG393" s="99" t="n">
        <f aca="false">MachAvail!AE114</f>
        <v>0.996153442405584</v>
      </c>
      <c r="AH393" s="100" t="n">
        <f aca="false">LinhrsIn!AE114/SurveyHrsIn!AE114</f>
        <v>0.982060887096774</v>
      </c>
      <c r="AI393" s="101"/>
      <c r="AJ393" s="101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</row>
    <row r="394" customFormat="false" ht="12.75" hidden="true" customHeight="false" outlineLevel="0" collapsed="false">
      <c r="A394" s="108"/>
      <c r="B394" s="108"/>
      <c r="C394" s="108"/>
      <c r="D394" s="109"/>
      <c r="E394" s="109"/>
      <c r="F394" s="109"/>
      <c r="G394" s="109"/>
      <c r="H394" s="110"/>
      <c r="I394" s="110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  <c r="X394" s="93"/>
      <c r="Y394" s="93"/>
      <c r="Z394" s="93"/>
      <c r="AA394" s="93"/>
      <c r="AB394" s="93"/>
      <c r="AC394" s="93"/>
      <c r="AD394" s="93"/>
      <c r="AE394" s="93"/>
      <c r="AF394" s="109"/>
      <c r="AG394" s="109"/>
      <c r="AH394" s="109"/>
      <c r="AI394" s="107"/>
      <c r="AJ394" s="101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</row>
    <row r="395" customFormat="false" ht="12.75" hidden="true" customHeight="false" outlineLevel="0" collapsed="false">
      <c r="A395" s="108"/>
      <c r="B395" s="108"/>
      <c r="C395" s="108"/>
      <c r="D395" s="109"/>
      <c r="E395" s="109"/>
      <c r="F395" s="109"/>
      <c r="G395" s="109"/>
      <c r="H395" s="110"/>
      <c r="I395" s="110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  <c r="X395" s="93"/>
      <c r="Y395" s="93"/>
      <c r="Z395" s="93"/>
      <c r="AA395" s="93"/>
      <c r="AB395" s="93"/>
      <c r="AC395" s="93"/>
      <c r="AD395" s="93"/>
      <c r="AE395" s="93"/>
      <c r="AF395" s="109"/>
      <c r="AG395" s="109"/>
      <c r="AH395" s="93"/>
      <c r="AI395" s="111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</row>
    <row r="396" customFormat="false" ht="12.75" hidden="true" customHeight="false" outlineLevel="0" collapsed="false">
      <c r="A396" s="108"/>
      <c r="B396" s="108"/>
      <c r="C396" s="108"/>
      <c r="D396" s="109"/>
      <c r="E396" s="109"/>
      <c r="F396" s="109"/>
      <c r="G396" s="109"/>
      <c r="H396" s="110"/>
      <c r="I396" s="110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09"/>
      <c r="X396" s="93"/>
      <c r="Y396" s="93"/>
      <c r="Z396" s="93"/>
      <c r="AA396" s="93"/>
      <c r="AB396" s="93"/>
      <c r="AC396" s="93"/>
      <c r="AD396" s="93"/>
      <c r="AE396" s="93"/>
      <c r="AF396" s="109"/>
      <c r="AG396" s="109"/>
      <c r="AH396" s="93"/>
      <c r="AI396" s="111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</row>
    <row r="397" customFormat="false" ht="20.25" hidden="true" customHeight="false" outlineLevel="0" collapsed="false">
      <c r="A397" s="112" t="s">
        <v>77</v>
      </c>
      <c r="B397" s="108"/>
      <c r="C397" s="108"/>
      <c r="D397" s="93"/>
      <c r="E397" s="93"/>
      <c r="F397" s="93"/>
      <c r="G397" s="93"/>
      <c r="H397" s="110"/>
      <c r="I397" s="110"/>
      <c r="J397" s="93"/>
      <c r="K397" s="93"/>
      <c r="L397" s="93"/>
      <c r="M397" s="109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111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</row>
    <row r="398" customFormat="false" ht="20.25" hidden="true" customHeight="false" outlineLevel="0" collapsed="false">
      <c r="A398" s="113" t="s">
        <v>94</v>
      </c>
      <c r="B398" s="108"/>
      <c r="C398" s="108"/>
      <c r="D398" s="93"/>
      <c r="E398" s="93"/>
      <c r="F398" s="93"/>
      <c r="G398" s="93"/>
      <c r="H398" s="110"/>
      <c r="I398" s="110"/>
      <c r="J398" s="93"/>
      <c r="K398" s="93"/>
      <c r="L398" s="93"/>
      <c r="M398" s="109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111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</row>
    <row r="399" customFormat="false" ht="21" hidden="true" customHeight="false" outlineLevel="0" collapsed="false">
      <c r="A399" s="113" t="s">
        <v>79</v>
      </c>
      <c r="B399" s="108"/>
      <c r="C399" s="108"/>
      <c r="D399" s="93"/>
      <c r="E399" s="93"/>
      <c r="F399" s="93"/>
      <c r="G399" s="93"/>
      <c r="H399" s="110"/>
      <c r="I399" s="110"/>
      <c r="J399" s="93"/>
      <c r="K399" s="93"/>
      <c r="L399" s="93"/>
      <c r="M399" s="109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111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</row>
    <row r="400" customFormat="false" ht="12.75" hidden="true" customHeight="false" outlineLevel="0" collapsed="false">
      <c r="A400" s="82"/>
      <c r="B400" s="83" t="s">
        <v>80</v>
      </c>
      <c r="C400" s="84"/>
      <c r="D400" s="83" t="s">
        <v>15</v>
      </c>
      <c r="E400" s="83" t="s">
        <v>16</v>
      </c>
      <c r="F400" s="83" t="s">
        <v>17</v>
      </c>
      <c r="G400" s="83" t="s">
        <v>18</v>
      </c>
      <c r="H400" s="85" t="s">
        <v>19</v>
      </c>
      <c r="I400" s="85" t="s">
        <v>20</v>
      </c>
      <c r="J400" s="85" t="s">
        <v>81</v>
      </c>
      <c r="K400" s="85" t="s">
        <v>82</v>
      </c>
      <c r="L400" s="85" t="s">
        <v>23</v>
      </c>
      <c r="M400" s="85" t="s">
        <v>41</v>
      </c>
      <c r="N400" s="85" t="s">
        <v>25</v>
      </c>
      <c r="O400" s="83" t="s">
        <v>26</v>
      </c>
      <c r="P400" s="85" t="s">
        <v>15</v>
      </c>
      <c r="Q400" s="85" t="s">
        <v>16</v>
      </c>
      <c r="R400" s="85" t="s">
        <v>17</v>
      </c>
      <c r="S400" s="85" t="s">
        <v>18</v>
      </c>
      <c r="T400" s="85" t="s">
        <v>19</v>
      </c>
      <c r="U400" s="85" t="s">
        <v>20</v>
      </c>
      <c r="V400" s="85" t="s">
        <v>21</v>
      </c>
      <c r="W400" s="85" t="s">
        <v>22</v>
      </c>
      <c r="X400" s="86" t="s">
        <v>23</v>
      </c>
      <c r="Y400" s="86" t="s">
        <v>24</v>
      </c>
      <c r="Z400" s="86" t="s">
        <v>25</v>
      </c>
      <c r="AA400" s="86" t="s">
        <v>26</v>
      </c>
      <c r="AB400" s="86" t="s">
        <v>15</v>
      </c>
      <c r="AC400" s="86" t="s">
        <v>16</v>
      </c>
      <c r="AD400" s="86" t="s">
        <v>17</v>
      </c>
      <c r="AE400" s="86" t="s">
        <v>18</v>
      </c>
      <c r="AF400" s="86" t="s">
        <v>18</v>
      </c>
      <c r="AG400" s="86" t="s">
        <v>18</v>
      </c>
      <c r="AH400" s="86" t="s">
        <v>18</v>
      </c>
      <c r="AI400" s="87" t="s">
        <v>83</v>
      </c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</row>
    <row r="401" customFormat="false" ht="13.5" hidden="true" customHeight="false" outlineLevel="0" collapsed="false">
      <c r="A401" s="88" t="s">
        <v>1</v>
      </c>
      <c r="B401" s="89" t="s">
        <v>3</v>
      </c>
      <c r="C401" s="89" t="s">
        <v>4</v>
      </c>
      <c r="D401" s="90" t="s">
        <v>84</v>
      </c>
      <c r="E401" s="90" t="s">
        <v>84</v>
      </c>
      <c r="F401" s="90" t="s">
        <v>84</v>
      </c>
      <c r="G401" s="90" t="s">
        <v>84</v>
      </c>
      <c r="H401" s="91" t="s">
        <v>84</v>
      </c>
      <c r="I401" s="91" t="s">
        <v>84</v>
      </c>
      <c r="J401" s="91" t="s">
        <v>84</v>
      </c>
      <c r="K401" s="91" t="s">
        <v>84</v>
      </c>
      <c r="L401" s="91" t="s">
        <v>84</v>
      </c>
      <c r="M401" s="91" t="s">
        <v>84</v>
      </c>
      <c r="N401" s="91" t="s">
        <v>84</v>
      </c>
      <c r="O401" s="91" t="s">
        <v>84</v>
      </c>
      <c r="P401" s="90" t="s">
        <v>84</v>
      </c>
      <c r="Q401" s="90" t="s">
        <v>84</v>
      </c>
      <c r="R401" s="90" t="s">
        <v>84</v>
      </c>
      <c r="S401" s="90" t="s">
        <v>84</v>
      </c>
      <c r="T401" s="90" t="s">
        <v>84</v>
      </c>
      <c r="U401" s="90" t="s">
        <v>84</v>
      </c>
      <c r="V401" s="90" t="s">
        <v>84</v>
      </c>
      <c r="W401" s="90" t="s">
        <v>84</v>
      </c>
      <c r="X401" s="90" t="s">
        <v>84</v>
      </c>
      <c r="Y401" s="90" t="s">
        <v>84</v>
      </c>
      <c r="Z401" s="90" t="s">
        <v>84</v>
      </c>
      <c r="AA401" s="90" t="s">
        <v>84</v>
      </c>
      <c r="AB401" s="90" t="s">
        <v>84</v>
      </c>
      <c r="AC401" s="90" t="s">
        <v>84</v>
      </c>
      <c r="AD401" s="90" t="s">
        <v>84</v>
      </c>
      <c r="AE401" s="90" t="s">
        <v>84</v>
      </c>
      <c r="AF401" s="90" t="s">
        <v>85</v>
      </c>
      <c r="AG401" s="90" t="s">
        <v>86</v>
      </c>
      <c r="AH401" s="90" t="s">
        <v>87</v>
      </c>
      <c r="AI401" s="92" t="s">
        <v>88</v>
      </c>
      <c r="AJ401" s="114"/>
      <c r="AK401" s="115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</row>
    <row r="402" customFormat="false" ht="12.75" hidden="true" customHeight="false" outlineLevel="0" collapsed="false">
      <c r="A402" s="68" t="s">
        <v>12</v>
      </c>
      <c r="B402" s="68" t="n">
        <v>1</v>
      </c>
      <c r="C402" s="68" t="n">
        <v>108</v>
      </c>
      <c r="D402" s="94" t="n">
        <v>185400</v>
      </c>
      <c r="E402" s="94" t="n">
        <v>184817</v>
      </c>
      <c r="F402" s="94" t="n">
        <v>230252.208360163</v>
      </c>
      <c r="G402" s="94" t="n">
        <v>113410.595380068</v>
      </c>
      <c r="H402" s="94" t="n">
        <v>63076</v>
      </c>
      <c r="I402" s="95" t="n">
        <v>215800</v>
      </c>
      <c r="J402" s="95" t="n">
        <v>194600</v>
      </c>
      <c r="K402" s="95" t="n">
        <v>94400</v>
      </c>
      <c r="L402" s="96" t="n">
        <v>106000</v>
      </c>
      <c r="M402" s="94" t="n">
        <v>189658</v>
      </c>
      <c r="N402" s="94" t="n">
        <v>200306</v>
      </c>
      <c r="O402" s="95" t="n">
        <v>218800</v>
      </c>
      <c r="P402" s="94" t="n">
        <v>106400</v>
      </c>
      <c r="Q402" s="94" t="n">
        <v>139200</v>
      </c>
      <c r="R402" s="94" t="n">
        <v>139200</v>
      </c>
      <c r="S402" s="97" t="n">
        <v>170600</v>
      </c>
      <c r="T402" s="97" t="n">
        <v>240200</v>
      </c>
      <c r="U402" s="94" t="n">
        <v>222784.275226644</v>
      </c>
      <c r="V402" s="97" t="n">
        <v>170800</v>
      </c>
      <c r="W402" s="97" t="n">
        <v>26400</v>
      </c>
      <c r="X402" s="94" t="n">
        <v>0</v>
      </c>
      <c r="Y402" s="94" t="n">
        <v>0</v>
      </c>
      <c r="Z402" s="94" t="n">
        <v>16600</v>
      </c>
      <c r="AA402" s="94" t="n">
        <v>0</v>
      </c>
      <c r="AB402" s="94" t="n">
        <v>0</v>
      </c>
      <c r="AC402" s="94" t="n">
        <v>0</v>
      </c>
      <c r="AD402" s="94" t="n">
        <v>0</v>
      </c>
      <c r="AE402" s="78" t="n">
        <v>0</v>
      </c>
      <c r="AF402" s="99" t="n">
        <f aca="false">SysAvail!AE118</f>
        <v>0</v>
      </c>
      <c r="AG402" s="99" t="n">
        <f aca="false">MachAvail!AE118</f>
        <v>0</v>
      </c>
      <c r="AH402" s="100" t="n">
        <f aca="false">LinhrsIn!AE118/SurveyHrsIn!AE118</f>
        <v>1</v>
      </c>
      <c r="AI402" s="116" t="s">
        <v>90</v>
      </c>
      <c r="AJ402" s="117"/>
      <c r="AK402" s="115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</row>
    <row r="403" customFormat="false" ht="12.75" hidden="true" customHeight="false" outlineLevel="0" collapsed="false">
      <c r="A403" s="69" t="s">
        <v>12</v>
      </c>
      <c r="B403" s="69" t="n">
        <v>1</v>
      </c>
      <c r="C403" s="69" t="n">
        <v>207</v>
      </c>
      <c r="D403" s="102" t="n">
        <v>211000</v>
      </c>
      <c r="E403" s="102" t="n">
        <v>177839</v>
      </c>
      <c r="F403" s="102" t="n">
        <v>163322.964743607</v>
      </c>
      <c r="G403" s="102" t="n">
        <v>163538.789576273</v>
      </c>
      <c r="H403" s="102" t="n">
        <v>193436</v>
      </c>
      <c r="I403" s="103" t="n">
        <v>180200</v>
      </c>
      <c r="J403" s="103" t="n">
        <v>158000</v>
      </c>
      <c r="K403" s="103" t="n">
        <v>76200</v>
      </c>
      <c r="L403" s="104" t="n">
        <v>87200</v>
      </c>
      <c r="M403" s="102" t="n">
        <v>156780</v>
      </c>
      <c r="N403" s="102" t="n">
        <v>153533</v>
      </c>
      <c r="O403" s="103" t="n">
        <v>186000</v>
      </c>
      <c r="P403" s="102" t="n">
        <v>111200</v>
      </c>
      <c r="Q403" s="102" t="n">
        <v>211200</v>
      </c>
      <c r="R403" s="102" t="n">
        <v>113400</v>
      </c>
      <c r="S403" s="105" t="n">
        <v>150200</v>
      </c>
      <c r="T403" s="105" t="n">
        <v>222800</v>
      </c>
      <c r="U403" s="102" t="n">
        <v>168432.59428773</v>
      </c>
      <c r="V403" s="105" t="n">
        <v>136200</v>
      </c>
      <c r="W403" s="105" t="n">
        <v>80800</v>
      </c>
      <c r="X403" s="102" t="n">
        <v>49000</v>
      </c>
      <c r="Y403" s="102" t="n">
        <v>31400</v>
      </c>
      <c r="Z403" s="102" t="n">
        <v>167800</v>
      </c>
      <c r="AA403" s="102" t="n">
        <v>199600</v>
      </c>
      <c r="AB403" s="102" t="n">
        <v>205200</v>
      </c>
      <c r="AC403" s="102" t="n">
        <v>0</v>
      </c>
      <c r="AD403" s="102" t="n">
        <v>0</v>
      </c>
      <c r="AE403" s="78" t="n">
        <v>0</v>
      </c>
      <c r="AF403" s="99" t="n">
        <f aca="false">SysAvail!AE217</f>
        <v>0</v>
      </c>
      <c r="AG403" s="99" t="n">
        <f aca="false">MachAvail!AE217</f>
        <v>0</v>
      </c>
      <c r="AH403" s="100" t="n">
        <f aca="false">LinhrsIn!AE217/SurveyHrsIn!AE217</f>
        <v>0.931973924731183</v>
      </c>
      <c r="AI403" s="118" t="s">
        <v>95</v>
      </c>
      <c r="AJ403" s="119"/>
      <c r="AK403" s="120"/>
      <c r="AL403" s="109"/>
      <c r="AM403" s="109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</row>
    <row r="404" customFormat="false" ht="14.1" hidden="true" customHeight="true" outlineLevel="0" collapsed="false">
      <c r="A404" s="69" t="s">
        <v>12</v>
      </c>
      <c r="B404" s="69" t="n">
        <v>1</v>
      </c>
      <c r="C404" s="69" t="n">
        <v>227</v>
      </c>
      <c r="D404" s="102" t="n">
        <v>147800</v>
      </c>
      <c r="E404" s="102" t="n">
        <v>141596</v>
      </c>
      <c r="F404" s="102" t="n">
        <v>182250.476786773</v>
      </c>
      <c r="G404" s="102" t="n">
        <v>128697.917014372</v>
      </c>
      <c r="H404" s="102" t="n">
        <v>91727</v>
      </c>
      <c r="I404" s="103" t="n">
        <v>204400</v>
      </c>
      <c r="J404" s="103" t="n">
        <v>167000</v>
      </c>
      <c r="K404" s="103" t="n">
        <v>83600</v>
      </c>
      <c r="L404" s="104" t="n">
        <v>106000</v>
      </c>
      <c r="M404" s="102" t="n">
        <v>135133</v>
      </c>
      <c r="N404" s="102" t="n">
        <v>154083</v>
      </c>
      <c r="O404" s="103" t="n">
        <v>208000</v>
      </c>
      <c r="P404" s="102" t="n">
        <v>192400</v>
      </c>
      <c r="Q404" s="102" t="n">
        <v>181800</v>
      </c>
      <c r="R404" s="102" t="n">
        <v>114200</v>
      </c>
      <c r="S404" s="105" t="n">
        <v>163800</v>
      </c>
      <c r="T404" s="105" t="n">
        <v>253000</v>
      </c>
      <c r="U404" s="102" t="n">
        <v>214717.948020162</v>
      </c>
      <c r="V404" s="105" t="n">
        <v>162200</v>
      </c>
      <c r="W404" s="105" t="n">
        <v>104800</v>
      </c>
      <c r="X404" s="102" t="n">
        <v>102000</v>
      </c>
      <c r="Y404" s="102" t="n">
        <v>119600</v>
      </c>
      <c r="Z404" s="102" t="n">
        <v>236200</v>
      </c>
      <c r="AA404" s="102" t="n">
        <v>221800</v>
      </c>
      <c r="AB404" s="102" t="n">
        <v>153400</v>
      </c>
      <c r="AC404" s="102" t="n">
        <v>0</v>
      </c>
      <c r="AD404" s="102" t="n">
        <v>0</v>
      </c>
      <c r="AE404" s="78" t="n">
        <v>0</v>
      </c>
      <c r="AF404" s="99" t="n">
        <f aca="false">SysAvail!AE237</f>
        <v>0</v>
      </c>
      <c r="AG404" s="99" t="n">
        <f aca="false">MachAvail!AE237</f>
        <v>0</v>
      </c>
      <c r="AH404" s="100" t="n">
        <f aca="false">LinhrsIn!AE237/SurveyHrsIn!AE237</f>
        <v>0.997168951612903</v>
      </c>
      <c r="AI404" s="118" t="s">
        <v>96</v>
      </c>
      <c r="AJ404" s="119"/>
      <c r="AK404" s="120"/>
      <c r="AL404" s="109"/>
      <c r="AM404" s="109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</row>
    <row r="405" customFormat="false" ht="14.1" hidden="true" customHeight="true" outlineLevel="0" collapsed="false">
      <c r="A405" s="69" t="s">
        <v>12</v>
      </c>
      <c r="B405" s="69" t="n">
        <v>1</v>
      </c>
      <c r="C405" s="69" t="n">
        <v>247</v>
      </c>
      <c r="D405" s="102" t="n">
        <v>214800</v>
      </c>
      <c r="E405" s="102" t="n">
        <v>187969</v>
      </c>
      <c r="F405" s="102" t="n">
        <v>209178.277425504</v>
      </c>
      <c r="G405" s="102" t="n">
        <v>142385.40266369</v>
      </c>
      <c r="H405" s="102" t="n">
        <v>179648</v>
      </c>
      <c r="I405" s="103" t="n">
        <v>181600</v>
      </c>
      <c r="J405" s="103" t="n">
        <v>156000</v>
      </c>
      <c r="K405" s="103" t="n">
        <v>88400</v>
      </c>
      <c r="L405" s="104" t="n">
        <v>108800</v>
      </c>
      <c r="M405" s="102" t="n">
        <v>188585</v>
      </c>
      <c r="N405" s="102" t="n">
        <v>200477</v>
      </c>
      <c r="O405" s="103" t="n">
        <v>198400</v>
      </c>
      <c r="P405" s="102" t="n">
        <v>205200</v>
      </c>
      <c r="Q405" s="102" t="n">
        <v>181200</v>
      </c>
      <c r="R405" s="102" t="n">
        <v>192200</v>
      </c>
      <c r="S405" s="105" t="n">
        <v>158600</v>
      </c>
      <c r="T405" s="105" t="n">
        <v>231600</v>
      </c>
      <c r="U405" s="102" t="n">
        <v>217214.668345978</v>
      </c>
      <c r="V405" s="105" t="n">
        <v>168600</v>
      </c>
      <c r="W405" s="105" t="n">
        <v>101200</v>
      </c>
      <c r="X405" s="102" t="n">
        <v>110600</v>
      </c>
      <c r="Y405" s="102" t="n">
        <v>121200</v>
      </c>
      <c r="Z405" s="102" t="n">
        <v>232000</v>
      </c>
      <c r="AA405" s="102" t="n">
        <v>188200</v>
      </c>
      <c r="AB405" s="102" t="n">
        <v>242200</v>
      </c>
      <c r="AC405" s="102" t="n">
        <v>205911.713356419</v>
      </c>
      <c r="AD405" s="102" t="n">
        <v>267000</v>
      </c>
      <c r="AE405" s="78" t="n">
        <v>151800</v>
      </c>
      <c r="AF405" s="99" t="n">
        <f aca="false">SysAvail!AE257</f>
        <v>0.659719220430108</v>
      </c>
      <c r="AG405" s="99" t="n">
        <f aca="false">MachAvail!AE257</f>
        <v>0.679352037767808</v>
      </c>
      <c r="AH405" s="100" t="n">
        <f aca="false">LinhrsIn!AE257/SurveyHrsIn!AE257</f>
        <v>0.971100672043011</v>
      </c>
      <c r="AI405" s="118" t="s">
        <v>97</v>
      </c>
      <c r="AJ405" s="119"/>
      <c r="AK405" s="120"/>
      <c r="AL405" s="109"/>
      <c r="AM405" s="109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</row>
    <row r="406" customFormat="false" ht="14.1" hidden="true" customHeight="true" outlineLevel="0" collapsed="false">
      <c r="A406" s="69" t="s">
        <v>12</v>
      </c>
      <c r="B406" s="69" t="n">
        <v>1</v>
      </c>
      <c r="C406" s="69" t="n">
        <v>159</v>
      </c>
      <c r="D406" s="102" t="n">
        <v>166800</v>
      </c>
      <c r="E406" s="102" t="n">
        <v>188644</v>
      </c>
      <c r="F406" s="102" t="n">
        <v>207031.858534011</v>
      </c>
      <c r="G406" s="102" t="n">
        <v>158561.52206743</v>
      </c>
      <c r="H406" s="102" t="n">
        <v>187178</v>
      </c>
      <c r="I406" s="103" t="n">
        <v>184600</v>
      </c>
      <c r="J406" s="103" t="n">
        <v>166200</v>
      </c>
      <c r="K406" s="103" t="n">
        <v>83519</v>
      </c>
      <c r="L406" s="104" t="n">
        <v>96309</v>
      </c>
      <c r="M406" s="102" t="n">
        <v>170616</v>
      </c>
      <c r="N406" s="102" t="n">
        <v>176135</v>
      </c>
      <c r="O406" s="103" t="n">
        <v>194600</v>
      </c>
      <c r="P406" s="102" t="n">
        <v>80400</v>
      </c>
      <c r="Q406" s="102" t="n">
        <v>110600</v>
      </c>
      <c r="R406" s="102" t="n">
        <v>161600</v>
      </c>
      <c r="S406" s="105" t="n">
        <v>150800</v>
      </c>
      <c r="T406" s="105" t="n">
        <v>228000</v>
      </c>
      <c r="U406" s="102" t="n">
        <v>191095.132629751</v>
      </c>
      <c r="V406" s="105" t="n">
        <v>147800</v>
      </c>
      <c r="W406" s="105" t="n">
        <v>83400</v>
      </c>
      <c r="X406" s="102" t="n">
        <v>89400</v>
      </c>
      <c r="Y406" s="102" t="n">
        <v>99000</v>
      </c>
      <c r="Z406" s="102" t="n">
        <v>205800</v>
      </c>
      <c r="AA406" s="102" t="n">
        <v>207600</v>
      </c>
      <c r="AB406" s="102" t="n">
        <v>234200</v>
      </c>
      <c r="AC406" s="102" t="n">
        <v>201185.846135696</v>
      </c>
      <c r="AD406" s="102" t="n">
        <v>244400</v>
      </c>
      <c r="AE406" s="78" t="n">
        <v>160000</v>
      </c>
      <c r="AF406" s="99" t="n">
        <f aca="false">SysAvail!AE169</f>
        <v>0.736187231182796</v>
      </c>
      <c r="AG406" s="99" t="n">
        <f aca="false">MachAvail!AE169</f>
        <v>0.849664228594476</v>
      </c>
      <c r="AH406" s="100" t="n">
        <f aca="false">LinhrsIn!AE169/SurveyHrsIn!AE169</f>
        <v>0.866444892473118</v>
      </c>
      <c r="AI406" s="118" t="s">
        <v>98</v>
      </c>
      <c r="AJ406" s="119"/>
      <c r="AK406" s="120"/>
      <c r="AL406" s="109"/>
      <c r="AM406" s="109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</row>
    <row r="407" customFormat="false" ht="14.1" hidden="true" customHeight="true" outlineLevel="0" collapsed="false">
      <c r="A407" s="69" t="s">
        <v>12</v>
      </c>
      <c r="B407" s="69" t="n">
        <v>1</v>
      </c>
      <c r="C407" s="69" t="n">
        <v>148</v>
      </c>
      <c r="D407" s="102" t="n">
        <v>37800</v>
      </c>
      <c r="E407" s="102" t="n">
        <v>125838</v>
      </c>
      <c r="F407" s="102" t="n">
        <v>134443.874203519</v>
      </c>
      <c r="G407" s="102" t="n">
        <v>127275.840583274</v>
      </c>
      <c r="H407" s="102" t="n">
        <v>152600</v>
      </c>
      <c r="I407" s="103" t="n">
        <v>195400</v>
      </c>
      <c r="J407" s="103" t="n">
        <v>160200</v>
      </c>
      <c r="K407" s="103" t="n">
        <v>84200</v>
      </c>
      <c r="L407" s="104" t="n">
        <v>96400</v>
      </c>
      <c r="M407" s="102" t="n">
        <v>176400</v>
      </c>
      <c r="N407" s="102" t="n">
        <v>173800</v>
      </c>
      <c r="O407" s="103" t="n">
        <v>203200</v>
      </c>
      <c r="P407" s="102" t="n">
        <v>104000</v>
      </c>
      <c r="Q407" s="102" t="n">
        <v>201200</v>
      </c>
      <c r="R407" s="102" t="n">
        <v>131200</v>
      </c>
      <c r="S407" s="105" t="n">
        <v>161400</v>
      </c>
      <c r="T407" s="105" t="n">
        <v>231000</v>
      </c>
      <c r="U407" s="102" t="n">
        <v>208764.23032014</v>
      </c>
      <c r="V407" s="105" t="n">
        <v>64400</v>
      </c>
      <c r="W407" s="105" t="n">
        <v>0</v>
      </c>
      <c r="X407" s="102" t="n">
        <v>0</v>
      </c>
      <c r="Y407" s="102" t="n">
        <v>0</v>
      </c>
      <c r="Z407" s="102" t="n">
        <v>0</v>
      </c>
      <c r="AA407" s="102" t="n">
        <v>0</v>
      </c>
      <c r="AB407" s="102" t="n">
        <v>130200</v>
      </c>
      <c r="AC407" s="102" t="n">
        <v>229818.876013629</v>
      </c>
      <c r="AD407" s="102" t="n">
        <v>276000</v>
      </c>
      <c r="AE407" s="78" t="n">
        <v>160800</v>
      </c>
      <c r="AF407" s="99" t="n">
        <f aca="false">SysAvail!AE158</f>
        <v>0.805217741935484</v>
      </c>
      <c r="AG407" s="99" t="n">
        <f aca="false">MachAvail!AE158</f>
        <v>0.810368483226248</v>
      </c>
      <c r="AH407" s="100" t="n">
        <f aca="false">LinhrsIn!AE158/SurveyHrsIn!AE158</f>
        <v>0.993643951612903</v>
      </c>
      <c r="AI407" s="118" t="s">
        <v>99</v>
      </c>
      <c r="AJ407" s="119"/>
      <c r="AK407" s="120"/>
      <c r="AL407" s="109"/>
      <c r="AM407" s="93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</row>
    <row r="408" customFormat="false" ht="12.75" hidden="true" customHeight="false" outlineLevel="0" collapsed="false">
      <c r="A408" s="69" t="s">
        <v>12</v>
      </c>
      <c r="B408" s="69" t="n">
        <v>1</v>
      </c>
      <c r="C408" s="69" t="n">
        <v>197</v>
      </c>
      <c r="D408" s="102" t="n">
        <v>231000</v>
      </c>
      <c r="E408" s="102" t="n">
        <v>212956</v>
      </c>
      <c r="F408" s="102" t="n">
        <v>198055.924987767</v>
      </c>
      <c r="G408" s="102" t="n">
        <v>150029.063480842</v>
      </c>
      <c r="H408" s="102" t="n">
        <v>215361</v>
      </c>
      <c r="I408" s="103" t="n">
        <v>176600</v>
      </c>
      <c r="J408" s="103" t="n">
        <v>157600</v>
      </c>
      <c r="K408" s="103" t="n">
        <v>87400</v>
      </c>
      <c r="L408" s="104" t="n">
        <v>96200</v>
      </c>
      <c r="M408" s="102" t="n">
        <v>174034</v>
      </c>
      <c r="N408" s="102" t="n">
        <v>182086</v>
      </c>
      <c r="O408" s="103" t="n">
        <v>213000</v>
      </c>
      <c r="P408" s="102" t="n">
        <v>136000</v>
      </c>
      <c r="Q408" s="102" t="n">
        <v>139200</v>
      </c>
      <c r="R408" s="102" t="n">
        <v>114200</v>
      </c>
      <c r="S408" s="105" t="n">
        <v>137200</v>
      </c>
      <c r="T408" s="105" t="n">
        <v>223000</v>
      </c>
      <c r="U408" s="102" t="n">
        <v>191863.354268463</v>
      </c>
      <c r="V408" s="105" t="n">
        <v>145800</v>
      </c>
      <c r="W408" s="105" t="n">
        <v>84800</v>
      </c>
      <c r="X408" s="102" t="n">
        <v>98000</v>
      </c>
      <c r="Y408" s="102" t="n">
        <v>103000</v>
      </c>
      <c r="Z408" s="102" t="n">
        <v>204600</v>
      </c>
      <c r="AA408" s="102" t="n">
        <v>208600</v>
      </c>
      <c r="AB408" s="102" t="n">
        <v>229200</v>
      </c>
      <c r="AC408" s="102" t="n">
        <v>213933.016488158</v>
      </c>
      <c r="AD408" s="102" t="n">
        <v>255400</v>
      </c>
      <c r="AE408" s="78" t="n">
        <v>172200</v>
      </c>
      <c r="AF408" s="99" t="n">
        <f aca="false">SysAvail!AE207</f>
        <v>0.884082258064516</v>
      </c>
      <c r="AG408" s="99" t="n">
        <f aca="false">MachAvail!AE207</f>
        <v>0.885352810747359</v>
      </c>
      <c r="AH408" s="100" t="n">
        <f aca="false">LinhrsIn!AE207/SurveyHrsIn!AE207</f>
        <v>0.998564919354839</v>
      </c>
      <c r="AI408" s="106" t="s">
        <v>92</v>
      </c>
      <c r="AJ408" s="119"/>
      <c r="AK408" s="115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</row>
    <row r="409" customFormat="false" ht="14.1" hidden="true" customHeight="true" outlineLevel="0" collapsed="false">
      <c r="A409" s="69" t="s">
        <v>12</v>
      </c>
      <c r="B409" s="69" t="n">
        <v>1</v>
      </c>
      <c r="C409" s="69" t="n">
        <v>184</v>
      </c>
      <c r="D409" s="102" t="n">
        <v>235400</v>
      </c>
      <c r="E409" s="102" t="n">
        <v>219935</v>
      </c>
      <c r="F409" s="102" t="n">
        <v>207812.374494554</v>
      </c>
      <c r="G409" s="102" t="n">
        <v>180070.428087788</v>
      </c>
      <c r="H409" s="102" t="n">
        <v>199451</v>
      </c>
      <c r="I409" s="103" t="n">
        <v>196800</v>
      </c>
      <c r="J409" s="103" t="n">
        <v>172200</v>
      </c>
      <c r="K409" s="103" t="n">
        <v>95200</v>
      </c>
      <c r="L409" s="104" t="n">
        <v>104800</v>
      </c>
      <c r="M409" s="102" t="n">
        <v>170655</v>
      </c>
      <c r="N409" s="102" t="n">
        <v>116174</v>
      </c>
      <c r="O409" s="103" t="n">
        <v>172400</v>
      </c>
      <c r="P409" s="102" t="n">
        <v>198800</v>
      </c>
      <c r="Q409" s="102" t="n">
        <v>190800</v>
      </c>
      <c r="R409" s="102" t="n">
        <v>70000</v>
      </c>
      <c r="S409" s="105" t="n">
        <v>168800</v>
      </c>
      <c r="T409" s="105" t="n">
        <v>223000</v>
      </c>
      <c r="U409" s="102" t="n">
        <v>189750.744762004</v>
      </c>
      <c r="V409" s="105" t="n">
        <v>138200</v>
      </c>
      <c r="W409" s="105" t="n">
        <v>87600</v>
      </c>
      <c r="X409" s="102" t="n">
        <v>95600</v>
      </c>
      <c r="Y409" s="102" t="n">
        <v>106200</v>
      </c>
      <c r="Z409" s="102" t="n">
        <v>219000</v>
      </c>
      <c r="AA409" s="102" t="n">
        <v>202000</v>
      </c>
      <c r="AB409" s="102" t="n">
        <v>235000</v>
      </c>
      <c r="AC409" s="102" t="n">
        <v>200018.223728033</v>
      </c>
      <c r="AD409" s="102" t="n">
        <v>262000</v>
      </c>
      <c r="AE409" s="78" t="n">
        <v>175000</v>
      </c>
      <c r="AF409" s="99" t="n">
        <f aca="false">SysAvail!AE194</f>
        <v>0.819931317204301</v>
      </c>
      <c r="AG409" s="99" t="n">
        <f aca="false">MachAvail!AE194</f>
        <v>0.823033289849553</v>
      </c>
      <c r="AH409" s="100" t="n">
        <f aca="false">LinhrsIn!AE194/SurveyHrsIn!AE194</f>
        <v>0.996231048387097</v>
      </c>
      <c r="AI409" s="106" t="s">
        <v>92</v>
      </c>
      <c r="AJ409" s="119"/>
      <c r="AK409" s="115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</row>
    <row r="410" customFormat="false" ht="14.1" hidden="true" customHeight="true" outlineLevel="0" collapsed="false">
      <c r="A410" s="69" t="s">
        <v>12</v>
      </c>
      <c r="B410" s="69" t="n">
        <v>1</v>
      </c>
      <c r="C410" s="69" t="n">
        <v>127</v>
      </c>
      <c r="D410" s="102" t="n">
        <v>210800</v>
      </c>
      <c r="E410" s="102" t="n">
        <v>164782</v>
      </c>
      <c r="F410" s="102" t="n">
        <v>207617.245504418</v>
      </c>
      <c r="G410" s="102" t="n">
        <v>165138.625561259</v>
      </c>
      <c r="H410" s="102" t="n">
        <v>204980</v>
      </c>
      <c r="I410" s="103" t="n">
        <v>172200</v>
      </c>
      <c r="J410" s="103" t="n">
        <v>176000</v>
      </c>
      <c r="K410" s="103" t="n">
        <v>86519</v>
      </c>
      <c r="L410" s="104" t="n">
        <v>99552</v>
      </c>
      <c r="M410" s="102" t="n">
        <v>177360</v>
      </c>
      <c r="N410" s="102" t="n">
        <v>179382</v>
      </c>
      <c r="O410" s="103" t="n">
        <v>190400</v>
      </c>
      <c r="P410" s="102" t="n">
        <v>125800</v>
      </c>
      <c r="Q410" s="102" t="n">
        <v>117800</v>
      </c>
      <c r="R410" s="102" t="n">
        <v>107800</v>
      </c>
      <c r="S410" s="105" t="n">
        <v>131800</v>
      </c>
      <c r="T410" s="105" t="n">
        <v>228800</v>
      </c>
      <c r="U410" s="102" t="n">
        <v>198009.127378164</v>
      </c>
      <c r="V410" s="105" t="n">
        <v>147600</v>
      </c>
      <c r="W410" s="105" t="n">
        <v>86600</v>
      </c>
      <c r="X410" s="102" t="n">
        <v>98800</v>
      </c>
      <c r="Y410" s="102" t="n">
        <v>102400</v>
      </c>
      <c r="Z410" s="102" t="n">
        <v>193600</v>
      </c>
      <c r="AA410" s="102" t="n">
        <v>186200</v>
      </c>
      <c r="AB410" s="102" t="n">
        <v>178200</v>
      </c>
      <c r="AC410" s="102" t="n">
        <v>190745.76250191</v>
      </c>
      <c r="AD410" s="102" t="n">
        <v>250800</v>
      </c>
      <c r="AE410" s="78" t="n">
        <v>181800</v>
      </c>
      <c r="AF410" s="99" t="n">
        <f aca="false">SysAvail!AE137</f>
        <v>0.92500188172043</v>
      </c>
      <c r="AG410" s="99" t="n">
        <f aca="false">MachAvail!AE137</f>
        <v>0.926517060897842</v>
      </c>
      <c r="AH410" s="100" t="n">
        <f aca="false">LinhrsIn!AE137/SurveyHrsIn!AE137</f>
        <v>0.998364650537635</v>
      </c>
      <c r="AI410" s="106" t="s">
        <v>92</v>
      </c>
      <c r="AJ410" s="121"/>
      <c r="AK410" s="115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</row>
    <row r="411" customFormat="false" ht="14.1" hidden="true" customHeight="true" outlineLevel="0" collapsed="false">
      <c r="A411" s="69" t="s">
        <v>12</v>
      </c>
      <c r="B411" s="69" t="n">
        <v>1</v>
      </c>
      <c r="C411" s="69" t="n">
        <v>122</v>
      </c>
      <c r="D411" s="102" t="n">
        <v>187600</v>
      </c>
      <c r="E411" s="102" t="n">
        <v>186168</v>
      </c>
      <c r="F411" s="102" t="n">
        <v>196494.893066682</v>
      </c>
      <c r="G411" s="102" t="n">
        <v>160872.396267964</v>
      </c>
      <c r="H411" s="102" t="n">
        <v>192323</v>
      </c>
      <c r="I411" s="103" t="n">
        <v>144800</v>
      </c>
      <c r="J411" s="103" t="n">
        <v>153800</v>
      </c>
      <c r="K411" s="103" t="n">
        <v>66600</v>
      </c>
      <c r="L411" s="104" t="n">
        <v>89400</v>
      </c>
      <c r="M411" s="102" t="n">
        <v>173800</v>
      </c>
      <c r="N411" s="102" t="n">
        <v>169600</v>
      </c>
      <c r="O411" s="103" t="n">
        <v>202400</v>
      </c>
      <c r="P411" s="102" t="n">
        <v>78000</v>
      </c>
      <c r="Q411" s="102" t="n">
        <v>148200</v>
      </c>
      <c r="R411" s="102" t="n">
        <v>13600</v>
      </c>
      <c r="S411" s="105" t="n">
        <v>122600</v>
      </c>
      <c r="T411" s="105" t="n">
        <v>192600</v>
      </c>
      <c r="U411" s="102" t="n">
        <v>199545.570655589</v>
      </c>
      <c r="V411" s="105" t="n">
        <v>154200</v>
      </c>
      <c r="W411" s="105" t="n">
        <v>84400</v>
      </c>
      <c r="X411" s="102" t="n">
        <v>100200</v>
      </c>
      <c r="Y411" s="102" t="n">
        <v>87200</v>
      </c>
      <c r="Z411" s="102" t="n">
        <v>209000</v>
      </c>
      <c r="AA411" s="102" t="n">
        <v>205200</v>
      </c>
      <c r="AB411" s="102" t="n">
        <v>232000</v>
      </c>
      <c r="AC411" s="102" t="n">
        <v>200983.107839831</v>
      </c>
      <c r="AD411" s="102" t="n">
        <v>231600</v>
      </c>
      <c r="AE411" s="78" t="n">
        <v>182400</v>
      </c>
      <c r="AF411" s="99" t="n">
        <f aca="false">SysAvail!AE132</f>
        <v>0.90637876344086</v>
      </c>
      <c r="AG411" s="99" t="n">
        <f aca="false">MachAvail!AE132</f>
        <v>0.938889320500815</v>
      </c>
      <c r="AH411" s="100" t="n">
        <f aca="false">LinhrsIn!AE132/SurveyHrsIn!AE132</f>
        <v>0.965373387096774</v>
      </c>
      <c r="AI411" s="106" t="s">
        <v>92</v>
      </c>
      <c r="AJ411" s="119"/>
      <c r="AK411" s="115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</row>
    <row r="412" customFormat="false" ht="14.1" hidden="true" customHeight="true" outlineLevel="0" collapsed="false">
      <c r="A412" s="69" t="s">
        <v>12</v>
      </c>
      <c r="B412" s="69" t="n">
        <v>1</v>
      </c>
      <c r="C412" s="69" t="n">
        <v>161</v>
      </c>
      <c r="D412" s="102" t="n">
        <v>217400</v>
      </c>
      <c r="E412" s="102" t="n">
        <v>182116</v>
      </c>
      <c r="F412" s="102" t="n">
        <v>212885.728238083</v>
      </c>
      <c r="G412" s="102" t="n">
        <v>154473.052328023</v>
      </c>
      <c r="H412" s="102" t="n">
        <v>195741</v>
      </c>
      <c r="I412" s="103" t="n">
        <v>174200</v>
      </c>
      <c r="J412" s="103" t="n">
        <v>153600</v>
      </c>
      <c r="K412" s="103" t="n">
        <v>82200</v>
      </c>
      <c r="L412" s="104" t="n">
        <v>91800</v>
      </c>
      <c r="M412" s="102" t="n">
        <v>168276</v>
      </c>
      <c r="N412" s="102" t="n">
        <v>169302</v>
      </c>
      <c r="O412" s="103" t="n">
        <v>159800</v>
      </c>
      <c r="P412" s="102" t="n">
        <v>167600</v>
      </c>
      <c r="Q412" s="102" t="n">
        <v>194400</v>
      </c>
      <c r="R412" s="102" t="n">
        <v>148400</v>
      </c>
      <c r="S412" s="105" t="n">
        <v>150800</v>
      </c>
      <c r="T412" s="105" t="n">
        <v>229800</v>
      </c>
      <c r="U412" s="102" t="n">
        <v>186869.913616831</v>
      </c>
      <c r="V412" s="105" t="n">
        <v>103400</v>
      </c>
      <c r="W412" s="105" t="n">
        <v>70000</v>
      </c>
      <c r="X412" s="102" t="n">
        <v>83200</v>
      </c>
      <c r="Y412" s="102" t="n">
        <v>92000</v>
      </c>
      <c r="Z412" s="102" t="n">
        <v>207400</v>
      </c>
      <c r="AA412" s="102" t="n">
        <v>214800</v>
      </c>
      <c r="AB412" s="102" t="n">
        <v>238400</v>
      </c>
      <c r="AC412" s="102" t="n">
        <v>205632.948199606</v>
      </c>
      <c r="AD412" s="102" t="n">
        <v>241400</v>
      </c>
      <c r="AE412" s="78" t="n">
        <v>190200</v>
      </c>
      <c r="AF412" s="99" t="n">
        <f aca="false">SysAvail!AE171</f>
        <v>0.888053629032258</v>
      </c>
      <c r="AG412" s="99" t="n">
        <f aca="false">MachAvail!AE171</f>
        <v>0.930191163723226</v>
      </c>
      <c r="AH412" s="100" t="n">
        <f aca="false">LinhrsIn!AE171/SurveyHrsIn!AE171</f>
        <v>0.954700134408602</v>
      </c>
      <c r="AI412" s="106" t="s">
        <v>92</v>
      </c>
      <c r="AJ412" s="119"/>
      <c r="AK412" s="120"/>
      <c r="AL412" s="109"/>
      <c r="AM412" s="109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</row>
    <row r="413" customFormat="false" ht="14.1" hidden="true" customHeight="true" outlineLevel="0" collapsed="false">
      <c r="A413" s="69" t="s">
        <v>12</v>
      </c>
      <c r="B413" s="69" t="n">
        <v>1</v>
      </c>
      <c r="C413" s="69" t="n">
        <v>163</v>
      </c>
      <c r="D413" s="102" t="n">
        <v>232000</v>
      </c>
      <c r="E413" s="102" t="n">
        <v>194722</v>
      </c>
      <c r="F413" s="102" t="n">
        <v>211910.083287404</v>
      </c>
      <c r="G413" s="102" t="n">
        <v>173493.324593959</v>
      </c>
      <c r="H413" s="102" t="n">
        <v>217540</v>
      </c>
      <c r="I413" s="103" t="n">
        <v>210600</v>
      </c>
      <c r="J413" s="103" t="n">
        <v>189400</v>
      </c>
      <c r="K413" s="103" t="n">
        <v>91600</v>
      </c>
      <c r="L413" s="104" t="n">
        <v>105400</v>
      </c>
      <c r="M413" s="102" t="n">
        <v>188087</v>
      </c>
      <c r="N413" s="102" t="n">
        <v>203509</v>
      </c>
      <c r="O413" s="103" t="n">
        <v>207600</v>
      </c>
      <c r="P413" s="102" t="n">
        <v>199200</v>
      </c>
      <c r="Q413" s="102" t="n">
        <v>199600</v>
      </c>
      <c r="R413" s="102" t="n">
        <v>180000</v>
      </c>
      <c r="S413" s="105" t="n">
        <v>172800</v>
      </c>
      <c r="T413" s="105" t="n">
        <v>249400</v>
      </c>
      <c r="U413" s="102" t="n">
        <v>207035.731633036</v>
      </c>
      <c r="V413" s="105" t="n">
        <v>163000</v>
      </c>
      <c r="W413" s="105" t="n">
        <v>96200</v>
      </c>
      <c r="X413" s="102" t="n">
        <v>99000</v>
      </c>
      <c r="Y413" s="102" t="n">
        <v>92800</v>
      </c>
      <c r="Z413" s="102" t="n">
        <v>27600</v>
      </c>
      <c r="AA413" s="102" t="n">
        <v>213000</v>
      </c>
      <c r="AB413" s="102" t="n">
        <v>250600</v>
      </c>
      <c r="AC413" s="102" t="n">
        <v>207096.23062207</v>
      </c>
      <c r="AD413" s="102" t="n">
        <v>268000</v>
      </c>
      <c r="AE413" s="78" t="n">
        <v>190600</v>
      </c>
      <c r="AF413" s="99" t="n">
        <f aca="false">SysAvail!AE173</f>
        <v>0.886344086021506</v>
      </c>
      <c r="AG413" s="99" t="n">
        <f aca="false">MachAvail!AE173</f>
        <v>0.96070553524544</v>
      </c>
      <c r="AH413" s="100" t="n">
        <f aca="false">LinhrsIn!AE173/SurveyHrsIn!AE173</f>
        <v>0.922597043010753</v>
      </c>
      <c r="AI413" s="106" t="s">
        <v>92</v>
      </c>
      <c r="AJ413" s="121"/>
      <c r="AK413" s="115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</row>
    <row r="414" customFormat="false" ht="14.1" hidden="true" customHeight="true" outlineLevel="0" collapsed="false">
      <c r="A414" s="69" t="s">
        <v>12</v>
      </c>
      <c r="B414" s="69" t="n">
        <v>1</v>
      </c>
      <c r="C414" s="69" t="n">
        <v>128</v>
      </c>
      <c r="D414" s="102" t="n">
        <v>207400</v>
      </c>
      <c r="E414" s="102" t="n">
        <v>171761</v>
      </c>
      <c r="F414" s="102" t="n">
        <v>211519.825307133</v>
      </c>
      <c r="G414" s="102" t="n">
        <v>174737.64147117</v>
      </c>
      <c r="H414" s="102" t="n">
        <v>173200</v>
      </c>
      <c r="I414" s="103" t="n">
        <v>154400</v>
      </c>
      <c r="J414" s="103" t="n">
        <v>181200</v>
      </c>
      <c r="K414" s="103" t="n">
        <v>116600</v>
      </c>
      <c r="L414" s="104" t="n">
        <v>102737</v>
      </c>
      <c r="M414" s="102" t="n">
        <v>186800</v>
      </c>
      <c r="N414" s="102" t="n">
        <v>174800</v>
      </c>
      <c r="O414" s="103" t="n">
        <v>237800</v>
      </c>
      <c r="P414" s="102" t="n">
        <v>39800</v>
      </c>
      <c r="Q414" s="102" t="n">
        <v>152951</v>
      </c>
      <c r="R414" s="102" t="n">
        <v>102607</v>
      </c>
      <c r="S414" s="105" t="n">
        <v>156800</v>
      </c>
      <c r="T414" s="105" t="n">
        <v>204600</v>
      </c>
      <c r="U414" s="102" t="n">
        <v>178995.641820028</v>
      </c>
      <c r="V414" s="105" t="n">
        <v>86354</v>
      </c>
      <c r="W414" s="105" t="n">
        <v>0</v>
      </c>
      <c r="X414" s="102" t="n">
        <v>0</v>
      </c>
      <c r="Y414" s="102" t="n">
        <v>0</v>
      </c>
      <c r="Z414" s="102" t="n">
        <v>0</v>
      </c>
      <c r="AA414" s="102" t="n">
        <v>0</v>
      </c>
      <c r="AB414" s="102" t="n">
        <v>119400</v>
      </c>
      <c r="AC414" s="102" t="n">
        <v>247733.057100964</v>
      </c>
      <c r="AD414" s="102" t="n">
        <v>262600</v>
      </c>
      <c r="AE414" s="78" t="n">
        <v>192200</v>
      </c>
      <c r="AF414" s="99" t="n">
        <f aca="false">SysAvail!AE138</f>
        <v>0.911630107526882</v>
      </c>
      <c r="AG414" s="99" t="n">
        <f aca="false">MachAvail!AE138</f>
        <v>0.953857802714472</v>
      </c>
      <c r="AH414" s="100" t="n">
        <f aca="false">LinhrsIn!AE138/SurveyHrsIn!AE138</f>
        <v>0.955729569892473</v>
      </c>
      <c r="AI414" s="106" t="s">
        <v>92</v>
      </c>
      <c r="AJ414" s="119"/>
      <c r="AK414" s="120"/>
      <c r="AL414" s="109"/>
      <c r="AM414" s="109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</row>
    <row r="415" customFormat="false" ht="12.75" hidden="true" customHeight="false" outlineLevel="0" collapsed="false">
      <c r="A415" s="69" t="s">
        <v>12</v>
      </c>
      <c r="B415" s="69" t="n">
        <v>1</v>
      </c>
      <c r="C415" s="69" t="n">
        <v>202</v>
      </c>
      <c r="D415" s="102" t="n">
        <v>91600</v>
      </c>
      <c r="E415" s="102" t="n">
        <v>142721</v>
      </c>
      <c r="F415" s="102" t="n">
        <v>217373.695011205</v>
      </c>
      <c r="G415" s="102" t="n">
        <v>166027.423330695</v>
      </c>
      <c r="H415" s="102" t="n">
        <v>192800</v>
      </c>
      <c r="I415" s="103" t="n">
        <v>168200</v>
      </c>
      <c r="J415" s="103" t="n">
        <v>154400</v>
      </c>
      <c r="K415" s="103" t="n">
        <v>79800</v>
      </c>
      <c r="L415" s="104" t="n">
        <v>88400</v>
      </c>
      <c r="M415" s="102" t="n">
        <v>169885</v>
      </c>
      <c r="N415" s="102" t="n">
        <v>186182</v>
      </c>
      <c r="O415" s="103" t="n">
        <v>211400</v>
      </c>
      <c r="P415" s="102" t="n">
        <v>157400</v>
      </c>
      <c r="Q415" s="102" t="n">
        <v>203725</v>
      </c>
      <c r="R415" s="102" t="n">
        <v>135691</v>
      </c>
      <c r="S415" s="105" t="n">
        <v>111600</v>
      </c>
      <c r="T415" s="105" t="n">
        <v>239000</v>
      </c>
      <c r="U415" s="102" t="n">
        <v>197625.016558807</v>
      </c>
      <c r="V415" s="105" t="n">
        <v>127800</v>
      </c>
      <c r="W415" s="105" t="n">
        <v>80000</v>
      </c>
      <c r="X415" s="102" t="n">
        <v>89400</v>
      </c>
      <c r="Y415" s="102" t="n">
        <v>101800</v>
      </c>
      <c r="Z415" s="102" t="n">
        <v>202400</v>
      </c>
      <c r="AA415" s="102" t="n">
        <v>203600</v>
      </c>
      <c r="AB415" s="102" t="n">
        <v>159600</v>
      </c>
      <c r="AC415" s="102" t="n">
        <v>197745.865328555</v>
      </c>
      <c r="AD415" s="102" t="n">
        <v>248400</v>
      </c>
      <c r="AE415" s="78" t="n">
        <v>193200</v>
      </c>
      <c r="AF415" s="99" t="n">
        <f aca="false">SysAvail!AE212</f>
        <v>0.945634274193548</v>
      </c>
      <c r="AG415" s="99" t="n">
        <f aca="false">MachAvail!AE212</f>
        <v>0.948844275593641</v>
      </c>
      <c r="AH415" s="100" t="n">
        <f aca="false">LinhrsIn!AE212/SurveyHrsIn!AE212</f>
        <v>0.996616935483871</v>
      </c>
      <c r="AI415" s="106" t="s">
        <v>92</v>
      </c>
      <c r="AJ415" s="119"/>
      <c r="AK415" s="115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</row>
    <row r="416" customFormat="false" ht="14.1" hidden="true" customHeight="true" outlineLevel="0" collapsed="false">
      <c r="A416" s="69" t="s">
        <v>12</v>
      </c>
      <c r="B416" s="69" t="n">
        <v>1</v>
      </c>
      <c r="C416" s="69" t="n">
        <v>198</v>
      </c>
      <c r="D416" s="102" t="n">
        <v>236800</v>
      </c>
      <c r="E416" s="102" t="n">
        <v>208004</v>
      </c>
      <c r="F416" s="102" t="n">
        <v>227520.402498263</v>
      </c>
      <c r="G416" s="102" t="n">
        <v>174382.122363396</v>
      </c>
      <c r="H416" s="102" t="n">
        <v>165016</v>
      </c>
      <c r="I416" s="103" t="n">
        <v>191200</v>
      </c>
      <c r="J416" s="103" t="n">
        <v>176400</v>
      </c>
      <c r="K416" s="103" t="n">
        <v>87600</v>
      </c>
      <c r="L416" s="104" t="n">
        <v>97400</v>
      </c>
      <c r="M416" s="102" t="n">
        <v>181523</v>
      </c>
      <c r="N416" s="102" t="n">
        <v>191193</v>
      </c>
      <c r="O416" s="103" t="n">
        <v>199600</v>
      </c>
      <c r="P416" s="102" t="n">
        <v>182600</v>
      </c>
      <c r="Q416" s="102" t="n">
        <v>223000</v>
      </c>
      <c r="R416" s="102" t="n">
        <v>172800</v>
      </c>
      <c r="S416" s="105" t="n">
        <v>171800</v>
      </c>
      <c r="T416" s="105" t="n">
        <v>238600</v>
      </c>
      <c r="U416" s="102" t="n">
        <v>208188.064091105</v>
      </c>
      <c r="V416" s="105" t="n">
        <v>158200</v>
      </c>
      <c r="W416" s="105" t="n">
        <v>92200</v>
      </c>
      <c r="X416" s="102" t="n">
        <v>103200</v>
      </c>
      <c r="Y416" s="102" t="n">
        <v>109800</v>
      </c>
      <c r="Z416" s="102" t="n">
        <v>212400</v>
      </c>
      <c r="AA416" s="102" t="n">
        <v>222000</v>
      </c>
      <c r="AB416" s="102" t="n">
        <v>246400</v>
      </c>
      <c r="AC416" s="102" t="n">
        <v>191086.475471349</v>
      </c>
      <c r="AD416" s="102" t="n">
        <v>270800</v>
      </c>
      <c r="AE416" s="78" t="n">
        <v>194000</v>
      </c>
      <c r="AF416" s="99" t="n">
        <f aca="false">SysAvail!AE208</f>
        <v>0.895200537634409</v>
      </c>
      <c r="AG416" s="99" t="n">
        <f aca="false">MachAvail!AE208</f>
        <v>0.896689596769905</v>
      </c>
      <c r="AH416" s="100" t="n">
        <f aca="false">LinhrsIn!AE208/SurveyHrsIn!AE208</f>
        <v>0.99833938172043</v>
      </c>
      <c r="AI416" s="118"/>
      <c r="AJ416" s="119"/>
      <c r="AK416" s="120"/>
      <c r="AL416" s="109"/>
      <c r="AM416" s="109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</row>
    <row r="417" customFormat="false" ht="14.1" hidden="true" customHeight="true" outlineLevel="0" collapsed="false">
      <c r="A417" s="69" t="s">
        <v>12</v>
      </c>
      <c r="B417" s="69" t="n">
        <v>1</v>
      </c>
      <c r="C417" s="69" t="n">
        <v>186</v>
      </c>
      <c r="D417" s="102" t="n">
        <v>230600</v>
      </c>
      <c r="E417" s="102" t="n">
        <v>202601</v>
      </c>
      <c r="F417" s="102" t="n">
        <v>216202.921070391</v>
      </c>
      <c r="G417" s="102" t="n">
        <v>177937.313441141</v>
      </c>
      <c r="H417" s="102" t="n">
        <v>45114</v>
      </c>
      <c r="I417" s="103" t="n">
        <v>214800</v>
      </c>
      <c r="J417" s="103" t="n">
        <v>61600</v>
      </c>
      <c r="K417" s="103" t="n">
        <v>63800</v>
      </c>
      <c r="L417" s="104" t="n">
        <v>87400</v>
      </c>
      <c r="M417" s="102" t="n">
        <v>194077</v>
      </c>
      <c r="N417" s="102" t="n">
        <v>167649</v>
      </c>
      <c r="O417" s="103" t="n">
        <v>206200</v>
      </c>
      <c r="P417" s="102" t="n">
        <v>133400</v>
      </c>
      <c r="Q417" s="102" t="n">
        <v>26600</v>
      </c>
      <c r="R417" s="102" t="n">
        <v>0</v>
      </c>
      <c r="S417" s="105" t="n">
        <v>62400</v>
      </c>
      <c r="T417" s="105" t="n">
        <v>259800</v>
      </c>
      <c r="U417" s="102" t="n">
        <v>220095.49949115</v>
      </c>
      <c r="V417" s="105" t="n">
        <v>100200</v>
      </c>
      <c r="W417" s="105" t="n">
        <v>78800</v>
      </c>
      <c r="X417" s="102" t="n">
        <v>103400</v>
      </c>
      <c r="Y417" s="102" t="n">
        <v>124200</v>
      </c>
      <c r="Z417" s="102" t="n">
        <v>240600</v>
      </c>
      <c r="AA417" s="102" t="n">
        <v>224200</v>
      </c>
      <c r="AB417" s="102" t="n">
        <v>221200</v>
      </c>
      <c r="AC417" s="102" t="n">
        <v>211364.998073878</v>
      </c>
      <c r="AD417" s="102" t="n">
        <v>253000</v>
      </c>
      <c r="AE417" s="78" t="n">
        <v>194800</v>
      </c>
      <c r="AF417" s="99" t="n">
        <f aca="false">SysAvail!AE196</f>
        <v>0.894899865591398</v>
      </c>
      <c r="AG417" s="99" t="n">
        <f aca="false">MachAvail!AE196</f>
        <v>0.898614258641938</v>
      </c>
      <c r="AH417" s="100" t="n">
        <f aca="false">LinhrsIn!AE196/SurveyHrsIn!AE196</f>
        <v>0.995866532258065</v>
      </c>
      <c r="AI417" s="118"/>
      <c r="AJ417" s="119"/>
      <c r="AK417" s="115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</row>
    <row r="418" customFormat="false" ht="14.1" hidden="true" customHeight="true" outlineLevel="0" collapsed="false">
      <c r="A418" s="69" t="s">
        <v>12</v>
      </c>
      <c r="B418" s="69" t="n">
        <v>1</v>
      </c>
      <c r="C418" s="69" t="n">
        <v>201</v>
      </c>
      <c r="D418" s="102" t="n">
        <v>236000</v>
      </c>
      <c r="E418" s="102" t="n">
        <v>214307</v>
      </c>
      <c r="F418" s="102" t="n">
        <v>203714.665701704</v>
      </c>
      <c r="G418" s="102" t="n">
        <v>179537.149426126</v>
      </c>
      <c r="H418" s="102" t="n">
        <v>234901</v>
      </c>
      <c r="I418" s="103" t="n">
        <v>203600</v>
      </c>
      <c r="J418" s="103" t="n">
        <v>178200</v>
      </c>
      <c r="K418" s="103" t="n">
        <v>84400</v>
      </c>
      <c r="L418" s="104" t="n">
        <v>99600</v>
      </c>
      <c r="M418" s="102" t="n">
        <v>183264</v>
      </c>
      <c r="N418" s="102" t="n">
        <v>193935</v>
      </c>
      <c r="O418" s="103" t="n">
        <v>204800</v>
      </c>
      <c r="P418" s="102" t="n">
        <v>210400</v>
      </c>
      <c r="Q418" s="102" t="n">
        <v>233000</v>
      </c>
      <c r="R418" s="102" t="n">
        <v>182400</v>
      </c>
      <c r="S418" s="105" t="n">
        <v>174000</v>
      </c>
      <c r="T418" s="105" t="n">
        <v>230600</v>
      </c>
      <c r="U418" s="102" t="n">
        <v>209724.50736853</v>
      </c>
      <c r="V418" s="105" t="n">
        <v>154200</v>
      </c>
      <c r="W418" s="105" t="n">
        <v>87600</v>
      </c>
      <c r="X418" s="102" t="n">
        <v>105800</v>
      </c>
      <c r="Y418" s="102" t="n">
        <v>108800</v>
      </c>
      <c r="Z418" s="102" t="n">
        <v>221400</v>
      </c>
      <c r="AA418" s="102" t="n">
        <v>230000</v>
      </c>
      <c r="AB418" s="102" t="n">
        <v>236000</v>
      </c>
      <c r="AC418" s="102" t="n">
        <v>229397.443167134</v>
      </c>
      <c r="AD418" s="102" t="n">
        <v>203000</v>
      </c>
      <c r="AE418" s="78" t="n">
        <v>195400</v>
      </c>
      <c r="AF418" s="99" t="n">
        <f aca="false">SysAvail!AE211</f>
        <v>0.922563440860215</v>
      </c>
      <c r="AG418" s="99" t="n">
        <f aca="false">MachAvail!AE211</f>
        <v>0.947615909089027</v>
      </c>
      <c r="AH418" s="100" t="n">
        <f aca="false">LinhrsIn!AE211/SurveyHrsIn!AE211</f>
        <v>0.973562634408602</v>
      </c>
      <c r="AI418" s="122"/>
      <c r="AJ418" s="93"/>
      <c r="AK418" s="109"/>
      <c r="AL418" s="109"/>
      <c r="AM418" s="109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</row>
    <row r="419" customFormat="false" ht="14.1" hidden="true" customHeight="true" outlineLevel="0" collapsed="false">
      <c r="A419" s="69" t="s">
        <v>12</v>
      </c>
      <c r="B419" s="69" t="n">
        <v>1</v>
      </c>
      <c r="C419" s="69" t="n">
        <v>145</v>
      </c>
      <c r="D419" s="102" t="n">
        <v>161000</v>
      </c>
      <c r="E419" s="102" t="n">
        <v>153526</v>
      </c>
      <c r="F419" s="102" t="n">
        <v>193372.82922451</v>
      </c>
      <c r="G419" s="102" t="n">
        <v>156961.686082445</v>
      </c>
      <c r="H419" s="102" t="n">
        <v>189761</v>
      </c>
      <c r="I419" s="103" t="n">
        <v>160200</v>
      </c>
      <c r="J419" s="103" t="n">
        <v>160800</v>
      </c>
      <c r="K419" s="103" t="n">
        <v>78600</v>
      </c>
      <c r="L419" s="104" t="n">
        <v>90200</v>
      </c>
      <c r="M419" s="102" t="n">
        <v>166836</v>
      </c>
      <c r="N419" s="102" t="n">
        <v>173109</v>
      </c>
      <c r="O419" s="103" t="n">
        <v>149000</v>
      </c>
      <c r="P419" s="102" t="n">
        <v>99800</v>
      </c>
      <c r="Q419" s="102" t="n">
        <v>208800</v>
      </c>
      <c r="R419" s="102" t="n">
        <v>56600</v>
      </c>
      <c r="S419" s="105" t="n">
        <v>141400</v>
      </c>
      <c r="T419" s="105" t="n">
        <v>179800</v>
      </c>
      <c r="U419" s="102" t="n">
        <v>168240.538878052</v>
      </c>
      <c r="V419" s="105" t="n">
        <v>125000</v>
      </c>
      <c r="W419" s="105" t="n">
        <v>76000</v>
      </c>
      <c r="X419" s="102" t="n">
        <v>90800</v>
      </c>
      <c r="Y419" s="102" t="n">
        <v>92400</v>
      </c>
      <c r="Z419" s="102" t="n">
        <v>205200</v>
      </c>
      <c r="AA419" s="102" t="n">
        <v>214400</v>
      </c>
      <c r="AB419" s="102" t="n">
        <v>233600</v>
      </c>
      <c r="AC419" s="102" t="n">
        <v>210393.543739529</v>
      </c>
      <c r="AD419" s="102" t="n">
        <v>263400</v>
      </c>
      <c r="AE419" s="78" t="n">
        <v>196000</v>
      </c>
      <c r="AF419" s="99" t="n">
        <f aca="false">SysAvail!AE155</f>
        <v>0.948781048387097</v>
      </c>
      <c r="AG419" s="99" t="n">
        <f aca="false">MachAvail!AE155</f>
        <v>0.951280717476703</v>
      </c>
      <c r="AH419" s="100" t="n">
        <f aca="false">LinhrsIn!AE155/SurveyHrsIn!AE155</f>
        <v>0.997372311827957</v>
      </c>
      <c r="AI419" s="123"/>
      <c r="AJ419" s="93"/>
      <c r="AK419" s="93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</row>
    <row r="420" customFormat="false" ht="14.1" hidden="true" customHeight="true" outlineLevel="0" collapsed="false">
      <c r="A420" s="69" t="s">
        <v>12</v>
      </c>
      <c r="B420" s="69" t="n">
        <v>1</v>
      </c>
      <c r="C420" s="69" t="n">
        <v>194</v>
      </c>
      <c r="D420" s="102" t="n">
        <v>155800</v>
      </c>
      <c r="E420" s="102" t="n">
        <v>148574</v>
      </c>
      <c r="F420" s="102" t="n">
        <v>185567.669619081</v>
      </c>
      <c r="G420" s="102" t="n">
        <v>158206.002959656</v>
      </c>
      <c r="H420" s="102" t="n">
        <v>210930</v>
      </c>
      <c r="I420" s="103" t="n">
        <v>182600</v>
      </c>
      <c r="J420" s="103" t="n">
        <v>165000</v>
      </c>
      <c r="K420" s="103" t="n">
        <v>79000</v>
      </c>
      <c r="L420" s="104" t="n">
        <v>89600</v>
      </c>
      <c r="M420" s="102" t="n">
        <v>177023</v>
      </c>
      <c r="N420" s="102" t="n">
        <v>132658</v>
      </c>
      <c r="O420" s="103" t="n">
        <v>201200</v>
      </c>
      <c r="P420" s="102" t="n">
        <v>29200</v>
      </c>
      <c r="Q420" s="102" t="n">
        <v>133800</v>
      </c>
      <c r="R420" s="102" t="n">
        <v>123400</v>
      </c>
      <c r="S420" s="105" t="n">
        <v>162600</v>
      </c>
      <c r="T420" s="105" t="n">
        <v>239800</v>
      </c>
      <c r="U420" s="102" t="n">
        <v>208572.174910461</v>
      </c>
      <c r="V420" s="105" t="n">
        <v>153600</v>
      </c>
      <c r="W420" s="105" t="n">
        <v>91400</v>
      </c>
      <c r="X420" s="102" t="n">
        <v>97800</v>
      </c>
      <c r="Y420" s="102" t="n">
        <v>106600</v>
      </c>
      <c r="Z420" s="102" t="n">
        <v>206400</v>
      </c>
      <c r="AA420" s="102" t="n">
        <v>212000</v>
      </c>
      <c r="AB420" s="102" t="n">
        <v>222600</v>
      </c>
      <c r="AC420" s="102" t="n">
        <v>230311.642704966</v>
      </c>
      <c r="AD420" s="102" t="n">
        <v>259000</v>
      </c>
      <c r="AE420" s="78" t="n">
        <v>196200</v>
      </c>
      <c r="AF420" s="99" t="n">
        <f aca="false">SysAvail!AE204</f>
        <v>0.926337365591398</v>
      </c>
      <c r="AG420" s="99" t="n">
        <f aca="false">MachAvail!AE204</f>
        <v>0.935643497149063</v>
      </c>
      <c r="AH420" s="100" t="n">
        <f aca="false">LinhrsIn!AE204/SurveyHrsIn!AE204</f>
        <v>0.99005376344086</v>
      </c>
      <c r="AI420" s="123"/>
      <c r="AJ420" s="93"/>
      <c r="AK420" s="93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</row>
    <row r="421" customFormat="false" ht="14.1" hidden="true" customHeight="true" outlineLevel="0" collapsed="false">
      <c r="A421" s="69" t="s">
        <v>12</v>
      </c>
      <c r="B421" s="69" t="n">
        <v>1</v>
      </c>
      <c r="C421" s="69" t="n">
        <v>176</v>
      </c>
      <c r="D421" s="102" t="n">
        <v>192400</v>
      </c>
      <c r="E421" s="102" t="n">
        <v>190670</v>
      </c>
      <c r="F421" s="102" t="n">
        <v>199421.827918718</v>
      </c>
      <c r="G421" s="102" t="n">
        <v>168160.537977342</v>
      </c>
      <c r="H421" s="102" t="n">
        <v>185789</v>
      </c>
      <c r="I421" s="103" t="n">
        <v>196600</v>
      </c>
      <c r="J421" s="103" t="n">
        <v>168000</v>
      </c>
      <c r="K421" s="103" t="n">
        <v>86600</v>
      </c>
      <c r="L421" s="104" t="n">
        <v>103200</v>
      </c>
      <c r="M421" s="102" t="n">
        <v>154400</v>
      </c>
      <c r="N421" s="102" t="n">
        <v>177400</v>
      </c>
      <c r="O421" s="103" t="n">
        <v>195400</v>
      </c>
      <c r="P421" s="102" t="n">
        <v>187800</v>
      </c>
      <c r="Q421" s="102" t="n">
        <v>205000</v>
      </c>
      <c r="R421" s="102" t="n">
        <v>176200</v>
      </c>
      <c r="S421" s="105" t="n">
        <v>52800</v>
      </c>
      <c r="T421" s="105" t="n">
        <v>200800</v>
      </c>
      <c r="U421" s="102" t="n">
        <v>191095.132629751</v>
      </c>
      <c r="V421" s="105" t="n">
        <v>134200</v>
      </c>
      <c r="W421" s="105" t="n">
        <v>87800</v>
      </c>
      <c r="X421" s="102" t="n">
        <v>95800</v>
      </c>
      <c r="Y421" s="102" t="n">
        <v>105800</v>
      </c>
      <c r="Z421" s="102" t="n">
        <v>201800</v>
      </c>
      <c r="AA421" s="102" t="n">
        <v>209800</v>
      </c>
      <c r="AB421" s="102" t="n">
        <v>229600</v>
      </c>
      <c r="AC421" s="102" t="n">
        <v>205365.446281452</v>
      </c>
      <c r="AD421" s="102" t="n">
        <v>254000</v>
      </c>
      <c r="AE421" s="78" t="n">
        <v>196400</v>
      </c>
      <c r="AF421" s="99" t="n">
        <f aca="false">SysAvail!AE186</f>
        <v>0.954202150537635</v>
      </c>
      <c r="AG421" s="99" t="n">
        <f aca="false">MachAvail!AE186</f>
        <v>0.968547457947381</v>
      </c>
      <c r="AH421" s="100" t="n">
        <f aca="false">LinhrsIn!AE186/SurveyHrsIn!AE186</f>
        <v>0.985188844086022</v>
      </c>
      <c r="AI421" s="123"/>
      <c r="AJ421" s="93"/>
      <c r="AK421" s="93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</row>
    <row r="422" customFormat="false" ht="14.1" hidden="true" customHeight="true" outlineLevel="0" collapsed="false">
      <c r="A422" s="69" t="s">
        <v>12</v>
      </c>
      <c r="B422" s="69" t="n">
        <v>1</v>
      </c>
      <c r="C422" s="69" t="n">
        <v>124</v>
      </c>
      <c r="D422" s="102" t="n">
        <v>222800</v>
      </c>
      <c r="E422" s="102" t="n">
        <v>204627</v>
      </c>
      <c r="F422" s="102" t="n">
        <v>226935.015527856</v>
      </c>
      <c r="G422" s="102" t="n">
        <v>167805.018869567</v>
      </c>
      <c r="H422" s="102" t="n">
        <v>200122</v>
      </c>
      <c r="I422" s="103" t="n">
        <v>181800</v>
      </c>
      <c r="J422" s="103" t="n">
        <v>181400</v>
      </c>
      <c r="K422" s="103" t="n">
        <v>93000</v>
      </c>
      <c r="L422" s="104" t="n">
        <v>77400</v>
      </c>
      <c r="M422" s="102" t="n">
        <v>179931</v>
      </c>
      <c r="N422" s="102" t="n">
        <v>179080</v>
      </c>
      <c r="O422" s="103" t="n">
        <v>214800</v>
      </c>
      <c r="P422" s="102" t="n">
        <v>119600</v>
      </c>
      <c r="Q422" s="102" t="n">
        <v>53000</v>
      </c>
      <c r="R422" s="102" t="n">
        <v>88600</v>
      </c>
      <c r="S422" s="105" t="n">
        <v>179149</v>
      </c>
      <c r="T422" s="105" t="n">
        <v>176600</v>
      </c>
      <c r="U422" s="102" t="n">
        <v>86424.9343551636</v>
      </c>
      <c r="V422" s="105" t="n">
        <v>1E-006</v>
      </c>
      <c r="W422" s="105" t="n">
        <v>0</v>
      </c>
      <c r="X422" s="102" t="n">
        <v>26200</v>
      </c>
      <c r="Y422" s="102" t="n">
        <v>69800</v>
      </c>
      <c r="Z422" s="102" t="n">
        <v>188600</v>
      </c>
      <c r="AA422" s="102" t="n">
        <v>190600</v>
      </c>
      <c r="AB422" s="102" t="n">
        <v>231000</v>
      </c>
      <c r="AC422" s="102" t="n">
        <v>206801.50921049</v>
      </c>
      <c r="AD422" s="102" t="n">
        <v>254400</v>
      </c>
      <c r="AE422" s="78" t="n">
        <v>197000</v>
      </c>
      <c r="AF422" s="99" t="n">
        <f aca="false">SysAvail!AE134</f>
        <v>0.920165322580645</v>
      </c>
      <c r="AG422" s="99" t="n">
        <f aca="false">MachAvail!AE134</f>
        <v>0.921842108771237</v>
      </c>
      <c r="AH422" s="100" t="n">
        <f aca="false">LinhrsIn!AE134/SurveyHrsIn!AE134</f>
        <v>0.998181048387097</v>
      </c>
      <c r="AI422" s="124"/>
      <c r="AJ422" s="93"/>
      <c r="AK422" s="93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</row>
    <row r="423" customFormat="false" ht="14.1" hidden="true" customHeight="true" outlineLevel="0" collapsed="false">
      <c r="A423" s="69" t="s">
        <v>14</v>
      </c>
      <c r="B423" s="69" t="n">
        <v>1</v>
      </c>
      <c r="C423" s="69" t="n">
        <v>211</v>
      </c>
      <c r="D423" s="102" t="n">
        <v>206806</v>
      </c>
      <c r="E423" s="102" t="n">
        <v>202151</v>
      </c>
      <c r="F423" s="102" t="n">
        <v>226739.88653772</v>
      </c>
      <c r="G423" s="102" t="n">
        <v>176870.756117817</v>
      </c>
      <c r="H423" s="102" t="n">
        <v>229629</v>
      </c>
      <c r="I423" s="103" t="n">
        <v>172400</v>
      </c>
      <c r="J423" s="103" t="n">
        <v>175000</v>
      </c>
      <c r="K423" s="103" t="n">
        <v>87000</v>
      </c>
      <c r="L423" s="104" t="n">
        <v>94000</v>
      </c>
      <c r="M423" s="102" t="n">
        <v>161010</v>
      </c>
      <c r="N423" s="102" t="n">
        <v>179020</v>
      </c>
      <c r="O423" s="103" t="n">
        <v>196000</v>
      </c>
      <c r="P423" s="102" t="n">
        <v>138800</v>
      </c>
      <c r="Q423" s="102" t="n">
        <v>220000</v>
      </c>
      <c r="R423" s="102" t="n">
        <v>87400</v>
      </c>
      <c r="S423" s="105" t="n">
        <v>157000</v>
      </c>
      <c r="T423" s="105" t="n">
        <v>231000</v>
      </c>
      <c r="U423" s="102" t="n">
        <v>196739.641120191</v>
      </c>
      <c r="V423" s="105" t="n">
        <v>144517</v>
      </c>
      <c r="W423" s="105" t="n">
        <v>74600</v>
      </c>
      <c r="X423" s="102" t="n">
        <v>94000</v>
      </c>
      <c r="Y423" s="102" t="n">
        <v>79000</v>
      </c>
      <c r="Z423" s="102" t="n">
        <v>196000</v>
      </c>
      <c r="AA423" s="102" t="n">
        <v>213200</v>
      </c>
      <c r="AB423" s="102" t="n">
        <v>218400</v>
      </c>
      <c r="AC423" s="102" t="n">
        <v>225784.75936722</v>
      </c>
      <c r="AD423" s="102" t="n">
        <v>340000</v>
      </c>
      <c r="AE423" s="78" t="n">
        <v>197200</v>
      </c>
      <c r="AF423" s="99" t="n">
        <f aca="false">SysAvail!AE221</f>
        <v>0.9258375</v>
      </c>
      <c r="AG423" s="99" t="n">
        <f aca="false">MachAvail!AE221</f>
        <v>0.928223183294484</v>
      </c>
      <c r="AH423" s="100" t="n">
        <f aca="false">LinhrsIn!AE221/SurveyHrsIn!AE221</f>
        <v>0.997429838709677</v>
      </c>
      <c r="AI423" s="123"/>
      <c r="AJ423" s="93"/>
      <c r="AK423" s="93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</row>
    <row r="424" customFormat="false" ht="14.1" hidden="true" customHeight="true" outlineLevel="0" collapsed="false">
      <c r="A424" s="69" t="s">
        <v>12</v>
      </c>
      <c r="B424" s="69" t="n">
        <v>1</v>
      </c>
      <c r="C424" s="69" t="n">
        <v>216</v>
      </c>
      <c r="D424" s="102" t="n">
        <v>114000</v>
      </c>
      <c r="E424" s="102" t="n">
        <v>194497</v>
      </c>
      <c r="F424" s="102" t="n">
        <v>207031.858534011</v>
      </c>
      <c r="G424" s="102" t="n">
        <v>176692.99656393</v>
      </c>
      <c r="H424" s="102" t="n">
        <v>159635</v>
      </c>
      <c r="I424" s="103" t="n">
        <v>201200</v>
      </c>
      <c r="J424" s="103" t="n">
        <v>173600</v>
      </c>
      <c r="K424" s="103" t="n">
        <v>80800</v>
      </c>
      <c r="L424" s="104" t="n">
        <v>108800</v>
      </c>
      <c r="M424" s="102" t="n">
        <v>181290</v>
      </c>
      <c r="N424" s="102" t="n">
        <v>193916</v>
      </c>
      <c r="O424" s="103" t="n">
        <v>149800</v>
      </c>
      <c r="P424" s="102" t="n">
        <v>206400</v>
      </c>
      <c r="Q424" s="102" t="n">
        <v>176800</v>
      </c>
      <c r="R424" s="102" t="n">
        <v>177000</v>
      </c>
      <c r="S424" s="105" t="n">
        <v>164200</v>
      </c>
      <c r="T424" s="105" t="n">
        <v>248000</v>
      </c>
      <c r="U424" s="102" t="n">
        <v>211837.11687499</v>
      </c>
      <c r="V424" s="105" t="n">
        <v>146600</v>
      </c>
      <c r="W424" s="105" t="n">
        <v>96200</v>
      </c>
      <c r="X424" s="102" t="n">
        <v>97400</v>
      </c>
      <c r="Y424" s="102" t="n">
        <v>112400</v>
      </c>
      <c r="Z424" s="102" t="n">
        <v>216600</v>
      </c>
      <c r="AA424" s="102" t="n">
        <v>200400</v>
      </c>
      <c r="AB424" s="102" t="n">
        <v>238000</v>
      </c>
      <c r="AC424" s="102" t="n">
        <v>187605.196122458</v>
      </c>
      <c r="AD424" s="102" t="n">
        <v>222200</v>
      </c>
      <c r="AE424" s="78" t="n">
        <v>197200</v>
      </c>
      <c r="AF424" s="99" t="n">
        <f aca="false">SysAvail!AE226</f>
        <v>0.950148252688172</v>
      </c>
      <c r="AG424" s="99" t="n">
        <f aca="false">MachAvail!AE226</f>
        <v>0.953215325494221</v>
      </c>
      <c r="AH424" s="100" t="n">
        <f aca="false">LinhrsIn!AE226/SurveyHrsIn!AE226</f>
        <v>0.996782392473118</v>
      </c>
      <c r="AI424" s="123"/>
      <c r="AJ424" s="93"/>
      <c r="AK424" s="93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</row>
    <row r="425" customFormat="false" ht="14.1" hidden="true" customHeight="true" outlineLevel="0" collapsed="false">
      <c r="A425" s="69" t="s">
        <v>12</v>
      </c>
      <c r="B425" s="69" t="n">
        <v>1</v>
      </c>
      <c r="C425" s="69" t="n">
        <v>126</v>
      </c>
      <c r="D425" s="102" t="n">
        <v>154908</v>
      </c>
      <c r="E425" s="102" t="n">
        <v>171329</v>
      </c>
      <c r="F425" s="102" t="n">
        <v>187393.1013218</v>
      </c>
      <c r="G425" s="102" t="n">
        <v>141709.916358919</v>
      </c>
      <c r="H425" s="102" t="n">
        <v>203267</v>
      </c>
      <c r="I425" s="103" t="n">
        <v>164306</v>
      </c>
      <c r="J425" s="103" t="n">
        <v>166233</v>
      </c>
      <c r="K425" s="103" t="n">
        <v>81734</v>
      </c>
      <c r="L425" s="104" t="n">
        <v>96629</v>
      </c>
      <c r="M425" s="102" t="n">
        <v>144759</v>
      </c>
      <c r="N425" s="102" t="n">
        <v>167542</v>
      </c>
      <c r="O425" s="103" t="n">
        <v>165995</v>
      </c>
      <c r="P425" s="102" t="n">
        <v>41800</v>
      </c>
      <c r="Q425" s="102" t="n">
        <v>0</v>
      </c>
      <c r="R425" s="102" t="n">
        <v>0</v>
      </c>
      <c r="S425" s="105" t="n">
        <v>56200</v>
      </c>
      <c r="T425" s="105" t="n">
        <v>221200</v>
      </c>
      <c r="U425" s="102" t="n">
        <v>187446.079845866</v>
      </c>
      <c r="V425" s="105" t="n">
        <v>133400</v>
      </c>
      <c r="W425" s="105" t="n">
        <v>82600</v>
      </c>
      <c r="X425" s="102" t="n">
        <v>99200</v>
      </c>
      <c r="Y425" s="102" t="n">
        <v>103000</v>
      </c>
      <c r="Z425" s="102" t="n">
        <v>203400</v>
      </c>
      <c r="AA425" s="102" t="n">
        <v>208400</v>
      </c>
      <c r="AB425" s="102" t="n">
        <v>194800</v>
      </c>
      <c r="AC425" s="102" t="n">
        <v>199841.766322374</v>
      </c>
      <c r="AD425" s="102" t="n">
        <v>271800</v>
      </c>
      <c r="AE425" s="78" t="n">
        <v>197600</v>
      </c>
      <c r="AF425" s="99" t="n">
        <f aca="false">SysAvail!AE136</f>
        <v>0.907911021505376</v>
      </c>
      <c r="AG425" s="99" t="n">
        <f aca="false">MachAvail!AE136</f>
        <v>0.909761481249429</v>
      </c>
      <c r="AH425" s="100" t="n">
        <f aca="false">LinhrsIn!AE136/SurveyHrsIn!AE136</f>
        <v>0.997965994623656</v>
      </c>
      <c r="AI425" s="123"/>
      <c r="AJ425" s="93"/>
      <c r="AK425" s="93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</row>
    <row r="426" customFormat="false" ht="14.1" hidden="true" customHeight="true" outlineLevel="0" collapsed="false">
      <c r="A426" s="69" t="s">
        <v>12</v>
      </c>
      <c r="B426" s="69" t="n">
        <v>1</v>
      </c>
      <c r="C426" s="69" t="n">
        <v>144</v>
      </c>
      <c r="D426" s="102" t="n">
        <v>211800</v>
      </c>
      <c r="E426" s="102" t="n">
        <v>194722</v>
      </c>
      <c r="F426" s="102" t="n">
        <v>221276.27481392</v>
      </c>
      <c r="G426" s="102" t="n">
        <v>168871.576192891</v>
      </c>
      <c r="H426" s="102" t="n">
        <v>198496</v>
      </c>
      <c r="I426" s="103" t="n">
        <v>185400</v>
      </c>
      <c r="J426" s="103" t="n">
        <v>142600</v>
      </c>
      <c r="K426" s="103" t="n">
        <v>78000</v>
      </c>
      <c r="L426" s="104" t="n">
        <v>94400</v>
      </c>
      <c r="M426" s="102" t="n">
        <v>175379</v>
      </c>
      <c r="N426" s="102" t="n">
        <v>182272</v>
      </c>
      <c r="O426" s="103" t="n">
        <v>204600</v>
      </c>
      <c r="P426" s="102" t="n">
        <v>132000</v>
      </c>
      <c r="Q426" s="102" t="n">
        <v>214692</v>
      </c>
      <c r="R426" s="102" t="n">
        <v>138230</v>
      </c>
      <c r="S426" s="105" t="n">
        <v>154000</v>
      </c>
      <c r="T426" s="105" t="n">
        <v>230000</v>
      </c>
      <c r="U426" s="102" t="n">
        <v>204539.01130722</v>
      </c>
      <c r="V426" s="105" t="n">
        <v>152400</v>
      </c>
      <c r="W426" s="105" t="n">
        <v>87600</v>
      </c>
      <c r="X426" s="102" t="n">
        <v>98800</v>
      </c>
      <c r="Y426" s="102" t="n">
        <v>104800</v>
      </c>
      <c r="Z426" s="102" t="n">
        <v>203600</v>
      </c>
      <c r="AA426" s="102" t="n">
        <v>210400</v>
      </c>
      <c r="AB426" s="102" t="n">
        <v>259377</v>
      </c>
      <c r="AC426" s="102" t="n">
        <v>226780.617385331</v>
      </c>
      <c r="AD426" s="102" t="n">
        <v>288400</v>
      </c>
      <c r="AE426" s="78" t="n">
        <v>198400</v>
      </c>
      <c r="AF426" s="99" t="n">
        <f aca="false">SysAvail!AE154</f>
        <v>0.928041397849462</v>
      </c>
      <c r="AG426" s="99" t="n">
        <f aca="false">MachAvail!AE154</f>
        <v>0.941271320500999</v>
      </c>
      <c r="AH426" s="100" t="n">
        <f aca="false">LinhrsIn!AE154/SurveyHrsIn!AE154</f>
        <v>0.985944623655914</v>
      </c>
      <c r="AI426" s="123"/>
      <c r="AJ426" s="93"/>
      <c r="AK426" s="109"/>
      <c r="AL426" s="109"/>
      <c r="AM426" s="109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</row>
    <row r="427" customFormat="false" ht="14.1" hidden="true" customHeight="true" outlineLevel="0" collapsed="false">
      <c r="A427" s="69" t="s">
        <v>12</v>
      </c>
      <c r="B427" s="69" t="n">
        <v>1</v>
      </c>
      <c r="C427" s="69" t="n">
        <v>190</v>
      </c>
      <c r="D427" s="102" t="n">
        <v>217400</v>
      </c>
      <c r="E427" s="102" t="n">
        <v>199224</v>
      </c>
      <c r="F427" s="102" t="n">
        <v>209373.40641564</v>
      </c>
      <c r="G427" s="102" t="n">
        <v>157317.205190219</v>
      </c>
      <c r="H427" s="102" t="n">
        <v>139049</v>
      </c>
      <c r="I427" s="103" t="n">
        <v>186400</v>
      </c>
      <c r="J427" s="103" t="n">
        <v>161600</v>
      </c>
      <c r="K427" s="103" t="n">
        <v>77800</v>
      </c>
      <c r="L427" s="104" t="n">
        <v>93200</v>
      </c>
      <c r="M427" s="102" t="n">
        <v>168037</v>
      </c>
      <c r="N427" s="102" t="n">
        <v>178472</v>
      </c>
      <c r="O427" s="103" t="n">
        <v>215000</v>
      </c>
      <c r="P427" s="102" t="n">
        <v>181800</v>
      </c>
      <c r="Q427" s="102" t="n">
        <v>109200</v>
      </c>
      <c r="R427" s="102" t="n">
        <v>0</v>
      </c>
      <c r="S427" s="105" t="n">
        <v>140187</v>
      </c>
      <c r="T427" s="105" t="n">
        <v>216200</v>
      </c>
      <c r="U427" s="102" t="n">
        <v>89305.7655003357</v>
      </c>
      <c r="V427" s="105" t="n">
        <v>152600</v>
      </c>
      <c r="W427" s="105" t="n">
        <v>83400</v>
      </c>
      <c r="X427" s="102" t="n">
        <v>89800</v>
      </c>
      <c r="Y427" s="102" t="n">
        <v>89800</v>
      </c>
      <c r="Z427" s="102" t="n">
        <v>203200</v>
      </c>
      <c r="AA427" s="102" t="n">
        <v>206800</v>
      </c>
      <c r="AB427" s="102" t="n">
        <v>230400</v>
      </c>
      <c r="AC427" s="102" t="n">
        <v>215598.098603265</v>
      </c>
      <c r="AD427" s="102" t="n">
        <v>244800</v>
      </c>
      <c r="AE427" s="78" t="n">
        <v>198400</v>
      </c>
      <c r="AF427" s="99" t="n">
        <f aca="false">SysAvail!AE200</f>
        <v>0.92731626344086</v>
      </c>
      <c r="AG427" s="99" t="n">
        <f aca="false">MachAvail!AE200</f>
        <v>0.928644199682853</v>
      </c>
      <c r="AH427" s="100" t="n">
        <f aca="false">LinhrsIn!AE200/SurveyHrsIn!AE200</f>
        <v>0.998570026881721</v>
      </c>
      <c r="AI427" s="123"/>
      <c r="AJ427" s="93"/>
      <c r="AK427" s="109"/>
      <c r="AL427" s="109"/>
      <c r="AM427" s="93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</row>
    <row r="428" customFormat="false" ht="14.1" hidden="true" customHeight="true" outlineLevel="0" collapsed="false">
      <c r="A428" s="69" t="s">
        <v>12</v>
      </c>
      <c r="B428" s="69" t="n">
        <v>1</v>
      </c>
      <c r="C428" s="69" t="n">
        <v>180</v>
      </c>
      <c r="D428" s="102" t="n">
        <v>155200</v>
      </c>
      <c r="E428" s="102" t="n">
        <v>177388</v>
      </c>
      <c r="F428" s="102" t="n">
        <v>208788.019445233</v>
      </c>
      <c r="G428" s="102" t="n">
        <v>160872.396267964</v>
      </c>
      <c r="H428" s="102" t="n">
        <v>27600</v>
      </c>
      <c r="I428" s="103" t="n">
        <v>178600</v>
      </c>
      <c r="J428" s="103" t="n">
        <v>158400</v>
      </c>
      <c r="K428" s="103" t="n">
        <v>74600</v>
      </c>
      <c r="L428" s="104" t="n">
        <v>84600</v>
      </c>
      <c r="M428" s="102" t="n">
        <v>165701</v>
      </c>
      <c r="N428" s="102" t="n">
        <v>170846</v>
      </c>
      <c r="O428" s="103" t="n">
        <v>194000</v>
      </c>
      <c r="P428" s="102" t="n">
        <v>183000</v>
      </c>
      <c r="Q428" s="102" t="n">
        <v>200200</v>
      </c>
      <c r="R428" s="102" t="n">
        <v>153400</v>
      </c>
      <c r="S428" s="105" t="n">
        <v>150600</v>
      </c>
      <c r="T428" s="105" t="n">
        <v>223400</v>
      </c>
      <c r="U428" s="102" t="n">
        <v>192823.631316854</v>
      </c>
      <c r="V428" s="105" t="n">
        <v>139000</v>
      </c>
      <c r="W428" s="105" t="n">
        <v>75800</v>
      </c>
      <c r="X428" s="102" t="n">
        <v>86200</v>
      </c>
      <c r="Y428" s="102" t="n">
        <v>88000</v>
      </c>
      <c r="Z428" s="102" t="n">
        <v>201200</v>
      </c>
      <c r="AA428" s="102" t="n">
        <v>202200</v>
      </c>
      <c r="AB428" s="102" t="n">
        <v>219800</v>
      </c>
      <c r="AC428" s="102" t="n">
        <v>201123.89832307</v>
      </c>
      <c r="AD428" s="102" t="n">
        <v>229000</v>
      </c>
      <c r="AE428" s="78" t="n">
        <v>199400</v>
      </c>
      <c r="AF428" s="99" t="n">
        <f aca="false">SysAvail!AE190</f>
        <v>0.982729569892473</v>
      </c>
      <c r="AG428" s="99" t="n">
        <f aca="false">MachAvail!AE190</f>
        <v>0.985759322368899</v>
      </c>
      <c r="AH428" s="100" t="n">
        <f aca="false">LinhrsIn!AE190/SurveyHrsIn!AE190</f>
        <v>0.996926478494624</v>
      </c>
      <c r="AI428" s="123"/>
      <c r="AJ428" s="93"/>
      <c r="AK428" s="93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</row>
    <row r="429" customFormat="false" ht="14.1" hidden="true" customHeight="true" outlineLevel="0" collapsed="false">
      <c r="A429" s="69" t="s">
        <v>12</v>
      </c>
      <c r="B429" s="69" t="n">
        <v>1</v>
      </c>
      <c r="C429" s="69" t="n">
        <v>164</v>
      </c>
      <c r="D429" s="102" t="n">
        <v>219400</v>
      </c>
      <c r="E429" s="102" t="n">
        <v>196073</v>
      </c>
      <c r="F429" s="102" t="n">
        <v>205080.568632654</v>
      </c>
      <c r="G429" s="102" t="n">
        <v>177404.034779479</v>
      </c>
      <c r="H429" s="102" t="n">
        <v>213301</v>
      </c>
      <c r="I429" s="103" t="n">
        <v>193200</v>
      </c>
      <c r="J429" s="103" t="n">
        <v>171800</v>
      </c>
      <c r="K429" s="103" t="n">
        <v>76600</v>
      </c>
      <c r="L429" s="104" t="n">
        <v>101800</v>
      </c>
      <c r="M429" s="102" t="n">
        <v>173190</v>
      </c>
      <c r="N429" s="102" t="n">
        <v>176226</v>
      </c>
      <c r="O429" s="103" t="n">
        <v>137200</v>
      </c>
      <c r="P429" s="102" t="n">
        <v>61800</v>
      </c>
      <c r="Q429" s="102" t="n">
        <v>14600</v>
      </c>
      <c r="R429" s="102" t="n">
        <v>51200</v>
      </c>
      <c r="S429" s="105" t="n">
        <v>60800</v>
      </c>
      <c r="T429" s="105" t="n">
        <v>180800</v>
      </c>
      <c r="U429" s="102" t="n">
        <v>206459.565404002</v>
      </c>
      <c r="V429" s="105" t="n">
        <v>164000</v>
      </c>
      <c r="W429" s="105" t="n">
        <v>87600</v>
      </c>
      <c r="X429" s="102" t="n">
        <v>96200</v>
      </c>
      <c r="Y429" s="102" t="n">
        <v>107800</v>
      </c>
      <c r="Z429" s="102" t="n">
        <v>215400</v>
      </c>
      <c r="AA429" s="102" t="n">
        <v>218800</v>
      </c>
      <c r="AB429" s="102" t="n">
        <v>239600</v>
      </c>
      <c r="AC429" s="102" t="n">
        <v>140216.996670642</v>
      </c>
      <c r="AD429" s="102" t="n">
        <v>259800</v>
      </c>
      <c r="AE429" s="78" t="n">
        <v>199600</v>
      </c>
      <c r="AF429" s="99" t="n">
        <f aca="false">SysAvail!AE174</f>
        <v>0.975480913978495</v>
      </c>
      <c r="AG429" s="99" t="n">
        <f aca="false">MachAvail!AE174</f>
        <v>0.98327282245515</v>
      </c>
      <c r="AH429" s="100" t="n">
        <f aca="false">LinhrsIn!AE174/SurveyHrsIn!AE174</f>
        <v>0.992075537634409</v>
      </c>
      <c r="AI429" s="123"/>
      <c r="AJ429" s="93"/>
      <c r="AK429" s="93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</row>
    <row r="430" customFormat="false" ht="14.1" hidden="true" customHeight="true" outlineLevel="0" collapsed="false">
      <c r="A430" s="69" t="s">
        <v>12</v>
      </c>
      <c r="B430" s="69" t="n">
        <v>1</v>
      </c>
      <c r="C430" s="69" t="n">
        <v>170</v>
      </c>
      <c r="D430" s="102" t="n">
        <v>195800</v>
      </c>
      <c r="E430" s="102" t="n">
        <v>159605</v>
      </c>
      <c r="F430" s="102" t="n">
        <v>207812.374494554</v>
      </c>
      <c r="G430" s="102" t="n">
        <v>162649.991806837</v>
      </c>
      <c r="H430" s="102" t="n">
        <v>209700</v>
      </c>
      <c r="I430" s="103" t="n">
        <v>185800</v>
      </c>
      <c r="J430" s="103" t="n">
        <v>169000</v>
      </c>
      <c r="K430" s="103" t="n">
        <v>79800</v>
      </c>
      <c r="L430" s="104" t="n">
        <v>92000</v>
      </c>
      <c r="M430" s="102" t="n">
        <v>170376</v>
      </c>
      <c r="N430" s="102" t="n">
        <v>185665</v>
      </c>
      <c r="O430" s="103" t="n">
        <v>214800</v>
      </c>
      <c r="P430" s="102" t="n">
        <v>101600</v>
      </c>
      <c r="Q430" s="102" t="n">
        <v>158200</v>
      </c>
      <c r="R430" s="102" t="n">
        <v>126200</v>
      </c>
      <c r="S430" s="105" t="n">
        <v>159200</v>
      </c>
      <c r="T430" s="105" t="n">
        <v>229800</v>
      </c>
      <c r="U430" s="102" t="n">
        <v>194936.240823313</v>
      </c>
      <c r="V430" s="105" t="n">
        <v>139600</v>
      </c>
      <c r="W430" s="105" t="n">
        <v>82400</v>
      </c>
      <c r="X430" s="102" t="n">
        <v>89600</v>
      </c>
      <c r="Y430" s="102" t="n">
        <v>101800</v>
      </c>
      <c r="Z430" s="102" t="n">
        <v>215200</v>
      </c>
      <c r="AA430" s="102" t="n">
        <v>204000</v>
      </c>
      <c r="AB430" s="102" t="n">
        <v>228000</v>
      </c>
      <c r="AC430" s="102" t="n">
        <v>200495.972767824</v>
      </c>
      <c r="AD430" s="102" t="n">
        <v>249000</v>
      </c>
      <c r="AE430" s="78" t="n">
        <v>199600</v>
      </c>
      <c r="AF430" s="99" t="n">
        <f aca="false">SysAvail!AE180</f>
        <v>0.951793279569893</v>
      </c>
      <c r="AG430" s="99" t="n">
        <f aca="false">MachAvail!AE180</f>
        <v>0.961483847824322</v>
      </c>
      <c r="AH430" s="100" t="n">
        <f aca="false">LinhrsIn!AE180/SurveyHrsIn!AE180</f>
        <v>0.98992123655914</v>
      </c>
      <c r="AI430" s="123"/>
      <c r="AJ430" s="93"/>
      <c r="AK430" s="93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</row>
    <row r="431" customFormat="false" ht="14.1" hidden="true" customHeight="true" outlineLevel="0" collapsed="false">
      <c r="A431" s="69" t="s">
        <v>12</v>
      </c>
      <c r="B431" s="69" t="n">
        <v>1</v>
      </c>
      <c r="C431" s="69" t="n">
        <v>192</v>
      </c>
      <c r="D431" s="102" t="n">
        <v>215400</v>
      </c>
      <c r="E431" s="102" t="n">
        <v>173336</v>
      </c>
      <c r="F431" s="102" t="n">
        <v>208202.632474826</v>
      </c>
      <c r="G431" s="102" t="n">
        <v>162294.472699063</v>
      </c>
      <c r="H431" s="102" t="n">
        <v>164538</v>
      </c>
      <c r="I431" s="103" t="n">
        <v>187000</v>
      </c>
      <c r="J431" s="103" t="n">
        <v>167200</v>
      </c>
      <c r="K431" s="103" t="n">
        <v>79200</v>
      </c>
      <c r="L431" s="104" t="n">
        <v>94800</v>
      </c>
      <c r="M431" s="102" t="n">
        <v>163891</v>
      </c>
      <c r="N431" s="102" t="n">
        <v>177388</v>
      </c>
      <c r="O431" s="103" t="n">
        <v>156200</v>
      </c>
      <c r="P431" s="102" t="n">
        <v>152400</v>
      </c>
      <c r="Q431" s="102" t="n">
        <v>136000</v>
      </c>
      <c r="R431" s="102" t="n">
        <v>109800</v>
      </c>
      <c r="S431" s="105" t="n">
        <v>112400</v>
      </c>
      <c r="T431" s="105" t="n">
        <v>168600</v>
      </c>
      <c r="U431" s="102" t="n">
        <v>184181.137881338</v>
      </c>
      <c r="V431" s="105" t="n">
        <v>127600</v>
      </c>
      <c r="W431" s="105" t="n">
        <v>83800</v>
      </c>
      <c r="X431" s="102" t="n">
        <v>87600</v>
      </c>
      <c r="Y431" s="102" t="n">
        <v>98400</v>
      </c>
      <c r="Z431" s="102" t="n">
        <v>203800</v>
      </c>
      <c r="AA431" s="102" t="n">
        <v>176400</v>
      </c>
      <c r="AB431" s="102" t="n">
        <v>220800</v>
      </c>
      <c r="AC431" s="102" t="n">
        <v>202349.714130472</v>
      </c>
      <c r="AD431" s="102" t="n">
        <v>258200</v>
      </c>
      <c r="AE431" s="78" t="n">
        <v>202200</v>
      </c>
      <c r="AF431" s="99" t="n">
        <f aca="false">SysAvail!AE202</f>
        <v>0.955793413978495</v>
      </c>
      <c r="AG431" s="99" t="n">
        <f aca="false">MachAvail!AE202</f>
        <v>0.957655564927124</v>
      </c>
      <c r="AH431" s="100" t="n">
        <f aca="false">LinhrsIn!AE202/SurveyHrsIn!AE202</f>
        <v>0.998055510752688</v>
      </c>
      <c r="AI431" s="124"/>
      <c r="AJ431" s="93"/>
      <c r="AK431" s="93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</row>
    <row r="432" customFormat="false" ht="14.1" hidden="true" customHeight="true" outlineLevel="0" collapsed="false">
      <c r="A432" s="69" t="s">
        <v>12</v>
      </c>
      <c r="B432" s="69" t="n">
        <v>1</v>
      </c>
      <c r="C432" s="69" t="n">
        <v>199</v>
      </c>
      <c r="D432" s="102" t="n">
        <v>230600</v>
      </c>
      <c r="E432" s="102" t="n">
        <v>199674</v>
      </c>
      <c r="F432" s="102" t="n">
        <v>210544.180356454</v>
      </c>
      <c r="G432" s="102" t="n">
        <v>163538.789576273</v>
      </c>
      <c r="H432" s="102" t="n">
        <v>220368</v>
      </c>
      <c r="I432" s="103" t="n">
        <v>186200</v>
      </c>
      <c r="J432" s="103" t="n">
        <v>152600</v>
      </c>
      <c r="K432" s="103" t="n">
        <v>87200</v>
      </c>
      <c r="L432" s="104" t="n">
        <v>94600</v>
      </c>
      <c r="M432" s="102" t="n">
        <v>153471</v>
      </c>
      <c r="N432" s="102" t="n">
        <v>120924</v>
      </c>
      <c r="O432" s="103" t="n">
        <v>202600</v>
      </c>
      <c r="P432" s="102" t="n">
        <v>200800</v>
      </c>
      <c r="Q432" s="102" t="n">
        <v>219400</v>
      </c>
      <c r="R432" s="102" t="n">
        <v>167200</v>
      </c>
      <c r="S432" s="105" t="n">
        <v>155000</v>
      </c>
      <c r="T432" s="105" t="n">
        <v>228000</v>
      </c>
      <c r="U432" s="102" t="n">
        <v>207996.008681427</v>
      </c>
      <c r="V432" s="105" t="n">
        <v>156800</v>
      </c>
      <c r="W432" s="105" t="n">
        <v>86800</v>
      </c>
      <c r="X432" s="102" t="n">
        <v>103600</v>
      </c>
      <c r="Y432" s="102" t="n">
        <v>110000</v>
      </c>
      <c r="Z432" s="102" t="n">
        <v>216200</v>
      </c>
      <c r="AA432" s="102" t="n">
        <v>223800</v>
      </c>
      <c r="AB432" s="102" t="n">
        <v>240400</v>
      </c>
      <c r="AC432" s="102" t="n">
        <v>224802.041794211</v>
      </c>
      <c r="AD432" s="102" t="n">
        <v>265800</v>
      </c>
      <c r="AE432" s="78" t="n">
        <v>202800</v>
      </c>
      <c r="AF432" s="99" t="n">
        <f aca="false">SysAvail!AE209</f>
        <v>0.939309274193548</v>
      </c>
      <c r="AG432" s="99" t="n">
        <f aca="false">MachAvail!AE209</f>
        <v>0.940570321095824</v>
      </c>
      <c r="AH432" s="100" t="n">
        <f aca="false">LinhrsIn!AE209/SurveyHrsIn!AE209</f>
        <v>0.998659274193549</v>
      </c>
      <c r="AI432" s="123"/>
      <c r="AJ432" s="93"/>
      <c r="AK432" s="93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</row>
    <row r="433" customFormat="false" ht="14.1" hidden="true" customHeight="true" outlineLevel="0" collapsed="false">
      <c r="A433" s="69" t="s">
        <v>12</v>
      </c>
      <c r="B433" s="69" t="n">
        <v>1</v>
      </c>
      <c r="C433" s="69" t="n">
        <v>221</v>
      </c>
      <c r="D433" s="102" t="n">
        <v>247400</v>
      </c>
      <c r="E433" s="102" t="n">
        <v>213181</v>
      </c>
      <c r="F433" s="102" t="n">
        <v>217568.824001341</v>
      </c>
      <c r="G433" s="102" t="n">
        <v>183803.37871942</v>
      </c>
      <c r="H433" s="102" t="n">
        <v>64089</v>
      </c>
      <c r="I433" s="103" t="n">
        <v>204600</v>
      </c>
      <c r="J433" s="103" t="n">
        <v>174000</v>
      </c>
      <c r="K433" s="103" t="n">
        <v>84600</v>
      </c>
      <c r="L433" s="104" t="n">
        <v>107400</v>
      </c>
      <c r="M433" s="102" t="n">
        <v>199200</v>
      </c>
      <c r="N433" s="102" t="n">
        <v>212020</v>
      </c>
      <c r="O433" s="103" t="n">
        <v>208200</v>
      </c>
      <c r="P433" s="102" t="n">
        <v>218600</v>
      </c>
      <c r="Q433" s="102" t="n">
        <v>215600</v>
      </c>
      <c r="R433" s="102" t="n">
        <v>167600</v>
      </c>
      <c r="S433" s="105" t="n">
        <v>172200</v>
      </c>
      <c r="T433" s="105" t="n">
        <v>234800</v>
      </c>
      <c r="U433" s="102" t="n">
        <v>193975.963774923</v>
      </c>
      <c r="V433" s="105" t="n">
        <v>154000</v>
      </c>
      <c r="W433" s="105" t="n">
        <v>96000</v>
      </c>
      <c r="X433" s="102" t="n">
        <v>108200</v>
      </c>
      <c r="Y433" s="102" t="n">
        <v>124400</v>
      </c>
      <c r="Z433" s="102" t="n">
        <v>229400</v>
      </c>
      <c r="AA433" s="102" t="n">
        <v>189800</v>
      </c>
      <c r="AB433" s="102" t="n">
        <v>245200</v>
      </c>
      <c r="AC433" s="102" t="n">
        <v>188749.353449581</v>
      </c>
      <c r="AD433" s="102" t="n">
        <v>246400</v>
      </c>
      <c r="AE433" s="78" t="n">
        <v>203200</v>
      </c>
      <c r="AF433" s="99" t="n">
        <f aca="false">SysAvail!AE231</f>
        <v>0.911848521505376</v>
      </c>
      <c r="AG433" s="99" t="n">
        <f aca="false">MachAvail!AE231</f>
        <v>0.916493567127587</v>
      </c>
      <c r="AH433" s="100" t="n">
        <f aca="false">LinhrsIn!AE231/SurveyHrsIn!AE231</f>
        <v>0.994931720430108</v>
      </c>
      <c r="AI433" s="123"/>
      <c r="AJ433" s="93"/>
      <c r="AK433" s="93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</row>
    <row r="434" customFormat="false" ht="14.1" hidden="true" customHeight="true" outlineLevel="0" collapsed="false">
      <c r="A434" s="69" t="s">
        <v>12</v>
      </c>
      <c r="B434" s="69" t="n">
        <v>1</v>
      </c>
      <c r="C434" s="69" t="n">
        <v>219</v>
      </c>
      <c r="D434" s="102" t="n">
        <v>220200</v>
      </c>
      <c r="E434" s="102" t="n">
        <v>213181</v>
      </c>
      <c r="F434" s="102" t="n">
        <v>172298.898289851</v>
      </c>
      <c r="G434" s="102" t="n">
        <v>185403.214704405</v>
      </c>
      <c r="H434" s="102" t="n">
        <v>261463</v>
      </c>
      <c r="I434" s="103" t="n">
        <v>210400</v>
      </c>
      <c r="J434" s="103" t="n">
        <v>169800</v>
      </c>
      <c r="K434" s="103" t="n">
        <v>102600</v>
      </c>
      <c r="L434" s="104" t="n">
        <v>122000</v>
      </c>
      <c r="M434" s="102" t="n">
        <v>204200</v>
      </c>
      <c r="N434" s="102" t="n">
        <v>224706</v>
      </c>
      <c r="O434" s="103" t="n">
        <v>175600</v>
      </c>
      <c r="P434" s="102" t="n">
        <v>173600</v>
      </c>
      <c r="Q434" s="102" t="n">
        <v>207000</v>
      </c>
      <c r="R434" s="102" t="n">
        <v>171200</v>
      </c>
      <c r="S434" s="105" t="n">
        <v>181800</v>
      </c>
      <c r="T434" s="105" t="n">
        <v>261600</v>
      </c>
      <c r="U434" s="102" t="n">
        <v>217982.88998469</v>
      </c>
      <c r="V434" s="105" t="n">
        <v>162800</v>
      </c>
      <c r="W434" s="105" t="n">
        <v>106800</v>
      </c>
      <c r="X434" s="102" t="n">
        <v>116200</v>
      </c>
      <c r="Y434" s="102" t="n">
        <v>128400</v>
      </c>
      <c r="Z434" s="102" t="n">
        <v>234800</v>
      </c>
      <c r="AA434" s="102" t="n">
        <v>222400</v>
      </c>
      <c r="AB434" s="102" t="n">
        <v>226600</v>
      </c>
      <c r="AC434" s="102" t="n">
        <v>221790.064056118</v>
      </c>
      <c r="AD434" s="102" t="n">
        <v>266800</v>
      </c>
      <c r="AE434" s="78" t="n">
        <v>203600</v>
      </c>
      <c r="AF434" s="99" t="n">
        <f aca="false">SysAvail!AE229</f>
        <v>0.907091935483871</v>
      </c>
      <c r="AG434" s="99" t="n">
        <f aca="false">MachAvail!AE229</f>
        <v>0.931984824232066</v>
      </c>
      <c r="AH434" s="100" t="n">
        <f aca="false">LinhrsIn!AE229/SurveyHrsIn!AE229</f>
        <v>0.973290456989247</v>
      </c>
      <c r="AI434" s="123"/>
      <c r="AJ434" s="93"/>
      <c r="AK434" s="93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</row>
    <row r="435" customFormat="false" ht="14.1" hidden="true" customHeight="true" outlineLevel="0" collapsed="false">
      <c r="A435" s="69" t="s">
        <v>12</v>
      </c>
      <c r="B435" s="69" t="n">
        <v>1</v>
      </c>
      <c r="C435" s="69" t="n">
        <v>258</v>
      </c>
      <c r="D435" s="102" t="n">
        <v>208200</v>
      </c>
      <c r="E435" s="102" t="n">
        <v>193822</v>
      </c>
      <c r="F435" s="102" t="n">
        <v>196104.63508641</v>
      </c>
      <c r="G435" s="102" t="n">
        <v>115188.19091894</v>
      </c>
      <c r="H435" s="102" t="n">
        <v>141903</v>
      </c>
      <c r="I435" s="103" t="n">
        <v>192000</v>
      </c>
      <c r="J435" s="103" t="n">
        <v>148800</v>
      </c>
      <c r="K435" s="103" t="n">
        <v>86200</v>
      </c>
      <c r="L435" s="104" t="n">
        <v>101200</v>
      </c>
      <c r="M435" s="102" t="n">
        <v>177800</v>
      </c>
      <c r="N435" s="102" t="n">
        <v>187200</v>
      </c>
      <c r="O435" s="103" t="n">
        <v>194200</v>
      </c>
      <c r="P435" s="102" t="n">
        <v>194600</v>
      </c>
      <c r="Q435" s="102" t="n">
        <v>198400</v>
      </c>
      <c r="R435" s="102" t="n">
        <v>160200</v>
      </c>
      <c r="S435" s="105" t="n">
        <v>162000</v>
      </c>
      <c r="T435" s="105" t="n">
        <v>250000</v>
      </c>
      <c r="U435" s="102" t="n">
        <v>182452.639194234</v>
      </c>
      <c r="V435" s="105" t="n">
        <v>142600</v>
      </c>
      <c r="W435" s="105" t="n">
        <v>91800</v>
      </c>
      <c r="X435" s="102" t="n">
        <v>91400</v>
      </c>
      <c r="Y435" s="102" t="n">
        <v>106400</v>
      </c>
      <c r="Z435" s="102" t="n">
        <v>195000</v>
      </c>
      <c r="AA435" s="102" t="n">
        <v>83800</v>
      </c>
      <c r="AB435" s="102" t="n">
        <v>200000</v>
      </c>
      <c r="AC435" s="102" t="n">
        <v>201315.373380276</v>
      </c>
      <c r="AD435" s="102" t="n">
        <v>237600</v>
      </c>
      <c r="AE435" s="78" t="n">
        <v>203800</v>
      </c>
      <c r="AF435" s="99" t="n">
        <f aca="false">SysAvail!AE268</f>
        <v>0.974330241935484</v>
      </c>
      <c r="AG435" s="99" t="n">
        <f aca="false">MachAvail!AE268</f>
        <v>0.977362957154418</v>
      </c>
      <c r="AH435" s="100" t="n">
        <f aca="false">LinhrsIn!AE268/SurveyHrsIn!AE268</f>
        <v>0.996897043010753</v>
      </c>
      <c r="AI435" s="125"/>
      <c r="AJ435" s="93"/>
      <c r="AK435" s="93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</row>
    <row r="436" customFormat="false" ht="14.1" hidden="true" customHeight="true" outlineLevel="0" collapsed="false">
      <c r="A436" s="69" t="s">
        <v>12</v>
      </c>
      <c r="B436" s="69" t="n">
        <v>1</v>
      </c>
      <c r="C436" s="69" t="n">
        <v>139</v>
      </c>
      <c r="D436" s="102" t="n">
        <v>213600</v>
      </c>
      <c r="E436" s="102" t="n">
        <v>169735</v>
      </c>
      <c r="F436" s="102" t="n">
        <v>140883.130877998</v>
      </c>
      <c r="G436" s="102" t="n">
        <v>163005.510914612</v>
      </c>
      <c r="H436" s="102" t="n">
        <v>216941</v>
      </c>
      <c r="I436" s="103" t="n">
        <v>202000</v>
      </c>
      <c r="J436" s="103" t="n">
        <v>174600</v>
      </c>
      <c r="K436" s="103" t="n">
        <v>89800</v>
      </c>
      <c r="L436" s="104" t="n">
        <v>82600</v>
      </c>
      <c r="M436" s="102" t="n">
        <v>149124</v>
      </c>
      <c r="N436" s="102" t="n">
        <v>176495</v>
      </c>
      <c r="O436" s="103" t="n">
        <v>185000</v>
      </c>
      <c r="P436" s="102" t="n">
        <v>125400</v>
      </c>
      <c r="Q436" s="102" t="n">
        <v>185600</v>
      </c>
      <c r="R436" s="102" t="n">
        <v>67000</v>
      </c>
      <c r="S436" s="105" t="n">
        <v>163000</v>
      </c>
      <c r="T436" s="105" t="n">
        <v>217000</v>
      </c>
      <c r="U436" s="102" t="n">
        <v>202042.290981405</v>
      </c>
      <c r="V436" s="105" t="n">
        <v>144600</v>
      </c>
      <c r="W436" s="105" t="n">
        <v>92400</v>
      </c>
      <c r="X436" s="102" t="n">
        <v>91200</v>
      </c>
      <c r="Y436" s="102" t="n">
        <v>110400</v>
      </c>
      <c r="Z436" s="102" t="n">
        <v>215800</v>
      </c>
      <c r="AA436" s="102" t="n">
        <v>212800</v>
      </c>
      <c r="AB436" s="102" t="n">
        <v>240400</v>
      </c>
      <c r="AC436" s="102" t="n">
        <v>212195.661924988</v>
      </c>
      <c r="AD436" s="102" t="n">
        <v>260800</v>
      </c>
      <c r="AE436" s="78" t="n">
        <v>204600</v>
      </c>
      <c r="AF436" s="99" t="n">
        <f aca="false">SysAvail!AE149</f>
        <v>0.966123790322581</v>
      </c>
      <c r="AG436" s="99" t="n">
        <f aca="false">MachAvail!AE149</f>
        <v>0.96983706702841</v>
      </c>
      <c r="AH436" s="100" t="n">
        <f aca="false">LinhrsIn!AE149/SurveyHrsIn!AE149</f>
        <v>0.99617123655914</v>
      </c>
      <c r="AI436" s="123"/>
      <c r="AJ436" s="93"/>
      <c r="AK436" s="93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</row>
    <row r="437" customFormat="false" ht="14.1" hidden="true" customHeight="true" outlineLevel="0" collapsed="false">
      <c r="A437" s="69" t="s">
        <v>12</v>
      </c>
      <c r="B437" s="69" t="n">
        <v>1</v>
      </c>
      <c r="C437" s="69" t="n">
        <v>233</v>
      </c>
      <c r="D437" s="102" t="n">
        <v>185000</v>
      </c>
      <c r="E437" s="102" t="n">
        <v>191796</v>
      </c>
      <c r="F437" s="102" t="n">
        <v>193567.958214646</v>
      </c>
      <c r="G437" s="102" t="n">
        <v>142563.162217577</v>
      </c>
      <c r="H437" s="102" t="n">
        <v>95249</v>
      </c>
      <c r="I437" s="103" t="n">
        <v>180200</v>
      </c>
      <c r="J437" s="103" t="n">
        <v>154200</v>
      </c>
      <c r="K437" s="103" t="n">
        <v>81200</v>
      </c>
      <c r="L437" s="104" t="n">
        <v>94200</v>
      </c>
      <c r="M437" s="102" t="n">
        <v>157007</v>
      </c>
      <c r="N437" s="102" t="n">
        <v>168924</v>
      </c>
      <c r="O437" s="103" t="n">
        <v>191800</v>
      </c>
      <c r="P437" s="102" t="n">
        <v>197200</v>
      </c>
      <c r="Q437" s="102" t="n">
        <v>200800</v>
      </c>
      <c r="R437" s="102" t="n">
        <v>158600</v>
      </c>
      <c r="S437" s="105" t="n">
        <v>151400</v>
      </c>
      <c r="T437" s="105" t="n">
        <v>210800</v>
      </c>
      <c r="U437" s="102" t="n">
        <v>173426.034939362</v>
      </c>
      <c r="V437" s="105" t="n">
        <v>99600</v>
      </c>
      <c r="W437" s="105" t="n">
        <v>74200</v>
      </c>
      <c r="X437" s="102" t="n">
        <v>90800</v>
      </c>
      <c r="Y437" s="102" t="n">
        <v>91800</v>
      </c>
      <c r="Z437" s="102" t="n">
        <v>219400</v>
      </c>
      <c r="AA437" s="102" t="n">
        <v>179600</v>
      </c>
      <c r="AB437" s="102" t="n">
        <v>176600</v>
      </c>
      <c r="AC437" s="102" t="n">
        <v>166101.79631575</v>
      </c>
      <c r="AD437" s="102" t="n">
        <v>268200</v>
      </c>
      <c r="AE437" s="78" t="n">
        <v>204600</v>
      </c>
      <c r="AF437" s="99" t="n">
        <f aca="false">SysAvail!AE243</f>
        <v>0.983077956989247</v>
      </c>
      <c r="AG437" s="99" t="n">
        <f aca="false">MachAvail!AE243</f>
        <v>1.01205468784268</v>
      </c>
      <c r="AH437" s="100" t="n">
        <f aca="false">LinhrsIn!AE243/SurveyHrsIn!AE243</f>
        <v>0.971368413978495</v>
      </c>
      <c r="AI437" s="123"/>
      <c r="AJ437" s="93"/>
      <c r="AK437" s="93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</row>
    <row r="438" customFormat="false" ht="14.1" hidden="true" customHeight="true" outlineLevel="0" collapsed="false">
      <c r="A438" s="69" t="s">
        <v>12</v>
      </c>
      <c r="B438" s="69" t="n">
        <v>1</v>
      </c>
      <c r="C438" s="69" t="n">
        <v>117</v>
      </c>
      <c r="D438" s="102" t="n">
        <v>149400</v>
      </c>
      <c r="E438" s="102" t="n">
        <v>171535</v>
      </c>
      <c r="F438" s="102" t="n">
        <v>113760.201249131</v>
      </c>
      <c r="G438" s="102" t="n">
        <v>135097.260954313</v>
      </c>
      <c r="H438" s="102" t="n">
        <v>199565</v>
      </c>
      <c r="I438" s="103" t="n">
        <v>159800</v>
      </c>
      <c r="J438" s="103" t="n">
        <v>144000</v>
      </c>
      <c r="K438" s="103" t="n">
        <v>80000</v>
      </c>
      <c r="L438" s="104" t="n">
        <v>86400</v>
      </c>
      <c r="M438" s="102" t="n">
        <v>91200</v>
      </c>
      <c r="N438" s="102" t="n">
        <v>179800</v>
      </c>
      <c r="O438" s="103" t="n">
        <v>210000</v>
      </c>
      <c r="P438" s="102" t="n">
        <v>142600</v>
      </c>
      <c r="Q438" s="102" t="n">
        <v>77600</v>
      </c>
      <c r="R438" s="102" t="n">
        <v>50200</v>
      </c>
      <c r="S438" s="105" t="n">
        <v>171400</v>
      </c>
      <c r="T438" s="105" t="n">
        <v>233400</v>
      </c>
      <c r="U438" s="102" t="n">
        <v>158637.768394145</v>
      </c>
      <c r="V438" s="105" t="n">
        <v>155000</v>
      </c>
      <c r="W438" s="105" t="n">
        <v>96000</v>
      </c>
      <c r="X438" s="102" t="n">
        <v>110800</v>
      </c>
      <c r="Y438" s="102" t="n">
        <v>116800</v>
      </c>
      <c r="Z438" s="102" t="n">
        <v>230200</v>
      </c>
      <c r="AA438" s="102" t="n">
        <v>224400</v>
      </c>
      <c r="AB438" s="102" t="n">
        <v>257000</v>
      </c>
      <c r="AC438" s="102" t="n">
        <v>218314.416326557</v>
      </c>
      <c r="AD438" s="102" t="n">
        <v>277800</v>
      </c>
      <c r="AE438" s="78" t="n">
        <v>205000</v>
      </c>
      <c r="AF438" s="99" t="n">
        <f aca="false">SysAvail!AE127</f>
        <v>0.918684677419355</v>
      </c>
      <c r="AG438" s="99" t="n">
        <f aca="false">MachAvail!AE127</f>
        <v>0.942721152481489</v>
      </c>
      <c r="AH438" s="100" t="n">
        <f aca="false">LinhrsIn!AE127/SurveyHrsIn!AE127</f>
        <v>0.97450309139785</v>
      </c>
      <c r="AI438" s="123"/>
      <c r="AJ438" s="93"/>
      <c r="AK438" s="93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</row>
    <row r="439" customFormat="false" ht="14.1" hidden="true" customHeight="true" outlineLevel="0" collapsed="false">
      <c r="A439" s="69" t="s">
        <v>12</v>
      </c>
      <c r="B439" s="69" t="n">
        <v>1</v>
      </c>
      <c r="C439" s="69" t="n">
        <v>130</v>
      </c>
      <c r="D439" s="102" t="n">
        <v>233200</v>
      </c>
      <c r="E439" s="102" t="n">
        <v>174912</v>
      </c>
      <c r="F439" s="102" t="n">
        <v>201373.117820075</v>
      </c>
      <c r="G439" s="102" t="n">
        <v>153939.773666362</v>
      </c>
      <c r="H439" s="102" t="n">
        <v>59201</v>
      </c>
      <c r="I439" s="103" t="n">
        <v>156000</v>
      </c>
      <c r="J439" s="103" t="n">
        <v>165400</v>
      </c>
      <c r="K439" s="103" t="n">
        <v>83600</v>
      </c>
      <c r="L439" s="104" t="n">
        <v>82000</v>
      </c>
      <c r="M439" s="102" t="n">
        <v>171893</v>
      </c>
      <c r="N439" s="102" t="n">
        <v>158309</v>
      </c>
      <c r="O439" s="103" t="n">
        <v>185800</v>
      </c>
      <c r="P439" s="102" t="n">
        <v>152400</v>
      </c>
      <c r="Q439" s="102" t="n">
        <v>168000</v>
      </c>
      <c r="R439" s="102" t="n">
        <v>106200</v>
      </c>
      <c r="S439" s="105" t="n">
        <v>113400</v>
      </c>
      <c r="T439" s="105" t="n">
        <v>149400</v>
      </c>
      <c r="U439" s="102" t="n">
        <v>108952.073633361</v>
      </c>
      <c r="V439" s="105" t="n">
        <v>136200</v>
      </c>
      <c r="W439" s="105" t="n">
        <v>80800</v>
      </c>
      <c r="X439" s="102" t="n">
        <v>89200</v>
      </c>
      <c r="Y439" s="102" t="n">
        <v>91200</v>
      </c>
      <c r="Z439" s="102" t="n">
        <v>191600</v>
      </c>
      <c r="AA439" s="102" t="n">
        <v>172400</v>
      </c>
      <c r="AB439" s="102" t="n">
        <v>178000</v>
      </c>
      <c r="AC439" s="102" t="n">
        <v>211811.773207356</v>
      </c>
      <c r="AD439" s="102" t="n">
        <v>222200</v>
      </c>
      <c r="AE439" s="78" t="n">
        <v>205000</v>
      </c>
      <c r="AF439" s="99" t="n">
        <f aca="false">SysAvail!AE140</f>
        <v>0.98135873655914</v>
      </c>
      <c r="AG439" s="99" t="n">
        <f aca="false">MachAvail!AE140</f>
        <v>0.983336114463506</v>
      </c>
      <c r="AH439" s="100" t="n">
        <f aca="false">LinhrsIn!AE140/SurveyHrsIn!AE140</f>
        <v>0.997989112903226</v>
      </c>
      <c r="AI439" s="123"/>
      <c r="AJ439" s="93"/>
      <c r="AK439" s="93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</row>
    <row r="440" customFormat="false" ht="14.1" hidden="true" customHeight="true" outlineLevel="0" collapsed="false">
      <c r="A440" s="69" t="s">
        <v>12</v>
      </c>
      <c r="B440" s="69" t="n">
        <v>1</v>
      </c>
      <c r="C440" s="69" t="n">
        <v>178</v>
      </c>
      <c r="D440" s="102" t="n">
        <v>207200</v>
      </c>
      <c r="E440" s="102" t="n">
        <v>198774</v>
      </c>
      <c r="F440" s="102" t="n">
        <v>207226.987524147</v>
      </c>
      <c r="G440" s="102" t="n">
        <v>170293.652623989</v>
      </c>
      <c r="H440" s="102" t="n">
        <v>192089</v>
      </c>
      <c r="I440" s="103" t="n">
        <v>188800</v>
      </c>
      <c r="J440" s="103" t="n">
        <v>157000</v>
      </c>
      <c r="K440" s="103" t="n">
        <v>63000</v>
      </c>
      <c r="L440" s="104" t="n">
        <v>14200</v>
      </c>
      <c r="M440" s="102" t="n">
        <v>178000</v>
      </c>
      <c r="N440" s="102" t="n">
        <v>167400</v>
      </c>
      <c r="O440" s="103" t="n">
        <v>201600</v>
      </c>
      <c r="P440" s="102" t="n">
        <v>193400</v>
      </c>
      <c r="Q440" s="102" t="n">
        <v>114400</v>
      </c>
      <c r="R440" s="102" t="n">
        <v>0</v>
      </c>
      <c r="S440" s="105" t="n">
        <v>0</v>
      </c>
      <c r="T440" s="105" t="n">
        <v>0</v>
      </c>
      <c r="U440" s="102" t="n">
        <v>89881.9317293701</v>
      </c>
      <c r="V440" s="105" t="n">
        <v>137200</v>
      </c>
      <c r="W440" s="105" t="n">
        <v>88200</v>
      </c>
      <c r="X440" s="102" t="n">
        <v>98200</v>
      </c>
      <c r="Y440" s="102" t="n">
        <v>101200</v>
      </c>
      <c r="Z440" s="102" t="n">
        <v>209000</v>
      </c>
      <c r="AA440" s="102" t="n">
        <v>212000</v>
      </c>
      <c r="AB440" s="102" t="n">
        <v>231000</v>
      </c>
      <c r="AC440" s="102" t="n">
        <v>211408.173822071</v>
      </c>
      <c r="AD440" s="102" t="n">
        <v>251000</v>
      </c>
      <c r="AE440" s="78" t="n">
        <v>205000</v>
      </c>
      <c r="AF440" s="99" t="n">
        <f aca="false">SysAvail!AE188</f>
        <v>0.93919247311828</v>
      </c>
      <c r="AG440" s="99" t="n">
        <f aca="false">MachAvail!AE188</f>
        <v>0.943031269492993</v>
      </c>
      <c r="AH440" s="100" t="n">
        <f aca="false">LinhrsIn!AE188/SurveyHrsIn!AE188</f>
        <v>0.995929301075269</v>
      </c>
      <c r="AI440" s="123"/>
      <c r="AJ440" s="93"/>
      <c r="AK440" s="109"/>
      <c r="AL440" s="109"/>
      <c r="AM440" s="93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</row>
    <row r="441" customFormat="false" ht="14.1" hidden="true" customHeight="true" outlineLevel="0" collapsed="false">
      <c r="A441" s="69" t="s">
        <v>12</v>
      </c>
      <c r="B441" s="69" t="n">
        <v>1</v>
      </c>
      <c r="C441" s="69" t="n">
        <v>250</v>
      </c>
      <c r="D441" s="102" t="n">
        <v>192000</v>
      </c>
      <c r="E441" s="102" t="n">
        <v>179639</v>
      </c>
      <c r="F441" s="102" t="n">
        <v>211910.083287404</v>
      </c>
      <c r="G441" s="102" t="n">
        <v>119098.90110446</v>
      </c>
      <c r="H441" s="102" t="n">
        <v>224504</v>
      </c>
      <c r="I441" s="103" t="n">
        <v>190400</v>
      </c>
      <c r="J441" s="103" t="n">
        <v>156200</v>
      </c>
      <c r="K441" s="103" t="n">
        <v>88400</v>
      </c>
      <c r="L441" s="104" t="n">
        <v>103400</v>
      </c>
      <c r="M441" s="102" t="n">
        <v>179583</v>
      </c>
      <c r="N441" s="102" t="n">
        <v>179754</v>
      </c>
      <c r="O441" s="103" t="n">
        <v>188200</v>
      </c>
      <c r="P441" s="102" t="n">
        <v>186400</v>
      </c>
      <c r="Q441" s="102" t="n">
        <v>216000</v>
      </c>
      <c r="R441" s="102" t="n">
        <v>182200</v>
      </c>
      <c r="S441" s="105" t="n">
        <v>163200</v>
      </c>
      <c r="T441" s="105" t="n">
        <v>219400</v>
      </c>
      <c r="U441" s="102" t="n">
        <v>205499.288355611</v>
      </c>
      <c r="V441" s="105" t="n">
        <v>145400</v>
      </c>
      <c r="W441" s="105" t="n">
        <v>91600</v>
      </c>
      <c r="X441" s="102" t="n">
        <v>99000</v>
      </c>
      <c r="Y441" s="102" t="n">
        <v>107400</v>
      </c>
      <c r="Z441" s="102" t="n">
        <v>217400</v>
      </c>
      <c r="AA441" s="102" t="n">
        <v>217400</v>
      </c>
      <c r="AB441" s="102" t="n">
        <v>236000</v>
      </c>
      <c r="AC441" s="102" t="n">
        <v>219870.620467959</v>
      </c>
      <c r="AD441" s="102" t="n">
        <v>266000</v>
      </c>
      <c r="AE441" s="78" t="n">
        <v>205200</v>
      </c>
      <c r="AF441" s="99" t="n">
        <f aca="false">SysAvail!AE260</f>
        <v>0.906376612903226</v>
      </c>
      <c r="AG441" s="99" t="n">
        <f aca="false">MachAvail!AE260</f>
        <v>0.930113509720104</v>
      </c>
      <c r="AH441" s="100" t="n">
        <f aca="false">LinhrsIn!AE260/SurveyHrsIn!AE260</f>
        <v>0.974479569892473</v>
      </c>
      <c r="AI441" s="123"/>
      <c r="AJ441" s="93"/>
      <c r="AK441" s="93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</row>
    <row r="442" customFormat="false" ht="14.1" hidden="true" customHeight="true" outlineLevel="0" collapsed="false">
      <c r="A442" s="69" t="s">
        <v>12</v>
      </c>
      <c r="B442" s="69" t="n">
        <v>1</v>
      </c>
      <c r="C442" s="69" t="n">
        <v>125</v>
      </c>
      <c r="D442" s="102" t="n">
        <v>152400</v>
      </c>
      <c r="E442" s="102" t="n">
        <v>202376</v>
      </c>
      <c r="F442" s="102" t="n">
        <v>208983.148435368</v>
      </c>
      <c r="G442" s="102" t="n">
        <v>112344.038056744</v>
      </c>
      <c r="H442" s="102" t="n">
        <v>137458</v>
      </c>
      <c r="I442" s="103" t="n">
        <v>158600</v>
      </c>
      <c r="J442" s="103" t="n">
        <v>138139</v>
      </c>
      <c r="K442" s="103" t="n">
        <v>86726</v>
      </c>
      <c r="L442" s="104" t="n">
        <v>100893</v>
      </c>
      <c r="M442" s="102" t="n">
        <v>163901</v>
      </c>
      <c r="N442" s="102" t="n">
        <v>139946</v>
      </c>
      <c r="O442" s="103" t="n">
        <v>193000</v>
      </c>
      <c r="P442" s="102" t="n">
        <v>173600</v>
      </c>
      <c r="Q442" s="102" t="n">
        <v>206600</v>
      </c>
      <c r="R442" s="102" t="n">
        <v>170200</v>
      </c>
      <c r="S442" s="105" t="n">
        <v>153800</v>
      </c>
      <c r="T442" s="105" t="n">
        <v>222400</v>
      </c>
      <c r="U442" s="102" t="n">
        <v>194168.019184601</v>
      </c>
      <c r="V442" s="105" t="n">
        <v>139400</v>
      </c>
      <c r="W442" s="105" t="n">
        <v>82800</v>
      </c>
      <c r="X442" s="102" t="n">
        <v>104017</v>
      </c>
      <c r="Y442" s="102" t="n">
        <v>97800</v>
      </c>
      <c r="Z442" s="102" t="n">
        <v>185800</v>
      </c>
      <c r="AA442" s="102" t="n">
        <v>195000</v>
      </c>
      <c r="AB442" s="102" t="n">
        <v>234600</v>
      </c>
      <c r="AC442" s="102" t="n">
        <v>205269.708752849</v>
      </c>
      <c r="AD442" s="102" t="n">
        <v>248400</v>
      </c>
      <c r="AE442" s="78" t="n">
        <v>206000</v>
      </c>
      <c r="AF442" s="99" t="n">
        <f aca="false">SysAvail!AE135</f>
        <v>0.955470161290323</v>
      </c>
      <c r="AG442" s="99" t="n">
        <f aca="false">MachAvail!AE135</f>
        <v>0.957129700690714</v>
      </c>
      <c r="AH442" s="100" t="n">
        <f aca="false">LinhrsIn!AE135/SurveyHrsIn!AE135</f>
        <v>0.998266129032258</v>
      </c>
      <c r="AI442" s="123"/>
      <c r="AJ442" s="93"/>
      <c r="AK442" s="93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</row>
    <row r="443" customFormat="false" ht="14.1" hidden="true" customHeight="true" outlineLevel="0" collapsed="false">
      <c r="A443" s="69" t="s">
        <v>12</v>
      </c>
      <c r="B443" s="69" t="n">
        <v>1</v>
      </c>
      <c r="C443" s="69" t="n">
        <v>196</v>
      </c>
      <c r="D443" s="102" t="n">
        <v>206400</v>
      </c>
      <c r="E443" s="102" t="n">
        <v>172436</v>
      </c>
      <c r="F443" s="102" t="n">
        <v>154932.418167771</v>
      </c>
      <c r="G443" s="102" t="n">
        <v>100611.907500186</v>
      </c>
      <c r="H443" s="102" t="n">
        <v>169647</v>
      </c>
      <c r="I443" s="103" t="n">
        <v>194400</v>
      </c>
      <c r="J443" s="103" t="n">
        <v>167000</v>
      </c>
      <c r="K443" s="103" t="n">
        <v>83400</v>
      </c>
      <c r="L443" s="104" t="n">
        <v>91800</v>
      </c>
      <c r="M443" s="102" t="n">
        <v>163477</v>
      </c>
      <c r="N443" s="102" t="n">
        <v>160777</v>
      </c>
      <c r="O443" s="103" t="n">
        <v>195800</v>
      </c>
      <c r="P443" s="102" t="n">
        <v>193000</v>
      </c>
      <c r="Q443" s="102" t="n">
        <v>209400</v>
      </c>
      <c r="R443" s="102" t="n">
        <v>173800</v>
      </c>
      <c r="S443" s="105" t="n">
        <v>157200</v>
      </c>
      <c r="T443" s="105" t="n">
        <v>243000</v>
      </c>
      <c r="U443" s="102" t="n">
        <v>206075.454584646</v>
      </c>
      <c r="V443" s="105" t="n">
        <v>152400</v>
      </c>
      <c r="W443" s="105" t="n">
        <v>88000</v>
      </c>
      <c r="X443" s="102" t="n">
        <v>95000</v>
      </c>
      <c r="Y443" s="102" t="n">
        <v>102200</v>
      </c>
      <c r="Z443" s="102" t="n">
        <v>208000</v>
      </c>
      <c r="AA443" s="102" t="n">
        <v>209200</v>
      </c>
      <c r="AB443" s="102" t="n">
        <v>232400</v>
      </c>
      <c r="AC443" s="102" t="n">
        <v>209316.965844361</v>
      </c>
      <c r="AD443" s="102" t="n">
        <v>258800</v>
      </c>
      <c r="AE443" s="78" t="n">
        <v>206000</v>
      </c>
      <c r="AF443" s="99" t="n">
        <f aca="false">SysAvail!AE206</f>
        <v>0.973611021505376</v>
      </c>
      <c r="AG443" s="99" t="n">
        <f aca="false">MachAvail!AE206</f>
        <v>0.97666638577</v>
      </c>
      <c r="AH443" s="100" t="n">
        <f aca="false">LinhrsIn!AE206/SurveyHrsIn!AE206</f>
        <v>0.996871639784946</v>
      </c>
      <c r="AI443" s="123"/>
      <c r="AJ443" s="109"/>
      <c r="AK443" s="93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</row>
    <row r="444" customFormat="false" ht="14.1" hidden="true" customHeight="true" outlineLevel="0" collapsed="false">
      <c r="A444" s="69" t="s">
        <v>12</v>
      </c>
      <c r="B444" s="69" t="n">
        <v>1</v>
      </c>
      <c r="C444" s="69" t="n">
        <v>146</v>
      </c>
      <c r="D444" s="102" t="n">
        <v>183800</v>
      </c>
      <c r="E444" s="102" t="n">
        <v>190670</v>
      </c>
      <c r="F444" s="102" t="n">
        <v>213861.373188762</v>
      </c>
      <c r="G444" s="102" t="n">
        <v>167271.740207906</v>
      </c>
      <c r="H444" s="102" t="n">
        <v>210034</v>
      </c>
      <c r="I444" s="103" t="n">
        <v>195600</v>
      </c>
      <c r="J444" s="103" t="n">
        <v>170000</v>
      </c>
      <c r="K444" s="103" t="n">
        <v>82000</v>
      </c>
      <c r="L444" s="104" t="n">
        <v>92200</v>
      </c>
      <c r="M444" s="102" t="n">
        <v>165200</v>
      </c>
      <c r="N444" s="102" t="n">
        <v>169400</v>
      </c>
      <c r="O444" s="103" t="n">
        <v>202200</v>
      </c>
      <c r="P444" s="102" t="n">
        <v>126600</v>
      </c>
      <c r="Q444" s="102" t="n">
        <v>181000</v>
      </c>
      <c r="R444" s="102" t="n">
        <v>170600</v>
      </c>
      <c r="S444" s="105" t="n">
        <v>156000</v>
      </c>
      <c r="T444" s="105" t="n">
        <v>217800</v>
      </c>
      <c r="U444" s="102" t="n">
        <v>196088.573281382</v>
      </c>
      <c r="V444" s="105" t="n">
        <v>132000</v>
      </c>
      <c r="W444" s="105" t="n">
        <v>84400</v>
      </c>
      <c r="X444" s="102" t="n">
        <v>92400</v>
      </c>
      <c r="Y444" s="102" t="n">
        <v>102200</v>
      </c>
      <c r="Z444" s="102" t="n">
        <v>206400</v>
      </c>
      <c r="AA444" s="102" t="n">
        <v>206000</v>
      </c>
      <c r="AB444" s="102" t="n">
        <v>232200</v>
      </c>
      <c r="AC444" s="102" t="n">
        <v>212786.043351371</v>
      </c>
      <c r="AD444" s="102" t="n">
        <v>256600</v>
      </c>
      <c r="AE444" s="78" t="n">
        <v>206200</v>
      </c>
      <c r="AF444" s="99" t="n">
        <f aca="false">SysAvail!AE156</f>
        <v>0.961783870967742</v>
      </c>
      <c r="AG444" s="99" t="n">
        <f aca="false">MachAvail!AE156</f>
        <v>0.966601678770679</v>
      </c>
      <c r="AH444" s="100" t="n">
        <f aca="false">LinhrsIn!AE156/SurveyHrsIn!AE156</f>
        <v>0.995015725806452</v>
      </c>
      <c r="AI444" s="124"/>
      <c r="AJ444" s="93"/>
      <c r="AK444" s="93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</row>
    <row r="445" customFormat="false" ht="14.1" hidden="true" customHeight="true" outlineLevel="0" collapsed="false">
      <c r="A445" s="69" t="s">
        <v>12</v>
      </c>
      <c r="B445" s="69" t="n">
        <v>1</v>
      </c>
      <c r="C445" s="69" t="n">
        <v>123</v>
      </c>
      <c r="D445" s="102" t="n">
        <v>100599</v>
      </c>
      <c r="E445" s="102" t="n">
        <v>135868</v>
      </c>
      <c r="F445" s="102" t="n">
        <v>214614.571090686</v>
      </c>
      <c r="G445" s="102" t="n">
        <v>155886.240781427</v>
      </c>
      <c r="H445" s="102" t="n">
        <v>211262</v>
      </c>
      <c r="I445" s="103" t="n">
        <v>182008</v>
      </c>
      <c r="J445" s="103" t="n">
        <v>183353</v>
      </c>
      <c r="K445" s="103" t="n">
        <v>90265</v>
      </c>
      <c r="L445" s="104" t="n">
        <v>106024</v>
      </c>
      <c r="M445" s="102" t="n">
        <v>181688</v>
      </c>
      <c r="N445" s="102" t="n">
        <v>176410</v>
      </c>
      <c r="O445" s="103" t="n">
        <v>194246</v>
      </c>
      <c r="P445" s="102" t="n">
        <v>118453</v>
      </c>
      <c r="Q445" s="102" t="n">
        <v>145170</v>
      </c>
      <c r="R445" s="102" t="n">
        <v>197827</v>
      </c>
      <c r="S445" s="105" t="n">
        <v>191061</v>
      </c>
      <c r="T445" s="105" t="n">
        <v>254400</v>
      </c>
      <c r="U445" s="102" t="n">
        <v>222592.219816966</v>
      </c>
      <c r="V445" s="105" t="n">
        <v>167600</v>
      </c>
      <c r="W445" s="105" t="n">
        <v>97600</v>
      </c>
      <c r="X445" s="102" t="n">
        <v>103200</v>
      </c>
      <c r="Y445" s="102" t="n">
        <v>106400</v>
      </c>
      <c r="Z445" s="102" t="n">
        <v>221200</v>
      </c>
      <c r="AA445" s="102" t="n">
        <v>226800</v>
      </c>
      <c r="AB445" s="102" t="n">
        <v>259800</v>
      </c>
      <c r="AC445" s="102" t="n">
        <v>233404.340320117</v>
      </c>
      <c r="AD445" s="102" t="n">
        <v>283800</v>
      </c>
      <c r="AE445" s="78" t="n">
        <v>207200</v>
      </c>
      <c r="AF445" s="99" t="n">
        <f aca="false">SysAvail!AE133</f>
        <v>0.959304032258065</v>
      </c>
      <c r="AG445" s="99" t="n">
        <f aca="false">MachAvail!AE133</f>
        <v>0.981711464484457</v>
      </c>
      <c r="AH445" s="100" t="n">
        <f aca="false">LinhrsIn!AE133/SurveyHrsIn!AE133</f>
        <v>0.977175134408602</v>
      </c>
      <c r="AI445" s="124"/>
      <c r="AJ445" s="93"/>
      <c r="AK445" s="93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</row>
    <row r="446" customFormat="false" ht="14.1" hidden="true" customHeight="true" outlineLevel="0" collapsed="false">
      <c r="A446" s="69" t="s">
        <v>12</v>
      </c>
      <c r="B446" s="69" t="n">
        <v>1</v>
      </c>
      <c r="C446" s="69" t="n">
        <v>179</v>
      </c>
      <c r="D446" s="102" t="n">
        <v>206600</v>
      </c>
      <c r="E446" s="102" t="n">
        <v>200350</v>
      </c>
      <c r="F446" s="102" t="n">
        <v>214446.760159169</v>
      </c>
      <c r="G446" s="102" t="n">
        <v>166916.221100131</v>
      </c>
      <c r="H446" s="102" t="n">
        <v>178901</v>
      </c>
      <c r="I446" s="103" t="n">
        <v>187600</v>
      </c>
      <c r="J446" s="103" t="n">
        <v>165000</v>
      </c>
      <c r="K446" s="103" t="n">
        <v>83600</v>
      </c>
      <c r="L446" s="104" t="n">
        <v>94800</v>
      </c>
      <c r="M446" s="102" t="n">
        <v>167571</v>
      </c>
      <c r="N446" s="102" t="n">
        <v>177017</v>
      </c>
      <c r="O446" s="103" t="n">
        <v>198400</v>
      </c>
      <c r="P446" s="102" t="n">
        <v>187600</v>
      </c>
      <c r="Q446" s="102" t="n">
        <v>214452</v>
      </c>
      <c r="R446" s="102" t="n">
        <v>169750</v>
      </c>
      <c r="S446" s="105" t="n">
        <v>159800</v>
      </c>
      <c r="T446" s="105" t="n">
        <v>233000</v>
      </c>
      <c r="U446" s="102" t="n">
        <v>199353.515245911</v>
      </c>
      <c r="V446" s="105" t="n">
        <v>146200</v>
      </c>
      <c r="W446" s="105" t="n">
        <v>84400</v>
      </c>
      <c r="X446" s="102" t="n">
        <v>98395</v>
      </c>
      <c r="Y446" s="102" t="n">
        <v>84600</v>
      </c>
      <c r="Z446" s="102" t="n">
        <v>200800</v>
      </c>
      <c r="AA446" s="102" t="n">
        <v>197800</v>
      </c>
      <c r="AB446" s="102" t="n">
        <v>216200</v>
      </c>
      <c r="AC446" s="102" t="n">
        <v>205396.420187764</v>
      </c>
      <c r="AD446" s="102" t="n">
        <v>261800</v>
      </c>
      <c r="AE446" s="78" t="n">
        <v>207200</v>
      </c>
      <c r="AF446" s="99" t="n">
        <f aca="false">SysAvail!AE189</f>
        <v>0.974265188172043</v>
      </c>
      <c r="AG446" s="99" t="n">
        <f aca="false">MachAvail!AE189</f>
        <v>0.980031434954994</v>
      </c>
      <c r="AH446" s="100" t="n">
        <f aca="false">LinhrsIn!AE189/SurveyHrsIn!AE189</f>
        <v>0.99411626344086</v>
      </c>
      <c r="AI446" s="123"/>
      <c r="AJ446" s="93"/>
      <c r="AK446" s="93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</row>
    <row r="447" customFormat="false" ht="14.1" hidden="true" customHeight="true" outlineLevel="0" collapsed="false">
      <c r="A447" s="69" t="s">
        <v>12</v>
      </c>
      <c r="B447" s="69" t="n">
        <v>1</v>
      </c>
      <c r="C447" s="69" t="n">
        <v>206</v>
      </c>
      <c r="D447" s="102" t="n">
        <v>212800</v>
      </c>
      <c r="E447" s="102" t="n">
        <v>196973</v>
      </c>
      <c r="F447" s="102" t="n">
        <v>210934.438336726</v>
      </c>
      <c r="G447" s="102" t="n">
        <v>163183.270468499</v>
      </c>
      <c r="H447" s="102" t="n">
        <v>140892</v>
      </c>
      <c r="I447" s="103" t="n">
        <v>189200</v>
      </c>
      <c r="J447" s="103" t="n">
        <v>157200</v>
      </c>
      <c r="K447" s="103" t="n">
        <v>16600</v>
      </c>
      <c r="L447" s="104" t="n">
        <v>91600</v>
      </c>
      <c r="M447" s="102" t="n">
        <v>167300</v>
      </c>
      <c r="N447" s="102" t="n">
        <v>154214</v>
      </c>
      <c r="O447" s="103" t="n">
        <v>189800</v>
      </c>
      <c r="P447" s="102" t="n">
        <v>147600</v>
      </c>
      <c r="Q447" s="102" t="n">
        <v>67600</v>
      </c>
      <c r="R447" s="102" t="n">
        <v>120000</v>
      </c>
      <c r="S447" s="126" t="n">
        <v>154000</v>
      </c>
      <c r="T447" s="105" t="n">
        <v>223400</v>
      </c>
      <c r="U447" s="102" t="n">
        <v>194168.019184601</v>
      </c>
      <c r="V447" s="105" t="n">
        <v>133400</v>
      </c>
      <c r="W447" s="105" t="n">
        <v>83400</v>
      </c>
      <c r="X447" s="102" t="n">
        <v>97600</v>
      </c>
      <c r="Y447" s="102" t="n">
        <v>99400</v>
      </c>
      <c r="Z447" s="102" t="n">
        <v>206800</v>
      </c>
      <c r="AA447" s="102" t="n">
        <v>215800</v>
      </c>
      <c r="AB447" s="102" t="n">
        <v>229800</v>
      </c>
      <c r="AC447" s="102" t="n">
        <v>225187.807718286</v>
      </c>
      <c r="AD447" s="102" t="n">
        <v>248000</v>
      </c>
      <c r="AE447" s="78" t="n">
        <v>207200</v>
      </c>
      <c r="AF447" s="99" t="n">
        <f aca="false">SysAvail!AE216</f>
        <v>0.98171559139785</v>
      </c>
      <c r="AG447" s="99" t="n">
        <f aca="false">MachAvail!AE216</f>
        <v>0.984400729624597</v>
      </c>
      <c r="AH447" s="100" t="n">
        <f aca="false">LinhrsIn!AE216/SurveyHrsIn!AE216</f>
        <v>0.997272311827957</v>
      </c>
      <c r="AI447" s="123"/>
      <c r="AJ447" s="93"/>
      <c r="AK447" s="93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</row>
    <row r="448" customFormat="false" ht="14.1" hidden="true" customHeight="true" outlineLevel="0" collapsed="false">
      <c r="A448" s="69" t="s">
        <v>12</v>
      </c>
      <c r="B448" s="69" t="n">
        <v>1</v>
      </c>
      <c r="C448" s="69" t="n">
        <v>147</v>
      </c>
      <c r="D448" s="102" t="n">
        <v>135800</v>
      </c>
      <c r="E448" s="102" t="n">
        <v>202601</v>
      </c>
      <c r="F448" s="102" t="n">
        <v>222056.790774462</v>
      </c>
      <c r="G448" s="102" t="n">
        <v>163894.308684048</v>
      </c>
      <c r="H448" s="102" t="n">
        <v>199348</v>
      </c>
      <c r="I448" s="103" t="n">
        <v>138400</v>
      </c>
      <c r="J448" s="103" t="n">
        <v>172200</v>
      </c>
      <c r="K448" s="103" t="n">
        <v>83600</v>
      </c>
      <c r="L448" s="104" t="n">
        <v>95600</v>
      </c>
      <c r="M448" s="102" t="n">
        <v>175800</v>
      </c>
      <c r="N448" s="102" t="n">
        <v>174400</v>
      </c>
      <c r="O448" s="103" t="n">
        <v>220000</v>
      </c>
      <c r="P448" s="102" t="n">
        <v>98600</v>
      </c>
      <c r="Q448" s="102" t="n">
        <v>51200</v>
      </c>
      <c r="R448" s="102" t="n">
        <v>145000</v>
      </c>
      <c r="S448" s="105" t="n">
        <v>158200</v>
      </c>
      <c r="T448" s="105" t="n">
        <v>236600</v>
      </c>
      <c r="U448" s="102" t="n">
        <v>165167.652323202</v>
      </c>
      <c r="V448" s="105" t="n">
        <v>158200</v>
      </c>
      <c r="W448" s="105" t="n">
        <v>90200</v>
      </c>
      <c r="X448" s="102" t="n">
        <v>102800</v>
      </c>
      <c r="Y448" s="102" t="n">
        <v>116163</v>
      </c>
      <c r="Z448" s="102" t="n">
        <v>234012</v>
      </c>
      <c r="AA448" s="102" t="n">
        <v>225567</v>
      </c>
      <c r="AB448" s="102" t="n">
        <v>250800</v>
      </c>
      <c r="AC448" s="102" t="n">
        <v>237353.982676582</v>
      </c>
      <c r="AD448" s="102" t="n">
        <v>262400</v>
      </c>
      <c r="AE448" s="78" t="n">
        <v>207600</v>
      </c>
      <c r="AF448" s="99" t="n">
        <f aca="false">SysAvail!AE157</f>
        <v>0.919318951612903</v>
      </c>
      <c r="AG448" s="99" t="n">
        <f aca="false">MachAvail!AE157</f>
        <v>0.927846408836481</v>
      </c>
      <c r="AH448" s="100" t="n">
        <f aca="false">LinhrsIn!AE157/SurveyHrsIn!AE157</f>
        <v>0.990809408602151</v>
      </c>
      <c r="AI448" s="123"/>
      <c r="AJ448" s="93"/>
      <c r="AK448" s="93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</row>
    <row r="449" customFormat="false" ht="14.1" hidden="true" customHeight="true" outlineLevel="0" collapsed="false">
      <c r="A449" s="69" t="s">
        <v>12</v>
      </c>
      <c r="B449" s="69" t="n">
        <v>1</v>
      </c>
      <c r="C449" s="69" t="n">
        <v>140</v>
      </c>
      <c r="D449" s="102" t="n">
        <v>130000</v>
      </c>
      <c r="E449" s="102" t="n">
        <v>190220</v>
      </c>
      <c r="F449" s="102" t="n">
        <v>228886.305429213</v>
      </c>
      <c r="G449" s="102" t="n">
        <v>174915.401025058</v>
      </c>
      <c r="H449" s="102" t="n">
        <v>167200</v>
      </c>
      <c r="I449" s="103" t="n">
        <v>192800</v>
      </c>
      <c r="J449" s="103" t="n">
        <v>174600</v>
      </c>
      <c r="K449" s="103" t="n">
        <v>94200</v>
      </c>
      <c r="L449" s="104" t="n">
        <v>82600</v>
      </c>
      <c r="M449" s="102" t="n">
        <v>167821</v>
      </c>
      <c r="N449" s="102" t="n">
        <v>83899</v>
      </c>
      <c r="O449" s="103" t="n">
        <v>201876</v>
      </c>
      <c r="P449" s="102" t="n">
        <v>204800</v>
      </c>
      <c r="Q449" s="102" t="n">
        <v>210600</v>
      </c>
      <c r="R449" s="102" t="n">
        <v>141800</v>
      </c>
      <c r="S449" s="105" t="n">
        <v>157400</v>
      </c>
      <c r="T449" s="105" t="n">
        <v>242200</v>
      </c>
      <c r="U449" s="102" t="n">
        <v>209532.451958852</v>
      </c>
      <c r="V449" s="105" t="n">
        <v>157400</v>
      </c>
      <c r="W449" s="105" t="n">
        <v>95200</v>
      </c>
      <c r="X449" s="102" t="n">
        <v>102400</v>
      </c>
      <c r="Y449" s="102" t="n">
        <v>114000</v>
      </c>
      <c r="Z449" s="102" t="n">
        <v>228400</v>
      </c>
      <c r="AA449" s="102" t="n">
        <v>220800</v>
      </c>
      <c r="AB449" s="102" t="n">
        <v>244000</v>
      </c>
      <c r="AC449" s="102" t="n">
        <v>205567.245974094</v>
      </c>
      <c r="AD449" s="102" t="n">
        <v>268200</v>
      </c>
      <c r="AE449" s="78" t="n">
        <v>208200</v>
      </c>
      <c r="AF449" s="99" t="n">
        <f aca="false">SysAvail!AE150</f>
        <v>0.972445833333334</v>
      </c>
      <c r="AG449" s="99" t="n">
        <f aca="false">MachAvail!AE150</f>
        <v>0.974231006897451</v>
      </c>
      <c r="AH449" s="100" t="n">
        <f aca="false">LinhrsIn!AE150/SurveyHrsIn!AE150</f>
        <v>0.998167607526882</v>
      </c>
      <c r="AI449" s="123"/>
      <c r="AJ449" s="93"/>
      <c r="AK449" s="93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</row>
    <row r="450" customFormat="false" ht="14.1" hidden="true" customHeight="true" outlineLevel="0" collapsed="false">
      <c r="A450" s="69" t="s">
        <v>12</v>
      </c>
      <c r="B450" s="69" t="n">
        <v>1</v>
      </c>
      <c r="C450" s="69" t="n">
        <v>222</v>
      </c>
      <c r="D450" s="102" t="n">
        <v>236400</v>
      </c>
      <c r="E450" s="102" t="n">
        <v>187969</v>
      </c>
      <c r="F450" s="102" t="n">
        <v>217959.081981612</v>
      </c>
      <c r="G450" s="102" t="n">
        <v>174026.603255621</v>
      </c>
      <c r="H450" s="102" t="n">
        <v>144200</v>
      </c>
      <c r="I450" s="103" t="n">
        <v>201400</v>
      </c>
      <c r="J450" s="103" t="n">
        <v>172800</v>
      </c>
      <c r="K450" s="103" t="n">
        <v>92200</v>
      </c>
      <c r="L450" s="104" t="n">
        <v>105800</v>
      </c>
      <c r="M450" s="102" t="n">
        <v>188279</v>
      </c>
      <c r="N450" s="102" t="n">
        <v>160926</v>
      </c>
      <c r="O450" s="103" t="n">
        <v>193400</v>
      </c>
      <c r="P450" s="102" t="n">
        <v>174800</v>
      </c>
      <c r="Q450" s="102" t="n">
        <v>104600</v>
      </c>
      <c r="R450" s="102" t="n">
        <v>161000</v>
      </c>
      <c r="S450" s="105" t="n">
        <v>118600</v>
      </c>
      <c r="T450" s="105" t="n">
        <v>251600</v>
      </c>
      <c r="U450" s="102" t="n">
        <v>178995.641820028</v>
      </c>
      <c r="V450" s="105" t="n">
        <v>153400</v>
      </c>
      <c r="W450" s="105" t="n">
        <v>82200</v>
      </c>
      <c r="X450" s="102" t="n">
        <v>95800</v>
      </c>
      <c r="Y450" s="102" t="n">
        <v>117000</v>
      </c>
      <c r="Z450" s="102" t="n">
        <v>230200</v>
      </c>
      <c r="AA450" s="102" t="n">
        <v>216000</v>
      </c>
      <c r="AB450" s="102" t="n">
        <v>249400</v>
      </c>
      <c r="AC450" s="102" t="n">
        <v>212406.847649847</v>
      </c>
      <c r="AD450" s="102" t="n">
        <v>271400</v>
      </c>
      <c r="AE450" s="78" t="n">
        <v>208400</v>
      </c>
      <c r="AF450" s="99" t="n">
        <f aca="false">SysAvail!AE232</f>
        <v>0.963604032258065</v>
      </c>
      <c r="AG450" s="99" t="n">
        <f aca="false">MachAvail!AE232</f>
        <v>0.967471839029583</v>
      </c>
      <c r="AH450" s="100" t="n">
        <f aca="false">LinhrsIn!AE232/SurveyHrsIn!AE232</f>
        <v>0.996002150537635</v>
      </c>
      <c r="AI450" s="123"/>
      <c r="AJ450" s="93"/>
      <c r="AK450" s="93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</row>
    <row r="451" customFormat="false" ht="14.1" hidden="true" customHeight="true" outlineLevel="0" collapsed="false">
      <c r="A451" s="69" t="s">
        <v>12</v>
      </c>
      <c r="B451" s="69" t="n">
        <v>1</v>
      </c>
      <c r="C451" s="69" t="n">
        <v>151</v>
      </c>
      <c r="D451" s="102" t="n">
        <v>222000</v>
      </c>
      <c r="E451" s="102" t="n">
        <v>182116</v>
      </c>
      <c r="F451" s="102" t="n">
        <v>208202.632474826</v>
      </c>
      <c r="G451" s="102" t="n">
        <v>173315.565040072</v>
      </c>
      <c r="H451" s="102" t="n">
        <v>178600</v>
      </c>
      <c r="I451" s="103" t="n">
        <v>202000</v>
      </c>
      <c r="J451" s="103" t="n">
        <v>178000</v>
      </c>
      <c r="K451" s="103" t="n">
        <v>87600</v>
      </c>
      <c r="L451" s="104" t="n">
        <v>98000</v>
      </c>
      <c r="M451" s="102" t="n">
        <v>181500</v>
      </c>
      <c r="N451" s="102" t="n">
        <v>190483</v>
      </c>
      <c r="O451" s="103" t="n">
        <v>206200</v>
      </c>
      <c r="P451" s="102" t="n">
        <v>145000</v>
      </c>
      <c r="Q451" s="102" t="n">
        <v>142200</v>
      </c>
      <c r="R451" s="102" t="n">
        <v>101600</v>
      </c>
      <c r="S451" s="105" t="n">
        <v>148800</v>
      </c>
      <c r="T451" s="105" t="n">
        <v>227200</v>
      </c>
      <c r="U451" s="102" t="n">
        <v>201466.12475237</v>
      </c>
      <c r="V451" s="105" t="n">
        <v>142200</v>
      </c>
      <c r="W451" s="105" t="n">
        <v>86600</v>
      </c>
      <c r="X451" s="102" t="n">
        <v>82800</v>
      </c>
      <c r="Y451" s="102" t="n">
        <v>78800</v>
      </c>
      <c r="Z451" s="102" t="n">
        <v>213200</v>
      </c>
      <c r="AA451" s="102" t="n">
        <v>214400</v>
      </c>
      <c r="AB451" s="102" t="n">
        <v>247200</v>
      </c>
      <c r="AC451" s="102" t="n">
        <v>224473.530666654</v>
      </c>
      <c r="AD451" s="102" t="n">
        <v>273000</v>
      </c>
      <c r="AE451" s="78" t="n">
        <v>208600</v>
      </c>
      <c r="AF451" s="99" t="n">
        <f aca="false">SysAvail!AE161</f>
        <v>0.979236424731183</v>
      </c>
      <c r="AG451" s="99" t="n">
        <f aca="false">MachAvail!AE161</f>
        <v>0.986630584425592</v>
      </c>
      <c r="AH451" s="100" t="n">
        <f aca="false">LinhrsIn!AE161/SurveyHrsIn!AE161</f>
        <v>0.99250564516129</v>
      </c>
      <c r="AI451" s="123"/>
      <c r="AJ451" s="93"/>
      <c r="AK451" s="93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</row>
    <row r="452" customFormat="false" ht="14.1" hidden="true" customHeight="true" outlineLevel="0" collapsed="false">
      <c r="A452" s="69" t="s">
        <v>12</v>
      </c>
      <c r="B452" s="69" t="n">
        <v>1</v>
      </c>
      <c r="C452" s="69" t="n">
        <v>226</v>
      </c>
      <c r="D452" s="102" t="n">
        <v>166800</v>
      </c>
      <c r="E452" s="102" t="n">
        <v>203051</v>
      </c>
      <c r="F452" s="102" t="n">
        <v>168981.705457544</v>
      </c>
      <c r="G452" s="102" t="n">
        <v>169404.854854553</v>
      </c>
      <c r="H452" s="102" t="n">
        <v>231788</v>
      </c>
      <c r="I452" s="103" t="n">
        <v>197400</v>
      </c>
      <c r="J452" s="103" t="n">
        <v>168000</v>
      </c>
      <c r="K452" s="103" t="n">
        <v>82800</v>
      </c>
      <c r="L452" s="104" t="n">
        <v>94400</v>
      </c>
      <c r="M452" s="102" t="n">
        <v>180560</v>
      </c>
      <c r="N452" s="102" t="n">
        <v>183590</v>
      </c>
      <c r="O452" s="103" t="n">
        <v>202600</v>
      </c>
      <c r="P452" s="102" t="n">
        <v>204000</v>
      </c>
      <c r="Q452" s="102" t="n">
        <v>207000</v>
      </c>
      <c r="R452" s="102" t="n">
        <v>188800</v>
      </c>
      <c r="S452" s="105" t="n">
        <v>161000</v>
      </c>
      <c r="T452" s="105" t="n">
        <v>241000</v>
      </c>
      <c r="U452" s="102" t="n">
        <v>212605.338513702</v>
      </c>
      <c r="V452" s="105" t="n">
        <v>145200</v>
      </c>
      <c r="W452" s="105" t="n">
        <v>87600</v>
      </c>
      <c r="X452" s="102" t="n">
        <v>91400</v>
      </c>
      <c r="Y452" s="102" t="n">
        <v>107200</v>
      </c>
      <c r="Z452" s="102" t="n">
        <v>221000</v>
      </c>
      <c r="AA452" s="102" t="n">
        <v>197200</v>
      </c>
      <c r="AB452" s="102" t="n">
        <v>253049</v>
      </c>
      <c r="AC452" s="102" t="n">
        <v>205730.562934652</v>
      </c>
      <c r="AD452" s="102" t="n">
        <v>262200</v>
      </c>
      <c r="AE452" s="78" t="n">
        <v>208800</v>
      </c>
      <c r="AF452" s="99" t="n">
        <f aca="false">SysAvail!AE236</f>
        <v>0.955164650537634</v>
      </c>
      <c r="AG452" s="99" t="n">
        <f aca="false">MachAvail!AE236</f>
        <v>0.958058011486572</v>
      </c>
      <c r="AH452" s="100" t="n">
        <f aca="false">LinhrsIn!AE236/SurveyHrsIn!AE236</f>
        <v>0.99697997311828</v>
      </c>
      <c r="AI452" s="123"/>
      <c r="AJ452" s="93"/>
      <c r="AK452" s="93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</row>
    <row r="453" customFormat="false" ht="14.1" hidden="true" customHeight="true" outlineLevel="0" collapsed="false">
      <c r="A453" s="69" t="s">
        <v>12</v>
      </c>
      <c r="B453" s="69" t="n">
        <v>1</v>
      </c>
      <c r="C453" s="69" t="n">
        <v>205</v>
      </c>
      <c r="D453" s="102" t="n">
        <v>217200</v>
      </c>
      <c r="E453" s="102" t="n">
        <v>195848</v>
      </c>
      <c r="F453" s="102" t="n">
        <v>209373.40641564</v>
      </c>
      <c r="G453" s="102" t="n">
        <v>158383.762513543</v>
      </c>
      <c r="H453" s="102" t="n">
        <v>130732</v>
      </c>
      <c r="I453" s="103" t="n">
        <v>184600</v>
      </c>
      <c r="J453" s="103" t="n">
        <v>168800</v>
      </c>
      <c r="K453" s="103" t="n">
        <v>82600</v>
      </c>
      <c r="L453" s="104" t="n">
        <v>90800</v>
      </c>
      <c r="M453" s="102" t="n">
        <v>166485</v>
      </c>
      <c r="N453" s="102" t="n">
        <v>182084</v>
      </c>
      <c r="O453" s="103" t="n">
        <v>187200</v>
      </c>
      <c r="P453" s="102" t="n">
        <v>195200</v>
      </c>
      <c r="Q453" s="102" t="n">
        <v>210000</v>
      </c>
      <c r="R453" s="102" t="n">
        <v>173400</v>
      </c>
      <c r="S453" s="105" t="n">
        <v>157400</v>
      </c>
      <c r="T453" s="105" t="n">
        <v>234800</v>
      </c>
      <c r="U453" s="102" t="n">
        <v>199545.570655589</v>
      </c>
      <c r="V453" s="105" t="n">
        <v>147800</v>
      </c>
      <c r="W453" s="105" t="n">
        <v>84200</v>
      </c>
      <c r="X453" s="102" t="n">
        <v>95600</v>
      </c>
      <c r="Y453" s="102" t="n">
        <v>106400</v>
      </c>
      <c r="Z453" s="102" t="n">
        <v>204400</v>
      </c>
      <c r="AA453" s="102" t="n">
        <v>214600</v>
      </c>
      <c r="AB453" s="102" t="n">
        <v>230200</v>
      </c>
      <c r="AC453" s="102" t="n">
        <v>211288.032609707</v>
      </c>
      <c r="AD453" s="102" t="n">
        <v>255600</v>
      </c>
      <c r="AE453" s="78" t="n">
        <v>209400</v>
      </c>
      <c r="AF453" s="99" t="n">
        <f aca="false">SysAvail!AE215</f>
        <v>0.980987903225806</v>
      </c>
      <c r="AG453" s="99" t="n">
        <f aca="false">MachAvail!AE215</f>
        <v>0.983984294108511</v>
      </c>
      <c r="AH453" s="100" t="n">
        <f aca="false">LinhrsIn!AE215/SurveyHrsIn!AE215</f>
        <v>0.996954838709678</v>
      </c>
      <c r="AI453" s="123"/>
      <c r="AJ453" s="93"/>
      <c r="AK453" s="93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</row>
    <row r="454" customFormat="false" ht="14.1" hidden="true" customHeight="true" outlineLevel="0" collapsed="false">
      <c r="A454" s="69" t="s">
        <v>12</v>
      </c>
      <c r="B454" s="69" t="n">
        <v>1</v>
      </c>
      <c r="C454" s="69" t="n">
        <v>214</v>
      </c>
      <c r="D454" s="102" t="n">
        <v>231800</v>
      </c>
      <c r="E454" s="102" t="n">
        <v>205753</v>
      </c>
      <c r="F454" s="102" t="n">
        <v>227130.144517991</v>
      </c>
      <c r="G454" s="102" t="n">
        <v>164427.58734571</v>
      </c>
      <c r="H454" s="102" t="n">
        <v>176838</v>
      </c>
      <c r="I454" s="103" t="n">
        <v>213000</v>
      </c>
      <c r="J454" s="103" t="n">
        <v>181400</v>
      </c>
      <c r="K454" s="103" t="n">
        <v>95800</v>
      </c>
      <c r="L454" s="104" t="n">
        <v>115400</v>
      </c>
      <c r="M454" s="102" t="n">
        <v>197200</v>
      </c>
      <c r="N454" s="102" t="n">
        <v>92739</v>
      </c>
      <c r="O454" s="103" t="n">
        <v>210200</v>
      </c>
      <c r="P454" s="102" t="n">
        <v>120800</v>
      </c>
      <c r="Q454" s="102" t="n">
        <v>137600</v>
      </c>
      <c r="R454" s="102" t="n">
        <v>96600</v>
      </c>
      <c r="S454" s="105" t="n">
        <v>135400</v>
      </c>
      <c r="T454" s="105" t="n">
        <v>260200</v>
      </c>
      <c r="U454" s="102" t="n">
        <v>218943.167033081</v>
      </c>
      <c r="V454" s="105" t="n">
        <v>165600</v>
      </c>
      <c r="W454" s="105" t="n">
        <v>101600</v>
      </c>
      <c r="X454" s="102" t="n">
        <v>108600</v>
      </c>
      <c r="Y454" s="102" t="n">
        <v>119400</v>
      </c>
      <c r="Z454" s="102" t="n">
        <v>205600</v>
      </c>
      <c r="AA454" s="102" t="n">
        <v>202000</v>
      </c>
      <c r="AB454" s="102" t="n">
        <v>217400</v>
      </c>
      <c r="AC454" s="102" t="n">
        <v>172522.780954671</v>
      </c>
      <c r="AD454" s="102" t="n">
        <v>255400</v>
      </c>
      <c r="AE454" s="78" t="n">
        <v>209400</v>
      </c>
      <c r="AF454" s="99" t="n">
        <f aca="false">SysAvail!AE224</f>
        <v>0.941493010752688</v>
      </c>
      <c r="AG454" s="99" t="n">
        <f aca="false">MachAvail!AE224</f>
        <v>0.944418932310451</v>
      </c>
      <c r="AH454" s="100" t="n">
        <f aca="false">LinhrsIn!AE224/SurveyHrsIn!AE224</f>
        <v>0.99690188172043</v>
      </c>
      <c r="AI454" s="123"/>
      <c r="AJ454" s="93"/>
      <c r="AK454" s="93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</row>
    <row r="455" customFormat="false" ht="14.1" hidden="true" customHeight="true" outlineLevel="0" collapsed="false">
      <c r="A455" s="69" t="s">
        <v>12</v>
      </c>
      <c r="B455" s="69" t="n">
        <v>1</v>
      </c>
      <c r="C455" s="69" t="n">
        <v>169</v>
      </c>
      <c r="D455" s="102" t="n">
        <v>219600</v>
      </c>
      <c r="E455" s="102" t="n">
        <v>194047</v>
      </c>
      <c r="F455" s="102" t="n">
        <v>210739.30934659</v>
      </c>
      <c r="G455" s="102" t="n">
        <v>163894.308684048</v>
      </c>
      <c r="H455" s="102" t="n">
        <v>204813</v>
      </c>
      <c r="I455" s="103" t="n">
        <v>155200</v>
      </c>
      <c r="J455" s="103" t="n">
        <v>163200</v>
      </c>
      <c r="K455" s="103" t="n">
        <v>81800</v>
      </c>
      <c r="L455" s="104" t="n">
        <v>98800</v>
      </c>
      <c r="M455" s="102" t="n">
        <v>148916</v>
      </c>
      <c r="N455" s="102" t="n">
        <v>174764</v>
      </c>
      <c r="O455" s="103" t="n">
        <v>198800</v>
      </c>
      <c r="P455" s="102" t="n">
        <v>190600</v>
      </c>
      <c r="Q455" s="102" t="n">
        <v>209400</v>
      </c>
      <c r="R455" s="102" t="n">
        <v>175400</v>
      </c>
      <c r="S455" s="105" t="n">
        <v>149000</v>
      </c>
      <c r="T455" s="105" t="n">
        <v>244600</v>
      </c>
      <c r="U455" s="102" t="n">
        <v>200121.736884623</v>
      </c>
      <c r="V455" s="105" t="n">
        <v>142400</v>
      </c>
      <c r="W455" s="105" t="n">
        <v>85800</v>
      </c>
      <c r="X455" s="102" t="n">
        <v>93000</v>
      </c>
      <c r="Y455" s="102" t="n">
        <v>100800</v>
      </c>
      <c r="Z455" s="102" t="n">
        <v>210800</v>
      </c>
      <c r="AA455" s="102" t="n">
        <v>212400</v>
      </c>
      <c r="AB455" s="102" t="n">
        <v>233800</v>
      </c>
      <c r="AC455" s="102" t="n">
        <v>177897.223001516</v>
      </c>
      <c r="AD455" s="102" t="n">
        <v>238400</v>
      </c>
      <c r="AE455" s="78" t="n">
        <v>209600</v>
      </c>
      <c r="AF455" s="99" t="n">
        <f aca="false">SysAvail!AE179</f>
        <v>0.962586962365592</v>
      </c>
      <c r="AG455" s="99" t="n">
        <f aca="false">MachAvail!AE179</f>
        <v>0.965357564526254</v>
      </c>
      <c r="AH455" s="100" t="n">
        <f aca="false">LinhrsIn!AE179/SurveyHrsIn!AE179</f>
        <v>0.99712997311828</v>
      </c>
      <c r="AI455" s="123"/>
      <c r="AJ455" s="93"/>
      <c r="AK455" s="93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</row>
    <row r="456" customFormat="false" ht="14.1" hidden="true" customHeight="true" outlineLevel="0" collapsed="false">
      <c r="A456" s="69" t="s">
        <v>14</v>
      </c>
      <c r="B456" s="69" t="n">
        <v>1</v>
      </c>
      <c r="C456" s="69" t="n">
        <v>210</v>
      </c>
      <c r="D456" s="102" t="n">
        <v>233784</v>
      </c>
      <c r="E456" s="102" t="n">
        <v>216558</v>
      </c>
      <c r="F456" s="102" t="n">
        <v>228691.176439077</v>
      </c>
      <c r="G456" s="102" t="n">
        <v>177581.794333366</v>
      </c>
      <c r="H456" s="102" t="n">
        <v>214406</v>
      </c>
      <c r="I456" s="103" t="n">
        <v>178800</v>
      </c>
      <c r="J456" s="103" t="n">
        <v>158800</v>
      </c>
      <c r="K456" s="103" t="n">
        <v>81400</v>
      </c>
      <c r="L456" s="104" t="n">
        <v>98000</v>
      </c>
      <c r="M456" s="102" t="n">
        <v>156100</v>
      </c>
      <c r="N456" s="102" t="n">
        <v>172362</v>
      </c>
      <c r="O456" s="103" t="n">
        <v>212000</v>
      </c>
      <c r="P456" s="102" t="n">
        <v>188600</v>
      </c>
      <c r="Q456" s="102" t="n">
        <v>210800</v>
      </c>
      <c r="R456" s="102" t="n">
        <v>136600</v>
      </c>
      <c r="S456" s="105" t="n">
        <v>166800</v>
      </c>
      <c r="T456" s="105" t="n">
        <v>197634</v>
      </c>
      <c r="U456" s="102" t="n">
        <v>205341.802919675</v>
      </c>
      <c r="V456" s="105" t="n">
        <v>151713</v>
      </c>
      <c r="W456" s="105" t="n">
        <v>85400</v>
      </c>
      <c r="X456" s="102" t="n">
        <v>84200</v>
      </c>
      <c r="Y456" s="102" t="n">
        <v>98200</v>
      </c>
      <c r="Z456" s="102" t="n">
        <v>168400</v>
      </c>
      <c r="AA456" s="102" t="n">
        <v>188800</v>
      </c>
      <c r="AB456" s="102" t="n">
        <v>233600</v>
      </c>
      <c r="AC456" s="102" t="n">
        <v>215630.949716021</v>
      </c>
      <c r="AD456" s="102" t="n">
        <v>224600</v>
      </c>
      <c r="AE456" s="78" t="n">
        <v>209600</v>
      </c>
      <c r="AF456" s="99" t="n">
        <f aca="false">SysAvail!AE220</f>
        <v>0.9287</v>
      </c>
      <c r="AG456" s="99" t="n">
        <f aca="false">MachAvail!AE220</f>
        <v>0.930967606850988</v>
      </c>
      <c r="AH456" s="100" t="n">
        <f aca="false">LinhrsIn!AE220/SurveyHrsIn!AE220</f>
        <v>0.997564247311828</v>
      </c>
      <c r="AI456" s="123"/>
      <c r="AJ456" s="93"/>
      <c r="AK456" s="93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</row>
    <row r="457" customFormat="false" ht="14.1" hidden="true" customHeight="true" outlineLevel="0" collapsed="false">
      <c r="A457" s="69" t="s">
        <v>12</v>
      </c>
      <c r="B457" s="69" t="n">
        <v>1</v>
      </c>
      <c r="C457" s="69" t="n">
        <v>150</v>
      </c>
      <c r="D457" s="102" t="n">
        <v>137400</v>
      </c>
      <c r="E457" s="102" t="n">
        <v>190895</v>
      </c>
      <c r="F457" s="102" t="n">
        <v>209958.793386047</v>
      </c>
      <c r="G457" s="102" t="n">
        <v>155361.85009746</v>
      </c>
      <c r="H457" s="102" t="n">
        <v>134716</v>
      </c>
      <c r="I457" s="103" t="n">
        <v>179200</v>
      </c>
      <c r="J457" s="103" t="n">
        <v>159000</v>
      </c>
      <c r="K457" s="103" t="n">
        <v>81600</v>
      </c>
      <c r="L457" s="104" t="n">
        <v>81200</v>
      </c>
      <c r="M457" s="102" t="n">
        <v>175800</v>
      </c>
      <c r="N457" s="102" t="n">
        <v>169600</v>
      </c>
      <c r="O457" s="103" t="n">
        <v>197800</v>
      </c>
      <c r="P457" s="102" t="n">
        <v>86600</v>
      </c>
      <c r="Q457" s="102" t="n">
        <v>137600</v>
      </c>
      <c r="R457" s="102" t="n">
        <v>96400</v>
      </c>
      <c r="S457" s="105" t="n">
        <v>128600</v>
      </c>
      <c r="T457" s="105" t="n">
        <v>224200</v>
      </c>
      <c r="U457" s="102" t="n">
        <v>194744.185413635</v>
      </c>
      <c r="V457" s="105" t="n">
        <v>114600</v>
      </c>
      <c r="W457" s="105" t="n">
        <v>83200</v>
      </c>
      <c r="X457" s="102" t="n">
        <v>94600</v>
      </c>
      <c r="Y457" s="102" t="n">
        <v>98000</v>
      </c>
      <c r="Z457" s="102" t="n">
        <v>216000</v>
      </c>
      <c r="AA457" s="102" t="n">
        <v>215400</v>
      </c>
      <c r="AB457" s="102" t="n">
        <v>200600</v>
      </c>
      <c r="AC457" s="102" t="n">
        <v>225369.896743276</v>
      </c>
      <c r="AD457" s="102" t="n">
        <v>273000</v>
      </c>
      <c r="AE457" s="78" t="n">
        <v>209800</v>
      </c>
      <c r="AF457" s="99" t="n">
        <f aca="false">SysAvail!AE160</f>
        <v>0.952684811827957</v>
      </c>
      <c r="AG457" s="99" t="n">
        <f aca="false">MachAvail!AE160</f>
        <v>0.966281061724147</v>
      </c>
      <c r="AH457" s="100" t="n">
        <f aca="false">LinhrsIn!AE160/SurveyHrsIn!AE160</f>
        <v>0.985929301075269</v>
      </c>
      <c r="AI457" s="124"/>
      <c r="AJ457" s="93"/>
      <c r="AK457" s="93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</row>
    <row r="458" customFormat="false" ht="14.1" hidden="true" customHeight="true" outlineLevel="0" collapsed="false">
      <c r="A458" s="69" t="s">
        <v>12</v>
      </c>
      <c r="B458" s="69" t="n">
        <v>1</v>
      </c>
      <c r="C458" s="69" t="n">
        <v>115</v>
      </c>
      <c r="D458" s="102" t="n">
        <v>203600</v>
      </c>
      <c r="E458" s="102" t="n">
        <v>189544</v>
      </c>
      <c r="F458" s="102" t="n">
        <v>163127.835753472</v>
      </c>
      <c r="G458" s="102" t="n">
        <v>147007.151064759</v>
      </c>
      <c r="H458" s="102" t="n">
        <v>208354</v>
      </c>
      <c r="I458" s="103" t="n">
        <v>75000</v>
      </c>
      <c r="J458" s="103" t="n">
        <v>56000</v>
      </c>
      <c r="K458" s="103" t="n">
        <v>85999</v>
      </c>
      <c r="L458" s="104" t="n">
        <v>105200</v>
      </c>
      <c r="M458" s="102" t="n">
        <v>188617</v>
      </c>
      <c r="N458" s="102" t="n">
        <v>197433</v>
      </c>
      <c r="O458" s="103" t="n">
        <v>210000</v>
      </c>
      <c r="P458" s="102" t="n">
        <v>156600</v>
      </c>
      <c r="Q458" s="102" t="n">
        <v>182200</v>
      </c>
      <c r="R458" s="102" t="n">
        <v>177800</v>
      </c>
      <c r="S458" s="105" t="n">
        <v>168000</v>
      </c>
      <c r="T458" s="105" t="n">
        <v>250200</v>
      </c>
      <c r="U458" s="102" t="n">
        <v>211068.895236277</v>
      </c>
      <c r="V458" s="105" t="n">
        <v>152600</v>
      </c>
      <c r="W458" s="105" t="n">
        <v>63600</v>
      </c>
      <c r="X458" s="102" t="n">
        <v>108799</v>
      </c>
      <c r="Y458" s="102" t="n">
        <v>110400</v>
      </c>
      <c r="Z458" s="102" t="n">
        <v>219800</v>
      </c>
      <c r="AA458" s="102" t="n">
        <v>220000</v>
      </c>
      <c r="AB458" s="102" t="n">
        <v>240800</v>
      </c>
      <c r="AC458" s="102" t="n">
        <v>189542.473171827</v>
      </c>
      <c r="AD458" s="102" t="n">
        <v>251000</v>
      </c>
      <c r="AE458" s="78" t="n">
        <v>210200</v>
      </c>
      <c r="AF458" s="99" t="n">
        <f aca="false">SysAvail!AE125</f>
        <v>0.96898373655914</v>
      </c>
      <c r="AG458" s="99" t="n">
        <f aca="false">MachAvail!AE125</f>
        <v>0.970238526223027</v>
      </c>
      <c r="AH458" s="100" t="n">
        <f aca="false">LinhrsIn!AE125/SurveyHrsIn!AE125</f>
        <v>0.998706720430108</v>
      </c>
      <c r="AI458" s="124"/>
      <c r="AJ458" s="93"/>
      <c r="AK458" s="93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</row>
    <row r="459" customFormat="false" ht="14.1" hidden="true" customHeight="true" outlineLevel="0" collapsed="false">
      <c r="A459" s="69" t="s">
        <v>12</v>
      </c>
      <c r="B459" s="69" t="n">
        <v>1</v>
      </c>
      <c r="C459" s="69" t="n">
        <v>133</v>
      </c>
      <c r="D459" s="102" t="n">
        <v>175800</v>
      </c>
      <c r="E459" s="102" t="n">
        <v>131691</v>
      </c>
      <c r="F459" s="102" t="n">
        <v>225373.98360677</v>
      </c>
      <c r="G459" s="102" t="n">
        <v>182203.542734435</v>
      </c>
      <c r="H459" s="102" t="n">
        <v>60200</v>
      </c>
      <c r="I459" s="103" t="n">
        <v>0</v>
      </c>
      <c r="J459" s="103" t="n">
        <v>0</v>
      </c>
      <c r="K459" s="103" t="n">
        <v>63800</v>
      </c>
      <c r="L459" s="104" t="n">
        <v>106400</v>
      </c>
      <c r="M459" s="102" t="n">
        <v>189809</v>
      </c>
      <c r="N459" s="102" t="n">
        <v>197600</v>
      </c>
      <c r="O459" s="103" t="n">
        <v>205600</v>
      </c>
      <c r="P459" s="102" t="n">
        <v>97000</v>
      </c>
      <c r="Q459" s="102" t="n">
        <v>94000</v>
      </c>
      <c r="R459" s="102" t="n">
        <v>75800</v>
      </c>
      <c r="S459" s="105" t="n">
        <v>120800</v>
      </c>
      <c r="T459" s="105" t="n">
        <v>242600</v>
      </c>
      <c r="U459" s="102" t="n">
        <v>217982.88998469</v>
      </c>
      <c r="V459" s="105" t="n">
        <v>171060</v>
      </c>
      <c r="W459" s="105" t="n">
        <v>102443</v>
      </c>
      <c r="X459" s="102" t="n">
        <v>100800</v>
      </c>
      <c r="Y459" s="102" t="n">
        <v>119800</v>
      </c>
      <c r="Z459" s="102" t="n">
        <v>229400</v>
      </c>
      <c r="AA459" s="102" t="n">
        <v>221200</v>
      </c>
      <c r="AB459" s="102" t="n">
        <v>234000</v>
      </c>
      <c r="AC459" s="102" t="n">
        <v>208770.698769393</v>
      </c>
      <c r="AD459" s="102" t="n">
        <v>270200</v>
      </c>
      <c r="AE459" s="78" t="n">
        <v>210400</v>
      </c>
      <c r="AF459" s="99" t="n">
        <f aca="false">SysAvail!AE143</f>
        <v>0.945995430107527</v>
      </c>
      <c r="AG459" s="99" t="n">
        <f aca="false">MachAvail!AE143</f>
        <v>0.997374140112369</v>
      </c>
      <c r="AH459" s="100" t="n">
        <f aca="false">LinhrsIn!AE143/SurveyHrsIn!AE143</f>
        <v>0.948486021505376</v>
      </c>
      <c r="AI459" s="123"/>
      <c r="AJ459" s="93"/>
      <c r="AK459" s="93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</row>
    <row r="460" customFormat="false" ht="14.1" hidden="true" customHeight="true" outlineLevel="0" collapsed="false">
      <c r="A460" s="69" t="s">
        <v>12</v>
      </c>
      <c r="B460" s="69" t="n">
        <v>1</v>
      </c>
      <c r="C460" s="69" t="n">
        <v>165</v>
      </c>
      <c r="D460" s="102" t="n">
        <v>132400</v>
      </c>
      <c r="E460" s="102" t="n">
        <v>199224</v>
      </c>
      <c r="F460" s="102" t="n">
        <v>217373.695011205</v>
      </c>
      <c r="G460" s="102" t="n">
        <v>163005.510914612</v>
      </c>
      <c r="H460" s="102" t="n">
        <v>202507</v>
      </c>
      <c r="I460" s="103" t="n">
        <v>203200</v>
      </c>
      <c r="J460" s="103" t="n">
        <v>164600</v>
      </c>
      <c r="K460" s="103" t="n">
        <v>87600</v>
      </c>
      <c r="L460" s="104" t="n">
        <v>98600</v>
      </c>
      <c r="M460" s="102" t="n">
        <v>177892</v>
      </c>
      <c r="N460" s="102" t="n">
        <v>191535</v>
      </c>
      <c r="O460" s="103" t="n">
        <v>215000</v>
      </c>
      <c r="P460" s="102" t="n">
        <v>199600</v>
      </c>
      <c r="Q460" s="102" t="n">
        <v>214400</v>
      </c>
      <c r="R460" s="102" t="n">
        <v>174800</v>
      </c>
      <c r="S460" s="105" t="n">
        <v>173400</v>
      </c>
      <c r="T460" s="105" t="n">
        <v>245600</v>
      </c>
      <c r="U460" s="102" t="n">
        <v>183604.971652303</v>
      </c>
      <c r="V460" s="105" t="n">
        <v>160600</v>
      </c>
      <c r="W460" s="105" t="n">
        <v>94200</v>
      </c>
      <c r="X460" s="102" t="n">
        <v>101800</v>
      </c>
      <c r="Y460" s="102" t="n">
        <v>111200</v>
      </c>
      <c r="Z460" s="102" t="n">
        <v>230000</v>
      </c>
      <c r="AA460" s="102" t="n">
        <v>204600</v>
      </c>
      <c r="AB460" s="102" t="n">
        <v>255200</v>
      </c>
      <c r="AC460" s="102" t="n">
        <v>210566.246732302</v>
      </c>
      <c r="AD460" s="102" t="n">
        <v>264400</v>
      </c>
      <c r="AE460" s="78" t="n">
        <v>210800</v>
      </c>
      <c r="AF460" s="99" t="n">
        <f aca="false">SysAvail!AE175</f>
        <v>0.939401478494624</v>
      </c>
      <c r="AG460" s="99" t="n">
        <f aca="false">MachAvail!AE175</f>
        <v>0.943273973149986</v>
      </c>
      <c r="AH460" s="100" t="n">
        <f aca="false">LinhrsIn!AE175/SurveyHrsIn!AE175</f>
        <v>0.995894623655914</v>
      </c>
      <c r="AI460" s="124"/>
      <c r="AJ460" s="93"/>
      <c r="AK460" s="93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</row>
    <row r="461" customFormat="false" ht="14.1" hidden="true" customHeight="true" outlineLevel="0" collapsed="false">
      <c r="A461" s="69" t="s">
        <v>12</v>
      </c>
      <c r="B461" s="69" t="n">
        <v>1</v>
      </c>
      <c r="C461" s="69" t="n">
        <v>167</v>
      </c>
      <c r="D461" s="102" t="n">
        <v>175000</v>
      </c>
      <c r="E461" s="102" t="n">
        <v>146323</v>
      </c>
      <c r="F461" s="102" t="n">
        <v>177762.510013651</v>
      </c>
      <c r="G461" s="102" t="n">
        <v>159983.598498528</v>
      </c>
      <c r="H461" s="102" t="n">
        <v>179669</v>
      </c>
      <c r="I461" s="103" t="n">
        <v>177000</v>
      </c>
      <c r="J461" s="103" t="n">
        <v>163000</v>
      </c>
      <c r="K461" s="103" t="n">
        <v>79000</v>
      </c>
      <c r="L461" s="104" t="n">
        <v>90400</v>
      </c>
      <c r="M461" s="102" t="n">
        <v>160632</v>
      </c>
      <c r="N461" s="102" t="n">
        <v>177937</v>
      </c>
      <c r="O461" s="103" t="n">
        <v>197600</v>
      </c>
      <c r="P461" s="102" t="n">
        <v>175600</v>
      </c>
      <c r="Q461" s="102" t="n">
        <v>215200</v>
      </c>
      <c r="R461" s="102" t="n">
        <v>148400</v>
      </c>
      <c r="S461" s="105" t="n">
        <v>147800</v>
      </c>
      <c r="T461" s="105" t="n">
        <v>237800</v>
      </c>
      <c r="U461" s="102" t="n">
        <v>209724.50736853</v>
      </c>
      <c r="V461" s="105" t="n">
        <v>140400</v>
      </c>
      <c r="W461" s="105" t="n">
        <v>82600</v>
      </c>
      <c r="X461" s="102" t="n">
        <v>96200</v>
      </c>
      <c r="Y461" s="102" t="n">
        <v>101400</v>
      </c>
      <c r="Z461" s="102" t="n">
        <v>211200</v>
      </c>
      <c r="AA461" s="102" t="n">
        <v>221000</v>
      </c>
      <c r="AB461" s="102" t="n">
        <v>239600</v>
      </c>
      <c r="AC461" s="102" t="n">
        <v>213845.72638855</v>
      </c>
      <c r="AD461" s="102" t="n">
        <v>258200</v>
      </c>
      <c r="AE461" s="78" t="n">
        <v>211000</v>
      </c>
      <c r="AF461" s="99" t="n">
        <f aca="false">SysAvail!AE177</f>
        <v>0.978290456989247</v>
      </c>
      <c r="AG461" s="99" t="n">
        <f aca="false">MachAvail!AE177</f>
        <v>0.981311948132772</v>
      </c>
      <c r="AH461" s="100" t="n">
        <f aca="false">LinhrsIn!AE177/SurveyHrsIn!AE177</f>
        <v>0.996920967741936</v>
      </c>
      <c r="AI461" s="123"/>
      <c r="AJ461" s="93"/>
      <c r="AK461" s="93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</row>
    <row r="462" customFormat="false" ht="14.1" hidden="true" customHeight="true" outlineLevel="0" collapsed="false">
      <c r="A462" s="69" t="s">
        <v>12</v>
      </c>
      <c r="B462" s="69" t="n">
        <v>1</v>
      </c>
      <c r="C462" s="69" t="n">
        <v>131</v>
      </c>
      <c r="D462" s="102" t="n">
        <v>130600</v>
      </c>
      <c r="E462" s="102" t="n">
        <v>210480</v>
      </c>
      <c r="F462" s="102" t="n">
        <v>220300.629863241</v>
      </c>
      <c r="G462" s="102" t="n">
        <v>170293.652623989</v>
      </c>
      <c r="H462" s="102" t="n">
        <v>121600</v>
      </c>
      <c r="I462" s="103" t="n">
        <v>0</v>
      </c>
      <c r="J462" s="103" t="n">
        <v>41400</v>
      </c>
      <c r="K462" s="103" t="n">
        <v>96200</v>
      </c>
      <c r="L462" s="104" t="n">
        <v>105000</v>
      </c>
      <c r="M462" s="102" t="n">
        <v>186485</v>
      </c>
      <c r="N462" s="102" t="n">
        <v>193442</v>
      </c>
      <c r="O462" s="103" t="n">
        <v>215800</v>
      </c>
      <c r="P462" s="102" t="n">
        <v>187200</v>
      </c>
      <c r="Q462" s="102" t="n">
        <v>137200</v>
      </c>
      <c r="R462" s="102" t="n">
        <v>189800</v>
      </c>
      <c r="S462" s="105" t="n">
        <v>171000</v>
      </c>
      <c r="T462" s="105" t="n">
        <v>247400</v>
      </c>
      <c r="U462" s="102" t="n">
        <v>213565.615562093</v>
      </c>
      <c r="V462" s="105" t="n">
        <v>158600</v>
      </c>
      <c r="W462" s="105" t="n">
        <v>97000</v>
      </c>
      <c r="X462" s="102" t="n">
        <v>105400</v>
      </c>
      <c r="Y462" s="102" t="n">
        <v>112200</v>
      </c>
      <c r="Z462" s="102" t="n">
        <v>199000</v>
      </c>
      <c r="AA462" s="102" t="n">
        <v>220400</v>
      </c>
      <c r="AB462" s="102" t="n">
        <v>221200</v>
      </c>
      <c r="AC462" s="102" t="n">
        <v>211959.133913147</v>
      </c>
      <c r="AD462" s="102" t="n">
        <v>269000</v>
      </c>
      <c r="AE462" s="78" t="n">
        <v>211400</v>
      </c>
      <c r="AF462" s="99" t="n">
        <f aca="false">SysAvail!AE141</f>
        <v>0.966840725806452</v>
      </c>
      <c r="AG462" s="99" t="n">
        <f aca="false">MachAvail!AE141</f>
        <v>0.98165045342667</v>
      </c>
      <c r="AH462" s="100" t="n">
        <f aca="false">LinhrsIn!AE141/SurveyHrsIn!AE141</f>
        <v>0.984913440860215</v>
      </c>
      <c r="AI462" s="123"/>
      <c r="AJ462" s="93"/>
      <c r="AK462" s="93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</row>
    <row r="463" customFormat="false" ht="14.1" hidden="true" customHeight="true" outlineLevel="0" collapsed="false">
      <c r="A463" s="69" t="s">
        <v>12</v>
      </c>
      <c r="B463" s="69" t="n">
        <v>1</v>
      </c>
      <c r="C463" s="69" t="n">
        <v>177</v>
      </c>
      <c r="D463" s="102" t="n">
        <v>34200</v>
      </c>
      <c r="E463" s="102" t="n">
        <v>194497</v>
      </c>
      <c r="F463" s="102" t="n">
        <v>217178.566021069</v>
      </c>
      <c r="G463" s="102" t="n">
        <v>171004.690839538</v>
      </c>
      <c r="H463" s="102" t="n">
        <v>156968</v>
      </c>
      <c r="I463" s="103" t="n">
        <v>199200</v>
      </c>
      <c r="J463" s="103" t="n">
        <v>159400</v>
      </c>
      <c r="K463" s="103" t="n">
        <v>89400</v>
      </c>
      <c r="L463" s="104" t="n">
        <v>106000</v>
      </c>
      <c r="M463" s="102" t="n">
        <v>183916</v>
      </c>
      <c r="N463" s="102" t="n">
        <v>185969</v>
      </c>
      <c r="O463" s="103" t="n">
        <v>202000</v>
      </c>
      <c r="P463" s="102" t="n">
        <v>198200</v>
      </c>
      <c r="Q463" s="102" t="n">
        <v>189200</v>
      </c>
      <c r="R463" s="102" t="n">
        <v>146200</v>
      </c>
      <c r="S463" s="105" t="n">
        <v>163200</v>
      </c>
      <c r="T463" s="105" t="n">
        <v>201400</v>
      </c>
      <c r="U463" s="102" t="n">
        <v>1344.38786774699</v>
      </c>
      <c r="V463" s="105" t="n">
        <v>123600</v>
      </c>
      <c r="W463" s="105" t="n">
        <v>91200</v>
      </c>
      <c r="X463" s="102" t="n">
        <v>100000</v>
      </c>
      <c r="Y463" s="102" t="n">
        <v>106600</v>
      </c>
      <c r="Z463" s="102" t="n">
        <v>212000</v>
      </c>
      <c r="AA463" s="102" t="n">
        <v>214800</v>
      </c>
      <c r="AB463" s="102" t="n">
        <v>228800</v>
      </c>
      <c r="AC463" s="102" t="n">
        <v>210502.421713233</v>
      </c>
      <c r="AD463" s="102" t="n">
        <v>254200</v>
      </c>
      <c r="AE463" s="78" t="n">
        <v>211600</v>
      </c>
      <c r="AF463" s="99" t="n">
        <f aca="false">SysAvail!AE187</f>
        <v>0.962136424731183</v>
      </c>
      <c r="AG463" s="99" t="n">
        <f aca="false">MachAvail!AE187</f>
        <v>0.966138888821405</v>
      </c>
      <c r="AH463" s="100" t="n">
        <f aca="false">LinhrsIn!AE187/SurveyHrsIn!AE187</f>
        <v>0.995857258064516</v>
      </c>
      <c r="AI463" s="123"/>
      <c r="AJ463" s="93"/>
      <c r="AK463" s="93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</row>
    <row r="464" customFormat="false" ht="14.1" hidden="true" customHeight="true" outlineLevel="0" collapsed="false">
      <c r="A464" s="69" t="s">
        <v>12</v>
      </c>
      <c r="B464" s="69" t="n">
        <v>1</v>
      </c>
      <c r="C464" s="69" t="n">
        <v>158</v>
      </c>
      <c r="D464" s="102" t="n">
        <v>217000</v>
      </c>
      <c r="E464" s="102" t="n">
        <v>185042</v>
      </c>
      <c r="F464" s="102" t="n">
        <v>210544.180356454</v>
      </c>
      <c r="G464" s="102" t="n">
        <v>153228.735450813</v>
      </c>
      <c r="H464" s="102" t="n">
        <v>161600</v>
      </c>
      <c r="I464" s="103" t="n">
        <v>193400</v>
      </c>
      <c r="J464" s="103" t="n">
        <v>169200</v>
      </c>
      <c r="K464" s="103" t="n">
        <v>81200</v>
      </c>
      <c r="L464" s="104" t="n">
        <v>94600</v>
      </c>
      <c r="M464" s="102" t="n">
        <v>160283</v>
      </c>
      <c r="N464" s="102" t="n">
        <v>167272</v>
      </c>
      <c r="O464" s="103" t="n">
        <v>190600</v>
      </c>
      <c r="P464" s="102" t="n">
        <v>101600</v>
      </c>
      <c r="Q464" s="102" t="n">
        <v>102800</v>
      </c>
      <c r="R464" s="102" t="n">
        <v>159800</v>
      </c>
      <c r="S464" s="105" t="n">
        <v>157400</v>
      </c>
      <c r="T464" s="105" t="n">
        <v>217400</v>
      </c>
      <c r="U464" s="102" t="n">
        <v>163055.042816742</v>
      </c>
      <c r="V464" s="105" t="n">
        <v>130400</v>
      </c>
      <c r="W464" s="105" t="n">
        <v>82600</v>
      </c>
      <c r="X464" s="102" t="n">
        <v>92800</v>
      </c>
      <c r="Y464" s="102" t="n">
        <v>99200</v>
      </c>
      <c r="Z464" s="102" t="n">
        <v>211400</v>
      </c>
      <c r="AA464" s="102" t="n">
        <v>204800</v>
      </c>
      <c r="AB464" s="102" t="n">
        <v>233800</v>
      </c>
      <c r="AC464" s="102" t="n">
        <v>210125.103218153</v>
      </c>
      <c r="AD464" s="102" t="n">
        <v>258800</v>
      </c>
      <c r="AE464" s="78" t="n">
        <v>212200</v>
      </c>
      <c r="AF464" s="99" t="n">
        <f aca="false">SysAvail!AE168</f>
        <v>0.97904126344086</v>
      </c>
      <c r="AG464" s="99" t="n">
        <f aca="false">MachAvail!AE168</f>
        <v>0.983442963803043</v>
      </c>
      <c r="AH464" s="100" t="n">
        <f aca="false">LinhrsIn!AE168/SurveyHrsIn!AE168</f>
        <v>0.995524193548387</v>
      </c>
      <c r="AI464" s="123"/>
      <c r="AJ464" s="93"/>
      <c r="AK464" s="93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</row>
    <row r="465" customFormat="false" ht="14.1" hidden="true" customHeight="true" outlineLevel="0" collapsed="false">
      <c r="A465" s="69" t="s">
        <v>12</v>
      </c>
      <c r="B465" s="69" t="n">
        <v>1</v>
      </c>
      <c r="C465" s="69" t="n">
        <v>195</v>
      </c>
      <c r="D465" s="102" t="n">
        <v>116400</v>
      </c>
      <c r="E465" s="102" t="n">
        <v>187969</v>
      </c>
      <c r="F465" s="102" t="n">
        <v>160396.029891571</v>
      </c>
      <c r="G465" s="102" t="n">
        <v>95990.1590991169</v>
      </c>
      <c r="H465" s="102" t="n">
        <v>212429</v>
      </c>
      <c r="I465" s="103" t="n">
        <v>192800</v>
      </c>
      <c r="J465" s="103" t="n">
        <v>161600</v>
      </c>
      <c r="K465" s="103" t="n">
        <v>89000</v>
      </c>
      <c r="L465" s="104" t="n">
        <v>95400</v>
      </c>
      <c r="M465" s="102" t="n">
        <v>181468</v>
      </c>
      <c r="N465" s="102" t="n">
        <v>192362</v>
      </c>
      <c r="O465" s="103" t="n">
        <v>197200</v>
      </c>
      <c r="P465" s="102" t="n">
        <v>181400</v>
      </c>
      <c r="Q465" s="102" t="n">
        <v>215000</v>
      </c>
      <c r="R465" s="102" t="n">
        <v>172600</v>
      </c>
      <c r="S465" s="105" t="n">
        <v>161400</v>
      </c>
      <c r="T465" s="105" t="n">
        <v>232600</v>
      </c>
      <c r="U465" s="102" t="n">
        <v>207035.731633036</v>
      </c>
      <c r="V465" s="105" t="n">
        <v>154400</v>
      </c>
      <c r="W465" s="105" t="n">
        <v>92600</v>
      </c>
      <c r="X465" s="102" t="n">
        <v>98600</v>
      </c>
      <c r="Y465" s="102" t="n">
        <v>106600</v>
      </c>
      <c r="Z465" s="102" t="n">
        <v>212000</v>
      </c>
      <c r="AA465" s="102" t="n">
        <v>157400</v>
      </c>
      <c r="AB465" s="102" t="n">
        <v>237000</v>
      </c>
      <c r="AC465" s="102" t="n">
        <v>220904.022614933</v>
      </c>
      <c r="AD465" s="102" t="n">
        <v>264800</v>
      </c>
      <c r="AE465" s="78" t="n">
        <v>212600</v>
      </c>
      <c r="AF465" s="99" t="n">
        <f aca="false">SysAvail!AE205</f>
        <v>0.979943682795699</v>
      </c>
      <c r="AG465" s="99" t="n">
        <f aca="false">MachAvail!AE205</f>
        <v>0.981721337346335</v>
      </c>
      <c r="AH465" s="100" t="n">
        <f aca="false">LinhrsIn!AE205/SurveyHrsIn!AE205</f>
        <v>0.998189247311828</v>
      </c>
      <c r="AI465" s="123"/>
      <c r="AJ465" s="93"/>
      <c r="AK465" s="93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</row>
    <row r="466" customFormat="false" ht="14.1" hidden="true" customHeight="true" outlineLevel="0" collapsed="false">
      <c r="A466" s="69" t="s">
        <v>12</v>
      </c>
      <c r="B466" s="69" t="n">
        <v>1</v>
      </c>
      <c r="C466" s="69" t="n">
        <v>152</v>
      </c>
      <c r="D466" s="102" t="n">
        <v>227800</v>
      </c>
      <c r="E466" s="102" t="n">
        <v>175137</v>
      </c>
      <c r="F466" s="102" t="n">
        <v>221081.145823784</v>
      </c>
      <c r="G466" s="102" t="n">
        <v>172782.28637841</v>
      </c>
      <c r="H466" s="102" t="n">
        <v>178800</v>
      </c>
      <c r="I466" s="103" t="n">
        <v>180400</v>
      </c>
      <c r="J466" s="103" t="n">
        <v>182200</v>
      </c>
      <c r="K466" s="103" t="n">
        <v>91200</v>
      </c>
      <c r="L466" s="104" t="n">
        <v>97000</v>
      </c>
      <c r="M466" s="102" t="n">
        <v>184815</v>
      </c>
      <c r="N466" s="102" t="n">
        <v>191032</v>
      </c>
      <c r="O466" s="103" t="n">
        <v>199800</v>
      </c>
      <c r="P466" s="102" t="n">
        <v>116400</v>
      </c>
      <c r="Q466" s="102" t="n">
        <v>126600</v>
      </c>
      <c r="R466" s="102" t="n">
        <v>8400</v>
      </c>
      <c r="S466" s="105" t="n">
        <v>172000</v>
      </c>
      <c r="T466" s="105" t="n">
        <v>239400</v>
      </c>
      <c r="U466" s="102" t="n">
        <v>211645.061465312</v>
      </c>
      <c r="V466" s="105" t="n">
        <v>162400</v>
      </c>
      <c r="W466" s="105" t="n">
        <v>91400</v>
      </c>
      <c r="X466" s="102" t="n">
        <v>103600</v>
      </c>
      <c r="Y466" s="102" t="n">
        <v>101400</v>
      </c>
      <c r="Z466" s="102" t="n">
        <v>223000</v>
      </c>
      <c r="AA466" s="102" t="n">
        <v>221400</v>
      </c>
      <c r="AB466" s="102" t="n">
        <v>254600</v>
      </c>
      <c r="AC466" s="102" t="n">
        <v>224021.123913846</v>
      </c>
      <c r="AD466" s="102" t="n">
        <v>267800</v>
      </c>
      <c r="AE466" s="78" t="n">
        <v>212800</v>
      </c>
      <c r="AF466" s="99" t="n">
        <f aca="false">SysAvail!AE162</f>
        <v>0.97280873655914</v>
      </c>
      <c r="AG466" s="99" t="n">
        <f aca="false">MachAvail!AE162</f>
        <v>0.976293079319243</v>
      </c>
      <c r="AH466" s="100" t="n">
        <f aca="false">LinhrsIn!AE162/SurveyHrsIn!AE162</f>
        <v>0.996431048387097</v>
      </c>
      <c r="AI466" s="123"/>
      <c r="AJ466" s="93"/>
      <c r="AK466" s="93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</row>
    <row r="467" customFormat="false" ht="14.1" hidden="true" customHeight="true" outlineLevel="0" collapsed="false">
      <c r="A467" s="69" t="s">
        <v>12</v>
      </c>
      <c r="B467" s="69" t="n">
        <v>1</v>
      </c>
      <c r="C467" s="69" t="n">
        <v>153</v>
      </c>
      <c r="D467" s="102" t="n">
        <v>138600</v>
      </c>
      <c r="E467" s="102" t="n">
        <v>185553</v>
      </c>
      <c r="F467" s="102" t="n">
        <v>233838.679198858</v>
      </c>
      <c r="G467" s="102" t="n">
        <v>187180.810243278</v>
      </c>
      <c r="H467" s="102" t="n">
        <v>235901</v>
      </c>
      <c r="I467" s="103" t="n">
        <v>224800</v>
      </c>
      <c r="J467" s="103" t="n">
        <v>181000</v>
      </c>
      <c r="K467" s="103" t="n">
        <v>103200</v>
      </c>
      <c r="L467" s="104" t="n">
        <v>114600</v>
      </c>
      <c r="M467" s="102" t="n">
        <v>199405</v>
      </c>
      <c r="N467" s="102" t="n">
        <v>206834</v>
      </c>
      <c r="O467" s="103" t="n">
        <v>229400</v>
      </c>
      <c r="P467" s="102" t="n">
        <v>204200</v>
      </c>
      <c r="Q467" s="102" t="n">
        <v>218800</v>
      </c>
      <c r="R467" s="102" t="n">
        <v>193200</v>
      </c>
      <c r="S467" s="105" t="n">
        <v>172800</v>
      </c>
      <c r="T467" s="105" t="n">
        <v>236000</v>
      </c>
      <c r="U467" s="102" t="n">
        <v>220479.610310506</v>
      </c>
      <c r="V467" s="105" t="n">
        <v>112400</v>
      </c>
      <c r="W467" s="105" t="n">
        <v>2400</v>
      </c>
      <c r="X467" s="102" t="n">
        <v>0</v>
      </c>
      <c r="Y467" s="102" t="n">
        <v>108600</v>
      </c>
      <c r="Z467" s="102" t="n">
        <v>235800</v>
      </c>
      <c r="AA467" s="102" t="n">
        <v>239000</v>
      </c>
      <c r="AB467" s="102" t="n">
        <v>268000</v>
      </c>
      <c r="AC467" s="102" t="n">
        <v>227122.268957991</v>
      </c>
      <c r="AD467" s="102" t="n">
        <v>293600</v>
      </c>
      <c r="AE467" s="78" t="n">
        <v>212800</v>
      </c>
      <c r="AF467" s="99" t="n">
        <f aca="false">SysAvail!AE163</f>
        <v>0.815760483870968</v>
      </c>
      <c r="AG467" s="99" t="n">
        <f aca="false">MachAvail!AE163</f>
        <v>0.817896579089825</v>
      </c>
      <c r="AH467" s="100" t="n">
        <f aca="false">LinhrsIn!AE163/SurveyHrsIn!AE163</f>
        <v>0.997388306451613</v>
      </c>
      <c r="AI467" s="123"/>
      <c r="AJ467" s="93"/>
      <c r="AK467" s="93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</row>
    <row r="468" customFormat="false" ht="14.1" hidden="true" customHeight="true" outlineLevel="0" collapsed="false">
      <c r="A468" s="69" t="s">
        <v>12</v>
      </c>
      <c r="B468" s="69" t="n">
        <v>1</v>
      </c>
      <c r="C468" s="69" t="n">
        <v>172</v>
      </c>
      <c r="D468" s="102" t="n">
        <v>67000</v>
      </c>
      <c r="E468" s="102" t="n">
        <v>161405</v>
      </c>
      <c r="F468" s="102" t="n">
        <v>211910.083287404</v>
      </c>
      <c r="G468" s="102" t="n">
        <v>150917.861250278</v>
      </c>
      <c r="H468" s="102" t="n">
        <v>209029</v>
      </c>
      <c r="I468" s="103" t="n">
        <v>197800</v>
      </c>
      <c r="J468" s="103" t="n">
        <v>168600</v>
      </c>
      <c r="K468" s="103" t="n">
        <v>86600</v>
      </c>
      <c r="L468" s="104" t="n">
        <v>100200</v>
      </c>
      <c r="M468" s="102" t="n">
        <v>176544</v>
      </c>
      <c r="N468" s="102" t="n">
        <v>154068</v>
      </c>
      <c r="O468" s="103" t="n">
        <v>167600</v>
      </c>
      <c r="P468" s="102" t="n">
        <v>70600</v>
      </c>
      <c r="Q468" s="102" t="n">
        <v>120800</v>
      </c>
      <c r="R468" s="102" t="n">
        <v>93200</v>
      </c>
      <c r="S468" s="105" t="n">
        <v>142200</v>
      </c>
      <c r="T468" s="105" t="n">
        <v>223600</v>
      </c>
      <c r="U468" s="102" t="n">
        <v>204346.955897542</v>
      </c>
      <c r="V468" s="105" t="n">
        <v>160200</v>
      </c>
      <c r="W468" s="105" t="n">
        <v>68600</v>
      </c>
      <c r="X468" s="102" t="n">
        <v>62212</v>
      </c>
      <c r="Y468" s="102" t="n">
        <v>105200</v>
      </c>
      <c r="Z468" s="102" t="n">
        <v>212000</v>
      </c>
      <c r="AA468" s="102" t="n">
        <v>214600</v>
      </c>
      <c r="AB468" s="102" t="n">
        <v>215800</v>
      </c>
      <c r="AC468" s="102" t="n">
        <v>204110.533774181</v>
      </c>
      <c r="AD468" s="102" t="n">
        <v>251800</v>
      </c>
      <c r="AE468" s="78" t="n">
        <v>213200</v>
      </c>
      <c r="AF468" s="99" t="n">
        <f aca="false">SysAvail!AE182</f>
        <v>0.956367607526882</v>
      </c>
      <c r="AG468" s="99" t="n">
        <f aca="false">MachAvail!AE182</f>
        <v>0.980459635646504</v>
      </c>
      <c r="AH468" s="100" t="n">
        <f aca="false">LinhrsIn!AE182/SurveyHrsIn!AE182</f>
        <v>0.975427822580645</v>
      </c>
      <c r="AI468" s="123"/>
      <c r="AJ468" s="93"/>
      <c r="AK468" s="93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</row>
    <row r="469" customFormat="false" ht="14.1" hidden="true" customHeight="true" outlineLevel="0" collapsed="false">
      <c r="A469" s="69" t="s">
        <v>12</v>
      </c>
      <c r="B469" s="69" t="n">
        <v>1</v>
      </c>
      <c r="C469" s="69" t="n">
        <v>111</v>
      </c>
      <c r="D469" s="102" t="n">
        <v>212400</v>
      </c>
      <c r="E469" s="102" t="n">
        <v>194272</v>
      </c>
      <c r="F469" s="102" t="n">
        <v>224008.08067582</v>
      </c>
      <c r="G469" s="102" t="n">
        <v>122298.57307443</v>
      </c>
      <c r="H469" s="102" t="n">
        <v>220844</v>
      </c>
      <c r="I469" s="103" t="n">
        <v>208400</v>
      </c>
      <c r="J469" s="103" t="n">
        <v>181400</v>
      </c>
      <c r="K469" s="103" t="n">
        <v>93200</v>
      </c>
      <c r="L469" s="104" t="n">
        <v>90400</v>
      </c>
      <c r="M469" s="102" t="n">
        <v>172787</v>
      </c>
      <c r="N469" s="102" t="n">
        <v>185497</v>
      </c>
      <c r="O469" s="103" t="n">
        <v>190200</v>
      </c>
      <c r="P469" s="102" t="n">
        <v>69200</v>
      </c>
      <c r="Q469" s="102" t="n">
        <v>120600</v>
      </c>
      <c r="R469" s="102" t="n">
        <v>61800</v>
      </c>
      <c r="S469" s="105" t="n">
        <v>156600</v>
      </c>
      <c r="T469" s="105" t="n">
        <v>247600</v>
      </c>
      <c r="U469" s="102" t="n">
        <v>218559.056213725</v>
      </c>
      <c r="V469" s="105" t="n">
        <v>159800</v>
      </c>
      <c r="W469" s="105" t="n">
        <v>96000</v>
      </c>
      <c r="X469" s="102" t="n">
        <v>103000</v>
      </c>
      <c r="Y469" s="102" t="n">
        <v>113600</v>
      </c>
      <c r="Z469" s="102" t="n">
        <v>183400</v>
      </c>
      <c r="AA469" s="102" t="n">
        <v>207000</v>
      </c>
      <c r="AB469" s="102" t="n">
        <v>249200</v>
      </c>
      <c r="AC469" s="102" t="n">
        <v>212796.367986808</v>
      </c>
      <c r="AD469" s="102" t="n">
        <v>273600</v>
      </c>
      <c r="AE469" s="78" t="n">
        <v>213400</v>
      </c>
      <c r="AF469" s="99" t="n">
        <f aca="false">SysAvail!AE121</f>
        <v>0.944467876344086</v>
      </c>
      <c r="AG469" s="99" t="n">
        <f aca="false">MachAvail!AE121</f>
        <v>0.999541966990045</v>
      </c>
      <c r="AH469" s="100" t="n">
        <f aca="false">LinhrsIn!AE121/SurveyHrsIn!AE121</f>
        <v>0.944900672043011</v>
      </c>
      <c r="AI469" s="123"/>
      <c r="AJ469" s="93"/>
      <c r="AK469" s="93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</row>
    <row r="470" customFormat="false" ht="14.1" hidden="true" customHeight="true" outlineLevel="0" collapsed="false">
      <c r="A470" s="69" t="s">
        <v>12</v>
      </c>
      <c r="B470" s="69" t="n">
        <v>1</v>
      </c>
      <c r="C470" s="69" t="n">
        <v>135</v>
      </c>
      <c r="D470" s="102" t="n">
        <v>151400</v>
      </c>
      <c r="E470" s="102" t="n">
        <v>170635</v>
      </c>
      <c r="F470" s="102" t="n">
        <v>192787.442254103</v>
      </c>
      <c r="G470" s="102" t="n">
        <v>172249.007716749</v>
      </c>
      <c r="H470" s="102" t="n">
        <v>209155</v>
      </c>
      <c r="I470" s="103" t="n">
        <v>188200</v>
      </c>
      <c r="J470" s="103" t="n">
        <v>175600</v>
      </c>
      <c r="K470" s="103" t="n">
        <v>73600</v>
      </c>
      <c r="L470" s="104" t="n">
        <v>111200</v>
      </c>
      <c r="M470" s="102" t="n">
        <v>191292</v>
      </c>
      <c r="N470" s="102" t="n">
        <v>203917</v>
      </c>
      <c r="O470" s="103" t="n">
        <v>137400</v>
      </c>
      <c r="P470" s="102" t="n">
        <v>167800</v>
      </c>
      <c r="Q470" s="102" t="n">
        <v>16000</v>
      </c>
      <c r="R470" s="102" t="n">
        <v>18000</v>
      </c>
      <c r="S470" s="105" t="n">
        <v>114200</v>
      </c>
      <c r="T470" s="105" t="n">
        <v>229800</v>
      </c>
      <c r="U470" s="102" t="n">
        <v>200121.736884623</v>
      </c>
      <c r="V470" s="105" t="n">
        <v>150400</v>
      </c>
      <c r="W470" s="105" t="n">
        <v>91200</v>
      </c>
      <c r="X470" s="102" t="n">
        <v>94000</v>
      </c>
      <c r="Y470" s="102" t="n">
        <v>90800</v>
      </c>
      <c r="Z470" s="102" t="n">
        <v>214000</v>
      </c>
      <c r="AA470" s="102" t="n">
        <v>202600</v>
      </c>
      <c r="AB470" s="102" t="n">
        <v>225400</v>
      </c>
      <c r="AC470" s="102" t="n">
        <v>204155.586728818</v>
      </c>
      <c r="AD470" s="102" t="n">
        <v>274200</v>
      </c>
      <c r="AE470" s="78" t="n">
        <v>213400</v>
      </c>
      <c r="AF470" s="99" t="n">
        <f aca="false">SysAvail!AE145</f>
        <v>0.980975940860215</v>
      </c>
      <c r="AG470" s="99" t="n">
        <f aca="false">MachAvail!AE145</f>
        <v>0.984813536836015</v>
      </c>
      <c r="AH470" s="100" t="n">
        <f aca="false">LinhrsIn!AE145/SurveyHrsIn!AE145</f>
        <v>0.996103225806452</v>
      </c>
      <c r="AI470" s="123"/>
      <c r="AJ470" s="93"/>
      <c r="AK470" s="93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</row>
    <row r="471" customFormat="false" ht="14.1" hidden="true" customHeight="true" outlineLevel="0" collapsed="false">
      <c r="A471" s="69" t="s">
        <v>12</v>
      </c>
      <c r="B471" s="69" t="n">
        <v>1</v>
      </c>
      <c r="C471" s="69" t="n">
        <v>154</v>
      </c>
      <c r="D471" s="102" t="n">
        <v>124400</v>
      </c>
      <c r="E471" s="102" t="n">
        <v>195848</v>
      </c>
      <c r="F471" s="102" t="n">
        <v>191031.281342881</v>
      </c>
      <c r="G471" s="102" t="n">
        <v>161583.434483513</v>
      </c>
      <c r="H471" s="102" t="n">
        <v>184506</v>
      </c>
      <c r="I471" s="103" t="n">
        <v>182600</v>
      </c>
      <c r="J471" s="103" t="n">
        <v>164000</v>
      </c>
      <c r="K471" s="103" t="n">
        <v>74800</v>
      </c>
      <c r="L471" s="104" t="n">
        <v>89200</v>
      </c>
      <c r="M471" s="102" t="n">
        <v>161397</v>
      </c>
      <c r="N471" s="102" t="n">
        <v>166094</v>
      </c>
      <c r="O471" s="103" t="n">
        <v>221534</v>
      </c>
      <c r="P471" s="102" t="n">
        <v>192000</v>
      </c>
      <c r="Q471" s="102" t="n">
        <v>210400</v>
      </c>
      <c r="R471" s="102" t="n">
        <v>124200</v>
      </c>
      <c r="S471" s="105" t="n">
        <v>152600</v>
      </c>
      <c r="T471" s="105" t="n">
        <v>221800</v>
      </c>
      <c r="U471" s="102" t="n">
        <v>184949.35952005</v>
      </c>
      <c r="V471" s="105" t="n">
        <v>137000</v>
      </c>
      <c r="W471" s="105" t="n">
        <v>75800</v>
      </c>
      <c r="X471" s="102" t="n">
        <v>90200</v>
      </c>
      <c r="Y471" s="102" t="n">
        <v>95000</v>
      </c>
      <c r="Z471" s="102" t="n">
        <v>214200</v>
      </c>
      <c r="AA471" s="102" t="n">
        <v>208600</v>
      </c>
      <c r="AB471" s="102" t="n">
        <v>236600</v>
      </c>
      <c r="AC471" s="102" t="n">
        <v>208032.018033999</v>
      </c>
      <c r="AD471" s="102" t="n">
        <v>260000</v>
      </c>
      <c r="AE471" s="78" t="n">
        <v>213400</v>
      </c>
      <c r="AF471" s="99" t="n">
        <f aca="false">SysAvail!AE164</f>
        <v>0.858507661290323</v>
      </c>
      <c r="AG471" s="99" t="n">
        <f aca="false">MachAvail!AE164</f>
        <v>0.878927002087337</v>
      </c>
      <c r="AH471" s="100" t="n">
        <f aca="false">LinhrsIn!AE164/SurveyHrsIn!AE164</f>
        <v>0.976767876344086</v>
      </c>
      <c r="AI471" s="123"/>
      <c r="AJ471" s="93"/>
      <c r="AK471" s="109"/>
      <c r="AL471" s="109"/>
      <c r="AM471" s="109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</row>
    <row r="472" customFormat="false" ht="14.1" hidden="true" customHeight="true" outlineLevel="0" collapsed="false">
      <c r="A472" s="69" t="s">
        <v>12</v>
      </c>
      <c r="B472" s="69" t="n">
        <v>1</v>
      </c>
      <c r="C472" s="69" t="n">
        <v>175</v>
      </c>
      <c r="D472" s="102" t="n">
        <v>211200</v>
      </c>
      <c r="E472" s="102" t="n">
        <v>185042</v>
      </c>
      <c r="F472" s="102" t="n">
        <v>214446.760159169</v>
      </c>
      <c r="G472" s="102" t="n">
        <v>159805.838944641</v>
      </c>
      <c r="H472" s="102" t="n">
        <v>180309</v>
      </c>
      <c r="I472" s="103" t="n">
        <v>189400</v>
      </c>
      <c r="J472" s="103" t="n">
        <v>168600</v>
      </c>
      <c r="K472" s="103" t="n">
        <v>80800</v>
      </c>
      <c r="L472" s="104" t="n">
        <v>100600</v>
      </c>
      <c r="M472" s="102" t="n">
        <v>171496</v>
      </c>
      <c r="N472" s="102" t="n">
        <v>178250</v>
      </c>
      <c r="O472" s="103" t="n">
        <v>216400</v>
      </c>
      <c r="P472" s="102" t="n">
        <v>123200</v>
      </c>
      <c r="Q472" s="102" t="n">
        <v>190200</v>
      </c>
      <c r="R472" s="102" t="n">
        <v>139600</v>
      </c>
      <c r="S472" s="105" t="n">
        <v>153600</v>
      </c>
      <c r="T472" s="105" t="n">
        <v>228400</v>
      </c>
      <c r="U472" s="102" t="n">
        <v>200505.84770398</v>
      </c>
      <c r="V472" s="105" t="n">
        <v>144400</v>
      </c>
      <c r="W472" s="105" t="n">
        <v>87400</v>
      </c>
      <c r="X472" s="102" t="n">
        <v>92400</v>
      </c>
      <c r="Y472" s="102" t="n">
        <v>102000</v>
      </c>
      <c r="Z472" s="102" t="n">
        <v>200200</v>
      </c>
      <c r="AA472" s="102" t="n">
        <v>219000</v>
      </c>
      <c r="AB472" s="102" t="n">
        <v>226800</v>
      </c>
      <c r="AC472" s="102" t="n">
        <v>203808.303536828</v>
      </c>
      <c r="AD472" s="102" t="n">
        <v>251400</v>
      </c>
      <c r="AE472" s="78" t="n">
        <v>213400</v>
      </c>
      <c r="AF472" s="99" t="n">
        <f aca="false">SysAvail!AE185</f>
        <v>0.969856989247312</v>
      </c>
      <c r="AG472" s="99" t="n">
        <f aca="false">MachAvail!AE185</f>
        <v>0.973422673133185</v>
      </c>
      <c r="AH472" s="100" t="n">
        <f aca="false">LinhrsIn!AE185/SurveyHrsIn!AE185</f>
        <v>0.996336962365591</v>
      </c>
      <c r="AI472" s="123"/>
      <c r="AJ472" s="93"/>
      <c r="AK472" s="93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</row>
    <row r="473" customFormat="false" ht="14.1" hidden="true" customHeight="true" outlineLevel="0" collapsed="false">
      <c r="A473" s="69" t="s">
        <v>12</v>
      </c>
      <c r="B473" s="69" t="n">
        <v>1</v>
      </c>
      <c r="C473" s="69" t="n">
        <v>254</v>
      </c>
      <c r="D473" s="102" t="n">
        <v>57800</v>
      </c>
      <c r="E473" s="102" t="n">
        <v>214757</v>
      </c>
      <c r="F473" s="102" t="n">
        <v>234349.917153014</v>
      </c>
      <c r="G473" s="102" t="n">
        <v>123542.889951641</v>
      </c>
      <c r="H473" s="102" t="n">
        <v>241331</v>
      </c>
      <c r="I473" s="103" t="n">
        <v>206600</v>
      </c>
      <c r="J473" s="103" t="n">
        <v>189800</v>
      </c>
      <c r="K473" s="103" t="n">
        <v>93200</v>
      </c>
      <c r="L473" s="104" t="n">
        <v>111400</v>
      </c>
      <c r="M473" s="102" t="n">
        <v>196873</v>
      </c>
      <c r="N473" s="102" t="n">
        <v>209889</v>
      </c>
      <c r="O473" s="103" t="n">
        <v>215000</v>
      </c>
      <c r="P473" s="102" t="n">
        <v>214400</v>
      </c>
      <c r="Q473" s="102" t="n">
        <v>79000</v>
      </c>
      <c r="R473" s="102" t="n">
        <v>128600</v>
      </c>
      <c r="S473" s="105" t="n">
        <v>145600</v>
      </c>
      <c r="T473" s="105" t="n">
        <v>4400</v>
      </c>
      <c r="U473" s="102" t="n">
        <v>106590.752371368</v>
      </c>
      <c r="V473" s="105" t="n">
        <v>125800</v>
      </c>
      <c r="W473" s="105" t="n">
        <v>95400</v>
      </c>
      <c r="X473" s="102" t="n">
        <v>103000</v>
      </c>
      <c r="Y473" s="102" t="n">
        <v>17000</v>
      </c>
      <c r="Z473" s="102" t="n">
        <v>209600</v>
      </c>
      <c r="AA473" s="102" t="n">
        <v>230200</v>
      </c>
      <c r="AB473" s="102" t="n">
        <v>266600</v>
      </c>
      <c r="AC473" s="102" t="n">
        <v>235503.995726821</v>
      </c>
      <c r="AD473" s="102" t="n">
        <v>283400</v>
      </c>
      <c r="AE473" s="78" t="n">
        <v>213400</v>
      </c>
      <c r="AF473" s="99" t="n">
        <f aca="false">SysAvail!AE264</f>
        <v>0.9509125</v>
      </c>
      <c r="AG473" s="99" t="n">
        <f aca="false">MachAvail!AE264</f>
        <v>0.988867051630463</v>
      </c>
      <c r="AH473" s="100" t="n">
        <f aca="false">LinhrsIn!AE264/SurveyHrsIn!AE264</f>
        <v>0.96161814516129</v>
      </c>
      <c r="AI473" s="123"/>
      <c r="AJ473" s="93"/>
      <c r="AK473" s="93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</row>
    <row r="474" customFormat="false" ht="14.1" hidden="true" customHeight="true" outlineLevel="0" collapsed="false">
      <c r="A474" s="69" t="s">
        <v>12</v>
      </c>
      <c r="B474" s="69" t="n">
        <v>1</v>
      </c>
      <c r="C474" s="69" t="n">
        <v>239</v>
      </c>
      <c r="D474" s="102" t="n">
        <v>232800</v>
      </c>
      <c r="E474" s="102" t="n">
        <v>200800</v>
      </c>
      <c r="F474" s="102" t="n">
        <v>214251.631169033</v>
      </c>
      <c r="G474" s="102" t="n">
        <v>145407.315079773</v>
      </c>
      <c r="H474" s="102" t="n">
        <v>135954</v>
      </c>
      <c r="I474" s="103" t="n">
        <v>188400</v>
      </c>
      <c r="J474" s="103" t="n">
        <v>174600</v>
      </c>
      <c r="K474" s="103" t="n">
        <v>84000</v>
      </c>
      <c r="L474" s="104" t="n">
        <v>87600</v>
      </c>
      <c r="M474" s="102" t="n">
        <v>167549</v>
      </c>
      <c r="N474" s="102" t="n">
        <v>185637</v>
      </c>
      <c r="O474" s="103" t="n">
        <v>195800</v>
      </c>
      <c r="P474" s="102" t="n">
        <v>95000</v>
      </c>
      <c r="Q474" s="102" t="n">
        <v>195000</v>
      </c>
      <c r="R474" s="102" t="n">
        <v>167400</v>
      </c>
      <c r="S474" s="105" t="n">
        <v>164800</v>
      </c>
      <c r="T474" s="105" t="n">
        <v>248800</v>
      </c>
      <c r="U474" s="102" t="n">
        <v>204539.01130722</v>
      </c>
      <c r="V474" s="105" t="n">
        <v>151600</v>
      </c>
      <c r="W474" s="105" t="n">
        <v>93600</v>
      </c>
      <c r="X474" s="102" t="n">
        <v>84600</v>
      </c>
      <c r="Y474" s="102" t="n">
        <v>98200</v>
      </c>
      <c r="Z474" s="102" t="n">
        <v>192200</v>
      </c>
      <c r="AA474" s="102" t="n">
        <v>198400</v>
      </c>
      <c r="AB474" s="102" t="n">
        <v>227800</v>
      </c>
      <c r="AC474" s="102" t="n">
        <v>187357.404871958</v>
      </c>
      <c r="AD474" s="102" t="n">
        <v>241400</v>
      </c>
      <c r="AE474" s="78" t="n">
        <v>213600</v>
      </c>
      <c r="AF474" s="99" t="n">
        <f aca="false">SysAvail!AE249</f>
        <v>0.973935887096774</v>
      </c>
      <c r="AG474" s="99" t="n">
        <f aca="false">MachAvail!AE249</f>
        <v>0.976095103927478</v>
      </c>
      <c r="AH474" s="100" t="n">
        <f aca="false">LinhrsIn!AE249/SurveyHrsIn!AE249</f>
        <v>0.997787903225807</v>
      </c>
      <c r="AI474" s="123"/>
      <c r="AJ474" s="93"/>
      <c r="AK474" s="93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</row>
    <row r="475" customFormat="false" ht="14.1" hidden="true" customHeight="true" outlineLevel="0" collapsed="false">
      <c r="A475" s="69" t="s">
        <v>12</v>
      </c>
      <c r="B475" s="69" t="n">
        <v>1</v>
      </c>
      <c r="C475" s="69" t="n">
        <v>162</v>
      </c>
      <c r="D475" s="102" t="n">
        <v>100418</v>
      </c>
      <c r="E475" s="102" t="n">
        <v>204402</v>
      </c>
      <c r="F475" s="102" t="n">
        <v>221276.27481392</v>
      </c>
      <c r="G475" s="102" t="n">
        <v>177048.515671705</v>
      </c>
      <c r="H475" s="102" t="n">
        <v>221247</v>
      </c>
      <c r="I475" s="103" t="n">
        <v>207200</v>
      </c>
      <c r="J475" s="103" t="n">
        <v>125200</v>
      </c>
      <c r="K475" s="103" t="n">
        <v>89400</v>
      </c>
      <c r="L475" s="104" t="n">
        <v>102200</v>
      </c>
      <c r="M475" s="102" t="n">
        <v>199050</v>
      </c>
      <c r="N475" s="102" t="n">
        <v>207325</v>
      </c>
      <c r="O475" s="103" t="n">
        <v>217800</v>
      </c>
      <c r="P475" s="102" t="n">
        <v>193200</v>
      </c>
      <c r="Q475" s="102" t="n">
        <v>202200</v>
      </c>
      <c r="R475" s="102" t="n">
        <v>176000</v>
      </c>
      <c r="S475" s="105" t="n">
        <v>160400</v>
      </c>
      <c r="T475" s="105" t="n">
        <v>242200</v>
      </c>
      <c r="U475" s="102" t="n">
        <v>204154.900487864</v>
      </c>
      <c r="V475" s="105" t="n">
        <v>165400</v>
      </c>
      <c r="W475" s="105" t="n">
        <v>95400</v>
      </c>
      <c r="X475" s="102" t="n">
        <v>99600</v>
      </c>
      <c r="Y475" s="102" t="n">
        <v>111200</v>
      </c>
      <c r="Z475" s="102" t="n">
        <v>229800</v>
      </c>
      <c r="AA475" s="102" t="n">
        <v>214000</v>
      </c>
      <c r="AB475" s="102" t="n">
        <v>241400</v>
      </c>
      <c r="AC475" s="102" t="n">
        <v>213545.37335764</v>
      </c>
      <c r="AD475" s="102" t="n">
        <v>263800</v>
      </c>
      <c r="AE475" s="78" t="n">
        <v>213800</v>
      </c>
      <c r="AF475" s="99" t="n">
        <f aca="false">SysAvail!AE172</f>
        <v>0.953497983870968</v>
      </c>
      <c r="AG475" s="99" t="n">
        <f aca="false">MachAvail!AE172</f>
        <v>0.956252479420223</v>
      </c>
      <c r="AH475" s="100" t="n">
        <f aca="false">LinhrsIn!AE172/SurveyHrsIn!AE172</f>
        <v>0.997119489247312</v>
      </c>
      <c r="AI475" s="123"/>
      <c r="AJ475" s="93"/>
      <c r="AK475" s="93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</row>
    <row r="476" customFormat="false" ht="14.1" hidden="true" customHeight="true" outlineLevel="0" collapsed="false">
      <c r="A476" s="69" t="s">
        <v>12</v>
      </c>
      <c r="B476" s="69" t="n">
        <v>1</v>
      </c>
      <c r="C476" s="69" t="n">
        <v>204</v>
      </c>
      <c r="D476" s="102" t="n">
        <v>185600</v>
      </c>
      <c r="E476" s="102" t="n">
        <v>192696</v>
      </c>
      <c r="F476" s="102" t="n">
        <v>126638.71459809</v>
      </c>
      <c r="G476" s="102" t="n">
        <v>161405.674929626</v>
      </c>
      <c r="H476" s="102" t="n">
        <v>31031</v>
      </c>
      <c r="I476" s="103" t="n">
        <v>191600</v>
      </c>
      <c r="J476" s="103" t="n">
        <v>171200</v>
      </c>
      <c r="K476" s="103" t="n">
        <v>80800</v>
      </c>
      <c r="L476" s="104" t="n">
        <v>95200</v>
      </c>
      <c r="M476" s="102" t="n">
        <v>164603</v>
      </c>
      <c r="N476" s="102" t="n">
        <v>177766</v>
      </c>
      <c r="O476" s="103" t="n">
        <v>196600</v>
      </c>
      <c r="P476" s="102" t="n">
        <v>93000</v>
      </c>
      <c r="Q476" s="102" t="n">
        <v>147600</v>
      </c>
      <c r="R476" s="102" t="n">
        <v>111400</v>
      </c>
      <c r="S476" s="105" t="n">
        <v>129000</v>
      </c>
      <c r="T476" s="105" t="n">
        <v>195800</v>
      </c>
      <c r="U476" s="102" t="n">
        <v>202810.512620117</v>
      </c>
      <c r="V476" s="105" t="n">
        <v>147000</v>
      </c>
      <c r="W476" s="105" t="n">
        <v>85600</v>
      </c>
      <c r="X476" s="102" t="n">
        <v>95200</v>
      </c>
      <c r="Y476" s="102" t="n">
        <v>100606</v>
      </c>
      <c r="Z476" s="102" t="n">
        <v>189094</v>
      </c>
      <c r="AA476" s="102" t="n">
        <v>214400</v>
      </c>
      <c r="AB476" s="102" t="n">
        <v>227800</v>
      </c>
      <c r="AC476" s="102" t="n">
        <v>205471.508445492</v>
      </c>
      <c r="AD476" s="102" t="n">
        <v>260000</v>
      </c>
      <c r="AE476" s="78" t="n">
        <v>214000</v>
      </c>
      <c r="AF476" s="99" t="n">
        <f aca="false">SysAvail!AE214</f>
        <v>0.975977822580645</v>
      </c>
      <c r="AG476" s="99" t="n">
        <f aca="false">MachAvail!AE214</f>
        <v>0.97801495938516</v>
      </c>
      <c r="AH476" s="100" t="n">
        <f aca="false">LinhrsIn!AE214/SurveyHrsIn!AE214</f>
        <v>0.997917069892473</v>
      </c>
      <c r="AI476" s="123"/>
      <c r="AJ476" s="93"/>
      <c r="AK476" s="93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</row>
    <row r="477" customFormat="false" ht="14.1" hidden="true" customHeight="true" outlineLevel="0" collapsed="false">
      <c r="A477" s="69" t="s">
        <v>12</v>
      </c>
      <c r="B477" s="69" t="n">
        <v>1</v>
      </c>
      <c r="C477" s="69" t="n">
        <v>183</v>
      </c>
      <c r="D477" s="102" t="n">
        <v>182200</v>
      </c>
      <c r="E477" s="102" t="n">
        <v>216333</v>
      </c>
      <c r="F477" s="102" t="n">
        <v>222251.919764598</v>
      </c>
      <c r="G477" s="102" t="n">
        <v>184336.657381082</v>
      </c>
      <c r="H477" s="102" t="n">
        <v>224988</v>
      </c>
      <c r="I477" s="103" t="n">
        <v>215200</v>
      </c>
      <c r="J477" s="103" t="n">
        <v>186800</v>
      </c>
      <c r="K477" s="103" t="n">
        <v>96400</v>
      </c>
      <c r="L477" s="104" t="n">
        <v>113000</v>
      </c>
      <c r="M477" s="102" t="n">
        <v>189195</v>
      </c>
      <c r="N477" s="102" t="n">
        <v>189314</v>
      </c>
      <c r="O477" s="103" t="n">
        <v>213600</v>
      </c>
      <c r="P477" s="102" t="n">
        <v>212299</v>
      </c>
      <c r="Q477" s="102" t="n">
        <v>233845</v>
      </c>
      <c r="R477" s="102" t="n">
        <v>205745</v>
      </c>
      <c r="S477" s="105" t="n">
        <v>181800</v>
      </c>
      <c r="T477" s="105" t="n">
        <v>269600</v>
      </c>
      <c r="U477" s="102" t="n">
        <v>226433.328010529</v>
      </c>
      <c r="V477" s="105" t="n">
        <v>171200</v>
      </c>
      <c r="W477" s="105" t="n">
        <v>100400</v>
      </c>
      <c r="X477" s="102" t="n">
        <v>110200</v>
      </c>
      <c r="Y477" s="102" t="n">
        <v>119600</v>
      </c>
      <c r="Z477" s="102" t="n">
        <v>219800</v>
      </c>
      <c r="AA477" s="102" t="n">
        <v>213200</v>
      </c>
      <c r="AB477" s="102" t="n">
        <v>253000</v>
      </c>
      <c r="AC477" s="102" t="n">
        <v>211327.453945014</v>
      </c>
      <c r="AD477" s="102" t="n">
        <v>274400</v>
      </c>
      <c r="AE477" s="78" t="n">
        <v>214400</v>
      </c>
      <c r="AF477" s="99" t="n">
        <f aca="false">SysAvail!AE193</f>
        <v>0.943915456989247</v>
      </c>
      <c r="AG477" s="99" t="n">
        <f aca="false">MachAvail!AE193</f>
        <v>0.970710323719344</v>
      </c>
      <c r="AH477" s="100" t="n">
        <f aca="false">LinhrsIn!AE193/SurveyHrsIn!AE193</f>
        <v>0.972396639784946</v>
      </c>
      <c r="AI477" s="123"/>
      <c r="AJ477" s="93"/>
      <c r="AK477" s="93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</row>
    <row r="478" customFormat="false" ht="14.1" hidden="true" customHeight="true" outlineLevel="0" collapsed="false">
      <c r="A478" s="69" t="s">
        <v>12</v>
      </c>
      <c r="B478" s="69" t="n">
        <v>1</v>
      </c>
      <c r="C478" s="69" t="n">
        <v>244</v>
      </c>
      <c r="D478" s="102" t="n">
        <v>203800</v>
      </c>
      <c r="E478" s="102" t="n">
        <v>201025</v>
      </c>
      <c r="F478" s="102" t="n">
        <v>203519.536711568</v>
      </c>
      <c r="G478" s="102" t="n">
        <v>129942.233891582</v>
      </c>
      <c r="H478" s="102" t="n">
        <v>107895</v>
      </c>
      <c r="I478" s="103" t="n">
        <v>207200</v>
      </c>
      <c r="J478" s="103" t="n">
        <v>183400</v>
      </c>
      <c r="K478" s="103" t="n">
        <v>92000</v>
      </c>
      <c r="L478" s="104" t="n">
        <v>107000</v>
      </c>
      <c r="M478" s="102" t="n">
        <v>190019</v>
      </c>
      <c r="N478" s="102" t="n">
        <v>198865</v>
      </c>
      <c r="O478" s="103" t="n">
        <v>206600</v>
      </c>
      <c r="P478" s="102" t="n">
        <v>208400</v>
      </c>
      <c r="Q478" s="102" t="n">
        <v>190600</v>
      </c>
      <c r="R478" s="102" t="n">
        <v>190800</v>
      </c>
      <c r="S478" s="105" t="n">
        <v>171200</v>
      </c>
      <c r="T478" s="105" t="n">
        <v>247200</v>
      </c>
      <c r="U478" s="102" t="n">
        <v>211645.061465312</v>
      </c>
      <c r="V478" s="105" t="n">
        <v>159400</v>
      </c>
      <c r="W478" s="105" t="n">
        <v>93600</v>
      </c>
      <c r="X478" s="102" t="n">
        <v>94000</v>
      </c>
      <c r="Y478" s="102" t="n">
        <v>106000</v>
      </c>
      <c r="Z478" s="102" t="n">
        <v>202000</v>
      </c>
      <c r="AA478" s="102" t="n">
        <v>183200</v>
      </c>
      <c r="AB478" s="102" t="n">
        <v>216200</v>
      </c>
      <c r="AC478" s="102" t="n">
        <v>211309.620483804</v>
      </c>
      <c r="AD478" s="102" t="n">
        <v>242600</v>
      </c>
      <c r="AE478" s="78" t="n">
        <v>214400</v>
      </c>
      <c r="AF478" s="99" t="n">
        <f aca="false">SysAvail!AE254</f>
        <v>0.955282930107527</v>
      </c>
      <c r="AG478" s="99" t="n">
        <f aca="false">MachAvail!AE254</f>
        <v>0.97986813777069</v>
      </c>
      <c r="AH478" s="100" t="n">
        <f aca="false">LinhrsIn!AE254/SurveyHrsIn!AE254</f>
        <v>0.974909677419355</v>
      </c>
      <c r="AI478" s="123"/>
      <c r="AJ478" s="93"/>
      <c r="AK478" s="93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</row>
    <row r="479" customFormat="false" ht="14.1" hidden="true" customHeight="true" outlineLevel="0" collapsed="false">
      <c r="A479" s="69" t="s">
        <v>12</v>
      </c>
      <c r="B479" s="69" t="n">
        <v>1</v>
      </c>
      <c r="C479" s="69" t="n">
        <v>155</v>
      </c>
      <c r="D479" s="102" t="n">
        <v>194400</v>
      </c>
      <c r="E479" s="102" t="n">
        <v>175137</v>
      </c>
      <c r="F479" s="102" t="n">
        <v>209373.40641564</v>
      </c>
      <c r="G479" s="102" t="n">
        <v>151628.899465827</v>
      </c>
      <c r="H479" s="102" t="n">
        <v>202643</v>
      </c>
      <c r="I479" s="103" t="n">
        <v>184800</v>
      </c>
      <c r="J479" s="103" t="n">
        <v>174800</v>
      </c>
      <c r="K479" s="103" t="n">
        <v>79600</v>
      </c>
      <c r="L479" s="104" t="n">
        <v>92200</v>
      </c>
      <c r="M479" s="102" t="n">
        <v>163997</v>
      </c>
      <c r="N479" s="102" t="n">
        <v>164965</v>
      </c>
      <c r="O479" s="103" t="n">
        <v>139400</v>
      </c>
      <c r="P479" s="102" t="n">
        <v>66400</v>
      </c>
      <c r="Q479" s="102" t="n">
        <v>7800</v>
      </c>
      <c r="R479" s="102" t="n">
        <v>64600</v>
      </c>
      <c r="S479" s="105" t="n">
        <v>129400</v>
      </c>
      <c r="T479" s="105" t="n">
        <v>214400</v>
      </c>
      <c r="U479" s="102" t="n">
        <v>176498.921494212</v>
      </c>
      <c r="V479" s="105" t="n">
        <v>128600</v>
      </c>
      <c r="W479" s="105" t="n">
        <v>42800</v>
      </c>
      <c r="X479" s="102" t="n">
        <v>0</v>
      </c>
      <c r="Y479" s="102" t="n">
        <v>0</v>
      </c>
      <c r="Z479" s="102" t="n">
        <v>148800</v>
      </c>
      <c r="AA479" s="102" t="n">
        <v>205200</v>
      </c>
      <c r="AB479" s="102" t="n">
        <v>240600</v>
      </c>
      <c r="AC479" s="102" t="n">
        <v>210193.621253329</v>
      </c>
      <c r="AD479" s="102" t="n">
        <v>262000</v>
      </c>
      <c r="AE479" s="78" t="n">
        <v>214600</v>
      </c>
      <c r="AF479" s="99" t="n">
        <f aca="false">SysAvail!AE165</f>
        <v>0.977804704301075</v>
      </c>
      <c r="AG479" s="99" t="n">
        <f aca="false">MachAvail!AE165</f>
        <v>0.990582688410229</v>
      </c>
      <c r="AH479" s="100" t="n">
        <f aca="false">LinhrsIn!AE165/SurveyHrsIn!AE165</f>
        <v>0.987100537634409</v>
      </c>
      <c r="AI479" s="123"/>
      <c r="AJ479" s="93"/>
      <c r="AK479" s="93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</row>
    <row r="480" customFormat="false" ht="12.75" hidden="true" customHeight="false" outlineLevel="0" collapsed="false">
      <c r="A480" s="69" t="s">
        <v>12</v>
      </c>
      <c r="B480" s="69" t="n">
        <v>1</v>
      </c>
      <c r="C480" s="69" t="n">
        <v>109</v>
      </c>
      <c r="D480" s="102" t="n">
        <v>229400</v>
      </c>
      <c r="E480" s="102" t="n">
        <v>160730</v>
      </c>
      <c r="F480" s="102" t="n">
        <v>170542.737378629</v>
      </c>
      <c r="G480" s="102" t="n">
        <v>139541.249801494</v>
      </c>
      <c r="H480" s="102" t="n">
        <v>214899</v>
      </c>
      <c r="I480" s="103" t="n">
        <v>205800</v>
      </c>
      <c r="J480" s="103" t="n">
        <v>176600</v>
      </c>
      <c r="K480" s="103" t="n">
        <v>93800</v>
      </c>
      <c r="L480" s="104" t="n">
        <v>100000</v>
      </c>
      <c r="M480" s="102" t="n">
        <v>185139</v>
      </c>
      <c r="N480" s="102" t="n">
        <v>196105</v>
      </c>
      <c r="O480" s="103" t="n">
        <v>212000</v>
      </c>
      <c r="P480" s="102" t="n">
        <v>203800</v>
      </c>
      <c r="Q480" s="102" t="n">
        <v>206200</v>
      </c>
      <c r="R480" s="102" t="n">
        <v>181600</v>
      </c>
      <c r="S480" s="105" t="n">
        <v>141000</v>
      </c>
      <c r="T480" s="105" t="n">
        <v>219200</v>
      </c>
      <c r="U480" s="102" t="n">
        <v>198201.182787842</v>
      </c>
      <c r="V480" s="105" t="n">
        <v>117600</v>
      </c>
      <c r="W480" s="105" t="n">
        <v>91000</v>
      </c>
      <c r="X480" s="102" t="n">
        <v>102600</v>
      </c>
      <c r="Y480" s="102" t="n">
        <v>109600</v>
      </c>
      <c r="Z480" s="102" t="n">
        <v>234200</v>
      </c>
      <c r="AA480" s="102" t="n">
        <v>222800</v>
      </c>
      <c r="AB480" s="102" t="n">
        <v>244200</v>
      </c>
      <c r="AC480" s="102" t="n">
        <v>200450.919813188</v>
      </c>
      <c r="AD480" s="102" t="n">
        <v>255000</v>
      </c>
      <c r="AE480" s="78" t="n">
        <v>214800</v>
      </c>
      <c r="AF480" s="99" t="n">
        <f aca="false">SysAvail!AE119</f>
        <v>0.936456048387097</v>
      </c>
      <c r="AG480" s="99" t="n">
        <f aca="false">MachAvail!AE119</f>
        <v>0.983349390264729</v>
      </c>
      <c r="AH480" s="100" t="n">
        <f aca="false">LinhrsIn!AE119/SurveyHrsIn!AE119</f>
        <v>0.952312634408602</v>
      </c>
      <c r="AI480" s="123"/>
      <c r="AJ480" s="93"/>
      <c r="AK480" s="93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</row>
    <row r="481" customFormat="false" ht="14.1" hidden="true" customHeight="true" outlineLevel="0" collapsed="false">
      <c r="A481" s="69" t="s">
        <v>12</v>
      </c>
      <c r="B481" s="69" t="n">
        <v>1</v>
      </c>
      <c r="C481" s="69" t="n">
        <v>121</v>
      </c>
      <c r="D481" s="102" t="n">
        <v>14800</v>
      </c>
      <c r="E481" s="102" t="n">
        <v>59503</v>
      </c>
      <c r="F481" s="102" t="n">
        <v>224983.725626498</v>
      </c>
      <c r="G481" s="102" t="n">
        <v>171004.690839538</v>
      </c>
      <c r="H481" s="102" t="n">
        <v>213642</v>
      </c>
      <c r="I481" s="103" t="n">
        <v>101800</v>
      </c>
      <c r="J481" s="103" t="n">
        <v>179600</v>
      </c>
      <c r="K481" s="103" t="n">
        <v>82400</v>
      </c>
      <c r="L481" s="104" t="n">
        <v>100600</v>
      </c>
      <c r="M481" s="102" t="n">
        <v>181629</v>
      </c>
      <c r="N481" s="102" t="n">
        <v>188252</v>
      </c>
      <c r="O481" s="103" t="n">
        <v>176600</v>
      </c>
      <c r="P481" s="102" t="n">
        <v>128539</v>
      </c>
      <c r="Q481" s="102" t="n">
        <v>62343</v>
      </c>
      <c r="R481" s="102" t="n">
        <v>114200</v>
      </c>
      <c r="S481" s="105" t="n">
        <v>142200</v>
      </c>
      <c r="T481" s="105" t="n">
        <v>243000</v>
      </c>
      <c r="U481" s="102" t="n">
        <v>214141.781791128</v>
      </c>
      <c r="V481" s="105" t="n">
        <v>122200</v>
      </c>
      <c r="W481" s="105" t="n">
        <v>66400</v>
      </c>
      <c r="X481" s="102" t="n">
        <v>103600</v>
      </c>
      <c r="Y481" s="102" t="n">
        <v>112200</v>
      </c>
      <c r="Z481" s="102" t="n">
        <v>197000</v>
      </c>
      <c r="AA481" s="102" t="n">
        <v>217600</v>
      </c>
      <c r="AB481" s="102" t="n">
        <v>252400</v>
      </c>
      <c r="AC481" s="102" t="n">
        <v>216958.134671354</v>
      </c>
      <c r="AD481" s="102" t="n">
        <v>264400</v>
      </c>
      <c r="AE481" s="78" t="n">
        <v>214800</v>
      </c>
      <c r="AF481" s="99" t="n">
        <f aca="false">SysAvail!AE131</f>
        <v>0.962082930107527</v>
      </c>
      <c r="AG481" s="99" t="n">
        <f aca="false">MachAvail!AE131</f>
        <v>0.984365715140706</v>
      </c>
      <c r="AH481" s="100" t="n">
        <f aca="false">LinhrsIn!AE131/SurveyHrsIn!AE131</f>
        <v>0.977363306451613</v>
      </c>
      <c r="AI481" s="123"/>
      <c r="AJ481" s="93"/>
      <c r="AK481" s="93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</row>
    <row r="482" customFormat="false" ht="14.1" hidden="true" customHeight="true" outlineLevel="0" collapsed="false">
      <c r="A482" s="69" t="s">
        <v>12</v>
      </c>
      <c r="B482" s="69" t="n">
        <v>1</v>
      </c>
      <c r="C482" s="69" t="n">
        <v>166</v>
      </c>
      <c r="D482" s="102" t="n">
        <v>226000</v>
      </c>
      <c r="E482" s="102" t="n">
        <v>192246</v>
      </c>
      <c r="F482" s="102" t="n">
        <v>216983.437030933</v>
      </c>
      <c r="G482" s="102" t="n">
        <v>152162.178127489</v>
      </c>
      <c r="H482" s="102" t="n">
        <v>194656</v>
      </c>
      <c r="I482" s="103" t="n">
        <v>188000</v>
      </c>
      <c r="J482" s="103" t="n">
        <v>171200</v>
      </c>
      <c r="K482" s="103" t="n">
        <v>81800</v>
      </c>
      <c r="L482" s="104" t="n">
        <v>79800</v>
      </c>
      <c r="M482" s="102" t="n">
        <v>175721</v>
      </c>
      <c r="N482" s="102" t="n">
        <v>184322</v>
      </c>
      <c r="O482" s="103" t="n">
        <v>163200</v>
      </c>
      <c r="P482" s="102" t="n">
        <v>106400</v>
      </c>
      <c r="Q482" s="102" t="n">
        <v>185000</v>
      </c>
      <c r="R482" s="102" t="n">
        <v>3200</v>
      </c>
      <c r="S482" s="105" t="n">
        <v>122800</v>
      </c>
      <c r="T482" s="105" t="n">
        <v>203800</v>
      </c>
      <c r="U482" s="102" t="n">
        <v>203578.73425883</v>
      </c>
      <c r="V482" s="105" t="n">
        <v>140200</v>
      </c>
      <c r="W482" s="105" t="n">
        <v>82400</v>
      </c>
      <c r="X482" s="102" t="n">
        <v>99600</v>
      </c>
      <c r="Y482" s="102" t="n">
        <v>108400</v>
      </c>
      <c r="Z482" s="102" t="n">
        <v>220000</v>
      </c>
      <c r="AA482" s="102" t="n">
        <v>230000</v>
      </c>
      <c r="AB482" s="102" t="n">
        <v>251400</v>
      </c>
      <c r="AC482" s="102" t="n">
        <v>218630.725612234</v>
      </c>
      <c r="AD482" s="102" t="n">
        <v>242400</v>
      </c>
      <c r="AE482" s="78" t="n">
        <v>214800</v>
      </c>
      <c r="AF482" s="99" t="n">
        <f aca="false">SysAvail!AE176</f>
        <v>0.96695376344086</v>
      </c>
      <c r="AG482" s="99" t="n">
        <f aca="false">MachAvail!AE176</f>
        <v>0.969335148904796</v>
      </c>
      <c r="AH482" s="100" t="n">
        <f aca="false">LinhrsIn!AE176/SurveyHrsIn!AE176</f>
        <v>0.997543279569893</v>
      </c>
      <c r="AI482" s="124"/>
      <c r="AJ482" s="93"/>
      <c r="AK482" s="93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</row>
    <row r="483" customFormat="false" ht="14.1" hidden="true" customHeight="true" outlineLevel="0" collapsed="false">
      <c r="A483" s="69" t="s">
        <v>12</v>
      </c>
      <c r="B483" s="69" t="n">
        <v>1</v>
      </c>
      <c r="C483" s="69" t="n">
        <v>217</v>
      </c>
      <c r="D483" s="102" t="n">
        <v>235000</v>
      </c>
      <c r="E483" s="102" t="n">
        <v>209579</v>
      </c>
      <c r="F483" s="102" t="n">
        <v>221666.532794191</v>
      </c>
      <c r="G483" s="102" t="n">
        <v>181848.02362666</v>
      </c>
      <c r="H483" s="102" t="n">
        <v>177194</v>
      </c>
      <c r="I483" s="103" t="n">
        <v>205400</v>
      </c>
      <c r="J483" s="103" t="n">
        <v>174600</v>
      </c>
      <c r="K483" s="103" t="n">
        <v>94200</v>
      </c>
      <c r="L483" s="104" t="n">
        <v>114000</v>
      </c>
      <c r="M483" s="102" t="n">
        <v>183406</v>
      </c>
      <c r="N483" s="102" t="n">
        <v>190452</v>
      </c>
      <c r="O483" s="103" t="n">
        <v>169000</v>
      </c>
      <c r="P483" s="102" t="n">
        <v>198200</v>
      </c>
      <c r="Q483" s="102" t="n">
        <v>183800</v>
      </c>
      <c r="R483" s="102" t="n">
        <v>167200</v>
      </c>
      <c r="S483" s="105" t="n">
        <v>164800</v>
      </c>
      <c r="T483" s="105" t="n">
        <v>261600</v>
      </c>
      <c r="U483" s="102" t="n">
        <v>212797.393923381</v>
      </c>
      <c r="V483" s="105" t="n">
        <v>147000</v>
      </c>
      <c r="W483" s="105" t="n">
        <v>92400</v>
      </c>
      <c r="X483" s="102" t="n">
        <v>92200</v>
      </c>
      <c r="Y483" s="102" t="n">
        <v>106400</v>
      </c>
      <c r="Z483" s="102" t="n">
        <v>214400</v>
      </c>
      <c r="AA483" s="102" t="n">
        <v>175400</v>
      </c>
      <c r="AB483" s="102" t="n">
        <v>182600</v>
      </c>
      <c r="AC483" s="102" t="n">
        <v>187379.931349276</v>
      </c>
      <c r="AD483" s="102" t="n">
        <v>253400</v>
      </c>
      <c r="AE483" s="78" t="n">
        <v>215200</v>
      </c>
      <c r="AF483" s="99" t="n">
        <f aca="false">SysAvail!AE227</f>
        <v>0.979397446236559</v>
      </c>
      <c r="AG483" s="99" t="n">
        <f aca="false">MachAvail!AE227</f>
        <v>0.982532437841656</v>
      </c>
      <c r="AH483" s="100" t="n">
        <f aca="false">LinhrsIn!AE227/SurveyHrsIn!AE227</f>
        <v>0.996809274193549</v>
      </c>
      <c r="AI483" s="123"/>
      <c r="AJ483" s="93"/>
      <c r="AK483" s="93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</row>
    <row r="484" customFormat="false" ht="14.1" hidden="true" customHeight="true" outlineLevel="0" collapsed="false">
      <c r="A484" s="69" t="s">
        <v>12</v>
      </c>
      <c r="B484" s="69" t="n">
        <v>1</v>
      </c>
      <c r="C484" s="69" t="n">
        <v>142</v>
      </c>
      <c r="D484" s="102" t="n">
        <v>175400</v>
      </c>
      <c r="E484" s="102" t="n">
        <v>102049</v>
      </c>
      <c r="F484" s="102" t="n">
        <v>179128.412944602</v>
      </c>
      <c r="G484" s="102" t="n">
        <v>175626.439240607</v>
      </c>
      <c r="H484" s="102" t="n">
        <v>216243</v>
      </c>
      <c r="I484" s="103" t="n">
        <v>197800</v>
      </c>
      <c r="J484" s="103" t="n">
        <v>187200</v>
      </c>
      <c r="K484" s="103" t="n">
        <v>95000</v>
      </c>
      <c r="L484" s="104" t="n">
        <v>87000</v>
      </c>
      <c r="M484" s="102" t="n">
        <v>183000</v>
      </c>
      <c r="N484" s="102" t="n">
        <v>186000</v>
      </c>
      <c r="O484" s="103" t="n">
        <v>164800</v>
      </c>
      <c r="P484" s="102" t="n">
        <v>200000</v>
      </c>
      <c r="Q484" s="102" t="n">
        <v>2959</v>
      </c>
      <c r="R484" s="102" t="n">
        <v>18200</v>
      </c>
      <c r="S484" s="105" t="n">
        <v>166000</v>
      </c>
      <c r="T484" s="105" t="n">
        <v>246800</v>
      </c>
      <c r="U484" s="102" t="n">
        <v>209532.451958852</v>
      </c>
      <c r="V484" s="105" t="n">
        <v>161600</v>
      </c>
      <c r="W484" s="105" t="n">
        <v>78200</v>
      </c>
      <c r="X484" s="102" t="n">
        <v>104000</v>
      </c>
      <c r="Y484" s="102" t="n">
        <v>111600</v>
      </c>
      <c r="Z484" s="102" t="n">
        <v>212200</v>
      </c>
      <c r="AA484" s="102" t="n">
        <v>222400</v>
      </c>
      <c r="AB484" s="102" t="n">
        <v>226200</v>
      </c>
      <c r="AC484" s="102" t="n">
        <v>204973.110134826</v>
      </c>
      <c r="AD484" s="102" t="n">
        <v>271200</v>
      </c>
      <c r="AE484" s="78" t="n">
        <v>215600</v>
      </c>
      <c r="AF484" s="99" t="n">
        <f aca="false">SysAvail!AE152</f>
        <v>0.977745295698925</v>
      </c>
      <c r="AG484" s="99" t="n">
        <f aca="false">MachAvail!AE152</f>
        <v>0.982503703757729</v>
      </c>
      <c r="AH484" s="100" t="n">
        <f aca="false">LinhrsIn!AE152/SurveyHrsIn!AE152</f>
        <v>0.99515685483871</v>
      </c>
      <c r="AI484" s="123"/>
      <c r="AJ484" s="93"/>
      <c r="AK484" s="93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</row>
    <row r="485" customFormat="false" ht="14.1" hidden="true" customHeight="true" outlineLevel="0" collapsed="false">
      <c r="A485" s="69" t="s">
        <v>12</v>
      </c>
      <c r="B485" s="69" t="n">
        <v>1</v>
      </c>
      <c r="C485" s="69" t="n">
        <v>129</v>
      </c>
      <c r="D485" s="102" t="n">
        <v>142600</v>
      </c>
      <c r="E485" s="102" t="n">
        <v>205527</v>
      </c>
      <c r="F485" s="102" t="n">
        <v>227520.402498263</v>
      </c>
      <c r="G485" s="102" t="n">
        <v>172782.28637841</v>
      </c>
      <c r="H485" s="102" t="n">
        <v>217669</v>
      </c>
      <c r="I485" s="103" t="n">
        <v>185800</v>
      </c>
      <c r="J485" s="103" t="n">
        <v>180600</v>
      </c>
      <c r="K485" s="103" t="n">
        <v>101072</v>
      </c>
      <c r="L485" s="104" t="n">
        <v>114562</v>
      </c>
      <c r="M485" s="102" t="n">
        <v>189747</v>
      </c>
      <c r="N485" s="102" t="n">
        <v>194895</v>
      </c>
      <c r="O485" s="103" t="n">
        <v>210600</v>
      </c>
      <c r="P485" s="102" t="n">
        <v>175400</v>
      </c>
      <c r="Q485" s="102" t="n">
        <v>228800</v>
      </c>
      <c r="R485" s="102" t="n">
        <v>193800</v>
      </c>
      <c r="S485" s="105" t="n">
        <v>165000</v>
      </c>
      <c r="T485" s="105" t="n">
        <v>241600</v>
      </c>
      <c r="U485" s="102" t="n">
        <v>210876.839826599</v>
      </c>
      <c r="V485" s="105" t="n">
        <v>160200</v>
      </c>
      <c r="W485" s="105" t="n">
        <v>97600</v>
      </c>
      <c r="X485" s="102" t="n">
        <v>115600</v>
      </c>
      <c r="Y485" s="102" t="n">
        <v>104800</v>
      </c>
      <c r="Z485" s="102" t="n">
        <v>221800</v>
      </c>
      <c r="AA485" s="102" t="n">
        <v>235400</v>
      </c>
      <c r="AB485" s="102" t="n">
        <v>254000</v>
      </c>
      <c r="AC485" s="102" t="n">
        <v>237230.087051332</v>
      </c>
      <c r="AD485" s="102" t="n">
        <v>273800</v>
      </c>
      <c r="AE485" s="78" t="n">
        <v>216000</v>
      </c>
      <c r="AF485" s="99" t="n">
        <f aca="false">SysAvail!AE139</f>
        <v>0.982963037634409</v>
      </c>
      <c r="AG485" s="99" t="n">
        <f aca="false">MachAvail!AE139</f>
        <v>0.986828647055077</v>
      </c>
      <c r="AH485" s="100" t="n">
        <f aca="false">LinhrsIn!AE139/SurveyHrsIn!AE139</f>
        <v>0.996082795698925</v>
      </c>
      <c r="AI485" s="123"/>
      <c r="AJ485" s="93"/>
      <c r="AK485" s="93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</row>
    <row r="486" customFormat="false" ht="14.1" hidden="true" customHeight="true" outlineLevel="0" collapsed="false">
      <c r="A486" s="69" t="s">
        <v>12</v>
      </c>
      <c r="B486" s="69" t="n">
        <v>1</v>
      </c>
      <c r="C486" s="69" t="n">
        <v>259</v>
      </c>
      <c r="D486" s="102" t="n">
        <v>122000</v>
      </c>
      <c r="E486" s="102" t="n">
        <v>190895</v>
      </c>
      <c r="F486" s="102" t="n">
        <v>200787.730849668</v>
      </c>
      <c r="G486" s="102" t="n">
        <v>111099.721179533</v>
      </c>
      <c r="H486" s="102" t="n">
        <v>150667</v>
      </c>
      <c r="I486" s="103" t="n">
        <v>194400</v>
      </c>
      <c r="J486" s="103" t="n">
        <v>167400</v>
      </c>
      <c r="K486" s="103" t="n">
        <v>84600</v>
      </c>
      <c r="L486" s="104" t="n">
        <v>100800</v>
      </c>
      <c r="M486" s="102" t="n">
        <v>155400</v>
      </c>
      <c r="N486" s="102" t="n">
        <v>185119</v>
      </c>
      <c r="O486" s="103" t="n">
        <v>163600</v>
      </c>
      <c r="P486" s="102" t="n">
        <v>170800</v>
      </c>
      <c r="Q486" s="102" t="n">
        <v>196600</v>
      </c>
      <c r="R486" s="102" t="n">
        <v>172600</v>
      </c>
      <c r="S486" s="105" t="n">
        <v>162600</v>
      </c>
      <c r="T486" s="105" t="n">
        <v>250261</v>
      </c>
      <c r="U486" s="102" t="n">
        <v>207035.731633036</v>
      </c>
      <c r="V486" s="105" t="n">
        <v>149400</v>
      </c>
      <c r="W486" s="105" t="n">
        <v>90600</v>
      </c>
      <c r="X486" s="102" t="n">
        <v>93200</v>
      </c>
      <c r="Y486" s="102" t="n">
        <v>103600</v>
      </c>
      <c r="Z486" s="102" t="n">
        <v>215600</v>
      </c>
      <c r="AA486" s="102" t="n">
        <v>209200</v>
      </c>
      <c r="AB486" s="102" t="n">
        <v>224600</v>
      </c>
      <c r="AC486" s="102" t="n">
        <v>168049.398000556</v>
      </c>
      <c r="AD486" s="102" t="n">
        <v>230400</v>
      </c>
      <c r="AE486" s="78" t="n">
        <v>216200</v>
      </c>
      <c r="AF486" s="99" t="n">
        <f aca="false">SysAvail!AE269</f>
        <v>0.975574596774194</v>
      </c>
      <c r="AG486" s="99" t="n">
        <f aca="false">MachAvail!AE269</f>
        <v>0.979814401187072</v>
      </c>
      <c r="AH486" s="100" t="n">
        <f aca="false">LinhrsIn!AE269/SurveyHrsIn!AE269</f>
        <v>0.995672849462366</v>
      </c>
      <c r="AI486" s="123"/>
      <c r="AJ486" s="93"/>
      <c r="AK486" s="93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</row>
    <row r="487" customFormat="false" ht="14.1" hidden="true" customHeight="true" outlineLevel="0" collapsed="false">
      <c r="A487" s="69" t="s">
        <v>12</v>
      </c>
      <c r="B487" s="69" t="n">
        <v>1</v>
      </c>
      <c r="C487" s="69" t="n">
        <v>118</v>
      </c>
      <c r="D487" s="102" t="n">
        <v>227200</v>
      </c>
      <c r="E487" s="102" t="n">
        <v>211605</v>
      </c>
      <c r="F487" s="102" t="n">
        <v>224398.338656091</v>
      </c>
      <c r="G487" s="102" t="n">
        <v>138474.692478171</v>
      </c>
      <c r="H487" s="102" t="n">
        <v>218461</v>
      </c>
      <c r="I487" s="103" t="n">
        <v>165000</v>
      </c>
      <c r="J487" s="103" t="n">
        <v>179400</v>
      </c>
      <c r="K487" s="103" t="n">
        <v>85400</v>
      </c>
      <c r="L487" s="104" t="n">
        <v>106000</v>
      </c>
      <c r="M487" s="102" t="n">
        <v>186600</v>
      </c>
      <c r="N487" s="102" t="n">
        <v>182400</v>
      </c>
      <c r="O487" s="103" t="n">
        <v>140400</v>
      </c>
      <c r="P487" s="102" t="n">
        <v>80400</v>
      </c>
      <c r="Q487" s="102" t="n">
        <v>107000</v>
      </c>
      <c r="R487" s="102" t="n">
        <v>100200</v>
      </c>
      <c r="S487" s="105" t="n">
        <v>138800</v>
      </c>
      <c r="T487" s="105" t="n">
        <v>240200</v>
      </c>
      <c r="U487" s="102" t="n">
        <v>203578.73425883</v>
      </c>
      <c r="V487" s="105" t="n">
        <v>148200</v>
      </c>
      <c r="W487" s="105" t="n">
        <v>91800</v>
      </c>
      <c r="X487" s="102" t="n">
        <v>103400</v>
      </c>
      <c r="Y487" s="102" t="n">
        <v>112200</v>
      </c>
      <c r="Z487" s="102" t="n">
        <v>204200</v>
      </c>
      <c r="AA487" s="102" t="n">
        <v>204600</v>
      </c>
      <c r="AB487" s="102" t="n">
        <v>251400</v>
      </c>
      <c r="AC487" s="102" t="n">
        <v>218897.288927166</v>
      </c>
      <c r="AD487" s="102" t="n">
        <v>257400</v>
      </c>
      <c r="AE487" s="78" t="n">
        <v>216600</v>
      </c>
      <c r="AF487" s="99" t="n">
        <f aca="false">SysAvail!AE128</f>
        <v>0.948254166666667</v>
      </c>
      <c r="AG487" s="99" t="n">
        <f aca="false">MachAvail!AE128</f>
        <v>0.970142484900247</v>
      </c>
      <c r="AH487" s="100" t="n">
        <f aca="false">LinhrsIn!AE128/SurveyHrsIn!AE128</f>
        <v>0.977438037634409</v>
      </c>
      <c r="AI487" s="123"/>
      <c r="AJ487" s="93"/>
      <c r="AK487" s="93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</row>
    <row r="488" customFormat="false" ht="14.1" hidden="true" customHeight="true" outlineLevel="0" collapsed="false">
      <c r="A488" s="69" t="s">
        <v>12</v>
      </c>
      <c r="B488" s="69" t="n">
        <v>1</v>
      </c>
      <c r="C488" s="69" t="n">
        <v>157</v>
      </c>
      <c r="D488" s="102" t="n">
        <v>218000</v>
      </c>
      <c r="E488" s="102" t="n">
        <v>193371</v>
      </c>
      <c r="F488" s="102" t="n">
        <v>206446.471563604</v>
      </c>
      <c r="G488" s="102" t="n">
        <v>164072.068237935</v>
      </c>
      <c r="H488" s="102" t="n">
        <v>206124</v>
      </c>
      <c r="I488" s="103" t="n">
        <v>76800</v>
      </c>
      <c r="J488" s="103" t="n">
        <v>0</v>
      </c>
      <c r="K488" s="103" t="n">
        <v>0</v>
      </c>
      <c r="L488" s="104" t="n">
        <v>0</v>
      </c>
      <c r="M488" s="102" t="n">
        <v>61430</v>
      </c>
      <c r="N488" s="102" t="n">
        <v>173425</v>
      </c>
      <c r="O488" s="103" t="n">
        <v>211800</v>
      </c>
      <c r="P488" s="102" t="n">
        <v>177800</v>
      </c>
      <c r="Q488" s="102" t="n">
        <v>216600</v>
      </c>
      <c r="R488" s="102" t="n">
        <v>65800</v>
      </c>
      <c r="S488" s="105" t="n">
        <v>122800</v>
      </c>
      <c r="T488" s="105" t="n">
        <v>234000</v>
      </c>
      <c r="U488" s="102" t="n">
        <v>194936.240823313</v>
      </c>
      <c r="V488" s="105" t="n">
        <v>156800</v>
      </c>
      <c r="W488" s="105" t="n">
        <v>94415</v>
      </c>
      <c r="X488" s="102" t="n">
        <v>103626</v>
      </c>
      <c r="Y488" s="102" t="n">
        <v>105800</v>
      </c>
      <c r="Z488" s="102" t="n">
        <v>217400</v>
      </c>
      <c r="AA488" s="102" t="n">
        <v>154800</v>
      </c>
      <c r="AB488" s="102" t="n">
        <v>251405</v>
      </c>
      <c r="AC488" s="102" t="n">
        <v>205156.137763036</v>
      </c>
      <c r="AD488" s="102" t="n">
        <v>267000</v>
      </c>
      <c r="AE488" s="78" t="n">
        <v>217000</v>
      </c>
      <c r="AF488" s="99" t="n">
        <f aca="false">SysAvail!AE167</f>
        <v>0.969115188172043</v>
      </c>
      <c r="AG488" s="99" t="n">
        <f aca="false">MachAvail!AE167</f>
        <v>0.971331756796625</v>
      </c>
      <c r="AH488" s="100" t="n">
        <f aca="false">LinhrsIn!AE167/SurveyHrsIn!AE167</f>
        <v>0.997718010752688</v>
      </c>
      <c r="AI488" s="123"/>
      <c r="AJ488" s="93"/>
      <c r="AK488" s="93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</row>
    <row r="489" customFormat="false" ht="14.1" hidden="true" customHeight="true" outlineLevel="0" collapsed="false">
      <c r="A489" s="69" t="s">
        <v>12</v>
      </c>
      <c r="B489" s="69" t="n">
        <v>1</v>
      </c>
      <c r="C489" s="69" t="n">
        <v>160</v>
      </c>
      <c r="D489" s="102" t="n">
        <v>235000</v>
      </c>
      <c r="E489" s="102" t="n">
        <v>195622</v>
      </c>
      <c r="F489" s="102" t="n">
        <v>218934.726932291</v>
      </c>
      <c r="G489" s="102" t="n">
        <v>173493.324593959</v>
      </c>
      <c r="H489" s="102" t="n">
        <v>206565</v>
      </c>
      <c r="I489" s="103" t="n">
        <v>183800</v>
      </c>
      <c r="J489" s="103" t="n">
        <v>181800</v>
      </c>
      <c r="K489" s="103" t="n">
        <v>90000</v>
      </c>
      <c r="L489" s="104" t="n">
        <v>99000</v>
      </c>
      <c r="M489" s="102" t="n">
        <v>178356</v>
      </c>
      <c r="N489" s="102" t="n">
        <v>187450</v>
      </c>
      <c r="O489" s="103" t="n">
        <v>209800</v>
      </c>
      <c r="P489" s="102" t="n">
        <v>197139</v>
      </c>
      <c r="Q489" s="102" t="n">
        <v>229880</v>
      </c>
      <c r="R489" s="102" t="n">
        <v>175800</v>
      </c>
      <c r="S489" s="105" t="n">
        <v>165800</v>
      </c>
      <c r="T489" s="105" t="n">
        <v>240800</v>
      </c>
      <c r="U489" s="102" t="n">
        <v>190711.021810394</v>
      </c>
      <c r="V489" s="105" t="n">
        <v>157200</v>
      </c>
      <c r="W489" s="105" t="n">
        <v>88400</v>
      </c>
      <c r="X489" s="102" t="n">
        <v>101200</v>
      </c>
      <c r="Y489" s="102" t="n">
        <v>104200</v>
      </c>
      <c r="Z489" s="102" t="n">
        <v>199000</v>
      </c>
      <c r="AA489" s="102" t="n">
        <v>171600</v>
      </c>
      <c r="AB489" s="102" t="n">
        <v>250800</v>
      </c>
      <c r="AC489" s="102" t="n">
        <v>223941.34264001</v>
      </c>
      <c r="AD489" s="102" t="n">
        <v>269200</v>
      </c>
      <c r="AE489" s="78" t="n">
        <v>217000</v>
      </c>
      <c r="AF489" s="99" t="n">
        <f aca="false">SysAvail!AE170</f>
        <v>0.978870967741936</v>
      </c>
      <c r="AG489" s="99" t="n">
        <f aca="false">MachAvail!AE170</f>
        <v>0.981404680255153</v>
      </c>
      <c r="AH489" s="100" t="n">
        <f aca="false">LinhrsIn!AE170/SurveyHrsIn!AE170</f>
        <v>0.997418279569893</v>
      </c>
      <c r="AI489" s="123"/>
      <c r="AJ489" s="93"/>
      <c r="AK489" s="93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</row>
    <row r="490" customFormat="false" ht="14.1" hidden="true" customHeight="true" outlineLevel="0" collapsed="false">
      <c r="A490" s="69" t="s">
        <v>12</v>
      </c>
      <c r="B490" s="69" t="n">
        <v>1</v>
      </c>
      <c r="C490" s="69" t="n">
        <v>203</v>
      </c>
      <c r="D490" s="102" t="n">
        <v>229200</v>
      </c>
      <c r="E490" s="102" t="n">
        <v>209579</v>
      </c>
      <c r="F490" s="102" t="n">
        <v>211910.083287404</v>
      </c>
      <c r="G490" s="102" t="n">
        <v>173671.084147847</v>
      </c>
      <c r="H490" s="102" t="n">
        <v>146019</v>
      </c>
      <c r="I490" s="103" t="n">
        <v>174000</v>
      </c>
      <c r="J490" s="103" t="n">
        <v>161800</v>
      </c>
      <c r="K490" s="103" t="n">
        <v>83800</v>
      </c>
      <c r="L490" s="104" t="n">
        <v>106600</v>
      </c>
      <c r="M490" s="102" t="n">
        <v>182379</v>
      </c>
      <c r="N490" s="102" t="n">
        <v>191747</v>
      </c>
      <c r="O490" s="103" t="n">
        <v>209600</v>
      </c>
      <c r="P490" s="102" t="n">
        <v>202200</v>
      </c>
      <c r="Q490" s="102" t="n">
        <v>219156</v>
      </c>
      <c r="R490" s="102" t="n">
        <v>180099</v>
      </c>
      <c r="S490" s="105" t="n">
        <v>170400</v>
      </c>
      <c r="T490" s="105" t="n">
        <v>250400</v>
      </c>
      <c r="U490" s="102" t="n">
        <v>205691.343765289</v>
      </c>
      <c r="V490" s="105" t="n">
        <v>148400</v>
      </c>
      <c r="W490" s="105" t="n">
        <v>92400</v>
      </c>
      <c r="X490" s="102" t="n">
        <v>104000</v>
      </c>
      <c r="Y490" s="102" t="n">
        <v>113400</v>
      </c>
      <c r="Z490" s="102" t="n">
        <v>219600</v>
      </c>
      <c r="AA490" s="102" t="n">
        <v>231600</v>
      </c>
      <c r="AB490" s="102" t="n">
        <v>251897</v>
      </c>
      <c r="AC490" s="102" t="n">
        <v>204980.618960598</v>
      </c>
      <c r="AD490" s="102" t="n">
        <v>264600</v>
      </c>
      <c r="AE490" s="78" t="n">
        <v>217000</v>
      </c>
      <c r="AF490" s="99" t="n">
        <f aca="false">SysAvail!AE213</f>
        <v>0.981975806451613</v>
      </c>
      <c r="AG490" s="99" t="n">
        <f aca="false">MachAvail!AE213</f>
        <v>0.985925870746669</v>
      </c>
      <c r="AH490" s="100" t="n">
        <f aca="false">LinhrsIn!AE213/SurveyHrsIn!AE213</f>
        <v>0.995993548387097</v>
      </c>
      <c r="AI490" s="123"/>
      <c r="AJ490" s="93"/>
      <c r="AK490" s="93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</row>
    <row r="491" customFormat="false" ht="14.1" hidden="true" customHeight="true" outlineLevel="0" collapsed="false">
      <c r="A491" s="69" t="s">
        <v>12</v>
      </c>
      <c r="B491" s="69" t="n">
        <v>1</v>
      </c>
      <c r="C491" s="69" t="n">
        <v>149</v>
      </c>
      <c r="D491" s="102" t="n">
        <v>224000</v>
      </c>
      <c r="E491" s="102" t="n">
        <v>193146</v>
      </c>
      <c r="F491" s="102" t="n">
        <v>208202.632474826</v>
      </c>
      <c r="G491" s="102" t="n">
        <v>159805.838944641</v>
      </c>
      <c r="H491" s="102" t="n">
        <v>196237</v>
      </c>
      <c r="I491" s="103" t="n">
        <v>187200</v>
      </c>
      <c r="J491" s="103" t="n">
        <v>168600</v>
      </c>
      <c r="K491" s="103" t="n">
        <v>81200</v>
      </c>
      <c r="L491" s="104" t="n">
        <v>92000</v>
      </c>
      <c r="M491" s="102" t="n">
        <v>167373</v>
      </c>
      <c r="N491" s="102" t="n">
        <v>174438</v>
      </c>
      <c r="O491" s="103" t="n">
        <v>38400</v>
      </c>
      <c r="P491" s="102" t="n">
        <v>136000</v>
      </c>
      <c r="Q491" s="102" t="n">
        <v>196800</v>
      </c>
      <c r="R491" s="102" t="n">
        <v>151800</v>
      </c>
      <c r="S491" s="105" t="n">
        <v>165400</v>
      </c>
      <c r="T491" s="105" t="n">
        <v>217200</v>
      </c>
      <c r="U491" s="102" t="n">
        <v>195704.462462026</v>
      </c>
      <c r="V491" s="105" t="n">
        <v>137000</v>
      </c>
      <c r="W491" s="105" t="n">
        <v>74800</v>
      </c>
      <c r="X491" s="102" t="n">
        <v>4000</v>
      </c>
      <c r="Y491" s="102" t="n">
        <v>43800</v>
      </c>
      <c r="Z491" s="102" t="n">
        <v>187600</v>
      </c>
      <c r="AA491" s="102" t="n">
        <v>212600</v>
      </c>
      <c r="AB491" s="102" t="n">
        <v>245000</v>
      </c>
      <c r="AC491" s="102" t="n">
        <v>225412.133888247</v>
      </c>
      <c r="AD491" s="102" t="n">
        <v>266200</v>
      </c>
      <c r="AE491" s="78" t="n">
        <v>217200</v>
      </c>
      <c r="AF491" s="99" t="n">
        <f aca="false">SysAvail!AE159</f>
        <v>0.973451344086022</v>
      </c>
      <c r="AG491" s="99" t="n">
        <f aca="false">MachAvail!AE159</f>
        <v>0.984139308620502</v>
      </c>
      <c r="AH491" s="100" t="n">
        <f aca="false">LinhrsIn!AE159/SurveyHrsIn!AE159</f>
        <v>0.989139784946237</v>
      </c>
      <c r="AI491" s="123"/>
      <c r="AJ491" s="93"/>
      <c r="AK491" s="93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</row>
    <row r="492" customFormat="false" ht="14.1" hidden="true" customHeight="true" outlineLevel="0" collapsed="false">
      <c r="A492" s="69" t="s">
        <v>12</v>
      </c>
      <c r="B492" s="69" t="n">
        <v>1</v>
      </c>
      <c r="C492" s="69" t="n">
        <v>240</v>
      </c>
      <c r="D492" s="102" t="n">
        <v>247200</v>
      </c>
      <c r="E492" s="102" t="n">
        <v>210480</v>
      </c>
      <c r="F492" s="102" t="n">
        <v>222251.919764598</v>
      </c>
      <c r="G492" s="102" t="n">
        <v>155717.369205234</v>
      </c>
      <c r="H492" s="102" t="n">
        <v>105751</v>
      </c>
      <c r="I492" s="103" t="n">
        <v>39600</v>
      </c>
      <c r="J492" s="103" t="n">
        <v>69200</v>
      </c>
      <c r="K492" s="103" t="n">
        <v>46600</v>
      </c>
      <c r="L492" s="104" t="n">
        <v>97800</v>
      </c>
      <c r="M492" s="102" t="n">
        <v>164781</v>
      </c>
      <c r="N492" s="102" t="n">
        <v>188951</v>
      </c>
      <c r="O492" s="103" t="n">
        <v>202200</v>
      </c>
      <c r="P492" s="102" t="n">
        <v>99800</v>
      </c>
      <c r="Q492" s="102" t="n">
        <v>180800</v>
      </c>
      <c r="R492" s="102" t="n">
        <v>146600</v>
      </c>
      <c r="S492" s="105" t="n">
        <v>169400</v>
      </c>
      <c r="T492" s="105" t="n">
        <v>191000</v>
      </c>
      <c r="U492" s="102" t="n">
        <v>215294.114249196</v>
      </c>
      <c r="V492" s="105" t="n">
        <v>133200</v>
      </c>
      <c r="W492" s="105" t="n">
        <v>78000</v>
      </c>
      <c r="X492" s="102" t="n">
        <v>91400</v>
      </c>
      <c r="Y492" s="102" t="n">
        <v>84800</v>
      </c>
      <c r="Z492" s="102" t="n">
        <v>201600</v>
      </c>
      <c r="AA492" s="102" t="n">
        <v>190800</v>
      </c>
      <c r="AB492" s="102" t="n">
        <v>246000</v>
      </c>
      <c r="AC492" s="102" t="n">
        <v>221527.255154072</v>
      </c>
      <c r="AD492" s="102" t="n">
        <v>277000</v>
      </c>
      <c r="AE492" s="78" t="n">
        <v>217200</v>
      </c>
      <c r="AF492" s="99" t="n">
        <f aca="false">SysAvail!AE250</f>
        <v>0.950446505376344</v>
      </c>
      <c r="AG492" s="99" t="n">
        <f aca="false">MachAvail!AE250</f>
        <v>0.964797083937754</v>
      </c>
      <c r="AH492" s="100" t="n">
        <f aca="false">LinhrsIn!AE250/SurveyHrsIn!AE250</f>
        <v>0.985125806451613</v>
      </c>
      <c r="AI492" s="123"/>
      <c r="AJ492" s="93"/>
      <c r="AK492" s="93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</row>
    <row r="493" customFormat="false" ht="14.1" hidden="true" customHeight="true" outlineLevel="0" collapsed="false">
      <c r="A493" s="69" t="s">
        <v>12</v>
      </c>
      <c r="B493" s="69" t="n">
        <v>1</v>
      </c>
      <c r="C493" s="69" t="n">
        <v>251</v>
      </c>
      <c r="D493" s="102" t="n">
        <v>196600</v>
      </c>
      <c r="E493" s="102" t="n">
        <v>197874</v>
      </c>
      <c r="F493" s="102" t="n">
        <v>214837.01813944</v>
      </c>
      <c r="G493" s="102" t="n">
        <v>136163.818277636</v>
      </c>
      <c r="H493" s="102" t="n">
        <v>232542</v>
      </c>
      <c r="I493" s="103" t="n">
        <v>184600</v>
      </c>
      <c r="J493" s="103" t="n">
        <v>126800</v>
      </c>
      <c r="K493" s="103" t="n">
        <v>82800</v>
      </c>
      <c r="L493" s="104" t="n">
        <v>102800</v>
      </c>
      <c r="M493" s="102" t="n">
        <v>185000</v>
      </c>
      <c r="N493" s="102" t="n">
        <v>189200</v>
      </c>
      <c r="O493" s="103" t="n">
        <v>172600</v>
      </c>
      <c r="P493" s="102" t="n">
        <v>115600</v>
      </c>
      <c r="Q493" s="102" t="n">
        <v>182400</v>
      </c>
      <c r="R493" s="102" t="n">
        <v>121800</v>
      </c>
      <c r="S493" s="105" t="n">
        <v>131600</v>
      </c>
      <c r="T493" s="105" t="n">
        <v>240600</v>
      </c>
      <c r="U493" s="102" t="n">
        <v>205115.177536255</v>
      </c>
      <c r="V493" s="105" t="n">
        <v>141200</v>
      </c>
      <c r="W493" s="105" t="n">
        <v>95200</v>
      </c>
      <c r="X493" s="102" t="n">
        <v>98800</v>
      </c>
      <c r="Y493" s="102" t="n">
        <v>110200</v>
      </c>
      <c r="Z493" s="102" t="n">
        <v>224600</v>
      </c>
      <c r="AA493" s="102" t="n">
        <v>208800</v>
      </c>
      <c r="AB493" s="102" t="n">
        <v>237400</v>
      </c>
      <c r="AC493" s="102" t="n">
        <v>224283.932815892</v>
      </c>
      <c r="AD493" s="102" t="n">
        <v>270400</v>
      </c>
      <c r="AE493" s="78" t="n">
        <v>217200</v>
      </c>
      <c r="AF493" s="99" t="n">
        <f aca="false">SysAvail!AE261</f>
        <v>0.979550134408602</v>
      </c>
      <c r="AG493" s="99" t="n">
        <f aca="false">MachAvail!AE261</f>
        <v>0.98334632704373</v>
      </c>
      <c r="AH493" s="100" t="n">
        <f aca="false">LinhrsIn!AE261/SurveyHrsIn!AE261</f>
        <v>0.996139516129032</v>
      </c>
      <c r="AI493" s="123"/>
      <c r="AJ493" s="93"/>
      <c r="AK493" s="93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</row>
    <row r="494" customFormat="false" ht="14.1" hidden="true" customHeight="true" outlineLevel="0" collapsed="false">
      <c r="A494" s="69" t="s">
        <v>12</v>
      </c>
      <c r="B494" s="69" t="n">
        <v>1</v>
      </c>
      <c r="C494" s="69" t="n">
        <v>191</v>
      </c>
      <c r="D494" s="102" t="n">
        <v>201200</v>
      </c>
      <c r="E494" s="102" t="n">
        <v>197423</v>
      </c>
      <c r="F494" s="102" t="n">
        <v>207226.987524147</v>
      </c>
      <c r="G494" s="102" t="n">
        <v>166382.942438469</v>
      </c>
      <c r="H494" s="102" t="n">
        <v>140216</v>
      </c>
      <c r="I494" s="103" t="n">
        <v>0</v>
      </c>
      <c r="J494" s="103" t="n">
        <v>93400</v>
      </c>
      <c r="K494" s="103" t="n">
        <v>83200</v>
      </c>
      <c r="L494" s="104" t="n">
        <v>99600</v>
      </c>
      <c r="M494" s="102" t="n">
        <v>160912</v>
      </c>
      <c r="N494" s="102" t="n">
        <v>177804</v>
      </c>
      <c r="O494" s="103" t="n">
        <v>210200</v>
      </c>
      <c r="P494" s="102" t="n">
        <v>178600</v>
      </c>
      <c r="Q494" s="102" t="n">
        <v>206800</v>
      </c>
      <c r="R494" s="102" t="n">
        <v>178600</v>
      </c>
      <c r="S494" s="105" t="n">
        <v>161000</v>
      </c>
      <c r="T494" s="105" t="n">
        <v>212000</v>
      </c>
      <c r="U494" s="102" t="n">
        <v>200313.792294301</v>
      </c>
      <c r="V494" s="105" t="n">
        <v>127600</v>
      </c>
      <c r="W494" s="105" t="n">
        <v>84400</v>
      </c>
      <c r="X494" s="102" t="n">
        <v>95800</v>
      </c>
      <c r="Y494" s="102" t="n">
        <v>106000</v>
      </c>
      <c r="Z494" s="102" t="n">
        <v>213200</v>
      </c>
      <c r="AA494" s="102" t="n">
        <v>204200</v>
      </c>
      <c r="AB494" s="102" t="n">
        <v>239200</v>
      </c>
      <c r="AC494" s="102" t="n">
        <v>213069.501524292</v>
      </c>
      <c r="AD494" s="102" t="n">
        <v>263000</v>
      </c>
      <c r="AE494" s="78" t="n">
        <v>218000</v>
      </c>
      <c r="AF494" s="99" t="n">
        <f aca="false">SysAvail!AE201</f>
        <v>0.980909543010753</v>
      </c>
      <c r="AG494" s="99" t="n">
        <f aca="false">MachAvail!AE201</f>
        <v>0.982848555254574</v>
      </c>
      <c r="AH494" s="100" t="n">
        <f aca="false">LinhrsIn!AE201/SurveyHrsIn!AE201</f>
        <v>0.998027150537634</v>
      </c>
      <c r="AI494" s="123"/>
      <c r="AJ494" s="93"/>
      <c r="AK494" s="93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</row>
    <row r="495" customFormat="false" ht="14.1" hidden="true" customHeight="true" outlineLevel="0" collapsed="false">
      <c r="A495" s="69" t="s">
        <v>12</v>
      </c>
      <c r="B495" s="69" t="n">
        <v>1</v>
      </c>
      <c r="C495" s="69" t="n">
        <v>230</v>
      </c>
      <c r="D495" s="102" t="n">
        <v>232200</v>
      </c>
      <c r="E495" s="102" t="n">
        <v>192021</v>
      </c>
      <c r="F495" s="102" t="n">
        <v>204300.052672111</v>
      </c>
      <c r="G495" s="102" t="n">
        <v>157672.724297994</v>
      </c>
      <c r="H495" s="102" t="n">
        <v>153701</v>
      </c>
      <c r="I495" s="103" t="n">
        <v>188000</v>
      </c>
      <c r="J495" s="103" t="n">
        <v>177000</v>
      </c>
      <c r="K495" s="103" t="n">
        <v>82800</v>
      </c>
      <c r="L495" s="104" t="n">
        <v>101200</v>
      </c>
      <c r="M495" s="102" t="n">
        <v>180374</v>
      </c>
      <c r="N495" s="102" t="n">
        <v>196962</v>
      </c>
      <c r="O495" s="103" t="n">
        <v>156000</v>
      </c>
      <c r="P495" s="102" t="n">
        <v>108800</v>
      </c>
      <c r="Q495" s="102" t="n">
        <v>166000</v>
      </c>
      <c r="R495" s="102" t="n">
        <v>113200</v>
      </c>
      <c r="S495" s="105" t="n">
        <v>136800</v>
      </c>
      <c r="T495" s="105" t="n">
        <v>250200</v>
      </c>
      <c r="U495" s="102" t="n">
        <v>203194.623439473</v>
      </c>
      <c r="V495" s="105" t="n">
        <v>159400</v>
      </c>
      <c r="W495" s="105" t="n">
        <v>97200</v>
      </c>
      <c r="X495" s="102" t="n">
        <v>99800</v>
      </c>
      <c r="Y495" s="102" t="n">
        <v>114000</v>
      </c>
      <c r="Z495" s="102" t="n">
        <v>132800</v>
      </c>
      <c r="AA495" s="102" t="n">
        <v>203000</v>
      </c>
      <c r="AB495" s="102" t="n">
        <v>193600</v>
      </c>
      <c r="AC495" s="102" t="n">
        <v>129593.885408646</v>
      </c>
      <c r="AD495" s="102" t="n">
        <v>250400</v>
      </c>
      <c r="AE495" s="78" t="n">
        <v>218200</v>
      </c>
      <c r="AF495" s="99" t="n">
        <f aca="false">SysAvail!AE240</f>
        <v>0.975535752688172</v>
      </c>
      <c r="AG495" s="99" t="n">
        <f aca="false">MachAvail!AE240</f>
        <v>0.977679946732639</v>
      </c>
      <c r="AH495" s="100" t="n">
        <f aca="false">LinhrsIn!AE240/SurveyHrsIn!AE240</f>
        <v>0.99780685483871</v>
      </c>
      <c r="AI495" s="123"/>
      <c r="AJ495" s="93"/>
      <c r="AK495" s="93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</row>
    <row r="496" customFormat="false" ht="14.1" hidden="true" customHeight="true" outlineLevel="0" collapsed="false">
      <c r="A496" s="69" t="s">
        <v>12</v>
      </c>
      <c r="B496" s="69" t="n">
        <v>1</v>
      </c>
      <c r="C496" s="69" t="n">
        <v>114</v>
      </c>
      <c r="D496" s="102" t="n">
        <v>210800</v>
      </c>
      <c r="E496" s="102" t="n">
        <v>167258</v>
      </c>
      <c r="F496" s="102" t="n">
        <v>189470.249421795</v>
      </c>
      <c r="G496" s="102" t="n">
        <v>131008.791214906</v>
      </c>
      <c r="H496" s="102" t="n">
        <v>210368</v>
      </c>
      <c r="I496" s="103" t="n">
        <v>178400</v>
      </c>
      <c r="J496" s="103" t="n">
        <v>175600</v>
      </c>
      <c r="K496" s="103" t="n">
        <v>88200</v>
      </c>
      <c r="L496" s="104" t="n">
        <v>105600</v>
      </c>
      <c r="M496" s="102" t="n">
        <v>176803</v>
      </c>
      <c r="N496" s="102" t="n">
        <v>189666</v>
      </c>
      <c r="O496" s="103" t="n">
        <v>197200</v>
      </c>
      <c r="P496" s="102" t="n">
        <v>201000</v>
      </c>
      <c r="Q496" s="102" t="n">
        <v>214400</v>
      </c>
      <c r="R496" s="102" t="n">
        <v>105000</v>
      </c>
      <c r="S496" s="105" t="n">
        <v>146600</v>
      </c>
      <c r="T496" s="105" t="n">
        <v>220400</v>
      </c>
      <c r="U496" s="102" t="n">
        <v>170353.148384511</v>
      </c>
      <c r="V496" s="105" t="n">
        <v>153400</v>
      </c>
      <c r="W496" s="105" t="n">
        <v>96000</v>
      </c>
      <c r="X496" s="102" t="n">
        <v>102800</v>
      </c>
      <c r="Y496" s="102" t="n">
        <v>113800</v>
      </c>
      <c r="Z496" s="102" t="n">
        <v>234400</v>
      </c>
      <c r="AA496" s="102" t="n">
        <v>218600</v>
      </c>
      <c r="AB496" s="102" t="n">
        <v>248800</v>
      </c>
      <c r="AC496" s="102" t="n">
        <v>190262.38184279</v>
      </c>
      <c r="AD496" s="102" t="n">
        <v>273200</v>
      </c>
      <c r="AE496" s="78" t="n">
        <v>218400</v>
      </c>
      <c r="AF496" s="99" t="n">
        <f aca="false">SysAvail!AE124</f>
        <v>0.954589650537634</v>
      </c>
      <c r="AG496" s="99" t="n">
        <f aca="false">MachAvail!AE124</f>
        <v>0.976193172837046</v>
      </c>
      <c r="AH496" s="100" t="n">
        <f aca="false">LinhrsIn!AE124/SurveyHrsIn!AE124</f>
        <v>0.977869623655914</v>
      </c>
      <c r="AI496" s="123"/>
      <c r="AJ496" s="93"/>
      <c r="AK496" s="93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</row>
    <row r="497" customFormat="false" ht="14.1" hidden="true" customHeight="true" outlineLevel="0" collapsed="false">
      <c r="A497" s="69" t="s">
        <v>12</v>
      </c>
      <c r="B497" s="69" t="n">
        <v>1</v>
      </c>
      <c r="C497" s="69" t="n">
        <v>110</v>
      </c>
      <c r="D497" s="102" t="n">
        <v>167400</v>
      </c>
      <c r="E497" s="102" t="n">
        <v>196298</v>
      </c>
      <c r="F497" s="102" t="n">
        <v>228496.047448942</v>
      </c>
      <c r="G497" s="102" t="n">
        <v>153406.4950047</v>
      </c>
      <c r="H497" s="102" t="n">
        <v>220752</v>
      </c>
      <c r="I497" s="103" t="n">
        <v>195000</v>
      </c>
      <c r="J497" s="103" t="n">
        <v>188400</v>
      </c>
      <c r="K497" s="103" t="n">
        <v>91600</v>
      </c>
      <c r="L497" s="104" t="n">
        <v>102600</v>
      </c>
      <c r="M497" s="102" t="n">
        <v>185400</v>
      </c>
      <c r="N497" s="102" t="n">
        <v>142400</v>
      </c>
      <c r="O497" s="103" t="n">
        <v>164800</v>
      </c>
      <c r="P497" s="102" t="n">
        <v>200200</v>
      </c>
      <c r="Q497" s="102" t="n">
        <v>212000</v>
      </c>
      <c r="R497" s="102" t="n">
        <v>122200</v>
      </c>
      <c r="S497" s="105" t="n">
        <v>171600</v>
      </c>
      <c r="T497" s="105" t="n">
        <v>223200</v>
      </c>
      <c r="U497" s="102" t="n">
        <v>194936.240823313</v>
      </c>
      <c r="V497" s="105" t="n">
        <v>11800</v>
      </c>
      <c r="W497" s="105" t="n">
        <v>0</v>
      </c>
      <c r="X497" s="102" t="n">
        <v>600</v>
      </c>
      <c r="Y497" s="102" t="n">
        <v>100000</v>
      </c>
      <c r="Z497" s="102" t="n">
        <v>176000</v>
      </c>
      <c r="AA497" s="102" t="n">
        <v>207800</v>
      </c>
      <c r="AB497" s="102" t="n">
        <v>220000</v>
      </c>
      <c r="AC497" s="102" t="n">
        <v>225271.343405008</v>
      </c>
      <c r="AD497" s="102" t="n">
        <v>265200</v>
      </c>
      <c r="AE497" s="78" t="n">
        <v>218600</v>
      </c>
      <c r="AF497" s="99" t="n">
        <f aca="false">SysAvail!AE120</f>
        <v>0.967119220430108</v>
      </c>
      <c r="AG497" s="99" t="n">
        <f aca="false">MachAvail!AE120</f>
        <v>0.9894551055067</v>
      </c>
      <c r="AH497" s="100" t="n">
        <f aca="false">LinhrsIn!AE120/SurveyHrsIn!AE120</f>
        <v>0.977426075268817</v>
      </c>
      <c r="AI497" s="123"/>
      <c r="AJ497" s="93"/>
      <c r="AK497" s="93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</row>
    <row r="498" customFormat="false" ht="14.1" hidden="true" customHeight="true" outlineLevel="0" collapsed="false">
      <c r="A498" s="69" t="s">
        <v>12</v>
      </c>
      <c r="B498" s="69" t="n">
        <v>1</v>
      </c>
      <c r="C498" s="69" t="n">
        <v>181</v>
      </c>
      <c r="D498" s="102" t="n">
        <v>194200</v>
      </c>
      <c r="E498" s="102" t="n">
        <v>202601</v>
      </c>
      <c r="F498" s="102" t="n">
        <v>91710.6253637938</v>
      </c>
      <c r="G498" s="102" t="n">
        <v>141496.604894254</v>
      </c>
      <c r="H498" s="102" t="n">
        <v>209452</v>
      </c>
      <c r="I498" s="103" t="n">
        <v>201200</v>
      </c>
      <c r="J498" s="103" t="n">
        <v>170200</v>
      </c>
      <c r="K498" s="103" t="n">
        <v>88800</v>
      </c>
      <c r="L498" s="104" t="n">
        <v>101000</v>
      </c>
      <c r="M498" s="102" t="n">
        <v>176200</v>
      </c>
      <c r="N498" s="102" t="n">
        <v>184430</v>
      </c>
      <c r="O498" s="103" t="n">
        <v>206800</v>
      </c>
      <c r="P498" s="102" t="n">
        <v>203600</v>
      </c>
      <c r="Q498" s="102" t="n">
        <v>236800</v>
      </c>
      <c r="R498" s="102" t="n">
        <v>164600</v>
      </c>
      <c r="S498" s="105" t="n">
        <v>166200</v>
      </c>
      <c r="T498" s="105" t="n">
        <v>247600</v>
      </c>
      <c r="U498" s="102" t="n">
        <v>209916.562778208</v>
      </c>
      <c r="V498" s="105" t="n">
        <v>156200</v>
      </c>
      <c r="W498" s="105" t="n">
        <v>90400</v>
      </c>
      <c r="X498" s="102" t="n">
        <v>100200</v>
      </c>
      <c r="Y498" s="102" t="n">
        <v>106400</v>
      </c>
      <c r="Z498" s="102" t="n">
        <v>206800</v>
      </c>
      <c r="AA498" s="102" t="n">
        <v>217200</v>
      </c>
      <c r="AB498" s="102" t="n">
        <v>239000</v>
      </c>
      <c r="AC498" s="102" t="n">
        <v>217669.595913322</v>
      </c>
      <c r="AD498" s="102" t="n">
        <v>273600</v>
      </c>
      <c r="AE498" s="78" t="n">
        <v>218800</v>
      </c>
      <c r="AF498" s="99" t="n">
        <f aca="false">SysAvail!AE191</f>
        <v>0.98351061827957</v>
      </c>
      <c r="AG498" s="99" t="n">
        <f aca="false">MachAvail!AE191</f>
        <v>0.987281529465433</v>
      </c>
      <c r="AH498" s="100" t="n">
        <f aca="false">LinhrsIn!AE191/SurveyHrsIn!AE191</f>
        <v>0.996180510752688</v>
      </c>
      <c r="AI498" s="123"/>
      <c r="AJ498" s="93"/>
      <c r="AK498" s="93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</row>
    <row r="499" customFormat="false" ht="14.1" hidden="true" customHeight="true" outlineLevel="0" collapsed="false">
      <c r="A499" s="69" t="s">
        <v>12</v>
      </c>
      <c r="B499" s="69" t="n">
        <v>1</v>
      </c>
      <c r="C499" s="69" t="n">
        <v>229</v>
      </c>
      <c r="D499" s="102" t="n">
        <v>191000</v>
      </c>
      <c r="E499" s="102" t="n">
        <v>210480</v>
      </c>
      <c r="F499" s="102" t="n">
        <v>229081.434419349</v>
      </c>
      <c r="G499" s="102" t="n">
        <v>154828.571435798</v>
      </c>
      <c r="H499" s="102" t="n">
        <v>116317</v>
      </c>
      <c r="I499" s="103" t="n">
        <v>193000</v>
      </c>
      <c r="J499" s="103" t="n">
        <v>181400</v>
      </c>
      <c r="K499" s="103" t="n">
        <v>94600</v>
      </c>
      <c r="L499" s="104" t="n">
        <v>106800</v>
      </c>
      <c r="M499" s="102" t="n">
        <v>194800</v>
      </c>
      <c r="N499" s="102" t="n">
        <v>196800</v>
      </c>
      <c r="O499" s="103" t="n">
        <v>195800</v>
      </c>
      <c r="P499" s="102" t="n">
        <v>206200</v>
      </c>
      <c r="Q499" s="102" t="n">
        <v>166000</v>
      </c>
      <c r="R499" s="102" t="n">
        <v>119000</v>
      </c>
      <c r="S499" s="105" t="n">
        <v>158800</v>
      </c>
      <c r="T499" s="105" t="n">
        <v>256000</v>
      </c>
      <c r="U499" s="102" t="n">
        <v>213949.726381449</v>
      </c>
      <c r="V499" s="105" t="n">
        <v>168200</v>
      </c>
      <c r="W499" s="105" t="n">
        <v>101000</v>
      </c>
      <c r="X499" s="102" t="n">
        <v>104200</v>
      </c>
      <c r="Y499" s="102" t="n">
        <v>115200</v>
      </c>
      <c r="Z499" s="102" t="n">
        <v>209000</v>
      </c>
      <c r="AA499" s="102" t="n">
        <v>215200</v>
      </c>
      <c r="AB499" s="102" t="n">
        <v>237400</v>
      </c>
      <c r="AC499" s="102" t="n">
        <v>209544.107823986</v>
      </c>
      <c r="AD499" s="102" t="n">
        <v>260400</v>
      </c>
      <c r="AE499" s="78" t="n">
        <v>219000</v>
      </c>
      <c r="AF499" s="99" t="n">
        <f aca="false">SysAvail!AE239</f>
        <v>0.97732311827957</v>
      </c>
      <c r="AG499" s="99" t="n">
        <f aca="false">MachAvail!AE239</f>
        <v>0.980880259446253</v>
      </c>
      <c r="AH499" s="100" t="n">
        <f aca="false">LinhrsIn!AE239/SurveyHrsIn!AE239</f>
        <v>0.996373521505376</v>
      </c>
      <c r="AI499" s="123"/>
      <c r="AJ499" s="93"/>
      <c r="AK499" s="93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</row>
    <row r="500" customFormat="false" ht="14.1" hidden="true" customHeight="true" outlineLevel="0" collapsed="false">
      <c r="A500" s="69" t="s">
        <v>12</v>
      </c>
      <c r="B500" s="69" t="n">
        <v>1</v>
      </c>
      <c r="C500" s="69" t="n">
        <v>187</v>
      </c>
      <c r="D500" s="102" t="n">
        <v>225000</v>
      </c>
      <c r="E500" s="102" t="n">
        <v>205527</v>
      </c>
      <c r="F500" s="102" t="n">
        <v>221276.27481392</v>
      </c>
      <c r="G500" s="102" t="n">
        <v>171360.209947312</v>
      </c>
      <c r="H500" s="102" t="n">
        <v>212287</v>
      </c>
      <c r="I500" s="103" t="n">
        <v>208600</v>
      </c>
      <c r="J500" s="103" t="n">
        <v>188400</v>
      </c>
      <c r="K500" s="103" t="n">
        <v>94600</v>
      </c>
      <c r="L500" s="104" t="n">
        <v>114701</v>
      </c>
      <c r="M500" s="102" t="n">
        <v>193509</v>
      </c>
      <c r="N500" s="102" t="n">
        <v>205093</v>
      </c>
      <c r="O500" s="103" t="n">
        <v>200600</v>
      </c>
      <c r="P500" s="102" t="n">
        <v>199400</v>
      </c>
      <c r="Q500" s="102" t="n">
        <v>208600</v>
      </c>
      <c r="R500" s="102" t="n">
        <v>176800</v>
      </c>
      <c r="S500" s="105" t="n">
        <v>170000</v>
      </c>
      <c r="T500" s="105" t="n">
        <v>266200</v>
      </c>
      <c r="U500" s="102" t="n">
        <v>219903.444081472</v>
      </c>
      <c r="V500" s="105" t="n">
        <v>170400</v>
      </c>
      <c r="W500" s="105" t="n">
        <v>89600</v>
      </c>
      <c r="X500" s="102" t="n">
        <v>103200</v>
      </c>
      <c r="Y500" s="102" t="n">
        <v>114400</v>
      </c>
      <c r="Z500" s="102" t="n">
        <v>223600</v>
      </c>
      <c r="AA500" s="102" t="n">
        <v>218600</v>
      </c>
      <c r="AB500" s="102" t="n">
        <v>242400</v>
      </c>
      <c r="AC500" s="102" t="n">
        <v>202620.031858291</v>
      </c>
      <c r="AD500" s="102" t="n">
        <v>263200</v>
      </c>
      <c r="AE500" s="78" t="n">
        <v>219200</v>
      </c>
      <c r="AF500" s="99" t="n">
        <f aca="false">SysAvail!AE197</f>
        <v>0.979741935483871</v>
      </c>
      <c r="AG500" s="99" t="n">
        <f aca="false">MachAvail!AE197</f>
        <v>0.983843531561619</v>
      </c>
      <c r="AH500" s="100" t="n">
        <f aca="false">LinhrsIn!AE197/SurveyHrsIn!AE197</f>
        <v>0.995831048387097</v>
      </c>
      <c r="AI500" s="123"/>
      <c r="AJ500" s="93"/>
      <c r="AK500" s="93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</row>
    <row r="501" customFormat="false" ht="14.1" hidden="true" customHeight="true" outlineLevel="0" collapsed="false">
      <c r="A501" s="69" t="s">
        <v>12</v>
      </c>
      <c r="B501" s="69" t="n">
        <v>1</v>
      </c>
      <c r="C501" s="69" t="n">
        <v>225</v>
      </c>
      <c r="D501" s="102" t="n">
        <v>225400</v>
      </c>
      <c r="E501" s="102" t="n">
        <v>202376</v>
      </c>
      <c r="F501" s="102" t="n">
        <v>208788.019445233</v>
      </c>
      <c r="G501" s="102" t="n">
        <v>151628.899465827</v>
      </c>
      <c r="H501" s="102" t="n">
        <v>69729</v>
      </c>
      <c r="I501" s="103" t="n">
        <v>193200</v>
      </c>
      <c r="J501" s="103" t="n">
        <v>175600</v>
      </c>
      <c r="K501" s="103" t="n">
        <v>88400</v>
      </c>
      <c r="L501" s="104" t="n">
        <v>104800</v>
      </c>
      <c r="M501" s="102" t="n">
        <v>185066</v>
      </c>
      <c r="N501" s="102" t="n">
        <v>185038</v>
      </c>
      <c r="O501" s="103" t="n">
        <v>173000</v>
      </c>
      <c r="P501" s="102" t="n">
        <v>77600</v>
      </c>
      <c r="Q501" s="102" t="n">
        <v>2000</v>
      </c>
      <c r="R501" s="102" t="n">
        <v>1E-007</v>
      </c>
      <c r="S501" s="105" t="n">
        <v>16200</v>
      </c>
      <c r="T501" s="105" t="n">
        <v>242400</v>
      </c>
      <c r="U501" s="102" t="n">
        <v>212221.227694346</v>
      </c>
      <c r="V501" s="105" t="n">
        <v>154800</v>
      </c>
      <c r="W501" s="105" t="n">
        <v>99000</v>
      </c>
      <c r="X501" s="102" t="n">
        <v>98800</v>
      </c>
      <c r="Y501" s="102" t="n">
        <v>112000</v>
      </c>
      <c r="Z501" s="102" t="n">
        <v>220200</v>
      </c>
      <c r="AA501" s="102" t="n">
        <v>209200</v>
      </c>
      <c r="AB501" s="102" t="n">
        <v>236000</v>
      </c>
      <c r="AC501" s="102" t="n">
        <v>210755.844583064</v>
      </c>
      <c r="AD501" s="102" t="n">
        <v>266000</v>
      </c>
      <c r="AE501" s="78" t="n">
        <v>219200</v>
      </c>
      <c r="AF501" s="99" t="n">
        <f aca="false">SysAvail!AE235</f>
        <v>0.976024865591398</v>
      </c>
      <c r="AG501" s="99" t="n">
        <f aca="false">MachAvail!AE235</f>
        <v>0.978817257566108</v>
      </c>
      <c r="AH501" s="100" t="n">
        <f aca="false">LinhrsIn!AE235/SurveyHrsIn!AE235</f>
        <v>0.997147177419355</v>
      </c>
      <c r="AI501" s="123"/>
      <c r="AJ501" s="93"/>
      <c r="AK501" s="93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</row>
    <row r="502" customFormat="false" ht="14.1" hidden="true" customHeight="true" outlineLevel="0" collapsed="false">
      <c r="A502" s="69" t="s">
        <v>12</v>
      </c>
      <c r="B502" s="69" t="n">
        <v>1</v>
      </c>
      <c r="C502" s="69" t="n">
        <v>174</v>
      </c>
      <c r="D502" s="102" t="n">
        <v>166200</v>
      </c>
      <c r="E502" s="102" t="n">
        <v>169960</v>
      </c>
      <c r="F502" s="102" t="n">
        <v>172689.156270122</v>
      </c>
      <c r="G502" s="102" t="n">
        <v>165138.625561259</v>
      </c>
      <c r="H502" s="102" t="n">
        <v>194695</v>
      </c>
      <c r="I502" s="103" t="n">
        <v>195400</v>
      </c>
      <c r="J502" s="103" t="n">
        <v>169000</v>
      </c>
      <c r="K502" s="103" t="n">
        <v>86000</v>
      </c>
      <c r="L502" s="104" t="n">
        <v>101200</v>
      </c>
      <c r="M502" s="102" t="n">
        <v>175072</v>
      </c>
      <c r="N502" s="102" t="n">
        <v>179665</v>
      </c>
      <c r="O502" s="103" t="n">
        <v>114400</v>
      </c>
      <c r="P502" s="102" t="n">
        <v>86000</v>
      </c>
      <c r="Q502" s="102" t="n">
        <v>129800</v>
      </c>
      <c r="R502" s="102" t="n">
        <v>113400</v>
      </c>
      <c r="S502" s="105" t="n">
        <v>131000</v>
      </c>
      <c r="T502" s="105" t="n">
        <v>251400</v>
      </c>
      <c r="U502" s="102" t="n">
        <v>193207.74213621</v>
      </c>
      <c r="V502" s="105" t="n">
        <v>125000</v>
      </c>
      <c r="W502" s="105" t="n">
        <v>98800</v>
      </c>
      <c r="X502" s="102" t="n">
        <v>105600</v>
      </c>
      <c r="Y502" s="102" t="n">
        <v>115400</v>
      </c>
      <c r="Z502" s="102" t="n">
        <v>223400</v>
      </c>
      <c r="AA502" s="102" t="n">
        <v>227400</v>
      </c>
      <c r="AB502" s="102" t="n">
        <v>241600</v>
      </c>
      <c r="AC502" s="102" t="n">
        <v>203452.572915844</v>
      </c>
      <c r="AD502" s="102" t="n">
        <v>263000</v>
      </c>
      <c r="AE502" s="78" t="n">
        <v>219600</v>
      </c>
      <c r="AF502" s="99" t="n">
        <f aca="false">SysAvail!AE184</f>
        <v>0.97346370967742</v>
      </c>
      <c r="AG502" s="99" t="n">
        <f aca="false">MachAvail!AE184</f>
        <v>0.975647770647868</v>
      </c>
      <c r="AH502" s="100" t="n">
        <f aca="false">LinhrsIn!AE184/SurveyHrsIn!AE184</f>
        <v>0.997761424731183</v>
      </c>
      <c r="AI502" s="123"/>
      <c r="AJ502" s="93"/>
      <c r="AK502" s="93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</row>
    <row r="503" customFormat="false" ht="14.1" hidden="true" customHeight="true" outlineLevel="0" collapsed="false">
      <c r="A503" s="69" t="s">
        <v>12</v>
      </c>
      <c r="B503" s="69" t="n">
        <v>1</v>
      </c>
      <c r="C503" s="69" t="n">
        <v>119</v>
      </c>
      <c r="D503" s="102" t="n">
        <v>176800</v>
      </c>
      <c r="E503" s="102" t="n">
        <v>189094</v>
      </c>
      <c r="F503" s="102" t="n">
        <v>203714.665701704</v>
      </c>
      <c r="G503" s="102" t="n">
        <v>125320.485490514</v>
      </c>
      <c r="H503" s="102" t="n">
        <v>58831</v>
      </c>
      <c r="I503" s="103" t="n">
        <v>143200</v>
      </c>
      <c r="J503" s="103" t="n">
        <v>164800</v>
      </c>
      <c r="K503" s="103" t="n">
        <v>84400</v>
      </c>
      <c r="L503" s="104" t="n">
        <v>95400</v>
      </c>
      <c r="M503" s="102" t="n">
        <v>165610</v>
      </c>
      <c r="N503" s="102" t="n">
        <v>195114</v>
      </c>
      <c r="O503" s="103" t="n">
        <v>197800</v>
      </c>
      <c r="P503" s="102" t="n">
        <v>172800</v>
      </c>
      <c r="Q503" s="102" t="n">
        <v>220600</v>
      </c>
      <c r="R503" s="102" t="n">
        <v>162000</v>
      </c>
      <c r="S503" s="105" t="n">
        <v>170000</v>
      </c>
      <c r="T503" s="105" t="n">
        <v>233000</v>
      </c>
      <c r="U503" s="102" t="n">
        <v>208572.174910461</v>
      </c>
      <c r="V503" s="105" t="n">
        <v>141800</v>
      </c>
      <c r="W503" s="105" t="n">
        <v>86200</v>
      </c>
      <c r="X503" s="102" t="n">
        <v>107800</v>
      </c>
      <c r="Y503" s="102" t="n">
        <v>105000</v>
      </c>
      <c r="Z503" s="102" t="n">
        <v>221200</v>
      </c>
      <c r="AA503" s="102" t="n">
        <v>219600</v>
      </c>
      <c r="AB503" s="102" t="n">
        <v>248400</v>
      </c>
      <c r="AC503" s="102" t="n">
        <v>214708.302749194</v>
      </c>
      <c r="AD503" s="102" t="n">
        <v>264400</v>
      </c>
      <c r="AE503" s="78" t="n">
        <v>220000</v>
      </c>
      <c r="AF503" s="99" t="n">
        <f aca="false">SysAvail!AE129</f>
        <v>0.970583602150538</v>
      </c>
      <c r="AG503" s="99" t="n">
        <f aca="false">MachAvail!AE129</f>
        <v>0.993205595016932</v>
      </c>
      <c r="AH503" s="100" t="n">
        <f aca="false">LinhrsIn!AE129/SurveyHrsIn!AE129</f>
        <v>0.977223252688172</v>
      </c>
      <c r="AI503" s="123"/>
      <c r="AJ503" s="93"/>
      <c r="AK503" s="93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</row>
    <row r="504" customFormat="false" ht="14.1" hidden="true" customHeight="true" outlineLevel="0" collapsed="false">
      <c r="A504" s="69" t="s">
        <v>12</v>
      </c>
      <c r="B504" s="69" t="n">
        <v>1</v>
      </c>
      <c r="C504" s="69" t="n">
        <v>252</v>
      </c>
      <c r="D504" s="102" t="n">
        <v>246000</v>
      </c>
      <c r="E504" s="102" t="n">
        <v>204852</v>
      </c>
      <c r="F504" s="102" t="n">
        <v>232593.756241792</v>
      </c>
      <c r="G504" s="102" t="n">
        <v>138830.211585945</v>
      </c>
      <c r="H504" s="102" t="n">
        <v>242731</v>
      </c>
      <c r="I504" s="103" t="n">
        <v>203600</v>
      </c>
      <c r="J504" s="103" t="n">
        <v>178200</v>
      </c>
      <c r="K504" s="103" t="n">
        <v>95600</v>
      </c>
      <c r="L504" s="104" t="n">
        <v>112400</v>
      </c>
      <c r="M504" s="102" t="n">
        <v>186000</v>
      </c>
      <c r="N504" s="102" t="n">
        <v>194600</v>
      </c>
      <c r="O504" s="103" t="n">
        <v>209400</v>
      </c>
      <c r="P504" s="102" t="n">
        <v>226600</v>
      </c>
      <c r="Q504" s="102" t="n">
        <v>197200</v>
      </c>
      <c r="R504" s="102" t="n">
        <v>145000</v>
      </c>
      <c r="S504" s="105" t="n">
        <v>182000</v>
      </c>
      <c r="T504" s="105" t="n">
        <v>243000</v>
      </c>
      <c r="U504" s="102" t="n">
        <v>212413.283104024</v>
      </c>
      <c r="V504" s="105" t="n">
        <v>162400</v>
      </c>
      <c r="W504" s="105" t="n">
        <v>99400</v>
      </c>
      <c r="X504" s="102" t="n">
        <v>100000</v>
      </c>
      <c r="Y504" s="102" t="n">
        <v>119000</v>
      </c>
      <c r="Z504" s="102" t="n">
        <v>232200</v>
      </c>
      <c r="AA504" s="102" t="n">
        <v>234000</v>
      </c>
      <c r="AB504" s="102" t="n">
        <v>237400</v>
      </c>
      <c r="AC504" s="102" t="n">
        <v>230489.977317069</v>
      </c>
      <c r="AD504" s="102" t="n">
        <v>271000</v>
      </c>
      <c r="AE504" s="78" t="n">
        <v>220000</v>
      </c>
      <c r="AF504" s="99" t="n">
        <f aca="false">SysAvail!AE262</f>
        <v>0.9497125</v>
      </c>
      <c r="AG504" s="99" t="n">
        <f aca="false">MachAvail!AE262</f>
        <v>0.953682588323327</v>
      </c>
      <c r="AH504" s="100" t="n">
        <f aca="false">LinhrsIn!AE262/SurveyHrsIn!AE262</f>
        <v>0.995837096774194</v>
      </c>
      <c r="AI504" s="123"/>
      <c r="AJ504" s="93"/>
      <c r="AK504" s="93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</row>
    <row r="505" customFormat="false" ht="14.1" hidden="true" customHeight="true" outlineLevel="0" collapsed="false">
      <c r="A505" s="69" t="s">
        <v>12</v>
      </c>
      <c r="B505" s="69" t="n">
        <v>1</v>
      </c>
      <c r="C505" s="69" t="n">
        <v>257</v>
      </c>
      <c r="D505" s="102" t="n">
        <v>223000</v>
      </c>
      <c r="E505" s="102" t="n">
        <v>183917</v>
      </c>
      <c r="F505" s="102" t="n">
        <v>209373.40641564</v>
      </c>
      <c r="G505" s="102" t="n">
        <v>149178.484015492</v>
      </c>
      <c r="H505" s="102" t="n">
        <v>109432</v>
      </c>
      <c r="I505" s="103" t="n">
        <v>202200</v>
      </c>
      <c r="J505" s="103" t="n">
        <v>177200</v>
      </c>
      <c r="K505" s="103" t="n">
        <v>90600</v>
      </c>
      <c r="L505" s="104" t="n">
        <v>108600</v>
      </c>
      <c r="M505" s="102" t="n">
        <v>190161</v>
      </c>
      <c r="N505" s="102" t="n">
        <v>200452</v>
      </c>
      <c r="O505" s="103" t="n">
        <v>195400</v>
      </c>
      <c r="P505" s="102" t="n">
        <v>155800</v>
      </c>
      <c r="Q505" s="102" t="n">
        <v>171400</v>
      </c>
      <c r="R505" s="102" t="n">
        <v>115000</v>
      </c>
      <c r="S505" s="105" t="n">
        <v>152600</v>
      </c>
      <c r="T505" s="105" t="n">
        <v>259200</v>
      </c>
      <c r="U505" s="102" t="n">
        <v>207996.008681427</v>
      </c>
      <c r="V505" s="105" t="n">
        <v>159200</v>
      </c>
      <c r="W505" s="105" t="n">
        <v>97800</v>
      </c>
      <c r="X505" s="102" t="n">
        <v>99000</v>
      </c>
      <c r="Y505" s="102" t="n">
        <v>97200</v>
      </c>
      <c r="Z505" s="102" t="n">
        <v>212600</v>
      </c>
      <c r="AA505" s="102" t="n">
        <v>218600</v>
      </c>
      <c r="AB505" s="102" t="n">
        <v>234200</v>
      </c>
      <c r="AC505" s="102" t="n">
        <v>202558.084045665</v>
      </c>
      <c r="AD505" s="102" t="n">
        <v>249400</v>
      </c>
      <c r="AE505" s="78" t="n">
        <v>220200</v>
      </c>
      <c r="AF505" s="99" t="n">
        <f aca="false">SysAvail!AE267</f>
        <v>0.975766532258065</v>
      </c>
      <c r="AG505" s="99" t="n">
        <f aca="false">MachAvail!AE267</f>
        <v>0.979402696408629</v>
      </c>
      <c r="AH505" s="100" t="n">
        <f aca="false">LinhrsIn!AE267/SurveyHrsIn!AE267</f>
        <v>0.996287365591398</v>
      </c>
      <c r="AI505" s="123"/>
      <c r="AJ505" s="93"/>
      <c r="AK505" s="93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</row>
    <row r="506" customFormat="false" ht="14.1" hidden="true" customHeight="true" outlineLevel="0" collapsed="false">
      <c r="A506" s="69" t="s">
        <v>12</v>
      </c>
      <c r="B506" s="69" t="n">
        <v>1</v>
      </c>
      <c r="C506" s="69" t="n">
        <v>220</v>
      </c>
      <c r="D506" s="102" t="n">
        <v>198800</v>
      </c>
      <c r="E506" s="102" t="n">
        <v>203051</v>
      </c>
      <c r="F506" s="102" t="n">
        <v>195519.248116003</v>
      </c>
      <c r="G506" s="102" t="n">
        <v>154828.571435798</v>
      </c>
      <c r="H506" s="102" t="n">
        <v>157966</v>
      </c>
      <c r="I506" s="103" t="n">
        <v>188000</v>
      </c>
      <c r="J506" s="103" t="n">
        <v>177600</v>
      </c>
      <c r="K506" s="103" t="n">
        <v>91600</v>
      </c>
      <c r="L506" s="104" t="n">
        <v>106000</v>
      </c>
      <c r="M506" s="102" t="n">
        <v>190509</v>
      </c>
      <c r="N506" s="102" t="n">
        <v>202226</v>
      </c>
      <c r="O506" s="103" t="n">
        <v>184600</v>
      </c>
      <c r="P506" s="102" t="n">
        <v>113400</v>
      </c>
      <c r="Q506" s="102" t="n">
        <v>42800</v>
      </c>
      <c r="R506" s="102" t="n">
        <v>0</v>
      </c>
      <c r="S506" s="105" t="n">
        <v>15000</v>
      </c>
      <c r="T506" s="105" t="n">
        <v>244000</v>
      </c>
      <c r="U506" s="102" t="n">
        <v>196088.573281382</v>
      </c>
      <c r="V506" s="105" t="n">
        <v>140400</v>
      </c>
      <c r="W506" s="105" t="n">
        <v>99400</v>
      </c>
      <c r="X506" s="102" t="n">
        <v>100400</v>
      </c>
      <c r="Y506" s="102" t="n">
        <v>105600</v>
      </c>
      <c r="Z506" s="102" t="n">
        <v>230400</v>
      </c>
      <c r="AA506" s="102" t="n">
        <v>207400</v>
      </c>
      <c r="AB506" s="102" t="n">
        <v>137400</v>
      </c>
      <c r="AC506" s="102" t="n">
        <v>196897.368016235</v>
      </c>
      <c r="AD506" s="102" t="n">
        <v>268400</v>
      </c>
      <c r="AE506" s="78" t="n">
        <v>220800</v>
      </c>
      <c r="AF506" s="99" t="n">
        <f aca="false">SysAvail!AE230</f>
        <v>0.972725940860215</v>
      </c>
      <c r="AG506" s="99" t="n">
        <f aca="false">MachAvail!AE230</f>
        <v>0.975457089601275</v>
      </c>
      <c r="AH506" s="100" t="n">
        <f aca="false">LinhrsIn!AE230/SurveyHrsIn!AE230</f>
        <v>0.997200134408602</v>
      </c>
      <c r="AI506" s="123"/>
      <c r="AJ506" s="93"/>
      <c r="AK506" s="93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</row>
    <row r="507" customFormat="false" ht="14.1" hidden="true" customHeight="true" outlineLevel="0" collapsed="false">
      <c r="A507" s="69" t="s">
        <v>12</v>
      </c>
      <c r="B507" s="69" t="n">
        <v>1</v>
      </c>
      <c r="C507" s="69" t="n">
        <v>234</v>
      </c>
      <c r="D507" s="102" t="n">
        <v>134400</v>
      </c>
      <c r="E507" s="102" t="n">
        <v>204402</v>
      </c>
      <c r="F507" s="102" t="n">
        <v>217568.824001341</v>
      </c>
      <c r="G507" s="102" t="n">
        <v>129942.233891582</v>
      </c>
      <c r="H507" s="102" t="n">
        <v>10996</v>
      </c>
      <c r="I507" s="103" t="n">
        <v>0</v>
      </c>
      <c r="J507" s="103" t="n">
        <v>139000</v>
      </c>
      <c r="K507" s="103" t="n">
        <v>79800</v>
      </c>
      <c r="L507" s="104" t="n">
        <v>87800</v>
      </c>
      <c r="M507" s="102" t="n">
        <v>152400</v>
      </c>
      <c r="N507" s="102" t="n">
        <v>183739</v>
      </c>
      <c r="O507" s="103" t="n">
        <v>197000</v>
      </c>
      <c r="P507" s="102" t="n">
        <v>85000</v>
      </c>
      <c r="Q507" s="102" t="n">
        <v>46400</v>
      </c>
      <c r="R507" s="102" t="n">
        <v>69600</v>
      </c>
      <c r="S507" s="105" t="n">
        <v>150000</v>
      </c>
      <c r="T507" s="105" t="n">
        <v>204600</v>
      </c>
      <c r="U507" s="102" t="n">
        <v>198201.182787842</v>
      </c>
      <c r="V507" s="105" t="n">
        <v>138200</v>
      </c>
      <c r="W507" s="105" t="n">
        <v>84600</v>
      </c>
      <c r="X507" s="102" t="n">
        <v>74400</v>
      </c>
      <c r="Y507" s="102" t="n">
        <v>96000</v>
      </c>
      <c r="Z507" s="102" t="n">
        <v>217400</v>
      </c>
      <c r="AA507" s="102" t="n">
        <v>212600</v>
      </c>
      <c r="AB507" s="102" t="n">
        <v>162600</v>
      </c>
      <c r="AC507" s="102" t="n">
        <v>223752.68339247</v>
      </c>
      <c r="AD507" s="102" t="n">
        <v>279800</v>
      </c>
      <c r="AE507" s="78" t="n">
        <v>221400</v>
      </c>
      <c r="AF507" s="99" t="n">
        <f aca="false">SysAvail!AE244</f>
        <v>0.918996774193548</v>
      </c>
      <c r="AG507" s="99" t="n">
        <f aca="false">MachAvail!AE244</f>
        <v>0.963782204665029</v>
      </c>
      <c r="AH507" s="100" t="n">
        <f aca="false">LinhrsIn!AE244/SurveyHrsIn!AE244</f>
        <v>0.953531586021505</v>
      </c>
      <c r="AI507" s="123"/>
      <c r="AJ507" s="93"/>
      <c r="AK507" s="93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</row>
    <row r="508" customFormat="false" ht="14.1" hidden="true" customHeight="true" outlineLevel="0" collapsed="false">
      <c r="A508" s="69" t="s">
        <v>12</v>
      </c>
      <c r="B508" s="69" t="n">
        <v>1</v>
      </c>
      <c r="C508" s="69" t="n">
        <v>113</v>
      </c>
      <c r="D508" s="102" t="n">
        <v>160400</v>
      </c>
      <c r="E508" s="102" t="n">
        <v>187518</v>
      </c>
      <c r="F508" s="102" t="n">
        <v>150249.322404513</v>
      </c>
      <c r="G508" s="102" t="n">
        <v>136163.818277636</v>
      </c>
      <c r="H508" s="102" t="n">
        <v>213695</v>
      </c>
      <c r="I508" s="103" t="n">
        <v>143800</v>
      </c>
      <c r="J508" s="103" t="n">
        <v>137600</v>
      </c>
      <c r="K508" s="103" t="n">
        <v>88800</v>
      </c>
      <c r="L508" s="104" t="n">
        <v>101000</v>
      </c>
      <c r="M508" s="102" t="n">
        <v>184350</v>
      </c>
      <c r="N508" s="102" t="n">
        <v>185583</v>
      </c>
      <c r="O508" s="103" t="n">
        <v>149400</v>
      </c>
      <c r="P508" s="102" t="n">
        <v>83400</v>
      </c>
      <c r="Q508" s="102" t="n">
        <v>149600</v>
      </c>
      <c r="R508" s="102" t="n">
        <v>157200</v>
      </c>
      <c r="S508" s="105" t="n">
        <v>134000</v>
      </c>
      <c r="T508" s="105" t="n">
        <v>240800</v>
      </c>
      <c r="U508" s="102" t="n">
        <v>192247.465087819</v>
      </c>
      <c r="V508" s="105" t="n">
        <v>115200</v>
      </c>
      <c r="W508" s="105" t="n">
        <v>94000</v>
      </c>
      <c r="X508" s="102" t="n">
        <v>101400</v>
      </c>
      <c r="Y508" s="102" t="n">
        <v>114200</v>
      </c>
      <c r="Z508" s="102" t="n">
        <v>196200</v>
      </c>
      <c r="AA508" s="102" t="n">
        <v>200400</v>
      </c>
      <c r="AB508" s="102" t="n">
        <v>232000</v>
      </c>
      <c r="AC508" s="102" t="n">
        <v>200921.160027206</v>
      </c>
      <c r="AD508" s="102" t="n">
        <v>261800</v>
      </c>
      <c r="AE508" s="78" t="n">
        <v>221800</v>
      </c>
      <c r="AF508" s="99" t="n">
        <f aca="false">SysAvail!AE123</f>
        <v>0.955311827956989</v>
      </c>
      <c r="AG508" s="99" t="n">
        <f aca="false">MachAvail!AE123</f>
        <v>0.977401227059671</v>
      </c>
      <c r="AH508" s="100" t="n">
        <f aca="false">LinhrsIn!AE123/SurveyHrsIn!AE123</f>
        <v>0.977399865591398</v>
      </c>
      <c r="AI508" s="123"/>
      <c r="AJ508" s="93"/>
      <c r="AK508" s="109"/>
      <c r="AL508" s="109"/>
      <c r="AM508" s="109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</row>
    <row r="509" customFormat="false" ht="14.1" hidden="true" customHeight="true" outlineLevel="0" collapsed="false">
      <c r="A509" s="69" t="s">
        <v>12</v>
      </c>
      <c r="B509" s="69" t="n">
        <v>1</v>
      </c>
      <c r="C509" s="69" t="n">
        <v>141</v>
      </c>
      <c r="D509" s="102" t="n">
        <v>237200</v>
      </c>
      <c r="E509" s="102" t="n">
        <v>210705</v>
      </c>
      <c r="F509" s="102" t="n">
        <v>226935.015527856</v>
      </c>
      <c r="G509" s="102" t="n">
        <v>183447.859611646</v>
      </c>
      <c r="H509" s="102" t="n">
        <v>52610</v>
      </c>
      <c r="I509" s="103" t="n">
        <v>204600</v>
      </c>
      <c r="J509" s="103" t="n">
        <v>185000</v>
      </c>
      <c r="K509" s="103" t="n">
        <v>100600</v>
      </c>
      <c r="L509" s="104" t="n">
        <v>106800</v>
      </c>
      <c r="M509" s="102" t="n">
        <v>194797</v>
      </c>
      <c r="N509" s="102" t="n">
        <v>201944</v>
      </c>
      <c r="O509" s="103" t="n">
        <v>209400</v>
      </c>
      <c r="P509" s="102" t="n">
        <v>215800</v>
      </c>
      <c r="Q509" s="102" t="n">
        <v>226200</v>
      </c>
      <c r="R509" s="102" t="n">
        <v>177200</v>
      </c>
      <c r="S509" s="105" t="n">
        <v>170600</v>
      </c>
      <c r="T509" s="105" t="n">
        <v>186600</v>
      </c>
      <c r="U509" s="102" t="n">
        <v>211837.11687499</v>
      </c>
      <c r="V509" s="105" t="n">
        <v>168800</v>
      </c>
      <c r="W509" s="105" t="n">
        <v>90600</v>
      </c>
      <c r="X509" s="102" t="n">
        <v>111600</v>
      </c>
      <c r="Y509" s="102" t="n">
        <v>121200</v>
      </c>
      <c r="Z509" s="102" t="n">
        <v>236400</v>
      </c>
      <c r="AA509" s="102" t="n">
        <v>233400</v>
      </c>
      <c r="AB509" s="102" t="n">
        <v>262200</v>
      </c>
      <c r="AC509" s="102" t="n">
        <v>172534.982796552</v>
      </c>
      <c r="AD509" s="102" t="n">
        <v>266000</v>
      </c>
      <c r="AE509" s="78" t="n">
        <v>221800</v>
      </c>
      <c r="AF509" s="99" t="n">
        <f aca="false">SysAvail!AE151</f>
        <v>0.970552956989247</v>
      </c>
      <c r="AG509" s="99" t="n">
        <f aca="false">MachAvail!AE151</f>
        <v>0.973481645115945</v>
      </c>
      <c r="AH509" s="100" t="n">
        <f aca="false">LinhrsIn!AE151/SurveyHrsIn!AE151</f>
        <v>0.996991532258065</v>
      </c>
      <c r="AI509" s="123"/>
      <c r="AJ509" s="93"/>
      <c r="AK509" s="93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</row>
    <row r="510" customFormat="false" ht="14.1" hidden="true" customHeight="true" outlineLevel="0" collapsed="false">
      <c r="A510" s="69" t="s">
        <v>12</v>
      </c>
      <c r="B510" s="69" t="n">
        <v>1</v>
      </c>
      <c r="C510" s="69" t="n">
        <v>189</v>
      </c>
      <c r="D510" s="102" t="n">
        <v>208800</v>
      </c>
      <c r="E510" s="102" t="n">
        <v>205978</v>
      </c>
      <c r="F510" s="102" t="n">
        <v>217959.081981612</v>
      </c>
      <c r="G510" s="102" t="n">
        <v>164072.068237935</v>
      </c>
      <c r="H510" s="102" t="n">
        <v>141194</v>
      </c>
      <c r="I510" s="103" t="n">
        <v>196600</v>
      </c>
      <c r="J510" s="103" t="n">
        <v>159400</v>
      </c>
      <c r="K510" s="103" t="n">
        <v>93200</v>
      </c>
      <c r="L510" s="104" t="n">
        <v>92000</v>
      </c>
      <c r="M510" s="102" t="n">
        <v>186692</v>
      </c>
      <c r="N510" s="102" t="n">
        <v>191535</v>
      </c>
      <c r="O510" s="103" t="n">
        <v>187600</v>
      </c>
      <c r="P510" s="102" t="n">
        <v>197200</v>
      </c>
      <c r="Q510" s="102" t="n">
        <v>127800</v>
      </c>
      <c r="R510" s="102" t="n">
        <v>169600</v>
      </c>
      <c r="S510" s="105" t="n">
        <v>167600</v>
      </c>
      <c r="T510" s="105" t="n">
        <v>253600</v>
      </c>
      <c r="U510" s="102" t="n">
        <v>207996.008681427</v>
      </c>
      <c r="V510" s="105" t="n">
        <v>157400</v>
      </c>
      <c r="W510" s="105" t="n">
        <v>91600</v>
      </c>
      <c r="X510" s="102" t="n">
        <v>101400</v>
      </c>
      <c r="Y510" s="102" t="n">
        <v>110400</v>
      </c>
      <c r="Z510" s="102" t="n">
        <v>213000</v>
      </c>
      <c r="AA510" s="102" t="n">
        <v>221400</v>
      </c>
      <c r="AB510" s="102" t="n">
        <v>239400</v>
      </c>
      <c r="AC510" s="102" t="n">
        <v>210819.669602132</v>
      </c>
      <c r="AD510" s="102" t="n">
        <v>263600</v>
      </c>
      <c r="AE510" s="78" t="n">
        <v>222000</v>
      </c>
      <c r="AF510" s="99" t="n">
        <f aca="false">SysAvail!AE199</f>
        <v>0.977040725806452</v>
      </c>
      <c r="AG510" s="99" t="n">
        <f aca="false">MachAvail!AE199</f>
        <v>0.978396278069131</v>
      </c>
      <c r="AH510" s="100" t="n">
        <f aca="false">LinhrsIn!AE199/SurveyHrsIn!AE199</f>
        <v>0.998614516129032</v>
      </c>
      <c r="AI510" s="123"/>
      <c r="AJ510" s="93"/>
      <c r="AK510" s="93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</row>
    <row r="511" customFormat="false" ht="14.1" hidden="true" customHeight="true" outlineLevel="0" collapsed="false">
      <c r="A511" s="69" t="s">
        <v>12</v>
      </c>
      <c r="B511" s="69" t="n">
        <v>1</v>
      </c>
      <c r="C511" s="69" t="n">
        <v>237</v>
      </c>
      <c r="D511" s="102" t="n">
        <v>225400</v>
      </c>
      <c r="E511" s="102" t="n">
        <v>204627</v>
      </c>
      <c r="F511" s="102" t="n">
        <v>187128.701540167</v>
      </c>
      <c r="G511" s="102" t="n">
        <v>147718.189280308</v>
      </c>
      <c r="H511" s="102" t="n">
        <v>147938</v>
      </c>
      <c r="I511" s="103" t="n">
        <v>182400</v>
      </c>
      <c r="J511" s="103" t="n">
        <v>162600</v>
      </c>
      <c r="K511" s="103" t="n">
        <v>82800</v>
      </c>
      <c r="L511" s="104" t="n">
        <v>88400</v>
      </c>
      <c r="M511" s="102" t="n">
        <v>161827</v>
      </c>
      <c r="N511" s="102" t="n">
        <v>171646</v>
      </c>
      <c r="O511" s="103" t="n">
        <v>154800</v>
      </c>
      <c r="P511" s="102" t="n">
        <v>179600</v>
      </c>
      <c r="Q511" s="102" t="n">
        <v>160800</v>
      </c>
      <c r="R511" s="102" t="n">
        <v>152387</v>
      </c>
      <c r="S511" s="105" t="n">
        <v>98200</v>
      </c>
      <c r="T511" s="105" t="n">
        <v>255000</v>
      </c>
      <c r="U511" s="102" t="n">
        <v>214525.892610484</v>
      </c>
      <c r="V511" s="105" t="n">
        <v>36600</v>
      </c>
      <c r="W511" s="105" t="n">
        <v>88000</v>
      </c>
      <c r="X511" s="102" t="n">
        <v>97400</v>
      </c>
      <c r="Y511" s="102" t="n">
        <v>112200</v>
      </c>
      <c r="Z511" s="102" t="n">
        <v>223400</v>
      </c>
      <c r="AA511" s="102" t="n">
        <v>201400</v>
      </c>
      <c r="AB511" s="102" t="n">
        <v>237200</v>
      </c>
      <c r="AC511" s="102" t="n">
        <v>204516.948969131</v>
      </c>
      <c r="AD511" s="102" t="n">
        <v>262200</v>
      </c>
      <c r="AE511" s="78" t="n">
        <v>222000</v>
      </c>
      <c r="AF511" s="99" t="n">
        <f aca="false">SysAvail!AE247</f>
        <v>0.974122580645161</v>
      </c>
      <c r="AG511" s="99" t="n">
        <f aca="false">MachAvail!AE247</f>
        <v>0.975635339957224</v>
      </c>
      <c r="AH511" s="100" t="n">
        <f aca="false">LinhrsIn!AE247/SurveyHrsIn!AE247</f>
        <v>0.998449462365591</v>
      </c>
      <c r="AI511" s="123"/>
      <c r="AJ511" s="93"/>
      <c r="AK511" s="93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</row>
    <row r="512" customFormat="false" ht="14.1" hidden="true" customHeight="true" outlineLevel="0" collapsed="false">
      <c r="A512" s="69" t="s">
        <v>12</v>
      </c>
      <c r="B512" s="69" t="n">
        <v>1</v>
      </c>
      <c r="C512" s="69" t="n">
        <v>245</v>
      </c>
      <c r="D512" s="102" t="n">
        <v>203122</v>
      </c>
      <c r="E512" s="102" t="n">
        <v>193308</v>
      </c>
      <c r="F512" s="102" t="n">
        <v>97174.2370875943</v>
      </c>
      <c r="G512" s="102" t="n">
        <v>55638.7403667104</v>
      </c>
      <c r="H512" s="102" t="n">
        <v>131585</v>
      </c>
      <c r="I512" s="103" t="n">
        <v>221006</v>
      </c>
      <c r="J512" s="103" t="n">
        <v>84800</v>
      </c>
      <c r="K512" s="103" t="n">
        <v>98820</v>
      </c>
      <c r="L512" s="104" t="n">
        <v>119739</v>
      </c>
      <c r="M512" s="102" t="n">
        <v>184408</v>
      </c>
      <c r="N512" s="102" t="n">
        <v>204468</v>
      </c>
      <c r="O512" s="103" t="n">
        <v>227505</v>
      </c>
      <c r="P512" s="102" t="n">
        <v>86400</v>
      </c>
      <c r="Q512" s="102" t="n">
        <v>198502</v>
      </c>
      <c r="R512" s="102" t="n">
        <v>84400</v>
      </c>
      <c r="S512" s="105" t="n">
        <v>92800</v>
      </c>
      <c r="T512" s="105" t="n">
        <v>39600</v>
      </c>
      <c r="U512" s="102" t="n">
        <v>81815.6045228882</v>
      </c>
      <c r="V512" s="105" t="n">
        <v>158800</v>
      </c>
      <c r="W512" s="105" t="n">
        <v>96800</v>
      </c>
      <c r="X512" s="102" t="n">
        <v>95000</v>
      </c>
      <c r="Y512" s="102" t="n">
        <v>106800</v>
      </c>
      <c r="Z512" s="102" t="n">
        <v>185200</v>
      </c>
      <c r="AA512" s="102" t="n">
        <v>208800</v>
      </c>
      <c r="AB512" s="102" t="n">
        <v>234200</v>
      </c>
      <c r="AC512" s="102" t="n">
        <v>205273.463165736</v>
      </c>
      <c r="AD512" s="102" t="n">
        <v>257600</v>
      </c>
      <c r="AE512" s="78" t="n">
        <v>222400</v>
      </c>
      <c r="AF512" s="99" t="n">
        <f aca="false">SysAvail!AE255</f>
        <v>0.94836061827957</v>
      </c>
      <c r="AG512" s="99" t="n">
        <f aca="false">MachAvail!AE255</f>
        <v>0.971954018238422</v>
      </c>
      <c r="AH512" s="100" t="n">
        <f aca="false">LinhrsIn!AE255/SurveyHrsIn!AE255</f>
        <v>0.975725806451613</v>
      </c>
      <c r="AI512" s="123"/>
      <c r="AJ512" s="93"/>
      <c r="AK512" s="93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</row>
    <row r="513" customFormat="false" ht="14.1" hidden="true" customHeight="true" outlineLevel="0" collapsed="false">
      <c r="A513" s="69" t="s">
        <v>12</v>
      </c>
      <c r="B513" s="69" t="n">
        <v>1</v>
      </c>
      <c r="C513" s="69" t="n">
        <v>138</v>
      </c>
      <c r="D513" s="102" t="n">
        <v>234600</v>
      </c>
      <c r="E513" s="102" t="n">
        <v>215432</v>
      </c>
      <c r="F513" s="102" t="n">
        <v>222837.306735005</v>
      </c>
      <c r="G513" s="102" t="n">
        <v>174382.122363396</v>
      </c>
      <c r="H513" s="102" t="n">
        <v>224658</v>
      </c>
      <c r="I513" s="103" t="n">
        <v>205600</v>
      </c>
      <c r="J513" s="103" t="n">
        <v>188000</v>
      </c>
      <c r="K513" s="103" t="n">
        <v>94600</v>
      </c>
      <c r="L513" s="104" t="n">
        <v>108400</v>
      </c>
      <c r="M513" s="102" t="n">
        <v>196046</v>
      </c>
      <c r="N513" s="102" t="n">
        <v>193714</v>
      </c>
      <c r="O513" s="103" t="n">
        <v>211400</v>
      </c>
      <c r="P513" s="102" t="n">
        <v>203200</v>
      </c>
      <c r="Q513" s="102" t="n">
        <v>211800</v>
      </c>
      <c r="R513" s="102" t="n">
        <v>145800</v>
      </c>
      <c r="S513" s="105" t="n">
        <v>162600</v>
      </c>
      <c r="T513" s="105" t="n">
        <v>183000</v>
      </c>
      <c r="U513" s="102" t="n">
        <v>204346.955897542</v>
      </c>
      <c r="V513" s="105" t="n">
        <v>158200</v>
      </c>
      <c r="W513" s="105" t="n">
        <v>101600</v>
      </c>
      <c r="X513" s="102" t="n">
        <v>107200</v>
      </c>
      <c r="Y513" s="102" t="n">
        <v>117400</v>
      </c>
      <c r="Z513" s="102" t="n">
        <v>227600</v>
      </c>
      <c r="AA513" s="102" t="n">
        <v>223000</v>
      </c>
      <c r="AB513" s="102" t="n">
        <v>250200</v>
      </c>
      <c r="AC513" s="102" t="n">
        <v>225632.705645322</v>
      </c>
      <c r="AD513" s="102" t="n">
        <v>269200</v>
      </c>
      <c r="AE513" s="78" t="n">
        <v>222800</v>
      </c>
      <c r="AF513" s="99" t="n">
        <f aca="false">SysAvail!AE148</f>
        <v>0.980533602150538</v>
      </c>
      <c r="AG513" s="99" t="n">
        <f aca="false">MachAvail!AE148</f>
        <v>0.984588279610077</v>
      </c>
      <c r="AH513" s="100" t="n">
        <f aca="false">LinhrsIn!AE148/SurveyHrsIn!AE148</f>
        <v>0.99588185483871</v>
      </c>
      <c r="AI513" s="123"/>
      <c r="AJ513" s="93"/>
      <c r="AK513" s="93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</row>
    <row r="514" customFormat="false" ht="14.1" hidden="true" customHeight="true" outlineLevel="0" collapsed="false">
      <c r="A514" s="69" t="s">
        <v>12</v>
      </c>
      <c r="B514" s="69" t="n">
        <v>1</v>
      </c>
      <c r="C514" s="69" t="n">
        <v>156</v>
      </c>
      <c r="D514" s="102" t="n">
        <v>232200</v>
      </c>
      <c r="E514" s="102" t="n">
        <v>208454</v>
      </c>
      <c r="F514" s="102" t="n">
        <v>223032.435725141</v>
      </c>
      <c r="G514" s="102" t="n">
        <v>164072.068237935</v>
      </c>
      <c r="H514" s="102" t="n">
        <v>211526</v>
      </c>
      <c r="I514" s="103" t="n">
        <v>175200</v>
      </c>
      <c r="J514" s="103" t="n">
        <v>30400</v>
      </c>
      <c r="K514" s="103" t="n">
        <v>90800</v>
      </c>
      <c r="L514" s="104" t="n">
        <v>107200</v>
      </c>
      <c r="M514" s="102" t="n">
        <v>180815</v>
      </c>
      <c r="N514" s="102" t="n">
        <v>184603</v>
      </c>
      <c r="O514" s="103" t="n">
        <v>220200</v>
      </c>
      <c r="P514" s="102" t="n">
        <v>213400</v>
      </c>
      <c r="Q514" s="102" t="n">
        <v>226000</v>
      </c>
      <c r="R514" s="102" t="n">
        <v>177600</v>
      </c>
      <c r="S514" s="105" t="n">
        <v>169200</v>
      </c>
      <c r="T514" s="105" t="n">
        <v>244800</v>
      </c>
      <c r="U514" s="102" t="n">
        <v>200505.84770398</v>
      </c>
      <c r="V514" s="105" t="n">
        <v>156000</v>
      </c>
      <c r="W514" s="105" t="n">
        <v>92200</v>
      </c>
      <c r="X514" s="102" t="n">
        <v>103400</v>
      </c>
      <c r="Y514" s="102" t="n">
        <v>110200</v>
      </c>
      <c r="Z514" s="102" t="n">
        <v>215600</v>
      </c>
      <c r="AA514" s="102" t="n">
        <v>187200</v>
      </c>
      <c r="AB514" s="102" t="n">
        <v>246800</v>
      </c>
      <c r="AC514" s="102" t="n">
        <v>217948.361070135</v>
      </c>
      <c r="AD514" s="102" t="n">
        <v>240600</v>
      </c>
      <c r="AE514" s="78" t="n">
        <v>222800</v>
      </c>
      <c r="AF514" s="99" t="n">
        <f aca="false">SysAvail!AE166</f>
        <v>0.970452150537635</v>
      </c>
      <c r="AG514" s="99" t="n">
        <f aca="false">MachAvail!AE166</f>
        <v>0.974861301450782</v>
      </c>
      <c r="AH514" s="100" t="n">
        <f aca="false">LinhrsIn!AE166/SurveyHrsIn!AE166</f>
        <v>0.995477150537634</v>
      </c>
      <c r="AI514" s="123"/>
      <c r="AJ514" s="93"/>
      <c r="AK514" s="93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</row>
    <row r="515" customFormat="false" ht="14.1" hidden="true" customHeight="true" outlineLevel="0" collapsed="false">
      <c r="A515" s="69" t="s">
        <v>12</v>
      </c>
      <c r="B515" s="69" t="n">
        <v>1</v>
      </c>
      <c r="C515" s="69" t="n">
        <v>188</v>
      </c>
      <c r="D515" s="102" t="n">
        <v>198000</v>
      </c>
      <c r="E515" s="102" t="n">
        <v>154877</v>
      </c>
      <c r="F515" s="102" t="n">
        <v>217178.566021069</v>
      </c>
      <c r="G515" s="102" t="n">
        <v>157317.205190219</v>
      </c>
      <c r="H515" s="102" t="n">
        <v>226295</v>
      </c>
      <c r="I515" s="103" t="n">
        <v>182200</v>
      </c>
      <c r="J515" s="103" t="n">
        <v>182200</v>
      </c>
      <c r="K515" s="103" t="n">
        <v>85200</v>
      </c>
      <c r="L515" s="104" t="n">
        <v>101000</v>
      </c>
      <c r="M515" s="102" t="n">
        <v>184800</v>
      </c>
      <c r="N515" s="102" t="n">
        <v>181400</v>
      </c>
      <c r="O515" s="103" t="n">
        <v>218400</v>
      </c>
      <c r="P515" s="102" t="n">
        <v>107600</v>
      </c>
      <c r="Q515" s="102" t="n">
        <v>213600</v>
      </c>
      <c r="R515" s="102" t="n">
        <v>172800</v>
      </c>
      <c r="S515" s="105" t="n">
        <v>147800</v>
      </c>
      <c r="T515" s="105" t="n">
        <v>242200</v>
      </c>
      <c r="U515" s="102" t="n">
        <v>203578.73425883</v>
      </c>
      <c r="V515" s="105" t="n">
        <v>148200</v>
      </c>
      <c r="W515" s="105" t="n">
        <v>81800</v>
      </c>
      <c r="X515" s="102" t="n">
        <v>96600</v>
      </c>
      <c r="Y515" s="102" t="n">
        <v>109600</v>
      </c>
      <c r="Z515" s="102" t="n">
        <v>219600</v>
      </c>
      <c r="AA515" s="102" t="n">
        <v>216000</v>
      </c>
      <c r="AB515" s="102" t="n">
        <v>233400</v>
      </c>
      <c r="AC515" s="102" t="n">
        <v>211201.681113321</v>
      </c>
      <c r="AD515" s="102" t="n">
        <v>245800</v>
      </c>
      <c r="AE515" s="78" t="n">
        <v>222800</v>
      </c>
      <c r="AF515" s="99" t="n">
        <f aca="false">SysAvail!AE198</f>
        <v>0.982908870967742</v>
      </c>
      <c r="AG515" s="99" t="n">
        <f aca="false">MachAvail!AE198</f>
        <v>0.985405894803054</v>
      </c>
      <c r="AH515" s="100" t="n">
        <f aca="false">LinhrsIn!AE198/SurveyHrsIn!AE198</f>
        <v>0.997465994623656</v>
      </c>
      <c r="AI515" s="123"/>
      <c r="AJ515" s="93"/>
      <c r="AK515" s="93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</row>
    <row r="516" customFormat="false" ht="14.1" hidden="true" customHeight="true" outlineLevel="0" collapsed="false">
      <c r="A516" s="69" t="s">
        <v>12</v>
      </c>
      <c r="B516" s="69" t="n">
        <v>1</v>
      </c>
      <c r="C516" s="69" t="n">
        <v>242</v>
      </c>
      <c r="D516" s="102" t="n">
        <v>229200</v>
      </c>
      <c r="E516" s="102" t="n">
        <v>204177</v>
      </c>
      <c r="F516" s="102" t="n">
        <v>216788.308040798</v>
      </c>
      <c r="G516" s="102" t="n">
        <v>145229.555525886</v>
      </c>
      <c r="H516" s="102" t="n">
        <v>181582</v>
      </c>
      <c r="I516" s="103" t="n">
        <v>190800</v>
      </c>
      <c r="J516" s="103" t="n">
        <v>177400</v>
      </c>
      <c r="K516" s="103" t="n">
        <v>82800</v>
      </c>
      <c r="L516" s="104" t="n">
        <v>101800</v>
      </c>
      <c r="M516" s="102" t="n">
        <v>161944</v>
      </c>
      <c r="N516" s="102" t="n">
        <v>184525</v>
      </c>
      <c r="O516" s="103" t="n">
        <v>213200</v>
      </c>
      <c r="P516" s="102" t="n">
        <v>200600</v>
      </c>
      <c r="Q516" s="102" t="n">
        <v>182600</v>
      </c>
      <c r="R516" s="102" t="n">
        <v>174600</v>
      </c>
      <c r="S516" s="105" t="n">
        <v>150200</v>
      </c>
      <c r="T516" s="105" t="n">
        <v>251135</v>
      </c>
      <c r="U516" s="102" t="n">
        <v>210300.673597565</v>
      </c>
      <c r="V516" s="105" t="n">
        <v>148400</v>
      </c>
      <c r="W516" s="105" t="n">
        <v>92400</v>
      </c>
      <c r="X516" s="102" t="n">
        <v>96200</v>
      </c>
      <c r="Y516" s="102" t="n">
        <v>103200</v>
      </c>
      <c r="Z516" s="102" t="n">
        <v>210800</v>
      </c>
      <c r="AA516" s="102" t="n">
        <v>197000</v>
      </c>
      <c r="AB516" s="102" t="n">
        <v>227000</v>
      </c>
      <c r="AC516" s="102" t="n">
        <v>202681.041067694</v>
      </c>
      <c r="AD516" s="102" t="n">
        <v>248200</v>
      </c>
      <c r="AE516" s="78" t="n">
        <v>223000</v>
      </c>
      <c r="AF516" s="99" t="n">
        <f aca="false">SysAvail!AE252</f>
        <v>0.963454704301075</v>
      </c>
      <c r="AG516" s="99" t="n">
        <f aca="false">MachAvail!AE252</f>
        <v>0.964944402070185</v>
      </c>
      <c r="AH516" s="100" t="n">
        <f aca="false">LinhrsIn!AE252/SurveyHrsIn!AE252</f>
        <v>0.998456182795699</v>
      </c>
      <c r="AI516" s="123"/>
      <c r="AJ516" s="93"/>
      <c r="AK516" s="93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</row>
    <row r="517" customFormat="false" ht="14.1" hidden="true" customHeight="true" outlineLevel="0" collapsed="false">
      <c r="A517" s="69" t="s">
        <v>12</v>
      </c>
      <c r="B517" s="69" t="n">
        <v>1</v>
      </c>
      <c r="C517" s="69" t="n">
        <v>253</v>
      </c>
      <c r="D517" s="102" t="n">
        <v>120400</v>
      </c>
      <c r="E517" s="102" t="n">
        <v>205302</v>
      </c>
      <c r="F517" s="102" t="n">
        <v>223617.822695548</v>
      </c>
      <c r="G517" s="102" t="n">
        <v>133675.184523215</v>
      </c>
      <c r="H517" s="102" t="n">
        <v>238997</v>
      </c>
      <c r="I517" s="103" t="n">
        <v>201200</v>
      </c>
      <c r="J517" s="103" t="n">
        <v>169800</v>
      </c>
      <c r="K517" s="103" t="n">
        <v>90400</v>
      </c>
      <c r="L517" s="104" t="n">
        <v>93200</v>
      </c>
      <c r="M517" s="102" t="n">
        <v>153800</v>
      </c>
      <c r="N517" s="102" t="n">
        <v>136743</v>
      </c>
      <c r="O517" s="103" t="n">
        <v>148000</v>
      </c>
      <c r="P517" s="102" t="n">
        <v>102800</v>
      </c>
      <c r="Q517" s="102" t="n">
        <v>107000</v>
      </c>
      <c r="R517" s="102" t="n">
        <v>103200</v>
      </c>
      <c r="S517" s="105" t="n">
        <v>118000</v>
      </c>
      <c r="T517" s="105" t="n">
        <v>197600</v>
      </c>
      <c r="U517" s="102" t="n">
        <v>161902.710358673</v>
      </c>
      <c r="V517" s="105" t="n">
        <v>112200</v>
      </c>
      <c r="W517" s="105" t="n">
        <v>78859</v>
      </c>
      <c r="X517" s="102" t="n">
        <v>89950</v>
      </c>
      <c r="Y517" s="102" t="n">
        <v>79200</v>
      </c>
      <c r="Z517" s="102" t="n">
        <v>0</v>
      </c>
      <c r="AA517" s="102" t="n">
        <v>0</v>
      </c>
      <c r="AB517" s="102" t="n">
        <v>137800</v>
      </c>
      <c r="AC517" s="102" t="n">
        <v>226348.859903398</v>
      </c>
      <c r="AD517" s="102" t="n">
        <v>280800</v>
      </c>
      <c r="AE517" s="78" t="n">
        <v>223000</v>
      </c>
      <c r="AF517" s="99" t="n">
        <f aca="false">SysAvail!AE263</f>
        <v>0.96760188172043</v>
      </c>
      <c r="AG517" s="99" t="n">
        <f aca="false">MachAvail!AE263</f>
        <v>0.971334731538191</v>
      </c>
      <c r="AH517" s="100" t="n">
        <f aca="false">LinhrsIn!AE263/SurveyHrsIn!AE263</f>
        <v>0.996156989247312</v>
      </c>
      <c r="AI517" s="123"/>
      <c r="AJ517" s="93"/>
      <c r="AK517" s="93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</row>
    <row r="518" customFormat="false" ht="14.1" hidden="true" customHeight="true" outlineLevel="0" collapsed="false">
      <c r="A518" s="69" t="s">
        <v>12</v>
      </c>
      <c r="B518" s="69" t="n">
        <v>1</v>
      </c>
      <c r="C518" s="69" t="n">
        <v>185</v>
      </c>
      <c r="D518" s="102" t="n">
        <v>136200</v>
      </c>
      <c r="E518" s="102" t="n">
        <v>186168</v>
      </c>
      <c r="F518" s="102" t="n">
        <v>210349.051366319</v>
      </c>
      <c r="G518" s="102" t="n">
        <v>172604.526824523</v>
      </c>
      <c r="H518" s="102" t="n">
        <v>43432</v>
      </c>
      <c r="I518" s="103" t="n">
        <v>207200</v>
      </c>
      <c r="J518" s="103" t="n">
        <v>183200</v>
      </c>
      <c r="K518" s="103" t="n">
        <v>92000</v>
      </c>
      <c r="L518" s="104" t="n">
        <v>88000</v>
      </c>
      <c r="M518" s="102" t="n">
        <v>134658</v>
      </c>
      <c r="N518" s="102" t="n">
        <v>191329</v>
      </c>
      <c r="O518" s="103" t="n">
        <v>206200</v>
      </c>
      <c r="P518" s="102" t="n">
        <v>144600</v>
      </c>
      <c r="Q518" s="102" t="n">
        <v>201164</v>
      </c>
      <c r="R518" s="102" t="n">
        <v>94776</v>
      </c>
      <c r="S518" s="105" t="n">
        <v>169400</v>
      </c>
      <c r="T518" s="105" t="n">
        <v>256600</v>
      </c>
      <c r="U518" s="102" t="n">
        <v>212029.172284668</v>
      </c>
      <c r="V518" s="105" t="n">
        <v>166800</v>
      </c>
      <c r="W518" s="105" t="n">
        <v>93600</v>
      </c>
      <c r="X518" s="102" t="n">
        <v>101400</v>
      </c>
      <c r="Y518" s="102" t="n">
        <v>119000</v>
      </c>
      <c r="Z518" s="102" t="n">
        <v>204400</v>
      </c>
      <c r="AA518" s="102" t="n">
        <v>218400</v>
      </c>
      <c r="AB518" s="102" t="n">
        <v>245800</v>
      </c>
      <c r="AC518" s="102" t="n">
        <v>201964.886809618</v>
      </c>
      <c r="AD518" s="102" t="n">
        <v>266400</v>
      </c>
      <c r="AE518" s="78" t="n">
        <v>223400</v>
      </c>
      <c r="AF518" s="99" t="n">
        <f aca="false">SysAvail!AE195</f>
        <v>0.982211424731183</v>
      </c>
      <c r="AG518" s="99" t="n">
        <f aca="false">MachAvail!AE195</f>
        <v>0.985677990632108</v>
      </c>
      <c r="AH518" s="100" t="n">
        <f aca="false">LinhrsIn!AE195/SurveyHrsIn!AE195</f>
        <v>0.996483064516129</v>
      </c>
      <c r="AI518" s="123"/>
      <c r="AJ518" s="93"/>
      <c r="AK518" s="93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</row>
    <row r="519" customFormat="false" ht="14.1" hidden="true" customHeight="true" outlineLevel="0" collapsed="false">
      <c r="A519" s="69" t="s">
        <v>12</v>
      </c>
      <c r="B519" s="69" t="n">
        <v>1</v>
      </c>
      <c r="C519" s="69" t="n">
        <v>173</v>
      </c>
      <c r="D519" s="102" t="n">
        <v>231600</v>
      </c>
      <c r="E519" s="102" t="n">
        <v>204627</v>
      </c>
      <c r="F519" s="102" t="n">
        <v>215422.405109848</v>
      </c>
      <c r="G519" s="102" t="n">
        <v>167093.980654018</v>
      </c>
      <c r="H519" s="102" t="n">
        <v>209805</v>
      </c>
      <c r="I519" s="103" t="n">
        <v>203800</v>
      </c>
      <c r="J519" s="103" t="n">
        <v>166400</v>
      </c>
      <c r="K519" s="103" t="n">
        <v>88400</v>
      </c>
      <c r="L519" s="104" t="n">
        <v>105000</v>
      </c>
      <c r="M519" s="102" t="n">
        <v>183400</v>
      </c>
      <c r="N519" s="102" t="n">
        <v>185200</v>
      </c>
      <c r="O519" s="103" t="n">
        <v>183400</v>
      </c>
      <c r="P519" s="102" t="n">
        <v>62400</v>
      </c>
      <c r="Q519" s="102" t="n">
        <v>104200</v>
      </c>
      <c r="R519" s="102" t="n">
        <v>176800</v>
      </c>
      <c r="S519" s="105" t="n">
        <v>163200</v>
      </c>
      <c r="T519" s="105" t="n">
        <v>240000</v>
      </c>
      <c r="U519" s="102" t="n">
        <v>204731.066716899</v>
      </c>
      <c r="V519" s="105" t="n">
        <v>163400</v>
      </c>
      <c r="W519" s="105" t="n">
        <v>96600</v>
      </c>
      <c r="X519" s="102" t="n">
        <v>101600</v>
      </c>
      <c r="Y519" s="102" t="n">
        <v>112800</v>
      </c>
      <c r="Z519" s="102" t="n">
        <v>219200</v>
      </c>
      <c r="AA519" s="102" t="n">
        <v>210000</v>
      </c>
      <c r="AB519" s="102" t="n">
        <v>238400</v>
      </c>
      <c r="AC519" s="102" t="n">
        <v>228079.644244016</v>
      </c>
      <c r="AD519" s="102" t="n">
        <v>268000</v>
      </c>
      <c r="AE519" s="78" t="n">
        <v>223600</v>
      </c>
      <c r="AF519" s="99" t="n">
        <f aca="false">SysAvail!AE183</f>
        <v>0.961541666666667</v>
      </c>
      <c r="AG519" s="99" t="n">
        <f aca="false">MachAvail!AE183</f>
        <v>0.96533788384483</v>
      </c>
      <c r="AH519" s="100" t="n">
        <f aca="false">LinhrsIn!AE183/SurveyHrsIn!AE183</f>
        <v>0.99606747311828</v>
      </c>
      <c r="AI519" s="123"/>
      <c r="AJ519" s="93"/>
      <c r="AK519" s="93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</row>
    <row r="520" customFormat="false" ht="14.1" hidden="true" customHeight="true" outlineLevel="0" collapsed="false">
      <c r="A520" s="69" t="s">
        <v>12</v>
      </c>
      <c r="B520" s="69" t="n">
        <v>1</v>
      </c>
      <c r="C520" s="69" t="n">
        <v>193</v>
      </c>
      <c r="D520" s="102" t="n">
        <v>191400</v>
      </c>
      <c r="E520" s="102" t="n">
        <v>198774</v>
      </c>
      <c r="F520" s="102" t="n">
        <v>214641.889149305</v>
      </c>
      <c r="G520" s="102" t="n">
        <v>173493.324593959</v>
      </c>
      <c r="H520" s="102" t="n">
        <v>174232</v>
      </c>
      <c r="I520" s="103" t="n">
        <v>203000</v>
      </c>
      <c r="J520" s="103" t="n">
        <v>170400</v>
      </c>
      <c r="K520" s="103" t="n">
        <v>89800</v>
      </c>
      <c r="L520" s="104" t="n">
        <v>95600</v>
      </c>
      <c r="M520" s="102" t="n">
        <v>178679</v>
      </c>
      <c r="N520" s="102" t="n">
        <v>188995</v>
      </c>
      <c r="O520" s="103" t="n">
        <v>207800</v>
      </c>
      <c r="P520" s="102" t="n">
        <v>171200</v>
      </c>
      <c r="Q520" s="102" t="n">
        <v>219400</v>
      </c>
      <c r="R520" s="102" t="n">
        <v>180200</v>
      </c>
      <c r="S520" s="105" t="n">
        <v>167400</v>
      </c>
      <c r="T520" s="105" t="n">
        <v>197800</v>
      </c>
      <c r="U520" s="102" t="n">
        <v>0</v>
      </c>
      <c r="V520" s="105" t="n">
        <v>1E-013</v>
      </c>
      <c r="W520" s="105" t="n">
        <v>67200</v>
      </c>
      <c r="X520" s="102" t="n">
        <v>80200</v>
      </c>
      <c r="Y520" s="102" t="n">
        <v>101000</v>
      </c>
      <c r="Z520" s="102" t="n">
        <v>224600</v>
      </c>
      <c r="AA520" s="102" t="n">
        <v>228800</v>
      </c>
      <c r="AB520" s="102" t="n">
        <v>252000</v>
      </c>
      <c r="AC520" s="102" t="n">
        <v>225159.649621639</v>
      </c>
      <c r="AD520" s="102" t="n">
        <v>272400</v>
      </c>
      <c r="AE520" s="78" t="n">
        <v>223600</v>
      </c>
      <c r="AF520" s="99" t="n">
        <f aca="false">SysAvail!AE203</f>
        <v>0.972598521505376</v>
      </c>
      <c r="AG520" s="99" t="n">
        <f aca="false">MachAvail!AE203</f>
        <v>0.976170597380873</v>
      </c>
      <c r="AH520" s="100" t="n">
        <f aca="false">LinhrsIn!AE203/SurveyHrsIn!AE203</f>
        <v>0.996340725806452</v>
      </c>
      <c r="AI520" s="123"/>
      <c r="AJ520" s="93"/>
      <c r="AK520" s="93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</row>
    <row r="521" customFormat="false" ht="14.1" hidden="true" customHeight="true" outlineLevel="0" collapsed="false">
      <c r="A521" s="69" t="s">
        <v>12</v>
      </c>
      <c r="B521" s="69" t="n">
        <v>1</v>
      </c>
      <c r="C521" s="69" t="n">
        <v>200</v>
      </c>
      <c r="D521" s="102" t="n">
        <v>233600</v>
      </c>
      <c r="E521" s="102" t="n">
        <v>205753</v>
      </c>
      <c r="F521" s="102" t="n">
        <v>222837.306735005</v>
      </c>
      <c r="G521" s="102" t="n">
        <v>177581.794333366</v>
      </c>
      <c r="H521" s="102" t="n">
        <v>151773</v>
      </c>
      <c r="I521" s="103" t="n">
        <v>196600</v>
      </c>
      <c r="J521" s="103" t="n">
        <v>175400</v>
      </c>
      <c r="K521" s="103" t="n">
        <v>89600</v>
      </c>
      <c r="L521" s="104" t="n">
        <v>99200</v>
      </c>
      <c r="M521" s="102" t="n">
        <v>191794</v>
      </c>
      <c r="N521" s="102" t="n">
        <v>197329</v>
      </c>
      <c r="O521" s="103" t="n">
        <v>206200</v>
      </c>
      <c r="P521" s="102" t="n">
        <v>206800</v>
      </c>
      <c r="Q521" s="102" t="n">
        <v>233600</v>
      </c>
      <c r="R521" s="102" t="n">
        <v>167600</v>
      </c>
      <c r="S521" s="105" t="n">
        <v>173600</v>
      </c>
      <c r="T521" s="105" t="n">
        <v>239600</v>
      </c>
      <c r="U521" s="102" t="n">
        <v>214141.781791128</v>
      </c>
      <c r="V521" s="105" t="n">
        <v>160800</v>
      </c>
      <c r="W521" s="105" t="n">
        <v>91400</v>
      </c>
      <c r="X521" s="102" t="n">
        <v>101400</v>
      </c>
      <c r="Y521" s="102" t="n">
        <v>107200</v>
      </c>
      <c r="Z521" s="102" t="n">
        <v>208600</v>
      </c>
      <c r="AA521" s="102" t="n">
        <v>223400</v>
      </c>
      <c r="AB521" s="102" t="n">
        <v>259200</v>
      </c>
      <c r="AC521" s="102" t="n">
        <v>251112.028698701</v>
      </c>
      <c r="AD521" s="102" t="n">
        <v>285200</v>
      </c>
      <c r="AE521" s="78" t="n">
        <v>223600</v>
      </c>
      <c r="AF521" s="99" t="n">
        <f aca="false">SysAvail!AE210</f>
        <v>0.983081317204301</v>
      </c>
      <c r="AG521" s="99" t="n">
        <f aca="false">MachAvail!AE210</f>
        <v>0.984376486751184</v>
      </c>
      <c r="AH521" s="100" t="n">
        <f aca="false">LinhrsIn!AE210/SurveyHrsIn!AE210</f>
        <v>0.998684274193548</v>
      </c>
      <c r="AI521" s="123"/>
      <c r="AJ521" s="93"/>
      <c r="AK521" s="93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</row>
    <row r="522" customFormat="false" ht="14.1" hidden="true" customHeight="true" outlineLevel="0" collapsed="false">
      <c r="A522" s="69" t="s">
        <v>12</v>
      </c>
      <c r="B522" s="69" t="n">
        <v>1</v>
      </c>
      <c r="C522" s="69" t="n">
        <v>232</v>
      </c>
      <c r="D522" s="102" t="n">
        <v>257800</v>
      </c>
      <c r="E522" s="102" t="n">
        <v>227363</v>
      </c>
      <c r="F522" s="102" t="n">
        <v>229861.950379892</v>
      </c>
      <c r="G522" s="102" t="n">
        <v>177048.515671705</v>
      </c>
      <c r="H522" s="102" t="n">
        <v>224686</v>
      </c>
      <c r="I522" s="103" t="n">
        <v>205600</v>
      </c>
      <c r="J522" s="103" t="n">
        <v>72600</v>
      </c>
      <c r="K522" s="103" t="n">
        <v>91200</v>
      </c>
      <c r="L522" s="104" t="n">
        <v>113800</v>
      </c>
      <c r="M522" s="102" t="n">
        <v>186425</v>
      </c>
      <c r="N522" s="102" t="n">
        <v>198213</v>
      </c>
      <c r="O522" s="103" t="n">
        <v>229000</v>
      </c>
      <c r="P522" s="102" t="n">
        <v>227800</v>
      </c>
      <c r="Q522" s="102" t="n">
        <v>213800</v>
      </c>
      <c r="R522" s="102" t="n">
        <v>198800</v>
      </c>
      <c r="S522" s="105" t="n">
        <v>187000</v>
      </c>
      <c r="T522" s="105" t="n">
        <v>265200</v>
      </c>
      <c r="U522" s="102" t="n">
        <v>227393.605058919</v>
      </c>
      <c r="V522" s="105" t="n">
        <v>154000</v>
      </c>
      <c r="W522" s="105" t="n">
        <v>97600</v>
      </c>
      <c r="X522" s="102" t="n">
        <v>97400</v>
      </c>
      <c r="Y522" s="102" t="n">
        <v>112400</v>
      </c>
      <c r="Z522" s="102" t="n">
        <v>231400</v>
      </c>
      <c r="AA522" s="102" t="n">
        <v>224200</v>
      </c>
      <c r="AB522" s="102" t="n">
        <v>156400</v>
      </c>
      <c r="AC522" s="102" t="n">
        <v>211287.094006486</v>
      </c>
      <c r="AD522" s="102" t="n">
        <v>272800</v>
      </c>
      <c r="AE522" s="78" t="n">
        <v>224000</v>
      </c>
      <c r="AF522" s="99" t="n">
        <f aca="false">SysAvail!AE242</f>
        <v>0.981796639784946</v>
      </c>
      <c r="AG522" s="99" t="n">
        <f aca="false">MachAvail!AE242</f>
        <v>0.984394302869387</v>
      </c>
      <c r="AH522" s="100" t="n">
        <f aca="false">LinhrsIn!AE242/SurveyHrsIn!AE242</f>
        <v>0.997361155913978</v>
      </c>
      <c r="AI522" s="123"/>
      <c r="AJ522" s="93"/>
      <c r="AK522" s="93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</row>
    <row r="523" customFormat="false" ht="12.75" hidden="true" customHeight="false" outlineLevel="0" collapsed="false">
      <c r="A523" s="69" t="s">
        <v>12</v>
      </c>
      <c r="B523" s="69" t="n">
        <v>1</v>
      </c>
      <c r="C523" s="69" t="n">
        <v>255</v>
      </c>
      <c r="D523" s="102" t="n">
        <v>254600</v>
      </c>
      <c r="E523" s="102" t="n">
        <v>216108</v>
      </c>
      <c r="F523" s="102" t="n">
        <v>235910.949074099</v>
      </c>
      <c r="G523" s="102" t="n">
        <v>132608.627199891</v>
      </c>
      <c r="H523" s="102" t="n">
        <v>248937</v>
      </c>
      <c r="I523" s="103" t="n">
        <v>217400</v>
      </c>
      <c r="J523" s="103" t="n">
        <v>167000</v>
      </c>
      <c r="K523" s="103" t="n">
        <v>95800</v>
      </c>
      <c r="L523" s="104" t="n">
        <v>109200</v>
      </c>
      <c r="M523" s="102" t="n">
        <v>179585</v>
      </c>
      <c r="N523" s="102" t="n">
        <v>205601</v>
      </c>
      <c r="O523" s="103" t="n">
        <v>212800</v>
      </c>
      <c r="P523" s="102" t="n">
        <v>189400</v>
      </c>
      <c r="Q523" s="102" t="n">
        <v>184000</v>
      </c>
      <c r="R523" s="102" t="n">
        <v>162200</v>
      </c>
      <c r="S523" s="105" t="n">
        <v>125200</v>
      </c>
      <c r="T523" s="105" t="n">
        <v>251200</v>
      </c>
      <c r="U523" s="102" t="n">
        <v>202426.401800761</v>
      </c>
      <c r="V523" s="105" t="n">
        <v>157600</v>
      </c>
      <c r="W523" s="105" t="n">
        <v>96200</v>
      </c>
      <c r="X523" s="102" t="n">
        <v>110600</v>
      </c>
      <c r="Y523" s="102" t="n">
        <v>114800</v>
      </c>
      <c r="Z523" s="102" t="n">
        <v>208400</v>
      </c>
      <c r="AA523" s="102" t="n">
        <v>238400</v>
      </c>
      <c r="AB523" s="102" t="n">
        <v>267200</v>
      </c>
      <c r="AC523" s="102" t="n">
        <v>234952.097032524</v>
      </c>
      <c r="AD523" s="102" t="n">
        <v>279400</v>
      </c>
      <c r="AE523" s="78" t="n">
        <v>224000</v>
      </c>
      <c r="AF523" s="99" t="n">
        <f aca="false">SysAvail!AE265</f>
        <v>0.955458870967742</v>
      </c>
      <c r="AG523" s="99" t="n">
        <f aca="false">MachAvail!AE265</f>
        <v>0.961493665280592</v>
      </c>
      <c r="AH523" s="100" t="n">
        <f aca="false">LinhrsIn!AE265/SurveyHrsIn!AE265</f>
        <v>0.993723521505377</v>
      </c>
      <c r="AI523" s="123"/>
      <c r="AJ523" s="93"/>
      <c r="AK523" s="93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</row>
    <row r="524" customFormat="false" ht="14.1" hidden="true" customHeight="true" outlineLevel="0" collapsed="false">
      <c r="A524" s="69" t="s">
        <v>12</v>
      </c>
      <c r="B524" s="69" t="n">
        <v>1</v>
      </c>
      <c r="C524" s="69" t="n">
        <v>136</v>
      </c>
      <c r="D524" s="102" t="n">
        <v>239000</v>
      </c>
      <c r="E524" s="102" t="n">
        <v>212731</v>
      </c>
      <c r="F524" s="102" t="n">
        <v>234154.788162878</v>
      </c>
      <c r="G524" s="102" t="n">
        <v>187714.08890494</v>
      </c>
      <c r="H524" s="102" t="n">
        <v>220660</v>
      </c>
      <c r="I524" s="103" t="n">
        <v>204000</v>
      </c>
      <c r="J524" s="103" t="n">
        <v>187400</v>
      </c>
      <c r="K524" s="103" t="n">
        <v>103400</v>
      </c>
      <c r="L524" s="104" t="n">
        <v>114000</v>
      </c>
      <c r="M524" s="102" t="n">
        <v>200004</v>
      </c>
      <c r="N524" s="102" t="n">
        <v>208287</v>
      </c>
      <c r="O524" s="103" t="n">
        <v>217800</v>
      </c>
      <c r="P524" s="102" t="n">
        <v>212400</v>
      </c>
      <c r="Q524" s="102" t="n">
        <v>217200</v>
      </c>
      <c r="R524" s="102" t="n">
        <v>171000</v>
      </c>
      <c r="S524" s="105" t="n">
        <v>177200</v>
      </c>
      <c r="T524" s="105" t="n">
        <v>248200</v>
      </c>
      <c r="U524" s="102" t="n">
        <v>24198.9816194458</v>
      </c>
      <c r="V524" s="105" t="n">
        <v>134600</v>
      </c>
      <c r="W524" s="105" t="n">
        <v>87200</v>
      </c>
      <c r="X524" s="102" t="n">
        <v>97600</v>
      </c>
      <c r="Y524" s="102" t="n">
        <v>107800</v>
      </c>
      <c r="Z524" s="102" t="n">
        <v>243600</v>
      </c>
      <c r="AA524" s="102" t="n">
        <v>194000</v>
      </c>
      <c r="AB524" s="102" t="n">
        <v>259200</v>
      </c>
      <c r="AC524" s="102" t="n">
        <v>212116.819254374</v>
      </c>
      <c r="AD524" s="102" t="n">
        <v>264800</v>
      </c>
      <c r="AE524" s="78" t="n">
        <v>224800</v>
      </c>
      <c r="AF524" s="99" t="n">
        <f aca="false">SysAvail!AE146</f>
        <v>0.972010080645161</v>
      </c>
      <c r="AG524" s="99" t="n">
        <f aca="false">MachAvail!AE146</f>
        <v>0.974463790948876</v>
      </c>
      <c r="AH524" s="100" t="n">
        <f aca="false">LinhrsIn!AE146/SurveyHrsIn!AE146</f>
        <v>0.997481989247312</v>
      </c>
      <c r="AI524" s="123"/>
      <c r="AJ524" s="93"/>
      <c r="AK524" s="93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</row>
    <row r="525" customFormat="false" ht="14.1" hidden="true" customHeight="true" outlineLevel="0" collapsed="false">
      <c r="A525" s="69" t="s">
        <v>12</v>
      </c>
      <c r="B525" s="69" t="n">
        <v>1</v>
      </c>
      <c r="C525" s="69" t="n">
        <v>212</v>
      </c>
      <c r="D525" s="102" t="n">
        <v>246400</v>
      </c>
      <c r="E525" s="102" t="n">
        <v>218359</v>
      </c>
      <c r="F525" s="102" t="n">
        <v>232398.627251656</v>
      </c>
      <c r="G525" s="102" t="n">
        <v>186647.531581616</v>
      </c>
      <c r="H525" s="102" t="n">
        <v>189657</v>
      </c>
      <c r="I525" s="103" t="n">
        <v>215800</v>
      </c>
      <c r="J525" s="103" t="n">
        <v>184800</v>
      </c>
      <c r="K525" s="103" t="n">
        <v>99600</v>
      </c>
      <c r="L525" s="104" t="n">
        <v>115800</v>
      </c>
      <c r="M525" s="102" t="n">
        <v>200339</v>
      </c>
      <c r="N525" s="102" t="n">
        <v>218078</v>
      </c>
      <c r="O525" s="103" t="n">
        <v>167200</v>
      </c>
      <c r="P525" s="102" t="n">
        <v>145200</v>
      </c>
      <c r="Q525" s="102" t="n">
        <v>177200</v>
      </c>
      <c r="R525" s="102" t="n">
        <v>56000</v>
      </c>
      <c r="S525" s="105" t="n">
        <v>170400</v>
      </c>
      <c r="T525" s="105" t="n">
        <v>254600</v>
      </c>
      <c r="U525" s="102" t="n">
        <v>223360.441455678</v>
      </c>
      <c r="V525" s="105" t="n">
        <v>175800</v>
      </c>
      <c r="W525" s="105" t="n">
        <v>108400</v>
      </c>
      <c r="X525" s="102" t="n">
        <v>103400</v>
      </c>
      <c r="Y525" s="102" t="n">
        <v>124000</v>
      </c>
      <c r="Z525" s="102" t="n">
        <v>219000</v>
      </c>
      <c r="AA525" s="102" t="n">
        <v>226000</v>
      </c>
      <c r="AB525" s="102" t="n">
        <v>250800</v>
      </c>
      <c r="AC525" s="102" t="n">
        <v>212328.004979233</v>
      </c>
      <c r="AD525" s="102" t="n">
        <v>266600</v>
      </c>
      <c r="AE525" s="78" t="n">
        <v>226000</v>
      </c>
      <c r="AF525" s="99" t="n">
        <f aca="false">SysAvail!AE222</f>
        <v>0.981547580645162</v>
      </c>
      <c r="AG525" s="99" t="n">
        <f aca="false">MachAvail!AE222</f>
        <v>0.984336534158611</v>
      </c>
      <c r="AH525" s="100" t="n">
        <f aca="false">LinhrsIn!AE222/SurveyHrsIn!AE222</f>
        <v>0.997166666666667</v>
      </c>
      <c r="AI525" s="123"/>
      <c r="AJ525" s="93"/>
      <c r="AK525" s="93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</row>
    <row r="526" customFormat="false" ht="14.1" hidden="true" customHeight="true" outlineLevel="0" collapsed="false">
      <c r="A526" s="69" t="s">
        <v>12</v>
      </c>
      <c r="B526" s="69" t="n">
        <v>1</v>
      </c>
      <c r="C526" s="69" t="n">
        <v>243</v>
      </c>
      <c r="D526" s="102" t="n">
        <v>221200</v>
      </c>
      <c r="E526" s="102" t="n">
        <v>182341</v>
      </c>
      <c r="F526" s="102" t="n">
        <v>212105.21227754</v>
      </c>
      <c r="G526" s="102" t="n">
        <v>154650.811881911</v>
      </c>
      <c r="H526" s="102" t="n">
        <v>128331</v>
      </c>
      <c r="I526" s="103" t="n">
        <v>205800</v>
      </c>
      <c r="J526" s="103" t="n">
        <v>185200</v>
      </c>
      <c r="K526" s="103" t="n">
        <v>94800</v>
      </c>
      <c r="L526" s="104" t="n">
        <v>104400</v>
      </c>
      <c r="M526" s="102" t="n">
        <v>183304</v>
      </c>
      <c r="N526" s="102" t="n">
        <v>197471</v>
      </c>
      <c r="O526" s="103" t="n">
        <v>160000</v>
      </c>
      <c r="P526" s="102" t="n">
        <v>212200</v>
      </c>
      <c r="Q526" s="102" t="n">
        <v>117200</v>
      </c>
      <c r="R526" s="102" t="n">
        <v>0</v>
      </c>
      <c r="S526" s="105" t="n">
        <v>24400</v>
      </c>
      <c r="T526" s="105" t="n">
        <v>255800</v>
      </c>
      <c r="U526" s="102" t="n">
        <v>215294.114249196</v>
      </c>
      <c r="V526" s="105" t="n">
        <v>107800</v>
      </c>
      <c r="W526" s="105" t="n">
        <v>97400</v>
      </c>
      <c r="X526" s="102" t="n">
        <v>97000</v>
      </c>
      <c r="Y526" s="102" t="n">
        <v>91400</v>
      </c>
      <c r="Z526" s="102" t="n">
        <v>203200</v>
      </c>
      <c r="AA526" s="102" t="n">
        <v>207400</v>
      </c>
      <c r="AB526" s="102" t="n">
        <v>234200</v>
      </c>
      <c r="AC526" s="102" t="n">
        <v>223912.245940141</v>
      </c>
      <c r="AD526" s="102" t="n">
        <v>260200</v>
      </c>
      <c r="AE526" s="78" t="n">
        <v>226000</v>
      </c>
      <c r="AF526" s="99" t="n">
        <f aca="false">SysAvail!AE253</f>
        <v>0.974567338709678</v>
      </c>
      <c r="AG526" s="99" t="n">
        <f aca="false">MachAvail!AE253</f>
        <v>0.97650367725141</v>
      </c>
      <c r="AH526" s="100" t="n">
        <f aca="false">LinhrsIn!AE253/SurveyHrsIn!AE253</f>
        <v>0.998017069892473</v>
      </c>
      <c r="AI526" s="123"/>
      <c r="AJ526" s="93"/>
      <c r="AK526" s="93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</row>
    <row r="527" customFormat="false" ht="14.1" hidden="true" customHeight="true" outlineLevel="0" collapsed="false">
      <c r="A527" s="69" t="s">
        <v>12</v>
      </c>
      <c r="B527" s="69" t="n">
        <v>1</v>
      </c>
      <c r="C527" s="69" t="n">
        <v>231</v>
      </c>
      <c r="D527" s="102" t="n">
        <v>172800</v>
      </c>
      <c r="E527" s="102" t="n">
        <v>151500</v>
      </c>
      <c r="F527" s="102" t="n">
        <v>223032.435725141</v>
      </c>
      <c r="G527" s="102" t="n">
        <v>164249.827791822</v>
      </c>
      <c r="H527" s="102" t="n">
        <v>140053</v>
      </c>
      <c r="I527" s="103" t="n">
        <v>217000</v>
      </c>
      <c r="J527" s="103" t="n">
        <v>185400</v>
      </c>
      <c r="K527" s="103" t="n">
        <v>101800</v>
      </c>
      <c r="L527" s="104" t="n">
        <v>123400</v>
      </c>
      <c r="M527" s="102" t="n">
        <v>195938</v>
      </c>
      <c r="N527" s="102" t="n">
        <v>208472</v>
      </c>
      <c r="O527" s="103" t="n">
        <v>0</v>
      </c>
      <c r="P527" s="102" t="n">
        <v>94200</v>
      </c>
      <c r="Q527" s="102" t="n">
        <v>128200</v>
      </c>
      <c r="R527" s="102" t="n">
        <v>154000</v>
      </c>
      <c r="S527" s="105" t="n">
        <v>164800</v>
      </c>
      <c r="T527" s="105" t="n">
        <v>258200</v>
      </c>
      <c r="U527" s="102" t="n">
        <v>224128.663094391</v>
      </c>
      <c r="V527" s="105" t="n">
        <v>149800</v>
      </c>
      <c r="W527" s="105" t="n">
        <v>111200</v>
      </c>
      <c r="X527" s="102" t="n">
        <v>96800</v>
      </c>
      <c r="Y527" s="102" t="n">
        <v>125800</v>
      </c>
      <c r="Z527" s="102" t="n">
        <v>236800</v>
      </c>
      <c r="AA527" s="102" t="n">
        <v>232600</v>
      </c>
      <c r="AB527" s="102" t="n">
        <v>259200</v>
      </c>
      <c r="AC527" s="102" t="n">
        <v>219539.293530736</v>
      </c>
      <c r="AD527" s="102" t="n">
        <v>265000</v>
      </c>
      <c r="AE527" s="78" t="n">
        <v>226400</v>
      </c>
      <c r="AF527" s="99" t="n">
        <f aca="false">SysAvail!AE241</f>
        <v>0.914402284946237</v>
      </c>
      <c r="AG527" s="99" t="n">
        <f aca="false">MachAvail!AE241</f>
        <v>0.916479885719428</v>
      </c>
      <c r="AH527" s="100" t="n">
        <f aca="false">LinhrsIn!AE241/SurveyHrsIn!AE241</f>
        <v>0.997733064516129</v>
      </c>
      <c r="AI527" s="123"/>
      <c r="AJ527" s="93"/>
      <c r="AK527" s="93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</row>
    <row r="528" customFormat="false" ht="14.1" hidden="true" customHeight="true" outlineLevel="0" collapsed="false">
      <c r="A528" s="69" t="s">
        <v>12</v>
      </c>
      <c r="B528" s="69" t="n">
        <v>1</v>
      </c>
      <c r="C528" s="69" t="n">
        <v>137</v>
      </c>
      <c r="D528" s="102" t="n">
        <v>191275</v>
      </c>
      <c r="E528" s="102" t="n">
        <v>174930</v>
      </c>
      <c r="F528" s="102" t="n">
        <v>235529.471898384</v>
      </c>
      <c r="G528" s="102" t="n">
        <v>181257.861907755</v>
      </c>
      <c r="H528" s="102" t="n">
        <v>231533</v>
      </c>
      <c r="I528" s="103" t="n">
        <v>221417</v>
      </c>
      <c r="J528" s="103" t="n">
        <v>201677</v>
      </c>
      <c r="K528" s="103" t="n">
        <v>112359</v>
      </c>
      <c r="L528" s="104" t="n">
        <v>118247</v>
      </c>
      <c r="M528" s="102" t="n">
        <v>205337</v>
      </c>
      <c r="N528" s="102" t="n">
        <v>200946</v>
      </c>
      <c r="O528" s="103" t="n">
        <v>235459</v>
      </c>
      <c r="P528" s="102" t="n">
        <v>214717</v>
      </c>
      <c r="Q528" s="102" t="n">
        <v>218862</v>
      </c>
      <c r="R528" s="102" t="n">
        <v>208823</v>
      </c>
      <c r="S528" s="105" t="n">
        <v>180000</v>
      </c>
      <c r="T528" s="105" t="n">
        <v>214000</v>
      </c>
      <c r="U528" s="102" t="n">
        <v>23738.0486362183</v>
      </c>
      <c r="V528" s="105" t="n">
        <v>174000</v>
      </c>
      <c r="W528" s="105" t="n">
        <v>108600</v>
      </c>
      <c r="X528" s="102" t="n">
        <v>113000</v>
      </c>
      <c r="Y528" s="102" t="n">
        <v>115000</v>
      </c>
      <c r="Z528" s="102" t="n">
        <v>211400</v>
      </c>
      <c r="AA528" s="102" t="n">
        <v>237800</v>
      </c>
      <c r="AB528" s="102" t="n">
        <v>242248</v>
      </c>
      <c r="AC528" s="102" t="n">
        <v>218311.600516892</v>
      </c>
      <c r="AD528" s="102" t="n">
        <v>232592</v>
      </c>
      <c r="AE528" s="78" t="n">
        <v>226600</v>
      </c>
      <c r="AF528" s="99" t="n">
        <f aca="false">SysAvail!AE147</f>
        <v>0.981129838709677</v>
      </c>
      <c r="AG528" s="99" t="n">
        <f aca="false">MachAvail!AE147</f>
        <v>0.984414528315245</v>
      </c>
      <c r="AH528" s="100" t="n">
        <f aca="false">LinhrsIn!AE147/SurveyHrsIn!AE147</f>
        <v>0.996663306451613</v>
      </c>
      <c r="AI528" s="125"/>
      <c r="AJ528" s="93"/>
      <c r="AK528" s="93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</row>
    <row r="529" customFormat="false" ht="14.1" hidden="true" customHeight="true" outlineLevel="0" collapsed="false">
      <c r="A529" s="69" t="s">
        <v>12</v>
      </c>
      <c r="B529" s="69" t="n">
        <v>1</v>
      </c>
      <c r="C529" s="69" t="n">
        <v>168</v>
      </c>
      <c r="D529" s="102" t="n">
        <v>165800</v>
      </c>
      <c r="E529" s="102" t="n">
        <v>204627</v>
      </c>
      <c r="F529" s="102" t="n">
        <v>207617.245504418</v>
      </c>
      <c r="G529" s="102" t="n">
        <v>162294.472699063</v>
      </c>
      <c r="H529" s="102" t="n">
        <v>209035</v>
      </c>
      <c r="I529" s="103" t="n">
        <v>206200</v>
      </c>
      <c r="J529" s="103" t="n">
        <v>179800</v>
      </c>
      <c r="K529" s="103" t="n">
        <v>83400</v>
      </c>
      <c r="L529" s="104" t="n">
        <v>101400</v>
      </c>
      <c r="M529" s="102" t="n">
        <v>182963</v>
      </c>
      <c r="N529" s="102" t="n">
        <v>188318</v>
      </c>
      <c r="O529" s="103" t="n">
        <v>227200</v>
      </c>
      <c r="P529" s="102" t="n">
        <v>193600</v>
      </c>
      <c r="Q529" s="102" t="n">
        <v>212600</v>
      </c>
      <c r="R529" s="102" t="n">
        <v>115200</v>
      </c>
      <c r="S529" s="105" t="n">
        <v>154200</v>
      </c>
      <c r="T529" s="105" t="n">
        <v>239403</v>
      </c>
      <c r="U529" s="102" t="n">
        <v>215448.718853987</v>
      </c>
      <c r="V529" s="105" t="n">
        <v>143000</v>
      </c>
      <c r="W529" s="105" t="n">
        <v>82800</v>
      </c>
      <c r="X529" s="102" t="n">
        <v>91200</v>
      </c>
      <c r="Y529" s="102" t="n">
        <v>107400</v>
      </c>
      <c r="Z529" s="102" t="n">
        <v>221400</v>
      </c>
      <c r="AA529" s="102" t="n">
        <v>223600</v>
      </c>
      <c r="AB529" s="102" t="n">
        <v>240600</v>
      </c>
      <c r="AC529" s="102" t="n">
        <v>219326.230599435</v>
      </c>
      <c r="AD529" s="102" t="n">
        <v>263600</v>
      </c>
      <c r="AE529" s="78" t="n">
        <v>226600</v>
      </c>
      <c r="AF529" s="99" t="n">
        <f aca="false">SysAvail!AE178</f>
        <v>0.95979126344086</v>
      </c>
      <c r="AG529" s="99" t="n">
        <f aca="false">MachAvail!AE178</f>
        <v>0.983589908738091</v>
      </c>
      <c r="AH529" s="100" t="n">
        <f aca="false">LinhrsIn!AE178/SurveyHrsIn!AE178</f>
        <v>0.975804301075269</v>
      </c>
      <c r="AI529" s="123"/>
      <c r="AJ529" s="93"/>
      <c r="AK529" s="109"/>
      <c r="AL529" s="109"/>
      <c r="AM529" s="93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</row>
    <row r="530" customFormat="false" ht="14.1" hidden="true" customHeight="true" outlineLevel="0" collapsed="false">
      <c r="A530" s="69" t="s">
        <v>12</v>
      </c>
      <c r="B530" s="69" t="n">
        <v>1</v>
      </c>
      <c r="C530" s="69" t="n">
        <v>171</v>
      </c>
      <c r="D530" s="102" t="n">
        <v>220000</v>
      </c>
      <c r="E530" s="102" t="n">
        <v>206203</v>
      </c>
      <c r="F530" s="102" t="n">
        <v>213861.373188762</v>
      </c>
      <c r="G530" s="102" t="n">
        <v>169404.854854553</v>
      </c>
      <c r="H530" s="102" t="n">
        <v>207742</v>
      </c>
      <c r="I530" s="103" t="n">
        <v>265600</v>
      </c>
      <c r="J530" s="103" t="n">
        <v>96000</v>
      </c>
      <c r="K530" s="103" t="n">
        <v>91600</v>
      </c>
      <c r="L530" s="104" t="n">
        <v>106400</v>
      </c>
      <c r="M530" s="102" t="n">
        <v>182000</v>
      </c>
      <c r="N530" s="102" t="n">
        <v>175800</v>
      </c>
      <c r="O530" s="103" t="n">
        <v>188400</v>
      </c>
      <c r="P530" s="102" t="n">
        <v>129000</v>
      </c>
      <c r="Q530" s="102" t="n">
        <v>80200</v>
      </c>
      <c r="R530" s="102" t="n">
        <v>33600</v>
      </c>
      <c r="S530" s="105" t="n">
        <v>161400</v>
      </c>
      <c r="T530" s="105" t="n">
        <v>232200</v>
      </c>
      <c r="U530" s="102" t="n">
        <v>205691.343765289</v>
      </c>
      <c r="V530" s="105" t="n">
        <v>105600</v>
      </c>
      <c r="W530" s="105" t="n">
        <v>94800</v>
      </c>
      <c r="X530" s="102" t="n">
        <v>106600</v>
      </c>
      <c r="Y530" s="102" t="n">
        <v>111200</v>
      </c>
      <c r="Z530" s="102" t="n">
        <v>228200</v>
      </c>
      <c r="AA530" s="102" t="n">
        <v>229800</v>
      </c>
      <c r="AB530" s="102" t="n">
        <v>246200</v>
      </c>
      <c r="AC530" s="102" t="n">
        <v>216685.00113387</v>
      </c>
      <c r="AD530" s="102" t="n">
        <v>268400</v>
      </c>
      <c r="AE530" s="78" t="n">
        <v>227200</v>
      </c>
      <c r="AF530" s="99" t="n">
        <f aca="false">SysAvail!AE181</f>
        <v>0.962326344086022</v>
      </c>
      <c r="AG530" s="99" t="n">
        <f aca="false">MachAvail!AE181</f>
        <v>0.965238666341672</v>
      </c>
      <c r="AH530" s="100" t="n">
        <f aca="false">LinhrsIn!AE181/SurveyHrsIn!AE181</f>
        <v>0.996982795698925</v>
      </c>
      <c r="AI530" s="123"/>
      <c r="AJ530" s="93"/>
      <c r="AK530" s="93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</row>
    <row r="531" customFormat="false" ht="14.1" hidden="true" customHeight="true" outlineLevel="0" collapsed="false">
      <c r="A531" s="69" t="s">
        <v>12</v>
      </c>
      <c r="B531" s="69" t="n">
        <v>1</v>
      </c>
      <c r="C531" s="69" t="n">
        <v>235</v>
      </c>
      <c r="D531" s="102" t="n">
        <v>233400</v>
      </c>
      <c r="E531" s="102" t="n">
        <v>210255</v>
      </c>
      <c r="F531" s="102" t="n">
        <v>201177.988829939</v>
      </c>
      <c r="G531" s="102" t="n">
        <v>160872.396267964</v>
      </c>
      <c r="H531" s="102" t="n">
        <v>215337</v>
      </c>
      <c r="I531" s="103" t="n">
        <v>190717</v>
      </c>
      <c r="J531" s="103" t="n">
        <v>148221</v>
      </c>
      <c r="K531" s="103" t="n">
        <v>80530</v>
      </c>
      <c r="L531" s="104" t="n">
        <v>87200</v>
      </c>
      <c r="M531" s="102" t="n">
        <v>133200</v>
      </c>
      <c r="N531" s="102" t="n">
        <v>166600</v>
      </c>
      <c r="O531" s="103" t="n">
        <v>204600</v>
      </c>
      <c r="P531" s="102" t="n">
        <v>204200</v>
      </c>
      <c r="Q531" s="102" t="n">
        <v>218200</v>
      </c>
      <c r="R531" s="102" t="n">
        <v>195800</v>
      </c>
      <c r="S531" s="105" t="n">
        <v>173800</v>
      </c>
      <c r="T531" s="105" t="n">
        <v>242200</v>
      </c>
      <c r="U531" s="102" t="n">
        <v>199929.681474945</v>
      </c>
      <c r="V531" s="105" t="n">
        <v>145800</v>
      </c>
      <c r="W531" s="105" t="n">
        <v>95000</v>
      </c>
      <c r="X531" s="102" t="n">
        <v>87200</v>
      </c>
      <c r="Y531" s="102" t="n">
        <v>105800</v>
      </c>
      <c r="Z531" s="102" t="n">
        <v>204400</v>
      </c>
      <c r="AA531" s="102" t="n">
        <v>213400</v>
      </c>
      <c r="AB531" s="102" t="n">
        <v>253600</v>
      </c>
      <c r="AC531" s="102" t="n">
        <v>223762.069424686</v>
      </c>
      <c r="AD531" s="102" t="n">
        <v>271000</v>
      </c>
      <c r="AE531" s="78" t="n">
        <v>228600</v>
      </c>
      <c r="AF531" s="99" t="n">
        <f aca="false">SysAvail!AE245</f>
        <v>0.951639784946237</v>
      </c>
      <c r="AG531" s="99" t="n">
        <f aca="false">MachAvail!AE245</f>
        <v>0.953499493434035</v>
      </c>
      <c r="AH531" s="100" t="n">
        <f aca="false">LinhrsIn!AE245/SurveyHrsIn!AE245</f>
        <v>0.998049596774194</v>
      </c>
      <c r="AI531" s="123"/>
      <c r="AJ531" s="93"/>
      <c r="AK531" s="93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</row>
    <row r="532" customFormat="false" ht="14.1" hidden="true" customHeight="true" outlineLevel="0" collapsed="false">
      <c r="A532" s="69" t="s">
        <v>12</v>
      </c>
      <c r="B532" s="69" t="n">
        <v>1</v>
      </c>
      <c r="C532" s="69" t="n">
        <v>134</v>
      </c>
      <c r="D532" s="102" t="n">
        <v>240000</v>
      </c>
      <c r="E532" s="102" t="n">
        <v>217909</v>
      </c>
      <c r="F532" s="102" t="n">
        <v>237862.238975457</v>
      </c>
      <c r="G532" s="102" t="n">
        <v>189313.924889925</v>
      </c>
      <c r="H532" s="102" t="n">
        <v>225311</v>
      </c>
      <c r="I532" s="103" t="n">
        <v>207800</v>
      </c>
      <c r="J532" s="103" t="n">
        <v>190000</v>
      </c>
      <c r="K532" s="103" t="n">
        <v>104400</v>
      </c>
      <c r="L532" s="104" t="n">
        <v>111200</v>
      </c>
      <c r="M532" s="102" t="n">
        <v>195800</v>
      </c>
      <c r="N532" s="102" t="n">
        <v>203600</v>
      </c>
      <c r="O532" s="103" t="n">
        <v>227200</v>
      </c>
      <c r="P532" s="102" t="n">
        <v>229000</v>
      </c>
      <c r="Q532" s="102" t="n">
        <v>220400</v>
      </c>
      <c r="R532" s="102" t="n">
        <v>183000</v>
      </c>
      <c r="S532" s="105" t="n">
        <v>148400</v>
      </c>
      <c r="T532" s="105" t="n">
        <v>264600</v>
      </c>
      <c r="U532" s="102" t="n">
        <v>224320.718504069</v>
      </c>
      <c r="V532" s="105" t="n">
        <v>170200</v>
      </c>
      <c r="W532" s="105" t="n">
        <v>106600</v>
      </c>
      <c r="X532" s="102" t="n">
        <v>103600</v>
      </c>
      <c r="Y532" s="102" t="n">
        <v>44000</v>
      </c>
      <c r="Z532" s="102" t="n">
        <v>239800</v>
      </c>
      <c r="AA532" s="102" t="n">
        <v>230000</v>
      </c>
      <c r="AB532" s="102" t="n">
        <v>261800</v>
      </c>
      <c r="AC532" s="102" t="n">
        <v>225890.82153126</v>
      </c>
      <c r="AD532" s="102" t="n">
        <v>285800</v>
      </c>
      <c r="AE532" s="78" t="n">
        <v>228800</v>
      </c>
      <c r="AF532" s="99" t="n">
        <f aca="false">SysAvail!AE144</f>
        <v>0.980952419354839</v>
      </c>
      <c r="AG532" s="99" t="n">
        <f aca="false">MachAvail!AE144</f>
        <v>0.98459914165962</v>
      </c>
      <c r="AH532" s="100" t="n">
        <f aca="false">LinhrsIn!AE144/SurveyHrsIn!AE144</f>
        <v>0.99629623655914</v>
      </c>
      <c r="AI532" s="123"/>
      <c r="AJ532" s="109"/>
      <c r="AK532" s="93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</row>
    <row r="533" customFormat="false" ht="14.1" hidden="true" customHeight="true" outlineLevel="0" collapsed="false">
      <c r="A533" s="69" t="s">
        <v>12</v>
      </c>
      <c r="B533" s="69" t="n">
        <v>1</v>
      </c>
      <c r="C533" s="69" t="n">
        <v>249</v>
      </c>
      <c r="D533" s="102" t="n">
        <v>233400</v>
      </c>
      <c r="E533" s="102" t="n">
        <v>187293</v>
      </c>
      <c r="F533" s="102" t="n">
        <v>226154.499567313</v>
      </c>
      <c r="G533" s="102" t="n">
        <v>92434.9680213719</v>
      </c>
      <c r="H533" s="102" t="n">
        <v>38977</v>
      </c>
      <c r="I533" s="103" t="n">
        <v>136200</v>
      </c>
      <c r="J533" s="103" t="n">
        <v>165200</v>
      </c>
      <c r="K533" s="103" t="n">
        <v>85400</v>
      </c>
      <c r="L533" s="104" t="n">
        <v>104000</v>
      </c>
      <c r="M533" s="102" t="n">
        <v>184800</v>
      </c>
      <c r="N533" s="102" t="n">
        <v>192000</v>
      </c>
      <c r="O533" s="103" t="n">
        <v>196000</v>
      </c>
      <c r="P533" s="102" t="n">
        <v>178200</v>
      </c>
      <c r="Q533" s="102" t="n">
        <v>214200</v>
      </c>
      <c r="R533" s="102" t="n">
        <v>179800</v>
      </c>
      <c r="S533" s="105" t="n">
        <v>7400</v>
      </c>
      <c r="T533" s="105" t="n">
        <v>0</v>
      </c>
      <c r="U533" s="102" t="n">
        <v>130405.623171458</v>
      </c>
      <c r="V533" s="105" t="n">
        <v>149400</v>
      </c>
      <c r="W533" s="105" t="n">
        <v>86800</v>
      </c>
      <c r="X533" s="102" t="n">
        <v>97400</v>
      </c>
      <c r="Y533" s="102" t="n">
        <v>108800</v>
      </c>
      <c r="Z533" s="102" t="n">
        <v>217000</v>
      </c>
      <c r="AA533" s="102" t="n">
        <v>219000</v>
      </c>
      <c r="AB533" s="102" t="n">
        <v>246000</v>
      </c>
      <c r="AC533" s="102" t="n">
        <v>220461.940497563</v>
      </c>
      <c r="AD533" s="102" t="n">
        <v>267600</v>
      </c>
      <c r="AE533" s="78" t="n">
        <v>229000</v>
      </c>
      <c r="AF533" s="99" t="n">
        <f aca="false">SysAvail!AE259</f>
        <v>0.979183467741936</v>
      </c>
      <c r="AG533" s="99" t="n">
        <f aca="false">MachAvail!AE259</f>
        <v>0.982896146560051</v>
      </c>
      <c r="AH533" s="100" t="n">
        <f aca="false">LinhrsIn!AE259/SurveyHrsIn!AE259</f>
        <v>0.996222715053764</v>
      </c>
      <c r="AI533" s="123"/>
      <c r="AJ533" s="93"/>
      <c r="AK533" s="93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</row>
    <row r="534" customFormat="false" ht="14.1" hidden="true" customHeight="true" outlineLevel="0" collapsed="false">
      <c r="A534" s="69" t="s">
        <v>12</v>
      </c>
      <c r="B534" s="69" t="n">
        <v>1</v>
      </c>
      <c r="C534" s="69" t="n">
        <v>132</v>
      </c>
      <c r="D534" s="102" t="n">
        <v>236600</v>
      </c>
      <c r="E534" s="102" t="n">
        <v>216108</v>
      </c>
      <c r="F534" s="102" t="n">
        <v>232593.756241792</v>
      </c>
      <c r="G534" s="102" t="n">
        <v>181492.504518886</v>
      </c>
      <c r="H534" s="102" t="n">
        <v>147400</v>
      </c>
      <c r="I534" s="103" t="n">
        <v>161600</v>
      </c>
      <c r="J534" s="103" t="n">
        <v>197200</v>
      </c>
      <c r="K534" s="103" t="n">
        <v>88400</v>
      </c>
      <c r="L534" s="104" t="n">
        <v>114400</v>
      </c>
      <c r="M534" s="102" t="n">
        <v>220016</v>
      </c>
      <c r="N534" s="102" t="n">
        <v>192015</v>
      </c>
      <c r="O534" s="103" t="n">
        <v>228400</v>
      </c>
      <c r="P534" s="102" t="n">
        <v>119800</v>
      </c>
      <c r="Q534" s="102" t="n">
        <v>215000</v>
      </c>
      <c r="R534" s="102" t="n">
        <v>203200</v>
      </c>
      <c r="S534" s="105" t="n">
        <v>186200</v>
      </c>
      <c r="T534" s="105" t="n">
        <v>264000</v>
      </c>
      <c r="U534" s="102" t="n">
        <v>195896.517871704</v>
      </c>
      <c r="V534" s="105" t="n">
        <v>167200</v>
      </c>
      <c r="W534" s="105" t="n">
        <v>96800</v>
      </c>
      <c r="X534" s="102" t="n">
        <v>92400</v>
      </c>
      <c r="Y534" s="102" t="n">
        <v>103200</v>
      </c>
      <c r="Z534" s="102" t="n">
        <v>226200</v>
      </c>
      <c r="AA534" s="102" t="n">
        <v>212800</v>
      </c>
      <c r="AB534" s="102" t="n">
        <v>258400</v>
      </c>
      <c r="AC534" s="102" t="n">
        <v>233649.315760952</v>
      </c>
      <c r="AD534" s="102" t="n">
        <v>281400</v>
      </c>
      <c r="AE534" s="78" t="n">
        <v>229600</v>
      </c>
      <c r="AF534" s="99" t="n">
        <f aca="false">SysAvail!AE142</f>
        <v>0.971875806451613</v>
      </c>
      <c r="AG534" s="99" t="n">
        <f aca="false">MachAvail!AE142</f>
        <v>0.975128068264235</v>
      </c>
      <c r="AH534" s="100" t="n">
        <f aca="false">LinhrsIn!AE142/SurveyHrsIn!AE142</f>
        <v>0.996664784946237</v>
      </c>
      <c r="AI534" s="123"/>
      <c r="AJ534" s="93"/>
      <c r="AK534" s="93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</row>
    <row r="535" customFormat="false" ht="14.1" hidden="true" customHeight="true" outlineLevel="0" collapsed="false">
      <c r="A535" s="69" t="s">
        <v>12</v>
      </c>
      <c r="B535" s="69" t="n">
        <v>1</v>
      </c>
      <c r="C535" s="69" t="n">
        <v>182</v>
      </c>
      <c r="D535" s="102" t="n">
        <v>184800</v>
      </c>
      <c r="E535" s="102" t="n">
        <v>211605</v>
      </c>
      <c r="F535" s="102" t="n">
        <v>220690.887843512</v>
      </c>
      <c r="G535" s="102" t="n">
        <v>175981.958348381</v>
      </c>
      <c r="H535" s="102" t="n">
        <v>201816</v>
      </c>
      <c r="I535" s="103" t="n">
        <v>206400</v>
      </c>
      <c r="J535" s="103" t="n">
        <v>159400</v>
      </c>
      <c r="K535" s="103" t="n">
        <v>85800</v>
      </c>
      <c r="L535" s="104" t="n">
        <v>102200</v>
      </c>
      <c r="M535" s="102" t="n">
        <v>175303</v>
      </c>
      <c r="N535" s="102" t="n">
        <v>195555</v>
      </c>
      <c r="O535" s="103" t="n">
        <v>198800</v>
      </c>
      <c r="P535" s="102" t="n">
        <v>19736</v>
      </c>
      <c r="Q535" s="102" t="n">
        <v>205200</v>
      </c>
      <c r="R535" s="102" t="n">
        <v>0</v>
      </c>
      <c r="S535" s="105" t="n">
        <v>79800</v>
      </c>
      <c r="T535" s="105" t="n">
        <v>253800</v>
      </c>
      <c r="U535" s="102" t="n">
        <v>216446.446707265</v>
      </c>
      <c r="V535" s="105" t="n">
        <v>151800</v>
      </c>
      <c r="W535" s="105" t="n">
        <v>92400</v>
      </c>
      <c r="X535" s="102" t="n">
        <v>102000</v>
      </c>
      <c r="Y535" s="102" t="n">
        <v>114200</v>
      </c>
      <c r="Z535" s="102" t="n">
        <v>231400</v>
      </c>
      <c r="AA535" s="102" t="n">
        <v>220600</v>
      </c>
      <c r="AB535" s="102" t="n">
        <v>235400</v>
      </c>
      <c r="AC535" s="102" t="n">
        <v>222975.51992499</v>
      </c>
      <c r="AD535" s="102" t="n">
        <v>272400</v>
      </c>
      <c r="AE535" s="78" t="n">
        <v>229600</v>
      </c>
      <c r="AF535" s="99" t="n">
        <f aca="false">SysAvail!AE192</f>
        <v>0.982413037634409</v>
      </c>
      <c r="AG535" s="99" t="n">
        <f aca="false">MachAvail!AE192</f>
        <v>0.985634765033717</v>
      </c>
      <c r="AH535" s="100" t="n">
        <f aca="false">LinhrsIn!AE192/SurveyHrsIn!AE192</f>
        <v>0.996731317204301</v>
      </c>
      <c r="AI535" s="123"/>
      <c r="AJ535" s="93"/>
      <c r="AK535" s="93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</row>
    <row r="536" customFormat="false" ht="14.1" hidden="true" customHeight="true" outlineLevel="0" collapsed="false">
      <c r="A536" s="69" t="s">
        <v>12</v>
      </c>
      <c r="B536" s="69" t="n">
        <v>1</v>
      </c>
      <c r="C536" s="69" t="n">
        <v>224</v>
      </c>
      <c r="D536" s="102" t="n">
        <v>239439</v>
      </c>
      <c r="E536" s="102" t="n">
        <v>217169</v>
      </c>
      <c r="F536" s="102" t="n">
        <v>232317.64872075</v>
      </c>
      <c r="G536" s="102" t="n">
        <v>171438.424151023</v>
      </c>
      <c r="H536" s="102" t="n">
        <v>242633</v>
      </c>
      <c r="I536" s="103" t="n">
        <v>226127</v>
      </c>
      <c r="J536" s="103" t="n">
        <v>195264</v>
      </c>
      <c r="K536" s="103" t="n">
        <v>104299</v>
      </c>
      <c r="L536" s="104" t="n">
        <v>118171</v>
      </c>
      <c r="M536" s="102" t="n">
        <v>186950</v>
      </c>
      <c r="N536" s="102" t="n">
        <v>212394</v>
      </c>
      <c r="O536" s="103" t="n">
        <v>240183</v>
      </c>
      <c r="P536" s="102" t="n">
        <v>189000</v>
      </c>
      <c r="Q536" s="102" t="n">
        <v>150825</v>
      </c>
      <c r="R536" s="102" t="n">
        <v>190215</v>
      </c>
      <c r="S536" s="105" t="n">
        <v>185058</v>
      </c>
      <c r="T536" s="105" t="n">
        <v>249400</v>
      </c>
      <c r="U536" s="102" t="n">
        <v>221247.831949219</v>
      </c>
      <c r="V536" s="105" t="n">
        <v>71400</v>
      </c>
      <c r="W536" s="105" t="n">
        <v>73400</v>
      </c>
      <c r="X536" s="102" t="n">
        <v>97200</v>
      </c>
      <c r="Y536" s="102" t="n">
        <v>115200</v>
      </c>
      <c r="Z536" s="102" t="n">
        <v>240600</v>
      </c>
      <c r="AA536" s="102" t="n">
        <v>204200</v>
      </c>
      <c r="AB536" s="102" t="n">
        <v>202000</v>
      </c>
      <c r="AC536" s="102" t="n">
        <v>222826.282012757</v>
      </c>
      <c r="AD536" s="102" t="n">
        <v>280000</v>
      </c>
      <c r="AE536" s="78" t="n">
        <v>230200</v>
      </c>
      <c r="AF536" s="99" t="n">
        <f aca="false">SysAvail!AE234</f>
        <v>0.982401747311828</v>
      </c>
      <c r="AG536" s="99" t="n">
        <f aca="false">MachAvail!AE234</f>
        <v>0.985577718521715</v>
      </c>
      <c r="AH536" s="100" t="n">
        <f aca="false">LinhrsIn!AE234/SurveyHrsIn!AE234</f>
        <v>0.996777553763441</v>
      </c>
      <c r="AI536" s="123"/>
      <c r="AJ536" s="93"/>
      <c r="AK536" s="93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</row>
    <row r="537" customFormat="false" ht="12.75" hidden="true" customHeight="false" outlineLevel="0" collapsed="false">
      <c r="A537" s="69" t="s">
        <v>12</v>
      </c>
      <c r="B537" s="69" t="n">
        <v>1</v>
      </c>
      <c r="C537" s="69" t="n">
        <v>112</v>
      </c>
      <c r="D537" s="102" t="n">
        <v>221200</v>
      </c>
      <c r="E537" s="102" t="n">
        <v>193371</v>
      </c>
      <c r="F537" s="102" t="n">
        <v>219129.855922426</v>
      </c>
      <c r="G537" s="102" t="n">
        <v>119809.939320009</v>
      </c>
      <c r="H537" s="102" t="n">
        <v>211400</v>
      </c>
      <c r="I537" s="103" t="n">
        <v>215600</v>
      </c>
      <c r="J537" s="103" t="n">
        <v>191200</v>
      </c>
      <c r="K537" s="103" t="n">
        <v>95200</v>
      </c>
      <c r="L537" s="104" t="n">
        <v>107600</v>
      </c>
      <c r="M537" s="102" t="n">
        <v>184722</v>
      </c>
      <c r="N537" s="102" t="n">
        <v>188932</v>
      </c>
      <c r="O537" s="103" t="n">
        <v>198400</v>
      </c>
      <c r="P537" s="102" t="n">
        <v>115000</v>
      </c>
      <c r="Q537" s="102" t="n">
        <v>147000</v>
      </c>
      <c r="R537" s="102" t="n">
        <v>70000</v>
      </c>
      <c r="S537" s="105" t="n">
        <v>86600</v>
      </c>
      <c r="T537" s="105" t="n">
        <v>214000</v>
      </c>
      <c r="U537" s="102" t="n">
        <v>207611.897862071</v>
      </c>
      <c r="V537" s="105" t="n">
        <v>143800</v>
      </c>
      <c r="W537" s="105" t="n">
        <v>92800</v>
      </c>
      <c r="X537" s="102" t="n">
        <v>108200</v>
      </c>
      <c r="Y537" s="102" t="n">
        <v>116800</v>
      </c>
      <c r="Z537" s="102" t="n">
        <v>219200</v>
      </c>
      <c r="AA537" s="102" t="n">
        <v>193600</v>
      </c>
      <c r="AB537" s="102" t="n">
        <v>248800</v>
      </c>
      <c r="AC537" s="102" t="n">
        <v>203518.275141356</v>
      </c>
      <c r="AD537" s="102" t="n">
        <v>265600</v>
      </c>
      <c r="AE537" s="78" t="n">
        <v>230400</v>
      </c>
      <c r="AF537" s="99" t="n">
        <f aca="false">SysAvail!AE122</f>
        <v>0.949096505376344</v>
      </c>
      <c r="AG537" s="99" t="n">
        <f aca="false">MachAvail!AE122</f>
        <v>0.950232825463461</v>
      </c>
      <c r="AH537" s="100" t="n">
        <f aca="false">LinhrsIn!AE122/SurveyHrsIn!AE122</f>
        <v>0.998804166666667</v>
      </c>
      <c r="AI537" s="123"/>
      <c r="AJ537" s="93"/>
      <c r="AK537" s="93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</row>
    <row r="538" customFormat="false" ht="14.1" hidden="true" customHeight="true" outlineLevel="0" collapsed="false">
      <c r="A538" s="69" t="s">
        <v>12</v>
      </c>
      <c r="B538" s="69" t="n">
        <v>1</v>
      </c>
      <c r="C538" s="69" t="n">
        <v>246</v>
      </c>
      <c r="D538" s="102" t="n">
        <v>246400</v>
      </c>
      <c r="E538" s="102" t="n">
        <v>203501</v>
      </c>
      <c r="F538" s="102" t="n">
        <v>218739.597942155</v>
      </c>
      <c r="G538" s="102" t="n">
        <v>127809.119244935</v>
      </c>
      <c r="H538" s="102" t="n">
        <v>118204</v>
      </c>
      <c r="I538" s="103" t="n">
        <v>216800</v>
      </c>
      <c r="J538" s="103" t="n">
        <v>187800</v>
      </c>
      <c r="K538" s="103" t="n">
        <v>100000</v>
      </c>
      <c r="L538" s="104" t="n">
        <v>117800</v>
      </c>
      <c r="M538" s="102" t="n">
        <v>197084</v>
      </c>
      <c r="N538" s="102" t="n">
        <v>206291</v>
      </c>
      <c r="O538" s="103" t="n">
        <v>206400</v>
      </c>
      <c r="P538" s="102" t="n">
        <v>147800</v>
      </c>
      <c r="Q538" s="102" t="n">
        <v>176000</v>
      </c>
      <c r="R538" s="102" t="n">
        <v>132200</v>
      </c>
      <c r="S538" s="105" t="n">
        <v>180600</v>
      </c>
      <c r="T538" s="105" t="n">
        <v>207800</v>
      </c>
      <c r="U538" s="102" t="n">
        <v>47245.6307808228</v>
      </c>
      <c r="V538" s="105" t="n">
        <v>124000</v>
      </c>
      <c r="W538" s="105" t="n">
        <v>95400</v>
      </c>
      <c r="X538" s="102" t="n">
        <v>104200</v>
      </c>
      <c r="Y538" s="102" t="n">
        <v>101600</v>
      </c>
      <c r="Z538" s="102" t="n">
        <v>219400</v>
      </c>
      <c r="AA538" s="102" t="n">
        <v>201400</v>
      </c>
      <c r="AB538" s="102" t="n">
        <v>152800</v>
      </c>
      <c r="AC538" s="102" t="n">
        <v>152672.261421189</v>
      </c>
      <c r="AD538" s="102" t="n">
        <v>261600</v>
      </c>
      <c r="AE538" s="78" t="n">
        <v>230800</v>
      </c>
      <c r="AF538" s="99" t="n">
        <f aca="false">SysAvail!AE256</f>
        <v>0.972244623655914</v>
      </c>
      <c r="AG538" s="99" t="n">
        <f aca="false">MachAvail!AE256</f>
        <v>0.974608310801088</v>
      </c>
      <c r="AH538" s="100" t="n">
        <f aca="false">LinhrsIn!AE256/SurveyHrsIn!AE256</f>
        <v>0.997574731182796</v>
      </c>
      <c r="AI538" s="127"/>
      <c r="AJ538" s="93"/>
      <c r="AK538" s="93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</row>
    <row r="539" customFormat="false" ht="14.1" hidden="true" customHeight="true" outlineLevel="0" collapsed="false">
      <c r="A539" s="69" t="s">
        <v>12</v>
      </c>
      <c r="B539" s="69" t="n">
        <v>1</v>
      </c>
      <c r="C539" s="69" t="n">
        <v>248</v>
      </c>
      <c r="D539" s="102" t="n">
        <v>230000</v>
      </c>
      <c r="E539" s="102" t="n">
        <v>203501</v>
      </c>
      <c r="F539" s="102" t="n">
        <v>207617.245504418</v>
      </c>
      <c r="G539" s="102" t="n">
        <v>120698.737089445</v>
      </c>
      <c r="H539" s="102" t="n">
        <v>252424</v>
      </c>
      <c r="I539" s="103" t="n">
        <v>188200</v>
      </c>
      <c r="J539" s="103" t="n">
        <v>183000</v>
      </c>
      <c r="K539" s="103" t="n">
        <v>79400</v>
      </c>
      <c r="L539" s="104" t="n">
        <v>99800</v>
      </c>
      <c r="M539" s="102" t="n">
        <v>179200</v>
      </c>
      <c r="N539" s="102" t="n">
        <v>162823</v>
      </c>
      <c r="O539" s="103" t="n">
        <v>192000</v>
      </c>
      <c r="P539" s="102" t="n">
        <v>196600</v>
      </c>
      <c r="Q539" s="102" t="n">
        <v>202800</v>
      </c>
      <c r="R539" s="102" t="n">
        <v>179400</v>
      </c>
      <c r="S539" s="105" t="n">
        <v>168600</v>
      </c>
      <c r="T539" s="105" t="n">
        <v>247000</v>
      </c>
      <c r="U539" s="102" t="n">
        <v>208572.174910461</v>
      </c>
      <c r="V539" s="105" t="n">
        <v>145200</v>
      </c>
      <c r="W539" s="105" t="n">
        <v>88600</v>
      </c>
      <c r="X539" s="102" t="n">
        <v>93200</v>
      </c>
      <c r="Y539" s="102" t="n">
        <v>106400</v>
      </c>
      <c r="Z539" s="102" t="n">
        <v>224000</v>
      </c>
      <c r="AA539" s="102" t="n">
        <v>212400</v>
      </c>
      <c r="AB539" s="102" t="n">
        <v>231200</v>
      </c>
      <c r="AC539" s="102" t="n">
        <v>223732.034121595</v>
      </c>
      <c r="AD539" s="102" t="n">
        <v>257800</v>
      </c>
      <c r="AE539" s="78" t="n">
        <v>231000</v>
      </c>
      <c r="AF539" s="99" t="n">
        <f aca="false">SysAvail!AE258</f>
        <v>0.970126612903226</v>
      </c>
      <c r="AG539" s="99" t="n">
        <f aca="false">MachAvail!AE258</f>
        <v>0.972720796511341</v>
      </c>
      <c r="AH539" s="100" t="n">
        <f aca="false">LinhrsIn!AE258/SurveyHrsIn!AE258</f>
        <v>0.997333064516129</v>
      </c>
      <c r="AI539" s="123"/>
      <c r="AJ539" s="93"/>
      <c r="AK539" s="93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</row>
    <row r="540" customFormat="false" ht="14.1" hidden="true" customHeight="true" outlineLevel="0" collapsed="false">
      <c r="A540" s="69" t="s">
        <v>12</v>
      </c>
      <c r="B540" s="69" t="n">
        <v>1</v>
      </c>
      <c r="C540" s="69" t="n">
        <v>256</v>
      </c>
      <c r="D540" s="102" t="n">
        <v>234600</v>
      </c>
      <c r="E540" s="102" t="n">
        <v>212056</v>
      </c>
      <c r="F540" s="102" t="n">
        <v>194738.73215546</v>
      </c>
      <c r="G540" s="102" t="n">
        <v>147184.910618646</v>
      </c>
      <c r="H540" s="102" t="n">
        <v>143717</v>
      </c>
      <c r="I540" s="103" t="n">
        <v>202800</v>
      </c>
      <c r="J540" s="103" t="n">
        <v>184000</v>
      </c>
      <c r="K540" s="103" t="n">
        <v>93800</v>
      </c>
      <c r="L540" s="104" t="n">
        <v>112600</v>
      </c>
      <c r="M540" s="102" t="n">
        <v>195323</v>
      </c>
      <c r="N540" s="102" t="n">
        <v>184999</v>
      </c>
      <c r="O540" s="103" t="n">
        <v>216000</v>
      </c>
      <c r="P540" s="102" t="n">
        <v>203800</v>
      </c>
      <c r="Q540" s="102" t="n">
        <v>138000</v>
      </c>
      <c r="R540" s="102" t="n">
        <v>184000</v>
      </c>
      <c r="S540" s="105" t="n">
        <v>172200</v>
      </c>
      <c r="T540" s="105" t="n">
        <v>262200</v>
      </c>
      <c r="U540" s="102" t="n">
        <v>217406.723755656</v>
      </c>
      <c r="V540" s="105" t="n">
        <v>159200</v>
      </c>
      <c r="W540" s="105" t="n">
        <v>100000</v>
      </c>
      <c r="X540" s="102" t="n">
        <v>96600</v>
      </c>
      <c r="Y540" s="102" t="n">
        <v>117200</v>
      </c>
      <c r="Z540" s="102" t="n">
        <v>234600</v>
      </c>
      <c r="AA540" s="102" t="n">
        <v>220800</v>
      </c>
      <c r="AB540" s="102" t="n">
        <v>237400</v>
      </c>
      <c r="AC540" s="102" t="n">
        <v>208515.39869312</v>
      </c>
      <c r="AD540" s="102" t="n">
        <v>263400</v>
      </c>
      <c r="AE540" s="78" t="n">
        <v>231000</v>
      </c>
      <c r="AF540" s="99" t="n">
        <f aca="false">SysAvail!AE266</f>
        <v>0.968651478494624</v>
      </c>
      <c r="AG540" s="99" t="n">
        <f aca="false">MachAvail!AE266</f>
        <v>0.972124602696812</v>
      </c>
      <c r="AH540" s="100" t="n">
        <f aca="false">LinhrsIn!AE266/SurveyHrsIn!AE266</f>
        <v>0.996427284946237</v>
      </c>
      <c r="AI540" s="123"/>
      <c r="AJ540" s="93"/>
      <c r="AK540" s="93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</row>
    <row r="541" customFormat="false" ht="14.1" hidden="true" customHeight="true" outlineLevel="0" collapsed="false">
      <c r="A541" s="69" t="s">
        <v>12</v>
      </c>
      <c r="B541" s="69" t="n">
        <v>1</v>
      </c>
      <c r="C541" s="69" t="n">
        <v>241</v>
      </c>
      <c r="D541" s="102" t="n">
        <v>201200</v>
      </c>
      <c r="E541" s="102" t="n">
        <v>194947</v>
      </c>
      <c r="F541" s="102" t="n">
        <v>159615.513931028</v>
      </c>
      <c r="G541" s="102" t="n">
        <v>99900.8692846365</v>
      </c>
      <c r="H541" s="102" t="n">
        <v>127396</v>
      </c>
      <c r="I541" s="103" t="n">
        <v>194400</v>
      </c>
      <c r="J541" s="103" t="n">
        <v>173400</v>
      </c>
      <c r="K541" s="103" t="n">
        <v>43800</v>
      </c>
      <c r="L541" s="104" t="n">
        <v>88600</v>
      </c>
      <c r="M541" s="102" t="n">
        <v>176301</v>
      </c>
      <c r="N541" s="102" t="n">
        <v>191568</v>
      </c>
      <c r="O541" s="103" t="n">
        <v>211400</v>
      </c>
      <c r="P541" s="102" t="n">
        <v>222800</v>
      </c>
      <c r="Q541" s="102" t="n">
        <v>217600</v>
      </c>
      <c r="R541" s="102" t="n">
        <v>185865</v>
      </c>
      <c r="S541" s="105" t="n">
        <v>186573</v>
      </c>
      <c r="T541" s="105" t="n">
        <v>259600</v>
      </c>
      <c r="U541" s="102" t="n">
        <v>216830.557526622</v>
      </c>
      <c r="V541" s="105" t="n">
        <v>157400</v>
      </c>
      <c r="W541" s="105" t="n">
        <v>91000</v>
      </c>
      <c r="X541" s="102" t="n">
        <v>91400</v>
      </c>
      <c r="Y541" s="102" t="n">
        <v>105200</v>
      </c>
      <c r="Z541" s="102" t="n">
        <v>217200</v>
      </c>
      <c r="AA541" s="102" t="n">
        <v>213600</v>
      </c>
      <c r="AB541" s="102" t="n">
        <v>251800</v>
      </c>
      <c r="AC541" s="102" t="n">
        <v>215798.959692686</v>
      </c>
      <c r="AD541" s="102" t="n">
        <v>274000</v>
      </c>
      <c r="AE541" s="78" t="n">
        <v>232000</v>
      </c>
      <c r="AF541" s="99" t="n">
        <f aca="false">SysAvail!AE251</f>
        <v>0.974409408602151</v>
      </c>
      <c r="AG541" s="99" t="n">
        <f aca="false">MachAvail!AE251</f>
        <v>0.976212909467827</v>
      </c>
      <c r="AH541" s="100" t="n">
        <f aca="false">LinhrsIn!AE251/SurveyHrsIn!AE251</f>
        <v>0.998152553763441</v>
      </c>
      <c r="AI541" s="124"/>
      <c r="AJ541" s="93"/>
      <c r="AK541" s="93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</row>
    <row r="542" customFormat="false" ht="14.1" hidden="true" customHeight="true" outlineLevel="0" collapsed="false">
      <c r="A542" s="69" t="s">
        <v>12</v>
      </c>
      <c r="B542" s="69" t="n">
        <v>1</v>
      </c>
      <c r="C542" s="69" t="n">
        <v>213</v>
      </c>
      <c r="D542" s="102" t="n">
        <v>228000</v>
      </c>
      <c r="E542" s="102" t="n">
        <v>209129</v>
      </c>
      <c r="F542" s="102" t="n">
        <v>222642.17774487</v>
      </c>
      <c r="G542" s="102" t="n">
        <v>193935.673290994</v>
      </c>
      <c r="H542" s="102" t="n">
        <v>179095</v>
      </c>
      <c r="I542" s="103" t="n">
        <v>205400</v>
      </c>
      <c r="J542" s="103" t="n">
        <v>188600</v>
      </c>
      <c r="K542" s="103" t="n">
        <v>103800</v>
      </c>
      <c r="L542" s="104" t="n">
        <v>119600</v>
      </c>
      <c r="M542" s="102" t="n">
        <v>206637</v>
      </c>
      <c r="N542" s="102" t="n">
        <v>224396</v>
      </c>
      <c r="O542" s="103" t="n">
        <v>223800</v>
      </c>
      <c r="P542" s="102" t="n">
        <v>172600</v>
      </c>
      <c r="Q542" s="102" t="n">
        <v>151200</v>
      </c>
      <c r="R542" s="102" t="n">
        <v>57600</v>
      </c>
      <c r="S542" s="105" t="n">
        <v>154600</v>
      </c>
      <c r="T542" s="105" t="n">
        <v>250200</v>
      </c>
      <c r="U542" s="102" t="n">
        <v>228930.048336344</v>
      </c>
      <c r="V542" s="105" t="n">
        <v>158600</v>
      </c>
      <c r="W542" s="105" t="n">
        <v>109800</v>
      </c>
      <c r="X542" s="102" t="n">
        <v>111800</v>
      </c>
      <c r="Y542" s="102" t="n">
        <v>129000</v>
      </c>
      <c r="Z542" s="102" t="n">
        <v>241000</v>
      </c>
      <c r="AA542" s="102" t="n">
        <v>229600</v>
      </c>
      <c r="AB542" s="102" t="n">
        <v>254200</v>
      </c>
      <c r="AC542" s="102" t="n">
        <v>215113.779340923</v>
      </c>
      <c r="AD542" s="102" t="n">
        <v>272400</v>
      </c>
      <c r="AE542" s="78" t="n">
        <v>233200</v>
      </c>
      <c r="AF542" s="99" t="n">
        <f aca="false">SysAvail!AE223</f>
        <v>0.980107123655914</v>
      </c>
      <c r="AG542" s="99" t="n">
        <f aca="false">MachAvail!AE223</f>
        <v>0.983176643423851</v>
      </c>
      <c r="AH542" s="100" t="n">
        <f aca="false">LinhrsIn!AE223/SurveyHrsIn!AE223</f>
        <v>0.996877956989247</v>
      </c>
      <c r="AI542" s="123"/>
      <c r="AJ542" s="93"/>
      <c r="AK542" s="93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</row>
    <row r="543" customFormat="false" ht="14.1" hidden="true" customHeight="true" outlineLevel="0" collapsed="false">
      <c r="A543" s="69" t="s">
        <v>12</v>
      </c>
      <c r="B543" s="69" t="n">
        <v>1</v>
      </c>
      <c r="C543" s="69" t="n">
        <v>116</v>
      </c>
      <c r="D543" s="102" t="n">
        <v>172600</v>
      </c>
      <c r="E543" s="102" t="n">
        <v>202601</v>
      </c>
      <c r="F543" s="102" t="n">
        <v>229471.69239962</v>
      </c>
      <c r="G543" s="102" t="n">
        <v>153406.4950047</v>
      </c>
      <c r="H543" s="102" t="n">
        <v>219595</v>
      </c>
      <c r="I543" s="103" t="n">
        <v>158000</v>
      </c>
      <c r="J543" s="103" t="n">
        <v>180200</v>
      </c>
      <c r="K543" s="103" t="n">
        <v>87400</v>
      </c>
      <c r="L543" s="104" t="n">
        <v>103400</v>
      </c>
      <c r="M543" s="102" t="n">
        <v>145412</v>
      </c>
      <c r="N543" s="102" t="n">
        <v>158056</v>
      </c>
      <c r="O543" s="103" t="n">
        <v>169800</v>
      </c>
      <c r="P543" s="102" t="n">
        <v>0</v>
      </c>
      <c r="Q543" s="102" t="n">
        <v>70667</v>
      </c>
      <c r="R543" s="102" t="n">
        <v>128696</v>
      </c>
      <c r="S543" s="105" t="n">
        <v>187793</v>
      </c>
      <c r="T543" s="105" t="n">
        <v>231600</v>
      </c>
      <c r="U543" s="102" t="n">
        <v>217022.6129363</v>
      </c>
      <c r="V543" s="105" t="n">
        <v>151800</v>
      </c>
      <c r="W543" s="105" t="n">
        <v>94800</v>
      </c>
      <c r="X543" s="102" t="n">
        <v>112200</v>
      </c>
      <c r="Y543" s="102" t="n">
        <v>119600</v>
      </c>
      <c r="Z543" s="102" t="n">
        <v>228600</v>
      </c>
      <c r="AA543" s="102" t="n">
        <v>224000</v>
      </c>
      <c r="AB543" s="102" t="n">
        <v>258200</v>
      </c>
      <c r="AC543" s="102" t="n">
        <v>224582.408640359</v>
      </c>
      <c r="AD543" s="102" t="n">
        <v>277600</v>
      </c>
      <c r="AE543" s="78" t="n">
        <v>233600</v>
      </c>
      <c r="AF543" s="99" t="n">
        <f aca="false">SysAvail!AE126</f>
        <v>0.969202150537635</v>
      </c>
      <c r="AG543" s="99" t="n">
        <f aca="false">MachAvail!AE126</f>
        <v>0.989283271262446</v>
      </c>
      <c r="AH543" s="100" t="n">
        <f aca="false">LinhrsIn!AE126/SurveyHrsIn!AE126</f>
        <v>0.979701344086022</v>
      </c>
      <c r="AI543" s="123"/>
      <c r="AJ543" s="93"/>
      <c r="AK543" s="93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</row>
    <row r="544" customFormat="false" ht="14.1" hidden="true" customHeight="true" outlineLevel="0" collapsed="false">
      <c r="A544" s="69" t="s">
        <v>12</v>
      </c>
      <c r="B544" s="69" t="n">
        <v>1</v>
      </c>
      <c r="C544" s="69" t="n">
        <v>120</v>
      </c>
      <c r="D544" s="102" t="n">
        <v>173000</v>
      </c>
      <c r="E544" s="102" t="n">
        <v>125461</v>
      </c>
      <c r="F544" s="102" t="n">
        <v>232593.756241792</v>
      </c>
      <c r="G544" s="102" t="n">
        <v>128697.917014372</v>
      </c>
      <c r="H544" s="102" t="n">
        <v>214299</v>
      </c>
      <c r="I544" s="103" t="n">
        <v>200400</v>
      </c>
      <c r="J544" s="103" t="n">
        <v>184000</v>
      </c>
      <c r="K544" s="103" t="n">
        <v>89800</v>
      </c>
      <c r="L544" s="104" t="n">
        <v>104600</v>
      </c>
      <c r="M544" s="102" t="n">
        <v>186525</v>
      </c>
      <c r="N544" s="102" t="n">
        <v>189436</v>
      </c>
      <c r="O544" s="103" t="n">
        <v>166400</v>
      </c>
      <c r="P544" s="102" t="n">
        <v>148600</v>
      </c>
      <c r="Q544" s="102" t="n">
        <v>103600</v>
      </c>
      <c r="R544" s="102" t="n">
        <v>128200</v>
      </c>
      <c r="S544" s="105" t="n">
        <v>164800</v>
      </c>
      <c r="T544" s="105" t="n">
        <v>221800</v>
      </c>
      <c r="U544" s="102" t="n">
        <v>217214.668345978</v>
      </c>
      <c r="V544" s="105" t="n">
        <v>155400</v>
      </c>
      <c r="W544" s="105" t="n">
        <v>84600</v>
      </c>
      <c r="X544" s="102" t="n">
        <v>105000</v>
      </c>
      <c r="Y544" s="102" t="n">
        <v>110200</v>
      </c>
      <c r="Z544" s="102" t="n">
        <v>221600</v>
      </c>
      <c r="AA544" s="102" t="n">
        <v>221000</v>
      </c>
      <c r="AB544" s="102" t="n">
        <v>201200</v>
      </c>
      <c r="AC544" s="102" t="n">
        <v>227620.667268657</v>
      </c>
      <c r="AD544" s="102" t="n">
        <v>285000</v>
      </c>
      <c r="AE544" s="78" t="n">
        <v>234600</v>
      </c>
      <c r="AF544" s="99" t="n">
        <f aca="false">SysAvail!AE130</f>
        <v>0.972862096774194</v>
      </c>
      <c r="AG544" s="99" t="n">
        <f aca="false">MachAvail!AE130</f>
        <v>0.995318023217918</v>
      </c>
      <c r="AH544" s="100" t="n">
        <f aca="false">LinhrsIn!AE130/SurveyHrsIn!AE130</f>
        <v>0.977438440860215</v>
      </c>
      <c r="AI544" s="123"/>
      <c r="AJ544" s="93"/>
      <c r="AK544" s="93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</row>
    <row r="545" customFormat="false" ht="14.1" hidden="true" customHeight="true" outlineLevel="0" collapsed="false">
      <c r="A545" s="69" t="s">
        <v>12</v>
      </c>
      <c r="B545" s="69" t="n">
        <v>1</v>
      </c>
      <c r="C545" s="69" t="n">
        <v>143</v>
      </c>
      <c r="D545" s="102" t="n">
        <v>219735</v>
      </c>
      <c r="E545" s="102" t="n">
        <v>167361</v>
      </c>
      <c r="F545" s="102" t="n">
        <v>109857.621446417</v>
      </c>
      <c r="G545" s="102" t="n">
        <v>153406.4950047</v>
      </c>
      <c r="H545" s="102" t="n">
        <v>219602</v>
      </c>
      <c r="I545" s="103" t="n">
        <v>195400</v>
      </c>
      <c r="J545" s="103" t="n">
        <v>179000</v>
      </c>
      <c r="K545" s="103" t="n">
        <v>91000</v>
      </c>
      <c r="L545" s="104" t="n">
        <v>102000</v>
      </c>
      <c r="M545" s="102" t="n">
        <v>175720</v>
      </c>
      <c r="N545" s="102" t="n">
        <v>191575</v>
      </c>
      <c r="O545" s="103" t="n">
        <v>230999</v>
      </c>
      <c r="P545" s="102" t="n">
        <v>79200</v>
      </c>
      <c r="Q545" s="102" t="n">
        <v>119800</v>
      </c>
      <c r="R545" s="102" t="n">
        <v>66400</v>
      </c>
      <c r="S545" s="105" t="n">
        <v>100400</v>
      </c>
      <c r="T545" s="105" t="n">
        <v>219600</v>
      </c>
      <c r="U545" s="102" t="n">
        <v>216446.446707265</v>
      </c>
      <c r="V545" s="105" t="n">
        <v>159400</v>
      </c>
      <c r="W545" s="105" t="n">
        <v>96600</v>
      </c>
      <c r="X545" s="102" t="n">
        <v>108000</v>
      </c>
      <c r="Y545" s="102" t="n">
        <v>11400</v>
      </c>
      <c r="Z545" s="102" t="n">
        <v>0</v>
      </c>
      <c r="AA545" s="102" t="n">
        <v>0</v>
      </c>
      <c r="AB545" s="102" t="n">
        <v>0</v>
      </c>
      <c r="AC545" s="102" t="n">
        <v>36711.5878061894</v>
      </c>
      <c r="AD545" s="102" t="n">
        <v>154800</v>
      </c>
      <c r="AE545" s="78" t="n">
        <v>235813.5</v>
      </c>
      <c r="AF545" s="99" t="n">
        <f aca="false">SysAvail!AE153</f>
        <v>0.951154435483871</v>
      </c>
      <c r="AG545" s="99" t="n">
        <f aca="false">MachAvail!AE153</f>
        <v>0.994685985245407</v>
      </c>
      <c r="AH545" s="100" t="n">
        <f aca="false">LinhrsIn!AE153/SurveyHrsIn!AE153</f>
        <v>0.956235887096774</v>
      </c>
      <c r="AI545" s="123"/>
      <c r="AJ545" s="93"/>
      <c r="AK545" s="93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</row>
    <row r="546" customFormat="false" ht="14.1" hidden="true" customHeight="true" outlineLevel="0" collapsed="false">
      <c r="A546" s="69" t="s">
        <v>12</v>
      </c>
      <c r="B546" s="69" t="n">
        <v>1</v>
      </c>
      <c r="C546" s="69" t="n">
        <v>208</v>
      </c>
      <c r="D546" s="102" t="n">
        <v>251600</v>
      </c>
      <c r="E546" s="102" t="n">
        <v>224662</v>
      </c>
      <c r="F546" s="102" t="n">
        <v>240203.786857085</v>
      </c>
      <c r="G546" s="102" t="n">
        <v>185758.73381218</v>
      </c>
      <c r="H546" s="102" t="n">
        <v>122352</v>
      </c>
      <c r="I546" s="103" t="n">
        <v>210000</v>
      </c>
      <c r="J546" s="103" t="n">
        <v>186800</v>
      </c>
      <c r="K546" s="103" t="n">
        <v>95000</v>
      </c>
      <c r="L546" s="104" t="n">
        <v>106600</v>
      </c>
      <c r="M546" s="102" t="n">
        <v>156275</v>
      </c>
      <c r="N546" s="102" t="n">
        <v>163400</v>
      </c>
      <c r="O546" s="103" t="n">
        <v>216800</v>
      </c>
      <c r="P546" s="102" t="n">
        <v>88600</v>
      </c>
      <c r="Q546" s="102" t="n">
        <v>243000</v>
      </c>
      <c r="R546" s="102" t="n">
        <v>184000</v>
      </c>
      <c r="S546" s="105" t="n">
        <v>181600</v>
      </c>
      <c r="T546" s="105" t="n">
        <v>241827</v>
      </c>
      <c r="U546" s="102" t="n">
        <v>223936.607684713</v>
      </c>
      <c r="V546" s="105" t="n">
        <v>171800</v>
      </c>
      <c r="W546" s="105" t="n">
        <v>96800</v>
      </c>
      <c r="X546" s="102" t="n">
        <v>106400</v>
      </c>
      <c r="Y546" s="102" t="n">
        <v>121400</v>
      </c>
      <c r="Z546" s="102" t="n">
        <v>243800</v>
      </c>
      <c r="AA546" s="102" t="n">
        <v>247200</v>
      </c>
      <c r="AB546" s="102" t="n">
        <v>269400</v>
      </c>
      <c r="AC546" s="102" t="n">
        <v>222897.615857598</v>
      </c>
      <c r="AD546" s="102" t="n">
        <v>299600</v>
      </c>
      <c r="AE546" s="78" t="n">
        <v>238400</v>
      </c>
      <c r="AF546" s="99" t="n">
        <f aca="false">SysAvail!AE218</f>
        <v>0.959352688172043</v>
      </c>
      <c r="AG546" s="99" t="n">
        <f aca="false">MachAvail!AE218</f>
        <v>0.969962039088297</v>
      </c>
      <c r="AH546" s="100" t="n">
        <f aca="false">LinhrsIn!AE218/SurveyHrsIn!AE218</f>
        <v>0.989062096774194</v>
      </c>
      <c r="AI546" s="123"/>
      <c r="AJ546" s="93"/>
      <c r="AK546" s="93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</row>
    <row r="547" customFormat="false" ht="12.75" hidden="true" customHeight="false" outlineLevel="0" collapsed="false">
      <c r="A547" s="69" t="s">
        <v>12</v>
      </c>
      <c r="B547" s="69" t="n">
        <v>1</v>
      </c>
      <c r="C547" s="69" t="n">
        <v>223</v>
      </c>
      <c r="D547" s="102" t="n">
        <v>220600</v>
      </c>
      <c r="E547" s="102" t="n">
        <v>214757</v>
      </c>
      <c r="F547" s="102" t="n">
        <v>243716.108679529</v>
      </c>
      <c r="G547" s="102" t="n">
        <v>191802.558644347</v>
      </c>
      <c r="H547" s="102" t="n">
        <v>251557</v>
      </c>
      <c r="I547" s="103" t="n">
        <v>218600</v>
      </c>
      <c r="J547" s="103" t="n">
        <v>186400</v>
      </c>
      <c r="K547" s="103" t="n">
        <v>100200</v>
      </c>
      <c r="L547" s="104" t="n">
        <v>117800</v>
      </c>
      <c r="M547" s="102" t="n">
        <v>194000</v>
      </c>
      <c r="N547" s="102" t="n">
        <v>203200</v>
      </c>
      <c r="O547" s="103" t="n">
        <v>225400</v>
      </c>
      <c r="P547" s="102" t="n">
        <v>216000</v>
      </c>
      <c r="Q547" s="102" t="n">
        <v>230200</v>
      </c>
      <c r="R547" s="102" t="n">
        <v>164400</v>
      </c>
      <c r="S547" s="105" t="n">
        <v>176000</v>
      </c>
      <c r="T547" s="105" t="n">
        <v>208000</v>
      </c>
      <c r="U547" s="102" t="n">
        <v>239493.095868642</v>
      </c>
      <c r="V547" s="105" t="n">
        <v>176600</v>
      </c>
      <c r="W547" s="105" t="n">
        <v>106800</v>
      </c>
      <c r="X547" s="102" t="n">
        <v>114000</v>
      </c>
      <c r="Y547" s="102" t="n">
        <v>116600</v>
      </c>
      <c r="Z547" s="102" t="n">
        <v>250000</v>
      </c>
      <c r="AA547" s="102" t="n">
        <v>235200</v>
      </c>
      <c r="AB547" s="102" t="n">
        <v>173200</v>
      </c>
      <c r="AC547" s="102" t="n">
        <v>41040.4258641789</v>
      </c>
      <c r="AD547" s="102" t="n">
        <v>288600</v>
      </c>
      <c r="AE547" s="78" t="n">
        <v>239800</v>
      </c>
      <c r="AF547" s="99" t="n">
        <f aca="false">SysAvail!AE233</f>
        <v>0.982663172043011</v>
      </c>
      <c r="AG547" s="99" t="n">
        <f aca="false">MachAvail!AE233</f>
        <v>0.990892104783082</v>
      </c>
      <c r="AH547" s="100" t="n">
        <f aca="false">LinhrsIn!AE233/SurveyHrsIn!AE233</f>
        <v>0.991695430107527</v>
      </c>
      <c r="AI547" s="123"/>
      <c r="AJ547" s="93"/>
      <c r="AK547" s="93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</row>
    <row r="548" customFormat="false" ht="14.1" hidden="true" customHeight="true" outlineLevel="0" collapsed="false">
      <c r="A548" s="69" t="s">
        <v>12</v>
      </c>
      <c r="B548" s="69" t="n">
        <v>1</v>
      </c>
      <c r="C548" s="69" t="n">
        <v>236</v>
      </c>
      <c r="D548" s="102" t="n">
        <v>253600</v>
      </c>
      <c r="E548" s="102" t="n">
        <v>210480</v>
      </c>
      <c r="F548" s="102" t="n">
        <v>224983.725626498</v>
      </c>
      <c r="G548" s="102" t="n">
        <v>138652.452032058</v>
      </c>
      <c r="H548" s="102" t="n">
        <v>231911</v>
      </c>
      <c r="I548" s="103" t="n">
        <v>199200</v>
      </c>
      <c r="J548" s="103" t="n">
        <v>189000</v>
      </c>
      <c r="K548" s="103" t="n">
        <v>87600</v>
      </c>
      <c r="L548" s="104" t="n">
        <v>74600</v>
      </c>
      <c r="M548" s="102" t="n">
        <v>180529</v>
      </c>
      <c r="N548" s="102" t="n">
        <v>198860</v>
      </c>
      <c r="O548" s="103" t="n">
        <v>230600</v>
      </c>
      <c r="P548" s="102" t="n">
        <v>213800</v>
      </c>
      <c r="Q548" s="102" t="n">
        <v>210400</v>
      </c>
      <c r="R548" s="102" t="n">
        <v>201800</v>
      </c>
      <c r="S548" s="105" t="n">
        <v>169000</v>
      </c>
      <c r="T548" s="105" t="n">
        <v>250400</v>
      </c>
      <c r="U548" s="102" t="n">
        <v>218943.167033081</v>
      </c>
      <c r="V548" s="105" t="n">
        <v>166400</v>
      </c>
      <c r="W548" s="105" t="n">
        <v>88400</v>
      </c>
      <c r="X548" s="102" t="n">
        <v>108600</v>
      </c>
      <c r="Y548" s="102" t="n">
        <v>116800</v>
      </c>
      <c r="Z548" s="102" t="n">
        <v>241000</v>
      </c>
      <c r="AA548" s="102" t="n">
        <v>225800</v>
      </c>
      <c r="AB548" s="102" t="n">
        <v>254800</v>
      </c>
      <c r="AC548" s="102" t="n">
        <v>225666.495361299</v>
      </c>
      <c r="AD548" s="102" t="n">
        <v>282200</v>
      </c>
      <c r="AE548" s="78" t="n">
        <v>244000</v>
      </c>
      <c r="AF548" s="99" t="n">
        <f aca="false">SysAvail!AE246</f>
        <v>0.96559435483871</v>
      </c>
      <c r="AG548" s="99" t="n">
        <f aca="false">MachAvail!AE246</f>
        <v>0.967082283723358</v>
      </c>
      <c r="AH548" s="100" t="n">
        <f aca="false">LinhrsIn!AE246/SurveyHrsIn!AE246</f>
        <v>0.998461424731183</v>
      </c>
      <c r="AI548" s="123"/>
      <c r="AJ548" s="93"/>
      <c r="AK548" s="93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</row>
    <row r="549" customFormat="false" ht="14.1" hidden="true" customHeight="true" outlineLevel="0" collapsed="false">
      <c r="A549" s="69" t="s">
        <v>12</v>
      </c>
      <c r="B549" s="69" t="n">
        <v>1</v>
      </c>
      <c r="C549" s="69" t="n">
        <v>238</v>
      </c>
      <c r="D549" s="102" t="n">
        <v>245000</v>
      </c>
      <c r="E549" s="102" t="n">
        <v>211605</v>
      </c>
      <c r="F549" s="102" t="n">
        <v>229666.821389756</v>
      </c>
      <c r="G549" s="102" t="n">
        <v>158383.762513543</v>
      </c>
      <c r="H549" s="102" t="n">
        <v>119965</v>
      </c>
      <c r="I549" s="103" t="n">
        <v>200800</v>
      </c>
      <c r="J549" s="103" t="n">
        <v>171000</v>
      </c>
      <c r="K549" s="103" t="n">
        <v>96000</v>
      </c>
      <c r="L549" s="104" t="n">
        <v>111000</v>
      </c>
      <c r="M549" s="102" t="n">
        <v>178147</v>
      </c>
      <c r="N549" s="102" t="n">
        <v>189425</v>
      </c>
      <c r="O549" s="103" t="n">
        <v>212600</v>
      </c>
      <c r="P549" s="102" t="n">
        <v>210400</v>
      </c>
      <c r="Q549" s="102" t="n">
        <v>224600</v>
      </c>
      <c r="R549" s="102" t="n">
        <v>205400</v>
      </c>
      <c r="S549" s="105" t="n">
        <v>183800</v>
      </c>
      <c r="T549" s="105" t="n">
        <v>253800</v>
      </c>
      <c r="U549" s="102" t="n">
        <v>225857.161781494</v>
      </c>
      <c r="V549" s="105" t="n">
        <v>169800</v>
      </c>
      <c r="W549" s="105" t="n">
        <v>106400</v>
      </c>
      <c r="X549" s="102" t="n">
        <v>110400</v>
      </c>
      <c r="Y549" s="102" t="n">
        <v>6400</v>
      </c>
      <c r="Z549" s="102" t="n">
        <v>0</v>
      </c>
      <c r="AA549" s="102" t="n">
        <v>15400</v>
      </c>
      <c r="AB549" s="102" t="n">
        <v>242400</v>
      </c>
      <c r="AC549" s="102" t="n">
        <v>231999.251297391</v>
      </c>
      <c r="AD549" s="102" t="n">
        <v>285400</v>
      </c>
      <c r="AE549" s="78" t="n">
        <v>244800</v>
      </c>
      <c r="AF549" s="99" t="n">
        <f aca="false">SysAvail!AE248</f>
        <v>0.970843413978495</v>
      </c>
      <c r="AG549" s="99" t="n">
        <f aca="false">MachAvail!AE248</f>
        <v>0.972398074609877</v>
      </c>
      <c r="AH549" s="100" t="n">
        <f aca="false">LinhrsIn!AE248/SurveyHrsIn!AE248</f>
        <v>0.998401209677419</v>
      </c>
      <c r="AI549" s="123"/>
      <c r="AJ549" s="93"/>
      <c r="AK549" s="93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</row>
    <row r="550" customFormat="false" ht="14.1" hidden="true" customHeight="true" outlineLevel="0" collapsed="false">
      <c r="A550" s="69" t="s">
        <v>12</v>
      </c>
      <c r="B550" s="69" t="n">
        <v>1</v>
      </c>
      <c r="C550" s="69" t="n">
        <v>209</v>
      </c>
      <c r="D550" s="102" t="n">
        <v>197000</v>
      </c>
      <c r="E550" s="102" t="n">
        <v>174012</v>
      </c>
      <c r="F550" s="102" t="n">
        <v>207812.374494554</v>
      </c>
      <c r="G550" s="102" t="n">
        <v>166738.461546244</v>
      </c>
      <c r="H550" s="102" t="n">
        <v>224329</v>
      </c>
      <c r="I550" s="103" t="n">
        <v>185400</v>
      </c>
      <c r="J550" s="103" t="n">
        <v>165600</v>
      </c>
      <c r="K550" s="103" t="n">
        <v>83000</v>
      </c>
      <c r="L550" s="104" t="n">
        <v>78000</v>
      </c>
      <c r="M550" s="102" t="n">
        <v>184631</v>
      </c>
      <c r="N550" s="102" t="n">
        <v>198817</v>
      </c>
      <c r="O550" s="103" t="n">
        <v>165800</v>
      </c>
      <c r="P550" s="102" t="n">
        <v>132800</v>
      </c>
      <c r="Q550" s="102" t="n">
        <v>209200</v>
      </c>
      <c r="R550" s="102" t="n">
        <v>179800</v>
      </c>
      <c r="S550" s="105" t="n">
        <v>168400</v>
      </c>
      <c r="T550" s="105" t="n">
        <v>241400</v>
      </c>
      <c r="U550" s="102" t="n">
        <v>199161.459836233</v>
      </c>
      <c r="V550" s="105" t="n">
        <v>140400</v>
      </c>
      <c r="W550" s="105" t="n">
        <v>88000</v>
      </c>
      <c r="X550" s="102" t="n">
        <v>98800</v>
      </c>
      <c r="Y550" s="102" t="n">
        <v>107200</v>
      </c>
      <c r="Z550" s="102" t="n">
        <v>216400</v>
      </c>
      <c r="AA550" s="102" t="n">
        <v>231400</v>
      </c>
      <c r="AB550" s="102" t="n">
        <v>243800</v>
      </c>
      <c r="AC550" s="102" t="n">
        <v>265682.905110719</v>
      </c>
      <c r="AD550" s="102" t="n">
        <v>270400</v>
      </c>
      <c r="AE550" s="78" t="n">
        <v>245181.6</v>
      </c>
      <c r="AF550" s="99" t="n">
        <f aca="false">SysAvail!AE219</f>
        <v>0.890862768817204</v>
      </c>
      <c r="AG550" s="99" t="n">
        <f aca="false">MachAvail!AE219</f>
        <v>0.896710550970773</v>
      </c>
      <c r="AH550" s="100" t="n">
        <f aca="false">LinhrsIn!AE219/SurveyHrsIn!AE219</f>
        <v>0.993478629032258</v>
      </c>
      <c r="AI550" s="124"/>
      <c r="AJ550" s="93"/>
      <c r="AK550" s="93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</row>
    <row r="551" customFormat="false" ht="14.1" hidden="true" customHeight="true" outlineLevel="0" collapsed="false">
      <c r="A551" s="69" t="s">
        <v>12</v>
      </c>
      <c r="B551" s="69" t="n">
        <v>1</v>
      </c>
      <c r="C551" s="69" t="n">
        <v>228</v>
      </c>
      <c r="D551" s="102" t="n">
        <v>192200</v>
      </c>
      <c r="E551" s="102" t="n">
        <v>129563</v>
      </c>
      <c r="F551" s="102" t="n">
        <v>0</v>
      </c>
      <c r="G551" s="102" t="n">
        <v>100789.667054073</v>
      </c>
      <c r="H551" s="102" t="n">
        <v>202454</v>
      </c>
      <c r="I551" s="103" t="n">
        <v>53200</v>
      </c>
      <c r="J551" s="103" t="n">
        <v>37800</v>
      </c>
      <c r="K551" s="103" t="n">
        <v>108200</v>
      </c>
      <c r="L551" s="104" t="n">
        <v>128600</v>
      </c>
      <c r="M551" s="102" t="n">
        <v>211000</v>
      </c>
      <c r="N551" s="102" t="n">
        <v>190578</v>
      </c>
      <c r="O551" s="103" t="n">
        <v>215000</v>
      </c>
      <c r="P551" s="102" t="n">
        <v>213400</v>
      </c>
      <c r="Q551" s="102" t="n">
        <v>214600</v>
      </c>
      <c r="R551" s="102" t="n">
        <v>208000</v>
      </c>
      <c r="S551" s="105" t="n">
        <v>166600</v>
      </c>
      <c r="T551" s="105" t="n">
        <v>219400</v>
      </c>
      <c r="U551" s="102" t="n">
        <v>211260.950645955</v>
      </c>
      <c r="V551" s="105" t="n">
        <v>178200</v>
      </c>
      <c r="W551" s="105" t="n">
        <v>72600</v>
      </c>
      <c r="X551" s="102" t="n">
        <v>122800</v>
      </c>
      <c r="Y551" s="102" t="n">
        <v>127800</v>
      </c>
      <c r="Z551" s="102" t="n">
        <v>217800</v>
      </c>
      <c r="AA551" s="102" t="n">
        <v>244800</v>
      </c>
      <c r="AB551" s="102" t="n">
        <v>171200</v>
      </c>
      <c r="AC551" s="102" t="n">
        <v>218925.447023814</v>
      </c>
      <c r="AD551" s="102" t="n">
        <v>297000</v>
      </c>
      <c r="AE551" s="78" t="n">
        <v>252400</v>
      </c>
      <c r="AF551" s="99" t="n">
        <f aca="false">SysAvail!AE238</f>
        <v>0.970043279569893</v>
      </c>
      <c r="AG551" s="99" t="n">
        <f aca="false">MachAvail!AE238</f>
        <v>0.972056769741733</v>
      </c>
      <c r="AH551" s="100" t="n">
        <f aca="false">LinhrsIn!AE238/SurveyHrsIn!AE238</f>
        <v>0.997928629032258</v>
      </c>
      <c r="AI551" s="123"/>
      <c r="AJ551" s="93"/>
      <c r="AK551" s="93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</row>
    <row r="552" customFormat="false" ht="14.1" hidden="true" customHeight="true" outlineLevel="0" collapsed="false">
      <c r="A552" s="69" t="s">
        <v>12</v>
      </c>
      <c r="B552" s="69" t="n">
        <v>1</v>
      </c>
      <c r="C552" s="69" t="n">
        <v>215</v>
      </c>
      <c r="D552" s="102" t="n">
        <v>229800</v>
      </c>
      <c r="E552" s="102" t="n">
        <v>209129</v>
      </c>
      <c r="F552" s="102" t="n">
        <v>227130.144517991</v>
      </c>
      <c r="G552" s="102" t="n">
        <v>179537.149426126</v>
      </c>
      <c r="H552" s="102" t="n">
        <v>73443</v>
      </c>
      <c r="I552" s="103" t="n">
        <v>215400</v>
      </c>
      <c r="J552" s="103" t="n">
        <v>188400</v>
      </c>
      <c r="K552" s="103" t="n">
        <v>95600</v>
      </c>
      <c r="L552" s="104" t="n">
        <v>116200</v>
      </c>
      <c r="M552" s="102" t="n">
        <v>199200</v>
      </c>
      <c r="N552" s="102" t="n">
        <v>207600</v>
      </c>
      <c r="O552" s="103" t="n">
        <v>163400</v>
      </c>
      <c r="P552" s="102" t="n">
        <v>118600</v>
      </c>
      <c r="Q552" s="102" t="n">
        <v>165000</v>
      </c>
      <c r="R552" s="102" t="n">
        <v>173600</v>
      </c>
      <c r="S552" s="105" t="n">
        <v>167600</v>
      </c>
      <c r="T552" s="105" t="n">
        <v>258400</v>
      </c>
      <c r="U552" s="102" t="n">
        <v>211837.11687499</v>
      </c>
      <c r="V552" s="105" t="n">
        <v>161800</v>
      </c>
      <c r="W552" s="105" t="n">
        <v>101000</v>
      </c>
      <c r="X552" s="102" t="n">
        <v>105200</v>
      </c>
      <c r="Y552" s="102" t="n">
        <v>104200</v>
      </c>
      <c r="Z552" s="102" t="n">
        <v>226800</v>
      </c>
      <c r="AA552" s="102" t="n">
        <v>214000</v>
      </c>
      <c r="AB552" s="102" t="n">
        <v>238600</v>
      </c>
      <c r="AC552" s="102" t="n">
        <v>242272.263557733</v>
      </c>
      <c r="AD552" s="102" t="n">
        <v>257000</v>
      </c>
      <c r="AE552" s="78" t="n">
        <v>272059.8</v>
      </c>
      <c r="AF552" s="99" t="n">
        <f aca="false">SysAvail!AE225</f>
        <v>0.982415188172043</v>
      </c>
      <c r="AG552" s="99" t="n">
        <f aca="false">MachAvail!AE225</f>
        <v>0.985942450295634</v>
      </c>
      <c r="AH552" s="100" t="n">
        <f aca="false">LinhrsIn!AE225/SurveyHrsIn!AE225</f>
        <v>0.996422446236559</v>
      </c>
      <c r="AI552" s="123"/>
      <c r="AJ552" s="93"/>
      <c r="AK552" s="93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</row>
    <row r="553" customFormat="false" ht="14.1" hidden="true" customHeight="true" outlineLevel="0" collapsed="false">
      <c r="A553" s="69" t="s">
        <v>12</v>
      </c>
      <c r="B553" s="69" t="n">
        <v>1</v>
      </c>
      <c r="C553" s="69" t="n">
        <v>218</v>
      </c>
      <c r="D553" s="102" t="n">
        <v>193000</v>
      </c>
      <c r="E553" s="102" t="n">
        <v>215207</v>
      </c>
      <c r="F553" s="102" t="n">
        <v>233179.143212199</v>
      </c>
      <c r="G553" s="102" t="n">
        <v>180070.428087788</v>
      </c>
      <c r="H553" s="102" t="n">
        <v>176898</v>
      </c>
      <c r="I553" s="103" t="n">
        <v>208000</v>
      </c>
      <c r="J553" s="103" t="n">
        <v>181400</v>
      </c>
      <c r="K553" s="103" t="n">
        <v>85600</v>
      </c>
      <c r="L553" s="104" t="n">
        <v>113400</v>
      </c>
      <c r="M553" s="102" t="n">
        <v>178564</v>
      </c>
      <c r="N553" s="102" t="n">
        <v>208824</v>
      </c>
      <c r="O553" s="103" t="n">
        <v>216000</v>
      </c>
      <c r="P553" s="102" t="n">
        <v>88000</v>
      </c>
      <c r="Q553" s="102" t="n">
        <v>171600</v>
      </c>
      <c r="R553" s="102" t="n">
        <v>58200</v>
      </c>
      <c r="S553" s="105" t="n">
        <v>166400</v>
      </c>
      <c r="T553" s="105" t="n">
        <v>232600</v>
      </c>
      <c r="U553" s="102" t="n">
        <v>218559.056213725</v>
      </c>
      <c r="V553" s="105" t="n">
        <v>158400</v>
      </c>
      <c r="W553" s="105" t="n">
        <v>74200</v>
      </c>
      <c r="X553" s="102" t="n">
        <v>75400</v>
      </c>
      <c r="Y553" s="102" t="n">
        <v>122400</v>
      </c>
      <c r="Z553" s="102" t="n">
        <v>189800</v>
      </c>
      <c r="AA553" s="102" t="n">
        <v>174400</v>
      </c>
      <c r="AB553" s="102" t="n">
        <v>192000</v>
      </c>
      <c r="AC553" s="102" t="n">
        <v>243188.340302008</v>
      </c>
      <c r="AD553" s="102" t="n">
        <v>267800</v>
      </c>
      <c r="AE553" s="78" t="n">
        <v>283593.9</v>
      </c>
      <c r="AF553" s="99" t="n">
        <f aca="false">SysAvail!AE228</f>
        <v>0.972041532258064</v>
      </c>
      <c r="AG553" s="99" t="n">
        <f aca="false">MachAvail!AE228</f>
        <v>0.977226084409112</v>
      </c>
      <c r="AH553" s="100" t="n">
        <f aca="false">LinhrsIn!AE228/SurveyHrsIn!AE228</f>
        <v>0.994694623655914</v>
      </c>
      <c r="AI553" s="128"/>
      <c r="AJ553" s="93"/>
      <c r="AK553" s="93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</row>
    <row r="554" customFormat="false" ht="12.75" hidden="true" customHeight="false" outlineLevel="0" collapsed="false">
      <c r="A554" s="129"/>
      <c r="B554" s="129"/>
      <c r="C554" s="129"/>
      <c r="D554" s="129"/>
      <c r="E554" s="129"/>
      <c r="F554" s="129"/>
      <c r="G554" s="129"/>
      <c r="H554" s="130"/>
      <c r="I554" s="130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9"/>
      <c r="V554" s="129"/>
      <c r="W554" s="129"/>
      <c r="X554" s="131"/>
      <c r="Y554" s="131"/>
      <c r="Z554" s="131"/>
      <c r="AA554" s="131"/>
      <c r="AB554" s="131"/>
      <c r="AC554" s="131"/>
      <c r="AD554" s="131"/>
      <c r="AE554" s="131"/>
      <c r="AF554" s="131"/>
      <c r="AG554" s="131"/>
      <c r="AH554" s="131"/>
      <c r="AI554" s="132"/>
      <c r="AJ554" s="93"/>
      <c r="AK554" s="93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</row>
    <row r="555" customFormat="false" ht="12.75" hidden="true" customHeight="false" outlineLevel="0" collapsed="false">
      <c r="A555" s="108"/>
      <c r="B555" s="108"/>
      <c r="C555" s="108"/>
      <c r="D555" s="93"/>
      <c r="E555" s="93"/>
      <c r="F555" s="93"/>
      <c r="G555" s="93"/>
      <c r="H555" s="93"/>
      <c r="I555" s="133"/>
      <c r="J555" s="133"/>
      <c r="K555" s="133"/>
      <c r="L555" s="134"/>
      <c r="M555" s="109"/>
      <c r="N555" s="110"/>
      <c r="O555" s="110"/>
      <c r="P555" s="110"/>
      <c r="Q555" s="110"/>
      <c r="R555" s="110"/>
      <c r="S555" s="110"/>
      <c r="T555" s="110"/>
      <c r="U555" s="110"/>
      <c r="V555" s="110"/>
      <c r="W555" s="110"/>
      <c r="X555" s="93"/>
      <c r="Y555" s="93"/>
      <c r="Z555" s="93"/>
      <c r="AA555" s="93"/>
      <c r="AB555" s="93"/>
      <c r="AC555" s="93"/>
      <c r="AD555" s="93"/>
      <c r="AE555" s="93"/>
      <c r="AF555" s="109"/>
      <c r="AH555" s="17"/>
      <c r="AI555" s="79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</row>
    <row r="556" customFormat="false" ht="12.75" hidden="false" customHeight="false" outlineLevel="0" collapsed="false"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AF556" s="17"/>
      <c r="AG556" s="17"/>
      <c r="AH556" s="17"/>
      <c r="AI556" s="79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</row>
    <row r="557" customFormat="false" ht="12.75" hidden="true" customHeight="false" outlineLevel="0" collapsed="false"/>
  </sheetData>
  <conditionalFormatting sqref="AG288:AG393">
    <cfRule type="cellIs" priority="2" operator="greaterThan" aboveAverage="0" equalAverage="0" bottom="0" percent="0" rank="0" text="" dxfId="0">
      <formula>1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3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BP2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73" activeCellId="0" sqref="A273:IV27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1" style="7" width="9.14"/>
    <col collapsed="false" customWidth="true" hidden="true" outlineLevel="0" max="25" min="4" style="0" width="9.14"/>
    <col collapsed="false" customWidth="false" hidden="true" outlineLevel="0" max="28" min="26" style="0" width="9.06"/>
    <col collapsed="false" customWidth="false" hidden="true" outlineLevel="0" max="40" min="32" style="0" width="9.06"/>
    <col collapsed="false" customWidth="true" hidden="true" outlineLevel="0" max="42" min="41" style="0" width="11.13"/>
    <col collapsed="false" customWidth="true" hidden="false" outlineLevel="0" max="43" min="43" style="0" width="11.13"/>
    <col collapsed="false" customWidth="true" hidden="true" outlineLevel="0" max="44" min="44" style="0" width="10.28"/>
    <col collapsed="false" customWidth="true" hidden="true" outlineLevel="0" max="48" min="45" style="0" width="9.14"/>
    <col collapsed="false" customWidth="false" hidden="true" outlineLevel="0" max="51" min="49" style="0" width="9.06"/>
  </cols>
  <sheetData>
    <row r="2" customFormat="false" ht="12.75" hidden="true" customHeight="false" outlineLevel="0" collapsed="false"/>
    <row r="3" customFormat="false" ht="12.75" hidden="true" customHeight="false" outlineLevel="0" collapsed="false"/>
    <row r="4" customFormat="false" ht="12.75" hidden="true" customHeight="false" outlineLevel="0" collapsed="false"/>
    <row r="5" customFormat="false" ht="20.25" hidden="true" customHeight="false" outlineLevel="0" collapsed="false">
      <c r="A5" s="135"/>
    </row>
    <row r="6" customFormat="false" ht="20.25" hidden="false" customHeight="false" outlineLevel="0" collapsed="false">
      <c r="A6" s="66" t="s">
        <v>100</v>
      </c>
    </row>
    <row r="7" customFormat="false" ht="20.25" hidden="false" customHeight="false" outlineLevel="0" collapsed="false">
      <c r="A7" s="66" t="s">
        <v>101</v>
      </c>
    </row>
    <row r="8" customFormat="false" ht="12.75" hidden="false" customHeight="false" outlineLevel="0" collapsed="false">
      <c r="D8" s="0" t="n">
        <v>1999</v>
      </c>
    </row>
    <row r="9" customFormat="false" ht="12.75" hidden="false" customHeight="false" outlineLevel="0" collapsed="false">
      <c r="A9" s="67"/>
      <c r="B9" s="67"/>
      <c r="C9" s="67"/>
      <c r="D9" s="0" t="s">
        <v>15</v>
      </c>
      <c r="E9" s="67" t="n">
        <v>2000</v>
      </c>
      <c r="F9" s="67" t="n">
        <v>2000</v>
      </c>
      <c r="G9" s="67" t="n">
        <v>2000</v>
      </c>
      <c r="H9" s="67" t="n">
        <v>2000</v>
      </c>
      <c r="I9" s="67" t="n">
        <v>2000</v>
      </c>
      <c r="J9" s="67" t="n">
        <v>2000</v>
      </c>
      <c r="K9" s="67" t="n">
        <v>2000</v>
      </c>
      <c r="L9" s="67" t="n">
        <v>2000</v>
      </c>
      <c r="M9" s="67" t="n">
        <v>2000</v>
      </c>
      <c r="N9" s="67" t="n">
        <v>2000</v>
      </c>
      <c r="O9" s="67" t="n">
        <v>2000</v>
      </c>
      <c r="P9" s="67" t="n">
        <v>2000</v>
      </c>
      <c r="Q9" s="67" t="n">
        <v>2001</v>
      </c>
      <c r="R9" s="67" t="n">
        <v>2001</v>
      </c>
      <c r="S9" s="67" t="n">
        <v>2001</v>
      </c>
      <c r="T9" s="67" t="n">
        <v>2001</v>
      </c>
      <c r="U9" s="67" t="n">
        <v>2001</v>
      </c>
      <c r="V9" s="67" t="n">
        <v>2001</v>
      </c>
      <c r="W9" s="67" t="n">
        <v>2001</v>
      </c>
      <c r="X9" s="67" t="n">
        <v>2001</v>
      </c>
      <c r="Y9" s="67" t="n">
        <v>2001</v>
      </c>
      <c r="Z9" s="67" t="n">
        <v>2001</v>
      </c>
      <c r="AA9" s="67" t="n">
        <v>2001</v>
      </c>
      <c r="AB9" s="67" t="n">
        <v>2001</v>
      </c>
      <c r="AC9" s="67" t="n">
        <v>2002</v>
      </c>
      <c r="AD9" s="67" t="n">
        <v>2002</v>
      </c>
      <c r="AE9" s="67" t="n">
        <v>2002</v>
      </c>
      <c r="AF9" s="67" t="n">
        <v>2002</v>
      </c>
      <c r="AG9" s="67" t="n">
        <v>2002</v>
      </c>
      <c r="AH9" s="67" t="n">
        <v>2002</v>
      </c>
      <c r="AI9" s="67" t="n">
        <v>2002</v>
      </c>
      <c r="AJ9" s="67" t="n">
        <v>2002</v>
      </c>
      <c r="AK9" s="67" t="n">
        <v>2002</v>
      </c>
      <c r="AL9" s="67" t="n">
        <v>2002</v>
      </c>
      <c r="AM9" s="67" t="n">
        <v>2002</v>
      </c>
      <c r="AN9" s="67" t="n">
        <v>2002</v>
      </c>
      <c r="AO9" s="67" t="n">
        <v>2000</v>
      </c>
      <c r="AP9" s="67" t="n">
        <v>2001</v>
      </c>
      <c r="AQ9" s="67" t="n">
        <v>2002</v>
      </c>
      <c r="AR9" s="67" t="n">
        <v>2000</v>
      </c>
      <c r="AS9" s="67" t="n">
        <v>2000</v>
      </c>
      <c r="AT9" s="67" t="n">
        <v>2000</v>
      </c>
      <c r="AU9" s="67" t="n">
        <v>2000</v>
      </c>
      <c r="AV9" s="67" t="n">
        <v>2001</v>
      </c>
      <c r="AW9" s="67" t="n">
        <v>2001</v>
      </c>
      <c r="AX9" s="67" t="n">
        <v>2001</v>
      </c>
      <c r="AY9" s="67" t="n">
        <v>2001</v>
      </c>
      <c r="AZ9" s="67" t="n">
        <v>2002</v>
      </c>
    </row>
    <row r="10" customFormat="false" ht="12.75" hidden="false" customHeight="false" outlineLevel="0" collapsed="false">
      <c r="A10" s="68" t="s">
        <v>2</v>
      </c>
      <c r="B10" s="68" t="s">
        <v>3</v>
      </c>
      <c r="C10" s="68" t="s">
        <v>4</v>
      </c>
      <c r="E10" s="68" t="s">
        <v>16</v>
      </c>
      <c r="F10" s="68" t="s">
        <v>17</v>
      </c>
      <c r="G10" s="68" t="s">
        <v>18</v>
      </c>
      <c r="H10" s="68" t="s">
        <v>19</v>
      </c>
      <c r="I10" s="68" t="s">
        <v>20</v>
      </c>
      <c r="J10" s="68" t="s">
        <v>21</v>
      </c>
      <c r="K10" s="68" t="s">
        <v>22</v>
      </c>
      <c r="L10" s="68" t="s">
        <v>23</v>
      </c>
      <c r="M10" s="68" t="s">
        <v>24</v>
      </c>
      <c r="N10" s="68" t="s">
        <v>25</v>
      </c>
      <c r="O10" s="68" t="s">
        <v>26</v>
      </c>
      <c r="P10" s="68" t="s">
        <v>15</v>
      </c>
      <c r="Q10" s="68" t="s">
        <v>16</v>
      </c>
      <c r="R10" s="68" t="s">
        <v>17</v>
      </c>
      <c r="S10" s="68" t="s">
        <v>18</v>
      </c>
      <c r="T10" s="68" t="s">
        <v>19</v>
      </c>
      <c r="U10" s="68" t="s">
        <v>20</v>
      </c>
      <c r="V10" s="68" t="s">
        <v>21</v>
      </c>
      <c r="W10" s="68" t="s">
        <v>22</v>
      </c>
      <c r="X10" s="68" t="s">
        <v>23</v>
      </c>
      <c r="Y10" s="68" t="s">
        <v>24</v>
      </c>
      <c r="Z10" s="68" t="s">
        <v>25</v>
      </c>
      <c r="AA10" s="68" t="s">
        <v>26</v>
      </c>
      <c r="AB10" s="68" t="s">
        <v>15</v>
      </c>
      <c r="AC10" s="68" t="s">
        <v>16</v>
      </c>
      <c r="AD10" s="68" t="s">
        <v>17</v>
      </c>
      <c r="AE10" s="68" t="s">
        <v>18</v>
      </c>
      <c r="AF10" s="68" t="s">
        <v>19</v>
      </c>
      <c r="AG10" s="68" t="s">
        <v>20</v>
      </c>
      <c r="AH10" s="68" t="s">
        <v>21</v>
      </c>
      <c r="AI10" s="68" t="s">
        <v>22</v>
      </c>
      <c r="AJ10" s="68" t="s">
        <v>23</v>
      </c>
      <c r="AK10" s="68" t="s">
        <v>24</v>
      </c>
      <c r="AL10" s="68" t="s">
        <v>25</v>
      </c>
      <c r="AM10" s="68" t="s">
        <v>26</v>
      </c>
      <c r="AN10" s="68" t="s">
        <v>15</v>
      </c>
      <c r="AO10" s="68" t="s">
        <v>61</v>
      </c>
      <c r="AP10" s="68" t="s">
        <v>61</v>
      </c>
      <c r="AQ10" s="68" t="s">
        <v>61</v>
      </c>
      <c r="AR10" s="68" t="s">
        <v>62</v>
      </c>
      <c r="AS10" s="68" t="s">
        <v>63</v>
      </c>
      <c r="AT10" s="68" t="s">
        <v>64</v>
      </c>
      <c r="AU10" s="68" t="s">
        <v>65</v>
      </c>
      <c r="AV10" s="68" t="s">
        <v>62</v>
      </c>
      <c r="AW10" s="68" t="s">
        <v>63</v>
      </c>
      <c r="AX10" s="68" t="s">
        <v>64</v>
      </c>
      <c r="AY10" s="68" t="s">
        <v>65</v>
      </c>
      <c r="AZ10" s="68" t="s">
        <v>62</v>
      </c>
    </row>
    <row r="11" customFormat="false" ht="12.75" hidden="false" customHeight="false" outlineLevel="0" collapsed="false">
      <c r="A11" s="69" t="s">
        <v>27</v>
      </c>
      <c r="B11" s="69" t="n">
        <v>2</v>
      </c>
      <c r="C11" s="69" t="n">
        <v>1</v>
      </c>
      <c r="D11" s="70" t="n">
        <f aca="false">kWhgen!D11/(Z750RatedkWh*SurveyHrsIn!D11)</f>
        <v>0.389247311827957</v>
      </c>
      <c r="E11" s="70" t="n">
        <f aca="false">kWhgen!E11/(Z750RatedkWh*SurveyHrsIn!E11)</f>
        <v>0.34494623655914</v>
      </c>
      <c r="F11" s="70" t="n">
        <f aca="false">kWhgen!F11/(Z750RatedkWh*SurveyHrsIn!F11)</f>
        <v>0.440766698577004</v>
      </c>
      <c r="G11" s="70" t="n">
        <f aca="false">kWhgen!G11/(Z750RatedkWh*SurveyHrsIn!G11)</f>
        <v>0.31604076059753</v>
      </c>
      <c r="H11" s="70" t="n">
        <f aca="false">kWhgen!H11/(Z750RatedkWh*SurveyHrsIn!H11)</f>
        <v>0.391031481481482</v>
      </c>
      <c r="I11" s="70" t="n">
        <f aca="false">kWhgen!I11/(Z750RatedkWh*SurveyHrsIn!I11)</f>
        <v>0.358064516129032</v>
      </c>
      <c r="J11" s="70" t="n">
        <f aca="false">kWhgen!J11/(Z750RatedkWh*SurveyHrsIn!J11)</f>
        <v>0.332962962962963</v>
      </c>
      <c r="K11" s="70" t="n">
        <f aca="false">kWhgen!K11/(Z750RatedkWh*SurveyHrsIn!K11)</f>
        <v>0.171326164874552</v>
      </c>
      <c r="L11" s="70" t="n">
        <f aca="false">kWhgen!L11/(Z750RatedkWh*SurveyHrsIn!L11)</f>
        <v>0.176344086021505</v>
      </c>
      <c r="M11" s="70" t="n">
        <f aca="false">kWhgen!M11/(Z750RatedkWh*SurveyHrsIn!M11)</f>
        <v>0.351812962962963</v>
      </c>
      <c r="N11" s="70" t="n">
        <f aca="false">kWhgen!N11/(Z750RatedkWh*SurveyHrsIn!N11)</f>
        <v>0.332258064516129</v>
      </c>
      <c r="O11" s="70" t="n">
        <f aca="false">kWhgen!O11/(Z750RatedkWh*SurveyHrsIn!O11)</f>
        <v>0.35037037037037</v>
      </c>
      <c r="P11" s="70" t="n">
        <f aca="false">kWhgen!P11/(Z750RatedkWh*SurveyHrsIn!P11)</f>
        <v>0.253175627240143</v>
      </c>
      <c r="Q11" s="70" t="n">
        <f aca="false">kWhgen!Q11/(Z750RatedkWh*SurveyHrsIn!Q11)</f>
        <v>0.359139784946237</v>
      </c>
      <c r="R11" s="70" t="n">
        <f aca="false">kWhgen!R11/(Z750RatedkWh*SurveyHrsIn!R11)</f>
        <v>0.288888888888889</v>
      </c>
      <c r="S11" s="70" t="n">
        <f aca="false">kWhgen!S11/(Z750RatedkWh*SurveyHrsIn!S11)</f>
        <v>0.294982078853047</v>
      </c>
      <c r="T11" s="70" t="n">
        <f aca="false">kWhgen!T11/(Z750RatedkWh*SurveyHrsIn!T11)</f>
        <v>0.421111111111111</v>
      </c>
      <c r="U11" s="70" t="n">
        <f aca="false">kWhgen!U11/(Z750RatedkWh*SurveyHrsIn!U11)</f>
        <v>0.360682481535318</v>
      </c>
      <c r="V11" s="70" t="n">
        <f aca="false">kWhgen!V11/(Z750RatedkWh*SurveyHrsIn!V11)</f>
        <v>0.293333333333333</v>
      </c>
      <c r="W11" s="70" t="n">
        <f aca="false">kWhgen!W11/(Z750RatedkWh*SurveyHrsIn!W11)</f>
        <v>0.164512544802867</v>
      </c>
      <c r="X11" s="70" t="n">
        <f aca="false">kWhgen!X11/(Z750RatedkWh*SurveyHrsIn!X11)</f>
        <v>0.203584229390681</v>
      </c>
      <c r="Y11" s="70" t="n">
        <f aca="false">kWhgen!Y11/(Z750RatedkWh*SurveyHrsIn!Y11)</f>
        <v>0.211481481481482</v>
      </c>
      <c r="Z11" s="70" t="n">
        <f aca="false">kWhgen!Z11/(Z750RatedkWh*SurveyHrsIn!Z11)</f>
        <v>0.409318996415771</v>
      </c>
      <c r="AA11" s="70" t="n">
        <f aca="false">kWhgen!AA11/(Z750RatedkWh*SurveyHrsIn!AA11)</f>
        <v>0.395185185185185</v>
      </c>
      <c r="AB11" s="70" t="n">
        <f aca="false">kWhgen!AB11/(Z750RatedkWh*SurveyHrsIn!AB11)</f>
        <v>0.43405017921147</v>
      </c>
      <c r="AC11" s="70" t="n">
        <f aca="false">kWhgen!AC11/(Z750RatedkWh*SurveyHrsIn!AC11)</f>
        <v>0.418663784173691</v>
      </c>
      <c r="AD11" s="70" t="n">
        <f aca="false">kWhgen!AD11/(Z750RatedkWh*SurveyHrsIn!AD11)</f>
        <v>0.50515873015873</v>
      </c>
      <c r="AE11" s="70" t="n">
        <f aca="false">kWhgen!AE11/(Z750RatedkWh*SurveyHrsIn!AE11)</f>
        <v>0.370250896057348</v>
      </c>
      <c r="AF11" s="70"/>
      <c r="AG11" s="70"/>
      <c r="AH11" s="70"/>
      <c r="AI11" s="70"/>
      <c r="AJ11" s="70"/>
      <c r="AK11" s="70"/>
      <c r="AL11" s="70"/>
      <c r="AM11" s="70"/>
      <c r="AN11" s="70"/>
      <c r="AO11" s="70" t="n">
        <f aca="false">AVERAGE(E11:P11)</f>
        <v>0.318258327691068</v>
      </c>
      <c r="AP11" s="70" t="n">
        <f aca="false">AVERAGE(Q11:AB11)</f>
        <v>0.319689191262949</v>
      </c>
      <c r="AQ11" s="70" t="n">
        <f aca="false">AVERAGE(AC11:AN11)</f>
        <v>0.431357803463256</v>
      </c>
      <c r="AR11" s="70" t="n">
        <f aca="false">AVERAGE(E11:G11)</f>
        <v>0.367251231911225</v>
      </c>
      <c r="AS11" s="70" t="n">
        <f aca="false">AVERAGE(H11:J11)</f>
        <v>0.360686320191159</v>
      </c>
      <c r="AT11" s="70" t="n">
        <f aca="false">AVERAGE(K11:M11)</f>
        <v>0.23316107128634</v>
      </c>
      <c r="AU11" s="136" t="n">
        <f aca="false">AVERAGE(N11:P11)</f>
        <v>0.311934687375548</v>
      </c>
      <c r="AV11" s="70" t="n">
        <f aca="false">AVERAGE(Q11:S11)</f>
        <v>0.314336917562724</v>
      </c>
      <c r="AW11" s="70" t="n">
        <f aca="false">AVERAGE(T11:V11)</f>
        <v>0.358375641993254</v>
      </c>
      <c r="AX11" s="70" t="n">
        <f aca="false">AVERAGE(W11:Y11)</f>
        <v>0.193192751891677</v>
      </c>
      <c r="AY11" s="70" t="n">
        <f aca="false">AVERAGE(Z11:AB11)</f>
        <v>0.412851453604142</v>
      </c>
      <c r="AZ11" s="70" t="n">
        <f aca="false">AVERAGE(AC11:AE11)</f>
        <v>0.431357803463256</v>
      </c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</row>
    <row r="12" customFormat="false" ht="12.75" hidden="false" customHeight="false" outlineLevel="0" collapsed="false">
      <c r="A12" s="69" t="s">
        <v>27</v>
      </c>
      <c r="B12" s="69" t="n">
        <v>2</v>
      </c>
      <c r="C12" s="69" t="n">
        <v>2</v>
      </c>
      <c r="D12" s="70" t="n">
        <f aca="false">kWhgen!D12/(Z750RatedkWh*SurveyHrsIn!D12)</f>
        <v>0.374910394265233</v>
      </c>
      <c r="E12" s="70" t="n">
        <f aca="false">kWhgen!E12/(Z750RatedkWh*SurveyHrsIn!E12)</f>
        <v>0.323686379928315</v>
      </c>
      <c r="F12" s="70" t="n">
        <f aca="false">kWhgen!F12/(Z750RatedkWh*SurveyHrsIn!F12)</f>
        <v>0.460489722054185</v>
      </c>
      <c r="G12" s="70" t="n">
        <f aca="false">kWhgen!G12/(Z750RatedkWh*SurveyHrsIn!G12)</f>
        <v>0.311747625918567</v>
      </c>
      <c r="H12" s="70" t="n">
        <f aca="false">kWhgen!H12/(Z750RatedkWh*SurveyHrsIn!H12)</f>
        <v>0.246666666666667</v>
      </c>
      <c r="I12" s="70" t="n">
        <f aca="false">kWhgen!I12/(Z750RatedkWh*SurveyHrsIn!I12)</f>
        <v>0.179569892473118</v>
      </c>
      <c r="J12" s="70" t="n">
        <f aca="false">kWhgen!J12/(Z750RatedkWh*SurveyHrsIn!J12)</f>
        <v>0.294444444444444</v>
      </c>
      <c r="K12" s="70" t="n">
        <f aca="false">kWhgen!K12/(Z750RatedkWh*SurveyHrsIn!K12)</f>
        <v>0.153046594982079</v>
      </c>
      <c r="L12" s="70" t="n">
        <f aca="false">kWhgen!L12/(Z750RatedkWh*SurveyHrsIn!L12)</f>
        <v>0.149820788530466</v>
      </c>
      <c r="M12" s="70" t="n">
        <f aca="false">kWhgen!M12/(Z750RatedkWh*SurveyHrsIn!M12)</f>
        <v>0.317040740740741</v>
      </c>
      <c r="N12" s="70" t="n">
        <f aca="false">kWhgen!N12/(Z750RatedkWh*SurveyHrsIn!N12)</f>
        <v>0.320439068100358</v>
      </c>
      <c r="O12" s="70" t="n">
        <f aca="false">kWhgen!O12/(Z750RatedkWh*SurveyHrsIn!O12)</f>
        <v>0.310161111111111</v>
      </c>
      <c r="P12" s="70" t="n">
        <f aca="false">kWhgen!P12/(Z750RatedkWh*SurveyHrsIn!P12)</f>
        <v>0.293318996415771</v>
      </c>
      <c r="Q12" s="70" t="n">
        <f aca="false">kWhgen!Q12/(Z750RatedkWh*SurveyHrsIn!Q12)</f>
        <v>0.297491039426523</v>
      </c>
      <c r="R12" s="70" t="n">
        <f aca="false">kWhgen!R12/(Z750RatedkWh*SurveyHrsIn!R12)</f>
        <v>0.109126984126984</v>
      </c>
      <c r="S12" s="70" t="n">
        <f aca="false">kWhgen!S12/(Z750RatedkWh*SurveyHrsIn!S12)</f>
        <v>0.236200716845878</v>
      </c>
      <c r="T12" s="70" t="n">
        <f aca="false">kWhgen!T12/(Z750RatedkWh*SurveyHrsIn!T12)</f>
        <v>0.407407407407407</v>
      </c>
      <c r="U12" s="70" t="n">
        <f aca="false">kWhgen!U12/(Z750RatedkWh*SurveyHrsIn!U12)</f>
        <v>0.345668593146142</v>
      </c>
      <c r="V12" s="70" t="n">
        <f aca="false">kWhgen!V12/(Z750RatedkWh*SurveyHrsIn!V12)</f>
        <v>0.281111111111111</v>
      </c>
      <c r="W12" s="70" t="n">
        <f aca="false">kWhgen!W12/(Z750RatedkWh*SurveyHrsIn!W12)</f>
        <v>0.15655017921147</v>
      </c>
      <c r="X12" s="70" t="n">
        <f aca="false">kWhgen!X12/(Z750RatedkWh*SurveyHrsIn!X12)</f>
        <v>0.182795698924731</v>
      </c>
      <c r="Y12" s="70" t="n">
        <f aca="false">kWhgen!Y12/(Z750RatedkWh*SurveyHrsIn!Y12)</f>
        <v>0.204444444444444</v>
      </c>
      <c r="Z12" s="70" t="n">
        <f aca="false">kWhgen!Z12/(Z750RatedkWh*SurveyHrsIn!Z12)</f>
        <v>0.391756272401434</v>
      </c>
      <c r="AA12" s="70" t="n">
        <f aca="false">kWhgen!AA12/(Z750RatedkWh*SurveyHrsIn!AA12)</f>
        <v>0.381111111111111</v>
      </c>
      <c r="AB12" s="70" t="n">
        <f aca="false">kWhgen!AB12/(Z750RatedkWh*SurveyHrsIn!AB12)</f>
        <v>0.385663082437276</v>
      </c>
      <c r="AC12" s="70" t="n">
        <f aca="false">kWhgen!AC12/(Z750RatedkWh*SurveyHrsIn!AC12)</f>
        <v>0.40104725695492</v>
      </c>
      <c r="AD12" s="70" t="n">
        <f aca="false">kWhgen!AD12/(Z750RatedkWh*SurveyHrsIn!AD12)</f>
        <v>0.513888888888889</v>
      </c>
      <c r="AE12" s="70" t="n">
        <f aca="false">kWhgen!AE12/(Z750RatedkWh*SurveyHrsIn!AE12)</f>
        <v>0.352329749103943</v>
      </c>
      <c r="AF12" s="70"/>
      <c r="AG12" s="70"/>
      <c r="AH12" s="70"/>
      <c r="AI12" s="70"/>
      <c r="AJ12" s="70"/>
      <c r="AK12" s="70"/>
      <c r="AL12" s="70"/>
      <c r="AM12" s="70"/>
      <c r="AN12" s="70"/>
      <c r="AO12" s="70" t="n">
        <f aca="false">AVERAGE(E12:P12)</f>
        <v>0.280036002613819</v>
      </c>
      <c r="AP12" s="70" t="n">
        <f aca="false">AVERAGE(Q12:AB12)</f>
        <v>0.281610553382876</v>
      </c>
      <c r="AQ12" s="70" t="n">
        <f aca="false">AVERAGE(AC12:AN12)</f>
        <v>0.422421964982584</v>
      </c>
      <c r="AR12" s="70" t="n">
        <f aca="false">AVERAGE(E12:G12)</f>
        <v>0.365307909300356</v>
      </c>
      <c r="AS12" s="70" t="n">
        <f aca="false">AVERAGE(H12:J12)</f>
        <v>0.240227001194743</v>
      </c>
      <c r="AT12" s="70" t="n">
        <f aca="false">AVERAGE(K12:M12)</f>
        <v>0.206636041417762</v>
      </c>
      <c r="AU12" s="136" t="n">
        <f aca="false">AVERAGE(N12:P12)</f>
        <v>0.307973058542413</v>
      </c>
      <c r="AV12" s="70" t="n">
        <f aca="false">AVERAGE(Q12:S12)</f>
        <v>0.214272913466462</v>
      </c>
      <c r="AW12" s="70" t="n">
        <f aca="false">AVERAGE(T12:V12)</f>
        <v>0.344729037221554</v>
      </c>
      <c r="AX12" s="70" t="n">
        <f aca="false">AVERAGE(W12:Y12)</f>
        <v>0.181263440860215</v>
      </c>
      <c r="AY12" s="70" t="n">
        <f aca="false">AVERAGE(Z12:AB12)</f>
        <v>0.386176821983274</v>
      </c>
      <c r="AZ12" s="70" t="n">
        <f aca="false">AVERAGE(AC12:AE12)</f>
        <v>0.422421964982584</v>
      </c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</row>
    <row r="13" customFormat="false" ht="12.75" hidden="false" customHeight="false" outlineLevel="0" collapsed="false">
      <c r="A13" s="69" t="s">
        <v>27</v>
      </c>
      <c r="B13" s="69" t="n">
        <v>2</v>
      </c>
      <c r="C13" s="69" t="n">
        <v>3</v>
      </c>
      <c r="D13" s="70" t="n">
        <f aca="false">kWhgen!D13/(Z750RatedkWh*SurveyHrsIn!D13)</f>
        <v>0.370250896057348</v>
      </c>
      <c r="E13" s="70" t="n">
        <f aca="false">kWhgen!E13/(Z750RatedkWh*SurveyHrsIn!E13)</f>
        <v>0.333715053763441</v>
      </c>
      <c r="F13" s="70" t="n">
        <f aca="false">kWhgen!F13/(Z750RatedkWh*SurveyHrsIn!F13)</f>
        <v>0.453200778595227</v>
      </c>
      <c r="G13" s="70" t="n">
        <f aca="false">kWhgen!G13/(Z750RatedkWh*SurveyHrsIn!G13)</f>
        <v>0.30646376785215</v>
      </c>
      <c r="H13" s="70" t="n">
        <f aca="false">kWhgen!H13/(Z750RatedkWh*SurveyHrsIn!H13)</f>
        <v>0.377907407407407</v>
      </c>
      <c r="I13" s="70" t="n">
        <f aca="false">kWhgen!I13/(Z750RatedkWh*SurveyHrsIn!I13)</f>
        <v>0.337634408602151</v>
      </c>
      <c r="J13" s="70" t="n">
        <f aca="false">kWhgen!J13/(Z750RatedkWh*SurveyHrsIn!J13)</f>
        <v>0.315925925925926</v>
      </c>
      <c r="K13" s="70" t="n">
        <f aca="false">kWhgen!K13/(Z750RatedkWh*SurveyHrsIn!K13)</f>
        <v>0.149462365591398</v>
      </c>
      <c r="L13" s="70" t="n">
        <f aca="false">kWhgen!L13/(Z750RatedkWh*SurveyHrsIn!L13)</f>
        <v>0.0792114695340502</v>
      </c>
      <c r="M13" s="70" t="n">
        <f aca="false">kWhgen!M13/(Z750RatedkWh*SurveyHrsIn!M13)</f>
        <v>0.284401851851852</v>
      </c>
      <c r="N13" s="70" t="n">
        <f aca="false">kWhgen!N13/(Z750RatedkWh*SurveyHrsIn!N13)</f>
        <v>0.317195340501792</v>
      </c>
      <c r="O13" s="70" t="n">
        <f aca="false">kWhgen!O13/(Z750RatedkWh*SurveyHrsIn!O13)</f>
        <v>0.364074074074074</v>
      </c>
      <c r="P13" s="70" t="n">
        <f aca="false">kWhgen!P13/(Z750RatedkWh*SurveyHrsIn!P13)</f>
        <v>0.256401433691756</v>
      </c>
      <c r="Q13" s="70" t="n">
        <f aca="false">kWhgen!Q13/(Z750RatedkWh*SurveyHrsIn!Q13)</f>
        <v>0.358064516129032</v>
      </c>
      <c r="R13" s="70" t="n">
        <f aca="false">kWhgen!R13/(Z750RatedkWh*SurveyHrsIn!R13)</f>
        <v>0.207539682539683</v>
      </c>
      <c r="S13" s="70" t="n">
        <f aca="false">kWhgen!S13/(Z750RatedkWh*SurveyHrsIn!S13)</f>
        <v>0.282437275985663</v>
      </c>
      <c r="T13" s="70" t="n">
        <f aca="false">kWhgen!T13/(Z750RatedkWh*SurveyHrsIn!T13)</f>
        <v>0.413333333333333</v>
      </c>
      <c r="U13" s="70" t="n">
        <f aca="false">kWhgen!U13/(Z750RatedkWh*SurveyHrsIn!U13)</f>
        <v>0.344970272755948</v>
      </c>
      <c r="V13" s="70" t="n">
        <f aca="false">kWhgen!V13/(Z750RatedkWh*SurveyHrsIn!V13)</f>
        <v>0.282592592592593</v>
      </c>
      <c r="W13" s="70" t="n">
        <f aca="false">kWhgen!W13/(Z750RatedkWh*SurveyHrsIn!W13)</f>
        <v>0.162874551971326</v>
      </c>
      <c r="X13" s="70" t="n">
        <f aca="false">kWhgen!X13/(Z750RatedkWh*SurveyHrsIn!X13)</f>
        <v>0.173476702508961</v>
      </c>
      <c r="Y13" s="70" t="n">
        <f aca="false">kWhgen!Y13/(Z750RatedkWh*SurveyHrsIn!Y13)</f>
        <v>0.204814814814815</v>
      </c>
      <c r="Z13" s="70" t="n">
        <f aca="false">kWhgen!Z13/(Z750RatedkWh*SurveyHrsIn!Z13)</f>
        <v>0.391039426523298</v>
      </c>
      <c r="AA13" s="70" t="n">
        <f aca="false">kWhgen!AA13/(Z750RatedkWh*SurveyHrsIn!AA13)</f>
        <v>0.375555555555556</v>
      </c>
      <c r="AB13" s="70" t="n">
        <f aca="false">kWhgen!AB13/(Z750RatedkWh*SurveyHrsIn!AB13)</f>
        <v>0.403225806451613</v>
      </c>
      <c r="AC13" s="70" t="n">
        <f aca="false">kWhgen!AC13/(Z750RatedkWh*SurveyHrsIn!AC13)</f>
        <v>0.368810187040459</v>
      </c>
      <c r="AD13" s="70" t="n">
        <f aca="false">kWhgen!AD13/(Z750RatedkWh*SurveyHrsIn!AD13)</f>
        <v>0.511507936507937</v>
      </c>
      <c r="AE13" s="70" t="n">
        <f aca="false">kWhgen!AE13/(Z750RatedkWh*SurveyHrsIn!AE13)</f>
        <v>0.346953405017921</v>
      </c>
      <c r="AF13" s="70"/>
      <c r="AG13" s="70"/>
      <c r="AH13" s="70"/>
      <c r="AI13" s="70"/>
      <c r="AJ13" s="70"/>
      <c r="AK13" s="70"/>
      <c r="AL13" s="70"/>
      <c r="AM13" s="70"/>
      <c r="AN13" s="70"/>
      <c r="AO13" s="70" t="n">
        <f aca="false">AVERAGE(E13:P13)</f>
        <v>0.297966156449269</v>
      </c>
      <c r="AP13" s="70" t="n">
        <f aca="false">AVERAGE(Q13:AB13)</f>
        <v>0.299993710930152</v>
      </c>
      <c r="AQ13" s="70" t="n">
        <f aca="false">AVERAGE(AC13:AN13)</f>
        <v>0.409090509522106</v>
      </c>
      <c r="AR13" s="70" t="n">
        <f aca="false">AVERAGE(E13:G13)</f>
        <v>0.364459866736939</v>
      </c>
      <c r="AS13" s="70" t="n">
        <f aca="false">AVERAGE(H13:J13)</f>
        <v>0.343822580645161</v>
      </c>
      <c r="AT13" s="70" t="n">
        <f aca="false">AVERAGE(K13:M13)</f>
        <v>0.171025228992433</v>
      </c>
      <c r="AU13" s="136" t="n">
        <f aca="false">AVERAGE(N13:P13)</f>
        <v>0.312556949422541</v>
      </c>
      <c r="AV13" s="70" t="n">
        <f aca="false">AVERAGE(Q13:S13)</f>
        <v>0.282680491551459</v>
      </c>
      <c r="AW13" s="70" t="n">
        <f aca="false">AVERAGE(T13:V13)</f>
        <v>0.346965399560625</v>
      </c>
      <c r="AX13" s="70" t="n">
        <f aca="false">AVERAGE(W13:Y13)</f>
        <v>0.180388689765034</v>
      </c>
      <c r="AY13" s="70" t="n">
        <f aca="false">AVERAGE(Z13:AB13)</f>
        <v>0.389940262843489</v>
      </c>
      <c r="AZ13" s="70" t="n">
        <f aca="false">AVERAGE(AC13:AE13)</f>
        <v>0.409090509522106</v>
      </c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</row>
    <row r="14" customFormat="false" ht="12.75" hidden="false" customHeight="false" outlineLevel="0" collapsed="false">
      <c r="A14" s="69" t="s">
        <v>27</v>
      </c>
      <c r="B14" s="69" t="n">
        <v>2</v>
      </c>
      <c r="C14" s="69" t="n">
        <v>4</v>
      </c>
      <c r="D14" s="70" t="n">
        <f aca="false">kWhgen!D14/(Z750RatedkWh*SurveyHrsIn!D14)</f>
        <v>0.378853046594982</v>
      </c>
      <c r="E14" s="70" t="n">
        <f aca="false">kWhgen!E14/(Z750RatedkWh*SurveyHrsIn!E14)</f>
        <v>0.338928315412186</v>
      </c>
      <c r="F14" s="70" t="n">
        <f aca="false">kWhgen!F14/(Z750RatedkWh*SurveyHrsIn!F14)</f>
        <v>0.439480414437188</v>
      </c>
      <c r="G14" s="70" t="n">
        <f aca="false">kWhgen!G14/(Z750RatedkWh*SurveyHrsIn!G14)</f>
        <v>0.275090860582803</v>
      </c>
      <c r="H14" s="70" t="n">
        <f aca="false">kWhgen!H14/(Z750RatedkWh*SurveyHrsIn!H14)</f>
        <v>0.287037037037037</v>
      </c>
      <c r="I14" s="70" t="n">
        <f aca="false">kWhgen!I14/(Z750RatedkWh*SurveyHrsIn!I14)</f>
        <v>0.0100358422939068</v>
      </c>
      <c r="J14" s="70" t="n">
        <f aca="false">kWhgen!J14/(Z750RatedkWh*SurveyHrsIn!J14)</f>
        <v>0.244814814814815</v>
      </c>
      <c r="K14" s="70" t="n">
        <f aca="false">kWhgen!K14/(Z750RatedkWh*SurveyHrsIn!K14)</f>
        <v>0.147670250896057</v>
      </c>
      <c r="L14" s="70" t="n">
        <f aca="false">kWhgen!L14/(Z750RatedkWh*SurveyHrsIn!L14)</f>
        <v>0.168817204301075</v>
      </c>
      <c r="M14" s="70" t="n">
        <f aca="false">kWhgen!M14/(Z750RatedkWh*SurveyHrsIn!M14)</f>
        <v>0.307827777777778</v>
      </c>
      <c r="N14" s="70" t="n">
        <f aca="false">kWhgen!N14/(Z750RatedkWh*SurveyHrsIn!N14)</f>
        <v>0.31047311827957</v>
      </c>
      <c r="O14" s="70" t="n">
        <f aca="false">kWhgen!O14/(Z750RatedkWh*SurveyHrsIn!O14)</f>
        <v>0.225185185185185</v>
      </c>
      <c r="P14" s="70" t="n">
        <f aca="false">kWhgen!P14/(Z750RatedkWh*SurveyHrsIn!P14)</f>
        <v>0.31410752688172</v>
      </c>
      <c r="Q14" s="70" t="n">
        <f aca="false">kWhgen!Q14/(Z750RatedkWh*SurveyHrsIn!Q14)</f>
        <v>0.370967741935484</v>
      </c>
      <c r="R14" s="70" t="n">
        <f aca="false">kWhgen!R14/(Z750RatedkWh*SurveyHrsIn!R14)</f>
        <v>0.287698412698413</v>
      </c>
      <c r="S14" s="70" t="n">
        <f aca="false">kWhgen!S14/(Z750RatedkWh*SurveyHrsIn!S14)</f>
        <v>0.272401433691756</v>
      </c>
      <c r="T14" s="70" t="n">
        <f aca="false">kWhgen!T14/(Z750RatedkWh*SurveyHrsIn!T14)</f>
        <v>0.40037037037037</v>
      </c>
      <c r="U14" s="70" t="n">
        <f aca="false">kWhgen!U14/(Z750RatedkWh*SurveyHrsIn!U14)</f>
        <v>0.309355932856043</v>
      </c>
      <c r="V14" s="70" t="n">
        <f aca="false">kWhgen!V14/(Z750RatedkWh*SurveyHrsIn!V14)</f>
        <v>0.250740740740741</v>
      </c>
      <c r="W14" s="70" t="n">
        <f aca="false">kWhgen!W14/(Z750RatedkWh*SurveyHrsIn!W14)</f>
        <v>0.010752688172043</v>
      </c>
      <c r="X14" s="70" t="n">
        <f aca="false">kWhgen!X14/(Z750RatedkWh*SurveyHrsIn!X14)</f>
        <v>0.0790752688172043</v>
      </c>
      <c r="Y14" s="70" t="n">
        <f aca="false">kWhgen!Y14/(Z750RatedkWh*SurveyHrsIn!Y14)</f>
        <v>0.15037037037037</v>
      </c>
      <c r="Z14" s="70" t="n">
        <f aca="false">kWhgen!Z14/(Z750RatedkWh*SurveyHrsIn!Z14)</f>
        <v>0.313978494623656</v>
      </c>
      <c r="AA14" s="70" t="n">
        <f aca="false">kWhgen!AA14/(Z750RatedkWh*SurveyHrsIn!AA14)</f>
        <v>0.386592592592593</v>
      </c>
      <c r="AB14" s="70" t="n">
        <f aca="false">kWhgen!AB14/(Z750RatedkWh*SurveyHrsIn!AB14)</f>
        <v>0.425433691756272</v>
      </c>
      <c r="AC14" s="70" t="n">
        <f aca="false">kWhgen!AC14/(Z750RatedkWh*SurveyHrsIn!AC14)</f>
        <v>0.378744968475133</v>
      </c>
      <c r="AD14" s="70" t="n">
        <f aca="false">kWhgen!AD14/(Z750RatedkWh*SurveyHrsIn!AD14)</f>
        <v>0.512301587301587</v>
      </c>
      <c r="AE14" s="70" t="n">
        <f aca="false">kWhgen!AE14/(Z750RatedkWh*SurveyHrsIn!AE14)</f>
        <v>0.346953405017921</v>
      </c>
      <c r="AF14" s="70"/>
      <c r="AG14" s="70"/>
      <c r="AH14" s="70"/>
      <c r="AI14" s="70"/>
      <c r="AJ14" s="70"/>
      <c r="AK14" s="70"/>
      <c r="AL14" s="70"/>
      <c r="AM14" s="70"/>
      <c r="AN14" s="70"/>
      <c r="AO14" s="70" t="n">
        <f aca="false">AVERAGE(E14:P14)</f>
        <v>0.25578902899161</v>
      </c>
      <c r="AP14" s="70" t="n">
        <f aca="false">AVERAGE(Q14:AB14)</f>
        <v>0.271478144885412</v>
      </c>
      <c r="AQ14" s="70" t="n">
        <f aca="false">AVERAGE(AC14:AN14)</f>
        <v>0.412666653598214</v>
      </c>
      <c r="AR14" s="70" t="n">
        <f aca="false">AVERAGE(E14:G14)</f>
        <v>0.351166530144059</v>
      </c>
      <c r="AS14" s="70" t="n">
        <f aca="false">AVERAGE(H14:J14)</f>
        <v>0.18062923138192</v>
      </c>
      <c r="AT14" s="70" t="n">
        <f aca="false">AVERAGE(K14:M14)</f>
        <v>0.208105077658303</v>
      </c>
      <c r="AU14" s="136" t="n">
        <f aca="false">AVERAGE(N14:P14)</f>
        <v>0.283255276782159</v>
      </c>
      <c r="AV14" s="70" t="n">
        <f aca="false">AVERAGE(Q14:S14)</f>
        <v>0.310355862775218</v>
      </c>
      <c r="AW14" s="70" t="n">
        <f aca="false">AVERAGE(T14:V14)</f>
        <v>0.320155681322385</v>
      </c>
      <c r="AX14" s="70" t="n">
        <f aca="false">AVERAGE(W14:Y14)</f>
        <v>0.0800661091198726</v>
      </c>
      <c r="AY14" s="70" t="n">
        <f aca="false">AVERAGE(Z14:AB14)</f>
        <v>0.375334926324174</v>
      </c>
      <c r="AZ14" s="70" t="n">
        <f aca="false">AVERAGE(AC14:AE14)</f>
        <v>0.412666653598214</v>
      </c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</row>
    <row r="15" customFormat="false" ht="12.75" hidden="false" customHeight="false" outlineLevel="0" collapsed="false">
      <c r="A15" s="69" t="s">
        <v>27</v>
      </c>
      <c r="B15" s="69" t="n">
        <v>2</v>
      </c>
      <c r="C15" s="69" t="n">
        <v>5</v>
      </c>
      <c r="D15" s="70" t="n">
        <f aca="false">kWhgen!D15/(Z750RatedkWh*SurveyHrsIn!D15)</f>
        <v>0.395340501792115</v>
      </c>
      <c r="E15" s="70" t="n">
        <f aca="false">kWhgen!E15/(Z750RatedkWh*SurveyHrsIn!E15)</f>
        <v>0.358582437275986</v>
      </c>
      <c r="F15" s="70" t="n">
        <f aca="false">kWhgen!F15/(Z750RatedkWh*SurveyHrsIn!F15)</f>
        <v>0.422329959239639</v>
      </c>
      <c r="G15" s="70" t="n">
        <f aca="false">kWhgen!G15/(Z750RatedkWh*SurveyHrsIn!G15)</f>
        <v>0.31273834930602</v>
      </c>
      <c r="H15" s="70" t="n">
        <f aca="false">kWhgen!H15/(Z750RatedkWh*SurveyHrsIn!H15)</f>
        <v>0.379316666666667</v>
      </c>
      <c r="I15" s="70" t="n">
        <f aca="false">kWhgen!I15/(Z750RatedkWh*SurveyHrsIn!I15)</f>
        <v>0.350537634408602</v>
      </c>
      <c r="J15" s="70" t="n">
        <f aca="false">kWhgen!J15/(Z750RatedkWh*SurveyHrsIn!J15)</f>
        <v>0.298148148148148</v>
      </c>
      <c r="K15" s="70" t="n">
        <f aca="false">kWhgen!K15/(Z750RatedkWh*SurveyHrsIn!K15)</f>
        <v>0.15089605734767</v>
      </c>
      <c r="L15" s="70" t="n">
        <f aca="false">kWhgen!L15/(Z750RatedkWh*SurveyHrsIn!L15)</f>
        <v>0.174910394265233</v>
      </c>
      <c r="M15" s="70" t="n">
        <f aca="false">kWhgen!M15/(Z750RatedkWh*SurveyHrsIn!M15)</f>
        <v>0.317866666666667</v>
      </c>
      <c r="N15" s="70" t="n">
        <f aca="false">kWhgen!N15/(Z750RatedkWh*SurveyHrsIn!N15)</f>
        <v>0.312888888888889</v>
      </c>
      <c r="O15" s="70" t="n">
        <f aca="false">kWhgen!O15/(Z750RatedkWh*SurveyHrsIn!O15)</f>
        <v>0.390244444444444</v>
      </c>
      <c r="P15" s="70" t="n">
        <f aca="false">kWhgen!P15/(Z750RatedkWh*SurveyHrsIn!P15)</f>
        <v>0.203354838709677</v>
      </c>
      <c r="Q15" s="70" t="n">
        <f aca="false">kWhgen!Q15/(Z750RatedkWh*SurveyHrsIn!Q15)</f>
        <v>0.328673835125448</v>
      </c>
      <c r="R15" s="70" t="n">
        <f aca="false">kWhgen!R15/(Z750RatedkWh*SurveyHrsIn!R15)</f>
        <v>0.258730158730159</v>
      </c>
      <c r="S15" s="70" t="n">
        <f aca="false">kWhgen!S15/(Z750RatedkWh*SurveyHrsIn!S15)</f>
        <v>0.267383512544803</v>
      </c>
      <c r="T15" s="70" t="n">
        <f aca="false">kWhgen!T15/(Z750RatedkWh*SurveyHrsIn!T15)</f>
        <v>0.427777777777778</v>
      </c>
      <c r="U15" s="70" t="n">
        <f aca="false">kWhgen!U15/(Z750RatedkWh*SurveyHrsIn!U15)</f>
        <v>0.362079122315707</v>
      </c>
      <c r="V15" s="70" t="n">
        <f aca="false">kWhgen!V15/(Z750RatedkWh*SurveyHrsIn!V15)</f>
        <v>0.285555555555556</v>
      </c>
      <c r="W15" s="70" t="n">
        <f aca="false">kWhgen!W15/(Z750RatedkWh*SurveyHrsIn!W15)</f>
        <v>0.160163082437276</v>
      </c>
      <c r="X15" s="70" t="n">
        <f aca="false">kWhgen!X15/(Z750RatedkWh*SurveyHrsIn!X15)</f>
        <v>0.187455197132617</v>
      </c>
      <c r="Y15" s="70" t="n">
        <f aca="false">kWhgen!Y15/(Z750RatedkWh*SurveyHrsIn!Y15)</f>
        <v>0.208518518518519</v>
      </c>
      <c r="Z15" s="70" t="n">
        <f aca="false">kWhgen!Z15/(Z750RatedkWh*SurveyHrsIn!Z15)</f>
        <v>0.39820788530466</v>
      </c>
      <c r="AA15" s="70" t="n">
        <f aca="false">kWhgen!AA15/(Z750RatedkWh*SurveyHrsIn!AA15)</f>
        <v>0.388148148148148</v>
      </c>
      <c r="AB15" s="70" t="n">
        <f aca="false">kWhgen!AB15/(Z750RatedkWh*SurveyHrsIn!AB15)</f>
        <v>0.43010752688172</v>
      </c>
      <c r="AC15" s="70" t="n">
        <f aca="false">kWhgen!AC15/(Z750RatedkWh*SurveyHrsIn!AC15)</f>
        <v>0.389332853802383</v>
      </c>
      <c r="AD15" s="70" t="n">
        <f aca="false">kWhgen!AD15/(Z750RatedkWh*SurveyHrsIn!AD15)</f>
        <v>0.523809523809524</v>
      </c>
      <c r="AE15" s="70" t="n">
        <f aca="false">kWhgen!AE15/(Z750RatedkWh*SurveyHrsIn!AE15)</f>
        <v>0.361648745519713</v>
      </c>
      <c r="AF15" s="70"/>
      <c r="AG15" s="70"/>
      <c r="AH15" s="70"/>
      <c r="AI15" s="70"/>
      <c r="AJ15" s="70"/>
      <c r="AK15" s="70"/>
      <c r="AL15" s="70"/>
      <c r="AM15" s="70"/>
      <c r="AN15" s="70"/>
      <c r="AO15" s="70" t="n">
        <f aca="false">AVERAGE(E15:P15)</f>
        <v>0.305984540447304</v>
      </c>
      <c r="AP15" s="70" t="n">
        <f aca="false">AVERAGE(Q15:AB15)</f>
        <v>0.308566693372699</v>
      </c>
      <c r="AQ15" s="70" t="n">
        <f aca="false">AVERAGE(AC15:AN15)</f>
        <v>0.424930374377207</v>
      </c>
      <c r="AR15" s="70" t="n">
        <f aca="false">AVERAGE(E15:G15)</f>
        <v>0.364550248607215</v>
      </c>
      <c r="AS15" s="70" t="n">
        <f aca="false">AVERAGE(H15:J15)</f>
        <v>0.342667483074472</v>
      </c>
      <c r="AT15" s="70" t="n">
        <f aca="false">AVERAGE(K15:M15)</f>
        <v>0.21455770609319</v>
      </c>
      <c r="AU15" s="136" t="n">
        <f aca="false">AVERAGE(N15:P15)</f>
        <v>0.302162724014337</v>
      </c>
      <c r="AV15" s="70" t="n">
        <f aca="false">AVERAGE(Q15:S15)</f>
        <v>0.284929168800137</v>
      </c>
      <c r="AW15" s="70" t="n">
        <f aca="false">AVERAGE(T15:V15)</f>
        <v>0.35847081854968</v>
      </c>
      <c r="AX15" s="70" t="n">
        <f aca="false">AVERAGE(W15:Y15)</f>
        <v>0.185378932696137</v>
      </c>
      <c r="AY15" s="70" t="n">
        <f aca="false">AVERAGE(Z15:AB15)</f>
        <v>0.405487853444843</v>
      </c>
      <c r="AZ15" s="70" t="n">
        <f aca="false">AVERAGE(AC15:AE15)</f>
        <v>0.424930374377207</v>
      </c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</row>
    <row r="16" customFormat="false" ht="12.75" hidden="false" customHeight="false" outlineLevel="0" collapsed="false">
      <c r="A16" s="69" t="s">
        <v>27</v>
      </c>
      <c r="B16" s="69" t="n">
        <v>2</v>
      </c>
      <c r="C16" s="69" t="n">
        <v>6</v>
      </c>
      <c r="D16" s="70" t="n">
        <f aca="false">kWhgen!D16/(Z750RatedkWh*SurveyHrsIn!D16)</f>
        <v>0.389247311827957</v>
      </c>
      <c r="E16" s="70" t="n">
        <f aca="false">kWhgen!E16/(Z750RatedkWh*SurveyHrsIn!E16)</f>
        <v>0.373824372759857</v>
      </c>
      <c r="F16" s="70" t="n">
        <f aca="false">kWhgen!F16/(Z750RatedkWh*SurveyHrsIn!F16)</f>
        <v>0.447198119276085</v>
      </c>
      <c r="G16" s="70" t="n">
        <f aca="false">kWhgen!G16/(Z750RatedkWh*SurveyHrsIn!G16)</f>
        <v>0.313398831564322</v>
      </c>
      <c r="H16" s="70" t="n">
        <f aca="false">kWhgen!H16/(Z750RatedkWh*SurveyHrsIn!H16)</f>
        <v>0.3686</v>
      </c>
      <c r="I16" s="70" t="n">
        <f aca="false">kWhgen!I16/(Z750RatedkWh*SurveyHrsIn!I16)</f>
        <v>0.340143369175627</v>
      </c>
      <c r="J16" s="70" t="n">
        <f aca="false">kWhgen!J16/(Z750RatedkWh*SurveyHrsIn!J16)</f>
        <v>0.315185185185185</v>
      </c>
      <c r="K16" s="70" t="n">
        <f aca="false">kWhgen!K16/(Z750RatedkWh*SurveyHrsIn!K16)</f>
        <v>0.150537634408602</v>
      </c>
      <c r="L16" s="70" t="n">
        <f aca="false">kWhgen!L16/(Z750RatedkWh*SurveyHrsIn!L16)</f>
        <v>0.178853046594982</v>
      </c>
      <c r="M16" s="70" t="n">
        <f aca="false">kWhgen!M16/(Z750RatedkWh*SurveyHrsIn!M16)</f>
        <v>0.324085185185185</v>
      </c>
      <c r="N16" s="70" t="n">
        <f aca="false">kWhgen!N16/(Z750RatedkWh*SurveyHrsIn!N16)</f>
        <v>0.319433691756272</v>
      </c>
      <c r="O16" s="70" t="n">
        <f aca="false">kWhgen!O16/(Z750RatedkWh*SurveyHrsIn!O16)</f>
        <v>0.388888888888889</v>
      </c>
      <c r="P16" s="70" t="n">
        <f aca="false">kWhgen!P16/(Z750RatedkWh*SurveyHrsIn!P16)</f>
        <v>0.064336917562724</v>
      </c>
      <c r="Q16" s="70" t="n">
        <f aca="false">kWhgen!Q16/(Z750RatedkWh*SurveyHrsIn!Q16)</f>
        <v>0.340860215053763</v>
      </c>
      <c r="R16" s="70" t="n">
        <f aca="false">kWhgen!R16/(Z750RatedkWh*SurveyHrsIn!R16)</f>
        <v>0.243253968253968</v>
      </c>
      <c r="S16" s="70" t="n">
        <f aca="false">kWhgen!S16/(Z750RatedkWh*SurveyHrsIn!S16)</f>
        <v>0.279928315412186</v>
      </c>
      <c r="T16" s="70" t="n">
        <f aca="false">kWhgen!T16/(Z750RatedkWh*SurveyHrsIn!T16)</f>
        <v>0.394074074074074</v>
      </c>
      <c r="U16" s="70" t="n">
        <f aca="false">kWhgen!U16/(Z750RatedkWh*SurveyHrsIn!U16)</f>
        <v>0.346716073731434</v>
      </c>
      <c r="V16" s="70" t="n">
        <f aca="false">kWhgen!V16/(Z750RatedkWh*SurveyHrsIn!V16)</f>
        <v>0.274444444444444</v>
      </c>
      <c r="W16" s="70" t="n">
        <f aca="false">kWhgen!W16/(Z750RatedkWh*SurveyHrsIn!W16)</f>
        <v>0.153833333333333</v>
      </c>
      <c r="X16" s="70" t="n">
        <f aca="false">kWhgen!X16/(Z750RatedkWh*SurveyHrsIn!X16)</f>
        <v>0.176344086021505</v>
      </c>
      <c r="Y16" s="70" t="n">
        <f aca="false">kWhgen!Y16/(Z750RatedkWh*SurveyHrsIn!Y16)</f>
        <v>0.202962962962963</v>
      </c>
      <c r="Z16" s="70" t="n">
        <f aca="false">kWhgen!Z16/(Z750RatedkWh*SurveyHrsIn!Z16)</f>
        <v>0.374551971326165</v>
      </c>
      <c r="AA16" s="70" t="n">
        <f aca="false">kWhgen!AA16/(Z750RatedkWh*SurveyHrsIn!AA16)</f>
        <v>0.374444444444444</v>
      </c>
      <c r="AB16" s="70" t="n">
        <f aca="false">kWhgen!AB16/(Z750RatedkWh*SurveyHrsIn!AB16)</f>
        <v>0.394623655913979</v>
      </c>
      <c r="AC16" s="70" t="n">
        <f aca="false">kWhgen!AC16/(Z750RatedkWh*SurveyHrsIn!AC16)</f>
        <v>0.392453239066908</v>
      </c>
      <c r="AD16" s="70" t="n">
        <f aca="false">kWhgen!AD16/(Z750RatedkWh*SurveyHrsIn!AD16)</f>
        <v>0.522619047619048</v>
      </c>
      <c r="AE16" s="70" t="n">
        <f aca="false">kWhgen!AE16/(Z750RatedkWh*SurveyHrsIn!AE16)</f>
        <v>0.33010752688172</v>
      </c>
      <c r="AF16" s="70"/>
      <c r="AG16" s="70"/>
      <c r="AH16" s="70"/>
      <c r="AI16" s="70"/>
      <c r="AJ16" s="70"/>
      <c r="AK16" s="70"/>
      <c r="AL16" s="70"/>
      <c r="AM16" s="70"/>
      <c r="AN16" s="70"/>
      <c r="AO16" s="70" t="n">
        <f aca="false">AVERAGE(E16:P16)</f>
        <v>0.298707103529811</v>
      </c>
      <c r="AP16" s="70" t="n">
        <f aca="false">AVERAGE(Q16:AB16)</f>
        <v>0.296336462081022</v>
      </c>
      <c r="AQ16" s="70" t="n">
        <f aca="false">AVERAGE(AC16:AN16)</f>
        <v>0.415059937855892</v>
      </c>
      <c r="AR16" s="70" t="n">
        <f aca="false">AVERAGE(E16:G16)</f>
        <v>0.378140441200088</v>
      </c>
      <c r="AS16" s="70" t="n">
        <f aca="false">AVERAGE(H16:J16)</f>
        <v>0.341309518120271</v>
      </c>
      <c r="AT16" s="70" t="n">
        <f aca="false">AVERAGE(K16:M16)</f>
        <v>0.21782528872959</v>
      </c>
      <c r="AU16" s="136" t="n">
        <f aca="false">AVERAGE(N16:P16)</f>
        <v>0.257553166069295</v>
      </c>
      <c r="AV16" s="70" t="n">
        <f aca="false">AVERAGE(Q16:S16)</f>
        <v>0.288014166239973</v>
      </c>
      <c r="AW16" s="70" t="n">
        <f aca="false">AVERAGE(T16:V16)</f>
        <v>0.338411530749984</v>
      </c>
      <c r="AX16" s="70" t="n">
        <f aca="false">AVERAGE(W16:Y16)</f>
        <v>0.177713460772601</v>
      </c>
      <c r="AY16" s="70" t="n">
        <f aca="false">AVERAGE(Z16:AB16)</f>
        <v>0.381206690561529</v>
      </c>
      <c r="AZ16" s="70" t="n">
        <f aca="false">AVERAGE(AC16:AE16)</f>
        <v>0.415059937855892</v>
      </c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</row>
    <row r="17" customFormat="false" ht="12.75" hidden="false" customHeight="false" outlineLevel="0" collapsed="false">
      <c r="A17" s="69" t="s">
        <v>27</v>
      </c>
      <c r="B17" s="69" t="n">
        <v>2</v>
      </c>
      <c r="C17" s="69" t="n">
        <v>7</v>
      </c>
      <c r="D17" s="70" t="n">
        <f aca="false">kWhgen!D17/(Z750RatedkWh*SurveyHrsIn!D17)</f>
        <v>0.378853046594982</v>
      </c>
      <c r="E17" s="70" t="n">
        <f aca="false">kWhgen!E17/(Z750RatedkWh*SurveyHrsIn!E17)</f>
        <v>0.337725806451613</v>
      </c>
      <c r="F17" s="70" t="n">
        <f aca="false">kWhgen!F17/(Z750RatedkWh*SurveyHrsIn!F17)</f>
        <v>0.457917153774553</v>
      </c>
      <c r="G17" s="70" t="n">
        <f aca="false">kWhgen!G17/(Z750RatedkWh*SurveyHrsIn!G17)</f>
        <v>0.312408108176869</v>
      </c>
      <c r="H17" s="70" t="n">
        <f aca="false">kWhgen!H17/(Z750RatedkWh*SurveyHrsIn!H17)</f>
        <v>0.38317962962963</v>
      </c>
      <c r="I17" s="70" t="n">
        <f aca="false">kWhgen!I17/(Z750RatedkWh*SurveyHrsIn!I17)</f>
        <v>0.326164874551971</v>
      </c>
      <c r="J17" s="70" t="n">
        <f aca="false">kWhgen!J17/(Z750RatedkWh*SurveyHrsIn!J17)</f>
        <v>0.295925925925926</v>
      </c>
      <c r="K17" s="70" t="n">
        <f aca="false">kWhgen!K17/(Z750RatedkWh*SurveyHrsIn!K17)</f>
        <v>0.154480286738351</v>
      </c>
      <c r="L17" s="70" t="n">
        <f aca="false">kWhgen!L17/(Z750RatedkWh*SurveyHrsIn!L17)</f>
        <v>0.180645161290323</v>
      </c>
      <c r="M17" s="70" t="n">
        <f aca="false">kWhgen!M17/(Z750RatedkWh*SurveyHrsIn!M17)</f>
        <v>0.317018518518519</v>
      </c>
      <c r="N17" s="70" t="n">
        <f aca="false">kWhgen!N17/(Z750RatedkWh*SurveyHrsIn!N17)</f>
        <v>0.327426523297491</v>
      </c>
      <c r="O17" s="70" t="n">
        <f aca="false">kWhgen!O17/(Z750RatedkWh*SurveyHrsIn!O17)</f>
        <v>0.31477962962963</v>
      </c>
      <c r="P17" s="70" t="n">
        <f aca="false">kWhgen!P17/(Z750RatedkWh*SurveyHrsIn!P17)</f>
        <v>0.319483870967742</v>
      </c>
      <c r="Q17" s="70" t="n">
        <f aca="false">kWhgen!Q17/(Z750RatedkWh*SurveyHrsIn!Q17)</f>
        <v>0.380286738351255</v>
      </c>
      <c r="R17" s="70" t="n">
        <f aca="false">kWhgen!R17/(Z750RatedkWh*SurveyHrsIn!R17)</f>
        <v>0.311111111111111</v>
      </c>
      <c r="S17" s="70" t="n">
        <f aca="false">kWhgen!S17/(Z750RatedkWh*SurveyHrsIn!S17)</f>
        <v>0.26989247311828</v>
      </c>
      <c r="T17" s="70" t="n">
        <f aca="false">kWhgen!T17/(Z750RatedkWh*SurveyHrsIn!T17)</f>
        <v>0.411111111111111</v>
      </c>
      <c r="U17" s="70" t="n">
        <f aca="false">kWhgen!U17/(Z750RatedkWh*SurveyHrsIn!U17)</f>
        <v>0.346716073731434</v>
      </c>
      <c r="V17" s="70" t="n">
        <f aca="false">kWhgen!V17/(Z750RatedkWh*SurveyHrsIn!V17)</f>
        <v>0.292962962962963</v>
      </c>
      <c r="W17" s="70" t="n">
        <f aca="false">kWhgen!W17/(Z750RatedkWh*SurveyHrsIn!W17)</f>
        <v>0.147826164874552</v>
      </c>
      <c r="X17" s="70" t="n">
        <f aca="false">kWhgen!X17/(Z750RatedkWh*SurveyHrsIn!X17)</f>
        <v>0.184587813620072</v>
      </c>
      <c r="Y17" s="70" t="n">
        <f aca="false">kWhgen!Y17/(Z750RatedkWh*SurveyHrsIn!Y17)</f>
        <v>0.211481481481482</v>
      </c>
      <c r="Z17" s="70" t="n">
        <f aca="false">kWhgen!Z17/(Z750RatedkWh*SurveyHrsIn!Z17)</f>
        <v>0.383512544802867</v>
      </c>
      <c r="AA17" s="70" t="n">
        <f aca="false">kWhgen!AA17/(Z750RatedkWh*SurveyHrsIn!AA17)</f>
        <v>0.392940740740741</v>
      </c>
      <c r="AB17" s="70" t="n">
        <f aca="false">kWhgen!AB17/(Z750RatedkWh*SurveyHrsIn!AB17)</f>
        <v>0.407831541218638</v>
      </c>
      <c r="AC17" s="70" t="n">
        <f aca="false">kWhgen!AC17/(Z750RatedkWh*SurveyHrsIn!AC17)</f>
        <v>0.108418701743616</v>
      </c>
      <c r="AD17" s="70" t="n">
        <f aca="false">kWhgen!AD17/(Z750RatedkWh*SurveyHrsIn!AD17)</f>
        <v>0.468253968253968</v>
      </c>
      <c r="AE17" s="70" t="n">
        <f aca="false">kWhgen!AE17/(Z750RatedkWh*SurveyHrsIn!AE17)</f>
        <v>0.322939068100358</v>
      </c>
      <c r="AF17" s="70"/>
      <c r="AG17" s="70"/>
      <c r="AH17" s="70"/>
      <c r="AI17" s="70"/>
      <c r="AJ17" s="70"/>
      <c r="AK17" s="70"/>
      <c r="AL17" s="70"/>
      <c r="AM17" s="70"/>
      <c r="AN17" s="70"/>
      <c r="AO17" s="70" t="n">
        <f aca="false">AVERAGE(E17:P17)</f>
        <v>0.310596290746051</v>
      </c>
      <c r="AP17" s="70" t="n">
        <f aca="false">AVERAGE(Q17:AB17)</f>
        <v>0.311688396427042</v>
      </c>
      <c r="AQ17" s="70" t="n">
        <f aca="false">AVERAGE(AC17:AN17)</f>
        <v>0.299870579365981</v>
      </c>
      <c r="AR17" s="70" t="n">
        <f aca="false">AVERAGE(E17:G17)</f>
        <v>0.369350356134345</v>
      </c>
      <c r="AS17" s="70" t="n">
        <f aca="false">AVERAGE(H17:J17)</f>
        <v>0.335090143369176</v>
      </c>
      <c r="AT17" s="70" t="n">
        <f aca="false">AVERAGE(K17:M17)</f>
        <v>0.217381322182397</v>
      </c>
      <c r="AU17" s="136" t="n">
        <f aca="false">AVERAGE(N17:P17)</f>
        <v>0.320563341298288</v>
      </c>
      <c r="AV17" s="70" t="n">
        <f aca="false">AVERAGE(Q17:S17)</f>
        <v>0.320430107526882</v>
      </c>
      <c r="AW17" s="70" t="n">
        <f aca="false">AVERAGE(T17:V17)</f>
        <v>0.350263382601836</v>
      </c>
      <c r="AX17" s="70" t="n">
        <f aca="false">AVERAGE(W17:Y17)</f>
        <v>0.181298486658702</v>
      </c>
      <c r="AY17" s="70" t="n">
        <f aca="false">AVERAGE(Z17:AB17)</f>
        <v>0.394761608920749</v>
      </c>
      <c r="AZ17" s="70" t="n">
        <f aca="false">AVERAGE(AC17:AE17)</f>
        <v>0.299870579365981</v>
      </c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</row>
    <row r="18" customFormat="false" ht="12.75" hidden="false" customHeight="false" outlineLevel="0" collapsed="false">
      <c r="A18" s="69" t="s">
        <v>27</v>
      </c>
      <c r="B18" s="69" t="n">
        <v>2</v>
      </c>
      <c r="C18" s="69" t="n">
        <v>8</v>
      </c>
      <c r="D18" s="70" t="n">
        <f aca="false">kWhgen!D18/(Z750RatedkWh*SurveyHrsIn!D18)</f>
        <v>0.37741935483871</v>
      </c>
      <c r="E18" s="70" t="n">
        <f aca="false">kWhgen!E18/(Z750RatedkWh*SurveyHrsIn!E18)</f>
        <v>0.352164874551971</v>
      </c>
      <c r="F18" s="70" t="n">
        <f aca="false">kWhgen!F18/(Z750RatedkWh*SurveyHrsIn!F18)</f>
        <v>0.43219147097823</v>
      </c>
      <c r="G18" s="70" t="n">
        <f aca="false">kWhgen!G18/(Z750RatedkWh*SurveyHrsIn!G18)</f>
        <v>0.287309782361391</v>
      </c>
      <c r="H18" s="70" t="n">
        <f aca="false">kWhgen!H18/(Z750RatedkWh*SurveyHrsIn!H18)</f>
        <v>0.331111111111111</v>
      </c>
      <c r="I18" s="70" t="n">
        <f aca="false">kWhgen!I18/(Z750RatedkWh*SurveyHrsIn!I18)</f>
        <v>0.33584229390681</v>
      </c>
      <c r="J18" s="70" t="n">
        <f aca="false">kWhgen!J18/(Z750RatedkWh*SurveyHrsIn!J18)</f>
        <v>0.313333333333333</v>
      </c>
      <c r="K18" s="70" t="n">
        <f aca="false">kWhgen!K18/(Z750RatedkWh*SurveyHrsIn!K18)</f>
        <v>0.149462365591398</v>
      </c>
      <c r="L18" s="70" t="n">
        <f aca="false">kWhgen!L18/(Z750RatedkWh*SurveyHrsIn!L18)</f>
        <v>0.163440860215054</v>
      </c>
      <c r="M18" s="70" t="n">
        <f aca="false">kWhgen!M18/(Z750RatedkWh*SurveyHrsIn!M18)</f>
        <v>0.312462962962963</v>
      </c>
      <c r="N18" s="70" t="n">
        <f aca="false">kWhgen!N18/(Z750RatedkWh*SurveyHrsIn!N18)</f>
        <v>0.28647311827957</v>
      </c>
      <c r="O18" s="70" t="n">
        <f aca="false">kWhgen!O18/(Z750RatedkWh*SurveyHrsIn!O18)</f>
        <v>0.126837037037037</v>
      </c>
      <c r="P18" s="70" t="n">
        <f aca="false">kWhgen!P18/(Z750RatedkWh*SurveyHrsIn!P18)</f>
        <v>0.193677419354839</v>
      </c>
      <c r="Q18" s="70" t="n">
        <f aca="false">kWhgen!Q18/(Z750RatedkWh*SurveyHrsIn!Q18)</f>
        <v>0.32078853046595</v>
      </c>
      <c r="R18" s="70" t="n">
        <f aca="false">kWhgen!R18/(Z750RatedkWh*SurveyHrsIn!R18)</f>
        <v>0.238095238095238</v>
      </c>
      <c r="S18" s="70" t="n">
        <f aca="false">kWhgen!S18/(Z750RatedkWh*SurveyHrsIn!S18)</f>
        <v>0.23584229390681</v>
      </c>
      <c r="T18" s="70" t="n">
        <f aca="false">kWhgen!T18/(Z750RatedkWh*SurveyHrsIn!T18)</f>
        <v>0.355185185185185</v>
      </c>
      <c r="U18" s="70" t="n">
        <f aca="false">kWhgen!U18/(Z750RatedkWh*SurveyHrsIn!U18)</f>
        <v>0.326115622220704</v>
      </c>
      <c r="V18" s="70" t="n">
        <f aca="false">kWhgen!V18/(Z750RatedkWh*SurveyHrsIn!V18)</f>
        <v>0.27037037037037</v>
      </c>
      <c r="W18" s="70" t="n">
        <f aca="false">kWhgen!W18/(Z750RatedkWh*SurveyHrsIn!W18)</f>
        <v>0.149019713261649</v>
      </c>
      <c r="X18" s="70" t="n">
        <f aca="false">kWhgen!X18/(Z750RatedkWh*SurveyHrsIn!X18)</f>
        <v>0.173118279569892</v>
      </c>
      <c r="Y18" s="70" t="n">
        <f aca="false">kWhgen!Y18/(Z750RatedkWh*SurveyHrsIn!Y18)</f>
        <v>0.191851851851852</v>
      </c>
      <c r="Z18" s="70" t="n">
        <f aca="false">kWhgen!Z18/(Z750RatedkWh*SurveyHrsIn!Z18)</f>
        <v>0.324372759856631</v>
      </c>
      <c r="AA18" s="70" t="n">
        <f aca="false">kWhgen!AA18/(Z750RatedkWh*SurveyHrsIn!AA18)</f>
        <v>0.347777777777778</v>
      </c>
      <c r="AB18" s="70" t="n">
        <f aca="false">kWhgen!AB18/(Z750RatedkWh*SurveyHrsIn!AB18)</f>
        <v>0.397132616487455</v>
      </c>
      <c r="AC18" s="70" t="n">
        <f aca="false">kWhgen!AC18/(Z750RatedkWh*SurveyHrsIn!AC18)</f>
        <v>0.359122479300596</v>
      </c>
      <c r="AD18" s="70" t="n">
        <f aca="false">kWhgen!AD18/(Z750RatedkWh*SurveyHrsIn!AD18)</f>
        <v>0.496031746031746</v>
      </c>
      <c r="AE18" s="70" t="n">
        <f aca="false">kWhgen!AE18/(Z750RatedkWh*SurveyHrsIn!AE18)</f>
        <v>0.301075268817204</v>
      </c>
      <c r="AF18" s="70"/>
      <c r="AG18" s="70"/>
      <c r="AH18" s="70"/>
      <c r="AI18" s="70"/>
      <c r="AJ18" s="70"/>
      <c r="AK18" s="70"/>
      <c r="AL18" s="70"/>
      <c r="AM18" s="70"/>
      <c r="AN18" s="70"/>
      <c r="AO18" s="70" t="n">
        <f aca="false">AVERAGE(E18:P18)</f>
        <v>0.273692219140309</v>
      </c>
      <c r="AP18" s="70" t="n">
        <f aca="false">AVERAGE(Q18:AB18)</f>
        <v>0.277472519920793</v>
      </c>
      <c r="AQ18" s="70" t="n">
        <f aca="false">AVERAGE(AC18:AN18)</f>
        <v>0.385409831383182</v>
      </c>
      <c r="AR18" s="70" t="n">
        <f aca="false">AVERAGE(E18:G18)</f>
        <v>0.357222042630531</v>
      </c>
      <c r="AS18" s="70" t="n">
        <f aca="false">AVERAGE(H18:J18)</f>
        <v>0.326762246117085</v>
      </c>
      <c r="AT18" s="70" t="n">
        <f aca="false">AVERAGE(K18:M18)</f>
        <v>0.208455396256472</v>
      </c>
      <c r="AU18" s="136" t="n">
        <f aca="false">AVERAGE(N18:P18)</f>
        <v>0.202329191557149</v>
      </c>
      <c r="AV18" s="70" t="n">
        <f aca="false">AVERAGE(Q18:S18)</f>
        <v>0.264908687489333</v>
      </c>
      <c r="AW18" s="70" t="n">
        <f aca="false">AVERAGE(T18:V18)</f>
        <v>0.31722372592542</v>
      </c>
      <c r="AX18" s="70" t="n">
        <f aca="false">AVERAGE(W18:Y18)</f>
        <v>0.171329948227798</v>
      </c>
      <c r="AY18" s="70" t="n">
        <f aca="false">AVERAGE(Z18:AB18)</f>
        <v>0.356427718040621</v>
      </c>
      <c r="AZ18" s="70" t="n">
        <f aca="false">AVERAGE(AC18:AE18)</f>
        <v>0.385409831383182</v>
      </c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</row>
    <row r="19" customFormat="false" ht="12.75" hidden="false" customHeight="false" outlineLevel="0" collapsed="false">
      <c r="A19" s="69" t="s">
        <v>27</v>
      </c>
      <c r="B19" s="69" t="n">
        <v>2</v>
      </c>
      <c r="C19" s="69" t="n">
        <v>9</v>
      </c>
      <c r="D19" s="70" t="n">
        <f aca="false">kWhgen!D19/(Z750RatedkWh*SurveyHrsIn!D19)</f>
        <v>0.381362007168459</v>
      </c>
      <c r="E19" s="70" t="n">
        <f aca="false">kWhgen!E19/(Z750RatedkWh*SurveyHrsIn!E19)</f>
        <v>0.367808243727599</v>
      </c>
      <c r="F19" s="70" t="n">
        <f aca="false">kWhgen!F19/(Z750RatedkWh*SurveyHrsIn!F19)</f>
        <v>0.474210086212225</v>
      </c>
      <c r="G19" s="70" t="n">
        <f aca="false">kWhgen!G19/(Z750RatedkWh*SurveyHrsIn!G19)</f>
        <v>0.31934317188904</v>
      </c>
      <c r="H19" s="70" t="n">
        <f aca="false">kWhgen!H19/(Z750RatedkWh*SurveyHrsIn!H19)</f>
        <v>0.389159259259259</v>
      </c>
      <c r="I19" s="70" t="n">
        <f aca="false">kWhgen!I19/(Z750RatedkWh*SurveyHrsIn!I19)</f>
        <v>0.331899641577061</v>
      </c>
      <c r="J19" s="70" t="n">
        <f aca="false">kWhgen!J19/(Z750RatedkWh*SurveyHrsIn!J19)</f>
        <v>0.322222222222222</v>
      </c>
      <c r="K19" s="70" t="n">
        <f aca="false">kWhgen!K19/(Z750RatedkWh*SurveyHrsIn!K19)</f>
        <v>0.160573476702509</v>
      </c>
      <c r="L19" s="70" t="n">
        <f aca="false">kWhgen!L19/(Z750RatedkWh*SurveyHrsIn!L19)</f>
        <v>0.176134408602151</v>
      </c>
      <c r="M19" s="70" t="n">
        <f aca="false">kWhgen!M19/(Z750RatedkWh*SurveyHrsIn!M19)</f>
        <v>0.322646296296296</v>
      </c>
      <c r="N19" s="70" t="n">
        <f aca="false">kWhgen!N19/(Z750RatedkWh*SurveyHrsIn!N19)</f>
        <v>0.339069892473118</v>
      </c>
      <c r="O19" s="70" t="n">
        <f aca="false">kWhgen!O19/(Z750RatedkWh*SurveyHrsIn!O19)</f>
        <v>0.400740740740741</v>
      </c>
      <c r="P19" s="70" t="n">
        <f aca="false">kWhgen!P19/(Z750RatedkWh*SurveyHrsIn!P19)</f>
        <v>0.360344086021505</v>
      </c>
      <c r="Q19" s="70" t="n">
        <f aca="false">kWhgen!Q19/(Z750RatedkWh*SurveyHrsIn!Q19)</f>
        <v>0.353763440860215</v>
      </c>
      <c r="R19" s="70" t="n">
        <f aca="false">kWhgen!R19/(Z750RatedkWh*SurveyHrsIn!R19)</f>
        <v>0.311904761904762</v>
      </c>
      <c r="S19" s="70" t="n">
        <f aca="false">kWhgen!S19/(Z750RatedkWh*SurveyHrsIn!S19)</f>
        <v>0.30573476702509</v>
      </c>
      <c r="T19" s="70" t="n">
        <f aca="false">kWhgen!T19/(Z750RatedkWh*SurveyHrsIn!T19)</f>
        <v>0.425925925925926</v>
      </c>
      <c r="U19" s="70" t="n">
        <f aca="false">kWhgen!U19/(Z750RatedkWh*SurveyHrsIn!U19)</f>
        <v>0.343224471780463</v>
      </c>
      <c r="V19" s="70" t="n">
        <f aca="false">kWhgen!V19/(Z750RatedkWh*SurveyHrsIn!V19)</f>
        <v>0.271851851851852</v>
      </c>
      <c r="W19" s="70" t="n">
        <f aca="false">kWhgen!W19/(Z750RatedkWh*SurveyHrsIn!W19)</f>
        <v>0.169195340501792</v>
      </c>
      <c r="X19" s="70" t="n">
        <f aca="false">kWhgen!X19/(Z750RatedkWh*SurveyHrsIn!X19)</f>
        <v>0.154838709677419</v>
      </c>
      <c r="Y19" s="70" t="n">
        <f aca="false">kWhgen!Y19/(Z750RatedkWh*SurveyHrsIn!Y19)</f>
        <v>0.195185185185185</v>
      </c>
      <c r="Z19" s="70" t="n">
        <f aca="false">kWhgen!Z19/(Z750RatedkWh*SurveyHrsIn!Z19)</f>
        <v>0.41326164874552</v>
      </c>
      <c r="AA19" s="70" t="n">
        <f aca="false">kWhgen!AA19/(Z750RatedkWh*SurveyHrsIn!AA19)</f>
        <v>0.4</v>
      </c>
      <c r="AB19" s="70" t="n">
        <f aca="false">kWhgen!AB19/(Z750RatedkWh*SurveyHrsIn!AB19)</f>
        <v>0.415412186379928</v>
      </c>
      <c r="AC19" s="70" t="n">
        <f aca="false">kWhgen!AC19/(Z750RatedkWh*SurveyHrsIn!AC19)</f>
        <v>0.363725306733982</v>
      </c>
      <c r="AD19" s="70" t="n">
        <f aca="false">kWhgen!AD19/(Z750RatedkWh*SurveyHrsIn!AD19)</f>
        <v>0.543650793650794</v>
      </c>
      <c r="AE19" s="70" t="n">
        <f aca="false">kWhgen!AE19/(Z750RatedkWh*SurveyHrsIn!AE19)</f>
        <v>0.367025089605735</v>
      </c>
      <c r="AF19" s="70"/>
      <c r="AG19" s="70"/>
      <c r="AH19" s="70"/>
      <c r="AI19" s="70"/>
      <c r="AJ19" s="70"/>
      <c r="AK19" s="70"/>
      <c r="AL19" s="70"/>
      <c r="AM19" s="70"/>
      <c r="AN19" s="70"/>
      <c r="AO19" s="70" t="n">
        <f aca="false">AVERAGE(E19:P19)</f>
        <v>0.330345960476977</v>
      </c>
      <c r="AP19" s="70" t="n">
        <f aca="false">AVERAGE(Q19:AB19)</f>
        <v>0.313358190819846</v>
      </c>
      <c r="AQ19" s="70" t="n">
        <f aca="false">AVERAGE(AC19:AN19)</f>
        <v>0.424800396663503</v>
      </c>
      <c r="AR19" s="70" t="n">
        <f aca="false">AVERAGE(E19:G19)</f>
        <v>0.387120500609621</v>
      </c>
      <c r="AS19" s="70" t="n">
        <f aca="false">AVERAGE(H19:J19)</f>
        <v>0.347760374352847</v>
      </c>
      <c r="AT19" s="70" t="n">
        <f aca="false">AVERAGE(K19:M19)</f>
        <v>0.219784727200319</v>
      </c>
      <c r="AU19" s="136" t="n">
        <f aca="false">AVERAGE(N19:P19)</f>
        <v>0.366718239745121</v>
      </c>
      <c r="AV19" s="70" t="n">
        <f aca="false">AVERAGE(Q19:S19)</f>
        <v>0.323800989930022</v>
      </c>
      <c r="AW19" s="70" t="n">
        <f aca="false">AVERAGE(T19:V19)</f>
        <v>0.347000749852747</v>
      </c>
      <c r="AX19" s="70" t="n">
        <f aca="false">AVERAGE(W19:Y19)</f>
        <v>0.173073078454799</v>
      </c>
      <c r="AY19" s="70" t="n">
        <f aca="false">AVERAGE(Z19:AB19)</f>
        <v>0.409557945041816</v>
      </c>
      <c r="AZ19" s="70" t="n">
        <f aca="false">AVERAGE(AC19:AE19)</f>
        <v>0.424800396663503</v>
      </c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</row>
    <row r="20" customFormat="false" ht="12.75" hidden="false" customHeight="false" outlineLevel="0" collapsed="false">
      <c r="A20" s="69" t="s">
        <v>27</v>
      </c>
      <c r="B20" s="69" t="n">
        <v>2</v>
      </c>
      <c r="C20" s="69" t="n">
        <v>10</v>
      </c>
      <c r="D20" s="70" t="n">
        <f aca="false">kWhgen!D20/(Z750RatedkWh*SurveyHrsIn!D20)</f>
        <v>0.392831541218638</v>
      </c>
      <c r="E20" s="70" t="n">
        <f aca="false">kWhgen!E20/(Z750RatedkWh*SurveyHrsIn!E20)</f>
        <v>0.336521505376344</v>
      </c>
      <c r="F20" s="70" t="n">
        <f aca="false">kWhgen!F20/(Z750RatedkWh*SurveyHrsIn!F20)</f>
        <v>0.414612254400742</v>
      </c>
      <c r="G20" s="70" t="n">
        <f aca="false">kWhgen!G20/(Z750RatedkWh*SurveyHrsIn!G20)</f>
        <v>0.305803285593848</v>
      </c>
      <c r="H20" s="70" t="n">
        <f aca="false">kWhgen!H20/(Z750RatedkWh*SurveyHrsIn!H20)</f>
        <v>0.372140740740741</v>
      </c>
      <c r="I20" s="70" t="n">
        <f aca="false">kWhgen!I20/(Z750RatedkWh*SurveyHrsIn!I20)</f>
        <v>0.34336917562724</v>
      </c>
      <c r="J20" s="70" t="n">
        <f aca="false">kWhgen!J20/(Z750RatedkWh*SurveyHrsIn!J20)</f>
        <v>0.323703703703704</v>
      </c>
      <c r="K20" s="70" t="n">
        <f aca="false">kWhgen!K20/(Z750RatedkWh*SurveyHrsIn!K20)</f>
        <v>0.153046594982079</v>
      </c>
      <c r="L20" s="70" t="n">
        <f aca="false">kWhgen!L20/(Z750RatedkWh*SurveyHrsIn!L20)</f>
        <v>0.173118279569892</v>
      </c>
      <c r="M20" s="70" t="n">
        <f aca="false">kWhgen!M20/(Z750RatedkWh*SurveyHrsIn!M20)</f>
        <v>0.33137037037037</v>
      </c>
      <c r="N20" s="70" t="n">
        <f aca="false">kWhgen!N20/(Z750RatedkWh*SurveyHrsIn!N20)</f>
        <v>0.33871146953405</v>
      </c>
      <c r="O20" s="70" t="n">
        <f aca="false">kWhgen!O20/(Z750RatedkWh*SurveyHrsIn!O20)</f>
        <v>0.37037037037037</v>
      </c>
      <c r="P20" s="70" t="n">
        <f aca="false">kWhgen!P20/(Z750RatedkWh*SurveyHrsIn!P20)</f>
        <v>0.31805017921147</v>
      </c>
      <c r="Q20" s="70" t="n">
        <f aca="false">kWhgen!Q20/(Z750RatedkWh*SurveyHrsIn!Q20)</f>
        <v>0.326881720430108</v>
      </c>
      <c r="R20" s="70" t="n">
        <f aca="false">kWhgen!R20/(Z750RatedkWh*SurveyHrsIn!R20)</f>
        <v>0.218650793650794</v>
      </c>
      <c r="S20" s="70" t="n">
        <f aca="false">kWhgen!S20/(Z750RatedkWh*SurveyHrsIn!S20)</f>
        <v>0.28494623655914</v>
      </c>
      <c r="T20" s="70" t="n">
        <f aca="false">kWhgen!T20/(Z750RatedkWh*SurveyHrsIn!T20)</f>
        <v>0.423333333333333</v>
      </c>
      <c r="U20" s="70" t="n">
        <f aca="false">kWhgen!U20/(Z750RatedkWh*SurveyHrsIn!U20)</f>
        <v>0.351604316462793</v>
      </c>
      <c r="V20" s="70" t="n">
        <f aca="false">kWhgen!V20/(Z750RatedkWh*SurveyHrsIn!V20)</f>
        <v>0.285555555555556</v>
      </c>
      <c r="W20" s="70" t="n">
        <f aca="false">kWhgen!W20/(Z750RatedkWh*SurveyHrsIn!W20)</f>
        <v>0.162322580645161</v>
      </c>
      <c r="X20" s="70" t="n">
        <f aca="false">kWhgen!X20/(Z750RatedkWh*SurveyHrsIn!X20)</f>
        <v>0.187096774193548</v>
      </c>
      <c r="Y20" s="70" t="n">
        <f aca="false">kWhgen!Y20/(Z750RatedkWh*SurveyHrsIn!Y20)</f>
        <v>0.208518518518519</v>
      </c>
      <c r="Z20" s="70" t="n">
        <f aca="false">kWhgen!Z20/(Z750RatedkWh*SurveyHrsIn!Z20)</f>
        <v>0.37741935483871</v>
      </c>
      <c r="AA20" s="70" t="n">
        <f aca="false">kWhgen!AA20/(Z750RatedkWh*SurveyHrsIn!AA20)</f>
        <v>0.388148148148148</v>
      </c>
      <c r="AB20" s="70" t="n">
        <f aca="false">kWhgen!AB20/(Z750RatedkWh*SurveyHrsIn!AB20)</f>
        <v>0.375627240143369</v>
      </c>
      <c r="AC20" s="70" t="n">
        <f aca="false">kWhgen!AC20/(Z750RatedkWh*SurveyHrsIn!AC20)</f>
        <v>0</v>
      </c>
      <c r="AD20" s="70" t="n">
        <f aca="false">kWhgen!AD20/(Z750RatedkWh*SurveyHrsIn!AD20)</f>
        <v>0</v>
      </c>
      <c r="AE20" s="70" t="n">
        <f aca="false">kWhgen!AE20/(Z750RatedkWh*SurveyHrsIn!AE20)</f>
        <v>0</v>
      </c>
      <c r="AF20" s="70"/>
      <c r="AG20" s="70"/>
      <c r="AH20" s="70"/>
      <c r="AI20" s="70"/>
      <c r="AJ20" s="70"/>
      <c r="AK20" s="70"/>
      <c r="AL20" s="70"/>
      <c r="AM20" s="70"/>
      <c r="AN20" s="70"/>
      <c r="AO20" s="70" t="n">
        <f aca="false">AVERAGE(E20:P20)</f>
        <v>0.315068160790071</v>
      </c>
      <c r="AP20" s="70" t="n">
        <f aca="false">AVERAGE(Q20:AB20)</f>
        <v>0.299175381039932</v>
      </c>
      <c r="AQ20" s="70" t="n">
        <f aca="false">AVERAGE(AC20:AN20)</f>
        <v>0</v>
      </c>
      <c r="AR20" s="70" t="n">
        <f aca="false">AVERAGE(E20:G20)</f>
        <v>0.352312348456978</v>
      </c>
      <c r="AS20" s="70" t="n">
        <f aca="false">AVERAGE(H20:J20)</f>
        <v>0.346404540023895</v>
      </c>
      <c r="AT20" s="70" t="n">
        <f aca="false">AVERAGE(K20:M20)</f>
        <v>0.219178414974114</v>
      </c>
      <c r="AU20" s="136" t="n">
        <f aca="false">AVERAGE(N20:P20)</f>
        <v>0.342377339705297</v>
      </c>
      <c r="AV20" s="70" t="n">
        <f aca="false">AVERAGE(Q20:S20)</f>
        <v>0.276826250213347</v>
      </c>
      <c r="AW20" s="70" t="n">
        <f aca="false">AVERAGE(T20:V20)</f>
        <v>0.353497735117227</v>
      </c>
      <c r="AX20" s="70" t="n">
        <f aca="false">AVERAGE(W20:Y20)</f>
        <v>0.185979291119076</v>
      </c>
      <c r="AY20" s="70" t="n">
        <f aca="false">AVERAGE(Z20:AB20)</f>
        <v>0.380398247710076</v>
      </c>
      <c r="AZ20" s="70" t="n">
        <f aca="false">AVERAGE(AC20:AE20)</f>
        <v>0</v>
      </c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</row>
    <row r="21" customFormat="false" ht="12.75" hidden="false" customHeight="false" outlineLevel="0" collapsed="false">
      <c r="A21" s="69" t="s">
        <v>27</v>
      </c>
      <c r="B21" s="69" t="n">
        <v>2</v>
      </c>
      <c r="C21" s="69" t="n">
        <v>11</v>
      </c>
      <c r="D21" s="70" t="n">
        <f aca="false">kWhgen!D21/(Z750RatedkWh*SurveyHrsIn!D21)</f>
        <v>0.421146953405018</v>
      </c>
      <c r="E21" s="70" t="n">
        <f aca="false">kWhgen!E21/(Z750RatedkWh*SurveyHrsIn!E21)</f>
        <v>0.316066308243728</v>
      </c>
      <c r="F21" s="70" t="n">
        <f aca="false">kWhgen!F21/(Z750RatedkWh*SurveyHrsIn!F21)</f>
        <v>0.438622891677311</v>
      </c>
      <c r="G21" s="70" t="n">
        <f aca="false">kWhgen!G21/(Z750RatedkWh*SurveyHrsIn!G21)</f>
        <v>0.30316135656064</v>
      </c>
      <c r="H21" s="70" t="n">
        <f aca="false">kWhgen!H21/(Z750RatedkWh*SurveyHrsIn!H21)</f>
        <v>0.368053703703704</v>
      </c>
      <c r="I21" s="70" t="n">
        <f aca="false">kWhgen!I21/(Z750RatedkWh*SurveyHrsIn!I21)</f>
        <v>0.337275985663082</v>
      </c>
      <c r="J21" s="70" t="n">
        <f aca="false">kWhgen!J21/(Z750RatedkWh*SurveyHrsIn!J21)</f>
        <v>0.319259259259259</v>
      </c>
      <c r="K21" s="70" t="n">
        <f aca="false">kWhgen!K21/(Z750RatedkWh*SurveyHrsIn!K21)</f>
        <v>0.154838709677419</v>
      </c>
      <c r="L21" s="70" t="n">
        <f aca="false">kWhgen!L21/(Z750RatedkWh*SurveyHrsIn!L21)</f>
        <v>0.16415770609319</v>
      </c>
      <c r="M21" s="70" t="n">
        <f aca="false">kWhgen!M21/(Z750RatedkWh*SurveyHrsIn!M21)</f>
        <v>0.315857407407407</v>
      </c>
      <c r="N21" s="70" t="n">
        <f aca="false">kWhgen!N21/(Z750RatedkWh*SurveyHrsIn!N21)</f>
        <v>0.282320788530466</v>
      </c>
      <c r="O21" s="70" t="n">
        <f aca="false">kWhgen!O21/(Z750RatedkWh*SurveyHrsIn!O21)</f>
        <v>0.368888888888889</v>
      </c>
      <c r="P21" s="70" t="n">
        <f aca="false">kWhgen!P21/(Z750RatedkWh*SurveyHrsIn!P21)</f>
        <v>0.230594982078853</v>
      </c>
      <c r="Q21" s="70" t="n">
        <f aca="false">kWhgen!Q21/(Z750RatedkWh*SurveyHrsIn!Q21)</f>
        <v>0.242293906810036</v>
      </c>
      <c r="R21" s="70" t="n">
        <f aca="false">kWhgen!R21/(Z750RatedkWh*SurveyHrsIn!R21)</f>
        <v>0.198412698412698</v>
      </c>
      <c r="S21" s="70" t="n">
        <f aca="false">kWhgen!S21/(Z750RatedkWh*SurveyHrsIn!S21)</f>
        <v>0.264516129032258</v>
      </c>
      <c r="T21" s="70" t="n">
        <f aca="false">kWhgen!T21/(Z750RatedkWh*SurveyHrsIn!T21)</f>
        <v>0.41</v>
      </c>
      <c r="U21" s="70" t="n">
        <f aca="false">kWhgen!U21/(Z750RatedkWh*SurveyHrsIn!U21)</f>
        <v>0.214384359789628</v>
      </c>
      <c r="V21" s="70" t="n">
        <f aca="false">kWhgen!V21/(Z750RatedkWh*SurveyHrsIn!V21)</f>
        <v>0.283703703703704</v>
      </c>
      <c r="W21" s="70" t="n">
        <f aca="false">kWhgen!W21/(Z750RatedkWh*SurveyHrsIn!W21)</f>
        <v>0.13686917562724</v>
      </c>
      <c r="X21" s="70" t="n">
        <f aca="false">kWhgen!X21/(Z750RatedkWh*SurveyHrsIn!X21)</f>
        <v>0.053405017921147</v>
      </c>
      <c r="Y21" s="70" t="n">
        <f aca="false">kWhgen!Y21/(Z750RatedkWh*SurveyHrsIn!Y21)</f>
        <v>0</v>
      </c>
      <c r="Z21" s="70" t="n">
        <f aca="false">kWhgen!Z21/(Z750RatedkWh*SurveyHrsIn!Z21)</f>
        <v>0.339784946236559</v>
      </c>
      <c r="AA21" s="70" t="n">
        <f aca="false">kWhgen!AA21/(Z750RatedkWh*SurveyHrsIn!AA21)</f>
        <v>0.371481481481481</v>
      </c>
      <c r="AB21" s="70" t="n">
        <f aca="false">kWhgen!AB21/(Z750RatedkWh*SurveyHrsIn!AB21)</f>
        <v>0.431541218637993</v>
      </c>
      <c r="AC21" s="70" t="n">
        <f aca="false">kWhgen!AC21/(Z750RatedkWh*SurveyHrsIn!AC21)</f>
        <v>0.408006787323418</v>
      </c>
      <c r="AD21" s="70" t="n">
        <f aca="false">kWhgen!AD21/(Z750RatedkWh*SurveyHrsIn!AD21)</f>
        <v>0.523015873015873</v>
      </c>
      <c r="AE21" s="70" t="n">
        <f aca="false">kWhgen!AE21/(Z750RatedkWh*SurveyHrsIn!AE21)</f>
        <v>0.353763440860215</v>
      </c>
      <c r="AF21" s="70"/>
      <c r="AG21" s="70"/>
      <c r="AH21" s="70"/>
      <c r="AI21" s="70"/>
      <c r="AJ21" s="70"/>
      <c r="AK21" s="70"/>
      <c r="AL21" s="70"/>
      <c r="AM21" s="70"/>
      <c r="AN21" s="70"/>
      <c r="AO21" s="70" t="n">
        <f aca="false">AVERAGE(E21:P21)</f>
        <v>0.299924832315329</v>
      </c>
      <c r="AP21" s="70" t="n">
        <f aca="false">AVERAGE(Q21:AB21)</f>
        <v>0.245532719804395</v>
      </c>
      <c r="AQ21" s="70" t="n">
        <f aca="false">AVERAGE(AC21:AN21)</f>
        <v>0.428262033733169</v>
      </c>
      <c r="AR21" s="70" t="n">
        <f aca="false">AVERAGE(E21:G21)</f>
        <v>0.352616852160559</v>
      </c>
      <c r="AS21" s="70" t="n">
        <f aca="false">AVERAGE(H21:J21)</f>
        <v>0.341529649542015</v>
      </c>
      <c r="AT21" s="70" t="n">
        <f aca="false">AVERAGE(K21:M21)</f>
        <v>0.211617941059339</v>
      </c>
      <c r="AU21" s="136" t="n">
        <f aca="false">AVERAGE(N21:P21)</f>
        <v>0.293934886499403</v>
      </c>
      <c r="AV21" s="70" t="n">
        <f aca="false">AVERAGE(Q21:S21)</f>
        <v>0.235074244751664</v>
      </c>
      <c r="AW21" s="70" t="n">
        <f aca="false">AVERAGE(T21:V21)</f>
        <v>0.302696021164444</v>
      </c>
      <c r="AX21" s="70" t="n">
        <f aca="false">AVERAGE(W21:Y21)</f>
        <v>0.0634247311827957</v>
      </c>
      <c r="AY21" s="70" t="n">
        <f aca="false">AVERAGE(Z21:AB21)</f>
        <v>0.380935882118678</v>
      </c>
      <c r="AZ21" s="70" t="n">
        <f aca="false">AVERAGE(AC21:AE21)</f>
        <v>0.428262033733169</v>
      </c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</row>
    <row r="22" customFormat="false" ht="12.75" hidden="false" customHeight="false" outlineLevel="0" collapsed="false">
      <c r="A22" s="69" t="s">
        <v>27</v>
      </c>
      <c r="B22" s="69" t="n">
        <v>2</v>
      </c>
      <c r="C22" s="69" t="n">
        <v>12</v>
      </c>
      <c r="D22" s="70" t="n">
        <f aca="false">kWhgen!D22/(Z750RatedkWh*SurveyHrsIn!D22)</f>
        <v>0.352329749103943</v>
      </c>
      <c r="E22" s="70" t="n">
        <f aca="false">kWhgen!E22/(Z750RatedkWh*SurveyHrsIn!E22)</f>
        <v>0.325693548387097</v>
      </c>
      <c r="F22" s="70" t="n">
        <f aca="false">kWhgen!F22/(Z750RatedkWh*SurveyHrsIn!F22)</f>
        <v>0.433906516497985</v>
      </c>
      <c r="G22" s="70" t="n">
        <f aca="false">kWhgen!G22/(Z750RatedkWh*SurveyHrsIn!G22)</f>
        <v>0.109309813748989</v>
      </c>
      <c r="H22" s="70" t="n">
        <f aca="false">kWhgen!H22/(Z750RatedkWh*SurveyHrsIn!H22)</f>
        <v>0.0462574074074074</v>
      </c>
      <c r="I22" s="70" t="n">
        <f aca="false">kWhgen!I22/(Z750RatedkWh*SurveyHrsIn!I22)</f>
        <v>0.27741935483871</v>
      </c>
      <c r="J22" s="70" t="n">
        <f aca="false">kWhgen!J22/(Z750RatedkWh*SurveyHrsIn!J22)</f>
        <v>0.296666666666667</v>
      </c>
      <c r="K22" s="70" t="n">
        <f aca="false">kWhgen!K22/(Z750RatedkWh*SurveyHrsIn!K22)</f>
        <v>0.140143369175627</v>
      </c>
      <c r="L22" s="70" t="n">
        <f aca="false">kWhgen!L22/(Z750RatedkWh*SurveyHrsIn!L22)</f>
        <v>0.1</v>
      </c>
      <c r="M22" s="70" t="n">
        <f aca="false">kWhgen!M22/(Z750RatedkWh*SurveyHrsIn!M22)</f>
        <v>0.298303703703704</v>
      </c>
      <c r="N22" s="70" t="n">
        <f aca="false">kWhgen!N22/(Z750RatedkWh*SurveyHrsIn!N22)</f>
        <v>0.295732974910394</v>
      </c>
      <c r="O22" s="70" t="n">
        <f aca="false">kWhgen!O22/(Z750RatedkWh*SurveyHrsIn!O22)</f>
        <v>0.347037037037037</v>
      </c>
      <c r="P22" s="70" t="n">
        <f aca="false">kWhgen!P22/(Z750RatedkWh*SurveyHrsIn!P22)</f>
        <v>0.228086021505376</v>
      </c>
      <c r="Q22" s="70" t="n">
        <f aca="false">kWhgen!Q22/(Z750RatedkWh*SurveyHrsIn!Q22)</f>
        <v>0.324731182795699</v>
      </c>
      <c r="R22" s="70" t="n">
        <f aca="false">kWhgen!R22/(Z750RatedkWh*SurveyHrsIn!R22)</f>
        <v>0.277380952380952</v>
      </c>
      <c r="S22" s="70" t="n">
        <f aca="false">kWhgen!S22/(Z750RatedkWh*SurveyHrsIn!S22)</f>
        <v>0.270609318996416</v>
      </c>
      <c r="T22" s="70" t="n">
        <f aca="false">kWhgen!T22/(Z750RatedkWh*SurveyHrsIn!T22)</f>
        <v>0.423333333333333</v>
      </c>
      <c r="U22" s="70" t="n">
        <f aca="false">kWhgen!U22/(Z750RatedkWh*SurveyHrsIn!U22)</f>
        <v>0.318783258123665</v>
      </c>
      <c r="V22" s="70" t="n">
        <f aca="false">kWhgen!V22/(Z750RatedkWh*SurveyHrsIn!V22)</f>
        <v>0.276296296296296</v>
      </c>
      <c r="W22" s="70" t="n">
        <f aca="false">kWhgen!W22/(Z750RatedkWh*SurveyHrsIn!W22)</f>
        <v>0.132025089605735</v>
      </c>
      <c r="X22" s="70" t="n">
        <f aca="false">kWhgen!X22/(Z750RatedkWh*SurveyHrsIn!X22)</f>
        <v>0.163799283154122</v>
      </c>
      <c r="Y22" s="70" t="n">
        <f aca="false">kWhgen!Y22/(Z750RatedkWh*SurveyHrsIn!Y22)</f>
        <v>0.198518518518519</v>
      </c>
      <c r="Z22" s="70" t="n">
        <f aca="false">kWhgen!Z22/(Z750RatedkWh*SurveyHrsIn!Z22)</f>
        <v>0.385304659498208</v>
      </c>
      <c r="AA22" s="70" t="n">
        <f aca="false">kWhgen!AA22/(Z750RatedkWh*SurveyHrsIn!AA22)</f>
        <v>0.367777777777778</v>
      </c>
      <c r="AB22" s="70" t="n">
        <f aca="false">kWhgen!AB22/(Z750RatedkWh*SurveyHrsIn!AB22)</f>
        <v>0.416845878136201</v>
      </c>
      <c r="AC22" s="70" t="n">
        <f aca="false">kWhgen!AC22/(Z750RatedkWh*SurveyHrsIn!AC22)</f>
        <v>0.395307544967792</v>
      </c>
      <c r="AD22" s="70" t="n">
        <f aca="false">kWhgen!AD22/(Z750RatedkWh*SurveyHrsIn!AD22)</f>
        <v>0.513888888888889</v>
      </c>
      <c r="AE22" s="70" t="n">
        <f aca="false">kWhgen!AE22/(Z750RatedkWh*SurveyHrsIn!AE22)</f>
        <v>0.342293906810036</v>
      </c>
      <c r="AF22" s="70"/>
      <c r="AG22" s="70"/>
      <c r="AH22" s="70"/>
      <c r="AI22" s="70"/>
      <c r="AJ22" s="70"/>
      <c r="AK22" s="70"/>
      <c r="AL22" s="70"/>
      <c r="AM22" s="70"/>
      <c r="AN22" s="70"/>
      <c r="AO22" s="70" t="n">
        <f aca="false">AVERAGE(E22:P22)</f>
        <v>0.241546367823249</v>
      </c>
      <c r="AP22" s="70" t="n">
        <f aca="false">AVERAGE(Q22:AB22)</f>
        <v>0.296283795718077</v>
      </c>
      <c r="AQ22" s="70" t="n">
        <f aca="false">AVERAGE(AC22:AN22)</f>
        <v>0.417163446888905</v>
      </c>
      <c r="AR22" s="70" t="n">
        <f aca="false">AVERAGE(E22:G22)</f>
        <v>0.289636626211357</v>
      </c>
      <c r="AS22" s="70" t="n">
        <f aca="false">AVERAGE(H22:J22)</f>
        <v>0.206781142970928</v>
      </c>
      <c r="AT22" s="70" t="n">
        <f aca="false">AVERAGE(K22:M22)</f>
        <v>0.179482357626444</v>
      </c>
      <c r="AU22" s="136" t="n">
        <f aca="false">AVERAGE(N22:P22)</f>
        <v>0.290285344484269</v>
      </c>
      <c r="AV22" s="70" t="n">
        <f aca="false">AVERAGE(Q22:S22)</f>
        <v>0.290907151391022</v>
      </c>
      <c r="AW22" s="70" t="n">
        <f aca="false">AVERAGE(T22:V22)</f>
        <v>0.339470962584431</v>
      </c>
      <c r="AX22" s="70" t="n">
        <f aca="false">AVERAGE(W22:Y22)</f>
        <v>0.164780963759458</v>
      </c>
      <c r="AY22" s="70" t="n">
        <f aca="false">AVERAGE(Z22:AB22)</f>
        <v>0.389976105137395</v>
      </c>
      <c r="AZ22" s="70" t="n">
        <f aca="false">AVERAGE(AC22:AE22)</f>
        <v>0.417163446888905</v>
      </c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</row>
    <row r="23" customFormat="false" ht="12.75" hidden="false" customHeight="false" outlineLevel="0" collapsed="false">
      <c r="A23" s="69" t="s">
        <v>27</v>
      </c>
      <c r="B23" s="69" t="n">
        <v>2</v>
      </c>
      <c r="C23" s="69" t="n">
        <v>13</v>
      </c>
      <c r="D23" s="70" t="n">
        <f aca="false">kWhgen!D23/(Z750RatedkWh*SurveyHrsIn!D23)</f>
        <v>0.365232974910394</v>
      </c>
      <c r="E23" s="70" t="n">
        <f aca="false">kWhgen!E23/(Z750RatedkWh*SurveyHrsIn!E23)</f>
        <v>0.34494623655914</v>
      </c>
      <c r="F23" s="70" t="n">
        <f aca="false">kWhgen!F23/(Z750RatedkWh*SurveyHrsIn!F23)</f>
        <v>0.426188811659088</v>
      </c>
      <c r="G23" s="70" t="n">
        <f aca="false">kWhgen!G23/(Z750RatedkWh*SurveyHrsIn!G23)</f>
        <v>0.30316135656064</v>
      </c>
      <c r="H23" s="70" t="n">
        <f aca="false">kWhgen!H23/(Z750RatedkWh*SurveyHrsIn!H23)</f>
        <v>0.380431481481482</v>
      </c>
      <c r="I23" s="70" t="n">
        <f aca="false">kWhgen!I23/(Z750RatedkWh*SurveyHrsIn!I23)</f>
        <v>0.267741935483871</v>
      </c>
      <c r="J23" s="70" t="n">
        <f aca="false">kWhgen!J23/(Z750RatedkWh*SurveyHrsIn!J23)</f>
        <v>0.262222222222222</v>
      </c>
      <c r="K23" s="70" t="n">
        <f aca="false">kWhgen!K23/(Z750RatedkWh*SurveyHrsIn!K23)</f>
        <v>0.139784946236559</v>
      </c>
      <c r="L23" s="70" t="n">
        <f aca="false">kWhgen!L23/(Z750RatedkWh*SurveyHrsIn!L23)</f>
        <v>0.150179211469534</v>
      </c>
      <c r="M23" s="70" t="n">
        <f aca="false">kWhgen!M23/(Z750RatedkWh*SurveyHrsIn!M23)</f>
        <v>0.307777777777778</v>
      </c>
      <c r="N23" s="70" t="n">
        <f aca="false">kWhgen!N23/(Z750RatedkWh*SurveyHrsIn!N23)</f>
        <v>0.294982078853047</v>
      </c>
      <c r="O23" s="70" t="n">
        <f aca="false">kWhgen!O23/(Z750RatedkWh*SurveyHrsIn!O23)</f>
        <v>0.230740740740741</v>
      </c>
      <c r="P23" s="70" t="n">
        <f aca="false">kWhgen!P23/(Z750RatedkWh*SurveyHrsIn!P23)</f>
        <v>0.246007168458781</v>
      </c>
      <c r="Q23" s="70" t="n">
        <f aca="false">kWhgen!Q23/(Z750RatedkWh*SurveyHrsIn!Q23)</f>
        <v>0.313775985663082</v>
      </c>
      <c r="R23" s="70" t="n">
        <f aca="false">kWhgen!R23/(Z750RatedkWh*SurveyHrsIn!R23)</f>
        <v>0.214285714285714</v>
      </c>
      <c r="S23" s="70" t="n">
        <f aca="false">kWhgen!S23/(Z750RatedkWh*SurveyHrsIn!S23)</f>
        <v>0</v>
      </c>
      <c r="T23" s="70" t="n">
        <f aca="false">kWhgen!T23/(Z750RatedkWh*SurveyHrsIn!T23)</f>
        <v>0.0933333333333333</v>
      </c>
      <c r="U23" s="70" t="n">
        <f aca="false">kWhgen!U23/(Z750RatedkWh*SurveyHrsIn!U23)</f>
        <v>0.339383709634394</v>
      </c>
      <c r="V23" s="70" t="n">
        <f aca="false">kWhgen!V23/(Z750RatedkWh*SurveyHrsIn!V23)</f>
        <v>0.274074074074074</v>
      </c>
      <c r="W23" s="70" t="n">
        <f aca="false">kWhgen!W23/(Z750RatedkWh*SurveyHrsIn!W23)</f>
        <v>0.127956989247312</v>
      </c>
      <c r="X23" s="70" t="n">
        <f aca="false">kWhgen!X23/(Z750RatedkWh*SurveyHrsIn!X23)</f>
        <v>0.163440860215054</v>
      </c>
      <c r="Y23" s="70" t="n">
        <f aca="false">kWhgen!Y23/(Z750RatedkWh*SurveyHrsIn!Y23)</f>
        <v>0.18962962962963</v>
      </c>
      <c r="Z23" s="70" t="n">
        <f aca="false">kWhgen!Z23/(Z750RatedkWh*SurveyHrsIn!Z23)</f>
        <v>0.375985663082437</v>
      </c>
      <c r="AA23" s="70" t="n">
        <f aca="false">kWhgen!AA23/(Z750RatedkWh*SurveyHrsIn!AA23)</f>
        <v>0.382222222222222</v>
      </c>
      <c r="AB23" s="70" t="n">
        <f aca="false">kWhgen!AB23/(Z750RatedkWh*SurveyHrsIn!AB23)</f>
        <v>0.389605734767025</v>
      </c>
      <c r="AC23" s="70" t="n">
        <f aca="false">kWhgen!AC23/(Z750RatedkWh*SurveyHrsIn!AC23)</f>
        <v>0.391699923465948</v>
      </c>
      <c r="AD23" s="70" t="n">
        <f aca="false">kWhgen!AD23/(Z750RatedkWh*SurveyHrsIn!AD23)</f>
        <v>0.518253968253968</v>
      </c>
      <c r="AE23" s="70" t="n">
        <f aca="false">kWhgen!AE23/(Z750RatedkWh*SurveyHrsIn!AE23)</f>
        <v>0.328673835125448</v>
      </c>
      <c r="AF23" s="70"/>
      <c r="AG23" s="70"/>
      <c r="AH23" s="70"/>
      <c r="AI23" s="70"/>
      <c r="AJ23" s="70"/>
      <c r="AK23" s="70"/>
      <c r="AL23" s="70"/>
      <c r="AM23" s="70"/>
      <c r="AN23" s="70"/>
      <c r="AO23" s="70" t="n">
        <f aca="false">AVERAGE(E23:P23)</f>
        <v>0.279513663958574</v>
      </c>
      <c r="AP23" s="70" t="n">
        <f aca="false">AVERAGE(Q23:AB23)</f>
        <v>0.238641159679523</v>
      </c>
      <c r="AQ23" s="70" t="n">
        <f aca="false">AVERAGE(AC23:AN23)</f>
        <v>0.412875908948455</v>
      </c>
      <c r="AR23" s="70" t="n">
        <f aca="false">AVERAGE(E23:G23)</f>
        <v>0.358098801592956</v>
      </c>
      <c r="AS23" s="70" t="n">
        <f aca="false">AVERAGE(H23:J23)</f>
        <v>0.303465213062525</v>
      </c>
      <c r="AT23" s="70" t="n">
        <f aca="false">AVERAGE(K23:M23)</f>
        <v>0.199247311827957</v>
      </c>
      <c r="AU23" s="136" t="n">
        <f aca="false">AVERAGE(N23:P23)</f>
        <v>0.257243329350856</v>
      </c>
      <c r="AV23" s="70" t="n">
        <f aca="false">AVERAGE(Q23:S23)</f>
        <v>0.176020566649599</v>
      </c>
      <c r="AW23" s="70" t="n">
        <f aca="false">AVERAGE(T23:V23)</f>
        <v>0.235597039013934</v>
      </c>
      <c r="AX23" s="70" t="n">
        <f aca="false">AVERAGE(W23:Y23)</f>
        <v>0.160342493030665</v>
      </c>
      <c r="AY23" s="70" t="n">
        <f aca="false">AVERAGE(Z23:AB23)</f>
        <v>0.382604540023895</v>
      </c>
      <c r="AZ23" s="70" t="n">
        <f aca="false">AVERAGE(AC23:AE23)</f>
        <v>0.412875908948455</v>
      </c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</row>
    <row r="24" customFormat="false" ht="12.75" hidden="false" customHeight="false" outlineLevel="0" collapsed="false">
      <c r="A24" s="69" t="s">
        <v>27</v>
      </c>
      <c r="B24" s="69" t="n">
        <v>2</v>
      </c>
      <c r="C24" s="69" t="n">
        <v>14</v>
      </c>
      <c r="D24" s="70" t="n">
        <f aca="false">kWhgen!D24/(Z750RatedkWh*SurveyHrsIn!D24)</f>
        <v>0.450537634408602</v>
      </c>
      <c r="E24" s="70" t="n">
        <f aca="false">kWhgen!E24/(Z750RatedkWh*SurveyHrsIn!E24)</f>
        <v>0.405510752688172</v>
      </c>
      <c r="F24" s="70" t="n">
        <f aca="false">kWhgen!F24/(Z750RatedkWh*SurveyHrsIn!F24)</f>
        <v>0.526947735944687</v>
      </c>
      <c r="G24" s="70" t="n">
        <f aca="false">kWhgen!G24/(Z750RatedkWh*SurveyHrsIn!G24)</f>
        <v>0.358311625128861</v>
      </c>
      <c r="H24" s="70" t="n">
        <f aca="false">kWhgen!H24/(Z750RatedkWh*SurveyHrsIn!H24)</f>
        <v>0.419112962962963</v>
      </c>
      <c r="I24" s="70" t="n">
        <f aca="false">kWhgen!I24/(Z750RatedkWh*SurveyHrsIn!I24)</f>
        <v>0.397491039426523</v>
      </c>
      <c r="J24" s="70" t="n">
        <f aca="false">kWhgen!J24/(Z750RatedkWh*SurveyHrsIn!J24)</f>
        <v>0.371111111111111</v>
      </c>
      <c r="K24" s="70" t="n">
        <f aca="false">kWhgen!K24/(Z750RatedkWh*SurveyHrsIn!K24)</f>
        <v>0.195698924731183</v>
      </c>
      <c r="L24" s="70" t="n">
        <f aca="false">kWhgen!L24/(Z750RatedkWh*SurveyHrsIn!L24)</f>
        <v>0.23584229390681</v>
      </c>
      <c r="M24" s="70" t="n">
        <f aca="false">kWhgen!M24/(Z750RatedkWh*SurveyHrsIn!M24)</f>
        <v>0.38717962962963</v>
      </c>
      <c r="N24" s="70" t="n">
        <f aca="false">kWhgen!N24/(Z750RatedkWh*SurveyHrsIn!N24)</f>
        <v>0.381195340501792</v>
      </c>
      <c r="O24" s="70" t="n">
        <f aca="false">kWhgen!O24/(Z750RatedkWh*SurveyHrsIn!O24)</f>
        <v>0.439259259259259</v>
      </c>
      <c r="P24" s="70" t="n">
        <f aca="false">kWhgen!P24/(Z750RatedkWh*SurveyHrsIn!P24)</f>
        <v>0.358551971326165</v>
      </c>
      <c r="Q24" s="70" t="n">
        <f aca="false">kWhgen!Q24/(Z750RatedkWh*SurveyHrsIn!Q24)</f>
        <v>0.415770609318996</v>
      </c>
      <c r="R24" s="70" t="n">
        <f aca="false">kWhgen!R24/(Z750RatedkWh*SurveyHrsIn!R24)</f>
        <v>0.253571428571429</v>
      </c>
      <c r="S24" s="70" t="n">
        <f aca="false">kWhgen!S24/(Z750RatedkWh*SurveyHrsIn!S24)</f>
        <v>0.307168458781362</v>
      </c>
      <c r="T24" s="70" t="n">
        <f aca="false">kWhgen!T24/(Z750RatedkWh*SurveyHrsIn!T24)</f>
        <v>0.484814814814815</v>
      </c>
      <c r="U24" s="70" t="n">
        <f aca="false">kWhgen!U24/(Z750RatedkWh*SurveyHrsIn!U24)</f>
        <v>0.33379714651284</v>
      </c>
      <c r="V24" s="70" t="n">
        <f aca="false">kWhgen!V24/(Z750RatedkWh*SurveyHrsIn!V24)</f>
        <v>0.335555555555556</v>
      </c>
      <c r="W24" s="70" t="n">
        <f aca="false">kWhgen!W24/(Z750RatedkWh*SurveyHrsIn!W24)</f>
        <v>0.203229390681004</v>
      </c>
      <c r="X24" s="70" t="n">
        <f aca="false">kWhgen!X24/(Z750RatedkWh*SurveyHrsIn!X24)</f>
        <v>0.239068100358423</v>
      </c>
      <c r="Y24" s="70" t="n">
        <f aca="false">kWhgen!Y24/(Z750RatedkWh*SurveyHrsIn!Y24)</f>
        <v>0.25962962962963</v>
      </c>
      <c r="Z24" s="70" t="n">
        <f aca="false">kWhgen!Z24/(Z750RatedkWh*SurveyHrsIn!Z24)</f>
        <v>0.464516129032258</v>
      </c>
      <c r="AA24" s="70" t="n">
        <f aca="false">kWhgen!AA24/(Z750RatedkWh*SurveyHrsIn!AA24)</f>
        <v>0.44</v>
      </c>
      <c r="AB24" s="70" t="n">
        <f aca="false">kWhgen!AB24/(Z750RatedkWh*SurveyHrsIn!AB24)</f>
        <v>0.468458781362007</v>
      </c>
      <c r="AC24" s="70" t="n">
        <f aca="false">kWhgen!AC24/(Z750RatedkWh*SurveyHrsIn!AC24)</f>
        <v>0.423458396083469</v>
      </c>
      <c r="AD24" s="70" t="n">
        <f aca="false">kWhgen!AD24/(Z750RatedkWh*SurveyHrsIn!AD24)</f>
        <v>0.567857142857143</v>
      </c>
      <c r="AE24" s="70" t="n">
        <f aca="false">kWhgen!AE24/(Z750RatedkWh*SurveyHrsIn!AE24)</f>
        <v>0.4</v>
      </c>
      <c r="AF24" s="70"/>
      <c r="AG24" s="70"/>
      <c r="AH24" s="70"/>
      <c r="AI24" s="70"/>
      <c r="AJ24" s="70"/>
      <c r="AK24" s="70"/>
      <c r="AL24" s="70"/>
      <c r="AM24" s="70"/>
      <c r="AN24" s="70"/>
      <c r="AO24" s="70" t="n">
        <f aca="false">AVERAGE(E24:P24)</f>
        <v>0.37301772055143</v>
      </c>
      <c r="AP24" s="70" t="n">
        <f aca="false">AVERAGE(Q24:AB24)</f>
        <v>0.350465003718193</v>
      </c>
      <c r="AQ24" s="70" t="n">
        <f aca="false">AVERAGE(AC24:AN24)</f>
        <v>0.463771846313537</v>
      </c>
      <c r="AR24" s="70" t="n">
        <f aca="false">AVERAGE(E24:G24)</f>
        <v>0.43025670458724</v>
      </c>
      <c r="AS24" s="70" t="n">
        <f aca="false">AVERAGE(H24:J24)</f>
        <v>0.395905037833533</v>
      </c>
      <c r="AT24" s="70" t="n">
        <f aca="false">AVERAGE(K24:M24)</f>
        <v>0.272906949422541</v>
      </c>
      <c r="AU24" s="136" t="n">
        <f aca="false">AVERAGE(N24:P24)</f>
        <v>0.393002190362405</v>
      </c>
      <c r="AV24" s="70" t="n">
        <f aca="false">AVERAGE(Q24:S24)</f>
        <v>0.325503498890596</v>
      </c>
      <c r="AW24" s="70" t="n">
        <f aca="false">AVERAGE(T24:V24)</f>
        <v>0.384722505627737</v>
      </c>
      <c r="AX24" s="70" t="n">
        <f aca="false">AVERAGE(W24:Y24)</f>
        <v>0.233975706889685</v>
      </c>
      <c r="AY24" s="70" t="n">
        <f aca="false">AVERAGE(Z24:AB24)</f>
        <v>0.457658303464755</v>
      </c>
      <c r="AZ24" s="70" t="n">
        <f aca="false">AVERAGE(AC24:AE24)</f>
        <v>0.463771846313537</v>
      </c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</row>
    <row r="25" customFormat="false" ht="12.75" hidden="false" customHeight="false" outlineLevel="0" collapsed="false">
      <c r="A25" s="69" t="s">
        <v>27</v>
      </c>
      <c r="B25" s="69" t="n">
        <v>2</v>
      </c>
      <c r="C25" s="69" t="n">
        <v>15</v>
      </c>
      <c r="D25" s="70" t="n">
        <f aca="false">kWhgen!D25/(Z750RatedkWh*SurveyHrsIn!D25)</f>
        <v>0.445161290322581</v>
      </c>
      <c r="E25" s="70" t="n">
        <f aca="false">kWhgen!E25/(Z750RatedkWh*SurveyHrsIn!E25)</f>
        <v>0.38986917562724</v>
      </c>
      <c r="F25" s="70" t="n">
        <f aca="false">kWhgen!F25/(Z750RatedkWh*SurveyHrsIn!F25)</f>
        <v>0.52609021318481</v>
      </c>
      <c r="G25" s="70" t="n">
        <f aca="false">kWhgen!G25/(Z750RatedkWh*SurveyHrsIn!G25)</f>
        <v>0.340808845283857</v>
      </c>
      <c r="H25" s="70" t="n">
        <f aca="false">kWhgen!H25/(Z750RatedkWh*SurveyHrsIn!H25)</f>
        <v>0.426253703703704</v>
      </c>
      <c r="I25" s="70" t="n">
        <f aca="false">kWhgen!I25/(Z750RatedkWh*SurveyHrsIn!I25)</f>
        <v>0.375627240143369</v>
      </c>
      <c r="J25" s="70" t="n">
        <f aca="false">kWhgen!J25/(Z750RatedkWh*SurveyHrsIn!J25)</f>
        <v>0.378888888888889</v>
      </c>
      <c r="K25" s="70" t="n">
        <f aca="false">kWhgen!K25/(Z750RatedkWh*SurveyHrsIn!K25)</f>
        <v>0.203225806451613</v>
      </c>
      <c r="L25" s="70" t="n">
        <f aca="false">kWhgen!L25/(Z750RatedkWh*SurveyHrsIn!L25)</f>
        <v>0.23010752688172</v>
      </c>
      <c r="M25" s="70" t="n">
        <f aca="false">kWhgen!M25/(Z750RatedkWh*SurveyHrsIn!M25)</f>
        <v>0.409259259259259</v>
      </c>
      <c r="N25" s="70" t="n">
        <f aca="false">kWhgen!N25/(Z750RatedkWh*SurveyHrsIn!N25)</f>
        <v>0.387813620071685</v>
      </c>
      <c r="O25" s="70" t="n">
        <f aca="false">kWhgen!O25/(Z750RatedkWh*SurveyHrsIn!O25)</f>
        <v>0.396296296296296</v>
      </c>
      <c r="P25" s="70" t="n">
        <f aca="false">kWhgen!P25/(Z750RatedkWh*SurveyHrsIn!P25)</f>
        <v>0.295111111111111</v>
      </c>
      <c r="Q25" s="70" t="n">
        <f aca="false">kWhgen!Q25/(Z750RatedkWh*SurveyHrsIn!Q25)</f>
        <v>0.419713261648746</v>
      </c>
      <c r="R25" s="70" t="n">
        <f aca="false">kWhgen!R25/(Z750RatedkWh*SurveyHrsIn!R25)</f>
        <v>0.228174603174603</v>
      </c>
      <c r="S25" s="70" t="n">
        <f aca="false">kWhgen!S25/(Z750RatedkWh*SurveyHrsIn!S25)</f>
        <v>0.311827956989247</v>
      </c>
      <c r="T25" s="70" t="n">
        <f aca="false">kWhgen!T25/(Z750RatedkWh*SurveyHrsIn!T25)</f>
        <v>0.482592592592593</v>
      </c>
      <c r="U25" s="70" t="n">
        <f aca="false">kWhgen!U25/(Z750RatedkWh*SurveyHrsIn!U25)</f>
        <v>0.406073306897943</v>
      </c>
      <c r="V25" s="70" t="n">
        <f aca="false">kWhgen!V25/(Z750RatedkWh*SurveyHrsIn!V25)</f>
        <v>0.341851851851852</v>
      </c>
      <c r="W25" s="70" t="n">
        <f aca="false">kWhgen!W25/(Z750RatedkWh*SurveyHrsIn!W25)</f>
        <v>0.202150537634409</v>
      </c>
      <c r="X25" s="70" t="n">
        <f aca="false">kWhgen!X25/(Z750RatedkWh*SurveyHrsIn!X25)</f>
        <v>0.00967741935483871</v>
      </c>
      <c r="Y25" s="70" t="n">
        <f aca="false">kWhgen!Y25/(Z750RatedkWh*SurveyHrsIn!Y25)</f>
        <v>0.0789907407407407</v>
      </c>
      <c r="Z25" s="70" t="n">
        <f aca="false">kWhgen!Z25/(Z750RatedkWh*SurveyHrsIn!Z25)</f>
        <v>0.508659498207885</v>
      </c>
      <c r="AA25" s="70" t="n">
        <f aca="false">kWhgen!AA25/(Z750RatedkWh*SurveyHrsIn!AA25)</f>
        <v>0.444814814814815</v>
      </c>
      <c r="AB25" s="70" t="n">
        <f aca="false">kWhgen!AB25/(Z750RatedkWh*SurveyHrsIn!AB25)</f>
        <v>0.438709677419355</v>
      </c>
      <c r="AC25" s="70" t="n">
        <f aca="false">kWhgen!AC25/(Z750RatedkWh*SurveyHrsIn!AC25)</f>
        <v>0.439397241080837</v>
      </c>
      <c r="AD25" s="70" t="n">
        <f aca="false">kWhgen!AD25/(Z750RatedkWh*SurveyHrsIn!AD25)</f>
        <v>0.565476190476191</v>
      </c>
      <c r="AE25" s="70" t="n">
        <f aca="false">kWhgen!AE25/(Z750RatedkWh*SurveyHrsIn!AE25)</f>
        <v>0.359139784946237</v>
      </c>
      <c r="AF25" s="70"/>
      <c r="AG25" s="70"/>
      <c r="AH25" s="70"/>
      <c r="AI25" s="70"/>
      <c r="AJ25" s="70"/>
      <c r="AK25" s="70"/>
      <c r="AL25" s="70"/>
      <c r="AM25" s="70"/>
      <c r="AN25" s="70"/>
      <c r="AO25" s="70" t="n">
        <f aca="false">AVERAGE(E25:P25)</f>
        <v>0.363279307241963</v>
      </c>
      <c r="AP25" s="70" t="n">
        <f aca="false">AVERAGE(Q25:AB25)</f>
        <v>0.322769688443919</v>
      </c>
      <c r="AQ25" s="70" t="n">
        <f aca="false">AVERAGE(AC25:AN25)</f>
        <v>0.454671072167755</v>
      </c>
      <c r="AR25" s="70" t="n">
        <f aca="false">AVERAGE(E25:G25)</f>
        <v>0.418922744698636</v>
      </c>
      <c r="AS25" s="70" t="n">
        <f aca="false">AVERAGE(H25:J25)</f>
        <v>0.393589944245321</v>
      </c>
      <c r="AT25" s="70" t="n">
        <f aca="false">AVERAGE(K25:M25)</f>
        <v>0.280864197530864</v>
      </c>
      <c r="AU25" s="136" t="n">
        <f aca="false">AVERAGE(N25:P25)</f>
        <v>0.359740342493031</v>
      </c>
      <c r="AV25" s="70" t="n">
        <f aca="false">AVERAGE(Q25:S25)</f>
        <v>0.319905273937532</v>
      </c>
      <c r="AW25" s="70" t="n">
        <f aca="false">AVERAGE(T25:V25)</f>
        <v>0.410172583780796</v>
      </c>
      <c r="AX25" s="70" t="n">
        <f aca="false">AVERAGE(W25:Y25)</f>
        <v>0.096939565909996</v>
      </c>
      <c r="AY25" s="70" t="n">
        <f aca="false">AVERAGE(Z25:AB25)</f>
        <v>0.464061330147352</v>
      </c>
      <c r="AZ25" s="70" t="n">
        <f aca="false">AVERAGE(AC25:AE25)</f>
        <v>0.454671072167755</v>
      </c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</row>
    <row r="26" customFormat="false" ht="12.75" hidden="false" customHeight="false" outlineLevel="0" collapsed="false">
      <c r="A26" s="69" t="s">
        <v>27</v>
      </c>
      <c r="B26" s="69" t="n">
        <v>2</v>
      </c>
      <c r="C26" s="69" t="n">
        <v>16</v>
      </c>
      <c r="D26" s="70" t="n">
        <f aca="false">kWhgen!D26/(Z750RatedkWh*SurveyHrsIn!D26)</f>
        <v>0.441935483870968</v>
      </c>
      <c r="E26" s="70" t="n">
        <f aca="false">kWhgen!E26/(Z750RatedkWh*SurveyHrsIn!E26)</f>
        <v>0.405111111111111</v>
      </c>
      <c r="F26" s="70" t="n">
        <f aca="false">kWhgen!F26/(Z750RatedkWh*SurveyHrsIn!F26)</f>
        <v>0.487072927610386</v>
      </c>
      <c r="G26" s="70" t="n">
        <f aca="false">kWhgen!G26/(Z750RatedkWh*SurveyHrsIn!G26)</f>
        <v>0.358311625128861</v>
      </c>
      <c r="H26" s="70" t="n">
        <f aca="false">kWhgen!H26/(Z750RatedkWh*SurveyHrsIn!H26)</f>
        <v>0.419392592592593</v>
      </c>
      <c r="I26" s="70" t="n">
        <f aca="false">kWhgen!I26/(Z750RatedkWh*SurveyHrsIn!I26)</f>
        <v>0.259498207885305</v>
      </c>
      <c r="J26" s="70" t="n">
        <f aca="false">kWhgen!J26/(Z750RatedkWh*SurveyHrsIn!J26)</f>
        <v>0.326666666666667</v>
      </c>
      <c r="K26" s="70" t="n">
        <f aca="false">kWhgen!K26/(Z750RatedkWh*SurveyHrsIn!K26)</f>
        <v>0.199641577060932</v>
      </c>
      <c r="L26" s="70" t="n">
        <f aca="false">kWhgen!L26/(Z750RatedkWh*SurveyHrsIn!L26)</f>
        <v>0.242016129032258</v>
      </c>
      <c r="M26" s="70" t="n">
        <f aca="false">kWhgen!M26/(Z750RatedkWh*SurveyHrsIn!M26)</f>
        <v>0.399964814814815</v>
      </c>
      <c r="N26" s="70" t="n">
        <f aca="false">kWhgen!N26/(Z750RatedkWh*SurveyHrsIn!N26)</f>
        <v>0.398071684587814</v>
      </c>
      <c r="O26" s="70" t="n">
        <f aca="false">kWhgen!O26/(Z750RatedkWh*SurveyHrsIn!O26)</f>
        <v>0.398518518518519</v>
      </c>
      <c r="P26" s="70" t="n">
        <f aca="false">kWhgen!P26/(Z750RatedkWh*SurveyHrsIn!P26)</f>
        <v>0.384358422939068</v>
      </c>
      <c r="Q26" s="70" t="n">
        <f aca="false">kWhgen!Q26/(Z750RatedkWh*SurveyHrsIn!Q26)</f>
        <v>0.389964157706093</v>
      </c>
      <c r="R26" s="70" t="n">
        <f aca="false">kWhgen!R26/(Z750RatedkWh*SurveyHrsIn!R26)</f>
        <v>0.374206349206349</v>
      </c>
      <c r="S26" s="70" t="n">
        <f aca="false">kWhgen!S26/(Z750RatedkWh*SurveyHrsIn!S26)</f>
        <v>0.325806451612903</v>
      </c>
      <c r="T26" s="70" t="n">
        <f aca="false">kWhgen!T26/(Z750RatedkWh*SurveyHrsIn!T26)</f>
        <v>0.46962962962963</v>
      </c>
      <c r="U26" s="70" t="n">
        <f aca="false">kWhgen!U26/(Z750RatedkWh*SurveyHrsIn!U26)</f>
        <v>0.394900180654835</v>
      </c>
      <c r="V26" s="70" t="n">
        <f aca="false">kWhgen!V26/(Z750RatedkWh*SurveyHrsIn!V26)</f>
        <v>0.333703703703704</v>
      </c>
      <c r="W26" s="70" t="n">
        <f aca="false">kWhgen!W26/(Z750RatedkWh*SurveyHrsIn!W26)</f>
        <v>0.216250896057348</v>
      </c>
      <c r="X26" s="70" t="n">
        <f aca="false">kWhgen!X26/(Z750RatedkWh*SurveyHrsIn!X26)</f>
        <v>0.240756272401434</v>
      </c>
      <c r="Y26" s="70" t="n">
        <f aca="false">kWhgen!Y26/(Z750RatedkWh*SurveyHrsIn!Y26)</f>
        <v>0.275992592592593</v>
      </c>
      <c r="Z26" s="70" t="n">
        <f aca="false">kWhgen!Z26/(Z750RatedkWh*SurveyHrsIn!Z26)</f>
        <v>0.40752688172043</v>
      </c>
      <c r="AA26" s="70" t="n">
        <f aca="false">kWhgen!AA26/(Z750RatedkWh*SurveyHrsIn!AA26)</f>
        <v>0.342592592592593</v>
      </c>
      <c r="AB26" s="70" t="n">
        <f aca="false">kWhgen!AB26/(Z750RatedkWh*SurveyHrsIn!AB26)</f>
        <v>0.480286738351254</v>
      </c>
      <c r="AC26" s="70" t="n">
        <f aca="false">kWhgen!AC26/(Z750RatedkWh*SurveyHrsIn!AC26)</f>
        <v>0.424337840213947</v>
      </c>
      <c r="AD26" s="70" t="n">
        <f aca="false">kWhgen!AD26/(Z750RatedkWh*SurveyHrsIn!AD26)</f>
        <v>0.567063492063492</v>
      </c>
      <c r="AE26" s="70" t="n">
        <f aca="false">kWhgen!AE26/(Z750RatedkWh*SurveyHrsIn!AE26)</f>
        <v>0.362007168458781</v>
      </c>
      <c r="AF26" s="70"/>
      <c r="AG26" s="70"/>
      <c r="AH26" s="70"/>
      <c r="AI26" s="70"/>
      <c r="AJ26" s="70"/>
      <c r="AK26" s="70"/>
      <c r="AL26" s="70"/>
      <c r="AM26" s="70"/>
      <c r="AN26" s="70"/>
      <c r="AO26" s="70" t="n">
        <f aca="false">AVERAGE(E26:P26)</f>
        <v>0.356552023162361</v>
      </c>
      <c r="AP26" s="70" t="n">
        <f aca="false">AVERAGE(Q26:AB26)</f>
        <v>0.354301370519097</v>
      </c>
      <c r="AQ26" s="70" t="n">
        <f aca="false">AVERAGE(AC26:AN26)</f>
        <v>0.451136166912073</v>
      </c>
      <c r="AR26" s="70" t="n">
        <f aca="false">AVERAGE(E26:G26)</f>
        <v>0.416831887950119</v>
      </c>
      <c r="AS26" s="70" t="n">
        <f aca="false">AVERAGE(H26:J26)</f>
        <v>0.335185822381521</v>
      </c>
      <c r="AT26" s="70" t="n">
        <f aca="false">AVERAGE(K26:M26)</f>
        <v>0.280540840302668</v>
      </c>
      <c r="AU26" s="136" t="n">
        <f aca="false">AVERAGE(N26:P26)</f>
        <v>0.393649542015133</v>
      </c>
      <c r="AV26" s="70" t="n">
        <f aca="false">AVERAGE(Q26:S26)</f>
        <v>0.363325652841782</v>
      </c>
      <c r="AW26" s="70" t="n">
        <f aca="false">AVERAGE(T26:V26)</f>
        <v>0.39941117132939</v>
      </c>
      <c r="AX26" s="70" t="n">
        <f aca="false">AVERAGE(W26:Y26)</f>
        <v>0.244333253683791</v>
      </c>
      <c r="AY26" s="70" t="n">
        <f aca="false">AVERAGE(Z26:AB26)</f>
        <v>0.410135404221426</v>
      </c>
      <c r="AZ26" s="70" t="n">
        <f aca="false">AVERAGE(AC26:AE26)</f>
        <v>0.451136166912073</v>
      </c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</row>
    <row r="27" customFormat="false" ht="12.75" hidden="false" customHeight="false" outlineLevel="0" collapsed="false">
      <c r="A27" s="69" t="s">
        <v>27</v>
      </c>
      <c r="B27" s="69" t="n">
        <v>2</v>
      </c>
      <c r="C27" s="69" t="n">
        <v>17</v>
      </c>
      <c r="D27" s="70" t="n">
        <f aca="false">kWhgen!D27/(Z750RatedkWh*SurveyHrsIn!D27)</f>
        <v>0.446236559139785</v>
      </c>
      <c r="E27" s="70" t="n">
        <f aca="false">kWhgen!E27/(Z750RatedkWh*SurveyHrsIn!E27)</f>
        <v>0.380241935483871</v>
      </c>
      <c r="F27" s="70" t="n">
        <f aca="false">kWhgen!F27/(Z750RatedkWh*SurveyHrsIn!F27)</f>
        <v>0.523088883525239</v>
      </c>
      <c r="G27" s="70" t="n">
        <f aca="false">kWhgen!G27/(Z750RatedkWh*SurveyHrsIn!G27)</f>
        <v>0.355669696095653</v>
      </c>
      <c r="H27" s="70" t="n">
        <f aca="false">kWhgen!H27/(Z750RatedkWh*SurveyHrsIn!H27)</f>
        <v>0.421562962962963</v>
      </c>
      <c r="I27" s="70" t="n">
        <f aca="false">kWhgen!I27/(Z750RatedkWh*SurveyHrsIn!I27)</f>
        <v>0.389964157706093</v>
      </c>
      <c r="J27" s="70" t="n">
        <f aca="false">kWhgen!J27/(Z750RatedkWh*SurveyHrsIn!J27)</f>
        <v>0.292962962962963</v>
      </c>
      <c r="K27" s="70" t="n">
        <f aca="false">kWhgen!K27/(Z750RatedkWh*SurveyHrsIn!K27)</f>
        <v>0.161290322580645</v>
      </c>
      <c r="L27" s="70" t="n">
        <f aca="false">kWhgen!L27/(Z750RatedkWh*SurveyHrsIn!L27)</f>
        <v>0.232616487455197</v>
      </c>
      <c r="M27" s="70" t="n">
        <f aca="false">kWhgen!M27/(Z750RatedkWh*SurveyHrsIn!M27)</f>
        <v>0.393366666666667</v>
      </c>
      <c r="N27" s="70" t="n">
        <f aca="false">kWhgen!N27/(Z750RatedkWh*SurveyHrsIn!N27)</f>
        <v>0.392254480286738</v>
      </c>
      <c r="O27" s="70" t="n">
        <f aca="false">kWhgen!O27/(Z750RatedkWh*SurveyHrsIn!O27)</f>
        <v>0.405925925925926</v>
      </c>
      <c r="P27" s="70" t="n">
        <f aca="false">kWhgen!P27/(Z750RatedkWh*SurveyHrsIn!P27)</f>
        <v>0.375756272401434</v>
      </c>
      <c r="Q27" s="70" t="n">
        <f aca="false">kWhgen!Q27/(Z750RatedkWh*SurveyHrsIn!Q27)</f>
        <v>0.421505376344086</v>
      </c>
      <c r="R27" s="70" t="n">
        <f aca="false">kWhgen!R27/(Z750RatedkWh*SurveyHrsIn!R27)</f>
        <v>0.351587301587302</v>
      </c>
      <c r="S27" s="70" t="n">
        <f aca="false">kWhgen!S27/(Z750RatedkWh*SurveyHrsIn!S27)</f>
        <v>0.333691756272401</v>
      </c>
      <c r="T27" s="70" t="n">
        <f aca="false">kWhgen!T27/(Z750RatedkWh*SurveyHrsIn!T27)</f>
        <v>0.402592592592593</v>
      </c>
      <c r="U27" s="70" t="n">
        <f aca="false">kWhgen!U27/(Z750RatedkWh*SurveyHrsIn!U27)</f>
        <v>0.385123695192116</v>
      </c>
      <c r="V27" s="70" t="n">
        <f aca="false">kWhgen!V27/(Z750RatedkWh*SurveyHrsIn!V27)</f>
        <v>0.321481481481482</v>
      </c>
      <c r="W27" s="70" t="n">
        <f aca="false">kWhgen!W27/(Z750RatedkWh*SurveyHrsIn!W27)</f>
        <v>0.204569892473118</v>
      </c>
      <c r="X27" s="70" t="n">
        <f aca="false">kWhgen!X27/(Z750RatedkWh*SurveyHrsIn!X27)</f>
        <v>0.237464157706093</v>
      </c>
      <c r="Y27" s="70" t="n">
        <f aca="false">kWhgen!Y27/(Z750RatedkWh*SurveyHrsIn!Y27)</f>
        <v>0.274768518518519</v>
      </c>
      <c r="Z27" s="70" t="n">
        <f aca="false">kWhgen!Z27/(Z750RatedkWh*SurveyHrsIn!Z27)</f>
        <v>0.401075268817204</v>
      </c>
      <c r="AA27" s="70" t="n">
        <f aca="false">kWhgen!AA27/(Z750RatedkWh*SurveyHrsIn!AA27)</f>
        <v>0.305555555555556</v>
      </c>
      <c r="AB27" s="70" t="n">
        <f aca="false">kWhgen!AB27/(Z750RatedkWh*SurveyHrsIn!AB27)</f>
        <v>0.321505376344086</v>
      </c>
      <c r="AC27" s="70" t="n">
        <f aca="false">kWhgen!AC27/(Z750RatedkWh*SurveyHrsIn!AC27)</f>
        <v>0.155618416392733</v>
      </c>
      <c r="AD27" s="70" t="n">
        <f aca="false">kWhgen!AD27/(Z750RatedkWh*SurveyHrsIn!AD27)</f>
        <v>0.569444444444444</v>
      </c>
      <c r="AE27" s="70" t="n">
        <f aca="false">kWhgen!AE27/(Z750RatedkWh*SurveyHrsIn!AE27)</f>
        <v>0.350537634408602</v>
      </c>
      <c r="AF27" s="70"/>
      <c r="AG27" s="70"/>
      <c r="AH27" s="70"/>
      <c r="AI27" s="70"/>
      <c r="AJ27" s="70"/>
      <c r="AK27" s="70"/>
      <c r="AL27" s="70"/>
      <c r="AM27" s="70"/>
      <c r="AN27" s="70"/>
      <c r="AO27" s="70" t="n">
        <f aca="false">AVERAGE(E27:P27)</f>
        <v>0.360391729504449</v>
      </c>
      <c r="AP27" s="70" t="n">
        <f aca="false">AVERAGE(Q27:AB27)</f>
        <v>0.33007674774038</v>
      </c>
      <c r="AQ27" s="70" t="n">
        <f aca="false">AVERAGE(AC27:AN27)</f>
        <v>0.35853349841526</v>
      </c>
      <c r="AR27" s="70" t="n">
        <f aca="false">AVERAGE(E27:G27)</f>
        <v>0.419666838368254</v>
      </c>
      <c r="AS27" s="70" t="n">
        <f aca="false">AVERAGE(H27:J27)</f>
        <v>0.368163361210673</v>
      </c>
      <c r="AT27" s="70" t="n">
        <f aca="false">AVERAGE(K27:M27)</f>
        <v>0.26242449223417</v>
      </c>
      <c r="AU27" s="136" t="n">
        <f aca="false">AVERAGE(N27:P27)</f>
        <v>0.391312226204699</v>
      </c>
      <c r="AV27" s="70" t="n">
        <f aca="false">AVERAGE(Q27:S27)</f>
        <v>0.368928144734596</v>
      </c>
      <c r="AW27" s="70" t="n">
        <f aca="false">AVERAGE(T27:V27)</f>
        <v>0.369732589755397</v>
      </c>
      <c r="AX27" s="70" t="n">
        <f aca="false">AVERAGE(W27:Y27)</f>
        <v>0.23893418956591</v>
      </c>
      <c r="AY27" s="70" t="n">
        <f aca="false">AVERAGE(Z27:AB27)</f>
        <v>0.342712066905615</v>
      </c>
      <c r="AZ27" s="70" t="n">
        <f aca="false">AVERAGE(AC27:AE27)</f>
        <v>0.35853349841526</v>
      </c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</row>
    <row r="28" customFormat="false" ht="12.75" hidden="false" customHeight="false" outlineLevel="0" collapsed="false">
      <c r="A28" s="69" t="s">
        <v>27</v>
      </c>
      <c r="B28" s="69" t="n">
        <v>2</v>
      </c>
      <c r="C28" s="69" t="n">
        <v>18</v>
      </c>
      <c r="D28" s="70" t="n">
        <f aca="false">kWhgen!D28/(Z750RatedkWh*SurveyHrsIn!D28)</f>
        <v>0.43405017921147</v>
      </c>
      <c r="E28" s="70" t="n">
        <f aca="false">kWhgen!E28/(Z750RatedkWh*SurveyHrsIn!E28)</f>
        <v>0.390268817204301</v>
      </c>
      <c r="F28" s="70" t="n">
        <f aca="false">kWhgen!F28/(Z750RatedkWh*SurveyHrsIn!F28)</f>
        <v>0.498220723488793</v>
      </c>
      <c r="G28" s="70" t="n">
        <f aca="false">kWhgen!G28/(Z750RatedkWh*SurveyHrsIn!G28)</f>
        <v>0.346092703350273</v>
      </c>
      <c r="H28" s="70" t="n">
        <f aca="false">kWhgen!H28/(Z750RatedkWh*SurveyHrsIn!H28)</f>
        <v>0.411540740740741</v>
      </c>
      <c r="I28" s="70" t="n">
        <f aca="false">kWhgen!I28/(Z750RatedkWh*SurveyHrsIn!I28)</f>
        <v>0.349820788530466</v>
      </c>
      <c r="J28" s="70" t="n">
        <f aca="false">kWhgen!J28/(Z750RatedkWh*SurveyHrsIn!J28)</f>
        <v>0.307407407407407</v>
      </c>
      <c r="K28" s="70" t="n">
        <f aca="false">kWhgen!K28/(Z750RatedkWh*SurveyHrsIn!K28)</f>
        <v>0.174551971326165</v>
      </c>
      <c r="L28" s="70" t="n">
        <f aca="false">kWhgen!L28/(Z750RatedkWh*SurveyHrsIn!L28)</f>
        <v>0.2</v>
      </c>
      <c r="M28" s="70" t="n">
        <f aca="false">kWhgen!M28/(Z750RatedkWh*SurveyHrsIn!M28)</f>
        <v>0.379266666666667</v>
      </c>
      <c r="N28" s="70" t="n">
        <f aca="false">kWhgen!N28/(Z750RatedkWh*SurveyHrsIn!N28)</f>
        <v>0.386154121863799</v>
      </c>
      <c r="O28" s="70" t="n">
        <f aca="false">kWhgen!O28/(Z750RatedkWh*SurveyHrsIn!O28)</f>
        <v>0.38</v>
      </c>
      <c r="P28" s="70" t="n">
        <f aca="false">kWhgen!P28/(Z750RatedkWh*SurveyHrsIn!P28)</f>
        <v>0.353175627240143</v>
      </c>
      <c r="Q28" s="70" t="n">
        <f aca="false">kWhgen!Q28/(Z750RatedkWh*SurveyHrsIn!Q28)</f>
        <v>0.420430107526882</v>
      </c>
      <c r="R28" s="70" t="n">
        <f aca="false">kWhgen!R28/(Z750RatedkWh*SurveyHrsIn!R28)</f>
        <v>0.360714285714286</v>
      </c>
      <c r="S28" s="70" t="n">
        <f aca="false">kWhgen!S28/(Z750RatedkWh*SurveyHrsIn!S28)</f>
        <v>0.325806451612903</v>
      </c>
      <c r="T28" s="70" t="n">
        <f aca="false">kWhgen!T28/(Z750RatedkWh*SurveyHrsIn!T28)</f>
        <v>0.459259259259259</v>
      </c>
      <c r="U28" s="70" t="n">
        <f aca="false">kWhgen!U28/(Z750RatedkWh*SurveyHrsIn!U28)</f>
        <v>0.388964457338184</v>
      </c>
      <c r="V28" s="70" t="n">
        <f aca="false">kWhgen!V28/(Z750RatedkWh*SurveyHrsIn!V28)</f>
        <v>0.32962962962963</v>
      </c>
      <c r="W28" s="70" t="n">
        <f aca="false">kWhgen!W28/(Z750RatedkWh*SurveyHrsIn!W28)</f>
        <v>0.199431899641577</v>
      </c>
      <c r="X28" s="70" t="n">
        <f aca="false">kWhgen!X28/(Z750RatedkWh*SurveyHrsIn!X28)</f>
        <v>0.225806451612903</v>
      </c>
      <c r="Y28" s="70" t="n">
        <f aca="false">kWhgen!Y28/(Z750RatedkWh*SurveyHrsIn!Y28)</f>
        <v>0.254074074074074</v>
      </c>
      <c r="Z28" s="70" t="n">
        <f aca="false">kWhgen!Z28/(Z750RatedkWh*SurveyHrsIn!Z28)</f>
        <v>0.421505376344086</v>
      </c>
      <c r="AA28" s="70" t="n">
        <f aca="false">kWhgen!AA28/(Z750RatedkWh*SurveyHrsIn!AA28)</f>
        <v>0.422962962962963</v>
      </c>
      <c r="AB28" s="70" t="n">
        <f aca="false">kWhgen!AB28/(Z750RatedkWh*SurveyHrsIn!AB28)</f>
        <v>0.152688172043011</v>
      </c>
      <c r="AC28" s="70" t="n">
        <f aca="false">kWhgen!AC28/(Z750RatedkWh*SurveyHrsIn!AC28)</f>
        <v>0</v>
      </c>
      <c r="AD28" s="70" t="n">
        <f aca="false">kWhgen!AD28/(Z750RatedkWh*SurveyHrsIn!AD28)</f>
        <v>0.452777777777778</v>
      </c>
      <c r="AE28" s="70" t="n">
        <f aca="false">kWhgen!AE28/(Z750RatedkWh*SurveyHrsIn!AE28)</f>
        <v>0.345519713261649</v>
      </c>
      <c r="AF28" s="70"/>
      <c r="AG28" s="70"/>
      <c r="AH28" s="70"/>
      <c r="AI28" s="70"/>
      <c r="AJ28" s="70"/>
      <c r="AK28" s="70"/>
      <c r="AL28" s="70"/>
      <c r="AM28" s="70"/>
      <c r="AN28" s="70"/>
      <c r="AO28" s="70" t="n">
        <f aca="false">AVERAGE(E28:P28)</f>
        <v>0.348041630651563</v>
      </c>
      <c r="AP28" s="70" t="n">
        <f aca="false">AVERAGE(Q28:AB28)</f>
        <v>0.33010609397998</v>
      </c>
      <c r="AQ28" s="70" t="n">
        <f aca="false">AVERAGE(AC28:AN28)</f>
        <v>0.266099163679809</v>
      </c>
      <c r="AR28" s="70" t="n">
        <f aca="false">AVERAGE(E28:G28)</f>
        <v>0.411527414681122</v>
      </c>
      <c r="AS28" s="70" t="n">
        <f aca="false">AVERAGE(H28:J28)</f>
        <v>0.356256312226205</v>
      </c>
      <c r="AT28" s="70" t="n">
        <f aca="false">AVERAGE(K28:M28)</f>
        <v>0.251272879330944</v>
      </c>
      <c r="AU28" s="136" t="n">
        <f aca="false">AVERAGE(N28:P28)</f>
        <v>0.373109916367981</v>
      </c>
      <c r="AV28" s="70" t="n">
        <f aca="false">AVERAGE(Q28:S28)</f>
        <v>0.368983614951357</v>
      </c>
      <c r="AW28" s="70" t="n">
        <f aca="false">AVERAGE(T28:V28)</f>
        <v>0.392617782075691</v>
      </c>
      <c r="AX28" s="70" t="n">
        <f aca="false">AVERAGE(W28:Y28)</f>
        <v>0.226437475109518</v>
      </c>
      <c r="AY28" s="70" t="n">
        <f aca="false">AVERAGE(Z28:AB28)</f>
        <v>0.332385503783353</v>
      </c>
      <c r="AZ28" s="70" t="n">
        <f aca="false">AVERAGE(AC28:AE28)</f>
        <v>0.266099163679809</v>
      </c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</row>
    <row r="29" customFormat="false" ht="12.75" hidden="false" customHeight="false" outlineLevel="0" collapsed="false">
      <c r="A29" s="69" t="s">
        <v>27</v>
      </c>
      <c r="B29" s="69" t="n">
        <v>2</v>
      </c>
      <c r="C29" s="69" t="n">
        <v>19</v>
      </c>
      <c r="D29" s="70" t="n">
        <f aca="false">kWhgen!D29/(Z750RatedkWh*SurveyHrsIn!D29)</f>
        <v>0.41505376344086</v>
      </c>
      <c r="E29" s="70" t="n">
        <f aca="false">kWhgen!E29/(Z750RatedkWh*SurveyHrsIn!E29)</f>
        <v>0.379840501792115</v>
      </c>
      <c r="F29" s="70" t="n">
        <f aca="false">kWhgen!F29/(Z750RatedkWh*SurveyHrsIn!F29)</f>
        <v>0.48921673451008</v>
      </c>
      <c r="G29" s="70" t="n">
        <f aca="false">kWhgen!G29/(Z750RatedkWh*SurveyHrsIn!G29)</f>
        <v>0.335855228346591</v>
      </c>
      <c r="H29" s="70" t="n">
        <f aca="false">kWhgen!H29/(Z750RatedkWh*SurveyHrsIn!H29)</f>
        <v>0.399755555555556</v>
      </c>
      <c r="I29" s="70" t="n">
        <f aca="false">kWhgen!I29/(Z750RatedkWh*SurveyHrsIn!I29)</f>
        <v>0.367741935483871</v>
      </c>
      <c r="J29" s="70" t="n">
        <f aca="false">kWhgen!J29/(Z750RatedkWh*SurveyHrsIn!J29)</f>
        <v>0.355555555555556</v>
      </c>
      <c r="K29" s="70" t="n">
        <f aca="false">kWhgen!K29/(Z750RatedkWh*SurveyHrsIn!K29)</f>
        <v>0.180286738351254</v>
      </c>
      <c r="L29" s="70" t="n">
        <f aca="false">kWhgen!L29/(Z750RatedkWh*SurveyHrsIn!L29)</f>
        <v>0.203942652329749</v>
      </c>
      <c r="M29" s="70" t="n">
        <f aca="false">kWhgen!M29/(Z750RatedkWh*SurveyHrsIn!M29)</f>
        <v>0.358812962962963</v>
      </c>
      <c r="N29" s="70" t="n">
        <f aca="false">kWhgen!N29/(Z750RatedkWh*SurveyHrsIn!N29)</f>
        <v>0.362480286738351</v>
      </c>
      <c r="O29" s="70" t="n">
        <f aca="false">kWhgen!O29/(Z750RatedkWh*SurveyHrsIn!O29)</f>
        <v>0.39</v>
      </c>
      <c r="P29" s="70" t="n">
        <f aca="false">kWhgen!P29/(Z750RatedkWh*SurveyHrsIn!P29)</f>
        <v>0.205146953405018</v>
      </c>
      <c r="Q29" s="70" t="n">
        <f aca="false">kWhgen!Q29/(Z750RatedkWh*SurveyHrsIn!Q29)</f>
        <v>0.396415770609319</v>
      </c>
      <c r="R29" s="70" t="n">
        <f aca="false">kWhgen!R29/(Z750RatedkWh*SurveyHrsIn!R29)</f>
        <v>0.320634920634921</v>
      </c>
      <c r="S29" s="70" t="n">
        <f aca="false">kWhgen!S29/(Z750RatedkWh*SurveyHrsIn!S29)</f>
        <v>0.311111111111111</v>
      </c>
      <c r="T29" s="70" t="n">
        <f aca="false">kWhgen!T29/(Z750RatedkWh*SurveyHrsIn!T29)</f>
        <v>0.452592592592593</v>
      </c>
      <c r="U29" s="70" t="n">
        <f aca="false">kWhgen!U29/(Z750RatedkWh*SurveyHrsIn!U29)</f>
        <v>0.338336229049103</v>
      </c>
      <c r="V29" s="70" t="n">
        <f aca="false">kWhgen!V29/(Z750RatedkWh*SurveyHrsIn!V29)</f>
        <v>0.315555555555556</v>
      </c>
      <c r="W29" s="70" t="n">
        <f aca="false">kWhgen!W29/(Z750RatedkWh*SurveyHrsIn!W29)</f>
        <v>0.18271146953405</v>
      </c>
      <c r="X29" s="70" t="n">
        <f aca="false">kWhgen!X29/(Z750RatedkWh*SurveyHrsIn!X29)</f>
        <v>0.21326164874552</v>
      </c>
      <c r="Y29" s="70" t="n">
        <f aca="false">kWhgen!Y29/(Z750RatedkWh*SurveyHrsIn!Y29)</f>
        <v>0.188966666666667</v>
      </c>
      <c r="Z29" s="70" t="n">
        <f aca="false">kWhgen!Z29/(Z750RatedkWh*SurveyHrsIn!Z29)</f>
        <v>0.423299283154122</v>
      </c>
      <c r="AA29" s="70" t="n">
        <f aca="false">kWhgen!AA29/(Z750RatedkWh*SurveyHrsIn!AA29)</f>
        <v>0.413333333333333</v>
      </c>
      <c r="AB29" s="70" t="n">
        <f aca="false">kWhgen!AB29/(Z750RatedkWh*SurveyHrsIn!AB29)</f>
        <v>0.466666666666667</v>
      </c>
      <c r="AC29" s="70" t="n">
        <f aca="false">kWhgen!AC29/(Z750RatedkWh*SurveyHrsIn!AC29)</f>
        <v>0.431083124861072</v>
      </c>
      <c r="AD29" s="70" t="n">
        <f aca="false">kWhgen!AD29/(Z750RatedkWh*SurveyHrsIn!AD29)</f>
        <v>0.551984126984127</v>
      </c>
      <c r="AE29" s="70" t="n">
        <f aca="false">kWhgen!AE29/(Z750RatedkWh*SurveyHrsIn!AE29)</f>
        <v>0.357706093189964</v>
      </c>
      <c r="AF29" s="70"/>
      <c r="AG29" s="70"/>
      <c r="AH29" s="70"/>
      <c r="AI29" s="70"/>
      <c r="AJ29" s="70"/>
      <c r="AK29" s="70"/>
      <c r="AL29" s="70"/>
      <c r="AM29" s="70"/>
      <c r="AN29" s="70"/>
      <c r="AO29" s="70" t="n">
        <f aca="false">AVERAGE(E29:P29)</f>
        <v>0.335719592085925</v>
      </c>
      <c r="AP29" s="70" t="n">
        <f aca="false">AVERAGE(Q29:AB29)</f>
        <v>0.335240437304413</v>
      </c>
      <c r="AQ29" s="70" t="n">
        <f aca="false">AVERAGE(AC29:AN29)</f>
        <v>0.446924448345054</v>
      </c>
      <c r="AR29" s="70" t="n">
        <f aca="false">AVERAGE(E29:G29)</f>
        <v>0.401637488216262</v>
      </c>
      <c r="AS29" s="70" t="n">
        <f aca="false">AVERAGE(H29:J29)</f>
        <v>0.374351015531661</v>
      </c>
      <c r="AT29" s="70" t="n">
        <f aca="false">AVERAGE(K29:M29)</f>
        <v>0.247680784547989</v>
      </c>
      <c r="AU29" s="136" t="n">
        <f aca="false">AVERAGE(N29:P29)</f>
        <v>0.31920908004779</v>
      </c>
      <c r="AV29" s="70" t="n">
        <f aca="false">AVERAGE(Q29:S29)</f>
        <v>0.342720600785117</v>
      </c>
      <c r="AW29" s="70" t="n">
        <f aca="false">AVERAGE(T29:V29)</f>
        <v>0.368828125732417</v>
      </c>
      <c r="AX29" s="70" t="n">
        <f aca="false">AVERAGE(W29:Y29)</f>
        <v>0.194979928315412</v>
      </c>
      <c r="AY29" s="70" t="n">
        <f aca="false">AVERAGE(Z29:AB29)</f>
        <v>0.434433094384707</v>
      </c>
      <c r="AZ29" s="70" t="n">
        <f aca="false">AVERAGE(AC29:AE29)</f>
        <v>0.446924448345054</v>
      </c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</row>
    <row r="30" customFormat="false" ht="12.75" hidden="false" customHeight="false" outlineLevel="0" collapsed="false">
      <c r="A30" s="69" t="s">
        <v>27</v>
      </c>
      <c r="B30" s="69" t="n">
        <v>2</v>
      </c>
      <c r="C30" s="69" t="n">
        <v>20</v>
      </c>
      <c r="D30" s="70" t="n">
        <f aca="false">kWhgen!D30/(Z750RatedkWh*SurveyHrsIn!D30)</f>
        <v>0.413620071684588</v>
      </c>
      <c r="E30" s="70" t="n">
        <f aca="false">kWhgen!E30/(Z750RatedkWh*SurveyHrsIn!E30)</f>
        <v>0.341335125448029</v>
      </c>
      <c r="F30" s="70" t="n">
        <f aca="false">kWhgen!F30/(Z750RatedkWh*SurveyHrsIn!F30)</f>
        <v>0.476353893111918</v>
      </c>
      <c r="G30" s="70" t="n">
        <f aca="false">kWhgen!G30/(Z750RatedkWh*SurveyHrsIn!G30)</f>
        <v>0.331892334796779</v>
      </c>
      <c r="H30" s="70" t="n">
        <f aca="false">kWhgen!H30/(Z750RatedkWh*SurveyHrsIn!H30)</f>
        <v>0.410062962962963</v>
      </c>
      <c r="I30" s="70" t="n">
        <f aca="false">kWhgen!I30/(Z750RatedkWh*SurveyHrsIn!I30)</f>
        <v>0.364874551971326</v>
      </c>
      <c r="J30" s="70" t="n">
        <f aca="false">kWhgen!J30/(Z750RatedkWh*SurveyHrsIn!J30)</f>
        <v>0.34962962962963</v>
      </c>
      <c r="K30" s="70" t="n">
        <f aca="false">kWhgen!K30/(Z750RatedkWh*SurveyHrsIn!K30)</f>
        <v>0.170250896057348</v>
      </c>
      <c r="L30" s="70" t="n">
        <f aca="false">kWhgen!L30/(Z750RatedkWh*SurveyHrsIn!L30)</f>
        <v>0.19820788530466</v>
      </c>
      <c r="M30" s="70" t="n">
        <f aca="false">kWhgen!M30/(Z750RatedkWh*SurveyHrsIn!M30)</f>
        <v>0.360333333333333</v>
      </c>
      <c r="N30" s="70" t="n">
        <f aca="false">kWhgen!N30/(Z750RatedkWh*SurveyHrsIn!N30)</f>
        <v>0.366148745519713</v>
      </c>
      <c r="O30" s="70" t="n">
        <f aca="false">kWhgen!O30/(Z750RatedkWh*SurveyHrsIn!O30)</f>
        <v>0.378518518518519</v>
      </c>
      <c r="P30" s="70" t="n">
        <f aca="false">kWhgen!P30/(Z750RatedkWh*SurveyHrsIn!P30)</f>
        <v>0.266437275985663</v>
      </c>
      <c r="Q30" s="70" t="n">
        <f aca="false">kWhgen!Q30/(Z750RatedkWh*SurveyHrsIn!Q30)</f>
        <v>0.363799283154122</v>
      </c>
      <c r="R30" s="70" t="n">
        <f aca="false">kWhgen!R30/(Z750RatedkWh*SurveyHrsIn!R30)</f>
        <v>0.29484126984127</v>
      </c>
      <c r="S30" s="70" t="n">
        <f aca="false">kWhgen!S30/(Z750RatedkWh*SurveyHrsIn!S30)</f>
        <v>0.308243727598566</v>
      </c>
      <c r="T30" s="70" t="n">
        <f aca="false">kWhgen!T30/(Z750RatedkWh*SurveyHrsIn!T30)</f>
        <v>0.428518518518519</v>
      </c>
      <c r="U30" s="70" t="n">
        <f aca="false">kWhgen!U30/(Z750RatedkWh*SurveyHrsIn!U30)</f>
        <v>0.359635000950027</v>
      </c>
      <c r="V30" s="70" t="n">
        <f aca="false">kWhgen!V30/(Z750RatedkWh*SurveyHrsIn!V30)</f>
        <v>0.309259259259259</v>
      </c>
      <c r="W30" s="70" t="n">
        <f aca="false">kWhgen!W30/(Z750RatedkWh*SurveyHrsIn!W30)</f>
        <v>0.184584229390681</v>
      </c>
      <c r="X30" s="70" t="n">
        <f aca="false">kWhgen!X30/(Z750RatedkWh*SurveyHrsIn!X30)</f>
        <v>0.196057347670251</v>
      </c>
      <c r="Y30" s="70" t="n">
        <f aca="false">kWhgen!Y30/(Z750RatedkWh*SurveyHrsIn!Y30)</f>
        <v>0.23</v>
      </c>
      <c r="Z30" s="70" t="n">
        <f aca="false">kWhgen!Z30/(Z750RatedkWh*SurveyHrsIn!Z30)</f>
        <v>0.39247311827957</v>
      </c>
      <c r="AA30" s="70" t="n">
        <f aca="false">kWhgen!AA30/(Z750RatedkWh*SurveyHrsIn!AA30)</f>
        <v>0.406296296296296</v>
      </c>
      <c r="AB30" s="70" t="n">
        <f aca="false">kWhgen!AB30/(Z750RatedkWh*SurveyHrsIn!AB30)</f>
        <v>0.455197132616488</v>
      </c>
      <c r="AC30" s="70" t="n">
        <f aca="false">kWhgen!AC30/(Z750RatedkWh*SurveyHrsIn!AC30)</f>
        <v>0.416915262641189</v>
      </c>
      <c r="AD30" s="70" t="n">
        <f aca="false">kWhgen!AD30/(Z750RatedkWh*SurveyHrsIn!AD30)</f>
        <v>0.546428571428571</v>
      </c>
      <c r="AE30" s="70" t="n">
        <f aca="false">kWhgen!AE30/(Z750RatedkWh*SurveyHrsIn!AE30)</f>
        <v>0.360573476702509</v>
      </c>
      <c r="AF30" s="70"/>
      <c r="AG30" s="70"/>
      <c r="AH30" s="70"/>
      <c r="AI30" s="70"/>
      <c r="AJ30" s="70"/>
      <c r="AK30" s="70"/>
      <c r="AL30" s="70"/>
      <c r="AM30" s="70"/>
      <c r="AN30" s="70"/>
      <c r="AO30" s="70" t="n">
        <f aca="false">AVERAGE(E30:P30)</f>
        <v>0.33450376271999</v>
      </c>
      <c r="AP30" s="70" t="n">
        <f aca="false">AVERAGE(Q30:AB30)</f>
        <v>0.327408765297921</v>
      </c>
      <c r="AQ30" s="70" t="n">
        <f aca="false">AVERAGE(AC30:AN30)</f>
        <v>0.441305770257423</v>
      </c>
      <c r="AR30" s="70" t="n">
        <f aca="false">AVERAGE(E30:G30)</f>
        <v>0.383193784452242</v>
      </c>
      <c r="AS30" s="70" t="n">
        <f aca="false">AVERAGE(H30:J30)</f>
        <v>0.37485571485464</v>
      </c>
      <c r="AT30" s="70" t="n">
        <f aca="false">AVERAGE(K30:M30)</f>
        <v>0.242930704898447</v>
      </c>
      <c r="AU30" s="136" t="n">
        <f aca="false">AVERAGE(N30:P30)</f>
        <v>0.337034846674632</v>
      </c>
      <c r="AV30" s="70" t="n">
        <f aca="false">AVERAGE(Q30:S30)</f>
        <v>0.322294760197986</v>
      </c>
      <c r="AW30" s="70" t="n">
        <f aca="false">AVERAGE(T30:V30)</f>
        <v>0.365804259575935</v>
      </c>
      <c r="AX30" s="70" t="n">
        <f aca="false">AVERAGE(W30:Y30)</f>
        <v>0.203547192353644</v>
      </c>
      <c r="AY30" s="70" t="n">
        <f aca="false">AVERAGE(Z30:AB30)</f>
        <v>0.417988849064118</v>
      </c>
      <c r="AZ30" s="70" t="n">
        <f aca="false">AVERAGE(AC30:AE30)</f>
        <v>0.441305770257423</v>
      </c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</row>
    <row r="31" customFormat="false" ht="12.75" hidden="false" customHeight="false" outlineLevel="0" collapsed="false">
      <c r="A31" s="69" t="s">
        <v>27</v>
      </c>
      <c r="B31" s="69" t="n">
        <v>2</v>
      </c>
      <c r="C31" s="69" t="n">
        <v>21</v>
      </c>
      <c r="D31" s="70" t="n">
        <f aca="false">kWhgen!D31/(Z750RatedkWh*SurveyHrsIn!D31)</f>
        <v>0.382078853046595</v>
      </c>
      <c r="E31" s="70" t="n">
        <f aca="false">kWhgen!E31/(Z750RatedkWh*SurveyHrsIn!E31)</f>
        <v>0.38144623655914</v>
      </c>
      <c r="F31" s="70" t="n">
        <f aca="false">kWhgen!F31/(Z750RatedkWh*SurveyHrsIn!F31)</f>
        <v>0.457488392394614</v>
      </c>
      <c r="G31" s="70" t="n">
        <f aca="false">kWhgen!G31/(Z750RatedkWh*SurveyHrsIn!G31)</f>
        <v>0.305473044464697</v>
      </c>
      <c r="H31" s="70" t="n">
        <f aca="false">kWhgen!H31/(Z750RatedkWh*SurveyHrsIn!H31)</f>
        <v>0.316666666666667</v>
      </c>
      <c r="I31" s="70" t="n">
        <f aca="false">kWhgen!I31/(Z750RatedkWh*SurveyHrsIn!I31)</f>
        <v>0.3584229390681</v>
      </c>
      <c r="J31" s="70" t="n">
        <f aca="false">kWhgen!J31/(Z750RatedkWh*SurveyHrsIn!J31)</f>
        <v>0.341111111111111</v>
      </c>
      <c r="K31" s="70" t="n">
        <f aca="false">kWhgen!K31/(Z750RatedkWh*SurveyHrsIn!K31)</f>
        <v>0.165591397849462</v>
      </c>
      <c r="L31" s="70" t="n">
        <f aca="false">kWhgen!L31/(Z750RatedkWh*SurveyHrsIn!L31)</f>
        <v>0.18494623655914</v>
      </c>
      <c r="M31" s="70" t="n">
        <f aca="false">kWhgen!M31/(Z750RatedkWh*SurveyHrsIn!M31)</f>
        <v>0.363057407407407</v>
      </c>
      <c r="N31" s="70" t="n">
        <f aca="false">kWhgen!N31/(Z750RatedkWh*SurveyHrsIn!N31)</f>
        <v>0.364442652329749</v>
      </c>
      <c r="O31" s="70" t="n">
        <f aca="false">kWhgen!O31/(Z750RatedkWh*SurveyHrsIn!O31)</f>
        <v>0.388518518518519</v>
      </c>
      <c r="P31" s="70" t="n">
        <f aca="false">kWhgen!P31/(Z750RatedkWh*SurveyHrsIn!P31)</f>
        <v>0.354967741935484</v>
      </c>
      <c r="Q31" s="70" t="n">
        <f aca="false">kWhgen!Q31/(Z750RatedkWh*SurveyHrsIn!Q31)</f>
        <v>0.408602150537634</v>
      </c>
      <c r="R31" s="70" t="n">
        <f aca="false">kWhgen!R31/(Z750RatedkWh*SurveyHrsIn!R31)</f>
        <v>0.329761904761905</v>
      </c>
      <c r="S31" s="70" t="n">
        <f aca="false">kWhgen!S31/(Z750RatedkWh*SurveyHrsIn!S31)</f>
        <v>0.293906810035842</v>
      </c>
      <c r="T31" s="70" t="n">
        <f aca="false">kWhgen!T31/(Z750RatedkWh*SurveyHrsIn!T31)</f>
        <v>0.440740740740741</v>
      </c>
      <c r="U31" s="70" t="n">
        <f aca="false">kWhgen!U31/(Z750RatedkWh*SurveyHrsIn!U31)</f>
        <v>0.364872403876484</v>
      </c>
      <c r="V31" s="70" t="n">
        <f aca="false">kWhgen!V31/(Z750RatedkWh*SurveyHrsIn!V31)</f>
        <v>0.309259259259259</v>
      </c>
      <c r="W31" s="70" t="n">
        <f aca="false">kWhgen!W31/(Z750RatedkWh*SurveyHrsIn!W31)</f>
        <v>0.1584229390681</v>
      </c>
      <c r="X31" s="70" t="n">
        <f aca="false">kWhgen!X31/(Z750RatedkWh*SurveyHrsIn!X31)</f>
        <v>0.194623655913978</v>
      </c>
      <c r="Y31" s="70" t="n">
        <f aca="false">kWhgen!Y31/(Z750RatedkWh*SurveyHrsIn!Y31)</f>
        <v>0.22037037037037</v>
      </c>
      <c r="Z31" s="70" t="n">
        <f aca="false">kWhgen!Z31/(Z750RatedkWh*SurveyHrsIn!Z31)</f>
        <v>0.411111111111111</v>
      </c>
      <c r="AA31" s="70" t="n">
        <f aca="false">kWhgen!AA31/(Z750RatedkWh*SurveyHrsIn!AA31)</f>
        <v>0.401111111111111</v>
      </c>
      <c r="AB31" s="70" t="n">
        <f aca="false">kWhgen!AB31/(Z750RatedkWh*SurveyHrsIn!AB31)</f>
        <v>0.452688172043011</v>
      </c>
      <c r="AC31" s="70" t="n">
        <f aca="false">kWhgen!AC31/(Z750RatedkWh*SurveyHrsIn!AC31)</f>
        <v>0.424645386491403</v>
      </c>
      <c r="AD31" s="70" t="n">
        <f aca="false">kWhgen!AD31/(Z750RatedkWh*SurveyHrsIn!AD31)</f>
        <v>0.532539682539683</v>
      </c>
      <c r="AE31" s="70" t="n">
        <f aca="false">kWhgen!AE31/(Z750RatedkWh*SurveyHrsIn!AE31)</f>
        <v>0.34910394265233</v>
      </c>
      <c r="AF31" s="70"/>
      <c r="AG31" s="70"/>
      <c r="AH31" s="70"/>
      <c r="AI31" s="70"/>
      <c r="AJ31" s="70"/>
      <c r="AK31" s="70"/>
      <c r="AL31" s="70"/>
      <c r="AM31" s="70"/>
      <c r="AN31" s="70"/>
      <c r="AO31" s="70" t="n">
        <f aca="false">AVERAGE(E31:P31)</f>
        <v>0.331844362072008</v>
      </c>
      <c r="AP31" s="70" t="n">
        <f aca="false">AVERAGE(Q31:AB31)</f>
        <v>0.332122552402462</v>
      </c>
      <c r="AQ31" s="70" t="n">
        <f aca="false">AVERAGE(AC31:AN31)</f>
        <v>0.435429670561138</v>
      </c>
      <c r="AR31" s="70" t="n">
        <f aca="false">AVERAGE(E31:G31)</f>
        <v>0.381469224472817</v>
      </c>
      <c r="AS31" s="70" t="n">
        <f aca="false">AVERAGE(H31:J31)</f>
        <v>0.338733572281959</v>
      </c>
      <c r="AT31" s="70" t="n">
        <f aca="false">AVERAGE(K31:M31)</f>
        <v>0.23786501393867</v>
      </c>
      <c r="AU31" s="136" t="n">
        <f aca="false">AVERAGE(N31:P31)</f>
        <v>0.369309637594584</v>
      </c>
      <c r="AV31" s="70" t="n">
        <f aca="false">AVERAGE(Q31:S31)</f>
        <v>0.344090288445127</v>
      </c>
      <c r="AW31" s="70" t="n">
        <f aca="false">AVERAGE(T31:V31)</f>
        <v>0.371624134625495</v>
      </c>
      <c r="AX31" s="70" t="n">
        <f aca="false">AVERAGE(W31:Y31)</f>
        <v>0.191138988450816</v>
      </c>
      <c r="AY31" s="70" t="n">
        <f aca="false">AVERAGE(Z31:AB31)</f>
        <v>0.421636798088411</v>
      </c>
      <c r="AZ31" s="70" t="n">
        <f aca="false">AVERAGE(AC31:AE31)</f>
        <v>0.435429670561138</v>
      </c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</row>
    <row r="32" customFormat="false" ht="12.75" hidden="false" customHeight="false" outlineLevel="0" collapsed="false">
      <c r="A32" s="69" t="s">
        <v>27</v>
      </c>
      <c r="B32" s="69" t="n">
        <v>2</v>
      </c>
      <c r="C32" s="69" t="n">
        <v>22</v>
      </c>
      <c r="D32" s="70" t="n">
        <f aca="false">kWhgen!D32/(Z750RatedkWh*SurveyHrsIn!D32)</f>
        <v>0.375985663082437</v>
      </c>
      <c r="E32" s="70" t="n">
        <f aca="false">kWhgen!E32/(Z750RatedkWh*SurveyHrsIn!E32)</f>
        <v>0.376632616487455</v>
      </c>
      <c r="F32" s="70" t="n">
        <f aca="false">kWhgen!F32/(Z750RatedkWh*SurveyHrsIn!F32)</f>
        <v>0.481927791051121</v>
      </c>
      <c r="G32" s="70" t="n">
        <f aca="false">kWhgen!G32/(Z750RatedkWh*SurveyHrsIn!G32)</f>
        <v>0.325287512213759</v>
      </c>
      <c r="H32" s="70" t="n">
        <f aca="false">kWhgen!H32/(Z750RatedkWh*SurveyHrsIn!H32)</f>
        <v>0.409474074074074</v>
      </c>
      <c r="I32" s="70" t="n">
        <f aca="false">kWhgen!I32/(Z750RatedkWh*SurveyHrsIn!I32)</f>
        <v>0.346953405017921</v>
      </c>
      <c r="J32" s="70" t="n">
        <f aca="false">kWhgen!J32/(Z750RatedkWh*SurveyHrsIn!J32)</f>
        <v>0.327407407407407</v>
      </c>
      <c r="K32" s="70" t="n">
        <f aca="false">kWhgen!K32/(Z750RatedkWh*SurveyHrsIn!K32)</f>
        <v>0.175627240143369</v>
      </c>
      <c r="L32" s="70" t="n">
        <f aca="false">kWhgen!L32/(Z750RatedkWh*SurveyHrsIn!L32)</f>
        <v>0.210752688172043</v>
      </c>
      <c r="M32" s="70" t="n">
        <f aca="false">kWhgen!M32/(Z750RatedkWh*SurveyHrsIn!M32)</f>
        <v>0.319248148148148</v>
      </c>
      <c r="N32" s="70" t="n">
        <f aca="false">kWhgen!N32/(Z750RatedkWh*SurveyHrsIn!N32)</f>
        <v>0.361985663082437</v>
      </c>
      <c r="O32" s="70" t="n">
        <f aca="false">kWhgen!O32/(Z750RatedkWh*SurveyHrsIn!O32)</f>
        <v>0.366296296296296</v>
      </c>
      <c r="P32" s="70" t="n">
        <f aca="false">kWhgen!P32/(Z750RatedkWh*SurveyHrsIn!P32)</f>
        <v>0.32736917562724</v>
      </c>
      <c r="Q32" s="70" t="n">
        <f aca="false">kWhgen!Q32/(Z750RatedkWh*SurveyHrsIn!Q32)</f>
        <v>0.364516129032258</v>
      </c>
      <c r="R32" s="70" t="n">
        <f aca="false">kWhgen!R32/(Z750RatedkWh*SurveyHrsIn!R32)</f>
        <v>0.363095238095238</v>
      </c>
      <c r="S32" s="70" t="n">
        <f aca="false">kWhgen!S32/(Z750RatedkWh*SurveyHrsIn!S32)</f>
        <v>0.295340501792115</v>
      </c>
      <c r="T32" s="70" t="n">
        <f aca="false">kWhgen!T32/(Z750RatedkWh*SurveyHrsIn!T32)</f>
        <v>0.468888888888889</v>
      </c>
      <c r="U32" s="70" t="n">
        <f aca="false">kWhgen!U32/(Z750RatedkWh*SurveyHrsIn!U32)</f>
        <v>0.37010980680294</v>
      </c>
      <c r="V32" s="70" t="n">
        <f aca="false">kWhgen!V32/(Z750RatedkWh*SurveyHrsIn!V32)</f>
        <v>0.318518518518519</v>
      </c>
      <c r="W32" s="70" t="n">
        <f aca="false">kWhgen!W32/(Z750RatedkWh*SurveyHrsIn!W32)</f>
        <v>0.202030465949821</v>
      </c>
      <c r="X32" s="70" t="n">
        <f aca="false">kWhgen!X32/(Z750RatedkWh*SurveyHrsIn!X32)</f>
        <v>0.162724014336918</v>
      </c>
      <c r="Y32" s="70" t="n">
        <f aca="false">kWhgen!Y32/(Z750RatedkWh*SurveyHrsIn!Y32)</f>
        <v>0.227407407407407</v>
      </c>
      <c r="Z32" s="70" t="n">
        <f aca="false">kWhgen!Z32/(Z750RatedkWh*SurveyHrsIn!Z32)</f>
        <v>0.257347670250896</v>
      </c>
      <c r="AA32" s="70" t="n">
        <f aca="false">kWhgen!AA32/(Z750RatedkWh*SurveyHrsIn!AA32)</f>
        <v>0.175185185185185</v>
      </c>
      <c r="AB32" s="70" t="n">
        <f aca="false">kWhgen!AB32/(Z750RatedkWh*SurveyHrsIn!AB32)</f>
        <v>0.42831541218638</v>
      </c>
      <c r="AC32" s="70" t="n">
        <f aca="false">kWhgen!AC32/(Z750RatedkWh*SurveyHrsIn!AC32)</f>
        <v>0.359944906424579</v>
      </c>
      <c r="AD32" s="70" t="n">
        <f aca="false">kWhgen!AD32/(Z750RatedkWh*SurveyHrsIn!AD32)</f>
        <v>0.497222222222222</v>
      </c>
      <c r="AE32" s="70" t="n">
        <f aca="false">kWhgen!AE32/(Z750RatedkWh*SurveyHrsIn!AE32)</f>
        <v>0.335125448028674</v>
      </c>
      <c r="AF32" s="70"/>
      <c r="AG32" s="70"/>
      <c r="AH32" s="70"/>
      <c r="AI32" s="70"/>
      <c r="AJ32" s="70"/>
      <c r="AK32" s="70"/>
      <c r="AL32" s="70"/>
      <c r="AM32" s="70"/>
      <c r="AN32" s="70"/>
      <c r="AO32" s="70" t="n">
        <f aca="false">AVERAGE(E32:P32)</f>
        <v>0.335746834810106</v>
      </c>
      <c r="AP32" s="70" t="n">
        <f aca="false">AVERAGE(Q32:AB32)</f>
        <v>0.302789936537214</v>
      </c>
      <c r="AQ32" s="70" t="n">
        <f aca="false">AVERAGE(AC32:AN32)</f>
        <v>0.397430858891825</v>
      </c>
      <c r="AR32" s="70" t="n">
        <f aca="false">AVERAGE(E32:G32)</f>
        <v>0.394615973250778</v>
      </c>
      <c r="AS32" s="70" t="n">
        <f aca="false">AVERAGE(H32:J32)</f>
        <v>0.361278295499801</v>
      </c>
      <c r="AT32" s="70" t="n">
        <f aca="false">AVERAGE(K32:M32)</f>
        <v>0.235209358821187</v>
      </c>
      <c r="AU32" s="136" t="n">
        <f aca="false">AVERAGE(N32:P32)</f>
        <v>0.351883711668658</v>
      </c>
      <c r="AV32" s="70" t="n">
        <f aca="false">AVERAGE(Q32:S32)</f>
        <v>0.340983956306537</v>
      </c>
      <c r="AW32" s="70" t="n">
        <f aca="false">AVERAGE(T32:V32)</f>
        <v>0.385839071403449</v>
      </c>
      <c r="AX32" s="70" t="n">
        <f aca="false">AVERAGE(W32:Y32)</f>
        <v>0.197387295898049</v>
      </c>
      <c r="AY32" s="70" t="n">
        <f aca="false">AVERAGE(Z32:AB32)</f>
        <v>0.28694942254082</v>
      </c>
      <c r="AZ32" s="70" t="n">
        <f aca="false">AVERAGE(AC32:AE32)</f>
        <v>0.397430858891825</v>
      </c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</row>
    <row r="33" customFormat="false" ht="12.75" hidden="false" customHeight="false" outlineLevel="0" collapsed="false">
      <c r="A33" s="69" t="s">
        <v>27</v>
      </c>
      <c r="B33" s="69" t="n">
        <v>2</v>
      </c>
      <c r="C33" s="69" t="n">
        <v>23</v>
      </c>
      <c r="D33" s="70" t="n">
        <f aca="false">kWhgen!D33/(Z750RatedkWh*SurveyHrsIn!D33)</f>
        <v>0.42078853046595</v>
      </c>
      <c r="E33" s="70" t="n">
        <f aca="false">kWhgen!E33/(Z750RatedkWh*SurveyHrsIn!E33)</f>
        <v>0.367005376344086</v>
      </c>
      <c r="F33" s="70" t="n">
        <f aca="false">kWhgen!F33/(Z750RatedkWh*SurveyHrsIn!F33)</f>
        <v>0.508510996607322</v>
      </c>
      <c r="G33" s="70" t="n">
        <f aca="false">kWhgen!G33/(Z750RatedkWh*SurveyHrsIn!G33)</f>
        <v>0.356330178353955</v>
      </c>
      <c r="H33" s="70" t="n">
        <f aca="false">kWhgen!H33/(Z750RatedkWh*SurveyHrsIn!H33)</f>
        <v>0.238518518518519</v>
      </c>
      <c r="I33" s="70" t="n">
        <f aca="false">kWhgen!I33/(Z750RatedkWh*SurveyHrsIn!I33)</f>
        <v>0.378853046594982</v>
      </c>
      <c r="J33" s="70" t="n">
        <f aca="false">kWhgen!J33/(Z750RatedkWh*SurveyHrsIn!J33)</f>
        <v>0.316296296296296</v>
      </c>
      <c r="K33" s="70" t="n">
        <f aca="false">kWhgen!K33/(Z750RatedkWh*SurveyHrsIn!K33)</f>
        <v>0.192831541218638</v>
      </c>
      <c r="L33" s="70" t="n">
        <f aca="false">kWhgen!L33/(Z750RatedkWh*SurveyHrsIn!L33)</f>
        <v>0.126164874551971</v>
      </c>
      <c r="M33" s="70" t="n">
        <f aca="false">kWhgen!M33/(Z750RatedkWh*SurveyHrsIn!M33)</f>
        <v>0.363162962962963</v>
      </c>
      <c r="N33" s="70" t="n">
        <f aca="false">kWhgen!N33/(Z750RatedkWh*SurveyHrsIn!N33)</f>
        <v>0.380410394265233</v>
      </c>
      <c r="O33" s="70" t="n">
        <f aca="false">kWhgen!O33/(Z750RatedkWh*SurveyHrsIn!O33)</f>
        <v>0.395907407407407</v>
      </c>
      <c r="P33" s="70" t="n">
        <f aca="false">kWhgen!P33/(Z750RatedkWh*SurveyHrsIn!P33)</f>
        <v>0.172530465949821</v>
      </c>
      <c r="Q33" s="70" t="n">
        <f aca="false">kWhgen!Q33/(Z750RatedkWh*SurveyHrsIn!Q33)</f>
        <v>0.23878853046595</v>
      </c>
      <c r="R33" s="70" t="n">
        <f aca="false">kWhgen!R33/(Z750RatedkWh*SurveyHrsIn!R33)</f>
        <v>0.105555555555556</v>
      </c>
      <c r="S33" s="70" t="n">
        <f aca="false">kWhgen!S33/(Z750RatedkWh*SurveyHrsIn!S33)</f>
        <v>0.324779569892473</v>
      </c>
      <c r="T33" s="70" t="n">
        <f aca="false">kWhgen!T33/(Z750RatedkWh*SurveyHrsIn!T33)</f>
        <v>0.231111111111111</v>
      </c>
      <c r="U33" s="70" t="n">
        <f aca="false">kWhgen!U33/(Z750RatedkWh*SurveyHrsIn!U33)</f>
        <v>0.217526801545502</v>
      </c>
      <c r="V33" s="70" t="n">
        <f aca="false">kWhgen!V33/(Z750RatedkWh*SurveyHrsIn!V33)</f>
        <v>0.264074074074074</v>
      </c>
      <c r="W33" s="70" t="n">
        <f aca="false">kWhgen!W33/(Z750RatedkWh*SurveyHrsIn!W33)</f>
        <v>0.163440860215054</v>
      </c>
      <c r="X33" s="70" t="n">
        <f aca="false">kWhgen!X33/(Z750RatedkWh*SurveyHrsIn!X33)</f>
        <v>0.224372759856631</v>
      </c>
      <c r="Y33" s="70" t="n">
        <f aca="false">kWhgen!Y33/(Z750RatedkWh*SurveyHrsIn!Y33)</f>
        <v>0.180744444444444</v>
      </c>
      <c r="Z33" s="70" t="n">
        <f aca="false">kWhgen!Z33/(Z750RatedkWh*SurveyHrsIn!Z33)</f>
        <v>0.442508960573477</v>
      </c>
      <c r="AA33" s="70" t="n">
        <f aca="false">kWhgen!AA33/(Z750RatedkWh*SurveyHrsIn!AA33)</f>
        <v>0.412798148148148</v>
      </c>
      <c r="AB33" s="70" t="n">
        <f aca="false">kWhgen!AB33/(Z750RatedkWh*SurveyHrsIn!AB33)</f>
        <v>0.450374551971326</v>
      </c>
      <c r="AC33" s="70" t="n">
        <f aca="false">kWhgen!AC33/(Z750RatedkWh*SurveyHrsIn!AC33)</f>
        <v>0.377098386439091</v>
      </c>
      <c r="AD33" s="70" t="n">
        <f aca="false">kWhgen!AD33/(Z750RatedkWh*SurveyHrsIn!AD33)</f>
        <v>0.508246031746032</v>
      </c>
      <c r="AE33" s="70" t="n">
        <f aca="false">kWhgen!AE33/(Z750RatedkWh*SurveyHrsIn!AE33)</f>
        <v>0.382206451612903</v>
      </c>
      <c r="AF33" s="70"/>
      <c r="AG33" s="70"/>
      <c r="AH33" s="70"/>
      <c r="AI33" s="70"/>
      <c r="AJ33" s="70"/>
      <c r="AK33" s="70"/>
      <c r="AL33" s="70"/>
      <c r="AM33" s="70"/>
      <c r="AN33" s="70"/>
      <c r="AO33" s="70" t="n">
        <f aca="false">AVERAGE(E33:P33)</f>
        <v>0.316376838255933</v>
      </c>
      <c r="AP33" s="70" t="n">
        <f aca="false">AVERAGE(Q33:AB33)</f>
        <v>0.271339613987812</v>
      </c>
      <c r="AQ33" s="70" t="n">
        <f aca="false">AVERAGE(AC33:AN33)</f>
        <v>0.422516956599342</v>
      </c>
      <c r="AR33" s="70" t="n">
        <f aca="false">AVERAGE(E33:G33)</f>
        <v>0.410615517101788</v>
      </c>
      <c r="AS33" s="70" t="n">
        <f aca="false">AVERAGE(H33:J33)</f>
        <v>0.311222620469932</v>
      </c>
      <c r="AT33" s="70" t="n">
        <f aca="false">AVERAGE(K33:M33)</f>
        <v>0.227386459577857</v>
      </c>
      <c r="AU33" s="136" t="n">
        <f aca="false">AVERAGE(N33:P33)</f>
        <v>0.316282755874154</v>
      </c>
      <c r="AV33" s="70" t="n">
        <f aca="false">AVERAGE(Q33:S33)</f>
        <v>0.223041218637993</v>
      </c>
      <c r="AW33" s="70" t="n">
        <f aca="false">AVERAGE(T33:V33)</f>
        <v>0.237570662243562</v>
      </c>
      <c r="AX33" s="70" t="n">
        <f aca="false">AVERAGE(W33:Y33)</f>
        <v>0.18951935483871</v>
      </c>
      <c r="AY33" s="70" t="n">
        <f aca="false">AVERAGE(Z33:AB33)</f>
        <v>0.435227220230984</v>
      </c>
      <c r="AZ33" s="70" t="n">
        <f aca="false">AVERAGE(AC33:AE33)</f>
        <v>0.422516956599342</v>
      </c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</row>
    <row r="34" customFormat="false" ht="12.75" hidden="false" customHeight="false" outlineLevel="0" collapsed="false">
      <c r="A34" s="69" t="s">
        <v>27</v>
      </c>
      <c r="B34" s="69" t="n">
        <v>2</v>
      </c>
      <c r="C34" s="69" t="n">
        <v>24</v>
      </c>
      <c r="D34" s="70" t="n">
        <f aca="false">kWhgen!D34/(Z750RatedkWh*SurveyHrsIn!D34)</f>
        <v>0.440860215053763</v>
      </c>
      <c r="E34" s="70" t="n">
        <f aca="false">kWhgen!E34/(Z750RatedkWh*SurveyHrsIn!E34)</f>
        <v>0.400297491039427</v>
      </c>
      <c r="F34" s="70" t="n">
        <f aca="false">kWhgen!F34/(Z750RatedkWh*SurveyHrsIn!F34)</f>
        <v>0.519658792485729</v>
      </c>
      <c r="G34" s="70" t="n">
        <f aca="false">kWhgen!G34/(Z750RatedkWh*SurveyHrsIn!G34)</f>
        <v>0.356660419483106</v>
      </c>
      <c r="H34" s="70" t="n">
        <f aca="false">kWhgen!H34/(Z750RatedkWh*SurveyHrsIn!H34)</f>
        <v>0.414651851851852</v>
      </c>
      <c r="I34" s="70" t="n">
        <f aca="false">kWhgen!I34/(Z750RatedkWh*SurveyHrsIn!I34)</f>
        <v>0.388888888888889</v>
      </c>
      <c r="J34" s="70" t="n">
        <f aca="false">kWhgen!J34/(Z750RatedkWh*SurveyHrsIn!J34)</f>
        <v>0.36037037037037</v>
      </c>
      <c r="K34" s="70" t="n">
        <f aca="false">kWhgen!K34/(Z750RatedkWh*SurveyHrsIn!K34)</f>
        <v>0.191756272401434</v>
      </c>
      <c r="L34" s="70" t="n">
        <f aca="false">kWhgen!L34/(Z750RatedkWh*SurveyHrsIn!L34)</f>
        <v>0.235483870967742</v>
      </c>
      <c r="M34" s="70" t="n">
        <f aca="false">kWhgen!M34/(Z750RatedkWh*SurveyHrsIn!M34)</f>
        <v>0.363959259259259</v>
      </c>
      <c r="N34" s="70" t="n">
        <f aca="false">kWhgen!N34/(Z750RatedkWh*SurveyHrsIn!N34)</f>
        <v>0.391948028673835</v>
      </c>
      <c r="O34" s="70" t="n">
        <f aca="false">kWhgen!O34/(Z750RatedkWh*SurveyHrsIn!O34)</f>
        <v>0.392592592592593</v>
      </c>
      <c r="P34" s="70" t="n">
        <f aca="false">kWhgen!P34/(Z750RatedkWh*SurveyHrsIn!P34)</f>
        <v>0.259985663082437</v>
      </c>
      <c r="Q34" s="70" t="n">
        <f aca="false">kWhgen!Q34/(Z750RatedkWh*SurveyHrsIn!Q34)</f>
        <v>0.322222222222222</v>
      </c>
      <c r="R34" s="70" t="n">
        <f aca="false">kWhgen!R34/(Z750RatedkWh*SurveyHrsIn!R34)</f>
        <v>0.301984126984127</v>
      </c>
      <c r="S34" s="70" t="n">
        <f aca="false">kWhgen!S34/(Z750RatedkWh*SurveyHrsIn!S34)</f>
        <v>0.314336917562724</v>
      </c>
      <c r="T34" s="70" t="n">
        <f aca="false">kWhgen!T34/(Z750RatedkWh*SurveyHrsIn!T34)</f>
        <v>0.471851851851852</v>
      </c>
      <c r="U34" s="70" t="n">
        <f aca="false">kWhgen!U34/(Z750RatedkWh*SurveyHrsIn!U34)</f>
        <v>0.396296821435224</v>
      </c>
      <c r="V34" s="70" t="n">
        <f aca="false">kWhgen!V34/(Z750RatedkWh*SurveyHrsIn!V34)</f>
        <v>0.343333333333333</v>
      </c>
      <c r="W34" s="70" t="n">
        <f aca="false">kWhgen!W34/(Z750RatedkWh*SurveyHrsIn!W34)</f>
        <v>0.0881272401433692</v>
      </c>
      <c r="X34" s="70" t="n">
        <f aca="false">kWhgen!X34/(Z750RatedkWh*SurveyHrsIn!X34)</f>
        <v>0.235125448028674</v>
      </c>
      <c r="Y34" s="70" t="n">
        <f aca="false">kWhgen!Y34/(Z750RatedkWh*SurveyHrsIn!Y34)</f>
        <v>0.259259259259259</v>
      </c>
      <c r="Z34" s="70" t="n">
        <f aca="false">kWhgen!Z34/(Z750RatedkWh*SurveyHrsIn!Z34)</f>
        <v>0.462724014336918</v>
      </c>
      <c r="AA34" s="70" t="n">
        <f aca="false">kWhgen!AA34/(Z750RatedkWh*SurveyHrsIn!AA34)</f>
        <v>0.432592592592593</v>
      </c>
      <c r="AB34" s="70" t="n">
        <f aca="false">kWhgen!AB34/(Z750RatedkWh*SurveyHrsIn!AB34)</f>
        <v>0.479928315412186</v>
      </c>
      <c r="AC34" s="70" t="n">
        <f aca="false">kWhgen!AC34/(Z750RatedkWh*SurveyHrsIn!AC34)</f>
        <v>0.395200422107105</v>
      </c>
      <c r="AD34" s="70" t="n">
        <f aca="false">kWhgen!AD34/(Z750RatedkWh*SurveyHrsIn!AD34)</f>
        <v>0.55</v>
      </c>
      <c r="AE34" s="70" t="n">
        <f aca="false">kWhgen!AE34/(Z750RatedkWh*SurveyHrsIn!AE34)</f>
        <v>0.39820788530466</v>
      </c>
      <c r="AF34" s="70"/>
      <c r="AG34" s="70"/>
      <c r="AH34" s="70"/>
      <c r="AI34" s="70"/>
      <c r="AJ34" s="70"/>
      <c r="AK34" s="70"/>
      <c r="AL34" s="70"/>
      <c r="AM34" s="70"/>
      <c r="AN34" s="70"/>
      <c r="AO34" s="70" t="n">
        <f aca="false">AVERAGE(E34:P34)</f>
        <v>0.356354458424723</v>
      </c>
      <c r="AP34" s="70" t="n">
        <f aca="false">AVERAGE(Q34:AB34)</f>
        <v>0.342315178596873</v>
      </c>
      <c r="AQ34" s="70" t="n">
        <f aca="false">AVERAGE(AC34:AN34)</f>
        <v>0.447802769137255</v>
      </c>
      <c r="AR34" s="70" t="n">
        <f aca="false">AVERAGE(E34:G34)</f>
        <v>0.425538901002754</v>
      </c>
      <c r="AS34" s="70" t="n">
        <f aca="false">AVERAGE(H34:J34)</f>
        <v>0.38797037037037</v>
      </c>
      <c r="AT34" s="70" t="n">
        <f aca="false">AVERAGE(K34:M34)</f>
        <v>0.263733134209478</v>
      </c>
      <c r="AU34" s="136" t="n">
        <f aca="false">AVERAGE(N34:P34)</f>
        <v>0.348175428116288</v>
      </c>
      <c r="AV34" s="70" t="n">
        <f aca="false">AVERAGE(Q34:S34)</f>
        <v>0.312847755589691</v>
      </c>
      <c r="AW34" s="70" t="n">
        <f aca="false">AVERAGE(T34:V34)</f>
        <v>0.403827335540136</v>
      </c>
      <c r="AX34" s="70" t="n">
        <f aca="false">AVERAGE(W34:Y34)</f>
        <v>0.194170649143767</v>
      </c>
      <c r="AY34" s="70" t="n">
        <f aca="false">AVERAGE(Z34:AB34)</f>
        <v>0.458414974113899</v>
      </c>
      <c r="AZ34" s="70" t="n">
        <f aca="false">AVERAGE(AC34:AE34)</f>
        <v>0.447802769137255</v>
      </c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</row>
    <row r="35" customFormat="false" ht="12.75" hidden="false" customHeight="false" outlineLevel="0" collapsed="false">
      <c r="A35" s="69" t="s">
        <v>27</v>
      </c>
      <c r="B35" s="69" t="n">
        <v>2</v>
      </c>
      <c r="C35" s="69" t="n">
        <v>25</v>
      </c>
      <c r="D35" s="70" t="n">
        <f aca="false">kWhgen!D35/(Z750RatedkWh*SurveyHrsIn!D35)</f>
        <v>0.412544802867384</v>
      </c>
      <c r="E35" s="70" t="n">
        <f aca="false">kWhgen!E35/(Z750RatedkWh*SurveyHrsIn!E35)</f>
        <v>0.385055555555556</v>
      </c>
      <c r="F35" s="70" t="n">
        <f aca="false">kWhgen!F35/(Z750RatedkWh*SurveyHrsIn!F35)</f>
        <v>0.490074257269957</v>
      </c>
      <c r="G35" s="70" t="n">
        <f aca="false">kWhgen!G35/(Z750RatedkWh*SurveyHrsIn!G35)</f>
        <v>0.340478604154706</v>
      </c>
      <c r="H35" s="70" t="n">
        <f aca="false">kWhgen!H35/(Z750RatedkWh*SurveyHrsIn!H35)</f>
        <v>0.413538888888889</v>
      </c>
      <c r="I35" s="70" t="n">
        <f aca="false">kWhgen!I35/(Z750RatedkWh*SurveyHrsIn!I35)</f>
        <v>0.386379928315412</v>
      </c>
      <c r="J35" s="70" t="n">
        <f aca="false">kWhgen!J35/(Z750RatedkWh*SurveyHrsIn!J35)</f>
        <v>0.347037037037037</v>
      </c>
      <c r="K35" s="70" t="n">
        <f aca="false">kWhgen!K35/(Z750RatedkWh*SurveyHrsIn!K35)</f>
        <v>0.17741935483871</v>
      </c>
      <c r="L35" s="70" t="n">
        <f aca="false">kWhgen!L35/(Z750RatedkWh*SurveyHrsIn!L35)</f>
        <v>0.216845878136201</v>
      </c>
      <c r="M35" s="70" t="n">
        <f aca="false">kWhgen!M35/(Z750RatedkWh*SurveyHrsIn!M35)</f>
        <v>0.346125925925926</v>
      </c>
      <c r="N35" s="70" t="n">
        <f aca="false">kWhgen!N35/(Z750RatedkWh*SurveyHrsIn!N35)</f>
        <v>0.353012544802867</v>
      </c>
      <c r="O35" s="70" t="n">
        <f aca="false">kWhgen!O35/(Z750RatedkWh*SurveyHrsIn!O35)</f>
        <v>0.391481481481482</v>
      </c>
      <c r="P35" s="70" t="n">
        <f aca="false">kWhgen!P35/(Z750RatedkWh*SurveyHrsIn!P35)</f>
        <v>0.330953405017921</v>
      </c>
      <c r="Q35" s="70" t="n">
        <f aca="false">kWhgen!Q35/(Z750RatedkWh*SurveyHrsIn!Q35)</f>
        <v>0.320430107526882</v>
      </c>
      <c r="R35" s="70" t="n">
        <f aca="false">kWhgen!R35/(Z750RatedkWh*SurveyHrsIn!R35)</f>
        <v>0.349603174603175</v>
      </c>
      <c r="S35" s="70" t="n">
        <f aca="false">kWhgen!S35/(Z750RatedkWh*SurveyHrsIn!S35)</f>
        <v>0.305376344086022</v>
      </c>
      <c r="T35" s="70" t="n">
        <f aca="false">kWhgen!T35/(Z750RatedkWh*SurveyHrsIn!T35)</f>
        <v>0.456666666666667</v>
      </c>
      <c r="U35" s="70" t="n">
        <f aca="false">kWhgen!U35/(Z750RatedkWh*SurveyHrsIn!U35)</f>
        <v>0.3749980495343</v>
      </c>
      <c r="V35" s="70" t="n">
        <f aca="false">kWhgen!V35/(Z750RatedkWh*SurveyHrsIn!V35)</f>
        <v>0.315185185185185</v>
      </c>
      <c r="W35" s="70" t="n">
        <f aca="false">kWhgen!W35/(Z750RatedkWh*SurveyHrsIn!W35)</f>
        <v>0.199786738351255</v>
      </c>
      <c r="X35" s="70" t="n">
        <f aca="false">kWhgen!X35/(Z750RatedkWh*SurveyHrsIn!X35)</f>
        <v>0.21926523297491</v>
      </c>
      <c r="Y35" s="70" t="n">
        <f aca="false">kWhgen!Y35/(Z750RatedkWh*SurveyHrsIn!Y35)</f>
        <v>0.250305555555556</v>
      </c>
      <c r="Z35" s="70" t="n">
        <f aca="false">kWhgen!Z35/(Z750RatedkWh*SurveyHrsIn!Z35)</f>
        <v>0.438351254480287</v>
      </c>
      <c r="AA35" s="70" t="n">
        <f aca="false">kWhgen!AA35/(Z750RatedkWh*SurveyHrsIn!AA35)</f>
        <v>0.402222222222222</v>
      </c>
      <c r="AB35" s="70" t="n">
        <f aca="false">kWhgen!AB35/(Z750RatedkWh*SurveyHrsIn!AB35)</f>
        <v>0.45089605734767</v>
      </c>
      <c r="AC35" s="70" t="n">
        <f aca="false">kWhgen!AC35/(Z750RatedkWh*SurveyHrsIn!AC35)</f>
        <v>0.381414401051928</v>
      </c>
      <c r="AD35" s="70" t="n">
        <f aca="false">kWhgen!AD35/(Z750RatedkWh*SurveyHrsIn!AD35)</f>
        <v>0.518650793650794</v>
      </c>
      <c r="AE35" s="70" t="n">
        <f aca="false">kWhgen!AE35/(Z750RatedkWh*SurveyHrsIn!AE35)</f>
        <v>0.372043010752688</v>
      </c>
      <c r="AF35" s="70"/>
      <c r="AG35" s="70"/>
      <c r="AH35" s="70"/>
      <c r="AI35" s="70"/>
      <c r="AJ35" s="70"/>
      <c r="AK35" s="70"/>
      <c r="AL35" s="70"/>
      <c r="AM35" s="70"/>
      <c r="AN35" s="70"/>
      <c r="AO35" s="70" t="n">
        <f aca="false">AVERAGE(E35:P35)</f>
        <v>0.348200238452055</v>
      </c>
      <c r="AP35" s="70" t="n">
        <f aca="false">AVERAGE(Q35:AB35)</f>
        <v>0.340257215711177</v>
      </c>
      <c r="AQ35" s="70" t="n">
        <f aca="false">AVERAGE(AC35:AN35)</f>
        <v>0.424036068485137</v>
      </c>
      <c r="AR35" s="70" t="n">
        <f aca="false">AVERAGE(E35:G35)</f>
        <v>0.405202805660073</v>
      </c>
      <c r="AS35" s="70" t="n">
        <f aca="false">AVERAGE(H35:J35)</f>
        <v>0.382318618080446</v>
      </c>
      <c r="AT35" s="70" t="n">
        <f aca="false">AVERAGE(K35:M35)</f>
        <v>0.246797052966945</v>
      </c>
      <c r="AU35" s="136" t="n">
        <f aca="false">AVERAGE(N35:P35)</f>
        <v>0.358482477100757</v>
      </c>
      <c r="AV35" s="70" t="n">
        <f aca="false">AVERAGE(Q35:S35)</f>
        <v>0.325136542072026</v>
      </c>
      <c r="AW35" s="70" t="n">
        <f aca="false">AVERAGE(T35:V35)</f>
        <v>0.382283300462051</v>
      </c>
      <c r="AX35" s="70" t="n">
        <f aca="false">AVERAGE(W35:Y35)</f>
        <v>0.22311917562724</v>
      </c>
      <c r="AY35" s="70" t="n">
        <f aca="false">AVERAGE(Z35:AB35)</f>
        <v>0.430489844683393</v>
      </c>
      <c r="AZ35" s="70" t="n">
        <f aca="false">AVERAGE(AC35:AE35)</f>
        <v>0.424036068485137</v>
      </c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</row>
    <row r="36" customFormat="false" ht="12.75" hidden="false" customHeight="false" outlineLevel="0" collapsed="false">
      <c r="A36" s="69" t="s">
        <v>27</v>
      </c>
      <c r="B36" s="69" t="n">
        <v>2</v>
      </c>
      <c r="C36" s="69" t="n">
        <v>26</v>
      </c>
      <c r="D36" s="70" t="n">
        <f aca="false">kWhgen!D36/(Z750RatedkWh*SurveyHrsIn!D36)</f>
        <v>0.419354838709677</v>
      </c>
      <c r="E36" s="70" t="n">
        <f aca="false">kWhgen!E36/(Z750RatedkWh*SurveyHrsIn!E36)</f>
        <v>0.3930770609319</v>
      </c>
      <c r="F36" s="70" t="n">
        <f aca="false">kWhgen!F36/(Z750RatedkWh*SurveyHrsIn!F36)</f>
        <v>0.49907824624867</v>
      </c>
      <c r="G36" s="70" t="n">
        <f aca="false">kWhgen!G36/(Z750RatedkWh*SurveyHrsIn!G36)</f>
        <v>0.34179956867131</v>
      </c>
      <c r="H36" s="70" t="n">
        <f aca="false">kWhgen!H36/(Z750RatedkWh*SurveyHrsIn!H36)</f>
        <v>0.409555555555556</v>
      </c>
      <c r="I36" s="70" t="n">
        <f aca="false">kWhgen!I36/(Z750RatedkWh*SurveyHrsIn!I36)</f>
        <v>0.348028673835125</v>
      </c>
      <c r="J36" s="70" t="n">
        <f aca="false">kWhgen!J36/(Z750RatedkWh*SurveyHrsIn!J36)</f>
        <v>0.357407407407407</v>
      </c>
      <c r="K36" s="70" t="n">
        <f aca="false">kWhgen!K36/(Z750RatedkWh*SurveyHrsIn!K36)</f>
        <v>0.176344086021505</v>
      </c>
      <c r="L36" s="70" t="n">
        <f aca="false">kWhgen!L36/(Z750RatedkWh*SurveyHrsIn!L36)</f>
        <v>0.187096774193548</v>
      </c>
      <c r="M36" s="70" t="n">
        <f aca="false">kWhgen!M36/(Z750RatedkWh*SurveyHrsIn!M36)</f>
        <v>0.363809259259259</v>
      </c>
      <c r="N36" s="70" t="n">
        <f aca="false">kWhgen!N36/(Z750RatedkWh*SurveyHrsIn!N36)</f>
        <v>0.360195340501792</v>
      </c>
      <c r="O36" s="70" t="n">
        <f aca="false">kWhgen!O36/(Z750RatedkWh*SurveyHrsIn!O36)</f>
        <v>0.397407407407407</v>
      </c>
      <c r="P36" s="70" t="n">
        <f aca="false">kWhgen!P36/(Z750RatedkWh*SurveyHrsIn!P36)</f>
        <v>0.356759856630824</v>
      </c>
      <c r="Q36" s="70" t="n">
        <f aca="false">kWhgen!Q36/(Z750RatedkWh*SurveyHrsIn!Q36)</f>
        <v>0.354838709677419</v>
      </c>
      <c r="R36" s="70" t="n">
        <f aca="false">kWhgen!R36/(Z750RatedkWh*SurveyHrsIn!R36)</f>
        <v>0.318650793650794</v>
      </c>
      <c r="S36" s="70" t="n">
        <f aca="false">kWhgen!S36/(Z750RatedkWh*SurveyHrsIn!S36)</f>
        <v>0.260931899641577</v>
      </c>
      <c r="T36" s="70" t="n">
        <f aca="false">kWhgen!T36/(Z750RatedkWh*SurveyHrsIn!T36)</f>
        <v>0.261851851851852</v>
      </c>
      <c r="U36" s="70" t="n">
        <f aca="false">kWhgen!U36/(Z750RatedkWh*SurveyHrsIn!U36)</f>
        <v>0.378838811680368</v>
      </c>
      <c r="V36" s="70" t="n">
        <f aca="false">kWhgen!V36/(Z750RatedkWh*SurveyHrsIn!V36)</f>
        <v>0.334444444444444</v>
      </c>
      <c r="W36" s="70" t="n">
        <f aca="false">kWhgen!W36/(Z750RatedkWh*SurveyHrsIn!W36)</f>
        <v>0.201189964157706</v>
      </c>
      <c r="X36" s="70" t="n">
        <f aca="false">kWhgen!X36/(Z750RatedkWh*SurveyHrsIn!X36)</f>
        <v>0.217921146953405</v>
      </c>
      <c r="Y36" s="70" t="n">
        <f aca="false">kWhgen!Y36/(Z750RatedkWh*SurveyHrsIn!Y36)</f>
        <v>0.244444444444444</v>
      </c>
      <c r="Z36" s="70" t="n">
        <f aca="false">kWhgen!Z36/(Z750RatedkWh*SurveyHrsIn!Z36)</f>
        <v>0.425448028673835</v>
      </c>
      <c r="AA36" s="70" t="n">
        <f aca="false">kWhgen!AA36/(Z750RatedkWh*SurveyHrsIn!AA36)</f>
        <v>0.405185185185185</v>
      </c>
      <c r="AB36" s="70" t="n">
        <f aca="false">kWhgen!AB36/(Z750RatedkWh*SurveyHrsIn!AB36)</f>
        <v>0.453405017921147</v>
      </c>
      <c r="AC36" s="70" t="n">
        <f aca="false">kWhgen!AC36/(Z750RatedkWh*SurveyHrsIn!AC36)</f>
        <v>0.359153579485956</v>
      </c>
      <c r="AD36" s="70" t="n">
        <f aca="false">kWhgen!AD36/(Z750RatedkWh*SurveyHrsIn!AD36)</f>
        <v>0.523412698412698</v>
      </c>
      <c r="AE36" s="70" t="n">
        <f aca="false">kWhgen!AE36/(Z750RatedkWh*SurveyHrsIn!AE36)</f>
        <v>0.378136200716846</v>
      </c>
      <c r="AF36" s="70"/>
      <c r="AG36" s="70"/>
      <c r="AH36" s="70"/>
      <c r="AI36" s="70"/>
      <c r="AJ36" s="70"/>
      <c r="AK36" s="70"/>
      <c r="AL36" s="70"/>
      <c r="AM36" s="70"/>
      <c r="AN36" s="70"/>
      <c r="AO36" s="70" t="n">
        <f aca="false">AVERAGE(E36:P36)</f>
        <v>0.349213269722025</v>
      </c>
      <c r="AP36" s="70" t="n">
        <f aca="false">AVERAGE(Q36:AB36)</f>
        <v>0.321429191523515</v>
      </c>
      <c r="AQ36" s="70" t="n">
        <f aca="false">AVERAGE(AC36:AN36)</f>
        <v>0.4202341595385</v>
      </c>
      <c r="AR36" s="70" t="n">
        <f aca="false">AVERAGE(E36:G36)</f>
        <v>0.411318291950627</v>
      </c>
      <c r="AS36" s="70" t="n">
        <f aca="false">AVERAGE(H36:J36)</f>
        <v>0.371663878932696</v>
      </c>
      <c r="AT36" s="70" t="n">
        <f aca="false">AVERAGE(K36:M36)</f>
        <v>0.242416706491438</v>
      </c>
      <c r="AU36" s="136" t="n">
        <f aca="false">AVERAGE(N36:P36)</f>
        <v>0.371454201513341</v>
      </c>
      <c r="AV36" s="70" t="n">
        <f aca="false">AVERAGE(Q36:S36)</f>
        <v>0.31147380098993</v>
      </c>
      <c r="AW36" s="70" t="n">
        <f aca="false">AVERAGE(T36:V36)</f>
        <v>0.325045035992221</v>
      </c>
      <c r="AX36" s="70" t="n">
        <f aca="false">AVERAGE(W36:Y36)</f>
        <v>0.221185185185185</v>
      </c>
      <c r="AY36" s="70" t="n">
        <f aca="false">AVERAGE(Z36:AB36)</f>
        <v>0.428012743926722</v>
      </c>
      <c r="AZ36" s="70" t="n">
        <f aca="false">AVERAGE(AC36:AE36)</f>
        <v>0.4202341595385</v>
      </c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</row>
    <row r="37" customFormat="false" ht="12.75" hidden="false" customHeight="false" outlineLevel="0" collapsed="false">
      <c r="A37" s="69" t="s">
        <v>27</v>
      </c>
      <c r="B37" s="69" t="n">
        <v>2</v>
      </c>
      <c r="C37" s="69" t="n">
        <v>27</v>
      </c>
      <c r="D37" s="70" t="n">
        <f aca="false">kWhgen!D37/(Z750RatedkWh*SurveyHrsIn!D37)</f>
        <v>0.160931899641577</v>
      </c>
      <c r="E37" s="70" t="n">
        <f aca="false">kWhgen!E37/(Z750RatedkWh*SurveyHrsIn!E37)</f>
        <v>0.159586021505376</v>
      </c>
      <c r="F37" s="70" t="n">
        <f aca="false">kWhgen!F37/(Z750RatedkWh*SurveyHrsIn!F37)</f>
        <v>0.469922472412837</v>
      </c>
      <c r="G37" s="70" t="n">
        <f aca="false">kWhgen!G37/(Z750RatedkWh*SurveyHrsIn!G37)</f>
        <v>0.340478604154706</v>
      </c>
      <c r="H37" s="70" t="n">
        <f aca="false">kWhgen!H37/(Z750RatedkWh*SurveyHrsIn!H37)</f>
        <v>0.405737037037037</v>
      </c>
      <c r="I37" s="70" t="n">
        <f aca="false">kWhgen!I37/(Z750RatedkWh*SurveyHrsIn!I37)</f>
        <v>0.37741935483871</v>
      </c>
      <c r="J37" s="70" t="n">
        <f aca="false">kWhgen!J37/(Z750RatedkWh*SurveyHrsIn!J37)</f>
        <v>0.302962962962963</v>
      </c>
      <c r="K37" s="70" t="n">
        <f aca="false">kWhgen!K37/(Z750RatedkWh*SurveyHrsIn!K37)</f>
        <v>0.197962365591398</v>
      </c>
      <c r="L37" s="70" t="n">
        <f aca="false">kWhgen!L37/(Z750RatedkWh*SurveyHrsIn!L37)</f>
        <v>0.221146953405018</v>
      </c>
      <c r="M37" s="70" t="n">
        <f aca="false">kWhgen!M37/(Z750RatedkWh*SurveyHrsIn!M37)</f>
        <v>0.363211111111111</v>
      </c>
      <c r="N37" s="70" t="n">
        <f aca="false">kWhgen!N37/(Z750RatedkWh*SurveyHrsIn!N37)</f>
        <v>0.377702508960574</v>
      </c>
      <c r="O37" s="70" t="n">
        <f aca="false">kWhgen!O37/(Z750RatedkWh*SurveyHrsIn!O37)</f>
        <v>0.365185185185185</v>
      </c>
      <c r="P37" s="70" t="n">
        <f aca="false">kWhgen!P37/(Z750RatedkWh*SurveyHrsIn!P37)</f>
        <v>0.243856630824373</v>
      </c>
      <c r="Q37" s="70" t="n">
        <f aca="false">kWhgen!Q37/(Z750RatedkWh*SurveyHrsIn!Q37)</f>
        <v>0.424731182795699</v>
      </c>
      <c r="R37" s="70" t="n">
        <f aca="false">kWhgen!R37/(Z750RatedkWh*SurveyHrsIn!R37)</f>
        <v>0.297222222222222</v>
      </c>
      <c r="S37" s="70" t="n">
        <f aca="false">kWhgen!S37/(Z750RatedkWh*SurveyHrsIn!S37)</f>
        <v>0.312544802867384</v>
      </c>
      <c r="T37" s="70" t="n">
        <f aca="false">kWhgen!T37/(Z750RatedkWh*SurveyHrsIn!T37)</f>
        <v>0.452222222222222</v>
      </c>
      <c r="U37" s="70" t="n">
        <f aca="false">kWhgen!U37/(Z750RatedkWh*SurveyHrsIn!U37)</f>
        <v>0.376743850509785</v>
      </c>
      <c r="V37" s="70" t="n">
        <f aca="false">kWhgen!V37/(Z750RatedkWh*SurveyHrsIn!V37)</f>
        <v>0.29</v>
      </c>
      <c r="W37" s="70" t="n">
        <f aca="false">kWhgen!W37/(Z750RatedkWh*SurveyHrsIn!W37)</f>
        <v>0.200358422939068</v>
      </c>
      <c r="X37" s="70" t="n">
        <f aca="false">kWhgen!X37/(Z750RatedkWh*SurveyHrsIn!X37)</f>
        <v>0.218637992831541</v>
      </c>
      <c r="Y37" s="70" t="n">
        <f aca="false">kWhgen!Y37/(Z750RatedkWh*SurveyHrsIn!Y37)</f>
        <v>0.245555555555556</v>
      </c>
      <c r="Z37" s="70" t="n">
        <f aca="false">kWhgen!Z37/(Z750RatedkWh*SurveyHrsIn!Z37)</f>
        <v>0.439784946236559</v>
      </c>
      <c r="AA37" s="70" t="n">
        <f aca="false">kWhgen!AA37/(Z750RatedkWh*SurveyHrsIn!AA37)</f>
        <v>0.404074074074074</v>
      </c>
      <c r="AB37" s="70" t="n">
        <f aca="false">kWhgen!AB37/(Z750RatedkWh*SurveyHrsIn!AB37)</f>
        <v>0.460573476702509</v>
      </c>
      <c r="AC37" s="70" t="n">
        <f aca="false">kWhgen!AC37/(Z750RatedkWh*SurveyHrsIn!AC37)</f>
        <v>0.407523006662252</v>
      </c>
      <c r="AD37" s="70" t="n">
        <f aca="false">kWhgen!AD37/(Z750RatedkWh*SurveyHrsIn!AD37)</f>
        <v>0.526190476190476</v>
      </c>
      <c r="AE37" s="70" t="n">
        <f aca="false">kWhgen!AE37/(Z750RatedkWh*SurveyHrsIn!AE37)</f>
        <v>0.381362007168459</v>
      </c>
      <c r="AF37" s="70"/>
      <c r="AG37" s="70"/>
      <c r="AH37" s="70"/>
      <c r="AI37" s="70"/>
      <c r="AJ37" s="70"/>
      <c r="AK37" s="70"/>
      <c r="AL37" s="70"/>
      <c r="AM37" s="70"/>
      <c r="AN37" s="70"/>
      <c r="AO37" s="70" t="n">
        <f aca="false">AVERAGE(E37:P37)</f>
        <v>0.318764267332441</v>
      </c>
      <c r="AP37" s="70" t="n">
        <f aca="false">AVERAGE(Q37:AB37)</f>
        <v>0.343537395746385</v>
      </c>
      <c r="AQ37" s="70" t="n">
        <f aca="false">AVERAGE(AC37:AN37)</f>
        <v>0.438358496673729</v>
      </c>
      <c r="AR37" s="70" t="n">
        <f aca="false">AVERAGE(E37:G37)</f>
        <v>0.323329032690973</v>
      </c>
      <c r="AS37" s="70" t="n">
        <f aca="false">AVERAGE(H37:J37)</f>
        <v>0.362039784946237</v>
      </c>
      <c r="AT37" s="70" t="n">
        <f aca="false">AVERAGE(K37:M37)</f>
        <v>0.260773476702509</v>
      </c>
      <c r="AU37" s="136" t="n">
        <f aca="false">AVERAGE(N37:P37)</f>
        <v>0.328914774990044</v>
      </c>
      <c r="AV37" s="70" t="n">
        <f aca="false">AVERAGE(Q37:S37)</f>
        <v>0.344832735961768</v>
      </c>
      <c r="AW37" s="70" t="n">
        <f aca="false">AVERAGE(T37:V37)</f>
        <v>0.372988690910669</v>
      </c>
      <c r="AX37" s="70" t="n">
        <f aca="false">AVERAGE(W37:Y37)</f>
        <v>0.221517323775388</v>
      </c>
      <c r="AY37" s="70" t="n">
        <f aca="false">AVERAGE(Z37:AB37)</f>
        <v>0.434810832337714</v>
      </c>
      <c r="AZ37" s="70" t="n">
        <f aca="false">AVERAGE(AC37:AE37)</f>
        <v>0.438358496673729</v>
      </c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</row>
    <row r="38" customFormat="false" ht="12.75" hidden="false" customHeight="false" outlineLevel="0" collapsed="false">
      <c r="A38" s="69" t="s">
        <v>27</v>
      </c>
      <c r="B38" s="69" t="n">
        <v>2</v>
      </c>
      <c r="C38" s="69" t="n">
        <v>28</v>
      </c>
      <c r="D38" s="70" t="n">
        <f aca="false">kWhgen!D38/(Z750RatedkWh*SurveyHrsIn!D38)</f>
        <v>0.425448028673835</v>
      </c>
      <c r="E38" s="70" t="n">
        <f aca="false">kWhgen!E38/(Z750RatedkWh*SurveyHrsIn!E38)</f>
        <v>0.386258064516129</v>
      </c>
      <c r="F38" s="70" t="n">
        <f aca="false">kWhgen!F38/(Z750RatedkWh*SurveyHrsIn!F38)</f>
        <v>0.5093685193672</v>
      </c>
      <c r="G38" s="70" t="n">
        <f aca="false">kWhgen!G38/(Z750RatedkWh*SurveyHrsIn!G38)</f>
        <v>0.34510197996282</v>
      </c>
      <c r="H38" s="70" t="n">
        <f aca="false">kWhgen!H38/(Z750RatedkWh*SurveyHrsIn!H38)</f>
        <v>0.42145</v>
      </c>
      <c r="I38" s="70" t="n">
        <f aca="false">kWhgen!I38/(Z750RatedkWh*SurveyHrsIn!I38)</f>
        <v>0.368817204301075</v>
      </c>
      <c r="J38" s="70" t="n">
        <f aca="false">kWhgen!J38/(Z750RatedkWh*SurveyHrsIn!J38)</f>
        <v>0.333703703703704</v>
      </c>
      <c r="K38" s="70" t="n">
        <f aca="false">kWhgen!K38/(Z750RatedkWh*SurveyHrsIn!K38)</f>
        <v>0.0204301075268817</v>
      </c>
      <c r="L38" s="70" t="n">
        <f aca="false">kWhgen!L38/(Z750RatedkWh*SurveyHrsIn!L38)</f>
        <v>0.0232974910394265</v>
      </c>
      <c r="M38" s="70" t="n">
        <f aca="false">kWhgen!M38/(Z750RatedkWh*SurveyHrsIn!M38)</f>
        <v>0.301733333333333</v>
      </c>
      <c r="N38" s="70" t="n">
        <f aca="false">kWhgen!N38/(Z750RatedkWh*SurveyHrsIn!N38)</f>
        <v>0.3100770609319</v>
      </c>
      <c r="O38" s="70" t="n">
        <f aca="false">kWhgen!O38/(Z750RatedkWh*SurveyHrsIn!O38)</f>
        <v>0.340740740740741</v>
      </c>
      <c r="P38" s="70" t="n">
        <f aca="false">kWhgen!P38/(Z750RatedkWh*SurveyHrsIn!P38)</f>
        <v>0.294752688172043</v>
      </c>
      <c r="Q38" s="70" t="n">
        <f aca="false">kWhgen!Q38/(Z750RatedkWh*SurveyHrsIn!Q38)</f>
        <v>0.327166666666667</v>
      </c>
      <c r="R38" s="70" t="n">
        <f aca="false">kWhgen!R38/(Z750RatedkWh*SurveyHrsIn!R38)</f>
        <v>0.319061507936508</v>
      </c>
      <c r="S38" s="70" t="n">
        <f aca="false">kWhgen!S38/(Z750RatedkWh*SurveyHrsIn!S38)</f>
        <v>0.26236559139785</v>
      </c>
      <c r="T38" s="70" t="n">
        <f aca="false">kWhgen!T38/(Z750RatedkWh*SurveyHrsIn!T38)</f>
        <v>0.400740740740741</v>
      </c>
      <c r="U38" s="70" t="n">
        <f aca="false">kWhgen!U38/(Z750RatedkWh*SurveyHrsIn!U38)</f>
        <v>0.326115622220704</v>
      </c>
      <c r="V38" s="70" t="n">
        <f aca="false">kWhgen!V38/(Z750RatedkWh*SurveyHrsIn!V38)</f>
        <v>0.281111111111111</v>
      </c>
      <c r="W38" s="70" t="n">
        <f aca="false">kWhgen!W38/(Z750RatedkWh*SurveyHrsIn!W38)</f>
        <v>0.0315412186379928</v>
      </c>
      <c r="X38" s="70" t="n">
        <f aca="false">kWhgen!X38/(Z750RatedkWh*SurveyHrsIn!X38)</f>
        <v>0</v>
      </c>
      <c r="Y38" s="70" t="n">
        <f aca="false">kWhgen!Y38/(Z750RatedkWh*SurveyHrsIn!Y38)</f>
        <v>0</v>
      </c>
      <c r="Z38" s="70" t="n">
        <f aca="false">kWhgen!Z38/(Z750RatedkWh*SurveyHrsIn!Z38)</f>
        <v>0</v>
      </c>
      <c r="AA38" s="70" t="n">
        <f aca="false">kWhgen!AA38/(Z750RatedkWh*SurveyHrsIn!AA38)</f>
        <v>0</v>
      </c>
      <c r="AB38" s="70" t="n">
        <f aca="false">kWhgen!AB38/(Z750RatedkWh*SurveyHrsIn!AB38)</f>
        <v>0</v>
      </c>
      <c r="AC38" s="70" t="n">
        <f aca="false">kWhgen!AC38/(Z750RatedkWh*SurveyHrsIn!AC38)</f>
        <v>0</v>
      </c>
      <c r="AD38" s="70" t="n">
        <f aca="false">kWhgen!AD38/(Z750RatedkWh*SurveyHrsIn!AD38)</f>
        <v>0.50952380952381</v>
      </c>
      <c r="AE38" s="70" t="n">
        <f aca="false">kWhgen!AE38/(Z750RatedkWh*SurveyHrsIn!AE38)</f>
        <v>0.374551971326165</v>
      </c>
      <c r="AF38" s="70"/>
      <c r="AG38" s="70"/>
      <c r="AH38" s="70"/>
      <c r="AI38" s="70"/>
      <c r="AJ38" s="70"/>
      <c r="AK38" s="70"/>
      <c r="AL38" s="70"/>
      <c r="AM38" s="70"/>
      <c r="AN38" s="70"/>
      <c r="AO38" s="70" t="n">
        <f aca="false">AVERAGE(E38:P38)</f>
        <v>0.304644241132938</v>
      </c>
      <c r="AP38" s="70" t="n">
        <f aca="false">AVERAGE(Q38:AB38)</f>
        <v>0.162341871559298</v>
      </c>
      <c r="AQ38" s="70" t="n">
        <f aca="false">AVERAGE(AC38:AN38)</f>
        <v>0.294691926949991</v>
      </c>
      <c r="AR38" s="70" t="n">
        <f aca="false">AVERAGE(E38:G38)</f>
        <v>0.413576187948716</v>
      </c>
      <c r="AS38" s="70" t="n">
        <f aca="false">AVERAGE(H38:J38)</f>
        <v>0.374656969334926</v>
      </c>
      <c r="AT38" s="70" t="n">
        <f aca="false">AVERAGE(K38:M38)</f>
        <v>0.115153643966547</v>
      </c>
      <c r="AU38" s="136" t="n">
        <f aca="false">AVERAGE(N38:P38)</f>
        <v>0.315190163281561</v>
      </c>
      <c r="AV38" s="70" t="n">
        <f aca="false">AVERAGE(Q38:S38)</f>
        <v>0.302864588667008</v>
      </c>
      <c r="AW38" s="70" t="n">
        <f aca="false">AVERAGE(T38:V38)</f>
        <v>0.335989158024185</v>
      </c>
      <c r="AX38" s="70" t="n">
        <f aca="false">AVERAGE(W38:Y38)</f>
        <v>0.0105137395459976</v>
      </c>
      <c r="AY38" s="70" t="n">
        <f aca="false">AVERAGE(Z38:AB38)</f>
        <v>0</v>
      </c>
      <c r="AZ38" s="70" t="n">
        <f aca="false">AVERAGE(AC38:AE38)</f>
        <v>0.294691926949991</v>
      </c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</row>
    <row r="39" customFormat="false" ht="12.75" hidden="false" customHeight="false" outlineLevel="0" collapsed="false">
      <c r="A39" s="69" t="s">
        <v>27</v>
      </c>
      <c r="B39" s="69" t="n">
        <v>2</v>
      </c>
      <c r="C39" s="69" t="n">
        <v>29</v>
      </c>
      <c r="D39" s="70" t="n">
        <f aca="false">kWhgen!D39/(Z750RatedkWh*SurveyHrsIn!D39)</f>
        <v>0.399641577060932</v>
      </c>
      <c r="E39" s="70" t="n">
        <f aca="false">kWhgen!E39/(Z750RatedkWh*SurveyHrsIn!E39)</f>
        <v>0.352967741935484</v>
      </c>
      <c r="F39" s="70" t="n">
        <f aca="false">kWhgen!F39/(Z750RatedkWh*SurveyHrsIn!F39)</f>
        <v>0.491360541409773</v>
      </c>
      <c r="G39" s="70" t="n">
        <f aca="false">kWhgen!G39/(Z750RatedkWh*SurveyHrsIn!G39)</f>
        <v>0.320664136405644</v>
      </c>
      <c r="H39" s="70" t="n">
        <f aca="false">kWhgen!H39/(Z750RatedkWh*SurveyHrsIn!H39)</f>
        <v>0.409081481481482</v>
      </c>
      <c r="I39" s="70" t="n">
        <f aca="false">kWhgen!I39/(Z750RatedkWh*SurveyHrsIn!I39)</f>
        <v>0.354480286738351</v>
      </c>
      <c r="J39" s="70" t="n">
        <f aca="false">kWhgen!J39/(Z750RatedkWh*SurveyHrsIn!J39)</f>
        <v>0.327777777777778</v>
      </c>
      <c r="K39" s="70" t="n">
        <f aca="false">kWhgen!K39/(Z750RatedkWh*SurveyHrsIn!K39)</f>
        <v>0.178136200716846</v>
      </c>
      <c r="L39" s="70" t="n">
        <f aca="false">kWhgen!L39/(Z750RatedkWh*SurveyHrsIn!L39)</f>
        <v>0.193189964157706</v>
      </c>
      <c r="M39" s="70" t="n">
        <f aca="false">kWhgen!M39/(Z750RatedkWh*SurveyHrsIn!M39)</f>
        <v>0.343283333333333</v>
      </c>
      <c r="N39" s="70" t="n">
        <f aca="false">kWhgen!N39/(Z750RatedkWh*SurveyHrsIn!N39)</f>
        <v>0.358489247311828</v>
      </c>
      <c r="O39" s="70" t="n">
        <f aca="false">kWhgen!O39/(Z750RatedkWh*SurveyHrsIn!O39)</f>
        <v>0.37037037037037</v>
      </c>
      <c r="P39" s="70" t="n">
        <f aca="false">kWhgen!P39/(Z750RatedkWh*SurveyHrsIn!P39)</f>
        <v>0.318408602150538</v>
      </c>
      <c r="Q39" s="70" t="n">
        <f aca="false">kWhgen!Q39/(Z750RatedkWh*SurveyHrsIn!Q39)</f>
        <v>0.482437275985663</v>
      </c>
      <c r="R39" s="70" t="n">
        <f aca="false">kWhgen!R39/(Z750RatedkWh*SurveyHrsIn!R39)</f>
        <v>0.16547619047619</v>
      </c>
      <c r="S39" s="70" t="n">
        <f aca="false">kWhgen!S39/(Z750RatedkWh*SurveyHrsIn!S39)</f>
        <v>0.292114695340502</v>
      </c>
      <c r="T39" s="70" t="n">
        <f aca="false">kWhgen!T39/(Z750RatedkWh*SurveyHrsIn!T39)</f>
        <v>0.438518518518519</v>
      </c>
      <c r="U39" s="70" t="n">
        <f aca="false">kWhgen!U39/(Z750RatedkWh*SurveyHrsIn!U39)</f>
        <v>0.374299729144106</v>
      </c>
      <c r="V39" s="70" t="n">
        <f aca="false">kWhgen!V39/(Z750RatedkWh*SurveyHrsIn!V39)</f>
        <v>0.322592592592593</v>
      </c>
      <c r="W39" s="70" t="n">
        <f aca="false">kWhgen!W39/(Z750RatedkWh*SurveyHrsIn!W39)</f>
        <v>0.184023297491039</v>
      </c>
      <c r="X39" s="70" t="n">
        <f aca="false">kWhgen!X39/(Z750RatedkWh*SurveyHrsIn!X39)</f>
        <v>0.196774193548387</v>
      </c>
      <c r="Y39" s="70" t="n">
        <f aca="false">kWhgen!Y39/(Z750RatedkWh*SurveyHrsIn!Y39)</f>
        <v>0.0877777777777778</v>
      </c>
      <c r="Z39" s="70" t="n">
        <f aca="false">kWhgen!Z39/(Z750RatedkWh*SurveyHrsIn!Z39)</f>
        <v>0.42831541218638</v>
      </c>
      <c r="AA39" s="70" t="n">
        <f aca="false">kWhgen!AA39/(Z750RatedkWh*SurveyHrsIn!AA39)</f>
        <v>0.412592592592593</v>
      </c>
      <c r="AB39" s="70" t="n">
        <f aca="false">kWhgen!AB39/(Z750RatedkWh*SurveyHrsIn!AB39)</f>
        <v>0.448387096774194</v>
      </c>
      <c r="AC39" s="70" t="n">
        <f aca="false">kWhgen!AC39/(Z750RatedkWh*SurveyHrsIn!AC39)</f>
        <v>0.386953689622288</v>
      </c>
      <c r="AD39" s="70" t="n">
        <f aca="false">kWhgen!AD39/(Z750RatedkWh*SurveyHrsIn!AD39)</f>
        <v>0.515079365079365</v>
      </c>
      <c r="AE39" s="70" t="n">
        <f aca="false">kWhgen!AE39/(Z750RatedkWh*SurveyHrsIn!AE39)</f>
        <v>0.360573476702509</v>
      </c>
      <c r="AF39" s="70"/>
      <c r="AG39" s="70"/>
      <c r="AH39" s="70"/>
      <c r="AI39" s="70"/>
      <c r="AJ39" s="70"/>
      <c r="AK39" s="70"/>
      <c r="AL39" s="70"/>
      <c r="AM39" s="70"/>
      <c r="AN39" s="70"/>
      <c r="AO39" s="70" t="n">
        <f aca="false">AVERAGE(E39:P39)</f>
        <v>0.334850806982428</v>
      </c>
      <c r="AP39" s="70" t="n">
        <f aca="false">AVERAGE(Q39:AB39)</f>
        <v>0.319442447702329</v>
      </c>
      <c r="AQ39" s="70" t="n">
        <f aca="false">AVERAGE(AC39:AN39)</f>
        <v>0.420868843801387</v>
      </c>
      <c r="AR39" s="70" t="n">
        <f aca="false">AVERAGE(E39:G39)</f>
        <v>0.388330806583634</v>
      </c>
      <c r="AS39" s="70" t="n">
        <f aca="false">AVERAGE(H39:J39)</f>
        <v>0.36377984866587</v>
      </c>
      <c r="AT39" s="70" t="n">
        <f aca="false">AVERAGE(K39:M39)</f>
        <v>0.238203166069295</v>
      </c>
      <c r="AU39" s="136" t="n">
        <f aca="false">AVERAGE(N39:P39)</f>
        <v>0.349089406610912</v>
      </c>
      <c r="AV39" s="70" t="n">
        <f aca="false">AVERAGE(Q39:S39)</f>
        <v>0.313342720600785</v>
      </c>
      <c r="AW39" s="70" t="n">
        <f aca="false">AVERAGE(T39:V39)</f>
        <v>0.378470280085072</v>
      </c>
      <c r="AX39" s="70" t="n">
        <f aca="false">AVERAGE(W39:Y39)</f>
        <v>0.156191756272401</v>
      </c>
      <c r="AY39" s="70" t="n">
        <f aca="false">AVERAGE(Z39:AB39)</f>
        <v>0.429765033851055</v>
      </c>
      <c r="AZ39" s="70" t="n">
        <f aca="false">AVERAGE(AC39:AE39)</f>
        <v>0.420868843801387</v>
      </c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</row>
    <row r="40" customFormat="false" ht="12.75" hidden="false" customHeight="false" outlineLevel="0" collapsed="false">
      <c r="A40" s="69" t="s">
        <v>27</v>
      </c>
      <c r="B40" s="69" t="n">
        <v>2</v>
      </c>
      <c r="C40" s="69" t="n">
        <v>30</v>
      </c>
      <c r="D40" s="70" t="n">
        <f aca="false">kWhgen!D40/(Z750RatedkWh*SurveyHrsIn!D40)</f>
        <v>0.391756272401434</v>
      </c>
      <c r="E40" s="70" t="n">
        <f aca="false">kWhgen!E40/(Z750RatedkWh*SurveyHrsIn!E40)</f>
        <v>0.380643369175627</v>
      </c>
      <c r="F40" s="70" t="n">
        <f aca="false">kWhgen!F40/(Z750RatedkWh*SurveyHrsIn!F40)</f>
        <v>0.487930450370264</v>
      </c>
      <c r="G40" s="70" t="n">
        <f aca="false">kWhgen!G40/(Z750RatedkWh*SurveyHrsIn!G40)</f>
        <v>0.336515710604894</v>
      </c>
      <c r="H40" s="70" t="n">
        <f aca="false">kWhgen!H40/(Z750RatedkWh*SurveyHrsIn!H40)</f>
        <v>0.39927037037037</v>
      </c>
      <c r="I40" s="70" t="n">
        <f aca="false">kWhgen!I40/(Z750RatedkWh*SurveyHrsIn!I40)</f>
        <v>0.376702508960574</v>
      </c>
      <c r="J40" s="70" t="n">
        <f aca="false">kWhgen!J40/(Z750RatedkWh*SurveyHrsIn!J40)</f>
        <v>0.332962962962963</v>
      </c>
      <c r="K40" s="70" t="n">
        <f aca="false">kWhgen!K40/(Z750RatedkWh*SurveyHrsIn!K40)</f>
        <v>0.160215053763441</v>
      </c>
      <c r="L40" s="70" t="n">
        <f aca="false">kWhgen!L40/(Z750RatedkWh*SurveyHrsIn!L40)</f>
        <v>0.189605734767025</v>
      </c>
      <c r="M40" s="70" t="n">
        <f aca="false">kWhgen!M40/(Z750RatedkWh*SurveyHrsIn!M40)</f>
        <v>0.344553703703704</v>
      </c>
      <c r="N40" s="70" t="n">
        <f aca="false">kWhgen!N40/(Z750RatedkWh*SurveyHrsIn!N40)</f>
        <v>0.353256272401434</v>
      </c>
      <c r="O40" s="70" t="n">
        <f aca="false">kWhgen!O40/(Z750RatedkWh*SurveyHrsIn!O40)</f>
        <v>0.370740740740741</v>
      </c>
      <c r="P40" s="70" t="n">
        <f aca="false">kWhgen!P40/(Z750RatedkWh*SurveyHrsIn!P40)</f>
        <v>0.294394265232975</v>
      </c>
      <c r="Q40" s="70" t="n">
        <f aca="false">kWhgen!Q40/(Z750RatedkWh*SurveyHrsIn!Q40)</f>
        <v>0.1</v>
      </c>
      <c r="R40" s="70" t="n">
        <f aca="false">kWhgen!R40/(Z750RatedkWh*SurveyHrsIn!R40)</f>
        <v>0</v>
      </c>
      <c r="S40" s="70" t="n">
        <f aca="false">kWhgen!S40/(Z750RatedkWh*SurveyHrsIn!S40)</f>
        <v>0.245161290322581</v>
      </c>
      <c r="T40" s="70" t="n">
        <f aca="false">kWhgen!T40/(Z750RatedkWh*SurveyHrsIn!T40)</f>
        <v>0.446666666666667</v>
      </c>
      <c r="U40" s="70" t="n">
        <f aca="false">kWhgen!U40/(Z750RatedkWh*SurveyHrsIn!U40)</f>
        <v>0.341827831000074</v>
      </c>
      <c r="V40" s="70" t="n">
        <f aca="false">kWhgen!V40/(Z750RatedkWh*SurveyHrsIn!V40)</f>
        <v>0.270542592592593</v>
      </c>
      <c r="W40" s="70" t="n">
        <f aca="false">kWhgen!W40/(Z750RatedkWh*SurveyHrsIn!W40)</f>
        <v>0.189544802867384</v>
      </c>
      <c r="X40" s="70" t="n">
        <f aca="false">kWhgen!X40/(Z750RatedkWh*SurveyHrsIn!X40)</f>
        <v>0.195698924731183</v>
      </c>
      <c r="Y40" s="70" t="n">
        <f aca="false">kWhgen!Y40/(Z750RatedkWh*SurveyHrsIn!Y40)</f>
        <v>0.21962962962963</v>
      </c>
      <c r="Z40" s="70" t="n">
        <f aca="false">kWhgen!Z40/(Z750RatedkWh*SurveyHrsIn!Z40)</f>
        <v>0.41505376344086</v>
      </c>
      <c r="AA40" s="70" t="n">
        <f aca="false">kWhgen!AA40/(Z750RatedkWh*SurveyHrsIn!AA40)</f>
        <v>0.398148148148148</v>
      </c>
      <c r="AB40" s="70" t="n">
        <f aca="false">kWhgen!AB40/(Z750RatedkWh*SurveyHrsIn!AB40)</f>
        <v>0.421146953405018</v>
      </c>
      <c r="AC40" s="70" t="n">
        <f aca="false">kWhgen!AC40/(Z750RatedkWh*SurveyHrsIn!AC40)</f>
        <v>0.350768623955091</v>
      </c>
      <c r="AD40" s="70" t="n">
        <f aca="false">kWhgen!AD40/(Z750RatedkWh*SurveyHrsIn!AD40)</f>
        <v>0.518253968253968</v>
      </c>
      <c r="AE40" s="70" t="n">
        <f aca="false">kWhgen!AE40/(Z750RatedkWh*SurveyHrsIn!AE40)</f>
        <v>0.347311827956989</v>
      </c>
      <c r="AF40" s="70"/>
      <c r="AG40" s="70"/>
      <c r="AH40" s="70"/>
      <c r="AI40" s="70"/>
      <c r="AJ40" s="70"/>
      <c r="AK40" s="70"/>
      <c r="AL40" s="70"/>
      <c r="AM40" s="70"/>
      <c r="AN40" s="70"/>
      <c r="AO40" s="70" t="n">
        <f aca="false">AVERAGE(E40:P40)</f>
        <v>0.335565928587834</v>
      </c>
      <c r="AP40" s="70" t="n">
        <f aca="false">AVERAGE(Q40:AB40)</f>
        <v>0.270285050233678</v>
      </c>
      <c r="AQ40" s="70" t="n">
        <f aca="false">AVERAGE(AC40:AN40)</f>
        <v>0.405444806722016</v>
      </c>
      <c r="AR40" s="70" t="n">
        <f aca="false">AVERAGE(E40:G40)</f>
        <v>0.401696510050261</v>
      </c>
      <c r="AS40" s="70" t="n">
        <f aca="false">AVERAGE(H40:J40)</f>
        <v>0.369645280764636</v>
      </c>
      <c r="AT40" s="70" t="n">
        <f aca="false">AVERAGE(K40:M40)</f>
        <v>0.231458164078057</v>
      </c>
      <c r="AU40" s="136" t="n">
        <f aca="false">AVERAGE(N40:P40)</f>
        <v>0.339463759458383</v>
      </c>
      <c r="AV40" s="70" t="n">
        <f aca="false">AVERAGE(Q40:S40)</f>
        <v>0.11505376344086</v>
      </c>
      <c r="AW40" s="70" t="n">
        <f aca="false">AVERAGE(T40:V40)</f>
        <v>0.353012363419778</v>
      </c>
      <c r="AX40" s="70" t="n">
        <f aca="false">AVERAGE(W40:Y40)</f>
        <v>0.201624452409399</v>
      </c>
      <c r="AY40" s="70" t="n">
        <f aca="false">AVERAGE(Z40:AB40)</f>
        <v>0.411449621664675</v>
      </c>
      <c r="AZ40" s="70" t="n">
        <f aca="false">AVERAGE(AC40:AE40)</f>
        <v>0.405444806722016</v>
      </c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</row>
    <row r="41" customFormat="false" ht="12.75" hidden="false" customHeight="false" outlineLevel="0" collapsed="false">
      <c r="A41" s="69" t="s">
        <v>27</v>
      </c>
      <c r="B41" s="69" t="n">
        <v>2</v>
      </c>
      <c r="C41" s="69" t="n">
        <v>31</v>
      </c>
      <c r="D41" s="70" t="n">
        <f aca="false">kWhgen!D41/(Z750RatedkWh*SurveyHrsIn!D41)</f>
        <v>0.410394265232975</v>
      </c>
      <c r="E41" s="70" t="n">
        <f aca="false">kWhgen!E41/(Z750RatedkWh*SurveyHrsIn!E41)</f>
        <v>0.377034050179212</v>
      </c>
      <c r="F41" s="70" t="n">
        <f aca="false">kWhgen!F41/(Z750RatedkWh*SurveyHrsIn!F41)</f>
        <v>0.495219393829222</v>
      </c>
      <c r="G41" s="70" t="n">
        <f aca="false">kWhgen!G41/(Z750RatedkWh*SurveyHrsIn!G41)</f>
        <v>0.33552498721744</v>
      </c>
      <c r="H41" s="70" t="n">
        <f aca="false">kWhgen!H41/(Z750RatedkWh*SurveyHrsIn!H41)</f>
        <v>0.414540740740741</v>
      </c>
      <c r="I41" s="70" t="n">
        <f aca="false">kWhgen!I41/(Z750RatedkWh*SurveyHrsIn!I41)</f>
        <v>0.0885304659498208</v>
      </c>
      <c r="J41" s="70" t="n">
        <f aca="false">kWhgen!J41/(Z750RatedkWh*SurveyHrsIn!J41)</f>
        <v>0.402418518518519</v>
      </c>
      <c r="K41" s="70" t="n">
        <f aca="false">kWhgen!K41/(Z750RatedkWh*SurveyHrsIn!K41)</f>
        <v>0.0627240143369176</v>
      </c>
      <c r="L41" s="70" t="n">
        <f aca="false">kWhgen!L41/(Z750RatedkWh*SurveyHrsIn!L41)</f>
        <v>0.203584229390681</v>
      </c>
      <c r="M41" s="70" t="n">
        <f aca="false">kWhgen!M41/(Z750RatedkWh*SurveyHrsIn!M41)</f>
        <v>0.357518518518519</v>
      </c>
      <c r="N41" s="70" t="n">
        <f aca="false">kWhgen!N41/(Z750RatedkWh*SurveyHrsIn!N41)</f>
        <v>0.363969534050179</v>
      </c>
      <c r="O41" s="70" t="n">
        <f aca="false">kWhgen!O41/(Z750RatedkWh*SurveyHrsIn!O41)</f>
        <v>0.369259259259259</v>
      </c>
      <c r="P41" s="70" t="n">
        <f aca="false">kWhgen!P41/(Z750RatedkWh*SurveyHrsIn!P41)</f>
        <v>0.233462365591398</v>
      </c>
      <c r="Q41" s="70" t="n">
        <f aca="false">kWhgen!Q41/(Z750RatedkWh*SurveyHrsIn!Q41)</f>
        <v>0.350537634408602</v>
      </c>
      <c r="R41" s="70" t="n">
        <f aca="false">kWhgen!R41/(Z750RatedkWh*SurveyHrsIn!R41)</f>
        <v>0.199206349206349</v>
      </c>
      <c r="S41" s="70" t="n">
        <f aca="false">kWhgen!S41/(Z750RatedkWh*SurveyHrsIn!S41)</f>
        <v>0.299283154121864</v>
      </c>
      <c r="T41" s="70" t="n">
        <f aca="false">kWhgen!T41/(Z750RatedkWh*SurveyHrsIn!T41)</f>
        <v>0.462592592592593</v>
      </c>
      <c r="U41" s="70" t="n">
        <f aca="false">kWhgen!U41/(Z750RatedkWh*SurveyHrsIn!U41)</f>
        <v>0.379187971875465</v>
      </c>
      <c r="V41" s="70" t="n">
        <f aca="false">kWhgen!V41/(Z750RatedkWh*SurveyHrsIn!V41)</f>
        <v>0.316296296296296</v>
      </c>
      <c r="W41" s="70" t="n">
        <f aca="false">kWhgen!W41/(Z750RatedkWh*SurveyHrsIn!W41)</f>
        <v>0.198292114695341</v>
      </c>
      <c r="X41" s="70" t="n">
        <f aca="false">kWhgen!X41/(Z750RatedkWh*SurveyHrsIn!X41)</f>
        <v>0.201433691756272</v>
      </c>
      <c r="Y41" s="70" t="n">
        <f aca="false">kWhgen!Y41/(Z750RatedkWh*SurveyHrsIn!Y41)</f>
        <v>0.199259259259259</v>
      </c>
      <c r="Z41" s="70" t="n">
        <f aca="false">kWhgen!Z41/(Z750RatedkWh*SurveyHrsIn!Z41)</f>
        <v>0.422222222222222</v>
      </c>
      <c r="AA41" s="70" t="n">
        <f aca="false">kWhgen!AA41/(Z750RatedkWh*SurveyHrsIn!AA41)</f>
        <v>0.359259259259259</v>
      </c>
      <c r="AB41" s="70" t="n">
        <f aca="false">kWhgen!AB41/(Z750RatedkWh*SurveyHrsIn!AB41)</f>
        <v>0.439784946236559</v>
      </c>
      <c r="AC41" s="70" t="n">
        <f aca="false">kWhgen!AC41/(Z750RatedkWh*SurveyHrsIn!AC41)</f>
        <v>0.39285235811237</v>
      </c>
      <c r="AD41" s="70" t="n">
        <f aca="false">kWhgen!AD41/(Z750RatedkWh*SurveyHrsIn!AD41)</f>
        <v>0.51984126984127</v>
      </c>
      <c r="AE41" s="70" t="n">
        <f aca="false">kWhgen!AE41/(Z750RatedkWh*SurveyHrsIn!AE41)</f>
        <v>0.372759856630824</v>
      </c>
      <c r="AF41" s="70"/>
      <c r="AG41" s="70"/>
      <c r="AH41" s="70"/>
      <c r="AI41" s="70"/>
      <c r="AJ41" s="70"/>
      <c r="AK41" s="70"/>
      <c r="AL41" s="70"/>
      <c r="AM41" s="70"/>
      <c r="AN41" s="70"/>
      <c r="AO41" s="70" t="n">
        <f aca="false">AVERAGE(E41:P41)</f>
        <v>0.308648839798492</v>
      </c>
      <c r="AP41" s="70" t="n">
        <f aca="false">AVERAGE(Q41:AB41)</f>
        <v>0.318946290994174</v>
      </c>
      <c r="AQ41" s="70" t="n">
        <f aca="false">AVERAGE(AC41:AN41)</f>
        <v>0.428484494861488</v>
      </c>
      <c r="AR41" s="70" t="n">
        <f aca="false">AVERAGE(E41:G41)</f>
        <v>0.402592810408625</v>
      </c>
      <c r="AS41" s="70" t="n">
        <f aca="false">AVERAGE(H41:J41)</f>
        <v>0.301829908403027</v>
      </c>
      <c r="AT41" s="70" t="n">
        <f aca="false">AVERAGE(K41:M41)</f>
        <v>0.207942254082039</v>
      </c>
      <c r="AU41" s="136" t="n">
        <f aca="false">AVERAGE(N41:P41)</f>
        <v>0.322230386300279</v>
      </c>
      <c r="AV41" s="70" t="n">
        <f aca="false">AVERAGE(Q41:S41)</f>
        <v>0.283009045912272</v>
      </c>
      <c r="AW41" s="70" t="n">
        <f aca="false">AVERAGE(T41:V41)</f>
        <v>0.386025620254785</v>
      </c>
      <c r="AX41" s="70" t="n">
        <f aca="false">AVERAGE(W41:Y41)</f>
        <v>0.199661688570291</v>
      </c>
      <c r="AY41" s="70" t="n">
        <f aca="false">AVERAGE(Z41:AB41)</f>
        <v>0.407088809239347</v>
      </c>
      <c r="AZ41" s="70" t="n">
        <f aca="false">AVERAGE(AC41:AE41)</f>
        <v>0.428484494861488</v>
      </c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</row>
    <row r="42" customFormat="false" ht="12.75" hidden="false" customHeight="false" outlineLevel="0" collapsed="false">
      <c r="A42" s="69" t="s">
        <v>27</v>
      </c>
      <c r="B42" s="69" t="n">
        <v>2</v>
      </c>
      <c r="C42" s="69" t="n">
        <v>32</v>
      </c>
      <c r="D42" s="70" t="n">
        <f aca="false">kWhgen!D42/(Z750RatedkWh*SurveyHrsIn!D42)</f>
        <v>0.406093189964158</v>
      </c>
      <c r="E42" s="70" t="n">
        <f aca="false">kWhgen!E42/(Z750RatedkWh*SurveyHrsIn!E42)</f>
        <v>0.373824372759857</v>
      </c>
      <c r="F42" s="70" t="n">
        <f aca="false">kWhgen!F42/(Z750RatedkWh*SurveyHrsIn!F42)</f>
        <v>0.469493711032899</v>
      </c>
      <c r="G42" s="70" t="n">
        <f aca="false">kWhgen!G42/(Z750RatedkWh*SurveyHrsIn!G42)</f>
        <v>0.317224675045536</v>
      </c>
      <c r="H42" s="70" t="n">
        <f aca="false">kWhgen!H42/(Z750RatedkWh*SurveyHrsIn!H42)</f>
        <v>0.395731481481481</v>
      </c>
      <c r="I42" s="70" t="n">
        <f aca="false">kWhgen!I42/(Z750RatedkWh*SurveyHrsIn!I42)</f>
        <v>0.365232974910394</v>
      </c>
      <c r="J42" s="70" t="n">
        <f aca="false">kWhgen!J42/(Z750RatedkWh*SurveyHrsIn!J42)</f>
        <v>0.317777777777778</v>
      </c>
      <c r="K42" s="70" t="n">
        <f aca="false">kWhgen!K42/(Z750RatedkWh*SurveyHrsIn!K42)</f>
        <v>0.16594982078853</v>
      </c>
      <c r="L42" s="70" t="n">
        <f aca="false">kWhgen!L42/(Z750RatedkWh*SurveyHrsIn!L42)</f>
        <v>0.2</v>
      </c>
      <c r="M42" s="70" t="n">
        <f aca="false">kWhgen!M42/(Z750RatedkWh*SurveyHrsIn!M42)</f>
        <v>0.343633333333333</v>
      </c>
      <c r="N42" s="70" t="n">
        <f aca="false">kWhgen!N42/(Z750RatedkWh*SurveyHrsIn!N42)</f>
        <v>0.347078853046595</v>
      </c>
      <c r="O42" s="70" t="n">
        <f aca="false">kWhgen!O42/(Z750RatedkWh*SurveyHrsIn!O42)</f>
        <v>0.377037037037037</v>
      </c>
      <c r="P42" s="70" t="n">
        <f aca="false">kWhgen!P42/(Z750RatedkWh*SurveyHrsIn!P42)</f>
        <v>0.360702508960574</v>
      </c>
      <c r="Q42" s="70" t="n">
        <f aca="false">kWhgen!Q42/(Z750RatedkWh*SurveyHrsIn!Q42)</f>
        <v>0.092089605734767</v>
      </c>
      <c r="R42" s="70" t="n">
        <f aca="false">kWhgen!R42/(Z750RatedkWh*SurveyHrsIn!R42)</f>
        <v>0.242063492063492</v>
      </c>
      <c r="S42" s="70" t="n">
        <f aca="false">kWhgen!S42/(Z750RatedkWh*SurveyHrsIn!S42)</f>
        <v>0.23584229390681</v>
      </c>
      <c r="T42" s="70" t="n">
        <f aca="false">kWhgen!T42/(Z750RatedkWh*SurveyHrsIn!T42)</f>
        <v>0.445555555555556</v>
      </c>
      <c r="U42" s="70" t="n">
        <f aca="false">kWhgen!U42/(Z750RatedkWh*SurveyHrsIn!U42)</f>
        <v>0.369760646607843</v>
      </c>
      <c r="V42" s="70" t="n">
        <f aca="false">kWhgen!V42/(Z750RatedkWh*SurveyHrsIn!V42)</f>
        <v>0.310740740740741</v>
      </c>
      <c r="W42" s="70" t="n">
        <f aca="false">kWhgen!W42/(Z750RatedkWh*SurveyHrsIn!W42)</f>
        <v>0.179856630824373</v>
      </c>
      <c r="X42" s="70" t="n">
        <f aca="false">kWhgen!X42/(Z750RatedkWh*SurveyHrsIn!X42)</f>
        <v>0.195698924731183</v>
      </c>
      <c r="Y42" s="70" t="n">
        <f aca="false">kWhgen!Y42/(Z750RatedkWh*SurveyHrsIn!Y42)</f>
        <v>0.206666666666667</v>
      </c>
      <c r="Z42" s="70" t="n">
        <f aca="false">kWhgen!Z42/(Z750RatedkWh*SurveyHrsIn!Z42)</f>
        <v>0.275268817204301</v>
      </c>
      <c r="AA42" s="70" t="n">
        <f aca="false">kWhgen!AA42/(Z750RatedkWh*SurveyHrsIn!AA42)</f>
        <v>0</v>
      </c>
      <c r="AB42" s="70" t="n">
        <f aca="false">kWhgen!AB42/(Z750RatedkWh*SurveyHrsIn!AB42)</f>
        <v>0.274551971326165</v>
      </c>
      <c r="AC42" s="70" t="n">
        <f aca="false">kWhgen!AC42/(Z750RatedkWh*SurveyHrsIn!AC42)</f>
        <v>0.373794855638552</v>
      </c>
      <c r="AD42" s="70" t="n">
        <f aca="false">kWhgen!AD42/(Z750RatedkWh*SurveyHrsIn!AD42)</f>
        <v>0.484126984126984</v>
      </c>
      <c r="AE42" s="70" t="n">
        <f aca="false">kWhgen!AE42/(Z750RatedkWh*SurveyHrsIn!AE42)</f>
        <v>0.340143369175627</v>
      </c>
      <c r="AF42" s="70"/>
      <c r="AG42" s="70"/>
      <c r="AH42" s="70"/>
      <c r="AI42" s="70"/>
      <c r="AJ42" s="70"/>
      <c r="AK42" s="70"/>
      <c r="AL42" s="70"/>
      <c r="AM42" s="70"/>
      <c r="AN42" s="70"/>
      <c r="AO42" s="70" t="n">
        <f aca="false">AVERAGE(E42:P42)</f>
        <v>0.336140545514501</v>
      </c>
      <c r="AP42" s="70" t="n">
        <f aca="false">AVERAGE(Q42:AB42)</f>
        <v>0.235674612113491</v>
      </c>
      <c r="AQ42" s="70" t="n">
        <f aca="false">AVERAGE(AC42:AN42)</f>
        <v>0.399355069647055</v>
      </c>
      <c r="AR42" s="70" t="n">
        <f aca="false">AVERAGE(E42:G42)</f>
        <v>0.386847586279431</v>
      </c>
      <c r="AS42" s="70" t="n">
        <f aca="false">AVERAGE(H42:J42)</f>
        <v>0.359580744723218</v>
      </c>
      <c r="AT42" s="70" t="n">
        <f aca="false">AVERAGE(K42:M42)</f>
        <v>0.236527718040621</v>
      </c>
      <c r="AU42" s="136" t="n">
        <f aca="false">AVERAGE(N42:P42)</f>
        <v>0.361606133014735</v>
      </c>
      <c r="AV42" s="70" t="n">
        <f aca="false">AVERAGE(Q42:S42)</f>
        <v>0.18999846390169</v>
      </c>
      <c r="AW42" s="70" t="n">
        <f aca="false">AVERAGE(T42:V42)</f>
        <v>0.37535231430138</v>
      </c>
      <c r="AX42" s="70" t="n">
        <f aca="false">AVERAGE(W42:Y42)</f>
        <v>0.194074074074074</v>
      </c>
      <c r="AY42" s="70" t="n">
        <f aca="false">AVERAGE(Z42:AB42)</f>
        <v>0.183273596176822</v>
      </c>
      <c r="AZ42" s="70" t="n">
        <f aca="false">AVERAGE(AC42:AE42)</f>
        <v>0.399355069647055</v>
      </c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</row>
    <row r="43" customFormat="false" ht="12.75" hidden="false" customHeight="false" outlineLevel="0" collapsed="false">
      <c r="A43" s="69" t="s">
        <v>27</v>
      </c>
      <c r="B43" s="69" t="n">
        <v>2</v>
      </c>
      <c r="C43" s="69" t="n">
        <v>33</v>
      </c>
      <c r="D43" s="70" t="n">
        <f aca="false">kWhgen!D43/(Z750RatedkWh*SurveyHrsIn!D43)</f>
        <v>0.397849462365591</v>
      </c>
      <c r="E43" s="70" t="n">
        <f aca="false">kWhgen!E43/(Z750RatedkWh*SurveyHrsIn!E43)</f>
        <v>0.3565770609319</v>
      </c>
      <c r="F43" s="70" t="n">
        <f aca="false">kWhgen!F43/(Z750RatedkWh*SurveyHrsIn!F43)</f>
        <v>0.473781324832286</v>
      </c>
      <c r="G43" s="70" t="n">
        <f aca="false">kWhgen!G43/(Z750RatedkWh*SurveyHrsIn!G43)</f>
        <v>0.282025924294975</v>
      </c>
      <c r="H43" s="70" t="n">
        <f aca="false">kWhgen!H43/(Z750RatedkWh*SurveyHrsIn!H43)</f>
        <v>0.411224074074074</v>
      </c>
      <c r="I43" s="70" t="n">
        <f aca="false">kWhgen!I43/(Z750RatedkWh*SurveyHrsIn!I43)</f>
        <v>0.369175627240143</v>
      </c>
      <c r="J43" s="70" t="n">
        <f aca="false">kWhgen!J43/(Z750RatedkWh*SurveyHrsIn!J43)</f>
        <v>0.328148148148148</v>
      </c>
      <c r="K43" s="70" t="n">
        <f aca="false">kWhgen!K43/(Z750RatedkWh*SurveyHrsIn!K43)</f>
        <v>0.167741935483871</v>
      </c>
      <c r="L43" s="70" t="n">
        <f aca="false">kWhgen!L43/(Z750RatedkWh*SurveyHrsIn!L43)</f>
        <v>0.199641577060932</v>
      </c>
      <c r="M43" s="70" t="n">
        <f aca="false">kWhgen!M43/(Z750RatedkWh*SurveyHrsIn!M43)</f>
        <v>0.334814814814815</v>
      </c>
      <c r="N43" s="70" t="n">
        <f aca="false">kWhgen!N43/(Z750RatedkWh*SurveyHrsIn!N43)</f>
        <v>0.334408602150538</v>
      </c>
      <c r="O43" s="70" t="n">
        <f aca="false">kWhgen!O43/(Z750RatedkWh*SurveyHrsIn!O43)</f>
        <v>0.375555555555556</v>
      </c>
      <c r="P43" s="70" t="n">
        <f aca="false">kWhgen!P43/(Z750RatedkWh*SurveyHrsIn!P43)</f>
        <v>0.15389247311828</v>
      </c>
      <c r="Q43" s="70" t="n">
        <f aca="false">kWhgen!Q43/(Z750RatedkWh*SurveyHrsIn!Q43)</f>
        <v>0.133333333333333</v>
      </c>
      <c r="R43" s="70" t="n">
        <f aca="false">kWhgen!R43/(Z750RatedkWh*SurveyHrsIn!R43)</f>
        <v>0.33531746031746</v>
      </c>
      <c r="S43" s="70" t="n">
        <f aca="false">kWhgen!S43/(Z750RatedkWh*SurveyHrsIn!S43)</f>
        <v>0.267383512544803</v>
      </c>
      <c r="T43" s="70" t="n">
        <f aca="false">kWhgen!T43/(Z750RatedkWh*SurveyHrsIn!T43)</f>
        <v>0.452222222222222</v>
      </c>
      <c r="U43" s="70" t="n">
        <f aca="false">kWhgen!U43/(Z750RatedkWh*SurveyHrsIn!U43)</f>
        <v>0.377093010704883</v>
      </c>
      <c r="V43" s="70" t="n">
        <f aca="false">kWhgen!V43/(Z750RatedkWh*SurveyHrsIn!V43)</f>
        <v>0.305555555555556</v>
      </c>
      <c r="W43" s="70" t="n">
        <f aca="false">kWhgen!W43/(Z750RatedkWh*SurveyHrsIn!W43)</f>
        <v>0.185202508960573</v>
      </c>
      <c r="X43" s="70" t="n">
        <f aca="false">kWhgen!X43/(Z750RatedkWh*SurveyHrsIn!X43)</f>
        <v>0.187455197132617</v>
      </c>
      <c r="Y43" s="70" t="n">
        <f aca="false">kWhgen!Y43/(Z750RatedkWh*SurveyHrsIn!Y43)</f>
        <v>0.18037037037037</v>
      </c>
      <c r="Z43" s="70" t="n">
        <f aca="false">kWhgen!Z43/(Z750RatedkWh*SurveyHrsIn!Z43)</f>
        <v>0.403942652329749</v>
      </c>
      <c r="AA43" s="70" t="n">
        <f aca="false">kWhgen!AA43/(Z750RatedkWh*SurveyHrsIn!AA43)</f>
        <v>0.385555555555556</v>
      </c>
      <c r="AB43" s="70" t="n">
        <f aca="false">kWhgen!AB43/(Z750RatedkWh*SurveyHrsIn!AB43)</f>
        <v>0.411469534050179</v>
      </c>
      <c r="AC43" s="70" t="n">
        <f aca="false">kWhgen!AC43/(Z750RatedkWh*SurveyHrsIn!AC43)</f>
        <v>0.370693476042858</v>
      </c>
      <c r="AD43" s="70" t="n">
        <f aca="false">kWhgen!AD43/(Z750RatedkWh*SurveyHrsIn!AD43)</f>
        <v>0.502777777777778</v>
      </c>
      <c r="AE43" s="70" t="n">
        <f aca="false">kWhgen!AE43/(Z750RatedkWh*SurveyHrsIn!AE43)</f>
        <v>0.35663082437276</v>
      </c>
      <c r="AF43" s="70"/>
      <c r="AG43" s="70"/>
      <c r="AH43" s="70"/>
      <c r="AI43" s="70"/>
      <c r="AJ43" s="70"/>
      <c r="AK43" s="70"/>
      <c r="AL43" s="70"/>
      <c r="AM43" s="70"/>
      <c r="AN43" s="70"/>
      <c r="AO43" s="70" t="n">
        <f aca="false">AVERAGE(E43:P43)</f>
        <v>0.315582259808793</v>
      </c>
      <c r="AP43" s="70" t="n">
        <f aca="false">AVERAGE(Q43:AB43)</f>
        <v>0.302075076089775</v>
      </c>
      <c r="AQ43" s="70" t="n">
        <f aca="false">AVERAGE(AC43:AN43)</f>
        <v>0.410034026064465</v>
      </c>
      <c r="AR43" s="70" t="n">
        <f aca="false">AVERAGE(E43:G43)</f>
        <v>0.37079477001972</v>
      </c>
      <c r="AS43" s="70" t="n">
        <f aca="false">AVERAGE(H43:J43)</f>
        <v>0.369515949820789</v>
      </c>
      <c r="AT43" s="70" t="n">
        <f aca="false">AVERAGE(K43:M43)</f>
        <v>0.234066109119873</v>
      </c>
      <c r="AU43" s="136" t="n">
        <f aca="false">AVERAGE(N43:P43)</f>
        <v>0.287952210274791</v>
      </c>
      <c r="AV43" s="70" t="n">
        <f aca="false">AVERAGE(Q43:S43)</f>
        <v>0.245344768731866</v>
      </c>
      <c r="AW43" s="70" t="n">
        <f aca="false">AVERAGE(T43:V43)</f>
        <v>0.378290262827553</v>
      </c>
      <c r="AX43" s="70" t="n">
        <f aca="false">AVERAGE(W43:Y43)</f>
        <v>0.18434269215452</v>
      </c>
      <c r="AY43" s="70" t="n">
        <f aca="false">AVERAGE(Z43:AB43)</f>
        <v>0.400322580645161</v>
      </c>
      <c r="AZ43" s="70" t="n">
        <f aca="false">AVERAGE(AC43:AE43)</f>
        <v>0.410034026064465</v>
      </c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</row>
    <row r="44" customFormat="false" ht="12.75" hidden="false" customHeight="false" outlineLevel="0" collapsed="false">
      <c r="A44" s="69" t="s">
        <v>27</v>
      </c>
      <c r="B44" s="69" t="n">
        <v>2</v>
      </c>
      <c r="C44" s="69" t="n">
        <v>34</v>
      </c>
      <c r="D44" s="70" t="n">
        <f aca="false">kWhgen!D44/(Z750RatedkWh*SurveyHrsIn!D44)</f>
        <v>0.416245519713262</v>
      </c>
      <c r="E44" s="70" t="n">
        <f aca="false">kWhgen!E44/(Z750RatedkWh*SurveyHrsIn!E44)</f>
        <v>0.288792114695341</v>
      </c>
      <c r="F44" s="70" t="n">
        <f aca="false">kWhgen!F44/(Z750RatedkWh*SurveyHrsIn!F44)</f>
        <v>0.473352563452347</v>
      </c>
      <c r="G44" s="70" t="n">
        <f aca="false">kWhgen!G44/(Z750RatedkWh*SurveyHrsIn!G44)</f>
        <v>0.328259682376118</v>
      </c>
      <c r="H44" s="70" t="n">
        <f aca="false">kWhgen!H44/(Z750RatedkWh*SurveyHrsIn!H44)</f>
        <v>0.403887037037037</v>
      </c>
      <c r="I44" s="70" t="n">
        <f aca="false">kWhgen!I44/(Z750RatedkWh*SurveyHrsIn!I44)</f>
        <v>0.364516129032258</v>
      </c>
      <c r="J44" s="70" t="n">
        <f aca="false">kWhgen!J44/(Z750RatedkWh*SurveyHrsIn!J44)</f>
        <v>0.336666666666667</v>
      </c>
      <c r="K44" s="70" t="n">
        <f aca="false">kWhgen!K44/(Z750RatedkWh*SurveyHrsIn!K44)</f>
        <v>0.1584229390681</v>
      </c>
      <c r="L44" s="70" t="n">
        <f aca="false">kWhgen!L44/(Z750RatedkWh*SurveyHrsIn!L44)</f>
        <v>0.196415770609319</v>
      </c>
      <c r="M44" s="70" t="n">
        <f aca="false">kWhgen!M44/(Z750RatedkWh*SurveyHrsIn!M44)</f>
        <v>0.342962962962963</v>
      </c>
      <c r="N44" s="70" t="n">
        <f aca="false">kWhgen!N44/(Z750RatedkWh*SurveyHrsIn!N44)</f>
        <v>0.332974910394265</v>
      </c>
      <c r="O44" s="70" t="n">
        <f aca="false">kWhgen!O44/(Z750RatedkWh*SurveyHrsIn!O44)</f>
        <v>0.358888888888889</v>
      </c>
      <c r="P44" s="70" t="n">
        <f aca="false">kWhgen!P44/(Z750RatedkWh*SurveyHrsIn!P44)</f>
        <v>0.338121863799283</v>
      </c>
      <c r="Q44" s="70" t="n">
        <f aca="false">kWhgen!Q44/(Z750RatedkWh*SurveyHrsIn!Q44)</f>
        <v>0.37921146953405</v>
      </c>
      <c r="R44" s="70" t="n">
        <f aca="false">kWhgen!R44/(Z750RatedkWh*SurveyHrsIn!R44)</f>
        <v>0.348015873015873</v>
      </c>
      <c r="S44" s="70" t="n">
        <f aca="false">kWhgen!S44/(Z750RatedkWh*SurveyHrsIn!S44)</f>
        <v>0.306810035842294</v>
      </c>
      <c r="T44" s="70" t="n">
        <f aca="false">kWhgen!T44/(Z750RatedkWh*SurveyHrsIn!T44)</f>
        <v>0.435185185185185</v>
      </c>
      <c r="U44" s="70" t="n">
        <f aca="false">kWhgen!U44/(Z750RatedkWh*SurveyHrsIn!U44)</f>
        <v>0.34357363197556</v>
      </c>
      <c r="V44" s="70" t="n">
        <f aca="false">kWhgen!V44/(Z750RatedkWh*SurveyHrsIn!V44)</f>
        <v>0.314444444444444</v>
      </c>
      <c r="W44" s="70" t="n">
        <f aca="false">kWhgen!W44/(Z750RatedkWh*SurveyHrsIn!W44)</f>
        <v>0.189754480286738</v>
      </c>
      <c r="X44" s="70" t="n">
        <f aca="false">kWhgen!X44/(Z750RatedkWh*SurveyHrsIn!X44)</f>
        <v>0.193548387096774</v>
      </c>
      <c r="Y44" s="70" t="n">
        <f aca="false">kWhgen!Y44/(Z750RatedkWh*SurveyHrsIn!Y44)</f>
        <v>0.217777777777778</v>
      </c>
      <c r="Z44" s="70" t="n">
        <f aca="false">kWhgen!Z44/(Z750RatedkWh*SurveyHrsIn!Z44)</f>
        <v>0.418637992831541</v>
      </c>
      <c r="AA44" s="70" t="n">
        <f aca="false">kWhgen!AA44/(Z750RatedkWh*SurveyHrsIn!AA44)</f>
        <v>0.389259259259259</v>
      </c>
      <c r="AB44" s="70" t="n">
        <f aca="false">kWhgen!AB44/(Z750RatedkWh*SurveyHrsIn!AB44)</f>
        <v>0.44336917562724</v>
      </c>
      <c r="AC44" s="70" t="n">
        <f aca="false">kWhgen!AC44/(Z750RatedkWh*SurveyHrsIn!AC44)</f>
        <v>0.397178739453662</v>
      </c>
      <c r="AD44" s="70" t="n">
        <f aca="false">kWhgen!AD44/(Z750RatedkWh*SurveyHrsIn!AD44)</f>
        <v>0.528174603174603</v>
      </c>
      <c r="AE44" s="70" t="n">
        <f aca="false">kWhgen!AE44/(Z750RatedkWh*SurveyHrsIn!AE44)</f>
        <v>0.378853046594982</v>
      </c>
      <c r="AF44" s="70"/>
      <c r="AG44" s="70"/>
      <c r="AH44" s="70"/>
      <c r="AI44" s="70"/>
      <c r="AJ44" s="70"/>
      <c r="AK44" s="70"/>
      <c r="AL44" s="70"/>
      <c r="AM44" s="70"/>
      <c r="AN44" s="70"/>
      <c r="AO44" s="70" t="n">
        <f aca="false">AVERAGE(E44:P44)</f>
        <v>0.326938460748549</v>
      </c>
      <c r="AP44" s="70" t="n">
        <f aca="false">AVERAGE(Q44:AB44)</f>
        <v>0.331632309406395</v>
      </c>
      <c r="AQ44" s="70" t="n">
        <f aca="false">AVERAGE(AC44:AN44)</f>
        <v>0.434735463074416</v>
      </c>
      <c r="AR44" s="70" t="n">
        <f aca="false">AVERAGE(E44:G44)</f>
        <v>0.363468120174602</v>
      </c>
      <c r="AS44" s="70" t="n">
        <f aca="false">AVERAGE(H44:J44)</f>
        <v>0.368356610911987</v>
      </c>
      <c r="AT44" s="70" t="n">
        <f aca="false">AVERAGE(K44:M44)</f>
        <v>0.232600557546794</v>
      </c>
      <c r="AU44" s="136" t="n">
        <f aca="false">AVERAGE(N44:P44)</f>
        <v>0.343328554360812</v>
      </c>
      <c r="AV44" s="70" t="n">
        <f aca="false">AVERAGE(Q44:S44)</f>
        <v>0.344679126130739</v>
      </c>
      <c r="AW44" s="70" t="n">
        <f aca="false">AVERAGE(T44:V44)</f>
        <v>0.36440108720173</v>
      </c>
      <c r="AX44" s="70" t="n">
        <f aca="false">AVERAGE(W44:Y44)</f>
        <v>0.200360215053763</v>
      </c>
      <c r="AY44" s="70" t="n">
        <f aca="false">AVERAGE(Z44:AB44)</f>
        <v>0.417088809239347</v>
      </c>
      <c r="AZ44" s="70" t="n">
        <f aca="false">AVERAGE(AC44:AE44)</f>
        <v>0.434735463074416</v>
      </c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</row>
    <row r="45" customFormat="false" ht="12.75" hidden="false" customHeight="false" outlineLevel="0" collapsed="false">
      <c r="A45" s="69" t="s">
        <v>27</v>
      </c>
      <c r="B45" s="69" t="n">
        <v>2</v>
      </c>
      <c r="C45" s="69" t="n">
        <v>35</v>
      </c>
      <c r="D45" s="70" t="n">
        <f aca="false">kWhgen!D45/(Z750RatedkWh*SurveyHrsIn!D45)</f>
        <v>0.249820788530466</v>
      </c>
      <c r="E45" s="70" t="n">
        <f aca="false">kWhgen!E45/(Z750RatedkWh*SurveyHrsIn!E45)</f>
        <v>0.337324372759857</v>
      </c>
      <c r="F45" s="70" t="n">
        <f aca="false">kWhgen!F45/(Z750RatedkWh*SurveyHrsIn!F45)</f>
        <v>0.487072927610386</v>
      </c>
      <c r="G45" s="70" t="n">
        <f aca="false">kWhgen!G45/(Z750RatedkWh*SurveyHrsIn!G45)</f>
        <v>0.310426661401963</v>
      </c>
      <c r="H45" s="70" t="n">
        <f aca="false">kWhgen!H45/(Z750RatedkWh*SurveyHrsIn!H45)</f>
        <v>0.407562962962963</v>
      </c>
      <c r="I45" s="70" t="n">
        <f aca="false">kWhgen!I45/(Z750RatedkWh*SurveyHrsIn!I45)</f>
        <v>0.37741935483871</v>
      </c>
      <c r="J45" s="70" t="n">
        <f aca="false">kWhgen!J45/(Z750RatedkWh*SurveyHrsIn!J45)</f>
        <v>0.335925925925926</v>
      </c>
      <c r="K45" s="70" t="n">
        <f aca="false">kWhgen!K45/(Z750RatedkWh*SurveyHrsIn!K45)</f>
        <v>0.174193548387097</v>
      </c>
      <c r="L45" s="70" t="n">
        <f aca="false">kWhgen!L45/(Z750RatedkWh*SurveyHrsIn!L45)</f>
        <v>0.2</v>
      </c>
      <c r="M45" s="70" t="n">
        <f aca="false">kWhgen!M45/(Z750RatedkWh*SurveyHrsIn!M45)</f>
        <v>0.350805555555556</v>
      </c>
      <c r="N45" s="70" t="n">
        <f aca="false">kWhgen!N45/(Z750RatedkWh*SurveyHrsIn!N45)</f>
        <v>0.314028673835125</v>
      </c>
      <c r="O45" s="70" t="n">
        <f aca="false">kWhgen!O45/(Z750RatedkWh*SurveyHrsIn!O45)</f>
        <v>0.38</v>
      </c>
      <c r="P45" s="70" t="n">
        <f aca="false">kWhgen!P45/(Z750RatedkWh*SurveyHrsIn!P45)</f>
        <v>0.194752688172043</v>
      </c>
      <c r="Q45" s="70" t="n">
        <f aca="false">kWhgen!Q45/(Z750RatedkWh*SurveyHrsIn!Q45)</f>
        <v>0.378853046594982</v>
      </c>
      <c r="R45" s="70" t="n">
        <f aca="false">kWhgen!R45/(Z750RatedkWh*SurveyHrsIn!R45)</f>
        <v>0.355952380952381</v>
      </c>
      <c r="S45" s="70" t="n">
        <f aca="false">kWhgen!S45/(Z750RatedkWh*SurveyHrsIn!S45)</f>
        <v>0.307885304659498</v>
      </c>
      <c r="T45" s="70" t="n">
        <f aca="false">kWhgen!T45/(Z750RatedkWh*SurveyHrsIn!T45)</f>
        <v>0.437407407407407</v>
      </c>
      <c r="U45" s="70" t="n">
        <f aca="false">kWhgen!U45/(Z750RatedkWh*SurveyHrsIn!U45)</f>
        <v>0.360682481535318</v>
      </c>
      <c r="V45" s="70" t="n">
        <f aca="false">kWhgen!V45/(Z750RatedkWh*SurveyHrsIn!V45)</f>
        <v>0.314814814814815</v>
      </c>
      <c r="W45" s="70" t="n">
        <f aca="false">kWhgen!W45/(Z750RatedkWh*SurveyHrsIn!W45)</f>
        <v>0.170593189964158</v>
      </c>
      <c r="X45" s="70" t="n">
        <f aca="false">kWhgen!X45/(Z750RatedkWh*SurveyHrsIn!X45)</f>
        <v>0.199641577060932</v>
      </c>
      <c r="Y45" s="70" t="n">
        <f aca="false">kWhgen!Y45/(Z750RatedkWh*SurveyHrsIn!Y45)</f>
        <v>0.221111111111111</v>
      </c>
      <c r="Z45" s="70" t="n">
        <f aca="false">kWhgen!Z45/(Z750RatedkWh*SurveyHrsIn!Z45)</f>
        <v>0.415412186379928</v>
      </c>
      <c r="AA45" s="70" t="n">
        <f aca="false">kWhgen!AA45/(Z750RatedkWh*SurveyHrsIn!AA45)</f>
        <v>0.383703703703704</v>
      </c>
      <c r="AB45" s="70" t="n">
        <f aca="false">kWhgen!AB45/(Z750RatedkWh*SurveyHrsIn!AB45)</f>
        <v>0.453405017921147</v>
      </c>
      <c r="AC45" s="70" t="n">
        <f aca="false">kWhgen!AC45/(Z750RatedkWh*SurveyHrsIn!AC45)</f>
        <v>0.400262841168599</v>
      </c>
      <c r="AD45" s="70" t="n">
        <f aca="false">kWhgen!AD45/(Z750RatedkWh*SurveyHrsIn!AD45)</f>
        <v>0.53452380952381</v>
      </c>
      <c r="AE45" s="70" t="n">
        <f aca="false">kWhgen!AE45/(Z750RatedkWh*SurveyHrsIn!AE45)</f>
        <v>0.342652329749104</v>
      </c>
      <c r="AF45" s="70"/>
      <c r="AG45" s="70"/>
      <c r="AH45" s="70"/>
      <c r="AI45" s="70"/>
      <c r="AJ45" s="70"/>
      <c r="AK45" s="70"/>
      <c r="AL45" s="70"/>
      <c r="AM45" s="70"/>
      <c r="AN45" s="70"/>
      <c r="AO45" s="70" t="n">
        <f aca="false">AVERAGE(E45:P45)</f>
        <v>0.322459389287469</v>
      </c>
      <c r="AP45" s="70" t="n">
        <f aca="false">AVERAGE(Q45:AB45)</f>
        <v>0.333288518508782</v>
      </c>
      <c r="AQ45" s="70" t="n">
        <f aca="false">AVERAGE(AC45:AN45)</f>
        <v>0.425812993480504</v>
      </c>
      <c r="AR45" s="70" t="n">
        <f aca="false">AVERAGE(E45:G45)</f>
        <v>0.378274653924068</v>
      </c>
      <c r="AS45" s="70" t="n">
        <f aca="false">AVERAGE(H45:J45)</f>
        <v>0.373636081242533</v>
      </c>
      <c r="AT45" s="70" t="n">
        <f aca="false">AVERAGE(K45:M45)</f>
        <v>0.241666367980884</v>
      </c>
      <c r="AU45" s="136" t="n">
        <f aca="false">AVERAGE(N45:P45)</f>
        <v>0.29626045400239</v>
      </c>
      <c r="AV45" s="70" t="n">
        <f aca="false">AVERAGE(Q45:S45)</f>
        <v>0.347563577402287</v>
      </c>
      <c r="AW45" s="70" t="n">
        <f aca="false">AVERAGE(T45:V45)</f>
        <v>0.370968234585847</v>
      </c>
      <c r="AX45" s="70" t="n">
        <f aca="false">AVERAGE(W45:Y45)</f>
        <v>0.197115292712067</v>
      </c>
      <c r="AY45" s="70" t="n">
        <f aca="false">AVERAGE(Z45:AB45)</f>
        <v>0.417506969334926</v>
      </c>
      <c r="AZ45" s="70" t="n">
        <f aca="false">AVERAGE(AC45:AE45)</f>
        <v>0.425812993480504</v>
      </c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</row>
    <row r="46" customFormat="false" ht="12.75" hidden="false" customHeight="false" outlineLevel="0" collapsed="false">
      <c r="A46" s="69" t="s">
        <v>27</v>
      </c>
      <c r="B46" s="69" t="n">
        <v>2</v>
      </c>
      <c r="C46" s="69" t="n">
        <v>36</v>
      </c>
      <c r="D46" s="70" t="n">
        <f aca="false">kWhgen!D46/(Z750RatedkWh*SurveyHrsIn!D46)</f>
        <v>0.3584229390681</v>
      </c>
      <c r="E46" s="70" t="n">
        <f aca="false">kWhgen!E46/(Z750RatedkWh*SurveyHrsIn!E46)</f>
        <v>0.488137992831541</v>
      </c>
      <c r="F46" s="70" t="n">
        <f aca="false">kWhgen!F46/(Z750RatedkWh*SurveyHrsIn!F46)</f>
        <v>0.451914494455411</v>
      </c>
      <c r="G46" s="70" t="n">
        <f aca="false">kWhgen!G46/(Z750RatedkWh*SurveyHrsIn!G46)</f>
        <v>0.307124250110452</v>
      </c>
      <c r="H46" s="70" t="n">
        <f aca="false">kWhgen!H46/(Z750RatedkWh*SurveyHrsIn!H46)</f>
        <v>0.41432037037037</v>
      </c>
      <c r="I46" s="70" t="n">
        <f aca="false">kWhgen!I46/(Z750RatedkWh*SurveyHrsIn!I46)</f>
        <v>0.239426523297491</v>
      </c>
      <c r="J46" s="70" t="n">
        <f aca="false">kWhgen!J46/(Z750RatedkWh*SurveyHrsIn!J46)</f>
        <v>0.301111111111111</v>
      </c>
      <c r="K46" s="70" t="n">
        <f aca="false">kWhgen!K46/(Z750RatedkWh*SurveyHrsIn!K46)</f>
        <v>0.190322580645161</v>
      </c>
      <c r="L46" s="70" t="n">
        <f aca="false">kWhgen!L46/(Z750RatedkWh*SurveyHrsIn!L46)</f>
        <v>0.201075268817204</v>
      </c>
      <c r="M46" s="70" t="n">
        <f aca="false">kWhgen!M46/(Z750RatedkWh*SurveyHrsIn!M46)</f>
        <v>0.375353703703704</v>
      </c>
      <c r="N46" s="70" t="n">
        <f aca="false">kWhgen!N46/(Z750RatedkWh*SurveyHrsIn!N46)</f>
        <v>0.375887096774194</v>
      </c>
      <c r="O46" s="70" t="n">
        <f aca="false">kWhgen!O46/(Z750RatedkWh*SurveyHrsIn!O46)</f>
        <v>0.379259259259259</v>
      </c>
      <c r="P46" s="70" t="n">
        <f aca="false">kWhgen!P46/(Z750RatedkWh*SurveyHrsIn!P46)</f>
        <v>0.274322580645161</v>
      </c>
      <c r="Q46" s="70" t="n">
        <f aca="false">kWhgen!Q46/(Z750RatedkWh*SurveyHrsIn!Q46)</f>
        <v>0.389247311827957</v>
      </c>
      <c r="R46" s="70" t="n">
        <f aca="false">kWhgen!R46/(Z750RatedkWh*SurveyHrsIn!R46)</f>
        <v>0.337698412698413</v>
      </c>
      <c r="S46" s="70" t="n">
        <f aca="false">kWhgen!S46/(Z750RatedkWh*SurveyHrsIn!S46)</f>
        <v>0.317562724014337</v>
      </c>
      <c r="T46" s="70" t="n">
        <f aca="false">kWhgen!T46/(Z750RatedkWh*SurveyHrsIn!T46)</f>
        <v>0.487037037037037</v>
      </c>
      <c r="U46" s="70" t="n">
        <f aca="false">kWhgen!U46/(Z750RatedkWh*SurveyHrsIn!U46)</f>
        <v>0.394551020459738</v>
      </c>
      <c r="V46" s="70" t="n">
        <f aca="false">kWhgen!V46/(Z750RatedkWh*SurveyHrsIn!V46)</f>
        <v>0.341481481481482</v>
      </c>
      <c r="W46" s="70" t="n">
        <f aca="false">kWhgen!W46/(Z750RatedkWh*SurveyHrsIn!W46)</f>
        <v>0.203790322580645</v>
      </c>
      <c r="X46" s="70" t="n">
        <f aca="false">kWhgen!X46/(Z750RatedkWh*SurveyHrsIn!X46)</f>
        <v>0.21505376344086</v>
      </c>
      <c r="Y46" s="70" t="n">
        <f aca="false">kWhgen!Y46/(Z750RatedkWh*SurveyHrsIn!Y46)</f>
        <v>0.238518518518519</v>
      </c>
      <c r="Z46" s="70" t="n">
        <f aca="false">kWhgen!Z46/(Z750RatedkWh*SurveyHrsIn!Z46)</f>
        <v>0.42831541218638</v>
      </c>
      <c r="AA46" s="70" t="n">
        <f aca="false">kWhgen!AA46/(Z750RatedkWh*SurveyHrsIn!AA46)</f>
        <v>0.431851851851852</v>
      </c>
      <c r="AB46" s="70" t="n">
        <f aca="false">kWhgen!AB46/(Z750RatedkWh*SurveyHrsIn!AB46)</f>
        <v>0.465591397849462</v>
      </c>
      <c r="AC46" s="70" t="n">
        <f aca="false">kWhgen!AC46/(Z750RatedkWh*SurveyHrsIn!AC46)</f>
        <v>0.412181123314057</v>
      </c>
      <c r="AD46" s="70" t="n">
        <f aca="false">kWhgen!AD46/(Z750RatedkWh*SurveyHrsIn!AD46)</f>
        <v>0.538492063492064</v>
      </c>
      <c r="AE46" s="70" t="n">
        <f aca="false">kWhgen!AE46/(Z750RatedkWh*SurveyHrsIn!AE46)</f>
        <v>0.382795698924731</v>
      </c>
      <c r="AF46" s="70"/>
      <c r="AG46" s="70"/>
      <c r="AH46" s="70"/>
      <c r="AI46" s="70"/>
      <c r="AJ46" s="70"/>
      <c r="AK46" s="70"/>
      <c r="AL46" s="70"/>
      <c r="AM46" s="70"/>
      <c r="AN46" s="70"/>
      <c r="AO46" s="70" t="n">
        <f aca="false">AVERAGE(E46:P46)</f>
        <v>0.333187936001755</v>
      </c>
      <c r="AP46" s="70" t="n">
        <f aca="false">AVERAGE(Q46:AB46)</f>
        <v>0.35422493782889</v>
      </c>
      <c r="AQ46" s="70" t="n">
        <f aca="false">AVERAGE(AC46:AN46)</f>
        <v>0.444489628576951</v>
      </c>
      <c r="AR46" s="70" t="n">
        <f aca="false">AVERAGE(E46:G46)</f>
        <v>0.415725579132468</v>
      </c>
      <c r="AS46" s="70" t="n">
        <f aca="false">AVERAGE(H46:J46)</f>
        <v>0.318286001592991</v>
      </c>
      <c r="AT46" s="70" t="n">
        <f aca="false">AVERAGE(K46:M46)</f>
        <v>0.255583851055356</v>
      </c>
      <c r="AU46" s="136" t="n">
        <f aca="false">AVERAGE(N46:P46)</f>
        <v>0.343156312226205</v>
      </c>
      <c r="AV46" s="70" t="n">
        <f aca="false">AVERAGE(Q46:S46)</f>
        <v>0.348169482846902</v>
      </c>
      <c r="AW46" s="70" t="n">
        <f aca="false">AVERAGE(T46:V46)</f>
        <v>0.407689846326086</v>
      </c>
      <c r="AX46" s="70" t="n">
        <f aca="false">AVERAGE(W46:Y46)</f>
        <v>0.219120868180008</v>
      </c>
      <c r="AY46" s="70" t="n">
        <f aca="false">AVERAGE(Z46:AB46)</f>
        <v>0.441919553962565</v>
      </c>
      <c r="AZ46" s="70" t="n">
        <f aca="false">AVERAGE(AC46:AE46)</f>
        <v>0.444489628576951</v>
      </c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</row>
    <row r="47" customFormat="false" ht="12.75" hidden="false" customHeight="false" outlineLevel="0" collapsed="false">
      <c r="A47" s="69" t="s">
        <v>27</v>
      </c>
      <c r="B47" s="69" t="n">
        <v>2</v>
      </c>
      <c r="C47" s="69" t="n">
        <v>37</v>
      </c>
      <c r="D47" s="70" t="n">
        <f aca="false">kWhgen!D47/(Z750RatedkWh*SurveyHrsIn!D47)</f>
        <v>0.415412186379928</v>
      </c>
      <c r="E47" s="70" t="n">
        <f aca="false">kWhgen!E47/(Z750RatedkWh*SurveyHrsIn!E47)</f>
        <v>0.391874551971326</v>
      </c>
      <c r="F47" s="70" t="n">
        <f aca="false">kWhgen!F47/(Z750RatedkWh*SurveyHrsIn!F47)</f>
        <v>0.476353893111918</v>
      </c>
      <c r="G47" s="70" t="n">
        <f aca="false">kWhgen!G47/(Z750RatedkWh*SurveyHrsIn!G47)</f>
        <v>0.327268958988665</v>
      </c>
      <c r="H47" s="70" t="n">
        <f aca="false">kWhgen!H47/(Z750RatedkWh*SurveyHrsIn!H47)</f>
        <v>0.304814814814815</v>
      </c>
      <c r="I47" s="70" t="n">
        <f aca="false">kWhgen!I47/(Z750RatedkWh*SurveyHrsIn!I47)</f>
        <v>0</v>
      </c>
      <c r="J47" s="70" t="n">
        <f aca="false">kWhgen!J47/(Z750RatedkWh*SurveyHrsIn!J47)</f>
        <v>0.284444444444444</v>
      </c>
      <c r="K47" s="70" t="n">
        <f aca="false">kWhgen!K47/(Z750RatedkWh*SurveyHrsIn!K47)</f>
        <v>0.169772401433692</v>
      </c>
      <c r="L47" s="70" t="n">
        <f aca="false">kWhgen!L47/(Z750RatedkWh*SurveyHrsIn!L47)</f>
        <v>0.195860215053763</v>
      </c>
      <c r="M47" s="70" t="n">
        <f aca="false">kWhgen!M47/(Z750RatedkWh*SurveyHrsIn!M47)</f>
        <v>0.342103703703704</v>
      </c>
      <c r="N47" s="70" t="n">
        <f aca="false">kWhgen!N47/(Z750RatedkWh*SurveyHrsIn!N47)</f>
        <v>0.330241935483871</v>
      </c>
      <c r="O47" s="70" t="n">
        <f aca="false">kWhgen!O47/(Z750RatedkWh*SurveyHrsIn!O47)</f>
        <v>0.389259259259259</v>
      </c>
      <c r="P47" s="70" t="n">
        <f aca="false">kWhgen!P47/(Z750RatedkWh*SurveyHrsIn!P47)</f>
        <v>0.27647311827957</v>
      </c>
      <c r="Q47" s="70" t="n">
        <f aca="false">kWhgen!Q47/(Z750RatedkWh*SurveyHrsIn!Q47)</f>
        <v>0.329032258064516</v>
      </c>
      <c r="R47" s="70" t="n">
        <f aca="false">kWhgen!R47/(Z750RatedkWh*SurveyHrsIn!R47)</f>
        <v>0.33452380952381</v>
      </c>
      <c r="S47" s="70" t="n">
        <f aca="false">kWhgen!S47/(Z750RatedkWh*SurveyHrsIn!S47)</f>
        <v>0.30573476702509</v>
      </c>
      <c r="T47" s="70" t="n">
        <f aca="false">kWhgen!T47/(Z750RatedkWh*SurveyHrsIn!T47)</f>
        <v>0.206296296296296</v>
      </c>
      <c r="U47" s="70" t="n">
        <f aca="false">kWhgen!U47/(Z750RatedkWh*SurveyHrsIn!U47)</f>
        <v>0.261870146322835</v>
      </c>
      <c r="V47" s="70" t="n">
        <f aca="false">kWhgen!V47/(Z750RatedkWh*SurveyHrsIn!V47)</f>
        <v>0.297777777777778</v>
      </c>
      <c r="W47" s="70" t="n">
        <f aca="false">kWhgen!W47/(Z750RatedkWh*SurveyHrsIn!W47)</f>
        <v>0.180982078853047</v>
      </c>
      <c r="X47" s="70" t="n">
        <f aca="false">kWhgen!X47/(Z750RatedkWh*SurveyHrsIn!X47)</f>
        <v>0.187096774193548</v>
      </c>
      <c r="Y47" s="70" t="n">
        <f aca="false">kWhgen!Y47/(Z750RatedkWh*SurveyHrsIn!Y47)</f>
        <v>0.214074074074074</v>
      </c>
      <c r="Z47" s="70" t="n">
        <f aca="false">kWhgen!Z47/(Z750RatedkWh*SurveyHrsIn!Z47)</f>
        <v>0.424372759856631</v>
      </c>
      <c r="AA47" s="70" t="n">
        <f aca="false">kWhgen!AA47/(Z750RatedkWh*SurveyHrsIn!AA47)</f>
        <v>0.405555555555556</v>
      </c>
      <c r="AB47" s="70" t="n">
        <f aca="false">kWhgen!AB47/(Z750RatedkWh*SurveyHrsIn!AB47)</f>
        <v>0.454480286738351</v>
      </c>
      <c r="AC47" s="70" t="n">
        <f aca="false">kWhgen!AC47/(Z750RatedkWh*SurveyHrsIn!AC47)</f>
        <v>0.419952714078086</v>
      </c>
      <c r="AD47" s="70" t="n">
        <f aca="false">kWhgen!AD47/(Z750RatedkWh*SurveyHrsIn!AD47)</f>
        <v>0.541666666666667</v>
      </c>
      <c r="AE47" s="70" t="n">
        <f aca="false">kWhgen!AE47/(Z750RatedkWh*SurveyHrsIn!AE47)</f>
        <v>0.367741935483871</v>
      </c>
      <c r="AF47" s="70"/>
      <c r="AG47" s="70"/>
      <c r="AH47" s="70"/>
      <c r="AI47" s="70"/>
      <c r="AJ47" s="70"/>
      <c r="AK47" s="70"/>
      <c r="AL47" s="70"/>
      <c r="AM47" s="70"/>
      <c r="AN47" s="70"/>
      <c r="AO47" s="70" t="n">
        <f aca="false">AVERAGE(E47:P47)</f>
        <v>0.290705608045419</v>
      </c>
      <c r="AP47" s="70" t="n">
        <f aca="false">AVERAGE(Q47:AB47)</f>
        <v>0.300149715356794</v>
      </c>
      <c r="AQ47" s="70" t="n">
        <f aca="false">AVERAGE(AC47:AN47)</f>
        <v>0.443120438742874</v>
      </c>
      <c r="AR47" s="70" t="n">
        <f aca="false">AVERAGE(E47:G47)</f>
        <v>0.398499134690636</v>
      </c>
      <c r="AS47" s="70" t="n">
        <f aca="false">AVERAGE(H47:J47)</f>
        <v>0.19641975308642</v>
      </c>
      <c r="AT47" s="70" t="n">
        <f aca="false">AVERAGE(K47:M47)</f>
        <v>0.235912106730386</v>
      </c>
      <c r="AU47" s="136" t="n">
        <f aca="false">AVERAGE(N47:P47)</f>
        <v>0.331991437674233</v>
      </c>
      <c r="AV47" s="70" t="n">
        <f aca="false">AVERAGE(Q47:S47)</f>
        <v>0.323096944871138</v>
      </c>
      <c r="AW47" s="70" t="n">
        <f aca="false">AVERAGE(T47:V47)</f>
        <v>0.255314740132303</v>
      </c>
      <c r="AX47" s="70" t="n">
        <f aca="false">AVERAGE(W47:Y47)</f>
        <v>0.19405097570689</v>
      </c>
      <c r="AY47" s="70" t="n">
        <f aca="false">AVERAGE(Z47:AB47)</f>
        <v>0.428136200716846</v>
      </c>
      <c r="AZ47" s="70" t="n">
        <f aca="false">AVERAGE(AC47:AE47)</f>
        <v>0.443120438742874</v>
      </c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</row>
    <row r="48" customFormat="false" ht="12.75" hidden="false" customHeight="false" outlineLevel="0" collapsed="false">
      <c r="A48" s="69" t="s">
        <v>27</v>
      </c>
      <c r="B48" s="69" t="n">
        <v>2</v>
      </c>
      <c r="C48" s="69" t="n">
        <v>38</v>
      </c>
      <c r="D48" s="70" t="n">
        <f aca="false">kWhgen!D48/(Z750RatedkWh*SurveyHrsIn!D48)</f>
        <v>0.408243727598566</v>
      </c>
      <c r="E48" s="70" t="n">
        <f aca="false">kWhgen!E48/(Z750RatedkWh*SurveyHrsIn!E48)</f>
        <v>0.369010752688172</v>
      </c>
      <c r="F48" s="70" t="n">
        <f aca="false">kWhgen!F48/(Z750RatedkWh*SurveyHrsIn!F48)</f>
        <v>0.481927791051121</v>
      </c>
      <c r="G48" s="70" t="n">
        <f aca="false">kWhgen!G48/(Z750RatedkWh*SurveyHrsIn!G48)</f>
        <v>0.321654859793097</v>
      </c>
      <c r="H48" s="70" t="n">
        <f aca="false">kWhgen!H48/(Z750RatedkWh*SurveyHrsIn!H48)</f>
        <v>0.374092592592593</v>
      </c>
      <c r="I48" s="70" t="n">
        <f aca="false">kWhgen!I48/(Z750RatedkWh*SurveyHrsIn!I48)</f>
        <v>0.329749103942652</v>
      </c>
      <c r="J48" s="70" t="n">
        <f aca="false">kWhgen!J48/(Z750RatedkWh*SurveyHrsIn!J48)</f>
        <v>0.325185185185185</v>
      </c>
      <c r="K48" s="70" t="n">
        <f aca="false">kWhgen!K48/(Z750RatedkWh*SurveyHrsIn!K48)</f>
        <v>0.166308243727599</v>
      </c>
      <c r="L48" s="70" t="n">
        <f aca="false">kWhgen!L48/(Z750RatedkWh*SurveyHrsIn!L48)</f>
        <v>0.188172043010753</v>
      </c>
      <c r="M48" s="70" t="n">
        <f aca="false">kWhgen!M48/(Z750RatedkWh*SurveyHrsIn!M48)</f>
        <v>0.337911111111111</v>
      </c>
      <c r="N48" s="70" t="n">
        <f aca="false">kWhgen!N48/(Z750RatedkWh*SurveyHrsIn!N48)</f>
        <v>0.342854838709677</v>
      </c>
      <c r="O48" s="70" t="n">
        <f aca="false">kWhgen!O48/(Z750RatedkWh*SurveyHrsIn!O48)</f>
        <v>0.382962962962963</v>
      </c>
      <c r="P48" s="70" t="n">
        <f aca="false">kWhgen!P48/(Z750RatedkWh*SurveyHrsIn!P48)</f>
        <v>0.160344086021505</v>
      </c>
      <c r="Q48" s="70" t="n">
        <f aca="false">kWhgen!Q48/(Z750RatedkWh*SurveyHrsIn!Q48)</f>
        <v>0.227240143369176</v>
      </c>
      <c r="R48" s="70" t="n">
        <f aca="false">kWhgen!R48/(Z750RatedkWh*SurveyHrsIn!R48)</f>
        <v>0.223809523809524</v>
      </c>
      <c r="S48" s="70" t="n">
        <f aca="false">kWhgen!S48/(Z750RatedkWh*SurveyHrsIn!S48)</f>
        <v>0.251612903225806</v>
      </c>
      <c r="T48" s="70" t="n">
        <f aca="false">kWhgen!T48/(Z750RatedkWh*SurveyHrsIn!T48)</f>
        <v>0.44037037037037</v>
      </c>
      <c r="U48" s="70" t="n">
        <f aca="false">kWhgen!U48/(Z750RatedkWh*SurveyHrsIn!U48)</f>
        <v>0.362079122315707</v>
      </c>
      <c r="V48" s="70" t="n">
        <f aca="false">kWhgen!V48/(Z750RatedkWh*SurveyHrsIn!V48)</f>
        <v>0.291851851851852</v>
      </c>
      <c r="W48" s="70" t="n">
        <f aca="false">kWhgen!W48/(Z750RatedkWh*SurveyHrsIn!W48)</f>
        <v>0.0573476702508961</v>
      </c>
      <c r="X48" s="70" t="n">
        <f aca="false">kWhgen!X48/(Z750RatedkWh*SurveyHrsIn!X48)</f>
        <v>0.118279569892473</v>
      </c>
      <c r="Y48" s="70" t="n">
        <f aca="false">kWhgen!Y48/(Z750RatedkWh*SurveyHrsIn!Y48)</f>
        <v>0.212592592592593</v>
      </c>
      <c r="Z48" s="70" t="n">
        <f aca="false">kWhgen!Z48/(Z750RatedkWh*SurveyHrsIn!Z48)</f>
        <v>0.326881720430108</v>
      </c>
      <c r="AA48" s="70" t="n">
        <f aca="false">kWhgen!AA48/(Z750RatedkWh*SurveyHrsIn!AA48)</f>
        <v>0.398888888888889</v>
      </c>
      <c r="AB48" s="70" t="n">
        <f aca="false">kWhgen!AB48/(Z750RatedkWh*SurveyHrsIn!AB48)</f>
        <v>0.447670250896057</v>
      </c>
      <c r="AC48" s="70" t="n">
        <f aca="false">kWhgen!AC48/(Z750RatedkWh*SurveyHrsIn!AC48)</f>
        <v>0.382791448148178</v>
      </c>
      <c r="AD48" s="70" t="n">
        <f aca="false">kWhgen!AD48/(Z750RatedkWh*SurveyHrsIn!AD48)</f>
        <v>0.514285714285714</v>
      </c>
      <c r="AE48" s="70" t="n">
        <f aca="false">kWhgen!AE48/(Z750RatedkWh*SurveyHrsIn!AE48)</f>
        <v>0.331541218637993</v>
      </c>
      <c r="AF48" s="70"/>
      <c r="AG48" s="70"/>
      <c r="AH48" s="70"/>
      <c r="AI48" s="70"/>
      <c r="AJ48" s="70"/>
      <c r="AK48" s="70"/>
      <c r="AL48" s="70"/>
      <c r="AM48" s="70"/>
      <c r="AN48" s="70"/>
      <c r="AO48" s="70" t="n">
        <f aca="false">AVERAGE(E48:P48)</f>
        <v>0.315014464233036</v>
      </c>
      <c r="AP48" s="70" t="n">
        <f aca="false">AVERAGE(Q48:AB48)</f>
        <v>0.279885383991121</v>
      </c>
      <c r="AQ48" s="70" t="n">
        <f aca="false">AVERAGE(AC48:AN48)</f>
        <v>0.409539460357295</v>
      </c>
      <c r="AR48" s="70" t="n">
        <f aca="false">AVERAGE(E48:G48)</f>
        <v>0.39086446784413</v>
      </c>
      <c r="AS48" s="70" t="n">
        <f aca="false">AVERAGE(H48:J48)</f>
        <v>0.343008960573477</v>
      </c>
      <c r="AT48" s="70" t="n">
        <f aca="false">AVERAGE(K48:M48)</f>
        <v>0.230797132616487</v>
      </c>
      <c r="AU48" s="136" t="n">
        <f aca="false">AVERAGE(N48:P48)</f>
        <v>0.295387295898049</v>
      </c>
      <c r="AV48" s="70" t="n">
        <f aca="false">AVERAGE(Q48:S48)</f>
        <v>0.234220856801502</v>
      </c>
      <c r="AW48" s="70" t="n">
        <f aca="false">AVERAGE(T48:V48)</f>
        <v>0.364767114845976</v>
      </c>
      <c r="AX48" s="70" t="n">
        <f aca="false">AVERAGE(W48:Y48)</f>
        <v>0.129406610911987</v>
      </c>
      <c r="AY48" s="70" t="n">
        <f aca="false">AVERAGE(Z48:AB48)</f>
        <v>0.391146953405018</v>
      </c>
      <c r="AZ48" s="70" t="n">
        <f aca="false">AVERAGE(AC48:AE48)</f>
        <v>0.409539460357295</v>
      </c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</row>
    <row r="49" customFormat="false" ht="12.75" hidden="false" customHeight="false" outlineLevel="0" collapsed="false">
      <c r="A49" s="69" t="s">
        <v>27</v>
      </c>
      <c r="B49" s="69" t="n">
        <v>2</v>
      </c>
      <c r="C49" s="69" t="n">
        <v>39</v>
      </c>
      <c r="D49" s="70" t="n">
        <f aca="false">kWhgen!D49/(Z750RatedkWh*SurveyHrsIn!D49)</f>
        <v>0.395340501792115</v>
      </c>
      <c r="E49" s="70" t="n">
        <f aca="false">kWhgen!E49/(Z750RatedkWh*SurveyHrsIn!E49)</f>
        <v>0.27194623655914</v>
      </c>
      <c r="F49" s="70" t="n">
        <f aca="false">kWhgen!F49/(Z750RatedkWh*SurveyHrsIn!F49)</f>
        <v>0.0111477958784067</v>
      </c>
      <c r="G49" s="70" t="n">
        <v>1E-005</v>
      </c>
      <c r="H49" s="70" t="n">
        <v>1.00001</v>
      </c>
      <c r="I49" s="70" t="n">
        <f aca="false">kWhgen!I49/(Z750RatedkWh*SurveyHrsIn!I49)</f>
        <v>0.312544802867384</v>
      </c>
      <c r="J49" s="70" t="n">
        <f aca="false">kWhgen!J49/(Z750RatedkWh*SurveyHrsIn!J49)</f>
        <v>1.43296296296296</v>
      </c>
      <c r="K49" s="70" t="n">
        <f aca="false">kWhgen!K49/(Z750RatedkWh*SurveyHrsIn!K49)</f>
        <v>0.158878136200717</v>
      </c>
      <c r="L49" s="70" t="n">
        <f aca="false">kWhgen!L49/(Z750RatedkWh*SurveyHrsIn!L49)</f>
        <v>0.178494623655914</v>
      </c>
      <c r="M49" s="70" t="n">
        <f aca="false">kWhgen!M49/(Z750RatedkWh*SurveyHrsIn!M49)</f>
        <v>0.333916666666667</v>
      </c>
      <c r="N49" s="70" t="n">
        <f aca="false">kWhgen!N49/(Z750RatedkWh*SurveyHrsIn!N49)</f>
        <v>0.335250896057348</v>
      </c>
      <c r="O49" s="70" t="n">
        <f aca="false">kWhgen!O49/(Z750RatedkWh*SurveyHrsIn!O49)</f>
        <v>0.369259259259259</v>
      </c>
      <c r="P49" s="70" t="n">
        <f aca="false">kWhgen!P49/(Z750RatedkWh*SurveyHrsIn!P49)</f>
        <v>0.251741935483871</v>
      </c>
      <c r="Q49" s="70" t="n">
        <f aca="false">kWhgen!Q49/(Z750RatedkWh*SurveyHrsIn!Q49)</f>
        <v>0.387455197132617</v>
      </c>
      <c r="R49" s="70" t="n">
        <f aca="false">kWhgen!R49/(Z750RatedkWh*SurveyHrsIn!R49)</f>
        <v>0.202777777777778</v>
      </c>
      <c r="S49" s="70" t="n">
        <f aca="false">kWhgen!S49/(Z750RatedkWh*SurveyHrsIn!S49)</f>
        <v>0.291397849462366</v>
      </c>
      <c r="T49" s="70" t="n">
        <f aca="false">kWhgen!T49/(Z750RatedkWh*SurveyHrsIn!T49)</f>
        <v>0.433333333333333</v>
      </c>
      <c r="U49" s="70" t="n">
        <f aca="false">kWhgen!U49/(Z750RatedkWh*SurveyHrsIn!U49)</f>
        <v>0.356492559194153</v>
      </c>
      <c r="V49" s="70" t="n">
        <f aca="false">kWhgen!V49/(Z750RatedkWh*SurveyHrsIn!V49)</f>
        <v>0.298888888888889</v>
      </c>
      <c r="W49" s="70" t="n">
        <f aca="false">kWhgen!W49/(Z750RatedkWh*SurveyHrsIn!W49)</f>
        <v>0.114236559139785</v>
      </c>
      <c r="X49" s="70" t="n">
        <f aca="false">kWhgen!X49/(Z750RatedkWh*SurveyHrsIn!X49)</f>
        <v>0.178494623655914</v>
      </c>
      <c r="Y49" s="70" t="n">
        <f aca="false">kWhgen!Y49/(Z750RatedkWh*SurveyHrsIn!Y49)</f>
        <v>0.201111111111111</v>
      </c>
      <c r="Z49" s="70" t="n">
        <f aca="false">kWhgen!Z49/(Z750RatedkWh*SurveyHrsIn!Z49)</f>
        <v>0.404301075268817</v>
      </c>
      <c r="AA49" s="70" t="n">
        <f aca="false">kWhgen!AA49/(Z750RatedkWh*SurveyHrsIn!AA49)</f>
        <v>0.389259259259259</v>
      </c>
      <c r="AB49" s="70" t="n">
        <f aca="false">kWhgen!AB49/(Z750RatedkWh*SurveyHrsIn!AB49)</f>
        <v>0.438351254480287</v>
      </c>
      <c r="AC49" s="70" t="n">
        <f aca="false">kWhgen!AC49/(Z750RatedkWh*SurveyHrsIn!AC49)</f>
        <v>0.380763024947429</v>
      </c>
      <c r="AD49" s="70" t="n">
        <f aca="false">kWhgen!AD49/(Z750RatedkWh*SurveyHrsIn!AD49)</f>
        <v>0.521031746031746</v>
      </c>
      <c r="AE49" s="70" t="n">
        <f aca="false">kWhgen!AE49/(Z750RatedkWh*SurveyHrsIn!AE49)</f>
        <v>0.320430107526882</v>
      </c>
      <c r="AF49" s="70"/>
      <c r="AG49" s="70"/>
      <c r="AH49" s="70"/>
      <c r="AI49" s="70"/>
      <c r="AJ49" s="70"/>
      <c r="AK49" s="70"/>
      <c r="AL49" s="70"/>
      <c r="AM49" s="70"/>
      <c r="AN49" s="70"/>
      <c r="AO49" s="70" t="n">
        <f aca="false">AVERAGE(E49:P49)</f>
        <v>0.388013609632639</v>
      </c>
      <c r="AP49" s="70" t="n">
        <f aca="false">AVERAGE(Q49:AB49)</f>
        <v>0.308008290725359</v>
      </c>
      <c r="AQ49" s="70" t="n">
        <f aca="false">AVERAGE(AC49:AN49)</f>
        <v>0.407408292835352</v>
      </c>
      <c r="AR49" s="70" t="n">
        <f aca="false">AVERAGE(E49:G49)</f>
        <v>0.0943680108125155</v>
      </c>
      <c r="AS49" s="70" t="n">
        <f aca="false">AVERAGE(H49:J49)</f>
        <v>0.915172588610116</v>
      </c>
      <c r="AT49" s="70" t="n">
        <f aca="false">AVERAGE(K49:M49)</f>
        <v>0.223763142174433</v>
      </c>
      <c r="AU49" s="136" t="n">
        <f aca="false">AVERAGE(N49:P49)</f>
        <v>0.318750696933493</v>
      </c>
      <c r="AV49" s="70" t="n">
        <f aca="false">AVERAGE(Q49:S49)</f>
        <v>0.293876941457587</v>
      </c>
      <c r="AW49" s="70" t="n">
        <f aca="false">AVERAGE(T49:V49)</f>
        <v>0.362904927138792</v>
      </c>
      <c r="AX49" s="70" t="n">
        <f aca="false">AVERAGE(W49:Y49)</f>
        <v>0.164614097968937</v>
      </c>
      <c r="AY49" s="70" t="n">
        <f aca="false">AVERAGE(Z49:AB49)</f>
        <v>0.410637196336121</v>
      </c>
      <c r="AZ49" s="70" t="n">
        <f aca="false">AVERAGE(AC49:AE49)</f>
        <v>0.407408292835352</v>
      </c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</row>
    <row r="50" customFormat="false" ht="12.75" hidden="false" customHeight="false" outlineLevel="0" collapsed="false">
      <c r="A50" s="69" t="s">
        <v>27</v>
      </c>
      <c r="B50" s="69" t="n">
        <v>2</v>
      </c>
      <c r="C50" s="69" t="n">
        <v>40</v>
      </c>
      <c r="D50" s="70" t="n">
        <f aca="false">kWhgen!D50/(Z750RatedkWh*SurveyHrsIn!D50)</f>
        <v>0.351612903225806</v>
      </c>
      <c r="E50" s="70" t="n">
        <f aca="false">kWhgen!E50/(Z750RatedkWh*SurveyHrsIn!E50)</f>
        <v>0.375028673835125</v>
      </c>
      <c r="F50" s="70" t="n">
        <f aca="false">kWhgen!F50/(Z750RatedkWh*SurveyHrsIn!F50)</f>
        <v>0.473352563452347</v>
      </c>
      <c r="G50" s="70" t="n">
        <f aca="false">kWhgen!G50/(Z750RatedkWh*SurveyHrsIn!G50)</f>
        <v>0.314719796080926</v>
      </c>
      <c r="H50" s="70" t="n">
        <f aca="false">kWhgen!H50/(Z750RatedkWh*SurveyHrsIn!H50)</f>
        <v>0.370242592592593</v>
      </c>
      <c r="I50" s="70" t="n">
        <f aca="false">kWhgen!I50/(Z750RatedkWh*SurveyHrsIn!I50)</f>
        <v>0.356763440860215</v>
      </c>
      <c r="J50" s="70" t="n">
        <f aca="false">kWhgen!J50/(Z750RatedkWh*SurveyHrsIn!J50)</f>
        <v>0.318888888888889</v>
      </c>
      <c r="K50" s="70" t="n">
        <f aca="false">kWhgen!K50/(Z750RatedkWh*SurveyHrsIn!K50)</f>
        <v>0.162365591397849</v>
      </c>
      <c r="L50" s="70" t="n">
        <f aca="false">kWhgen!L50/(Z750RatedkWh*SurveyHrsIn!L50)</f>
        <v>0.170967741935484</v>
      </c>
      <c r="M50" s="70" t="n">
        <f aca="false">kWhgen!M50/(Z750RatedkWh*SurveyHrsIn!M50)</f>
        <v>0.323614814814815</v>
      </c>
      <c r="N50" s="70" t="n">
        <f aca="false">kWhgen!N50/(Z750RatedkWh*SurveyHrsIn!N50)</f>
        <v>0.321675627240143</v>
      </c>
      <c r="O50" s="70" t="n">
        <f aca="false">kWhgen!O50/(Z750RatedkWh*SurveyHrsIn!O50)</f>
        <v>0.347777777777778</v>
      </c>
      <c r="P50" s="70" t="n">
        <f aca="false">kWhgen!P50/(Z750RatedkWh*SurveyHrsIn!P50)</f>
        <v>0.346365591397849</v>
      </c>
      <c r="Q50" s="70" t="n">
        <f aca="false">kWhgen!Q50/(Z750RatedkWh*SurveyHrsIn!Q50)</f>
        <v>0.37921146953405</v>
      </c>
      <c r="R50" s="70" t="n">
        <f aca="false">kWhgen!R50/(Z750RatedkWh*SurveyHrsIn!R50)</f>
        <v>0.333333333333333</v>
      </c>
      <c r="S50" s="70" t="n">
        <f aca="false">kWhgen!S50/(Z750RatedkWh*SurveyHrsIn!S50)</f>
        <v>0.274193548387097</v>
      </c>
      <c r="T50" s="70" t="n">
        <f aca="false">kWhgen!T50/(Z750RatedkWh*SurveyHrsIn!T50)</f>
        <v>0.421111111111111</v>
      </c>
      <c r="U50" s="70" t="n">
        <f aca="false">kWhgen!U50/(Z750RatedkWh*SurveyHrsIn!U50)</f>
        <v>0.349858515487308</v>
      </c>
      <c r="V50" s="70" t="n">
        <f aca="false">kWhgen!V50/(Z750RatedkWh*SurveyHrsIn!V50)</f>
        <v>0.294814814814815</v>
      </c>
      <c r="W50" s="70" t="n">
        <f aca="false">kWhgen!W50/(Z750RatedkWh*SurveyHrsIn!W50)</f>
        <v>0.163324372759857</v>
      </c>
      <c r="X50" s="70" t="n">
        <f aca="false">kWhgen!X50/(Z750RatedkWh*SurveyHrsIn!X50)</f>
        <v>0.170609318996416</v>
      </c>
      <c r="Y50" s="70" t="n">
        <f aca="false">kWhgen!Y50/(Z750RatedkWh*SurveyHrsIn!Y50)</f>
        <v>0.0633333333333333</v>
      </c>
      <c r="Z50" s="70" t="n">
        <f aca="false">kWhgen!Z50/(Z750RatedkWh*SurveyHrsIn!Z50)</f>
        <v>0.181720430107527</v>
      </c>
      <c r="AA50" s="70" t="n">
        <f aca="false">kWhgen!AA50/(Z750RatedkWh*SurveyHrsIn!AA50)</f>
        <v>0.385555555555556</v>
      </c>
      <c r="AB50" s="70" t="n">
        <f aca="false">kWhgen!AB50/(Z750RatedkWh*SurveyHrsIn!AB50)</f>
        <v>0.434767025089606</v>
      </c>
      <c r="AC50" s="70" t="n">
        <f aca="false">kWhgen!AC50/(Z750RatedkWh*SurveyHrsIn!AC50)</f>
        <v>0.393887303169652</v>
      </c>
      <c r="AD50" s="70" t="n">
        <f aca="false">kWhgen!AD50/(Z750RatedkWh*SurveyHrsIn!AD50)</f>
        <v>0.503571428571429</v>
      </c>
      <c r="AE50" s="70" t="n">
        <f aca="false">kWhgen!AE50/(Z750RatedkWh*SurveyHrsIn!AE50)</f>
        <v>0.344086021505376</v>
      </c>
      <c r="AF50" s="70"/>
      <c r="AG50" s="70"/>
      <c r="AH50" s="70"/>
      <c r="AI50" s="70"/>
      <c r="AJ50" s="70"/>
      <c r="AK50" s="70"/>
      <c r="AL50" s="70"/>
      <c r="AM50" s="70"/>
      <c r="AN50" s="70"/>
      <c r="AO50" s="70" t="n">
        <f aca="false">AVERAGE(E50:P50)</f>
        <v>0.323480258356168</v>
      </c>
      <c r="AP50" s="70" t="n">
        <f aca="false">AVERAGE(Q50:AB50)</f>
        <v>0.287652735709167</v>
      </c>
      <c r="AQ50" s="70" t="n">
        <f aca="false">AVERAGE(AC50:AN50)</f>
        <v>0.413848251082152</v>
      </c>
      <c r="AR50" s="70" t="n">
        <f aca="false">AVERAGE(E50:G50)</f>
        <v>0.387700344456133</v>
      </c>
      <c r="AS50" s="70" t="n">
        <f aca="false">AVERAGE(H50:J50)</f>
        <v>0.348631640780565</v>
      </c>
      <c r="AT50" s="70" t="n">
        <f aca="false">AVERAGE(K50:M50)</f>
        <v>0.218982716049383</v>
      </c>
      <c r="AU50" s="136" t="n">
        <f aca="false">AVERAGE(N50:P50)</f>
        <v>0.33860633213859</v>
      </c>
      <c r="AV50" s="70" t="n">
        <f aca="false">AVERAGE(Q50:S50)</f>
        <v>0.328912783751493</v>
      </c>
      <c r="AW50" s="70" t="n">
        <f aca="false">AVERAGE(T50:V50)</f>
        <v>0.355261480471078</v>
      </c>
      <c r="AX50" s="70" t="n">
        <f aca="false">AVERAGE(W50:Y50)</f>
        <v>0.132422341696535</v>
      </c>
      <c r="AY50" s="70" t="n">
        <f aca="false">AVERAGE(Z50:AB50)</f>
        <v>0.334014336917563</v>
      </c>
      <c r="AZ50" s="70" t="n">
        <f aca="false">AVERAGE(AC50:AE50)</f>
        <v>0.413848251082152</v>
      </c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</row>
    <row r="51" customFormat="false" ht="12.75" hidden="false" customHeight="false" outlineLevel="0" collapsed="false">
      <c r="A51" s="69" t="s">
        <v>27</v>
      </c>
      <c r="B51" s="69" t="n">
        <v>2</v>
      </c>
      <c r="C51" s="69" t="n">
        <v>41</v>
      </c>
      <c r="D51" s="70" t="n">
        <f aca="false">kWhgen!D51/(Z750RatedkWh*SurveyHrsIn!D51)</f>
        <v>0.405376344086022</v>
      </c>
      <c r="E51" s="70" t="n">
        <f aca="false">kWhgen!E51/(Z750RatedkWh*SurveyHrsIn!E51)</f>
        <v>0.373021505376344</v>
      </c>
      <c r="F51" s="70" t="n">
        <f aca="false">kWhgen!F51/(Z750RatedkWh*SurveyHrsIn!F51)</f>
        <v>0.449770687555717</v>
      </c>
      <c r="G51" s="70" t="n">
        <f aca="false">kWhgen!G51/(Z750RatedkWh*SurveyHrsIn!G51)</f>
        <v>0.329580646892722</v>
      </c>
      <c r="H51" s="70" t="n">
        <f aca="false">kWhgen!H51/(Z750RatedkWh*SurveyHrsIn!H51)</f>
        <v>0.411635185185185</v>
      </c>
      <c r="I51" s="70" t="n">
        <f aca="false">kWhgen!I51/(Z750RatedkWh*SurveyHrsIn!I51)</f>
        <v>0.339068100358423</v>
      </c>
      <c r="J51" s="70" t="n">
        <f aca="false">kWhgen!J51/(Z750RatedkWh*SurveyHrsIn!J51)</f>
        <v>0.332962962962963</v>
      </c>
      <c r="K51" s="70" t="n">
        <f aca="false">kWhgen!K51/(Z750RatedkWh*SurveyHrsIn!K51)</f>
        <v>0.162007168458781</v>
      </c>
      <c r="L51" s="70" t="n">
        <f aca="false">kWhgen!L51/(Z750RatedkWh*SurveyHrsIn!L51)</f>
        <v>0.216258064516129</v>
      </c>
      <c r="M51" s="70" t="n">
        <f aca="false">kWhgen!M51/(Z750RatedkWh*SurveyHrsIn!M51)</f>
        <v>0.359851851851852</v>
      </c>
      <c r="N51" s="70" t="n">
        <f aca="false">kWhgen!N51/(Z750RatedkWh*SurveyHrsIn!N51)</f>
        <v>0.363566308243728</v>
      </c>
      <c r="O51" s="70" t="n">
        <f aca="false">kWhgen!O51/(Z750RatedkWh*SurveyHrsIn!O51)</f>
        <v>0.403703703703704</v>
      </c>
      <c r="P51" s="70" t="n">
        <f aca="false">kWhgen!P51/(Z750RatedkWh*SurveyHrsIn!P51)</f>
        <v>0.357476702508961</v>
      </c>
      <c r="Q51" s="70" t="n">
        <f aca="false">kWhgen!Q51/(Z750RatedkWh*SurveyHrsIn!Q51)</f>
        <v>0.345878136200717</v>
      </c>
      <c r="R51" s="70" t="n">
        <f aca="false">kWhgen!R51/(Z750RatedkWh*SurveyHrsIn!R51)</f>
        <v>0.25952380952381</v>
      </c>
      <c r="S51" s="70" t="n">
        <f aca="false">kWhgen!S51/(Z750RatedkWh*SurveyHrsIn!S51)</f>
        <v>0.307885304659498</v>
      </c>
      <c r="T51" s="70" t="n">
        <f aca="false">kWhgen!T51/(Z750RatedkWh*SurveyHrsIn!T51)</f>
        <v>0.444444444444444</v>
      </c>
      <c r="U51" s="70" t="n">
        <f aca="false">kWhgen!U51/(Z750RatedkWh*SurveyHrsIn!U51)</f>
        <v>0.373252248558814</v>
      </c>
      <c r="V51" s="70" t="n">
        <f aca="false">kWhgen!V51/(Z750RatedkWh*SurveyHrsIn!V51)</f>
        <v>0.314444444444444</v>
      </c>
      <c r="W51" s="70" t="n">
        <f aca="false">kWhgen!W51/(Z750RatedkWh*SurveyHrsIn!W51)</f>
        <v>0.183512544802867</v>
      </c>
      <c r="X51" s="70" t="n">
        <f aca="false">kWhgen!X51/(Z750RatedkWh*SurveyHrsIn!X51)</f>
        <v>0.196774193548387</v>
      </c>
      <c r="Y51" s="70" t="n">
        <f aca="false">kWhgen!Y51/(Z750RatedkWh*SurveyHrsIn!Y51)</f>
        <v>0.216296296296296</v>
      </c>
      <c r="Z51" s="70" t="n">
        <f aca="false">kWhgen!Z51/(Z750RatedkWh*SurveyHrsIn!Z51)</f>
        <v>0.423655913978495</v>
      </c>
      <c r="AA51" s="70" t="n">
        <f aca="false">kWhgen!AA51/(Z750RatedkWh*SurveyHrsIn!AA51)</f>
        <v>0.393333333333333</v>
      </c>
      <c r="AB51" s="70" t="n">
        <f aca="false">kWhgen!AB51/(Z750RatedkWh*SurveyHrsIn!AB51)</f>
        <v>0.434767025089606</v>
      </c>
      <c r="AC51" s="70" t="n">
        <f aca="false">kWhgen!AC51/(Z750RatedkWh*SurveyHrsIn!AC51)</f>
        <v>0.402384564925431</v>
      </c>
      <c r="AD51" s="70" t="n">
        <f aca="false">kWhgen!AD51/(Z750RatedkWh*SurveyHrsIn!AD51)</f>
        <v>0.525</v>
      </c>
      <c r="AE51" s="70" t="n">
        <f aca="false">kWhgen!AE51/(Z750RatedkWh*SurveyHrsIn!AE51)</f>
        <v>0.37921146953405</v>
      </c>
      <c r="AF51" s="70"/>
      <c r="AG51" s="70"/>
      <c r="AH51" s="70"/>
      <c r="AI51" s="70"/>
      <c r="AJ51" s="70"/>
      <c r="AK51" s="70"/>
      <c r="AL51" s="70"/>
      <c r="AM51" s="70"/>
      <c r="AN51" s="70"/>
      <c r="AO51" s="70" t="n">
        <f aca="false">AVERAGE(E51:P51)</f>
        <v>0.341575240634542</v>
      </c>
      <c r="AP51" s="70" t="n">
        <f aca="false">AVERAGE(Q51:AB51)</f>
        <v>0.324480641240059</v>
      </c>
      <c r="AQ51" s="70" t="n">
        <f aca="false">AVERAGE(AC51:AN51)</f>
        <v>0.435532011486494</v>
      </c>
      <c r="AR51" s="70" t="n">
        <f aca="false">AVERAGE(E51:G51)</f>
        <v>0.384124279941595</v>
      </c>
      <c r="AS51" s="70" t="n">
        <f aca="false">AVERAGE(H51:J51)</f>
        <v>0.361222082835524</v>
      </c>
      <c r="AT51" s="70" t="n">
        <f aca="false">AVERAGE(K51:M51)</f>
        <v>0.246039028275587</v>
      </c>
      <c r="AU51" s="136" t="n">
        <f aca="false">AVERAGE(N51:P51)</f>
        <v>0.374915571485464</v>
      </c>
      <c r="AV51" s="70" t="n">
        <f aca="false">AVERAGE(Q51:S51)</f>
        <v>0.304429083461342</v>
      </c>
      <c r="AW51" s="70" t="n">
        <f aca="false">AVERAGE(T51:V51)</f>
        <v>0.377380379149234</v>
      </c>
      <c r="AX51" s="70" t="n">
        <f aca="false">AVERAGE(W51:Y51)</f>
        <v>0.198861011549184</v>
      </c>
      <c r="AY51" s="70" t="n">
        <f aca="false">AVERAGE(Z51:AB51)</f>
        <v>0.417252090800478</v>
      </c>
      <c r="AZ51" s="70" t="n">
        <f aca="false">AVERAGE(AC51:AE51)</f>
        <v>0.435532011486494</v>
      </c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</row>
    <row r="52" customFormat="false" ht="12.75" hidden="false" customHeight="false" outlineLevel="0" collapsed="false">
      <c r="A52" s="69" t="s">
        <v>27</v>
      </c>
      <c r="B52" s="69" t="n">
        <v>2</v>
      </c>
      <c r="C52" s="69" t="n">
        <v>42</v>
      </c>
      <c r="D52" s="70" t="n">
        <f aca="false">kWhgen!D52/(Z750RatedkWh*SurveyHrsIn!D52)</f>
        <v>0.386379928315412</v>
      </c>
      <c r="E52" s="70" t="n">
        <f aca="false">kWhgen!E52/(Z750RatedkWh*SurveyHrsIn!E52)</f>
        <v>0.374627240143369</v>
      </c>
      <c r="F52" s="70" t="n">
        <f aca="false">kWhgen!F52/(Z750RatedkWh*SurveyHrsIn!F52)</f>
        <v>0.477640177251734</v>
      </c>
      <c r="G52" s="70" t="n">
        <f aca="false">kWhgen!G52/(Z750RatedkWh*SurveyHrsIn!G52)</f>
        <v>0.314719796080926</v>
      </c>
      <c r="H52" s="70" t="n">
        <f aca="false">kWhgen!H52/(Z750RatedkWh*SurveyHrsIn!H52)</f>
        <v>0.400814814814815</v>
      </c>
      <c r="I52" s="70" t="n">
        <f aca="false">kWhgen!I52/(Z750RatedkWh*SurveyHrsIn!I52)</f>
        <v>0.400358422939068</v>
      </c>
      <c r="J52" s="70" t="n">
        <f aca="false">kWhgen!J52/(Z750RatedkWh*SurveyHrsIn!J52)</f>
        <v>0.301481481481481</v>
      </c>
      <c r="K52" s="70" t="n">
        <f aca="false">kWhgen!K52/(Z750RatedkWh*SurveyHrsIn!K52)</f>
        <v>0.172043010752688</v>
      </c>
      <c r="L52" s="70" t="n">
        <f aca="false">kWhgen!L52/(Z750RatedkWh*SurveyHrsIn!L52)</f>
        <v>0.2145770609319</v>
      </c>
      <c r="M52" s="70" t="n">
        <f aca="false">kWhgen!M52/(Z750RatedkWh*SurveyHrsIn!M52)</f>
        <v>0.350959259259259</v>
      </c>
      <c r="N52" s="70" t="n">
        <f aca="false">kWhgen!N52/(Z750RatedkWh*SurveyHrsIn!N52)</f>
        <v>0.35997311827957</v>
      </c>
      <c r="O52" s="70" t="n">
        <f aca="false">kWhgen!O52/(Z750RatedkWh*SurveyHrsIn!O52)</f>
        <v>0.372592592592593</v>
      </c>
      <c r="P52" s="70" t="n">
        <f aca="false">kWhgen!P52/(Z750RatedkWh*SurveyHrsIn!P52)</f>
        <v>0.336688172043011</v>
      </c>
      <c r="Q52" s="70" t="n">
        <f aca="false">kWhgen!Q52/(Z750RatedkWh*SurveyHrsIn!Q52)</f>
        <v>0.38673835125448</v>
      </c>
      <c r="R52" s="70" t="n">
        <f aca="false">kWhgen!R52/(Z750RatedkWh*SurveyHrsIn!R52)</f>
        <v>0.360714285714286</v>
      </c>
      <c r="S52" s="70" t="n">
        <f aca="false">kWhgen!S52/(Z750RatedkWh*SurveyHrsIn!S52)</f>
        <v>0.309318996415771</v>
      </c>
      <c r="T52" s="70" t="n">
        <f aca="false">kWhgen!T52/(Z750RatedkWh*SurveyHrsIn!T52)</f>
        <v>0.43037037037037</v>
      </c>
      <c r="U52" s="70" t="n">
        <f aca="false">kWhgen!U52/(Z750RatedkWh*SurveyHrsIn!U52)</f>
        <v>0.365919884461775</v>
      </c>
      <c r="V52" s="70" t="n">
        <f aca="false">kWhgen!V52/(Z750RatedkWh*SurveyHrsIn!V52)</f>
        <v>0.311481481481481</v>
      </c>
      <c r="W52" s="70" t="n">
        <f aca="false">kWhgen!W52/(Z750RatedkWh*SurveyHrsIn!W52)</f>
        <v>0.195584229390681</v>
      </c>
      <c r="X52" s="70" t="n">
        <f aca="false">kWhgen!X52/(Z750RatedkWh*SurveyHrsIn!X52)</f>
        <v>0.198924731182796</v>
      </c>
      <c r="Y52" s="70" t="n">
        <f aca="false">kWhgen!Y52/(Z750RatedkWh*SurveyHrsIn!Y52)</f>
        <v>0.207777777777778</v>
      </c>
      <c r="Z52" s="70" t="n">
        <f aca="false">kWhgen!Z52/(Z750RatedkWh*SurveyHrsIn!Z52)</f>
        <v>0.425448028673835</v>
      </c>
      <c r="AA52" s="70" t="n">
        <f aca="false">kWhgen!AA52/(Z750RatedkWh*SurveyHrsIn!AA52)</f>
        <v>0.398888888888889</v>
      </c>
      <c r="AB52" s="70" t="n">
        <f aca="false">kWhgen!AB52/(Z750RatedkWh*SurveyHrsIn!AB52)</f>
        <v>0.439068100358423</v>
      </c>
      <c r="AC52" s="70" t="n">
        <f aca="false">kWhgen!AC52/(Z750RatedkWh*SurveyHrsIn!AC52)</f>
        <v>0.391195409347874</v>
      </c>
      <c r="AD52" s="70" t="n">
        <f aca="false">kWhgen!AD52/(Z750RatedkWh*SurveyHrsIn!AD52)</f>
        <v>0.519444444444445</v>
      </c>
      <c r="AE52" s="70" t="n">
        <f aca="false">kWhgen!AE52/(Z750RatedkWh*SurveyHrsIn!AE52)</f>
        <v>0.356989247311828</v>
      </c>
      <c r="AF52" s="70"/>
      <c r="AG52" s="70"/>
      <c r="AH52" s="70"/>
      <c r="AI52" s="70"/>
      <c r="AJ52" s="70"/>
      <c r="AK52" s="70"/>
      <c r="AL52" s="70"/>
      <c r="AM52" s="70"/>
      <c r="AN52" s="70"/>
      <c r="AO52" s="70" t="n">
        <f aca="false">AVERAGE(E52:P52)</f>
        <v>0.339706262214201</v>
      </c>
      <c r="AP52" s="70" t="n">
        <f aca="false">AVERAGE(Q52:AB52)</f>
        <v>0.335852927164214</v>
      </c>
      <c r="AQ52" s="70" t="n">
        <f aca="false">AVERAGE(AC52:AN52)</f>
        <v>0.422543033701382</v>
      </c>
      <c r="AR52" s="70" t="n">
        <f aca="false">AVERAGE(E52:G52)</f>
        <v>0.388995737825343</v>
      </c>
      <c r="AS52" s="70" t="n">
        <f aca="false">AVERAGE(H52:J52)</f>
        <v>0.367551573078455</v>
      </c>
      <c r="AT52" s="70" t="n">
        <f aca="false">AVERAGE(K52:M52)</f>
        <v>0.245859776981282</v>
      </c>
      <c r="AU52" s="136" t="n">
        <f aca="false">AVERAGE(N52:P52)</f>
        <v>0.356417960971724</v>
      </c>
      <c r="AV52" s="70" t="n">
        <f aca="false">AVERAGE(Q52:S52)</f>
        <v>0.352257211128179</v>
      </c>
      <c r="AW52" s="70" t="n">
        <f aca="false">AVERAGE(T52:V52)</f>
        <v>0.369257245437876</v>
      </c>
      <c r="AX52" s="70" t="n">
        <f aca="false">AVERAGE(W52:Y52)</f>
        <v>0.200762246117085</v>
      </c>
      <c r="AY52" s="70" t="n">
        <f aca="false">AVERAGE(Z52:AB52)</f>
        <v>0.421135005973716</v>
      </c>
      <c r="AZ52" s="70" t="n">
        <f aca="false">AVERAGE(AC52:AE52)</f>
        <v>0.422543033701382</v>
      </c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</row>
    <row r="53" customFormat="false" ht="12.75" hidden="false" customHeight="false" outlineLevel="0" collapsed="false">
      <c r="A53" s="69" t="s">
        <v>27</v>
      </c>
      <c r="B53" s="69" t="n">
        <v>2</v>
      </c>
      <c r="C53" s="69" t="n">
        <v>43</v>
      </c>
      <c r="D53" s="70" t="n">
        <f aca="false">kWhgen!D53/(Z750RatedkWh*SurveyHrsIn!D53)</f>
        <v>0.392114695340502</v>
      </c>
      <c r="E53" s="70" t="n">
        <f aca="false">kWhgen!E53/(Z750RatedkWh*SurveyHrsIn!E53)</f>
        <v>0.355374551971326</v>
      </c>
      <c r="F53" s="70" t="n">
        <f aca="false">kWhgen!F53/(Z750RatedkWh*SurveyHrsIn!F53)</f>
        <v>0.432620232358169</v>
      </c>
      <c r="G53" s="70" t="n">
        <f aca="false">kWhgen!G53/(Z750RatedkWh*SurveyHrsIn!G53)</f>
        <v>0.304812562206395</v>
      </c>
      <c r="H53" s="70" t="n">
        <f aca="false">kWhgen!H53/(Z750RatedkWh*SurveyHrsIn!H53)</f>
        <v>0.403566666666667</v>
      </c>
      <c r="I53" s="70" t="n">
        <f aca="false">kWhgen!I53/(Z750RatedkWh*SurveyHrsIn!I53)</f>
        <v>0.331899641577061</v>
      </c>
      <c r="J53" s="70" t="n">
        <f aca="false">kWhgen!J53/(Z750RatedkWh*SurveyHrsIn!J53)</f>
        <v>0.284814814814815</v>
      </c>
      <c r="K53" s="70" t="n">
        <f aca="false">kWhgen!K53/(Z750RatedkWh*SurveyHrsIn!K53)</f>
        <v>0.167383512544803</v>
      </c>
      <c r="L53" s="70" t="n">
        <f aca="false">kWhgen!L53/(Z750RatedkWh*SurveyHrsIn!L53)</f>
        <v>0.199458781362007</v>
      </c>
      <c r="M53" s="70" t="n">
        <f aca="false">kWhgen!M53/(Z750RatedkWh*SurveyHrsIn!M53)</f>
        <v>0.328175925925926</v>
      </c>
      <c r="N53" s="70" t="n">
        <f aca="false">kWhgen!N53/(Z750RatedkWh*SurveyHrsIn!N53)</f>
        <v>0.341600358422939</v>
      </c>
      <c r="O53" s="70" t="n">
        <f aca="false">kWhgen!O53/(Z750RatedkWh*SurveyHrsIn!O53)</f>
        <v>0.37</v>
      </c>
      <c r="P53" s="70" t="n">
        <f aca="false">kWhgen!P53/(Z750RatedkWh*SurveyHrsIn!P53)</f>
        <v>0.269663082437276</v>
      </c>
      <c r="Q53" s="70" t="n">
        <f aca="false">kWhgen!Q53/(Z750RatedkWh*SurveyHrsIn!Q53)</f>
        <v>0</v>
      </c>
      <c r="R53" s="70" t="n">
        <f aca="false">kWhgen!R53/(Z750RatedkWh*SurveyHrsIn!R53)</f>
        <v>0.229083333333333</v>
      </c>
      <c r="S53" s="70" t="n">
        <f aca="false">kWhgen!S53/(Z750RatedkWh*SurveyHrsIn!S53)</f>
        <v>0.291397849462366</v>
      </c>
      <c r="T53" s="70" t="n">
        <f aca="false">kWhgen!T53/(Z750RatedkWh*SurveyHrsIn!T53)</f>
        <v>0.448888888888889</v>
      </c>
      <c r="U53" s="70" t="n">
        <f aca="false">kWhgen!U53/(Z750RatedkWh*SurveyHrsIn!U53)</f>
        <v>0.362428282510804</v>
      </c>
      <c r="V53" s="70" t="n">
        <f aca="false">kWhgen!V53/(Z750RatedkWh*SurveyHrsIn!V53)</f>
        <v>0.303333333333333</v>
      </c>
      <c r="W53" s="70" t="n">
        <f aca="false">kWhgen!W53/(Z750RatedkWh*SurveyHrsIn!W53)</f>
        <v>0.161198924731183</v>
      </c>
      <c r="X53" s="70" t="n">
        <f aca="false">kWhgen!X53/(Z750RatedkWh*SurveyHrsIn!X53)</f>
        <v>0.189247311827957</v>
      </c>
      <c r="Y53" s="70" t="n">
        <f aca="false">kWhgen!Y53/(Z750RatedkWh*SurveyHrsIn!Y53)</f>
        <v>0.198518518518519</v>
      </c>
      <c r="Z53" s="70" t="n">
        <f aca="false">kWhgen!Z53/(Z750RatedkWh*SurveyHrsIn!Z53)</f>
        <v>0.401433691756272</v>
      </c>
      <c r="AA53" s="70" t="n">
        <f aca="false">kWhgen!AA53/(Z750RatedkWh*SurveyHrsIn!AA53)</f>
        <v>0.39</v>
      </c>
      <c r="AB53" s="70" t="n">
        <f aca="false">kWhgen!AB53/(Z750RatedkWh*SurveyHrsIn!AB53)</f>
        <v>0.427598566308244</v>
      </c>
      <c r="AC53" s="70" t="n">
        <f aca="false">kWhgen!AC53/(Z750RatedkWh*SurveyHrsIn!AC53)</f>
        <v>0.383168105948658</v>
      </c>
      <c r="AD53" s="70" t="n">
        <f aca="false">kWhgen!AD53/(Z750RatedkWh*SurveyHrsIn!AD53)</f>
        <v>0.509126984126984</v>
      </c>
      <c r="AE53" s="70" t="n">
        <f aca="false">kWhgen!AE53/(Z750RatedkWh*SurveyHrsIn!AE53)</f>
        <v>0.366666666666667</v>
      </c>
      <c r="AF53" s="70"/>
      <c r="AG53" s="70"/>
      <c r="AH53" s="70"/>
      <c r="AI53" s="70"/>
      <c r="AJ53" s="70"/>
      <c r="AK53" s="70"/>
      <c r="AL53" s="70"/>
      <c r="AM53" s="70"/>
      <c r="AN53" s="70"/>
      <c r="AO53" s="70" t="n">
        <f aca="false">AVERAGE(E53:P53)</f>
        <v>0.315780844190615</v>
      </c>
      <c r="AP53" s="70" t="n">
        <f aca="false">AVERAGE(Q53:AB53)</f>
        <v>0.283594058389242</v>
      </c>
      <c r="AQ53" s="70" t="n">
        <f aca="false">AVERAGE(AC53:AN53)</f>
        <v>0.419653918914103</v>
      </c>
      <c r="AR53" s="70" t="n">
        <f aca="false">AVERAGE(E53:G53)</f>
        <v>0.364269115511963</v>
      </c>
      <c r="AS53" s="70" t="n">
        <f aca="false">AVERAGE(H53:J53)</f>
        <v>0.340093707686181</v>
      </c>
      <c r="AT53" s="70" t="n">
        <f aca="false">AVERAGE(K53:M53)</f>
        <v>0.231672739944245</v>
      </c>
      <c r="AU53" s="136" t="n">
        <f aca="false">AVERAGE(N53:P53)</f>
        <v>0.327087813620072</v>
      </c>
      <c r="AV53" s="70" t="n">
        <f aca="false">AVERAGE(Q53:S53)</f>
        <v>0.173493727598566</v>
      </c>
      <c r="AW53" s="70" t="n">
        <f aca="false">AVERAGE(T53:V53)</f>
        <v>0.371550168244342</v>
      </c>
      <c r="AX53" s="70" t="n">
        <f aca="false">AVERAGE(W53:Y53)</f>
        <v>0.182988251692553</v>
      </c>
      <c r="AY53" s="70" t="n">
        <f aca="false">AVERAGE(Z53:AB53)</f>
        <v>0.406344086021505</v>
      </c>
      <c r="AZ53" s="70" t="n">
        <f aca="false">AVERAGE(AC53:AE53)</f>
        <v>0.419653918914103</v>
      </c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</row>
    <row r="54" customFormat="false" ht="12.75" hidden="false" customHeight="false" outlineLevel="0" collapsed="false">
      <c r="A54" s="69" t="s">
        <v>27</v>
      </c>
      <c r="B54" s="69" t="n">
        <v>2</v>
      </c>
      <c r="C54" s="69" t="n">
        <v>44</v>
      </c>
      <c r="D54" s="70" t="n">
        <f aca="false">kWhgen!D54/(Z750RatedkWh*SurveyHrsIn!D54)</f>
        <v>0.40573476702509</v>
      </c>
      <c r="E54" s="70" t="n">
        <f aca="false">kWhgen!E54/(Z750RatedkWh*SurveyHrsIn!E54)</f>
        <v>0.369010752688172</v>
      </c>
      <c r="F54" s="70" t="n">
        <f aca="false">kWhgen!F54/(Z750RatedkWh*SurveyHrsIn!F54)</f>
        <v>0.483642836570876</v>
      </c>
      <c r="G54" s="70" t="n">
        <f aca="false">kWhgen!G54/(Z750RatedkWh*SurveyHrsIn!G54)</f>
        <v>0.339818121896404</v>
      </c>
      <c r="H54" s="70" t="n">
        <f aca="false">kWhgen!H54/(Z750RatedkWh*SurveyHrsIn!H54)</f>
        <v>0.415635185185185</v>
      </c>
      <c r="I54" s="70" t="n">
        <f aca="false">kWhgen!I54/(Z750RatedkWh*SurveyHrsIn!I54)</f>
        <v>0.351612903225806</v>
      </c>
      <c r="J54" s="70" t="n">
        <f aca="false">kWhgen!J54/(Z750RatedkWh*SurveyHrsIn!J54)</f>
        <v>0.344814814814815</v>
      </c>
      <c r="K54" s="70" t="n">
        <f aca="false">kWhgen!K54/(Z750RatedkWh*SurveyHrsIn!K54)</f>
        <v>0.176702508960574</v>
      </c>
      <c r="L54" s="70" t="n">
        <f aca="false">kWhgen!L54/(Z750RatedkWh*SurveyHrsIn!L54)</f>
        <v>0.204301075268817</v>
      </c>
      <c r="M54" s="70" t="n">
        <f aca="false">kWhgen!M54/(Z750RatedkWh*SurveyHrsIn!M54)</f>
        <v>0.284148148148148</v>
      </c>
      <c r="N54" s="70" t="n">
        <f aca="false">kWhgen!N54/(Z750RatedkWh*SurveyHrsIn!N54)</f>
        <v>0.362358422939068</v>
      </c>
      <c r="O54" s="70" t="n">
        <f aca="false">kWhgen!O54/(Z750RatedkWh*SurveyHrsIn!O54)</f>
        <v>0.389259259259259</v>
      </c>
      <c r="P54" s="70" t="n">
        <f aca="false">kWhgen!P54/(Z750RatedkWh*SurveyHrsIn!P54)</f>
        <v>0.315899641577061</v>
      </c>
      <c r="Q54" s="70" t="n">
        <f aca="false">kWhgen!Q54/(Z750RatedkWh*SurveyHrsIn!Q54)</f>
        <v>0.373476702508961</v>
      </c>
      <c r="R54" s="70" t="n">
        <f aca="false">kWhgen!R54/(Z750RatedkWh*SurveyHrsIn!R54)</f>
        <v>0.36547619047619</v>
      </c>
      <c r="S54" s="70" t="n">
        <f aca="false">kWhgen!S54/(Z750RatedkWh*SurveyHrsIn!S54)</f>
        <v>0.303225806451613</v>
      </c>
      <c r="T54" s="70" t="n">
        <f aca="false">kWhgen!T54/(Z750RatedkWh*SurveyHrsIn!T54)</f>
        <v>0.446666666666667</v>
      </c>
      <c r="U54" s="70" t="n">
        <f aca="false">kWhgen!U54/(Z750RatedkWh*SurveyHrsIn!U54)</f>
        <v>0.377791331095077</v>
      </c>
      <c r="V54" s="70" t="n">
        <f aca="false">kWhgen!V54/(Z750RatedkWh*SurveyHrsIn!V54)</f>
        <v>0.321851851851852</v>
      </c>
      <c r="W54" s="70" t="n">
        <f aca="false">kWhgen!W54/(Z750RatedkWh*SurveyHrsIn!W54)</f>
        <v>0.190401433691756</v>
      </c>
      <c r="X54" s="70" t="n">
        <f aca="false">kWhgen!X54/(Z750RatedkWh*SurveyHrsIn!X54)</f>
        <v>0.202508960573477</v>
      </c>
      <c r="Y54" s="70" t="n">
        <f aca="false">kWhgen!Y54/(Z750RatedkWh*SurveyHrsIn!Y54)</f>
        <v>0.217777777777778</v>
      </c>
      <c r="Z54" s="70" t="n">
        <f aca="false">kWhgen!Z54/(Z750RatedkWh*SurveyHrsIn!Z54)</f>
        <v>0.43010752688172</v>
      </c>
      <c r="AA54" s="70" t="n">
        <f aca="false">kWhgen!AA54/(Z750RatedkWh*SurveyHrsIn!AA54)</f>
        <v>0.391111111111111</v>
      </c>
      <c r="AB54" s="70" t="n">
        <f aca="false">kWhgen!AB54/(Z750RatedkWh*SurveyHrsIn!AB54)</f>
        <v>0.443010752688172</v>
      </c>
      <c r="AC54" s="70" t="n">
        <f aca="false">kWhgen!AC54/(Z750RatedkWh*SurveyHrsIn!AC54)</f>
        <v>0.39979979396434</v>
      </c>
      <c r="AD54" s="70" t="n">
        <f aca="false">kWhgen!AD54/(Z750RatedkWh*SurveyHrsIn!AD54)</f>
        <v>0.525793650793651</v>
      </c>
      <c r="AE54" s="70" t="n">
        <f aca="false">kWhgen!AE54/(Z750RatedkWh*SurveyHrsIn!AE54)</f>
        <v>0.375627240143369</v>
      </c>
      <c r="AF54" s="70"/>
      <c r="AG54" s="70"/>
      <c r="AH54" s="70"/>
      <c r="AI54" s="70"/>
      <c r="AJ54" s="70"/>
      <c r="AK54" s="70"/>
      <c r="AL54" s="70"/>
      <c r="AM54" s="70"/>
      <c r="AN54" s="70"/>
      <c r="AO54" s="70" t="n">
        <f aca="false">AVERAGE(E54:P54)</f>
        <v>0.336433639211182</v>
      </c>
      <c r="AP54" s="70" t="n">
        <f aca="false">AVERAGE(Q54:AB54)</f>
        <v>0.338617175981198</v>
      </c>
      <c r="AQ54" s="70" t="n">
        <f aca="false">AVERAGE(AC54:AN54)</f>
        <v>0.433740228300453</v>
      </c>
      <c r="AR54" s="70" t="n">
        <f aca="false">AVERAGE(E54:G54)</f>
        <v>0.397490570385151</v>
      </c>
      <c r="AS54" s="70" t="n">
        <f aca="false">AVERAGE(H54:J54)</f>
        <v>0.370687634408602</v>
      </c>
      <c r="AT54" s="70" t="n">
        <f aca="false">AVERAGE(K54:M54)</f>
        <v>0.221717244125846</v>
      </c>
      <c r="AU54" s="136" t="n">
        <f aca="false">AVERAGE(N54:P54)</f>
        <v>0.355839107925129</v>
      </c>
      <c r="AV54" s="70" t="n">
        <f aca="false">AVERAGE(Q54:S54)</f>
        <v>0.347392899812255</v>
      </c>
      <c r="AW54" s="70" t="n">
        <f aca="false">AVERAGE(T54:V54)</f>
        <v>0.382103283204532</v>
      </c>
      <c r="AX54" s="70" t="n">
        <f aca="false">AVERAGE(W54:Y54)</f>
        <v>0.203562724014337</v>
      </c>
      <c r="AY54" s="70" t="n">
        <f aca="false">AVERAGE(Z54:AB54)</f>
        <v>0.421409796893668</v>
      </c>
      <c r="AZ54" s="70" t="n">
        <f aca="false">AVERAGE(AC54:AE54)</f>
        <v>0.433740228300453</v>
      </c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</row>
    <row r="55" customFormat="false" ht="12.75" hidden="false" customHeight="false" outlineLevel="0" collapsed="false">
      <c r="A55" s="69" t="s">
        <v>27</v>
      </c>
      <c r="B55" s="69" t="n">
        <v>2</v>
      </c>
      <c r="C55" s="69" t="n">
        <v>45</v>
      </c>
      <c r="D55" s="70" t="n">
        <f aca="false">kWhgen!D55/(Z750RatedkWh*SurveyHrsIn!D55)</f>
        <v>0.416129032258065</v>
      </c>
      <c r="E55" s="70" t="n">
        <f aca="false">kWhgen!E55/(Z750RatedkWh*SurveyHrsIn!E55)</f>
        <v>0.378236559139785</v>
      </c>
      <c r="F55" s="70" t="n">
        <f aca="false">kWhgen!F55/(Z750RatedkWh*SurveyHrsIn!F55)</f>
        <v>0.480641506911305</v>
      </c>
      <c r="G55" s="70" t="n">
        <f aca="false">kWhgen!G55/(Z750RatedkWh*SurveyHrsIn!G55)</f>
        <v>0.329910888021873</v>
      </c>
      <c r="H55" s="70" t="n">
        <f aca="false">kWhgen!H55/(Z750RatedkWh*SurveyHrsIn!H55)</f>
        <v>0.341481481481482</v>
      </c>
      <c r="I55" s="70" t="n">
        <f aca="false">kWhgen!I55/(Z750RatedkWh*SurveyHrsIn!I55)</f>
        <v>0.368100358422939</v>
      </c>
      <c r="J55" s="70" t="n">
        <f aca="false">kWhgen!J55/(Z750RatedkWh*SurveyHrsIn!J55)</f>
        <v>0.331481481481482</v>
      </c>
      <c r="K55" s="70" t="n">
        <f aca="false">kWhgen!K55/(Z750RatedkWh*SurveyHrsIn!K55)</f>
        <v>0.17921146953405</v>
      </c>
      <c r="L55" s="70" t="n">
        <f aca="false">kWhgen!L55/(Z750RatedkWh*SurveyHrsIn!L55)</f>
        <v>0.204659498207885</v>
      </c>
      <c r="M55" s="70" t="n">
        <f aca="false">kWhgen!M55/(Z750RatedkWh*SurveyHrsIn!M55)</f>
        <v>0.354648148148148</v>
      </c>
      <c r="N55" s="70" t="n">
        <f aca="false">kWhgen!N55/(Z750RatedkWh*SurveyHrsIn!N55)</f>
        <v>0.366514336917563</v>
      </c>
      <c r="O55" s="70" t="n">
        <f aca="false">kWhgen!O55/(Z750RatedkWh*SurveyHrsIn!O55)</f>
        <v>0.352962962962963</v>
      </c>
      <c r="P55" s="70" t="n">
        <f aca="false">kWhgen!P55/(Z750RatedkWh*SurveyHrsIn!P55)</f>
        <v>0.175039426523298</v>
      </c>
      <c r="Q55" s="70" t="n">
        <f aca="false">kWhgen!Q55/(Z750RatedkWh*SurveyHrsIn!Q55)</f>
        <v>0.392114695340502</v>
      </c>
      <c r="R55" s="70" t="n">
        <f aca="false">kWhgen!R55/(Z750RatedkWh*SurveyHrsIn!R55)</f>
        <v>0.336507936507937</v>
      </c>
      <c r="S55" s="70" t="n">
        <f aca="false">kWhgen!S55/(Z750RatedkWh*SurveyHrsIn!S55)</f>
        <v>0.312186379928315</v>
      </c>
      <c r="T55" s="70" t="n">
        <f aca="false">kWhgen!T55/(Z750RatedkWh*SurveyHrsIn!T55)</f>
        <v>0.451111111111111</v>
      </c>
      <c r="U55" s="70" t="n">
        <f aca="false">kWhgen!U55/(Z750RatedkWh*SurveyHrsIn!U55)</f>
        <v>0.378838811680368</v>
      </c>
      <c r="V55" s="70" t="n">
        <f aca="false">kWhgen!V55/(Z750RatedkWh*SurveyHrsIn!V55)</f>
        <v>0.314074074074074</v>
      </c>
      <c r="W55" s="70" t="n">
        <f aca="false">kWhgen!W55/(Z750RatedkWh*SurveyHrsIn!W55)</f>
        <v>0.196686379928315</v>
      </c>
      <c r="X55" s="70" t="n">
        <f aca="false">kWhgen!X55/(Z750RatedkWh*SurveyHrsIn!X55)</f>
        <v>0.203225806451613</v>
      </c>
      <c r="Y55" s="70" t="n">
        <f aca="false">kWhgen!Y55/(Z750RatedkWh*SurveyHrsIn!Y55)</f>
        <v>0.215925925925926</v>
      </c>
      <c r="Z55" s="70" t="n">
        <f aca="false">kWhgen!Z55/(Z750RatedkWh*SurveyHrsIn!Z55)</f>
        <v>0.389605734767025</v>
      </c>
      <c r="AA55" s="70" t="n">
        <f aca="false">kWhgen!AA55/(Z750RatedkWh*SurveyHrsIn!AA55)</f>
        <v>0.321111111111111</v>
      </c>
      <c r="AB55" s="70" t="n">
        <f aca="false">kWhgen!AB55/(Z750RatedkWh*SurveyHrsIn!AB55)</f>
        <v>0.447311827956989</v>
      </c>
      <c r="AC55" s="70" t="n">
        <f aca="false">kWhgen!AC55/(Z750RatedkWh*SurveyHrsIn!AC55)</f>
        <v>0.372402258449622</v>
      </c>
      <c r="AD55" s="70" t="n">
        <f aca="false">kWhgen!AD55/(Z750RatedkWh*SurveyHrsIn!AD55)</f>
        <v>0.488888888888889</v>
      </c>
      <c r="AE55" s="70" t="n">
        <f aca="false">kWhgen!AE55/(Z750RatedkWh*SurveyHrsIn!AE55)</f>
        <v>0.378494623655914</v>
      </c>
      <c r="AF55" s="70"/>
      <c r="AG55" s="70"/>
      <c r="AH55" s="70"/>
      <c r="AI55" s="70"/>
      <c r="AJ55" s="70"/>
      <c r="AK55" s="70"/>
      <c r="AL55" s="70"/>
      <c r="AM55" s="70"/>
      <c r="AN55" s="70"/>
      <c r="AO55" s="70" t="n">
        <f aca="false">AVERAGE(E55:P55)</f>
        <v>0.321907343146064</v>
      </c>
      <c r="AP55" s="70" t="n">
        <f aca="false">AVERAGE(Q55:AB55)</f>
        <v>0.329891649565274</v>
      </c>
      <c r="AQ55" s="70" t="n">
        <f aca="false">AVERAGE(AC55:AN55)</f>
        <v>0.413261923664808</v>
      </c>
      <c r="AR55" s="70" t="n">
        <f aca="false">AVERAGE(E55:G55)</f>
        <v>0.396262984690988</v>
      </c>
      <c r="AS55" s="70" t="n">
        <f aca="false">AVERAGE(H55:J55)</f>
        <v>0.347021107128634</v>
      </c>
      <c r="AT55" s="70" t="n">
        <f aca="false">AVERAGE(K55:M55)</f>
        <v>0.246173038630028</v>
      </c>
      <c r="AU55" s="136" t="n">
        <f aca="false">AVERAGE(N55:P55)</f>
        <v>0.298172242134608</v>
      </c>
      <c r="AV55" s="70" t="n">
        <f aca="false">AVERAGE(Q55:S55)</f>
        <v>0.346936337258918</v>
      </c>
      <c r="AW55" s="70" t="n">
        <f aca="false">AVERAGE(T55:V55)</f>
        <v>0.381341332288518</v>
      </c>
      <c r="AX55" s="70" t="n">
        <f aca="false">AVERAGE(W55:Y55)</f>
        <v>0.205279370768618</v>
      </c>
      <c r="AY55" s="70" t="n">
        <f aca="false">AVERAGE(Z55:AB55)</f>
        <v>0.386009557945042</v>
      </c>
      <c r="AZ55" s="70" t="n">
        <f aca="false">AVERAGE(AC55:AE55)</f>
        <v>0.413261923664808</v>
      </c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</row>
    <row r="56" customFormat="false" ht="12.75" hidden="false" customHeight="false" outlineLevel="0" collapsed="false">
      <c r="A56" s="69" t="s">
        <v>27</v>
      </c>
      <c r="B56" s="69" t="n">
        <v>2</v>
      </c>
      <c r="C56" s="69" t="n">
        <v>46</v>
      </c>
      <c r="D56" s="70" t="n">
        <f aca="false">kWhgen!D56/(Z750RatedkWh*SurveyHrsIn!D56)</f>
        <v>0.421863799283154</v>
      </c>
      <c r="E56" s="70" t="n">
        <f aca="false">kWhgen!E56/(Z750RatedkWh*SurveyHrsIn!E56)</f>
        <v>0.377433691756272</v>
      </c>
      <c r="F56" s="70" t="n">
        <f aca="false">kWhgen!F56/(Z750RatedkWh*SurveyHrsIn!F56)</f>
        <v>0.487501688990325</v>
      </c>
      <c r="G56" s="70" t="n">
        <f aca="false">kWhgen!G56/(Z750RatedkWh*SurveyHrsIn!G56)</f>
        <v>0.337836675121498</v>
      </c>
      <c r="H56" s="70" t="n">
        <f aca="false">kWhgen!H56/(Z750RatedkWh*SurveyHrsIn!H56)</f>
        <v>0.40467962962963</v>
      </c>
      <c r="I56" s="70" t="n">
        <f aca="false">kWhgen!I56/(Z750RatedkWh*SurveyHrsIn!I56)</f>
        <v>0.348028673835125</v>
      </c>
      <c r="J56" s="70" t="n">
        <f aca="false">kWhgen!J56/(Z750RatedkWh*SurveyHrsIn!J56)</f>
        <v>0.337407407407407</v>
      </c>
      <c r="K56" s="70" t="n">
        <f aca="false">kWhgen!K56/(Z750RatedkWh*SurveyHrsIn!K56)</f>
        <v>0.169175627240143</v>
      </c>
      <c r="L56" s="70" t="n">
        <f aca="false">kWhgen!L56/(Z750RatedkWh*SurveyHrsIn!L56)</f>
        <v>0.211111111111111</v>
      </c>
      <c r="M56" s="70" t="n">
        <f aca="false">kWhgen!M56/(Z750RatedkWh*SurveyHrsIn!M56)</f>
        <v>0.351911111111111</v>
      </c>
      <c r="N56" s="70" t="n">
        <f aca="false">kWhgen!N56/(Z750RatedkWh*SurveyHrsIn!N56)</f>
        <v>0.36173835125448</v>
      </c>
      <c r="O56" s="70" t="n">
        <f aca="false">kWhgen!O56/(Z750RatedkWh*SurveyHrsIn!O56)</f>
        <v>0.379259259259259</v>
      </c>
      <c r="P56" s="70" t="n">
        <f aca="false">kWhgen!P56/(Z750RatedkWh*SurveyHrsIn!P56)</f>
        <v>0.353175627240143</v>
      </c>
      <c r="Q56" s="70" t="n">
        <f aca="false">kWhgen!Q56/(Z750RatedkWh*SurveyHrsIn!Q56)</f>
        <v>0.36415770609319</v>
      </c>
      <c r="R56" s="70" t="n">
        <f aca="false">kWhgen!R56/(Z750RatedkWh*SurveyHrsIn!R56)</f>
        <v>0.21984126984127</v>
      </c>
      <c r="S56" s="70" t="n">
        <f aca="false">kWhgen!S56/(Z750RatedkWh*SurveyHrsIn!S56)</f>
        <v>0.278853046594982</v>
      </c>
      <c r="T56" s="70" t="n">
        <f aca="false">kWhgen!T56/(Z750RatedkWh*SurveyHrsIn!T56)</f>
        <v>0.456666666666667</v>
      </c>
      <c r="U56" s="70" t="n">
        <f aca="false">kWhgen!U56/(Z750RatedkWh*SurveyHrsIn!U56)</f>
        <v>0.305515170709974</v>
      </c>
      <c r="V56" s="70" t="n">
        <f aca="false">kWhgen!V56/(Z750RatedkWh*SurveyHrsIn!V56)</f>
        <v>0.0337037037037037</v>
      </c>
      <c r="W56" s="70" t="n">
        <f aca="false">kWhgen!W56/(Z750RatedkWh*SurveyHrsIn!W56)</f>
        <v>0.0635465949820789</v>
      </c>
      <c r="X56" s="70" t="n">
        <f aca="false">kWhgen!X56/(Z750RatedkWh*SurveyHrsIn!X56)</f>
        <v>0.201792114695341</v>
      </c>
      <c r="Y56" s="70" t="n">
        <f aca="false">kWhgen!Y56/(Z750RatedkWh*SurveyHrsIn!Y56)</f>
        <v>0.224444444444444</v>
      </c>
      <c r="Z56" s="70" t="n">
        <f aca="false">kWhgen!Z56/(Z750RatedkWh*SurveyHrsIn!Z56)</f>
        <v>0.501075268817204</v>
      </c>
      <c r="AA56" s="70" t="n">
        <f aca="false">kWhgen!AA56/(Z750RatedkWh*SurveyHrsIn!AA56)</f>
        <v>0.342962962962963</v>
      </c>
      <c r="AB56" s="70" t="n">
        <f aca="false">kWhgen!AB56/(Z750RatedkWh*SurveyHrsIn!AB56)</f>
        <v>0.454121863799283</v>
      </c>
      <c r="AC56" s="70" t="n">
        <f aca="false">kWhgen!AC56/(Z750RatedkWh*SurveyHrsIn!AC56)</f>
        <v>0.399480153170355</v>
      </c>
      <c r="AD56" s="70" t="n">
        <f aca="false">kWhgen!AD56/(Z750RatedkWh*SurveyHrsIn!AD56)</f>
        <v>0.528968253968254</v>
      </c>
      <c r="AE56" s="70" t="n">
        <f aca="false">kWhgen!AE56/(Z750RatedkWh*SurveyHrsIn!AE56)</f>
        <v>0.37921146953405</v>
      </c>
      <c r="AF56" s="70"/>
      <c r="AG56" s="70"/>
      <c r="AH56" s="70"/>
      <c r="AI56" s="70"/>
      <c r="AJ56" s="70"/>
      <c r="AK56" s="70"/>
      <c r="AL56" s="70"/>
      <c r="AM56" s="70"/>
      <c r="AN56" s="70"/>
      <c r="AO56" s="70" t="n">
        <f aca="false">AVERAGE(E56:P56)</f>
        <v>0.343271571163042</v>
      </c>
      <c r="AP56" s="70" t="n">
        <f aca="false">AVERAGE(Q56:AB56)</f>
        <v>0.287223401109258</v>
      </c>
      <c r="AQ56" s="70" t="n">
        <f aca="false">AVERAGE(AC56:AN56)</f>
        <v>0.435886625557553</v>
      </c>
      <c r="AR56" s="70" t="n">
        <f aca="false">AVERAGE(E56:G56)</f>
        <v>0.400924018622698</v>
      </c>
      <c r="AS56" s="70" t="n">
        <f aca="false">AVERAGE(H56:J56)</f>
        <v>0.363371903624054</v>
      </c>
      <c r="AT56" s="70" t="n">
        <f aca="false">AVERAGE(K56:M56)</f>
        <v>0.244065949820789</v>
      </c>
      <c r="AU56" s="136" t="n">
        <f aca="false">AVERAGE(N56:P56)</f>
        <v>0.364724412584628</v>
      </c>
      <c r="AV56" s="70" t="n">
        <f aca="false">AVERAGE(Q56:S56)</f>
        <v>0.287617340843147</v>
      </c>
      <c r="AW56" s="70" t="n">
        <f aca="false">AVERAGE(T56:V56)</f>
        <v>0.265295180360115</v>
      </c>
      <c r="AX56" s="70" t="n">
        <f aca="false">AVERAGE(W56:Y56)</f>
        <v>0.163261051373955</v>
      </c>
      <c r="AY56" s="70" t="n">
        <f aca="false">AVERAGE(Z56:AB56)</f>
        <v>0.432720031859817</v>
      </c>
      <c r="AZ56" s="70" t="n">
        <f aca="false">AVERAGE(AC56:AE56)</f>
        <v>0.435886625557553</v>
      </c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</row>
    <row r="57" customFormat="false" ht="12.75" hidden="false" customHeight="false" outlineLevel="0" collapsed="false">
      <c r="A57" s="69" t="s">
        <v>27</v>
      </c>
      <c r="B57" s="69" t="n">
        <v>2</v>
      </c>
      <c r="C57" s="69" t="n">
        <v>47</v>
      </c>
      <c r="D57" s="70" t="n">
        <f aca="false">kWhgen!D57/(Z750RatedkWh*SurveyHrsIn!D57)</f>
        <v>0.409318996415771</v>
      </c>
      <c r="E57" s="70" t="n">
        <f aca="false">kWhgen!E57/(Z750RatedkWh*SurveyHrsIn!E57)</f>
        <v>0.370616487455197</v>
      </c>
      <c r="F57" s="70" t="n">
        <f aca="false">kWhgen!F57/(Z750RatedkWh*SurveyHrsIn!F57)</f>
        <v>0.485357882090631</v>
      </c>
      <c r="G57" s="70" t="n">
        <f aca="false">kWhgen!G57/(Z750RatedkWh*SurveyHrsIn!G57)</f>
        <v>0.323966547697155</v>
      </c>
      <c r="H57" s="70" t="n">
        <f aca="false">kWhgen!H57/(Z750RatedkWh*SurveyHrsIn!H57)</f>
        <v>0.399525925925926</v>
      </c>
      <c r="I57" s="70" t="n">
        <f aca="false">kWhgen!I57/(Z750RatedkWh*SurveyHrsIn!I57)</f>
        <v>0.388202508960573</v>
      </c>
      <c r="J57" s="70" t="n">
        <f aca="false">kWhgen!J57/(Z750RatedkWh*SurveyHrsIn!J57)</f>
        <v>0.328888888888889</v>
      </c>
      <c r="K57" s="70" t="n">
        <f aca="false">kWhgen!K57/(Z750RatedkWh*SurveyHrsIn!K57)</f>
        <v>0.170756272401434</v>
      </c>
      <c r="L57" s="70" t="n">
        <f aca="false">kWhgen!L57/(Z750RatedkWh*SurveyHrsIn!L57)</f>
        <v>0.12465770609319</v>
      </c>
      <c r="M57" s="70" t="n">
        <f aca="false">kWhgen!M57/(Z750RatedkWh*SurveyHrsIn!M57)</f>
        <v>0.33877962962963</v>
      </c>
      <c r="N57" s="70" t="n">
        <f aca="false">kWhgen!N57/(Z750RatedkWh*SurveyHrsIn!N57)</f>
        <v>0.350263440860215</v>
      </c>
      <c r="O57" s="70" t="n">
        <f aca="false">kWhgen!O57/(Z750RatedkWh*SurveyHrsIn!O57)</f>
        <v>0.348888888888889</v>
      </c>
      <c r="P57" s="70" t="n">
        <f aca="false">kWhgen!P57/(Z750RatedkWh*SurveyHrsIn!P57)</f>
        <v>0.329878136200717</v>
      </c>
      <c r="Q57" s="70" t="n">
        <f aca="false">kWhgen!Q57/(Z750RatedkWh*SurveyHrsIn!Q57)</f>
        <v>0.380286738351255</v>
      </c>
      <c r="R57" s="70" t="n">
        <f aca="false">kWhgen!R57/(Z750RatedkWh*SurveyHrsIn!R57)</f>
        <v>0.311507936507937</v>
      </c>
      <c r="S57" s="70" t="n">
        <f aca="false">kWhgen!S57/(Z750RatedkWh*SurveyHrsIn!S57)</f>
        <v>0.300358422939068</v>
      </c>
      <c r="T57" s="70" t="n">
        <f aca="false">kWhgen!T57/(Z750RatedkWh*SurveyHrsIn!T57)</f>
        <v>0.434814814814815</v>
      </c>
      <c r="U57" s="70" t="n">
        <f aca="false">kWhgen!U57/(Z750RatedkWh*SurveyHrsIn!U57)</f>
        <v>0.357190879584347</v>
      </c>
      <c r="V57" s="70" t="n">
        <f aca="false">kWhgen!V57/(Z750RatedkWh*SurveyHrsIn!V57)</f>
        <v>0.293333333333333</v>
      </c>
      <c r="W57" s="70" t="n">
        <f aca="false">kWhgen!W57/(Z750RatedkWh*SurveyHrsIn!W57)</f>
        <v>0.190983870967742</v>
      </c>
      <c r="X57" s="70" t="n">
        <f aca="false">kWhgen!X57/(Z750RatedkWh*SurveyHrsIn!X57)</f>
        <v>0.191039426523298</v>
      </c>
      <c r="Y57" s="70" t="n">
        <f aca="false">kWhgen!Y57/(Z750RatedkWh*SurveyHrsIn!Y57)</f>
        <v>0.22242037037037</v>
      </c>
      <c r="Z57" s="70" t="n">
        <f aca="false">kWhgen!Z57/(Z750RatedkWh*SurveyHrsIn!Z57)</f>
        <v>0.122222222222222</v>
      </c>
      <c r="AA57" s="70" t="n">
        <f aca="false">kWhgen!AA57/(Z750RatedkWh*SurveyHrsIn!AA57)</f>
        <v>0</v>
      </c>
      <c r="AB57" s="70" t="n">
        <f aca="false">kWhgen!AB57/(Z750RatedkWh*SurveyHrsIn!AB57)</f>
        <v>0</v>
      </c>
      <c r="AC57" s="70" t="n">
        <f aca="false">kWhgen!AC57/(Z750RatedkWh*SurveyHrsIn!AC57)</f>
        <v>0</v>
      </c>
      <c r="AD57" s="70" t="n">
        <f aca="false">kWhgen!AD57/(Z750RatedkWh*SurveyHrsIn!AD57)</f>
        <v>0</v>
      </c>
      <c r="AE57" s="70" t="n">
        <f aca="false">kWhgen!AE57/(Z750RatedkWh*SurveyHrsIn!AE57)</f>
        <v>0</v>
      </c>
      <c r="AF57" s="70"/>
      <c r="AG57" s="70"/>
      <c r="AH57" s="70"/>
      <c r="AI57" s="70"/>
      <c r="AJ57" s="70"/>
      <c r="AK57" s="70"/>
      <c r="AL57" s="70"/>
      <c r="AM57" s="70"/>
      <c r="AN57" s="70"/>
      <c r="AO57" s="70" t="n">
        <f aca="false">AVERAGE(E57:P57)</f>
        <v>0.329981859591037</v>
      </c>
      <c r="AP57" s="70" t="n">
        <f aca="false">AVERAGE(Q57:AB57)</f>
        <v>0.233679834634532</v>
      </c>
      <c r="AQ57" s="70" t="n">
        <f aca="false">AVERAGE(AC57:AN57)</f>
        <v>0</v>
      </c>
      <c r="AR57" s="70" t="n">
        <f aca="false">AVERAGE(E57:G57)</f>
        <v>0.393313639080994</v>
      </c>
      <c r="AS57" s="70" t="n">
        <f aca="false">AVERAGE(H57:J57)</f>
        <v>0.372205774591796</v>
      </c>
      <c r="AT57" s="70" t="n">
        <f aca="false">AVERAGE(K57:M57)</f>
        <v>0.211397869374751</v>
      </c>
      <c r="AU57" s="136" t="n">
        <f aca="false">AVERAGE(N57:P57)</f>
        <v>0.343010155316607</v>
      </c>
      <c r="AV57" s="70" t="n">
        <f aca="false">AVERAGE(Q57:S57)</f>
        <v>0.330717699266086</v>
      </c>
      <c r="AW57" s="70" t="n">
        <f aca="false">AVERAGE(T57:V57)</f>
        <v>0.361779675910832</v>
      </c>
      <c r="AX57" s="70" t="n">
        <f aca="false">AVERAGE(W57:Y57)</f>
        <v>0.20148122262047</v>
      </c>
      <c r="AY57" s="70" t="n">
        <f aca="false">AVERAGE(Z57:AB57)</f>
        <v>0.0407407407407407</v>
      </c>
      <c r="AZ57" s="70" t="n">
        <f aca="false">AVERAGE(AC57:AE57)</f>
        <v>0</v>
      </c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</row>
    <row r="58" customFormat="false" ht="12.75" hidden="false" customHeight="false" outlineLevel="0" collapsed="false">
      <c r="A58" s="69" t="s">
        <v>27</v>
      </c>
      <c r="B58" s="69" t="n">
        <v>2</v>
      </c>
      <c r="C58" s="69" t="n">
        <v>48</v>
      </c>
      <c r="D58" s="70" t="n">
        <f aca="false">kWhgen!D58/(Z750RatedkWh*SurveyHrsIn!D58)</f>
        <v>0.385186379928315</v>
      </c>
      <c r="E58" s="70" t="n">
        <f aca="false">kWhgen!E58/(Z750RatedkWh*SurveyHrsIn!E58)</f>
        <v>0.383485663082437</v>
      </c>
      <c r="F58" s="70" t="n">
        <f aca="false">kWhgen!F58/(Z750RatedkWh*SurveyHrsIn!F58)</f>
        <v>0.452197476966171</v>
      </c>
      <c r="G58" s="70" t="n">
        <f aca="false">kWhgen!G58/(Z750RatedkWh*SurveyHrsIn!G58)</f>
        <v>0.315916920174098</v>
      </c>
      <c r="H58" s="70" t="n">
        <f aca="false">kWhgen!H58/(Z750RatedkWh*SurveyHrsIn!H58)</f>
        <v>0.41877962962963</v>
      </c>
      <c r="I58" s="70" t="n">
        <f aca="false">kWhgen!I58/(Z750RatedkWh*SurveyHrsIn!I58)</f>
        <v>0.392745519713262</v>
      </c>
      <c r="J58" s="70" t="n">
        <f aca="false">kWhgen!J58/(Z750RatedkWh*SurveyHrsIn!J58)</f>
        <v>0.341531481481482</v>
      </c>
      <c r="K58" s="70" t="n">
        <f aca="false">kWhgen!K58/(Z750RatedkWh*SurveyHrsIn!K58)</f>
        <v>0.176772401433692</v>
      </c>
      <c r="L58" s="70" t="n">
        <f aca="false">kWhgen!L58/(Z750RatedkWh*SurveyHrsIn!L58)</f>
        <v>0.208017921146953</v>
      </c>
      <c r="M58" s="70" t="n">
        <f aca="false">kWhgen!M58/(Z750RatedkWh*SurveyHrsIn!M58)</f>
        <v>0.344159259259259</v>
      </c>
      <c r="N58" s="70" t="n">
        <f aca="false">kWhgen!N58/(Z750RatedkWh*SurveyHrsIn!N58)</f>
        <v>0.352618279569892</v>
      </c>
      <c r="O58" s="70" t="n">
        <f aca="false">kWhgen!O58/(Z750RatedkWh*SurveyHrsIn!O58)</f>
        <v>0.376042592592593</v>
      </c>
      <c r="P58" s="70" t="n">
        <f aca="false">kWhgen!P58/(Z750RatedkWh*SurveyHrsIn!P58)</f>
        <v>0</v>
      </c>
      <c r="Q58" s="70" t="n">
        <f aca="false">kWhgen!Q58/(Z750RatedkWh*SurveyHrsIn!Q58)</f>
        <v>0.351403225806452</v>
      </c>
      <c r="R58" s="70" t="n">
        <f aca="false">kWhgen!R58/(Z750RatedkWh*SurveyHrsIn!R58)</f>
        <v>0.00714285714285714</v>
      </c>
      <c r="S58" s="70" t="n">
        <f aca="false">kWhgen!S58/(Z750RatedkWh*SurveyHrsIn!S58)</f>
        <v>0.321417562724014</v>
      </c>
      <c r="T58" s="70" t="n">
        <f aca="false">kWhgen!T58/(Z750RatedkWh*SurveyHrsIn!T58)</f>
        <v>0.425555555555556</v>
      </c>
      <c r="U58" s="70" t="n">
        <f aca="false">kWhgen!U58/(Z750RatedkWh*SurveyHrsIn!U58)</f>
        <v>0.369062326217649</v>
      </c>
      <c r="V58" s="70" t="n">
        <f aca="false">kWhgen!V58/(Z750RatedkWh*SurveyHrsIn!V58)</f>
        <v>0.315925925925926</v>
      </c>
      <c r="W58" s="70" t="n">
        <f aca="false">kWhgen!W58/(Z750RatedkWh*SurveyHrsIn!W58)</f>
        <v>0.194530465949821</v>
      </c>
      <c r="X58" s="70" t="n">
        <f aca="false">kWhgen!X58/(Z750RatedkWh*SurveyHrsIn!X58)</f>
        <v>0.197132616487455</v>
      </c>
      <c r="Y58" s="70" t="n">
        <f aca="false">kWhgen!Y58/(Z750RatedkWh*SurveyHrsIn!Y58)</f>
        <v>0.217037037037037</v>
      </c>
      <c r="Z58" s="70" t="n">
        <f aca="false">kWhgen!Z58/(Z750RatedkWh*SurveyHrsIn!Z58)</f>
        <v>0.417204301075269</v>
      </c>
      <c r="AA58" s="70" t="n">
        <f aca="false">kWhgen!AA58/(Z750RatedkWh*SurveyHrsIn!AA58)</f>
        <v>0.400740740740741</v>
      </c>
      <c r="AB58" s="70" t="n">
        <f aca="false">kWhgen!AB58/(Z750RatedkWh*SurveyHrsIn!AB58)</f>
        <v>0.447311827956989</v>
      </c>
      <c r="AC58" s="70" t="n">
        <f aca="false">kWhgen!AC58/(Z750RatedkWh*SurveyHrsIn!AC58)</f>
        <v>0.397726448273625</v>
      </c>
      <c r="AD58" s="70" t="n">
        <f aca="false">kWhgen!AD58/(Z750RatedkWh*SurveyHrsIn!AD58)</f>
        <v>0.529761904761905</v>
      </c>
      <c r="AE58" s="70" t="n">
        <f aca="false">kWhgen!AE58/(Z750RatedkWh*SurveyHrsIn!AE58)</f>
        <v>0.35089605734767</v>
      </c>
      <c r="AF58" s="70"/>
      <c r="AG58" s="70"/>
      <c r="AH58" s="70"/>
      <c r="AI58" s="70"/>
      <c r="AJ58" s="70"/>
      <c r="AK58" s="70"/>
      <c r="AL58" s="70"/>
      <c r="AM58" s="70"/>
      <c r="AN58" s="70"/>
      <c r="AO58" s="70" t="n">
        <f aca="false">AVERAGE(E58:P58)</f>
        <v>0.313522262087456</v>
      </c>
      <c r="AP58" s="70" t="n">
        <f aca="false">AVERAGE(Q58:AB58)</f>
        <v>0.30537203688498</v>
      </c>
      <c r="AQ58" s="70" t="n">
        <f aca="false">AVERAGE(AC58:AN58)</f>
        <v>0.4261281367944</v>
      </c>
      <c r="AR58" s="70" t="n">
        <f aca="false">AVERAGE(E58:G58)</f>
        <v>0.383866686740902</v>
      </c>
      <c r="AS58" s="70" t="n">
        <f aca="false">AVERAGE(H58:J58)</f>
        <v>0.384352210274791</v>
      </c>
      <c r="AT58" s="70" t="n">
        <f aca="false">AVERAGE(K58:M58)</f>
        <v>0.242983193946635</v>
      </c>
      <c r="AU58" s="136" t="n">
        <f aca="false">AVERAGE(N58:P58)</f>
        <v>0.242886957387495</v>
      </c>
      <c r="AV58" s="70" t="n">
        <f aca="false">AVERAGE(Q58:S58)</f>
        <v>0.226654548557774</v>
      </c>
      <c r="AW58" s="70" t="n">
        <f aca="false">AVERAGE(T58:V58)</f>
        <v>0.370181269233044</v>
      </c>
      <c r="AX58" s="70" t="n">
        <f aca="false">AVERAGE(W58:Y58)</f>
        <v>0.202900039824771</v>
      </c>
      <c r="AY58" s="70" t="n">
        <f aca="false">AVERAGE(Z58:AB58)</f>
        <v>0.421752289924333</v>
      </c>
      <c r="AZ58" s="70" t="n">
        <f aca="false">AVERAGE(AC58:AE58)</f>
        <v>0.4261281367944</v>
      </c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</row>
    <row r="59" customFormat="false" ht="12.75" hidden="false" customHeight="false" outlineLevel="0" collapsed="false">
      <c r="A59" s="69" t="s">
        <v>27</v>
      </c>
      <c r="B59" s="69" t="n">
        <v>2</v>
      </c>
      <c r="C59" s="69" t="n">
        <v>49</v>
      </c>
      <c r="D59" s="70" t="n">
        <f aca="false">kWhgen!D59/(Z750RatedkWh*SurveyHrsIn!D59)</f>
        <v>0.320071684587814</v>
      </c>
      <c r="E59" s="70" t="n">
        <f aca="false">kWhgen!E59/(Z750RatedkWh*SurveyHrsIn!E59)</f>
        <v>0.4099229390681</v>
      </c>
      <c r="F59" s="70" t="n">
        <f aca="false">kWhgen!F59/(Z750RatedkWh*SurveyHrsIn!F59)</f>
        <v>0.501222053148364</v>
      </c>
      <c r="G59" s="70" t="n">
        <f aca="false">kWhgen!G59/(Z750RatedkWh*SurveyHrsIn!G59)</f>
        <v>0.315710519468379</v>
      </c>
      <c r="H59" s="70" t="n">
        <f aca="false">kWhgen!H59/(Z750RatedkWh*SurveyHrsIn!H59)</f>
        <v>0.411222222222222</v>
      </c>
      <c r="I59" s="70" t="n">
        <f aca="false">kWhgen!I59/(Z750RatedkWh*SurveyHrsIn!I59)</f>
        <v>0.389247311827957</v>
      </c>
      <c r="J59" s="70" t="n">
        <f aca="false">kWhgen!J59/(Z750RatedkWh*SurveyHrsIn!J59)</f>
        <v>0.327777777777778</v>
      </c>
      <c r="K59" s="70" t="n">
        <f aca="false">kWhgen!K59/(Z750RatedkWh*SurveyHrsIn!K59)</f>
        <v>0.17168458781362</v>
      </c>
      <c r="L59" s="70" t="n">
        <f aca="false">kWhgen!L59/(Z750RatedkWh*SurveyHrsIn!L59)</f>
        <v>0.217720430107527</v>
      </c>
      <c r="M59" s="70" t="n">
        <f aca="false">kWhgen!M59/(Z750RatedkWh*SurveyHrsIn!M59)</f>
        <v>0.367387037037037</v>
      </c>
      <c r="N59" s="70" t="n">
        <f aca="false">kWhgen!N59/(Z750RatedkWh*SurveyHrsIn!N59)</f>
        <v>0.373412186379928</v>
      </c>
      <c r="O59" s="70" t="n">
        <f aca="false">kWhgen!O59/(Z750RatedkWh*SurveyHrsIn!O59)</f>
        <v>0.427407407407407</v>
      </c>
      <c r="P59" s="70" t="n">
        <f aca="false">kWhgen!P59/(Z750RatedkWh*SurveyHrsIn!P59)</f>
        <v>0.359627240143369</v>
      </c>
      <c r="Q59" s="70" t="n">
        <f aca="false">kWhgen!Q59/(Z750RatedkWh*SurveyHrsIn!Q59)</f>
        <v>0.387096774193548</v>
      </c>
      <c r="R59" s="70" t="n">
        <f aca="false">kWhgen!R59/(Z750RatedkWh*SurveyHrsIn!R59)</f>
        <v>0.136176587301587</v>
      </c>
      <c r="S59" s="70" t="n">
        <f aca="false">kWhgen!S59/(Z750RatedkWh*SurveyHrsIn!S59)</f>
        <v>0.332258064516129</v>
      </c>
      <c r="T59" s="70" t="n">
        <f aca="false">kWhgen!T59/(Z750RatedkWh*SurveyHrsIn!T59)</f>
        <v>0.471851851851852</v>
      </c>
      <c r="U59" s="70" t="n">
        <f aca="false">kWhgen!U59/(Z750RatedkWh*SurveyHrsIn!U59)</f>
        <v>0.398042622410709</v>
      </c>
      <c r="V59" s="70" t="n">
        <f aca="false">kWhgen!V59/(Z750RatedkWh*SurveyHrsIn!V59)</f>
        <v>0.327037037037037</v>
      </c>
      <c r="W59" s="70" t="n">
        <f aca="false">kWhgen!W59/(Z750RatedkWh*SurveyHrsIn!W59)</f>
        <v>0.200145161290323</v>
      </c>
      <c r="X59" s="70" t="n">
        <f aca="false">kWhgen!X59/(Z750RatedkWh*SurveyHrsIn!X59)</f>
        <v>0.219713261648746</v>
      </c>
      <c r="Y59" s="70" t="n">
        <f aca="false">kWhgen!Y59/(Z750RatedkWh*SurveyHrsIn!Y59)</f>
        <v>0.237777777777778</v>
      </c>
      <c r="Z59" s="70" t="n">
        <f aca="false">kWhgen!Z59/(Z750RatedkWh*SurveyHrsIn!Z59)</f>
        <v>0.431899641577061</v>
      </c>
      <c r="AA59" s="70" t="n">
        <f aca="false">kWhgen!AA59/(Z750RatedkWh*SurveyHrsIn!AA59)</f>
        <v>0.428148148148148</v>
      </c>
      <c r="AB59" s="70" t="n">
        <f aca="false">kWhgen!AB59/(Z750RatedkWh*SurveyHrsIn!AB59)</f>
        <v>0.477777777777778</v>
      </c>
      <c r="AC59" s="70" t="n">
        <f aca="false">kWhgen!AC59/(Z750RatedkWh*SurveyHrsIn!AC59)</f>
        <v>0.450398067758153</v>
      </c>
      <c r="AD59" s="70" t="n">
        <f aca="false">kWhgen!AD59/(Z750RatedkWh*SurveyHrsIn!AD59)</f>
        <v>0.588095238095238</v>
      </c>
      <c r="AE59" s="70" t="n">
        <f aca="false">kWhgen!AE59/(Z750RatedkWh*SurveyHrsIn!AE59)</f>
        <v>0.410394265232975</v>
      </c>
      <c r="AF59" s="70"/>
      <c r="AG59" s="70"/>
      <c r="AH59" s="70"/>
      <c r="AI59" s="70"/>
      <c r="AJ59" s="70"/>
      <c r="AK59" s="70"/>
      <c r="AL59" s="70"/>
      <c r="AM59" s="70"/>
      <c r="AN59" s="70"/>
      <c r="AO59" s="70" t="n">
        <f aca="false">AVERAGE(E59:P59)</f>
        <v>0.356028476033474</v>
      </c>
      <c r="AP59" s="70" t="n">
        <f aca="false">AVERAGE(Q59:AB59)</f>
        <v>0.337327058794225</v>
      </c>
      <c r="AQ59" s="70" t="n">
        <f aca="false">AVERAGE(AC59:AN59)</f>
        <v>0.482962523695456</v>
      </c>
      <c r="AR59" s="70" t="n">
        <f aca="false">AVERAGE(E59:G59)</f>
        <v>0.408951837228281</v>
      </c>
      <c r="AS59" s="70" t="n">
        <f aca="false">AVERAGE(H59:J59)</f>
        <v>0.376082437275986</v>
      </c>
      <c r="AT59" s="70" t="n">
        <f aca="false">AVERAGE(K59:M59)</f>
        <v>0.252264018319395</v>
      </c>
      <c r="AU59" s="136" t="n">
        <f aca="false">AVERAGE(N59:P59)</f>
        <v>0.386815611310235</v>
      </c>
      <c r="AV59" s="70" t="n">
        <f aca="false">AVERAGE(Q59:S59)</f>
        <v>0.285177142003755</v>
      </c>
      <c r="AW59" s="70" t="n">
        <f aca="false">AVERAGE(T59:V59)</f>
        <v>0.398977170433199</v>
      </c>
      <c r="AX59" s="70" t="n">
        <f aca="false">AVERAGE(W59:Y59)</f>
        <v>0.219212066905615</v>
      </c>
      <c r="AY59" s="70" t="n">
        <f aca="false">AVERAGE(Z59:AB59)</f>
        <v>0.445941855834329</v>
      </c>
      <c r="AZ59" s="70" t="n">
        <f aca="false">AVERAGE(AC59:AE59)</f>
        <v>0.482962523695456</v>
      </c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</row>
    <row r="60" customFormat="false" ht="12.75" hidden="false" customHeight="false" outlineLevel="0" collapsed="false">
      <c r="A60" s="69" t="s">
        <v>27</v>
      </c>
      <c r="B60" s="69" t="n">
        <v>2</v>
      </c>
      <c r="C60" s="69" t="n">
        <v>50</v>
      </c>
      <c r="D60" s="70" t="n">
        <f aca="false">kWhgen!D60/(Z750RatedkWh*SurveyHrsIn!D60)</f>
        <v>0.4415770609319</v>
      </c>
      <c r="E60" s="70" t="n">
        <f aca="false">kWhgen!E60/(Z750RatedkWh*SurveyHrsIn!E60)</f>
        <v>0.4099229390681</v>
      </c>
      <c r="F60" s="70" t="n">
        <f aca="false">kWhgen!F60/(Z750RatedkWh*SurveyHrsIn!F60)</f>
        <v>0.528234020084503</v>
      </c>
      <c r="G60" s="70" t="n">
        <f aca="false">kWhgen!G60/(Z750RatedkWh*SurveyHrsIn!G60)</f>
        <v>0.341087899037989</v>
      </c>
      <c r="H60" s="70" t="n">
        <f aca="false">kWhgen!H60/(Z750RatedkWh*SurveyHrsIn!H60)</f>
        <v>0.425653703703704</v>
      </c>
      <c r="I60" s="70" t="n">
        <f aca="false">kWhgen!I60/(Z750RatedkWh*SurveyHrsIn!I60)</f>
        <v>0.403225806451613</v>
      </c>
      <c r="J60" s="70" t="n">
        <f aca="false">kWhgen!J60/(Z750RatedkWh*SurveyHrsIn!J60)</f>
        <v>0.354074074074074</v>
      </c>
      <c r="K60" s="70" t="n">
        <f aca="false">kWhgen!K60/(Z750RatedkWh*SurveyHrsIn!K60)</f>
        <v>0.181003584229391</v>
      </c>
      <c r="L60" s="70" t="n">
        <f aca="false">kWhgen!L60/(Z750RatedkWh*SurveyHrsIn!L60)</f>
        <v>0.210752688172043</v>
      </c>
      <c r="M60" s="70" t="n">
        <f aca="false">kWhgen!M60/(Z750RatedkWh*SurveyHrsIn!M60)</f>
        <v>0.372909259259259</v>
      </c>
      <c r="N60" s="70" t="n">
        <f aca="false">kWhgen!N60/(Z750RatedkWh*SurveyHrsIn!N60)</f>
        <v>0.383625448028674</v>
      </c>
      <c r="O60" s="70" t="n">
        <f aca="false">kWhgen!O60/(Z750RatedkWh*SurveyHrsIn!O60)</f>
        <v>0.376296296296296</v>
      </c>
      <c r="P60" s="70" t="n">
        <f aca="false">kWhgen!P60/(Z750RatedkWh*SurveyHrsIn!P60)</f>
        <v>0.360702508960574</v>
      </c>
      <c r="Q60" s="70" t="n">
        <f aca="false">kWhgen!Q60/(Z750RatedkWh*SurveyHrsIn!Q60)</f>
        <v>0.430465949820789</v>
      </c>
      <c r="R60" s="70" t="n">
        <f aca="false">kWhgen!R60/(Z750RatedkWh*SurveyHrsIn!R60)</f>
        <v>0.372619047619048</v>
      </c>
      <c r="S60" s="70" t="n">
        <f aca="false">kWhgen!S60/(Z750RatedkWh*SurveyHrsIn!S60)</f>
        <v>0.308243727598566</v>
      </c>
      <c r="T60" s="70" t="n">
        <f aca="false">kWhgen!T60/(Z750RatedkWh*SurveyHrsIn!T60)</f>
        <v>0.44037037037037</v>
      </c>
      <c r="U60" s="70" t="n">
        <f aca="false">kWhgen!U60/(Z750RatedkWh*SurveyHrsIn!U60)</f>
        <v>0.394201860264641</v>
      </c>
      <c r="V60" s="70" t="n">
        <f aca="false">kWhgen!V60/(Z750RatedkWh*SurveyHrsIn!V60)</f>
        <v>0.317312962962963</v>
      </c>
      <c r="W60" s="70" t="n">
        <f aca="false">kWhgen!W60/(Z750RatedkWh*SurveyHrsIn!W60)</f>
        <v>0.150453405017921</v>
      </c>
      <c r="X60" s="70" t="n">
        <f aca="false">kWhgen!X60/(Z750RatedkWh*SurveyHrsIn!X60)</f>
        <v>0.206093189964158</v>
      </c>
      <c r="Y60" s="70" t="n">
        <f aca="false">kWhgen!Y60/(Z750RatedkWh*SurveyHrsIn!Y60)</f>
        <v>0.238148148148148</v>
      </c>
      <c r="Z60" s="70" t="n">
        <f aca="false">kWhgen!Z60/(Z750RatedkWh*SurveyHrsIn!Z60)</f>
        <v>0.448387096774194</v>
      </c>
      <c r="AA60" s="70" t="n">
        <f aca="false">kWhgen!AA60/(Z750RatedkWh*SurveyHrsIn!AA60)</f>
        <v>0.42</v>
      </c>
      <c r="AB60" s="70" t="n">
        <f aca="false">kWhgen!AB60/(Z750RatedkWh*SurveyHrsIn!AB60)</f>
        <v>0.498566308243728</v>
      </c>
      <c r="AC60" s="70" t="n">
        <f aca="false">kWhgen!AC60/(Z750RatedkWh*SurveyHrsIn!AC60)</f>
        <v>0.4421185072999</v>
      </c>
      <c r="AD60" s="70" t="n">
        <f aca="false">kWhgen!AD60/(Z750RatedkWh*SurveyHrsIn!AD60)</f>
        <v>0.572222222222222</v>
      </c>
      <c r="AE60" s="70" t="n">
        <f aca="false">kWhgen!AE60/(Z750RatedkWh*SurveyHrsIn!AE60)</f>
        <v>0.401433691756272</v>
      </c>
      <c r="AF60" s="70"/>
      <c r="AG60" s="70"/>
      <c r="AH60" s="70"/>
      <c r="AI60" s="70"/>
      <c r="AJ60" s="70"/>
      <c r="AK60" s="70"/>
      <c r="AL60" s="70"/>
      <c r="AM60" s="70"/>
      <c r="AN60" s="70"/>
      <c r="AO60" s="70" t="n">
        <f aca="false">AVERAGE(E60:P60)</f>
        <v>0.362290685613852</v>
      </c>
      <c r="AP60" s="70" t="n">
        <f aca="false">AVERAGE(Q60:AB60)</f>
        <v>0.35207183889871</v>
      </c>
      <c r="AQ60" s="70" t="n">
        <f aca="false">AVERAGE(AC60:AN60)</f>
        <v>0.471924807092798</v>
      </c>
      <c r="AR60" s="70" t="n">
        <f aca="false">AVERAGE(E60:G60)</f>
        <v>0.426414952730198</v>
      </c>
      <c r="AS60" s="70" t="n">
        <f aca="false">AVERAGE(H60:J60)</f>
        <v>0.394317861409797</v>
      </c>
      <c r="AT60" s="70" t="n">
        <f aca="false">AVERAGE(K60:M60)</f>
        <v>0.254888510553564</v>
      </c>
      <c r="AU60" s="136" t="n">
        <f aca="false">AVERAGE(N60:P60)</f>
        <v>0.373541417761848</v>
      </c>
      <c r="AV60" s="70" t="n">
        <f aca="false">AVERAGE(Q60:S60)</f>
        <v>0.370442908346134</v>
      </c>
      <c r="AW60" s="70" t="n">
        <f aca="false">AVERAGE(T60:V60)</f>
        <v>0.383961731199325</v>
      </c>
      <c r="AX60" s="70" t="n">
        <f aca="false">AVERAGE(W60:Y60)</f>
        <v>0.198231581043409</v>
      </c>
      <c r="AY60" s="70" t="n">
        <f aca="false">AVERAGE(Z60:AB60)</f>
        <v>0.455651135005974</v>
      </c>
      <c r="AZ60" s="70" t="n">
        <f aca="false">AVERAGE(AC60:AE60)</f>
        <v>0.471924807092798</v>
      </c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</row>
    <row r="61" customFormat="false" ht="12.75" hidden="false" customHeight="false" outlineLevel="0" collapsed="false">
      <c r="A61" s="69" t="s">
        <v>27</v>
      </c>
      <c r="B61" s="69" t="n">
        <v>2</v>
      </c>
      <c r="C61" s="69" t="n">
        <v>51</v>
      </c>
      <c r="D61" s="70" t="n">
        <f aca="false">kWhgen!D61/(Z750RatedkWh*SurveyHrsIn!D61)</f>
        <v>0.447311827956989</v>
      </c>
      <c r="E61" s="70" t="n">
        <f aca="false">kWhgen!E61/(Z750RatedkWh*SurveyHrsIn!E61)</f>
        <v>0.41794623655914</v>
      </c>
      <c r="F61" s="70" t="n">
        <f aca="false">kWhgen!F61/(Z750RatedkWh*SurveyHrsIn!F61)</f>
        <v>0.49907824624867</v>
      </c>
      <c r="G61" s="70" t="n">
        <f aca="false">kWhgen!G61/(Z750RatedkWh*SurveyHrsIn!G61)</f>
        <v>0.35137656141669</v>
      </c>
      <c r="H61" s="70" t="n">
        <f aca="false">kWhgen!H61/(Z750RatedkWh*SurveyHrsIn!H61)</f>
        <v>0.426024074074074</v>
      </c>
      <c r="I61" s="70" t="n">
        <f aca="false">kWhgen!I61/(Z750RatedkWh*SurveyHrsIn!I61)</f>
        <v>0.362724014336918</v>
      </c>
      <c r="J61" s="70" t="n">
        <f aca="false">kWhgen!J61/(Z750RatedkWh*SurveyHrsIn!J61)</f>
        <v>0.305925925925926</v>
      </c>
      <c r="K61" s="70" t="n">
        <f aca="false">kWhgen!K61/(Z750RatedkWh*SurveyHrsIn!K61)</f>
        <v>0.187813620071685</v>
      </c>
      <c r="L61" s="70" t="n">
        <f aca="false">kWhgen!L61/(Z750RatedkWh*SurveyHrsIn!L61)</f>
        <v>0.20752688172043</v>
      </c>
      <c r="M61" s="70" t="n">
        <f aca="false">kWhgen!M61/(Z750RatedkWh*SurveyHrsIn!M61)</f>
        <v>0.347414814814815</v>
      </c>
      <c r="N61" s="70" t="n">
        <f aca="false">kWhgen!N61/(Z750RatedkWh*SurveyHrsIn!N61)</f>
        <v>0.311831541218638</v>
      </c>
      <c r="O61" s="70" t="n">
        <f aca="false">kWhgen!O61/(Z750RatedkWh*SurveyHrsIn!O61)</f>
        <v>0.391481481481482</v>
      </c>
      <c r="P61" s="70" t="n">
        <f aca="false">kWhgen!P61/(Z750RatedkWh*SurveyHrsIn!P61)</f>
        <v>0.396544802867384</v>
      </c>
      <c r="Q61" s="70" t="n">
        <f aca="false">kWhgen!Q61/(Z750RatedkWh*SurveyHrsIn!Q61)</f>
        <v>0.401075268817204</v>
      </c>
      <c r="R61" s="70" t="n">
        <f aca="false">kWhgen!R61/(Z750RatedkWh*SurveyHrsIn!R61)</f>
        <v>0.318253968253968</v>
      </c>
      <c r="S61" s="70" t="n">
        <f aca="false">kWhgen!S61/(Z750RatedkWh*SurveyHrsIn!S61)</f>
        <v>0.325806451612903</v>
      </c>
      <c r="T61" s="70" t="n">
        <f aca="false">kWhgen!T61/(Z750RatedkWh*SurveyHrsIn!T61)</f>
        <v>0.432962962962963</v>
      </c>
      <c r="U61" s="70" t="n">
        <f aca="false">kWhgen!U61/(Z750RatedkWh*SurveyHrsIn!U61)</f>
        <v>0.231144049154289</v>
      </c>
      <c r="V61" s="70" t="n">
        <f aca="false">kWhgen!V61/(Z750RatedkWh*SurveyHrsIn!V61)</f>
        <v>0.307037037037037</v>
      </c>
      <c r="W61" s="70" t="n">
        <f aca="false">kWhgen!W61/(Z750RatedkWh*SurveyHrsIn!W61)</f>
        <v>0.177433691756272</v>
      </c>
      <c r="X61" s="70" t="n">
        <f aca="false">kWhgen!X61/(Z750RatedkWh*SurveyHrsIn!X61)</f>
        <v>0.21505376344086</v>
      </c>
      <c r="Y61" s="70" t="n">
        <f aca="false">kWhgen!Y61/(Z750RatedkWh*SurveyHrsIn!Y61)</f>
        <v>0.218888888888889</v>
      </c>
      <c r="Z61" s="70" t="n">
        <f aca="false">kWhgen!Z61/(Z750RatedkWh*SurveyHrsIn!Z61)</f>
        <v>0.42258064516129</v>
      </c>
      <c r="AA61" s="70" t="n">
        <f aca="false">kWhgen!AA61/(Z750RatedkWh*SurveyHrsIn!AA61)</f>
        <v>0.436666666666667</v>
      </c>
      <c r="AB61" s="70" t="n">
        <f aca="false">kWhgen!AB61/(Z750RatedkWh*SurveyHrsIn!AB61)</f>
        <v>0.476702508960574</v>
      </c>
      <c r="AC61" s="70" t="n">
        <f aca="false">kWhgen!AC61/(Z750RatedkWh*SurveyHrsIn!AC61)</f>
        <v>0.451032165981897</v>
      </c>
      <c r="AD61" s="70" t="n">
        <f aca="false">kWhgen!AD61/(Z750RatedkWh*SurveyHrsIn!AD61)</f>
        <v>0.588095238095238</v>
      </c>
      <c r="AE61" s="70" t="n">
        <f aca="false">kWhgen!AE61/(Z750RatedkWh*SurveyHrsIn!AE61)</f>
        <v>0.395698924731183</v>
      </c>
      <c r="AF61" s="70"/>
      <c r="AG61" s="70"/>
      <c r="AH61" s="70"/>
      <c r="AI61" s="70"/>
      <c r="AJ61" s="70"/>
      <c r="AK61" s="70"/>
      <c r="AL61" s="70"/>
      <c r="AM61" s="70"/>
      <c r="AN61" s="70"/>
      <c r="AO61" s="70" t="n">
        <f aca="false">AVERAGE(E61:P61)</f>
        <v>0.350474016727987</v>
      </c>
      <c r="AP61" s="70" t="n">
        <f aca="false">AVERAGE(Q61:AB61)</f>
        <v>0.330300491892743</v>
      </c>
      <c r="AQ61" s="70" t="n">
        <f aca="false">AVERAGE(AC61:AN61)</f>
        <v>0.478275442936106</v>
      </c>
      <c r="AR61" s="70" t="n">
        <f aca="false">AVERAGE(E61:G61)</f>
        <v>0.422800348074833</v>
      </c>
      <c r="AS61" s="70" t="n">
        <f aca="false">AVERAGE(H61:J61)</f>
        <v>0.364891338112306</v>
      </c>
      <c r="AT61" s="70" t="n">
        <f aca="false">AVERAGE(K61:M61)</f>
        <v>0.247585105535643</v>
      </c>
      <c r="AU61" s="136" t="n">
        <f aca="false">AVERAGE(N61:P61)</f>
        <v>0.366619275189168</v>
      </c>
      <c r="AV61" s="70" t="n">
        <f aca="false">AVERAGE(Q61:S61)</f>
        <v>0.348378562894692</v>
      </c>
      <c r="AW61" s="70" t="n">
        <f aca="false">AVERAGE(T61:V61)</f>
        <v>0.32371468305143</v>
      </c>
      <c r="AX61" s="70" t="n">
        <f aca="false">AVERAGE(W61:Y61)</f>
        <v>0.203792114695341</v>
      </c>
      <c r="AY61" s="70" t="n">
        <f aca="false">AVERAGE(Z61:AB61)</f>
        <v>0.44531660692951</v>
      </c>
      <c r="AZ61" s="70" t="n">
        <f aca="false">AVERAGE(AC61:AE61)</f>
        <v>0.478275442936106</v>
      </c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</row>
    <row r="62" customFormat="false" ht="12.75" hidden="false" customHeight="false" outlineLevel="0" collapsed="false">
      <c r="A62" s="69" t="s">
        <v>27</v>
      </c>
      <c r="B62" s="69" t="n">
        <v>2</v>
      </c>
      <c r="C62" s="69" t="n">
        <v>52</v>
      </c>
      <c r="D62" s="70" t="n">
        <f aca="false">kWhgen!D62/(Z750RatedkWh*SurveyHrsIn!D62)</f>
        <v>0.453763440860215</v>
      </c>
      <c r="E62" s="70" t="n">
        <f aca="false">kWhgen!E62/(Z750RatedkWh*SurveyHrsIn!E62)</f>
        <v>0.410725806451613</v>
      </c>
      <c r="F62" s="70" t="n">
        <f aca="false">kWhgen!F62/(Z750RatedkWh*SurveyHrsIn!F62)</f>
        <v>0.52609021318481</v>
      </c>
      <c r="G62" s="70" t="n">
        <f aca="false">kWhgen!G62/(Z750RatedkWh*SurveyHrsIn!G62)</f>
        <v>0.351706802545841</v>
      </c>
      <c r="H62" s="70" t="n">
        <f aca="false">kWhgen!H62/(Z750RatedkWh*SurveyHrsIn!H62)</f>
        <v>0.446303703703704</v>
      </c>
      <c r="I62" s="70" t="n">
        <f aca="false">kWhgen!I62/(Z750RatedkWh*SurveyHrsIn!I62)</f>
        <v>0.405017921146953</v>
      </c>
      <c r="J62" s="70" t="n">
        <f aca="false">kWhgen!J62/(Z750RatedkWh*SurveyHrsIn!J62)</f>
        <v>0.345185185185185</v>
      </c>
      <c r="K62" s="70" t="n">
        <f aca="false">kWhgen!K62/(Z750RatedkWh*SurveyHrsIn!K62)</f>
        <v>0.19247311827957</v>
      </c>
      <c r="L62" s="70" t="n">
        <f aca="false">kWhgen!L62/(Z750RatedkWh*SurveyHrsIn!L62)</f>
        <v>0.197849462365591</v>
      </c>
      <c r="M62" s="70" t="n">
        <f aca="false">kWhgen!M62/(Z750RatedkWh*SurveyHrsIn!M62)</f>
        <v>0.368640740740741</v>
      </c>
      <c r="N62" s="70" t="n">
        <f aca="false">kWhgen!N62/(Z750RatedkWh*SurveyHrsIn!N62)</f>
        <v>0.349820788530466</v>
      </c>
      <c r="O62" s="70" t="n">
        <f aca="false">kWhgen!O62/(Z750RatedkWh*SurveyHrsIn!O62)</f>
        <v>0.398518518518519</v>
      </c>
      <c r="P62" s="70" t="n">
        <f aca="false">kWhgen!P62/(Z750RatedkWh*SurveyHrsIn!P62)</f>
        <v>0.215541218637993</v>
      </c>
      <c r="Q62" s="70" t="n">
        <f aca="false">kWhgen!Q62/(Z750RatedkWh*SurveyHrsIn!Q62)</f>
        <v>0.370967741935484</v>
      </c>
      <c r="R62" s="70" t="n">
        <f aca="false">kWhgen!R62/(Z750RatedkWh*SurveyHrsIn!R62)</f>
        <v>0.381349206349206</v>
      </c>
      <c r="S62" s="70" t="n">
        <f aca="false">kWhgen!S62/(Z750RatedkWh*SurveyHrsIn!S62)</f>
        <v>0.322222222222222</v>
      </c>
      <c r="T62" s="70" t="n">
        <f aca="false">kWhgen!T62/(Z750RatedkWh*SurveyHrsIn!T62)</f>
        <v>0.46962962962963</v>
      </c>
      <c r="U62" s="70" t="n">
        <f aca="false">kWhgen!U62/(Z750RatedkWh*SurveyHrsIn!U62)</f>
        <v>0.398391782605806</v>
      </c>
      <c r="V62" s="70" t="n">
        <f aca="false">kWhgen!V62/(Z750RatedkWh*SurveyHrsIn!V62)</f>
        <v>0.333703703703704</v>
      </c>
      <c r="W62" s="70" t="n">
        <f aca="false">kWhgen!W62/(Z750RatedkWh*SurveyHrsIn!W62)</f>
        <v>0.195971326164875</v>
      </c>
      <c r="X62" s="70" t="n">
        <f aca="false">kWhgen!X62/(Z750RatedkWh*SurveyHrsIn!X62)</f>
        <v>0.215770609318996</v>
      </c>
      <c r="Y62" s="70" t="n">
        <f aca="false">kWhgen!Y62/(Z750RatedkWh*SurveyHrsIn!Y62)</f>
        <v>0.198888888888889</v>
      </c>
      <c r="Z62" s="70" t="n">
        <f aca="false">kWhgen!Z62/(Z750RatedkWh*SurveyHrsIn!Z62)</f>
        <v>0</v>
      </c>
      <c r="AA62" s="70" t="n">
        <f aca="false">kWhgen!AA62/(Z750RatedkWh*SurveyHrsIn!AA62)</f>
        <v>0.445925925925926</v>
      </c>
      <c r="AB62" s="70" t="n">
        <f aca="false">kWhgen!AB62/(Z750RatedkWh*SurveyHrsIn!AB62)</f>
        <v>0.494982078853047</v>
      </c>
      <c r="AC62" s="70" t="n">
        <f aca="false">kWhgen!AC62/(Z750RatedkWh*SurveyHrsIn!AC62)</f>
        <v>0.454807382927073</v>
      </c>
      <c r="AD62" s="70" t="n">
        <f aca="false">kWhgen!AD62/(Z750RatedkWh*SurveyHrsIn!AD62)</f>
        <v>0.582539682539683</v>
      </c>
      <c r="AE62" s="70" t="n">
        <f aca="false">kWhgen!AE62/(Z750RatedkWh*SurveyHrsIn!AE62)</f>
        <v>0.392114695340502</v>
      </c>
      <c r="AF62" s="70"/>
      <c r="AG62" s="70"/>
      <c r="AH62" s="70"/>
      <c r="AI62" s="70"/>
      <c r="AJ62" s="70"/>
      <c r="AK62" s="70"/>
      <c r="AL62" s="70"/>
      <c r="AM62" s="70"/>
      <c r="AN62" s="70"/>
      <c r="AO62" s="70" t="n">
        <f aca="false">AVERAGE(E62:P62)</f>
        <v>0.350656123274249</v>
      </c>
      <c r="AP62" s="70" t="n">
        <f aca="false">AVERAGE(Q62:AB62)</f>
        <v>0.318983592966482</v>
      </c>
      <c r="AQ62" s="70" t="n">
        <f aca="false">AVERAGE(AC62:AN62)</f>
        <v>0.476487253602419</v>
      </c>
      <c r="AR62" s="70" t="n">
        <f aca="false">AVERAGE(E62:G62)</f>
        <v>0.429507607394088</v>
      </c>
      <c r="AS62" s="70" t="n">
        <f aca="false">AVERAGE(H62:J62)</f>
        <v>0.398835603345281</v>
      </c>
      <c r="AT62" s="70" t="n">
        <f aca="false">AVERAGE(K62:M62)</f>
        <v>0.252987773795301</v>
      </c>
      <c r="AU62" s="136" t="n">
        <f aca="false">AVERAGE(N62:P62)</f>
        <v>0.321293508562326</v>
      </c>
      <c r="AV62" s="70" t="n">
        <f aca="false">AVERAGE(Q62:S62)</f>
        <v>0.358179723502304</v>
      </c>
      <c r="AW62" s="70" t="n">
        <f aca="false">AVERAGE(T62:V62)</f>
        <v>0.40057503864638</v>
      </c>
      <c r="AX62" s="70" t="n">
        <f aca="false">AVERAGE(W62:Y62)</f>
        <v>0.203543608124253</v>
      </c>
      <c r="AY62" s="70" t="n">
        <f aca="false">AVERAGE(Z62:AB62)</f>
        <v>0.313636001592991</v>
      </c>
      <c r="AZ62" s="70" t="n">
        <f aca="false">AVERAGE(AC62:AE62)</f>
        <v>0.476487253602419</v>
      </c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</row>
    <row r="63" customFormat="false" ht="12.75" hidden="false" customHeight="false" outlineLevel="0" collapsed="false">
      <c r="A63" s="69" t="s">
        <v>27</v>
      </c>
      <c r="B63" s="69" t="n">
        <v>2</v>
      </c>
      <c r="C63" s="69" t="n">
        <v>53</v>
      </c>
      <c r="D63" s="70" t="n">
        <f aca="false">kWhgen!D63/(Z750RatedkWh*SurveyHrsIn!D63)</f>
        <v>0.431182795698925</v>
      </c>
      <c r="E63" s="70" t="n">
        <f aca="false">kWhgen!E63/(Z750RatedkWh*SurveyHrsIn!E63)</f>
        <v>0.395885304659498</v>
      </c>
      <c r="F63" s="70" t="n">
        <f aca="false">kWhgen!F63/(Z750RatedkWh*SurveyHrsIn!F63)</f>
        <v>0.405608265422029</v>
      </c>
      <c r="G63" s="70" t="n">
        <f aca="false">kWhgen!G63/(Z750RatedkWh*SurveyHrsIn!G63)</f>
        <v>0.341469327542159</v>
      </c>
      <c r="H63" s="70" t="n">
        <f aca="false">kWhgen!H63/(Z750RatedkWh*SurveyHrsIn!H63)</f>
        <v>0.446540740740741</v>
      </c>
      <c r="I63" s="70" t="n">
        <f aca="false">kWhgen!I63/(Z750RatedkWh*SurveyHrsIn!I63)</f>
        <v>0.391397849462366</v>
      </c>
      <c r="J63" s="70" t="n">
        <f aca="false">kWhgen!J63/(Z750RatedkWh*SurveyHrsIn!J63)</f>
        <v>0.303333333333333</v>
      </c>
      <c r="K63" s="70" t="n">
        <f aca="false">kWhgen!K63/(Z750RatedkWh*SurveyHrsIn!K63)</f>
        <v>0.186021505376344</v>
      </c>
      <c r="L63" s="70" t="n">
        <f aca="false">kWhgen!L63/(Z750RatedkWh*SurveyHrsIn!L63)</f>
        <v>0.174193548387097</v>
      </c>
      <c r="M63" s="70" t="n">
        <f aca="false">kWhgen!M63/(Z750RatedkWh*SurveyHrsIn!M63)</f>
        <v>0.347716666666667</v>
      </c>
      <c r="N63" s="70" t="n">
        <f aca="false">kWhgen!N63/(Z750RatedkWh*SurveyHrsIn!N63)</f>
        <v>0.299281362007169</v>
      </c>
      <c r="O63" s="70" t="n">
        <f aca="false">kWhgen!O63/(Z750RatedkWh*SurveyHrsIn!O63)</f>
        <v>0.307037037037037</v>
      </c>
      <c r="P63" s="70" t="n">
        <f aca="false">kWhgen!P63/(Z750RatedkWh*SurveyHrsIn!P63)</f>
        <v>0.200129032258065</v>
      </c>
      <c r="Q63" s="70" t="n">
        <f aca="false">kWhgen!Q63/(Z750RatedkWh*SurveyHrsIn!Q63)</f>
        <v>0.374193548387097</v>
      </c>
      <c r="R63" s="70" t="n">
        <f aca="false">kWhgen!R63/(Z750RatedkWh*SurveyHrsIn!R63)</f>
        <v>0.34484126984127</v>
      </c>
      <c r="S63" s="70" t="n">
        <f aca="false">kWhgen!S63/(Z750RatedkWh*SurveyHrsIn!S63)</f>
        <v>0.264516129032258</v>
      </c>
      <c r="T63" s="70" t="n">
        <f aca="false">kWhgen!T63/(Z750RatedkWh*SurveyHrsIn!T63)</f>
        <v>0.451111111111111</v>
      </c>
      <c r="U63" s="70" t="n">
        <f aca="false">kWhgen!U63/(Z750RatedkWh*SurveyHrsIn!U63)</f>
        <v>0.344621112560851</v>
      </c>
      <c r="V63" s="70" t="n">
        <f aca="false">kWhgen!V63/(Z750RatedkWh*SurveyHrsIn!V63)</f>
        <v>0.329259259259259</v>
      </c>
      <c r="W63" s="70" t="n">
        <f aca="false">kWhgen!W63/(Z750RatedkWh*SurveyHrsIn!W63)</f>
        <v>0.204188172043011</v>
      </c>
      <c r="X63" s="70" t="n">
        <f aca="false">kWhgen!X63/(Z750RatedkWh*SurveyHrsIn!X63)</f>
        <v>0.208960573476703</v>
      </c>
      <c r="Y63" s="70" t="n">
        <f aca="false">kWhgen!Y63/(Z750RatedkWh*SurveyHrsIn!Y63)</f>
        <v>0.202222222222222</v>
      </c>
      <c r="Z63" s="70" t="n">
        <f aca="false">kWhgen!Z63/(Z750RatedkWh*SurveyHrsIn!Z63)</f>
        <v>0.360853046594982</v>
      </c>
      <c r="AA63" s="70" t="n">
        <f aca="false">kWhgen!AA63/(Z750RatedkWh*SurveyHrsIn!AA63)</f>
        <v>0.289077777777778</v>
      </c>
      <c r="AB63" s="70" t="n">
        <f aca="false">kWhgen!AB63/(Z750RatedkWh*SurveyHrsIn!AB63)</f>
        <v>0.329032258064516</v>
      </c>
      <c r="AC63" s="70" t="n">
        <f aca="false">kWhgen!AC63/(Z750RatedkWh*SurveyHrsIn!AC63)</f>
        <v>0.398094467133727</v>
      </c>
      <c r="AD63" s="70" t="n">
        <f aca="false">kWhgen!AD63/(Z750RatedkWh*SurveyHrsIn!AD63)</f>
        <v>0.315079365079365</v>
      </c>
      <c r="AE63" s="70" t="n">
        <f aca="false">kWhgen!AE63/(Z750RatedkWh*SurveyHrsIn!AE63)</f>
        <v>0.379928315412186</v>
      </c>
      <c r="AF63" s="70"/>
      <c r="AG63" s="70"/>
      <c r="AH63" s="70"/>
      <c r="AI63" s="70"/>
      <c r="AJ63" s="70"/>
      <c r="AK63" s="70"/>
      <c r="AL63" s="70"/>
      <c r="AM63" s="70"/>
      <c r="AN63" s="70"/>
      <c r="AO63" s="70" t="n">
        <f aca="false">AVERAGE(E63:P63)</f>
        <v>0.316551164407709</v>
      </c>
      <c r="AP63" s="70" t="n">
        <f aca="false">AVERAGE(Q63:AB63)</f>
        <v>0.308573040030921</v>
      </c>
      <c r="AQ63" s="70" t="n">
        <f aca="false">AVERAGE(AC63:AN63)</f>
        <v>0.36436738254176</v>
      </c>
      <c r="AR63" s="70" t="n">
        <f aca="false">AVERAGE(E63:G63)</f>
        <v>0.380987632541229</v>
      </c>
      <c r="AS63" s="70" t="n">
        <f aca="false">AVERAGE(H63:J63)</f>
        <v>0.380423974512147</v>
      </c>
      <c r="AT63" s="70" t="n">
        <f aca="false">AVERAGE(K63:M63)</f>
        <v>0.235977240143369</v>
      </c>
      <c r="AU63" s="136" t="n">
        <f aca="false">AVERAGE(N63:P63)</f>
        <v>0.26881581043409</v>
      </c>
      <c r="AV63" s="70" t="n">
        <f aca="false">AVERAGE(Q63:S63)</f>
        <v>0.327850315753542</v>
      </c>
      <c r="AW63" s="70" t="n">
        <f aca="false">AVERAGE(T63:V63)</f>
        <v>0.374997160977074</v>
      </c>
      <c r="AX63" s="70" t="n">
        <f aca="false">AVERAGE(W63:Y63)</f>
        <v>0.205123655913979</v>
      </c>
      <c r="AY63" s="70" t="n">
        <f aca="false">AVERAGE(Z63:AB63)</f>
        <v>0.326321027479092</v>
      </c>
      <c r="AZ63" s="70" t="n">
        <f aca="false">AVERAGE(AC63:AE63)</f>
        <v>0.36436738254176</v>
      </c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</row>
    <row r="64" customFormat="false" ht="12.75" hidden="false" customHeight="false" outlineLevel="0" collapsed="false">
      <c r="A64" s="69" t="s">
        <v>27</v>
      </c>
      <c r="B64" s="69" t="n">
        <v>2</v>
      </c>
      <c r="C64" s="69" t="n">
        <v>54</v>
      </c>
      <c r="D64" s="70" t="n">
        <f aca="false">kWhgen!D64/(Z750RatedkWh*SurveyHrsIn!D64)</f>
        <v>0.438709677419355</v>
      </c>
      <c r="E64" s="70" t="n">
        <f aca="false">kWhgen!E64/(Z750RatedkWh*SurveyHrsIn!E64)</f>
        <v>0.407116487455197</v>
      </c>
      <c r="F64" s="70" t="n">
        <f aca="false">kWhgen!F64/(Z750RatedkWh*SurveyHrsIn!F64)</f>
        <v>0.504652144187874</v>
      </c>
      <c r="G64" s="70" t="n">
        <f aca="false">kWhgen!G64/(Z750RatedkWh*SurveyHrsIn!G64)</f>
        <v>0.348734632383481</v>
      </c>
      <c r="H64" s="70" t="n">
        <f aca="false">kWhgen!H64/(Z750RatedkWh*SurveyHrsIn!H64)</f>
        <v>0.34</v>
      </c>
      <c r="I64" s="70" t="n">
        <f aca="false">kWhgen!I64/(Z750RatedkWh*SurveyHrsIn!I64)</f>
        <v>0.374551971326165</v>
      </c>
      <c r="J64" s="70" t="n">
        <f aca="false">kWhgen!J64/(Z750RatedkWh*SurveyHrsIn!J64)</f>
        <v>0.361851851851852</v>
      </c>
      <c r="K64" s="70" t="n">
        <f aca="false">kWhgen!K64/(Z750RatedkWh*SurveyHrsIn!K64)</f>
        <v>0.172759856630824</v>
      </c>
      <c r="L64" s="70" t="n">
        <f aca="false">kWhgen!L64/(Z750RatedkWh*SurveyHrsIn!L64)</f>
        <v>0.212903225806452</v>
      </c>
      <c r="M64" s="70" t="n">
        <f aca="false">kWhgen!M64/(Z750RatedkWh*SurveyHrsIn!M64)</f>
        <v>0.364209259259259</v>
      </c>
      <c r="N64" s="70" t="n">
        <f aca="false">kWhgen!N64/(Z750RatedkWh*SurveyHrsIn!N64)</f>
        <v>0.384824372759857</v>
      </c>
      <c r="O64" s="70" t="n">
        <f aca="false">kWhgen!O64/(Z750RatedkWh*SurveyHrsIn!O64)</f>
        <v>0.421851851851852</v>
      </c>
      <c r="P64" s="70" t="n">
        <f aca="false">kWhgen!P64/(Z750RatedkWh*SurveyHrsIn!P64)</f>
        <v>0.306222222222222</v>
      </c>
      <c r="Q64" s="70" t="n">
        <f aca="false">kWhgen!Q64/(Z750RatedkWh*SurveyHrsIn!Q64)</f>
        <v>0.216129032258065</v>
      </c>
      <c r="R64" s="70" t="n">
        <f aca="false">kWhgen!R64/(Z750RatedkWh*SurveyHrsIn!R64)</f>
        <v>0.308333333333333</v>
      </c>
      <c r="S64" s="70" t="n">
        <f aca="false">kWhgen!S64/(Z750RatedkWh*SurveyHrsIn!S64)</f>
        <v>0.322222222222222</v>
      </c>
      <c r="T64" s="70" t="n">
        <f aca="false">kWhgen!T64/(Z750RatedkWh*SurveyHrsIn!T64)</f>
        <v>0.441481481481482</v>
      </c>
      <c r="U64" s="70" t="n">
        <f aca="false">kWhgen!U64/(Z750RatedkWh*SurveyHrsIn!U64)</f>
        <v>0.399788423386195</v>
      </c>
      <c r="V64" s="70" t="n">
        <f aca="false">kWhgen!V64/(Z750RatedkWh*SurveyHrsIn!V64)</f>
        <v>0.318888888888889</v>
      </c>
      <c r="W64" s="70" t="n">
        <f aca="false">kWhgen!W64/(Z750RatedkWh*SurveyHrsIn!W64)</f>
        <v>0.189084229390681</v>
      </c>
      <c r="X64" s="70" t="n">
        <f aca="false">kWhgen!X64/(Z750RatedkWh*SurveyHrsIn!X64)</f>
        <v>0.219354838709677</v>
      </c>
      <c r="Y64" s="70" t="n">
        <f aca="false">kWhgen!Y64/(Z750RatedkWh*SurveyHrsIn!Y64)</f>
        <v>0.238148148148148</v>
      </c>
      <c r="Z64" s="70" t="n">
        <f aca="false">kWhgen!Z64/(Z750RatedkWh*SurveyHrsIn!Z64)</f>
        <v>0.454480286738351</v>
      </c>
      <c r="AA64" s="70" t="n">
        <f aca="false">kWhgen!AA64/(Z750RatedkWh*SurveyHrsIn!AA64)</f>
        <v>0.427407407407407</v>
      </c>
      <c r="AB64" s="70" t="n">
        <f aca="false">kWhgen!AB64/(Z750RatedkWh*SurveyHrsIn!AB64)</f>
        <v>0.454121863799283</v>
      </c>
      <c r="AC64" s="70" t="n">
        <f aca="false">kWhgen!AC64/(Z750RatedkWh*SurveyHrsIn!AC64)</f>
        <v>0.404081252815665</v>
      </c>
      <c r="AD64" s="70" t="n">
        <f aca="false">kWhgen!AD64/(Z750RatedkWh*SurveyHrsIn!AD64)</f>
        <v>0.577380952380952</v>
      </c>
      <c r="AE64" s="70" t="n">
        <f aca="false">kWhgen!AE64/(Z750RatedkWh*SurveyHrsIn!AE64)</f>
        <v>0.383870967741935</v>
      </c>
      <c r="AF64" s="70"/>
      <c r="AG64" s="70"/>
      <c r="AH64" s="70"/>
      <c r="AI64" s="70"/>
      <c r="AJ64" s="70"/>
      <c r="AK64" s="70"/>
      <c r="AL64" s="70"/>
      <c r="AM64" s="70"/>
      <c r="AN64" s="70"/>
      <c r="AO64" s="70" t="n">
        <f aca="false">AVERAGE(E64:P64)</f>
        <v>0.349973156311253</v>
      </c>
      <c r="AP64" s="70" t="n">
        <f aca="false">AVERAGE(Q64:AB64)</f>
        <v>0.332453346313645</v>
      </c>
      <c r="AQ64" s="70" t="n">
        <f aca="false">AVERAGE(AC64:AN64)</f>
        <v>0.455111057646184</v>
      </c>
      <c r="AR64" s="70" t="n">
        <f aca="false">AVERAGE(E64:G64)</f>
        <v>0.420167754675517</v>
      </c>
      <c r="AS64" s="70" t="n">
        <f aca="false">AVERAGE(H64:J64)</f>
        <v>0.358801274392672</v>
      </c>
      <c r="AT64" s="70" t="n">
        <f aca="false">AVERAGE(K64:M64)</f>
        <v>0.249957447232178</v>
      </c>
      <c r="AU64" s="136" t="n">
        <f aca="false">AVERAGE(N64:P64)</f>
        <v>0.370966148944644</v>
      </c>
      <c r="AV64" s="70" t="n">
        <f aca="false">AVERAGE(Q64:S64)</f>
        <v>0.282228195937873</v>
      </c>
      <c r="AW64" s="70" t="n">
        <f aca="false">AVERAGE(T64:V64)</f>
        <v>0.386719597918855</v>
      </c>
      <c r="AX64" s="70" t="n">
        <f aca="false">AVERAGE(W64:Y64)</f>
        <v>0.215529072082836</v>
      </c>
      <c r="AY64" s="70" t="n">
        <f aca="false">AVERAGE(Z64:AB64)</f>
        <v>0.445336519315014</v>
      </c>
      <c r="AZ64" s="70" t="n">
        <f aca="false">AVERAGE(AC64:AE64)</f>
        <v>0.455111057646184</v>
      </c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</row>
    <row r="65" customFormat="false" ht="12.75" hidden="false" customHeight="false" outlineLevel="0" collapsed="false">
      <c r="A65" s="69" t="s">
        <v>27</v>
      </c>
      <c r="B65" s="69" t="n">
        <v>2</v>
      </c>
      <c r="C65" s="69" t="n">
        <v>55</v>
      </c>
      <c r="D65" s="70" t="n">
        <f aca="false">kWhgen!D65/(Z750RatedkWh*SurveyHrsIn!D65)</f>
        <v>0.444086021505376</v>
      </c>
      <c r="E65" s="70" t="n">
        <f aca="false">kWhgen!E65/(Z750RatedkWh*SurveyHrsIn!E65)</f>
        <v>0.399494623655914</v>
      </c>
      <c r="F65" s="70" t="n">
        <f aca="false">kWhgen!F65/(Z750RatedkWh*SurveyHrsIn!F65)</f>
        <v>0.513227371786648</v>
      </c>
      <c r="G65" s="70" t="n">
        <f aca="false">kWhgen!G65/(Z750RatedkWh*SurveyHrsIn!G65)</f>
        <v>0.355669696095653</v>
      </c>
      <c r="H65" s="70" t="n">
        <f aca="false">kWhgen!H65/(Z750RatedkWh*SurveyHrsIn!H65)</f>
        <v>0.379855555555556</v>
      </c>
      <c r="I65" s="70" t="n">
        <f aca="false">kWhgen!I65/(Z750RatedkWh*SurveyHrsIn!I65)</f>
        <v>0.377777777777778</v>
      </c>
      <c r="J65" s="70" t="n">
        <f aca="false">kWhgen!J65/(Z750RatedkWh*SurveyHrsIn!J65)</f>
        <v>0.338888888888889</v>
      </c>
      <c r="K65" s="70" t="n">
        <f aca="false">kWhgen!K65/(Z750RatedkWh*SurveyHrsIn!K65)</f>
        <v>0.183512544802867</v>
      </c>
      <c r="L65" s="70" t="n">
        <f aca="false">kWhgen!L65/(Z750RatedkWh*SurveyHrsIn!L65)</f>
        <v>0.208243727598566</v>
      </c>
      <c r="M65" s="70" t="n">
        <f aca="false">kWhgen!M65/(Z750RatedkWh*SurveyHrsIn!M65)</f>
        <v>0.362127777777778</v>
      </c>
      <c r="N65" s="70" t="n">
        <f aca="false">kWhgen!N65/(Z750RatedkWh*SurveyHrsIn!N65)</f>
        <v>0.374673835125448</v>
      </c>
      <c r="O65" s="70" t="n">
        <f aca="false">kWhgen!O65/(Z750RatedkWh*SurveyHrsIn!O65)</f>
        <v>0.312592592592593</v>
      </c>
      <c r="P65" s="70" t="n">
        <f aca="false">kWhgen!P65/(Z750RatedkWh*SurveyHrsIn!P65)</f>
        <v>0.305863799283154</v>
      </c>
      <c r="Q65" s="70" t="n">
        <f aca="false">kWhgen!Q65/(Z750RatedkWh*SurveyHrsIn!Q65)</f>
        <v>0.351612903225806</v>
      </c>
      <c r="R65" s="70" t="n">
        <f aca="false">kWhgen!R65/(Z750RatedkWh*SurveyHrsIn!R65)</f>
        <v>0.367063492063492</v>
      </c>
      <c r="S65" s="70" t="n">
        <f aca="false">kWhgen!S65/(Z750RatedkWh*SurveyHrsIn!S65)</f>
        <v>0.308602150537634</v>
      </c>
      <c r="T65" s="70" t="n">
        <f aca="false">kWhgen!T65/(Z750RatedkWh*SurveyHrsIn!T65)</f>
        <v>0.444814814814815</v>
      </c>
      <c r="U65" s="70" t="n">
        <f aca="false">kWhgen!U65/(Z750RatedkWh*SurveyHrsIn!U65)</f>
        <v>0.28910464154041</v>
      </c>
      <c r="V65" s="70" t="n">
        <f aca="false">kWhgen!V65/(Z750RatedkWh*SurveyHrsIn!V65)</f>
        <v>0.144814814814815</v>
      </c>
      <c r="W65" s="70" t="n">
        <f aca="false">kWhgen!W65/(Z750RatedkWh*SurveyHrsIn!W65)</f>
        <v>0.112186379928315</v>
      </c>
      <c r="X65" s="70" t="n">
        <f aca="false">kWhgen!X65/(Z750RatedkWh*SurveyHrsIn!X65)</f>
        <v>0.214336917562724</v>
      </c>
      <c r="Y65" s="70" t="n">
        <f aca="false">kWhgen!Y65/(Z750RatedkWh*SurveyHrsIn!Y65)</f>
        <v>0.219259259259259</v>
      </c>
      <c r="Z65" s="70" t="n">
        <f aca="false">kWhgen!Z65/(Z750RatedkWh*SurveyHrsIn!Z65)</f>
        <v>0.428673835125448</v>
      </c>
      <c r="AA65" s="70" t="n">
        <f aca="false">kWhgen!AA65/(Z750RatedkWh*SurveyHrsIn!AA65)</f>
        <v>0.42</v>
      </c>
      <c r="AB65" s="70" t="n">
        <f aca="false">kWhgen!AB65/(Z750RatedkWh*SurveyHrsIn!AB65)</f>
        <v>0.478494623655914</v>
      </c>
      <c r="AC65" s="70" t="n">
        <f aca="false">kWhgen!AC65/(Z750RatedkWh*SurveyHrsIn!AC65)</f>
        <v>0.445333920908583</v>
      </c>
      <c r="AD65" s="70" t="n">
        <f aca="false">kWhgen!AD65/(Z750RatedkWh*SurveyHrsIn!AD65)</f>
        <v>0.564285714285714</v>
      </c>
      <c r="AE65" s="70" t="n">
        <f aca="false">kWhgen!AE65/(Z750RatedkWh*SurveyHrsIn!AE65)</f>
        <v>0.331182795698925</v>
      </c>
      <c r="AF65" s="70"/>
      <c r="AG65" s="70"/>
      <c r="AH65" s="70"/>
      <c r="AI65" s="70"/>
      <c r="AJ65" s="70"/>
      <c r="AK65" s="70"/>
      <c r="AL65" s="70"/>
      <c r="AM65" s="70"/>
      <c r="AN65" s="70"/>
      <c r="AO65" s="70" t="n">
        <f aca="false">AVERAGE(E65:P65)</f>
        <v>0.342660682578404</v>
      </c>
      <c r="AP65" s="70" t="n">
        <f aca="false">AVERAGE(Q65:AB65)</f>
        <v>0.314913652710719</v>
      </c>
      <c r="AQ65" s="70" t="n">
        <f aca="false">AVERAGE(AC65:AN65)</f>
        <v>0.446934143631074</v>
      </c>
      <c r="AR65" s="70" t="n">
        <f aca="false">AVERAGE(E65:G65)</f>
        <v>0.422797230512738</v>
      </c>
      <c r="AS65" s="70" t="n">
        <f aca="false">AVERAGE(H65:J65)</f>
        <v>0.365507407407407</v>
      </c>
      <c r="AT65" s="70" t="n">
        <f aca="false">AVERAGE(K65:M65)</f>
        <v>0.251294683393071</v>
      </c>
      <c r="AU65" s="136" t="n">
        <f aca="false">AVERAGE(N65:P65)</f>
        <v>0.331043409000398</v>
      </c>
      <c r="AV65" s="70" t="n">
        <f aca="false">AVERAGE(Q65:S65)</f>
        <v>0.342426181942311</v>
      </c>
      <c r="AW65" s="70" t="n">
        <f aca="false">AVERAGE(T65:V65)</f>
        <v>0.292911423723347</v>
      </c>
      <c r="AX65" s="70" t="n">
        <f aca="false">AVERAGE(W65:Y65)</f>
        <v>0.181927518916766</v>
      </c>
      <c r="AY65" s="70" t="n">
        <f aca="false">AVERAGE(Z65:AB65)</f>
        <v>0.442389486260454</v>
      </c>
      <c r="AZ65" s="70" t="n">
        <f aca="false">AVERAGE(AC65:AE65)</f>
        <v>0.446934143631074</v>
      </c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</row>
    <row r="66" customFormat="false" ht="12.75" hidden="false" customHeight="false" outlineLevel="0" collapsed="false">
      <c r="A66" s="69" t="s">
        <v>27</v>
      </c>
      <c r="B66" s="69" t="n">
        <v>2</v>
      </c>
      <c r="C66" s="69" t="n">
        <v>56</v>
      </c>
      <c r="D66" s="70" t="n">
        <f aca="false">kWhgen!D66/(Z750RatedkWh*SurveyHrsIn!D66)</f>
        <v>0.427598566308244</v>
      </c>
      <c r="E66" s="70" t="n">
        <f aca="false">kWhgen!E66/(Z750RatedkWh*SurveyHrsIn!E66)</f>
        <v>0.38986917562724</v>
      </c>
      <c r="F66" s="70" t="n">
        <f aca="false">kWhgen!F66/(Z750RatedkWh*SurveyHrsIn!F66)</f>
        <v>0.470351233792776</v>
      </c>
      <c r="G66" s="70" t="n">
        <f aca="false">kWhgen!G66/(Z750RatedkWh*SurveyHrsIn!G66)</f>
        <v>0.342129809800461</v>
      </c>
      <c r="H66" s="70" t="n">
        <f aca="false">kWhgen!H66/(Z750RatedkWh*SurveyHrsIn!H66)</f>
        <v>0.40387962962963</v>
      </c>
      <c r="I66" s="70" t="n">
        <f aca="false">kWhgen!I66/(Z750RatedkWh*SurveyHrsIn!I66)</f>
        <v>0.361290322580645</v>
      </c>
      <c r="J66" s="70" t="n">
        <f aca="false">kWhgen!J66/(Z750RatedkWh*SurveyHrsIn!J66)</f>
        <v>0.347777777777778</v>
      </c>
      <c r="K66" s="70" t="n">
        <f aca="false">kWhgen!K66/(Z750RatedkWh*SurveyHrsIn!K66)</f>
        <v>0.174910394265233</v>
      </c>
      <c r="L66" s="70" t="n">
        <f aca="false">kWhgen!L66/(Z750RatedkWh*SurveyHrsIn!L66)</f>
        <v>0.192831541218638</v>
      </c>
      <c r="M66" s="70" t="n">
        <f aca="false">kWhgen!M66/(Z750RatedkWh*SurveyHrsIn!M66)</f>
        <v>0.356590740740741</v>
      </c>
      <c r="N66" s="70" t="n">
        <f aca="false">kWhgen!N66/(Z750RatedkWh*SurveyHrsIn!N66)</f>
        <v>0.362191756272401</v>
      </c>
      <c r="O66" s="70" t="n">
        <f aca="false">kWhgen!O66/(Z750RatedkWh*SurveyHrsIn!O66)</f>
        <v>0.402222222222222</v>
      </c>
      <c r="P66" s="70" t="n">
        <f aca="false">kWhgen!P66/(Z750RatedkWh*SurveyHrsIn!P66)</f>
        <v>0.351025089605735</v>
      </c>
      <c r="Q66" s="70" t="n">
        <f aca="false">kWhgen!Q66/(Z750RatedkWh*SurveyHrsIn!Q66)</f>
        <v>0.396415770609319</v>
      </c>
      <c r="R66" s="70" t="n">
        <f aca="false">kWhgen!R66/(Z750RatedkWh*SurveyHrsIn!R66)</f>
        <v>0.311507936507937</v>
      </c>
      <c r="S66" s="70" t="n">
        <f aca="false">kWhgen!S66/(Z750RatedkWh*SurveyHrsIn!S66)</f>
        <v>0.311469534050179</v>
      </c>
      <c r="T66" s="70" t="n">
        <f aca="false">kWhgen!T66/(Z750RatedkWh*SurveyHrsIn!T66)</f>
        <v>0.445185185185185</v>
      </c>
      <c r="U66" s="70" t="n">
        <f aca="false">kWhgen!U66/(Z750RatedkWh*SurveyHrsIn!U66)</f>
        <v>0.373601408753911</v>
      </c>
      <c r="V66" s="70" t="n">
        <f aca="false">kWhgen!V66/(Z750RatedkWh*SurveyHrsIn!V66)</f>
        <v>0.316666666666667</v>
      </c>
      <c r="W66" s="70" t="n">
        <f aca="false">kWhgen!W66/(Z750RatedkWh*SurveyHrsIn!W66)</f>
        <v>0.186976702508961</v>
      </c>
      <c r="X66" s="70" t="n">
        <f aca="false">kWhgen!X66/(Z750RatedkWh*SurveyHrsIn!X66)</f>
        <v>0.206810035842294</v>
      </c>
      <c r="Y66" s="70" t="n">
        <f aca="false">kWhgen!Y66/(Z750RatedkWh*SurveyHrsIn!Y66)</f>
        <v>0.220740740740741</v>
      </c>
      <c r="Z66" s="70" t="n">
        <f aca="false">kWhgen!Z66/(Z750RatedkWh*SurveyHrsIn!Z66)</f>
        <v>0.406810035842294</v>
      </c>
      <c r="AA66" s="70" t="n">
        <f aca="false">kWhgen!AA66/(Z750RatedkWh*SurveyHrsIn!AA66)</f>
        <v>0.405555555555556</v>
      </c>
      <c r="AB66" s="70" t="n">
        <f aca="false">kWhgen!AB66/(Z750RatedkWh*SurveyHrsIn!AB66)</f>
        <v>0.463082437275986</v>
      </c>
      <c r="AC66" s="70" t="n">
        <f aca="false">kWhgen!AC66/(Z750RatedkWh*SurveyHrsIn!AC66)</f>
        <v>0.0915243899404436</v>
      </c>
      <c r="AD66" s="70" t="n">
        <f aca="false">kWhgen!AD66/(Z750RatedkWh*SurveyHrsIn!AD66)</f>
        <v>0.475793650793651</v>
      </c>
      <c r="AE66" s="70" t="n">
        <f aca="false">kWhgen!AE66/(Z750RatedkWh*SurveyHrsIn!AE66)</f>
        <v>0.352329749103943</v>
      </c>
      <c r="AF66" s="70"/>
      <c r="AG66" s="70"/>
      <c r="AH66" s="70"/>
      <c r="AI66" s="70"/>
      <c r="AJ66" s="70"/>
      <c r="AK66" s="70"/>
      <c r="AL66" s="70"/>
      <c r="AM66" s="70"/>
      <c r="AN66" s="70"/>
      <c r="AO66" s="70" t="n">
        <f aca="false">AVERAGE(E66:P66)</f>
        <v>0.346255807794458</v>
      </c>
      <c r="AP66" s="70" t="n">
        <f aca="false">AVERAGE(Q66:AB66)</f>
        <v>0.337068500794919</v>
      </c>
      <c r="AQ66" s="70" t="n">
        <f aca="false">AVERAGE(AC66:AN66)</f>
        <v>0.306549263279346</v>
      </c>
      <c r="AR66" s="70" t="n">
        <f aca="false">AVERAGE(E66:G66)</f>
        <v>0.400783406406826</v>
      </c>
      <c r="AS66" s="70" t="n">
        <f aca="false">AVERAGE(H66:J66)</f>
        <v>0.370982576662684</v>
      </c>
      <c r="AT66" s="70" t="n">
        <f aca="false">AVERAGE(K66:M66)</f>
        <v>0.241444225408204</v>
      </c>
      <c r="AU66" s="136" t="n">
        <f aca="false">AVERAGE(N66:P66)</f>
        <v>0.371813022700119</v>
      </c>
      <c r="AV66" s="70" t="n">
        <f aca="false">AVERAGE(Q66:S66)</f>
        <v>0.339797747055812</v>
      </c>
      <c r="AW66" s="70" t="n">
        <f aca="false">AVERAGE(T66:V66)</f>
        <v>0.378484420201921</v>
      </c>
      <c r="AX66" s="70" t="n">
        <f aca="false">AVERAGE(W66:Y66)</f>
        <v>0.204842493030665</v>
      </c>
      <c r="AY66" s="70" t="n">
        <f aca="false">AVERAGE(Z66:AB66)</f>
        <v>0.425149342891278</v>
      </c>
      <c r="AZ66" s="70" t="n">
        <f aca="false">AVERAGE(AC66:AE66)</f>
        <v>0.306549263279346</v>
      </c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</row>
    <row r="67" customFormat="false" ht="12.75" hidden="false" customHeight="false" outlineLevel="0" collapsed="false">
      <c r="A67" s="69" t="s">
        <v>27</v>
      </c>
      <c r="B67" s="69" t="n">
        <v>2</v>
      </c>
      <c r="C67" s="69" t="n">
        <v>57</v>
      </c>
      <c r="D67" s="70" t="n">
        <f aca="false">kWhgen!D67/(Z750RatedkWh*SurveyHrsIn!D67)</f>
        <v>0.446594982078853</v>
      </c>
      <c r="E67" s="70" t="n">
        <f aca="false">kWhgen!E67/(Z750RatedkWh*SurveyHrsIn!E67)</f>
        <v>0.415137992831541</v>
      </c>
      <c r="F67" s="70" t="n">
        <f aca="false">kWhgen!F67/(Z750RatedkWh*SurveyHrsIn!F67)</f>
        <v>0.512798610406709</v>
      </c>
      <c r="G67" s="70" t="n">
        <f aca="false">kWhgen!G67/(Z750RatedkWh*SurveyHrsIn!G67)</f>
        <v>0.356330178353955</v>
      </c>
      <c r="H67" s="70" t="n">
        <f aca="false">kWhgen!H67/(Z750RatedkWh*SurveyHrsIn!H67)</f>
        <v>0.426740740740741</v>
      </c>
      <c r="I67" s="70" t="n">
        <f aca="false">kWhgen!I67/(Z750RatedkWh*SurveyHrsIn!I67)</f>
        <v>0.392831541218638</v>
      </c>
      <c r="J67" s="70" t="n">
        <f aca="false">kWhgen!J67/(Z750RatedkWh*SurveyHrsIn!J67)</f>
        <v>0.355555555555556</v>
      </c>
      <c r="K67" s="70" t="n">
        <f aca="false">kWhgen!K67/(Z750RatedkWh*SurveyHrsIn!K67)</f>
        <v>0.185663082437276</v>
      </c>
      <c r="L67" s="70" t="n">
        <f aca="false">kWhgen!L67/(Z750RatedkWh*SurveyHrsIn!L67)</f>
        <v>0.206451612903226</v>
      </c>
      <c r="M67" s="70" t="n">
        <f aca="false">kWhgen!M67/(Z750RatedkWh*SurveyHrsIn!M67)</f>
        <v>0.362209259259259</v>
      </c>
      <c r="N67" s="70" t="n">
        <f aca="false">kWhgen!N67/(Z750RatedkWh*SurveyHrsIn!N67)</f>
        <v>0.372620071684588</v>
      </c>
      <c r="O67" s="70" t="n">
        <f aca="false">kWhgen!O67/(Z750RatedkWh*SurveyHrsIn!O67)</f>
        <v>0.41962962962963</v>
      </c>
      <c r="P67" s="70" t="n">
        <f aca="false">kWhgen!P67/(Z750RatedkWh*SurveyHrsIn!P67)</f>
        <v>0.282566308243728</v>
      </c>
      <c r="Q67" s="70" t="n">
        <f aca="false">kWhgen!Q67/(Z750RatedkWh*SurveyHrsIn!Q67)</f>
        <v>0.395340501792115</v>
      </c>
      <c r="R67" s="70" t="n">
        <f aca="false">kWhgen!R67/(Z750RatedkWh*SurveyHrsIn!R67)</f>
        <v>0.363095238095238</v>
      </c>
      <c r="S67" s="70" t="n">
        <f aca="false">kWhgen!S67/(Z750RatedkWh*SurveyHrsIn!S67)</f>
        <v>0.329749103942652</v>
      </c>
      <c r="T67" s="70" t="n">
        <f aca="false">kWhgen!T67/(Z750RatedkWh*SurveyHrsIn!T67)</f>
        <v>0.470740740740741</v>
      </c>
      <c r="U67" s="70" t="n">
        <f aca="false">kWhgen!U67/(Z750RatedkWh*SurveyHrsIn!U67)</f>
        <v>0.389313617533282</v>
      </c>
      <c r="V67" s="70" t="n">
        <f aca="false">kWhgen!V67/(Z750RatedkWh*SurveyHrsIn!V67)</f>
        <v>0.318518518518519</v>
      </c>
      <c r="W67" s="70" t="n">
        <f aca="false">kWhgen!W67/(Z750RatedkWh*SurveyHrsIn!W67)</f>
        <v>0.194824372759857</v>
      </c>
      <c r="X67" s="70" t="n">
        <f aca="false">kWhgen!X67/(Z750RatedkWh*SurveyHrsIn!X67)</f>
        <v>0.225089605734767</v>
      </c>
      <c r="Y67" s="70" t="n">
        <f aca="false">kWhgen!Y67/(Z750RatedkWh*SurveyHrsIn!Y67)</f>
        <v>0.218888888888889</v>
      </c>
      <c r="Z67" s="70" t="n">
        <f aca="false">kWhgen!Z67/(Z750RatedkWh*SurveyHrsIn!Z67)</f>
        <v>0.443727598566308</v>
      </c>
      <c r="AA67" s="70" t="n">
        <f aca="false">kWhgen!AA67/(Z750RatedkWh*SurveyHrsIn!AA67)</f>
        <v>0.406296296296296</v>
      </c>
      <c r="AB67" s="70" t="n">
        <f aca="false">kWhgen!AB67/(Z750RatedkWh*SurveyHrsIn!AB67)</f>
        <v>0.480286738351254</v>
      </c>
      <c r="AC67" s="70" t="n">
        <f aca="false">kWhgen!AC67/(Z750RatedkWh*SurveyHrsIn!AC67)</f>
        <v>0.457870751185104</v>
      </c>
      <c r="AD67" s="70" t="n">
        <f aca="false">kWhgen!AD67/(Z750RatedkWh*SurveyHrsIn!AD67)</f>
        <v>0.575</v>
      </c>
      <c r="AE67" s="70" t="n">
        <f aca="false">kWhgen!AE67/(Z750RatedkWh*SurveyHrsIn!AE67)</f>
        <v>0.355197132616487</v>
      </c>
      <c r="AF67" s="70"/>
      <c r="AG67" s="70"/>
      <c r="AH67" s="70"/>
      <c r="AI67" s="70"/>
      <c r="AJ67" s="70"/>
      <c r="AK67" s="70"/>
      <c r="AL67" s="70"/>
      <c r="AM67" s="70"/>
      <c r="AN67" s="70"/>
      <c r="AO67" s="70" t="n">
        <f aca="false">AVERAGE(E67:P67)</f>
        <v>0.357377881938737</v>
      </c>
      <c r="AP67" s="70" t="n">
        <f aca="false">AVERAGE(Q67:AB67)</f>
        <v>0.352989268434993</v>
      </c>
      <c r="AQ67" s="70" t="n">
        <f aca="false">AVERAGE(AC67:AN67)</f>
        <v>0.46268929460053</v>
      </c>
      <c r="AR67" s="70" t="n">
        <f aca="false">AVERAGE(E67:G67)</f>
        <v>0.428088927197402</v>
      </c>
      <c r="AS67" s="70" t="n">
        <f aca="false">AVERAGE(H67:J67)</f>
        <v>0.391709279171645</v>
      </c>
      <c r="AT67" s="70" t="n">
        <f aca="false">AVERAGE(K67:M67)</f>
        <v>0.25144131819992</v>
      </c>
      <c r="AU67" s="136" t="n">
        <f aca="false">AVERAGE(N67:P67)</f>
        <v>0.358272003185982</v>
      </c>
      <c r="AV67" s="70" t="n">
        <f aca="false">AVERAGE(Q67:S67)</f>
        <v>0.362728281276668</v>
      </c>
      <c r="AW67" s="70" t="n">
        <f aca="false">AVERAGE(T67:V67)</f>
        <v>0.392857625597514</v>
      </c>
      <c r="AX67" s="70" t="n">
        <f aca="false">AVERAGE(W67:Y67)</f>
        <v>0.212934289127838</v>
      </c>
      <c r="AY67" s="70" t="n">
        <f aca="false">AVERAGE(Z67:AB67)</f>
        <v>0.443436877737953</v>
      </c>
      <c r="AZ67" s="70" t="n">
        <f aca="false">AVERAGE(AC67:AE67)</f>
        <v>0.46268929460053</v>
      </c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</row>
    <row r="68" customFormat="false" ht="12.75" hidden="false" customHeight="false" outlineLevel="0" collapsed="false">
      <c r="A68" s="69" t="s">
        <v>27</v>
      </c>
      <c r="B68" s="69" t="n">
        <v>2</v>
      </c>
      <c r="C68" s="69" t="n">
        <v>58</v>
      </c>
      <c r="D68" s="70" t="n">
        <f aca="false">kWhgen!D68/(Z750RatedkWh*SurveyHrsIn!D68)</f>
        <v>0.43584229390681</v>
      </c>
      <c r="E68" s="70" t="n">
        <f aca="false">kWhgen!E68/(Z750RatedkWh*SurveyHrsIn!E68)</f>
        <v>0.4099229390681</v>
      </c>
      <c r="F68" s="70" t="n">
        <f aca="false">kWhgen!F68/(Z750RatedkWh*SurveyHrsIn!F68)</f>
        <v>0.472923802072408</v>
      </c>
      <c r="G68" s="70" t="n">
        <f aca="false">kWhgen!G68/(Z750RatedkWh*SurveyHrsIn!G68)</f>
        <v>0.125161387948238</v>
      </c>
      <c r="H68" s="70" t="n">
        <f aca="false">kWhgen!H68/(Z750RatedkWh*SurveyHrsIn!H68)</f>
        <v>0</v>
      </c>
      <c r="I68" s="70" t="n">
        <f aca="false">kWhgen!I68/(Z750RatedkWh*SurveyHrsIn!I68)</f>
        <v>0</v>
      </c>
      <c r="J68" s="70" t="n">
        <f aca="false">kWhgen!J68/(Z750RatedkWh*SurveyHrsIn!J68)</f>
        <v>0</v>
      </c>
      <c r="K68" s="70" t="n">
        <f aca="false">kWhgen!K68/(Z750RatedkWh*SurveyHrsIn!K68)</f>
        <v>0.0659498207885305</v>
      </c>
      <c r="L68" s="70" t="n">
        <f aca="false">kWhgen!L68/(Z750RatedkWh*SurveyHrsIn!L68)</f>
        <v>0.183870967741935</v>
      </c>
      <c r="M68" s="70" t="n">
        <f aca="false">kWhgen!M68/(Z750RatedkWh*SurveyHrsIn!M68)</f>
        <v>0.354042592592593</v>
      </c>
      <c r="N68" s="70" t="n">
        <f aca="false">kWhgen!N68/(Z750RatedkWh*SurveyHrsIn!N68)</f>
        <v>0.364793906810036</v>
      </c>
      <c r="O68" s="70" t="n">
        <f aca="false">kWhgen!O68/(Z750RatedkWh*SurveyHrsIn!O68)</f>
        <v>0.388518518518519</v>
      </c>
      <c r="P68" s="70" t="n">
        <f aca="false">kWhgen!P68/(Z750RatedkWh*SurveyHrsIn!P68)</f>
        <v>0.371813620071685</v>
      </c>
      <c r="Q68" s="70" t="n">
        <f aca="false">kWhgen!Q68/(Z750RatedkWh*SurveyHrsIn!Q68)</f>
        <v>0.418279569892473</v>
      </c>
      <c r="R68" s="70" t="n">
        <f aca="false">kWhgen!R68/(Z750RatedkWh*SurveyHrsIn!R68)</f>
        <v>0.286904761904762</v>
      </c>
      <c r="S68" s="70" t="n">
        <f aca="false">kWhgen!S68/(Z750RatedkWh*SurveyHrsIn!S68)</f>
        <v>0.31326164874552</v>
      </c>
      <c r="T68" s="70" t="n">
        <f aca="false">kWhgen!T68/(Z750RatedkWh*SurveyHrsIn!T68)</f>
        <v>0.447037037037037</v>
      </c>
      <c r="U68" s="70" t="n">
        <f aca="false">kWhgen!U68/(Z750RatedkWh*SurveyHrsIn!U68)</f>
        <v>0.315640816367791</v>
      </c>
      <c r="V68" s="70" t="n">
        <f aca="false">kWhgen!V68/(Z750RatedkWh*SurveyHrsIn!V68)</f>
        <v>0.309259259259259</v>
      </c>
      <c r="W68" s="70" t="n">
        <f aca="false">kWhgen!W68/(Z750RatedkWh*SurveyHrsIn!W68)</f>
        <v>0.18370788530466</v>
      </c>
      <c r="X68" s="70" t="n">
        <f aca="false">kWhgen!X68/(Z750RatedkWh*SurveyHrsIn!X68)</f>
        <v>0.198924731182796</v>
      </c>
      <c r="Y68" s="70" t="n">
        <f aca="false">kWhgen!Y68/(Z750RatedkWh*SurveyHrsIn!Y68)</f>
        <v>0.199259259259259</v>
      </c>
      <c r="Z68" s="70" t="n">
        <f aca="false">kWhgen!Z68/(Z750RatedkWh*SurveyHrsIn!Z68)</f>
        <v>0.43405017921147</v>
      </c>
      <c r="AA68" s="70" t="n">
        <f aca="false">kWhgen!AA68/(Z750RatedkWh*SurveyHrsIn!AA68)</f>
        <v>0.394444444444444</v>
      </c>
      <c r="AB68" s="70" t="n">
        <f aca="false">kWhgen!AB68/(Z750RatedkWh*SurveyHrsIn!AB68)</f>
        <v>0.431899641577061</v>
      </c>
      <c r="AC68" s="70" t="n">
        <f aca="false">kWhgen!AC68/(Z750RatedkWh*SurveyHrsIn!AC68)</f>
        <v>0.318322491683484</v>
      </c>
      <c r="AD68" s="70" t="n">
        <f aca="false">kWhgen!AD68/(Z750RatedkWh*SurveyHrsIn!AD68)</f>
        <v>0.573412698412698</v>
      </c>
      <c r="AE68" s="70" t="n">
        <f aca="false">kWhgen!AE68/(Z750RatedkWh*SurveyHrsIn!AE68)</f>
        <v>0.372401433691756</v>
      </c>
      <c r="AF68" s="70"/>
      <c r="AG68" s="70"/>
      <c r="AH68" s="70"/>
      <c r="AI68" s="70"/>
      <c r="AJ68" s="70"/>
      <c r="AK68" s="70"/>
      <c r="AL68" s="70"/>
      <c r="AM68" s="70"/>
      <c r="AN68" s="70"/>
      <c r="AO68" s="70" t="n">
        <f aca="false">AVERAGE(E68:P68)</f>
        <v>0.228083129634337</v>
      </c>
      <c r="AP68" s="70" t="n">
        <f aca="false">AVERAGE(Q68:AB68)</f>
        <v>0.327722436182211</v>
      </c>
      <c r="AQ68" s="70" t="n">
        <f aca="false">AVERAGE(AC68:AN68)</f>
        <v>0.42137887459598</v>
      </c>
      <c r="AR68" s="70" t="n">
        <f aca="false">AVERAGE(E68:G68)</f>
        <v>0.336002709696249</v>
      </c>
      <c r="AS68" s="70" t="n">
        <f aca="false">AVERAGE(H68:J68)</f>
        <v>0</v>
      </c>
      <c r="AT68" s="70" t="n">
        <f aca="false">AVERAGE(K68:M68)</f>
        <v>0.201287793707686</v>
      </c>
      <c r="AU68" s="136" t="n">
        <f aca="false">AVERAGE(N68:P68)</f>
        <v>0.375042015133413</v>
      </c>
      <c r="AV68" s="70" t="n">
        <f aca="false">AVERAGE(Q68:S68)</f>
        <v>0.339481993514252</v>
      </c>
      <c r="AW68" s="70" t="n">
        <f aca="false">AVERAGE(T68:V68)</f>
        <v>0.357312370888029</v>
      </c>
      <c r="AX68" s="70" t="n">
        <f aca="false">AVERAGE(W68:Y68)</f>
        <v>0.193963958582238</v>
      </c>
      <c r="AY68" s="70" t="n">
        <f aca="false">AVERAGE(Z68:AB68)</f>
        <v>0.420131421744325</v>
      </c>
      <c r="AZ68" s="70" t="n">
        <f aca="false">AVERAGE(AC68:AE68)</f>
        <v>0.42137887459598</v>
      </c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</row>
    <row r="69" customFormat="false" ht="12.75" hidden="false" customHeight="false" outlineLevel="0" collapsed="false">
      <c r="A69" s="69" t="s">
        <v>27</v>
      </c>
      <c r="B69" s="69" t="n">
        <v>2</v>
      </c>
      <c r="C69" s="69" t="n">
        <v>59</v>
      </c>
      <c r="D69" s="70" t="n">
        <f aca="false">kWhgen!D69/(Z750RatedkWh*SurveyHrsIn!D69)</f>
        <v>0.408243727598566</v>
      </c>
      <c r="E69" s="70" t="n">
        <f aca="false">kWhgen!E69/(Z750RatedkWh*SurveyHrsIn!E69)</f>
        <v>0.373021505376344</v>
      </c>
      <c r="F69" s="70" t="n">
        <f aca="false">kWhgen!F69/(Z750RatedkWh*SurveyHrsIn!F69)</f>
        <v>0.436479084777617</v>
      </c>
      <c r="G69" s="70" t="n">
        <f aca="false">kWhgen!G69/(Z750RatedkWh*SurveyHrsIn!G69)</f>
        <v>0.256597357350346</v>
      </c>
      <c r="H69" s="70" t="n">
        <f aca="false">kWhgen!H69/(Z750RatedkWh*SurveyHrsIn!H69)</f>
        <v>0.265555555555556</v>
      </c>
      <c r="I69" s="70" t="n">
        <f aca="false">kWhgen!I69/(Z750RatedkWh*SurveyHrsIn!I69)</f>
        <v>0.363082437275986</v>
      </c>
      <c r="J69" s="70" t="n">
        <f aca="false">kWhgen!J69/(Z750RatedkWh*SurveyHrsIn!J69)</f>
        <v>0.32037037037037</v>
      </c>
      <c r="K69" s="70" t="n">
        <f aca="false">kWhgen!K69/(Z750RatedkWh*SurveyHrsIn!K69)</f>
        <v>0.167025089605735</v>
      </c>
      <c r="L69" s="70" t="n">
        <f aca="false">kWhgen!L69/(Z750RatedkWh*SurveyHrsIn!L69)</f>
        <v>0.188530465949821</v>
      </c>
      <c r="M69" s="70" t="n">
        <f aca="false">kWhgen!M69/(Z750RatedkWh*SurveyHrsIn!M69)</f>
        <v>0.310716666666667</v>
      </c>
      <c r="N69" s="70" t="n">
        <f aca="false">kWhgen!N69/(Z750RatedkWh*SurveyHrsIn!N69)</f>
        <v>0.338953405017921</v>
      </c>
      <c r="O69" s="70" t="n">
        <f aca="false">kWhgen!O69/(Z750RatedkWh*SurveyHrsIn!O69)</f>
        <v>0.306296296296296</v>
      </c>
      <c r="P69" s="70" t="n">
        <f aca="false">kWhgen!P69/(Z750RatedkWh*SurveyHrsIn!P69)</f>
        <v>0.216258064516129</v>
      </c>
      <c r="Q69" s="70" t="n">
        <f aca="false">kWhgen!Q69/(Z750RatedkWh*SurveyHrsIn!Q69)</f>
        <v>0.323297491039427</v>
      </c>
      <c r="R69" s="70" t="n">
        <f aca="false">kWhgen!R69/(Z750RatedkWh*SurveyHrsIn!R69)</f>
        <v>0.28968253968254</v>
      </c>
      <c r="S69" s="70" t="n">
        <f aca="false">kWhgen!S69/(Z750RatedkWh*SurveyHrsIn!S69)</f>
        <v>0.199283154121864</v>
      </c>
      <c r="T69" s="70" t="n">
        <f aca="false">kWhgen!T69/(Z750RatedkWh*SurveyHrsIn!T69)</f>
        <v>0.385925925925926</v>
      </c>
      <c r="U69" s="70" t="n">
        <f aca="false">kWhgen!U69/(Z750RatedkWh*SurveyHrsIn!U69)</f>
        <v>0.323671500855024</v>
      </c>
      <c r="V69" s="70" t="n">
        <f aca="false">kWhgen!V69/(Z750RatedkWh*SurveyHrsIn!V69)</f>
        <v>0.292592592592593</v>
      </c>
      <c r="W69" s="70" t="n">
        <f aca="false">kWhgen!W69/(Z750RatedkWh*SurveyHrsIn!W69)</f>
        <v>0.170240143369176</v>
      </c>
      <c r="X69" s="70" t="n">
        <f aca="false">kWhgen!X69/(Z750RatedkWh*SurveyHrsIn!X69)</f>
        <v>0.174910394265233</v>
      </c>
      <c r="Y69" s="70" t="n">
        <f aca="false">kWhgen!Y69/(Z750RatedkWh*SurveyHrsIn!Y69)</f>
        <v>0.203333333333333</v>
      </c>
      <c r="Z69" s="70" t="n">
        <f aca="false">kWhgen!Z69/(Z750RatedkWh*SurveyHrsIn!Z69)</f>
        <v>0.211827956989247</v>
      </c>
      <c r="AA69" s="70" t="n">
        <f aca="false">kWhgen!AA69/(Z750RatedkWh*SurveyHrsIn!AA69)</f>
        <v>0.325925925925926</v>
      </c>
      <c r="AB69" s="70" t="n">
        <f aca="false">kWhgen!AB69/(Z750RatedkWh*SurveyHrsIn!AB69)</f>
        <v>0.459856630824373</v>
      </c>
      <c r="AC69" s="70" t="n">
        <f aca="false">kWhgen!AC69/(Z750RatedkWh*SurveyHrsIn!AC69)</f>
        <v>0.42067665728176</v>
      </c>
      <c r="AD69" s="70" t="n">
        <f aca="false">kWhgen!AD69/(Z750RatedkWh*SurveyHrsIn!AD69)</f>
        <v>0.548015873015873</v>
      </c>
      <c r="AE69" s="70" t="n">
        <f aca="false">kWhgen!AE69/(Z750RatedkWh*SurveyHrsIn!AE69)</f>
        <v>0.360215053763441</v>
      </c>
      <c r="AF69" s="70"/>
      <c r="AG69" s="70"/>
      <c r="AH69" s="70"/>
      <c r="AI69" s="70"/>
      <c r="AJ69" s="70"/>
      <c r="AK69" s="70"/>
      <c r="AL69" s="70"/>
      <c r="AM69" s="70"/>
      <c r="AN69" s="70"/>
      <c r="AO69" s="70" t="n">
        <f aca="false">AVERAGE(E69:P69)</f>
        <v>0.295240524896566</v>
      </c>
      <c r="AP69" s="70" t="n">
        <f aca="false">AVERAGE(Q69:AB69)</f>
        <v>0.280045632410388</v>
      </c>
      <c r="AQ69" s="70" t="n">
        <f aca="false">AVERAGE(AC69:AN69)</f>
        <v>0.442969194687025</v>
      </c>
      <c r="AR69" s="70" t="n">
        <f aca="false">AVERAGE(E69:G69)</f>
        <v>0.355365982501436</v>
      </c>
      <c r="AS69" s="70" t="n">
        <f aca="false">AVERAGE(H69:J69)</f>
        <v>0.316336121067304</v>
      </c>
      <c r="AT69" s="70" t="n">
        <f aca="false">AVERAGE(K69:M69)</f>
        <v>0.222090740740741</v>
      </c>
      <c r="AU69" s="136" t="n">
        <f aca="false">AVERAGE(N69:P69)</f>
        <v>0.287169255276782</v>
      </c>
      <c r="AV69" s="70" t="n">
        <f aca="false">AVERAGE(Q69:S69)</f>
        <v>0.270754394947943</v>
      </c>
      <c r="AW69" s="70" t="n">
        <f aca="false">AVERAGE(T69:V69)</f>
        <v>0.334063339791181</v>
      </c>
      <c r="AX69" s="70" t="n">
        <f aca="false">AVERAGE(W69:Y69)</f>
        <v>0.182827956989247</v>
      </c>
      <c r="AY69" s="70" t="n">
        <f aca="false">AVERAGE(Z69:AB69)</f>
        <v>0.332536837913182</v>
      </c>
      <c r="AZ69" s="70" t="n">
        <f aca="false">AVERAGE(AC69:AE69)</f>
        <v>0.442969194687025</v>
      </c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</row>
    <row r="70" customFormat="false" ht="12.75" hidden="false" customHeight="false" outlineLevel="0" collapsed="false">
      <c r="A70" s="69" t="s">
        <v>27</v>
      </c>
      <c r="B70" s="69" t="n">
        <v>2</v>
      </c>
      <c r="C70" s="69" t="n">
        <v>60</v>
      </c>
      <c r="D70" s="70" t="n">
        <f aca="false">kWhgen!D70/(Z750RatedkWh*SurveyHrsIn!D70)</f>
        <v>0.429390681003584</v>
      </c>
      <c r="E70" s="70" t="n">
        <f aca="false">kWhgen!E70/(Z750RatedkWh*SurveyHrsIn!E70)</f>
        <v>0.400698924731183</v>
      </c>
      <c r="F70" s="70" t="n">
        <f aca="false">kWhgen!F70/(Z750RatedkWh*SurveyHrsIn!F70)</f>
        <v>0.461776006194002</v>
      </c>
      <c r="G70" s="70" t="n">
        <f aca="false">kWhgen!G70/(Z750RatedkWh*SurveyHrsIn!G70)</f>
        <v>0.335855228346591</v>
      </c>
      <c r="H70" s="70" t="n">
        <f aca="false">kWhgen!H70/(Z750RatedkWh*SurveyHrsIn!H70)</f>
        <v>0.368277777777778</v>
      </c>
      <c r="I70" s="70" t="n">
        <f aca="false">kWhgen!I70/(Z750RatedkWh*SurveyHrsIn!I70)</f>
        <v>0.340143369175627</v>
      </c>
      <c r="J70" s="70" t="n">
        <f aca="false">kWhgen!J70/(Z750RatedkWh*SurveyHrsIn!J70)</f>
        <v>0.361851851851852</v>
      </c>
      <c r="K70" s="70" t="n">
        <f aca="false">kWhgen!K70/(Z750RatedkWh*SurveyHrsIn!K70)</f>
        <v>0.175627240143369</v>
      </c>
      <c r="L70" s="70" t="n">
        <f aca="false">kWhgen!L70/(Z750RatedkWh*SurveyHrsIn!L70)</f>
        <v>0.203942652329749</v>
      </c>
      <c r="M70" s="70" t="n">
        <f aca="false">kWhgen!M70/(Z750RatedkWh*SurveyHrsIn!M70)</f>
        <v>0.354435185185185</v>
      </c>
      <c r="N70" s="70" t="n">
        <f aca="false">kWhgen!N70/(Z750RatedkWh*SurveyHrsIn!N70)</f>
        <v>0.364729390681004</v>
      </c>
      <c r="O70" s="70" t="n">
        <f aca="false">kWhgen!O70/(Z750RatedkWh*SurveyHrsIn!O70)</f>
        <v>0.419259259259259</v>
      </c>
      <c r="P70" s="70" t="n">
        <f aca="false">kWhgen!P70/(Z750RatedkWh*SurveyHrsIn!P70)</f>
        <v>0.356043010752688</v>
      </c>
      <c r="Q70" s="70" t="n">
        <f aca="false">kWhgen!Q70/(Z750RatedkWh*SurveyHrsIn!Q70)</f>
        <v>0.430824372759857</v>
      </c>
      <c r="R70" s="70" t="n">
        <f aca="false">kWhgen!R70/(Z750RatedkWh*SurveyHrsIn!R70)</f>
        <v>0.334126984126984</v>
      </c>
      <c r="S70" s="70" t="n">
        <f aca="false">kWhgen!S70/(Z750RatedkWh*SurveyHrsIn!S70)</f>
        <v>0.322939068100358</v>
      </c>
      <c r="T70" s="70" t="n">
        <f aca="false">kWhgen!T70/(Z750RatedkWh*SurveyHrsIn!T70)</f>
        <v>0.464074074074074</v>
      </c>
      <c r="U70" s="70" t="n">
        <f aca="false">kWhgen!U70/(Z750RatedkWh*SurveyHrsIn!U70)</f>
        <v>0.373950568949008</v>
      </c>
      <c r="V70" s="70" t="n">
        <f aca="false">kWhgen!V70/(Z750RatedkWh*SurveyHrsIn!V70)</f>
        <v>0.311111111111111</v>
      </c>
      <c r="W70" s="70" t="n">
        <f aca="false">kWhgen!W70/(Z750RatedkWh*SurveyHrsIn!W70)</f>
        <v>0.183308243727599</v>
      </c>
      <c r="X70" s="70" t="n">
        <f aca="false">kWhgen!X70/(Z750RatedkWh*SurveyHrsIn!X70)</f>
        <v>0.214025089605735</v>
      </c>
      <c r="Y70" s="70" t="n">
        <f aca="false">kWhgen!Y70/(Z750RatedkWh*SurveyHrsIn!Y70)</f>
        <v>0.210740740740741</v>
      </c>
      <c r="Z70" s="70" t="n">
        <f aca="false">kWhgen!Z70/(Z750RatedkWh*SurveyHrsIn!Z70)</f>
        <v>0.445519713261649</v>
      </c>
      <c r="AA70" s="70" t="n">
        <f aca="false">kWhgen!AA70/(Z750RatedkWh*SurveyHrsIn!AA70)</f>
        <v>0.41037037037037</v>
      </c>
      <c r="AB70" s="70" t="n">
        <f aca="false">kWhgen!AB70/(Z750RatedkWh*SurveyHrsIn!AB70)</f>
        <v>0.420071684587814</v>
      </c>
      <c r="AC70" s="70" t="n">
        <f aca="false">kWhgen!AC70/(Z750RatedkWh*SurveyHrsIn!AC70)</f>
        <v>0.429362247937779</v>
      </c>
      <c r="AD70" s="70" t="n">
        <f aca="false">kWhgen!AD70/(Z750RatedkWh*SurveyHrsIn!AD70)</f>
        <v>0.55952380952381</v>
      </c>
      <c r="AE70" s="70" t="n">
        <f aca="false">kWhgen!AE70/(Z750RatedkWh*SurveyHrsIn!AE70)</f>
        <v>0.379569892473118</v>
      </c>
      <c r="AF70" s="70"/>
      <c r="AG70" s="70"/>
      <c r="AH70" s="70"/>
      <c r="AI70" s="70"/>
      <c r="AJ70" s="70"/>
      <c r="AK70" s="70"/>
      <c r="AL70" s="70"/>
      <c r="AM70" s="70"/>
      <c r="AN70" s="70"/>
      <c r="AO70" s="70" t="n">
        <f aca="false">AVERAGE(E70:P70)</f>
        <v>0.345219991369024</v>
      </c>
      <c r="AP70" s="70" t="n">
        <f aca="false">AVERAGE(Q70:AB70)</f>
        <v>0.343421835117942</v>
      </c>
      <c r="AQ70" s="70" t="n">
        <f aca="false">AVERAGE(AC70:AN70)</f>
        <v>0.456151983311569</v>
      </c>
      <c r="AR70" s="70" t="n">
        <f aca="false">AVERAGE(E70:G70)</f>
        <v>0.399443386423925</v>
      </c>
      <c r="AS70" s="70" t="n">
        <f aca="false">AVERAGE(H70:J70)</f>
        <v>0.356757666268419</v>
      </c>
      <c r="AT70" s="70" t="n">
        <f aca="false">AVERAGE(K70:M70)</f>
        <v>0.244668359219435</v>
      </c>
      <c r="AU70" s="136" t="n">
        <f aca="false">AVERAGE(N70:P70)</f>
        <v>0.380010553564317</v>
      </c>
      <c r="AV70" s="70" t="n">
        <f aca="false">AVERAGE(Q70:S70)</f>
        <v>0.3626301416624</v>
      </c>
      <c r="AW70" s="70" t="n">
        <f aca="false">AVERAGE(T70:V70)</f>
        <v>0.383045251378065</v>
      </c>
      <c r="AX70" s="70" t="n">
        <f aca="false">AVERAGE(W70:Y70)</f>
        <v>0.202691358024691</v>
      </c>
      <c r="AY70" s="70" t="n">
        <f aca="false">AVERAGE(Z70:AB70)</f>
        <v>0.425320589406611</v>
      </c>
      <c r="AZ70" s="70" t="n">
        <f aca="false">AVERAGE(AC70:AE70)</f>
        <v>0.456151983311569</v>
      </c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</row>
    <row r="71" customFormat="false" ht="12.75" hidden="false" customHeight="false" outlineLevel="0" collapsed="false">
      <c r="A71" s="69" t="s">
        <v>27</v>
      </c>
      <c r="B71" s="69" t="n">
        <v>2</v>
      </c>
      <c r="C71" s="69" t="n">
        <v>61</v>
      </c>
      <c r="D71" s="70" t="n">
        <f aca="false">kWhgen!D71/(Z750RatedkWh*SurveyHrsIn!D71)</f>
        <v>0.378136200716846</v>
      </c>
      <c r="E71" s="70" t="n">
        <f aca="false">kWhgen!E71/(Z750RatedkWh*SurveyHrsIn!E71)</f>
        <v>0.38144623655914</v>
      </c>
      <c r="F71" s="70" t="n">
        <f aca="false">kWhgen!F71/(Z750RatedkWh*SurveyHrsIn!F71)</f>
        <v>0.401320651622642</v>
      </c>
      <c r="G71" s="70" t="n">
        <f aca="false">kWhgen!G71/(Z750RatedkWh*SurveyHrsIn!G71)</f>
        <v>0.305473044464697</v>
      </c>
      <c r="H71" s="70" t="n">
        <f aca="false">kWhgen!H71/(Z750RatedkWh*SurveyHrsIn!H71)</f>
        <v>0.36687037037037</v>
      </c>
      <c r="I71" s="70" t="n">
        <f aca="false">kWhgen!I71/(Z750RatedkWh*SurveyHrsIn!I71)</f>
        <v>0.318637992831541</v>
      </c>
      <c r="J71" s="70" t="n">
        <f aca="false">kWhgen!J71/(Z750RatedkWh*SurveyHrsIn!J71)</f>
        <v>0.304814814814815</v>
      </c>
      <c r="K71" s="70" t="n">
        <f aca="false">kWhgen!K71/(Z750RatedkWh*SurveyHrsIn!K71)</f>
        <v>0.145878136200717</v>
      </c>
      <c r="L71" s="70" t="n">
        <f aca="false">kWhgen!L71/(Z750RatedkWh*SurveyHrsIn!L71)</f>
        <v>0.170967741935484</v>
      </c>
      <c r="M71" s="70" t="n">
        <f aca="false">kWhgen!M71/(Z750RatedkWh*SurveyHrsIn!M71)</f>
        <v>0.325557407407407</v>
      </c>
      <c r="N71" s="70" t="n">
        <f aca="false">kWhgen!N71/(Z750RatedkWh*SurveyHrsIn!N71)</f>
        <v>0.323198924731183</v>
      </c>
      <c r="O71" s="70" t="n">
        <f aca="false">kWhgen!O71/(Z750RatedkWh*SurveyHrsIn!O71)</f>
        <v>0.323333333333333</v>
      </c>
      <c r="P71" s="70" t="n">
        <f aca="false">kWhgen!P71/(Z750RatedkWh*SurveyHrsIn!P71)</f>
        <v>0.189376344086022</v>
      </c>
      <c r="Q71" s="70" t="n">
        <f aca="false">kWhgen!Q71/(Z750RatedkWh*SurveyHrsIn!Q71)</f>
        <v>0.206451612903226</v>
      </c>
      <c r="R71" s="70" t="n">
        <f aca="false">kWhgen!R71/(Z750RatedkWh*SurveyHrsIn!R71)</f>
        <v>0.324206349206349</v>
      </c>
      <c r="S71" s="70" t="n">
        <f aca="false">kWhgen!S71/(Z750RatedkWh*SurveyHrsIn!S71)</f>
        <v>0.275627240143369</v>
      </c>
      <c r="T71" s="70" t="n">
        <f aca="false">kWhgen!T71/(Z750RatedkWh*SurveyHrsIn!T71)</f>
        <v>0.424074074074074</v>
      </c>
      <c r="U71" s="70" t="n">
        <f aca="false">kWhgen!U71/(Z750RatedkWh*SurveyHrsIn!U71)</f>
        <v>0.355095918413764</v>
      </c>
      <c r="V71" s="70" t="n">
        <f aca="false">kWhgen!V71/(Z750RatedkWh*SurveyHrsIn!V71)</f>
        <v>0.268518518518519</v>
      </c>
      <c r="W71" s="70" t="n">
        <f aca="false">kWhgen!W71/(Z750RatedkWh*SurveyHrsIn!W71)</f>
        <v>0.152539426523298</v>
      </c>
      <c r="X71" s="70" t="n">
        <f aca="false">kWhgen!X71/(Z750RatedkWh*SurveyHrsIn!X71)</f>
        <v>0.170250896057348</v>
      </c>
      <c r="Y71" s="70" t="n">
        <f aca="false">kWhgen!Y71/(Z750RatedkWh*SurveyHrsIn!Y71)</f>
        <v>0.00666666666666667</v>
      </c>
      <c r="Z71" s="70" t="n">
        <f aca="false">kWhgen!Z71/(Z750RatedkWh*SurveyHrsIn!Z71)</f>
        <v>0</v>
      </c>
      <c r="AA71" s="70" t="n">
        <f aca="false">kWhgen!AA71/(Z750RatedkWh*SurveyHrsIn!AA71)</f>
        <v>0.307037037037037</v>
      </c>
      <c r="AB71" s="70" t="n">
        <f aca="false">kWhgen!AB71/(Z750RatedkWh*SurveyHrsIn!AB71)</f>
        <v>0.448745519713262</v>
      </c>
      <c r="AC71" s="70" t="n">
        <f aca="false">kWhgen!AC71/(Z750RatedkWh*SurveyHrsIn!AC71)</f>
        <v>0.296688857188953</v>
      </c>
      <c r="AD71" s="70" t="n">
        <f aca="false">kWhgen!AD71/(Z750RatedkWh*SurveyHrsIn!AD71)</f>
        <v>0.55515873015873</v>
      </c>
      <c r="AE71" s="70" t="n">
        <f aca="false">kWhgen!AE71/(Z750RatedkWh*SurveyHrsIn!AE71)</f>
        <v>0.358064516129032</v>
      </c>
      <c r="AF71" s="70"/>
      <c r="AG71" s="70"/>
      <c r="AH71" s="70"/>
      <c r="AI71" s="70"/>
      <c r="AJ71" s="70"/>
      <c r="AK71" s="70"/>
      <c r="AL71" s="70"/>
      <c r="AM71" s="70"/>
      <c r="AN71" s="70"/>
      <c r="AO71" s="70" t="n">
        <f aca="false">AVERAGE(E71:P71)</f>
        <v>0.296406249863113</v>
      </c>
      <c r="AP71" s="70" t="n">
        <f aca="false">AVERAGE(Q71:AB71)</f>
        <v>0.244934438271409</v>
      </c>
      <c r="AQ71" s="70" t="n">
        <f aca="false">AVERAGE(AC71:AN71)</f>
        <v>0.403304034492239</v>
      </c>
      <c r="AR71" s="70" t="n">
        <f aca="false">AVERAGE(E71:G71)</f>
        <v>0.362746644215493</v>
      </c>
      <c r="AS71" s="70" t="n">
        <f aca="false">AVERAGE(H71:J71)</f>
        <v>0.330107726005575</v>
      </c>
      <c r="AT71" s="70" t="n">
        <f aca="false">AVERAGE(K71:M71)</f>
        <v>0.214134428514536</v>
      </c>
      <c r="AU71" s="136" t="n">
        <f aca="false">AVERAGE(N71:P71)</f>
        <v>0.278636200716846</v>
      </c>
      <c r="AV71" s="70" t="n">
        <f aca="false">AVERAGE(Q71:S71)</f>
        <v>0.268761734084315</v>
      </c>
      <c r="AW71" s="70" t="n">
        <f aca="false">AVERAGE(T71:V71)</f>
        <v>0.349229503668786</v>
      </c>
      <c r="AX71" s="70" t="n">
        <f aca="false">AVERAGE(W71:Y71)</f>
        <v>0.109818996415771</v>
      </c>
      <c r="AY71" s="70" t="n">
        <f aca="false">AVERAGE(Z71:AB71)</f>
        <v>0.251927518916766</v>
      </c>
      <c r="AZ71" s="70" t="n">
        <f aca="false">AVERAGE(AC71:AE71)</f>
        <v>0.403304034492239</v>
      </c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</row>
    <row r="72" customFormat="false" ht="12.75" hidden="false" customHeight="false" outlineLevel="0" collapsed="false">
      <c r="A72" s="69" t="s">
        <v>27</v>
      </c>
      <c r="B72" s="69" t="n">
        <v>2</v>
      </c>
      <c r="C72" s="69" t="n">
        <v>62</v>
      </c>
      <c r="D72" s="70" t="n">
        <f aca="false">kWhgen!D72/(Z750RatedkWh*SurveyHrsIn!D72)</f>
        <v>0.430465949820789</v>
      </c>
      <c r="E72" s="70" t="n">
        <f aca="false">kWhgen!E72/(Z750RatedkWh*SurveyHrsIn!E72)</f>
        <v>0.401901433691756</v>
      </c>
      <c r="F72" s="70" t="n">
        <f aca="false">kWhgen!F72/(Z750RatedkWh*SurveyHrsIn!F72)</f>
        <v>0.487501688990325</v>
      </c>
      <c r="G72" s="70" t="n">
        <f aca="false">kWhgen!G72/(Z750RatedkWh*SurveyHrsIn!G72)</f>
        <v>0.330901611409326</v>
      </c>
      <c r="H72" s="70" t="n">
        <f aca="false">kWhgen!H72/(Z750RatedkWh*SurveyHrsIn!H72)</f>
        <v>0.397014814814815</v>
      </c>
      <c r="I72" s="70" t="n">
        <f aca="false">kWhgen!I72/(Z750RatedkWh*SurveyHrsIn!I72)</f>
        <v>0.356272401433692</v>
      </c>
      <c r="J72" s="70" t="n">
        <f aca="false">kWhgen!J72/(Z750RatedkWh*SurveyHrsIn!J72)</f>
        <v>0.313333333333333</v>
      </c>
      <c r="K72" s="70" t="n">
        <f aca="false">kWhgen!K72/(Z750RatedkWh*SurveyHrsIn!K72)</f>
        <v>0.160573476702509</v>
      </c>
      <c r="L72" s="70" t="n">
        <f aca="false">kWhgen!L72/(Z750RatedkWh*SurveyHrsIn!L72)</f>
        <v>0.187455197132617</v>
      </c>
      <c r="M72" s="70" t="n">
        <f aca="false">kWhgen!M72/(Z750RatedkWh*SurveyHrsIn!M72)</f>
        <v>0.348518518518519</v>
      </c>
      <c r="N72" s="70" t="n">
        <f aca="false">kWhgen!N72/(Z750RatedkWh*SurveyHrsIn!N72)</f>
        <v>0.32258064516129</v>
      </c>
      <c r="O72" s="70" t="n">
        <f aca="false">kWhgen!O72/(Z750RatedkWh*SurveyHrsIn!O72)</f>
        <v>0.336296296296296</v>
      </c>
      <c r="P72" s="70" t="n">
        <f aca="false">kWhgen!P72/(Z750RatedkWh*SurveyHrsIn!P72)</f>
        <v>0.324501792114695</v>
      </c>
      <c r="Q72" s="70" t="n">
        <f aca="false">kWhgen!Q72/(Z750RatedkWh*SurveyHrsIn!Q72)</f>
        <v>0.409677419354839</v>
      </c>
      <c r="R72" s="70" t="n">
        <f aca="false">kWhgen!R72/(Z750RatedkWh*SurveyHrsIn!R72)</f>
        <v>0.288888888888889</v>
      </c>
      <c r="S72" s="70" t="n">
        <f aca="false">kWhgen!S72/(Z750RatedkWh*SurveyHrsIn!S72)</f>
        <v>0.310035842293907</v>
      </c>
      <c r="T72" s="70" t="n">
        <f aca="false">kWhgen!T72/(Z750RatedkWh*SurveyHrsIn!T72)</f>
        <v>0.409259259259259</v>
      </c>
      <c r="U72" s="70" t="n">
        <f aca="false">kWhgen!U72/(Z750RatedkWh*SurveyHrsIn!U72)</f>
        <v>0.354048437828473</v>
      </c>
      <c r="V72" s="70" t="n">
        <f aca="false">kWhgen!V72/(Z750RatedkWh*SurveyHrsIn!V72)</f>
        <v>0.288888888888889</v>
      </c>
      <c r="W72" s="70" t="n">
        <f aca="false">kWhgen!W72/(Z750RatedkWh*SurveyHrsIn!W72)</f>
        <v>0.150417562724014</v>
      </c>
      <c r="X72" s="70" t="n">
        <f aca="false">kWhgen!X72/(Z750RatedkWh*SurveyHrsIn!X72)</f>
        <v>0.193548387096774</v>
      </c>
      <c r="Y72" s="70" t="n">
        <f aca="false">kWhgen!Y72/(Z750RatedkWh*SurveyHrsIn!Y72)</f>
        <v>0.217037037037037</v>
      </c>
      <c r="Z72" s="70" t="n">
        <f aca="false">kWhgen!Z72/(Z750RatedkWh*SurveyHrsIn!Z72)</f>
        <v>0.410752688172043</v>
      </c>
      <c r="AA72" s="70" t="n">
        <f aca="false">kWhgen!AA72/(Z750RatedkWh*SurveyHrsIn!AA72)</f>
        <v>0.378518518518519</v>
      </c>
      <c r="AB72" s="70" t="n">
        <f aca="false">kWhgen!AB72/(Z750RatedkWh*SurveyHrsIn!AB72)</f>
        <v>0.460931899641577</v>
      </c>
      <c r="AC72" s="70" t="n">
        <f aca="false">kWhgen!AC72/(Z750RatedkWh*SurveyHrsIn!AC72)</f>
        <v>0.452609636494916</v>
      </c>
      <c r="AD72" s="70" t="n">
        <f aca="false">kWhgen!AD72/(Z750RatedkWh*SurveyHrsIn!AD72)</f>
        <v>0.538888888888889</v>
      </c>
      <c r="AE72" s="70" t="n">
        <f aca="false">kWhgen!AE72/(Z750RatedkWh*SurveyHrsIn!AE72)</f>
        <v>0.366308243727599</v>
      </c>
      <c r="AF72" s="70"/>
      <c r="AG72" s="70"/>
      <c r="AH72" s="70"/>
      <c r="AI72" s="70"/>
      <c r="AJ72" s="70"/>
      <c r="AK72" s="70"/>
      <c r="AL72" s="70"/>
      <c r="AM72" s="70"/>
      <c r="AN72" s="70"/>
      <c r="AO72" s="70" t="n">
        <f aca="false">AVERAGE(E72:P72)</f>
        <v>0.330570934133264</v>
      </c>
      <c r="AP72" s="70" t="n">
        <f aca="false">AVERAGE(Q72:AB72)</f>
        <v>0.322667069142018</v>
      </c>
      <c r="AQ72" s="70" t="n">
        <f aca="false">AVERAGE(AC72:AN72)</f>
        <v>0.452602256370468</v>
      </c>
      <c r="AR72" s="70" t="n">
        <f aca="false">AVERAGE(E72:G72)</f>
        <v>0.406768244697136</v>
      </c>
      <c r="AS72" s="70" t="n">
        <f aca="false">AVERAGE(H72:J72)</f>
        <v>0.355540183193947</v>
      </c>
      <c r="AT72" s="70" t="n">
        <f aca="false">AVERAGE(K72:M72)</f>
        <v>0.232182397451215</v>
      </c>
      <c r="AU72" s="136" t="n">
        <f aca="false">AVERAGE(N72:P72)</f>
        <v>0.327792911190761</v>
      </c>
      <c r="AV72" s="70" t="n">
        <f aca="false">AVERAGE(Q72:S72)</f>
        <v>0.336200716845878</v>
      </c>
      <c r="AW72" s="70" t="n">
        <f aca="false">AVERAGE(T72:V72)</f>
        <v>0.35073219532554</v>
      </c>
      <c r="AX72" s="70" t="n">
        <f aca="false">AVERAGE(W72:Y72)</f>
        <v>0.187000995619275</v>
      </c>
      <c r="AY72" s="70" t="n">
        <f aca="false">AVERAGE(Z72:AB72)</f>
        <v>0.41673436877738</v>
      </c>
      <c r="AZ72" s="70" t="n">
        <f aca="false">AVERAGE(AC72:AE72)</f>
        <v>0.452602256370468</v>
      </c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</row>
    <row r="73" customFormat="false" ht="12.75" hidden="false" customHeight="false" outlineLevel="0" collapsed="false">
      <c r="A73" s="69" t="s">
        <v>27</v>
      </c>
      <c r="B73" s="69" t="n">
        <v>2</v>
      </c>
      <c r="C73" s="69" t="n">
        <v>63</v>
      </c>
      <c r="D73" s="70" t="n">
        <f aca="false">kWhgen!D73/(Z750RatedkWh*SurveyHrsIn!D73)</f>
        <v>0.382437275985663</v>
      </c>
      <c r="E73" s="70" t="n">
        <f aca="false">kWhgen!E73/(Z750RatedkWh*SurveyHrsIn!E73)</f>
        <v>0.400698924731183</v>
      </c>
      <c r="F73" s="70" t="n">
        <f aca="false">kWhgen!F73/(Z750RatedkWh*SurveyHrsIn!F73)</f>
        <v>0.448055642035963</v>
      </c>
      <c r="G73" s="70" t="n">
        <f aca="false">kWhgen!G73/(Z750RatedkWh*SurveyHrsIn!G73)</f>
        <v>0.313068590435171</v>
      </c>
      <c r="H73" s="70" t="n">
        <f aca="false">kWhgen!H73/(Z750RatedkWh*SurveyHrsIn!H73)</f>
        <v>0.373727777777778</v>
      </c>
      <c r="I73" s="70" t="n">
        <f aca="false">kWhgen!I73/(Z750RatedkWh*SurveyHrsIn!I73)</f>
        <v>0.317921146953405</v>
      </c>
      <c r="J73" s="70" t="n">
        <f aca="false">kWhgen!J73/(Z750RatedkWh*SurveyHrsIn!J73)</f>
        <v>0.321481481481482</v>
      </c>
      <c r="K73" s="70" t="n">
        <f aca="false">kWhgen!K73/(Z750RatedkWh*SurveyHrsIn!K73)</f>
        <v>0.0164874551971326</v>
      </c>
      <c r="L73" s="70" t="n">
        <f aca="false">kWhgen!L73/(Z750RatedkWh*SurveyHrsIn!L73)</f>
        <v>0.13584229390681</v>
      </c>
      <c r="M73" s="70" t="n">
        <f aca="false">kWhgen!M73/(Z750RatedkWh*SurveyHrsIn!M73)</f>
        <v>0.285998148148148</v>
      </c>
      <c r="N73" s="70" t="n">
        <f aca="false">kWhgen!N73/(Z750RatedkWh*SurveyHrsIn!N73)</f>
        <v>0.317241935483871</v>
      </c>
      <c r="O73" s="70" t="n">
        <f aca="false">kWhgen!O73/(Z750RatedkWh*SurveyHrsIn!O73)</f>
        <v>0.388518518518519</v>
      </c>
      <c r="P73" s="70" t="n">
        <f aca="false">kWhgen!P73/(Z750RatedkWh*SurveyHrsIn!P73)</f>
        <v>0.220917562724014</v>
      </c>
      <c r="Q73" s="70" t="n">
        <f aca="false">kWhgen!Q73/(Z750RatedkWh*SurveyHrsIn!Q73)</f>
        <v>0.415412186379928</v>
      </c>
      <c r="R73" s="70" t="n">
        <f aca="false">kWhgen!R73/(Z750RatedkWh*SurveyHrsIn!R73)</f>
        <v>0.313888888888889</v>
      </c>
      <c r="S73" s="70" t="n">
        <f aca="false">kWhgen!S73/(Z750RatedkWh*SurveyHrsIn!S73)</f>
        <v>0.281720430107527</v>
      </c>
      <c r="T73" s="70" t="n">
        <f aca="false">kWhgen!T73/(Z750RatedkWh*SurveyHrsIn!T73)</f>
        <v>0.406716666666667</v>
      </c>
      <c r="U73" s="70" t="n">
        <f aca="false">kWhgen!U73/(Z750RatedkWh*SurveyHrsIn!U73)</f>
        <v>0.337669333076467</v>
      </c>
      <c r="V73" s="70" t="n">
        <f aca="false">kWhgen!V73/(Z750RatedkWh*SurveyHrsIn!V73)</f>
        <v>0.255925925925926</v>
      </c>
      <c r="W73" s="70" t="n">
        <f aca="false">kWhgen!W73/(Z750RatedkWh*SurveyHrsIn!W73)</f>
        <v>0.15071146953405</v>
      </c>
      <c r="X73" s="70" t="n">
        <f aca="false">kWhgen!X73/(Z750RatedkWh*SurveyHrsIn!X73)</f>
        <v>0.167383512544803</v>
      </c>
      <c r="Y73" s="70" t="n">
        <f aca="false">kWhgen!Y73/(Z750RatedkWh*SurveyHrsIn!Y73)</f>
        <v>0.178518518518519</v>
      </c>
      <c r="Z73" s="70" t="n">
        <f aca="false">kWhgen!Z73/(Z750RatedkWh*SurveyHrsIn!Z73)</f>
        <v>0.358064516129032</v>
      </c>
      <c r="AA73" s="70" t="n">
        <f aca="false">kWhgen!AA73/(Z750RatedkWh*SurveyHrsIn!AA73)</f>
        <v>0.367407407407407</v>
      </c>
      <c r="AB73" s="70" t="n">
        <f aca="false">kWhgen!AB73/(Z750RatedkWh*SurveyHrsIn!AB73)</f>
        <v>0.42078853046595</v>
      </c>
      <c r="AC73" s="70" t="n">
        <f aca="false">kWhgen!AC73/(Z750RatedkWh*SurveyHrsIn!AC73)</f>
        <v>0.394568051671437</v>
      </c>
      <c r="AD73" s="70" t="n">
        <f aca="false">kWhgen!AD73/(Z750RatedkWh*SurveyHrsIn!AD73)</f>
        <v>0.511111111111111</v>
      </c>
      <c r="AE73" s="70" t="n">
        <f aca="false">kWhgen!AE73/(Z750RatedkWh*SurveyHrsIn!AE73)</f>
        <v>0.344086021505376</v>
      </c>
      <c r="AF73" s="70"/>
      <c r="AG73" s="70"/>
      <c r="AH73" s="70"/>
      <c r="AI73" s="70"/>
      <c r="AJ73" s="70"/>
      <c r="AK73" s="70"/>
      <c r="AL73" s="70"/>
      <c r="AM73" s="70"/>
      <c r="AN73" s="70"/>
      <c r="AO73" s="70" t="n">
        <f aca="false">AVERAGE(E73:P73)</f>
        <v>0.294996623116123</v>
      </c>
      <c r="AP73" s="70" t="n">
        <f aca="false">AVERAGE(Q73:AB73)</f>
        <v>0.304517282137097</v>
      </c>
      <c r="AQ73" s="70" t="n">
        <f aca="false">AVERAGE(AC73:AN73)</f>
        <v>0.416588394762641</v>
      </c>
      <c r="AR73" s="70" t="n">
        <f aca="false">AVERAGE(E73:G73)</f>
        <v>0.387274385734105</v>
      </c>
      <c r="AS73" s="70" t="n">
        <f aca="false">AVERAGE(H73:J73)</f>
        <v>0.337710135404221</v>
      </c>
      <c r="AT73" s="70" t="n">
        <f aca="false">AVERAGE(K73:M73)</f>
        <v>0.14610929908403</v>
      </c>
      <c r="AU73" s="136" t="n">
        <f aca="false">AVERAGE(N73:P73)</f>
        <v>0.308892672242135</v>
      </c>
      <c r="AV73" s="70" t="n">
        <f aca="false">AVERAGE(Q73:S73)</f>
        <v>0.337007168458781</v>
      </c>
      <c r="AW73" s="70" t="n">
        <f aca="false">AVERAGE(T73:V73)</f>
        <v>0.333437308556353</v>
      </c>
      <c r="AX73" s="70" t="n">
        <f aca="false">AVERAGE(W73:Y73)</f>
        <v>0.165537833532457</v>
      </c>
      <c r="AY73" s="70" t="n">
        <f aca="false">AVERAGE(Z73:AB73)</f>
        <v>0.382086818000797</v>
      </c>
      <c r="AZ73" s="70" t="n">
        <f aca="false">AVERAGE(AC73:AE73)</f>
        <v>0.416588394762641</v>
      </c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</row>
    <row r="74" customFormat="false" ht="12.75" hidden="false" customHeight="false" outlineLevel="0" collapsed="false">
      <c r="A74" s="69" t="s">
        <v>27</v>
      </c>
      <c r="B74" s="69" t="n">
        <v>2</v>
      </c>
      <c r="C74" s="69" t="n">
        <v>64</v>
      </c>
      <c r="D74" s="70" t="n">
        <f aca="false">kWhgen!D74/(Z750RatedkWh*SurveyHrsIn!D74)</f>
        <v>0.426164874551971</v>
      </c>
      <c r="E74" s="70" t="n">
        <f aca="false">kWhgen!E74/(Z750RatedkWh*SurveyHrsIn!E74)</f>
        <v>0.368209677419355</v>
      </c>
      <c r="F74" s="70" t="n">
        <f aca="false">kWhgen!F74/(Z750RatedkWh*SurveyHrsIn!F74)</f>
        <v>0.491360541409773</v>
      </c>
      <c r="G74" s="70" t="n">
        <f aca="false">kWhgen!G74/(Z750RatedkWh*SurveyHrsIn!G74)</f>
        <v>0.33222257592593</v>
      </c>
      <c r="H74" s="70" t="n">
        <f aca="false">kWhgen!H74/(Z750RatedkWh*SurveyHrsIn!H74)</f>
        <v>0.391294444444444</v>
      </c>
      <c r="I74" s="70" t="n">
        <f aca="false">kWhgen!I74/(Z750RatedkWh*SurveyHrsIn!I74)</f>
        <v>0.354480286738351</v>
      </c>
      <c r="J74" s="70" t="n">
        <f aca="false">kWhgen!J74/(Z750RatedkWh*SurveyHrsIn!J74)</f>
        <v>0.349259259259259</v>
      </c>
      <c r="K74" s="70" t="n">
        <f aca="false">kWhgen!K74/(Z750RatedkWh*SurveyHrsIn!K74)</f>
        <v>0.168458781362007</v>
      </c>
      <c r="L74" s="70" t="n">
        <f aca="false">kWhgen!L74/(Z750RatedkWh*SurveyHrsIn!L74)</f>
        <v>0.16989247311828</v>
      </c>
      <c r="M74" s="70" t="n">
        <f aca="false">kWhgen!M74/(Z750RatedkWh*SurveyHrsIn!M74)</f>
        <v>0.36962962962963</v>
      </c>
      <c r="N74" s="70" t="n">
        <f aca="false">kWhgen!N74/(Z750RatedkWh*SurveyHrsIn!N74)</f>
        <v>0.331541218637993</v>
      </c>
      <c r="O74" s="70" t="n">
        <f aca="false">kWhgen!O74/(Z750RatedkWh*SurveyHrsIn!O74)</f>
        <v>0.400740740740741</v>
      </c>
      <c r="P74" s="70" t="n">
        <f aca="false">kWhgen!P74/(Z750RatedkWh*SurveyHrsIn!P74)</f>
        <v>0.35389247311828</v>
      </c>
      <c r="Q74" s="70" t="n">
        <f aca="false">kWhgen!Q74/(Z750RatedkWh*SurveyHrsIn!Q74)</f>
        <v>0.437275985663082</v>
      </c>
      <c r="R74" s="70" t="n">
        <f aca="false">kWhgen!R74/(Z750RatedkWh*SurveyHrsIn!R74)</f>
        <v>0.296428571428571</v>
      </c>
      <c r="S74" s="70" t="n">
        <f aca="false">kWhgen!S74/(Z750RatedkWh*SurveyHrsIn!S74)</f>
        <v>0.269175627240143</v>
      </c>
      <c r="T74" s="70" t="n">
        <f aca="false">kWhgen!T74/(Z750RatedkWh*SurveyHrsIn!T74)</f>
        <v>0.447407407407407</v>
      </c>
      <c r="U74" s="70" t="n">
        <f aca="false">kWhgen!U74/(Z750RatedkWh*SurveyHrsIn!U74)</f>
        <v>0.325766462025607</v>
      </c>
      <c r="V74" s="70" t="n">
        <f aca="false">kWhgen!V74/(Z750RatedkWh*SurveyHrsIn!V74)</f>
        <v>0.305555555555556</v>
      </c>
      <c r="W74" s="70" t="n">
        <f aca="false">kWhgen!W74/(Z750RatedkWh*SurveyHrsIn!W74)</f>
        <v>0.179501792114695</v>
      </c>
      <c r="X74" s="70" t="n">
        <f aca="false">kWhgen!X74/(Z750RatedkWh*SurveyHrsIn!X74)</f>
        <v>0.20573476702509</v>
      </c>
      <c r="Y74" s="70" t="n">
        <f aca="false">kWhgen!Y74/(Z750RatedkWh*SurveyHrsIn!Y74)</f>
        <v>0.206296296296296</v>
      </c>
      <c r="Z74" s="70" t="n">
        <f aca="false">kWhgen!Z74/(Z750RatedkWh*SurveyHrsIn!Z74)</f>
        <v>0.279928315412186</v>
      </c>
      <c r="AA74" s="70" t="n">
        <f aca="false">kWhgen!AA74/(Z750RatedkWh*SurveyHrsIn!AA74)</f>
        <v>0.197407407407407</v>
      </c>
      <c r="AB74" s="70" t="n">
        <f aca="false">kWhgen!AB74/(Z750RatedkWh*SurveyHrsIn!AB74)</f>
        <v>0.463082437275986</v>
      </c>
      <c r="AC74" s="70" t="n">
        <f aca="false">kWhgen!AC74/(Z750RatedkWh*SurveyHrsIn!AC74)</f>
        <v>0.442878734053162</v>
      </c>
      <c r="AD74" s="70" t="n">
        <f aca="false">kWhgen!AD74/(Z750RatedkWh*SurveyHrsIn!AD74)</f>
        <v>0.561111111111111</v>
      </c>
      <c r="AE74" s="70" t="n">
        <f aca="false">kWhgen!AE74/(Z750RatedkWh*SurveyHrsIn!AE74)</f>
        <v>0.35089605734767</v>
      </c>
      <c r="AF74" s="70"/>
      <c r="AG74" s="70"/>
      <c r="AH74" s="70"/>
      <c r="AI74" s="70"/>
      <c r="AJ74" s="70"/>
      <c r="AK74" s="70"/>
      <c r="AL74" s="70"/>
      <c r="AM74" s="70"/>
      <c r="AN74" s="70"/>
      <c r="AO74" s="70" t="n">
        <f aca="false">AVERAGE(E74:P74)</f>
        <v>0.340081841817004</v>
      </c>
      <c r="AP74" s="70" t="n">
        <f aca="false">AVERAGE(Q74:AB74)</f>
        <v>0.301130052071002</v>
      </c>
      <c r="AQ74" s="70" t="n">
        <f aca="false">AVERAGE(AC74:AN74)</f>
        <v>0.451628634170648</v>
      </c>
      <c r="AR74" s="70" t="n">
        <f aca="false">AVERAGE(E74:G74)</f>
        <v>0.397264264918353</v>
      </c>
      <c r="AS74" s="70" t="n">
        <f aca="false">AVERAGE(H74:J74)</f>
        <v>0.365011330147352</v>
      </c>
      <c r="AT74" s="70" t="n">
        <f aca="false">AVERAGE(K74:M74)</f>
        <v>0.235993628036639</v>
      </c>
      <c r="AU74" s="136" t="n">
        <f aca="false">AVERAGE(N74:P74)</f>
        <v>0.362058144165671</v>
      </c>
      <c r="AV74" s="70" t="n">
        <f aca="false">AVERAGE(Q74:S74)</f>
        <v>0.334293394777266</v>
      </c>
      <c r="AW74" s="70" t="n">
        <f aca="false">AVERAGE(T74:V74)</f>
        <v>0.35957647499619</v>
      </c>
      <c r="AX74" s="70" t="n">
        <f aca="false">AVERAGE(W74:Y74)</f>
        <v>0.197177618478694</v>
      </c>
      <c r="AY74" s="70" t="n">
        <f aca="false">AVERAGE(Z74:AB74)</f>
        <v>0.31347272003186</v>
      </c>
      <c r="AZ74" s="70" t="n">
        <f aca="false">AVERAGE(AC74:AE74)</f>
        <v>0.451628634170648</v>
      </c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</row>
    <row r="75" customFormat="false" ht="12.75" hidden="false" customHeight="false" outlineLevel="0" collapsed="false">
      <c r="A75" s="69" t="s">
        <v>27</v>
      </c>
      <c r="B75" s="69" t="n">
        <v>2</v>
      </c>
      <c r="C75" s="69" t="n">
        <v>65</v>
      </c>
      <c r="D75" s="70" t="n">
        <f aca="false">kWhgen!D75/(Z750RatedkWh*SurveyHrsIn!D75)</f>
        <v>0.365591397849462</v>
      </c>
      <c r="E75" s="70" t="n">
        <f aca="false">kWhgen!E75/(Z750RatedkWh*SurveyHrsIn!E75)</f>
        <v>0.351363799283154</v>
      </c>
      <c r="F75" s="70" t="n">
        <f aca="false">kWhgen!F75/(Z750RatedkWh*SurveyHrsIn!F75)</f>
        <v>0.437336607537495</v>
      </c>
      <c r="G75" s="70" t="n">
        <f aca="false">kWhgen!G75/(Z750RatedkWh*SurveyHrsIn!G75)</f>
        <v>0.310096420272812</v>
      </c>
      <c r="H75" s="70" t="n">
        <f aca="false">kWhgen!H75/(Z750RatedkWh*SurveyHrsIn!H75)</f>
        <v>0.357962962962963</v>
      </c>
      <c r="I75" s="70" t="n">
        <f aca="false">kWhgen!I75/(Z750RatedkWh*SurveyHrsIn!I75)</f>
        <v>0.275627240143369</v>
      </c>
      <c r="J75" s="70" t="n">
        <f aca="false">kWhgen!J75/(Z750RatedkWh*SurveyHrsIn!J75)</f>
        <v>0.25037037037037</v>
      </c>
      <c r="K75" s="70" t="n">
        <f aca="false">kWhgen!K75/(Z750RatedkWh*SurveyHrsIn!K75)</f>
        <v>0.1415770609319</v>
      </c>
      <c r="L75" s="70" t="n">
        <f aca="false">kWhgen!L75/(Z750RatedkWh*SurveyHrsIn!L75)</f>
        <v>0.114695340501792</v>
      </c>
      <c r="M75" s="70" t="n">
        <f aca="false">kWhgen!M75/(Z750RatedkWh*SurveyHrsIn!M75)</f>
        <v>0.288157407407407</v>
      </c>
      <c r="N75" s="70" t="n">
        <f aca="false">kWhgen!N75/(Z750RatedkWh*SurveyHrsIn!N75)</f>
        <v>0.356089605734767</v>
      </c>
      <c r="O75" s="70" t="n">
        <f aca="false">kWhgen!O75/(Z750RatedkWh*SurveyHrsIn!O75)</f>
        <v>0.337777777777778</v>
      </c>
      <c r="P75" s="70" t="n">
        <f aca="false">kWhgen!P75/(Z750RatedkWh*SurveyHrsIn!P75)</f>
        <v>0.162136200716846</v>
      </c>
      <c r="Q75" s="70" t="n">
        <f aca="false">kWhgen!Q75/(Z750RatedkWh*SurveyHrsIn!Q75)</f>
        <v>0</v>
      </c>
      <c r="R75" s="70" t="n">
        <f aca="false">kWhgen!R75/(Z750RatedkWh*SurveyHrsIn!R75)</f>
        <v>0.152297619047619</v>
      </c>
      <c r="S75" s="70" t="n">
        <f aca="false">kWhgen!S75/(Z750RatedkWh*SurveyHrsIn!S75)</f>
        <v>0.268458781362007</v>
      </c>
      <c r="T75" s="70" t="n">
        <f aca="false">kWhgen!T75/(Z750RatedkWh*SurveyHrsIn!T75)</f>
        <v>0.338888888888889</v>
      </c>
      <c r="U75" s="70" t="n">
        <f aca="false">kWhgen!U75/(Z750RatedkWh*SurveyHrsIn!U75)</f>
        <v>0.297484486222741</v>
      </c>
      <c r="V75" s="70" t="n">
        <f aca="false">kWhgen!V75/(Z750RatedkWh*SurveyHrsIn!V75)</f>
        <v>0.254444444444444</v>
      </c>
      <c r="W75" s="70" t="n">
        <f aca="false">kWhgen!W75/(Z750RatedkWh*SurveyHrsIn!W75)</f>
        <v>0.126713261648746</v>
      </c>
      <c r="X75" s="70" t="n">
        <f aca="false">kWhgen!X75/(Z750RatedkWh*SurveyHrsIn!X75)</f>
        <v>0.167741935483871</v>
      </c>
      <c r="Y75" s="70" t="n">
        <f aca="false">kWhgen!Y75/(Z750RatedkWh*SurveyHrsIn!Y75)</f>
        <v>0.173333333333333</v>
      </c>
      <c r="Z75" s="70" t="n">
        <f aca="false">kWhgen!Z75/(Z750RatedkWh*SurveyHrsIn!Z75)</f>
        <v>0.368100358422939</v>
      </c>
      <c r="AA75" s="70" t="n">
        <f aca="false">kWhgen!AA75/(Z750RatedkWh*SurveyHrsIn!AA75)</f>
        <v>0.387407407407407</v>
      </c>
      <c r="AB75" s="70" t="n">
        <f aca="false">kWhgen!AB75/(Z750RatedkWh*SurveyHrsIn!AB75)</f>
        <v>0.38494623655914</v>
      </c>
      <c r="AC75" s="70" t="n">
        <f aca="false">kWhgen!AC75/(Z750RatedkWh*SurveyHrsIn!AC75)</f>
        <v>0.365529117484904</v>
      </c>
      <c r="AD75" s="70" t="n">
        <f aca="false">kWhgen!AD75/(Z750RatedkWh*SurveyHrsIn!AD75)</f>
        <v>0.512301587301587</v>
      </c>
      <c r="AE75" s="70" t="n">
        <f aca="false">kWhgen!AE75/(Z750RatedkWh*SurveyHrsIn!AE75)</f>
        <v>0.321505376344086</v>
      </c>
      <c r="AF75" s="70"/>
      <c r="AG75" s="70"/>
      <c r="AH75" s="70"/>
      <c r="AI75" s="70"/>
      <c r="AJ75" s="70"/>
      <c r="AK75" s="70"/>
      <c r="AL75" s="70"/>
      <c r="AM75" s="70"/>
      <c r="AN75" s="70"/>
      <c r="AO75" s="70" t="n">
        <f aca="false">AVERAGE(E75:P75)</f>
        <v>0.281932566136721</v>
      </c>
      <c r="AP75" s="70" t="n">
        <f aca="false">AVERAGE(Q75:AB75)</f>
        <v>0.243318062735095</v>
      </c>
      <c r="AQ75" s="70" t="n">
        <f aca="false">AVERAGE(AC75:AN75)</f>
        <v>0.399778693710192</v>
      </c>
      <c r="AR75" s="70" t="n">
        <f aca="false">AVERAGE(E75:G75)</f>
        <v>0.366265609031153</v>
      </c>
      <c r="AS75" s="70" t="n">
        <f aca="false">AVERAGE(H75:J75)</f>
        <v>0.294653524492234</v>
      </c>
      <c r="AT75" s="70" t="n">
        <f aca="false">AVERAGE(K75:M75)</f>
        <v>0.181476602947033</v>
      </c>
      <c r="AU75" s="136" t="n">
        <f aca="false">AVERAGE(N75:P75)</f>
        <v>0.285334528076464</v>
      </c>
      <c r="AV75" s="70" t="n">
        <f aca="false">AVERAGE(Q75:S75)</f>
        <v>0.140252133469875</v>
      </c>
      <c r="AW75" s="70" t="n">
        <f aca="false">AVERAGE(T75:V75)</f>
        <v>0.296939273185358</v>
      </c>
      <c r="AX75" s="70" t="n">
        <f aca="false">AVERAGE(W75:Y75)</f>
        <v>0.155929510155317</v>
      </c>
      <c r="AY75" s="70" t="n">
        <f aca="false">AVERAGE(Z75:AB75)</f>
        <v>0.380151334129829</v>
      </c>
      <c r="AZ75" s="70" t="n">
        <f aca="false">AVERAGE(AC75:AE75)</f>
        <v>0.399778693710192</v>
      </c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</row>
    <row r="76" customFormat="false" ht="12.75" hidden="false" customHeight="false" outlineLevel="0" collapsed="false">
      <c r="A76" s="69" t="s">
        <v>27</v>
      </c>
      <c r="B76" s="69" t="n">
        <v>2</v>
      </c>
      <c r="C76" s="69" t="n">
        <v>66</v>
      </c>
      <c r="D76" s="70" t="n">
        <f aca="false">kWhgen!D76/(Z750RatedkWh*SurveyHrsIn!D76)</f>
        <v>0.282795698924731</v>
      </c>
      <c r="E76" s="70" t="n">
        <f aca="false">kWhgen!E76/(Z750RatedkWh*SurveyHrsIn!E76)</f>
        <v>0.275555555555556</v>
      </c>
      <c r="F76" s="70" t="n">
        <f aca="false">kWhgen!F76/(Z750RatedkWh*SurveyHrsIn!F76)</f>
        <v>0.407752072321723</v>
      </c>
      <c r="G76" s="70" t="n">
        <f aca="false">kWhgen!G76/(Z750RatedkWh*SurveyHrsIn!G76)</f>
        <v>0.270137243645538</v>
      </c>
      <c r="H76" s="70" t="n">
        <f aca="false">kWhgen!H76/(Z750RatedkWh*SurveyHrsIn!H76)</f>
        <v>0.323812962962963</v>
      </c>
      <c r="I76" s="70" t="n">
        <f aca="false">kWhgen!I76/(Z750RatedkWh*SurveyHrsIn!I76)</f>
        <v>0.259139784946237</v>
      </c>
      <c r="J76" s="70" t="n">
        <f aca="false">kWhgen!J76/(Z750RatedkWh*SurveyHrsIn!J76)</f>
        <v>0.235925925925926</v>
      </c>
      <c r="K76" s="70" t="n">
        <f aca="false">kWhgen!K76/(Z750RatedkWh*SurveyHrsIn!K76)</f>
        <v>0.126523297491039</v>
      </c>
      <c r="L76" s="70" t="n">
        <f aca="false">kWhgen!L76/(Z750RatedkWh*SurveyHrsIn!L76)</f>
        <v>0.139068100358423</v>
      </c>
      <c r="M76" s="70" t="n">
        <f aca="false">kWhgen!M76/(Z750RatedkWh*SurveyHrsIn!M76)</f>
        <v>0.267664814814815</v>
      </c>
      <c r="N76" s="70" t="n">
        <f aca="false">kWhgen!N76/(Z750RatedkWh*SurveyHrsIn!N76)</f>
        <v>0.287998207885305</v>
      </c>
      <c r="O76" s="70" t="n">
        <f aca="false">kWhgen!O76/(Z750RatedkWh*SurveyHrsIn!O76)</f>
        <v>0.197037037037037</v>
      </c>
      <c r="P76" s="70" t="n">
        <f aca="false">kWhgen!P76/(Z750RatedkWh*SurveyHrsIn!P76)</f>
        <v>0.210164874551971</v>
      </c>
      <c r="Q76" s="70" t="n">
        <f aca="false">kWhgen!Q76/(Z750RatedkWh*SurveyHrsIn!Q76)</f>
        <v>0.195698924731183</v>
      </c>
      <c r="R76" s="70" t="n">
        <f aca="false">kWhgen!R76/(Z750RatedkWh*SurveyHrsIn!R76)</f>
        <v>0.245634920634921</v>
      </c>
      <c r="S76" s="70" t="n">
        <f aca="false">kWhgen!S76/(Z750RatedkWh*SurveyHrsIn!S76)</f>
        <v>0.187096774193548</v>
      </c>
      <c r="T76" s="70" t="n">
        <f aca="false">kWhgen!T76/(Z750RatedkWh*SurveyHrsIn!T76)</f>
        <v>0.325555555555556</v>
      </c>
      <c r="U76" s="70" t="n">
        <f aca="false">kWhgen!U76/(Z750RatedkWh*SurveyHrsIn!U76)</f>
        <v>0.263615947298321</v>
      </c>
      <c r="V76" s="70" t="n">
        <f aca="false">kWhgen!V76/(Z750RatedkWh*SurveyHrsIn!V76)</f>
        <v>0.216666666666667</v>
      </c>
      <c r="W76" s="70" t="n">
        <f aca="false">kWhgen!W76/(Z750RatedkWh*SurveyHrsIn!W76)</f>
        <v>0.126410394265233</v>
      </c>
      <c r="X76" s="70" t="n">
        <f aca="false">kWhgen!X76/(Z750RatedkWh*SurveyHrsIn!X76)</f>
        <v>0.139068100358423</v>
      </c>
      <c r="Y76" s="70" t="n">
        <f aca="false">kWhgen!Y76/(Z750RatedkWh*SurveyHrsIn!Y76)</f>
        <v>0.108148148148148</v>
      </c>
      <c r="Z76" s="70" t="n">
        <f aca="false">kWhgen!Z76/(Z750RatedkWh*SurveyHrsIn!Z76)</f>
        <v>0.306093189964158</v>
      </c>
      <c r="AA76" s="70" t="n">
        <f aca="false">kWhgen!AA76/(Z750RatedkWh*SurveyHrsIn!AA76)</f>
        <v>0.352592592592593</v>
      </c>
      <c r="AB76" s="70" t="n">
        <f aca="false">kWhgen!AB76/(Z750RatedkWh*SurveyHrsIn!AB76)</f>
        <v>0.372043010752688</v>
      </c>
      <c r="AC76" s="70" t="n">
        <f aca="false">kWhgen!AC76/(Z750RatedkWh*SurveyHrsIn!AC76)</f>
        <v>0.372808288647387</v>
      </c>
      <c r="AD76" s="70" t="n">
        <f aca="false">kWhgen!AD76/(Z750RatedkWh*SurveyHrsIn!AD76)</f>
        <v>0.486507936507937</v>
      </c>
      <c r="AE76" s="70" t="n">
        <f aca="false">kWhgen!AE76/(Z750RatedkWh*SurveyHrsIn!AE76)</f>
        <v>0.269534050179211</v>
      </c>
      <c r="AF76" s="70"/>
      <c r="AG76" s="70"/>
      <c r="AH76" s="70"/>
      <c r="AI76" s="70"/>
      <c r="AJ76" s="70"/>
      <c r="AK76" s="70"/>
      <c r="AL76" s="70"/>
      <c r="AM76" s="70"/>
      <c r="AN76" s="70"/>
      <c r="AO76" s="70" t="n">
        <f aca="false">AVERAGE(E76:P76)</f>
        <v>0.250064989791378</v>
      </c>
      <c r="AP76" s="70" t="n">
        <f aca="false">AVERAGE(Q76:AB76)</f>
        <v>0.236552018763453</v>
      </c>
      <c r="AQ76" s="70" t="n">
        <f aca="false">AVERAGE(AC76:AN76)</f>
        <v>0.376283425111512</v>
      </c>
      <c r="AR76" s="70" t="n">
        <f aca="false">AVERAGE(E76:G76)</f>
        <v>0.317814957174272</v>
      </c>
      <c r="AS76" s="70" t="n">
        <f aca="false">AVERAGE(H76:J76)</f>
        <v>0.272959557945042</v>
      </c>
      <c r="AT76" s="70" t="n">
        <f aca="false">AVERAGE(K76:M76)</f>
        <v>0.177752070888092</v>
      </c>
      <c r="AU76" s="136" t="n">
        <f aca="false">AVERAGE(N76:P76)</f>
        <v>0.231733373158104</v>
      </c>
      <c r="AV76" s="70" t="n">
        <f aca="false">AVERAGE(Q76:S76)</f>
        <v>0.209476873186551</v>
      </c>
      <c r="AW76" s="70" t="n">
        <f aca="false">AVERAGE(T76:V76)</f>
        <v>0.268612723173514</v>
      </c>
      <c r="AX76" s="70" t="n">
        <f aca="false">AVERAGE(W76:Y76)</f>
        <v>0.124542214257268</v>
      </c>
      <c r="AY76" s="70" t="n">
        <f aca="false">AVERAGE(Z76:AB76)</f>
        <v>0.34357626443648</v>
      </c>
      <c r="AZ76" s="70" t="n">
        <f aca="false">AVERAGE(AC76:AE76)</f>
        <v>0.376283425111512</v>
      </c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</row>
    <row r="77" customFormat="false" ht="12.75" hidden="false" customHeight="false" outlineLevel="0" collapsed="false">
      <c r="A77" s="69" t="s">
        <v>27</v>
      </c>
      <c r="B77" s="69" t="n">
        <v>2</v>
      </c>
      <c r="C77" s="69" t="n">
        <v>67</v>
      </c>
      <c r="D77" s="70" t="n">
        <f aca="false">kWhgen!D77/(Z750RatedkWh*SurveyHrsIn!D77)</f>
        <v>0.376702508960574</v>
      </c>
      <c r="E77" s="70" t="n">
        <f aca="false">kWhgen!E77/(Z750RatedkWh*SurveyHrsIn!E77)</f>
        <v>0.366204301075269</v>
      </c>
      <c r="F77" s="70" t="n">
        <f aca="false">kWhgen!F77/(Z750RatedkWh*SurveyHrsIn!F77)</f>
        <v>0.469493711032899</v>
      </c>
      <c r="G77" s="70" t="n">
        <f aca="false">kWhgen!G77/(Z750RatedkWh*SurveyHrsIn!G77)</f>
        <v>0.312408108176869</v>
      </c>
      <c r="H77" s="70" t="n">
        <f aca="false">kWhgen!H77/(Z750RatedkWh*SurveyHrsIn!H77)</f>
        <v>0.318888888888889</v>
      </c>
      <c r="I77" s="70" t="n">
        <f aca="false">kWhgen!I77/(Z750RatedkWh*SurveyHrsIn!I77)</f>
        <v>0.337634408602151</v>
      </c>
      <c r="J77" s="70" t="n">
        <f aca="false">kWhgen!J77/(Z750RatedkWh*SurveyHrsIn!J77)</f>
        <v>0.328888888888889</v>
      </c>
      <c r="K77" s="70" t="n">
        <f aca="false">kWhgen!K77/(Z750RatedkWh*SurveyHrsIn!K77)</f>
        <v>0.1584229390681</v>
      </c>
      <c r="L77" s="70" t="n">
        <f aca="false">kWhgen!L77/(Z750RatedkWh*SurveyHrsIn!L77)</f>
        <v>0.181720430107527</v>
      </c>
      <c r="M77" s="70" t="n">
        <f aca="false">kWhgen!M77/(Z750RatedkWh*SurveyHrsIn!M77)</f>
        <v>0.338731481481481</v>
      </c>
      <c r="N77" s="70" t="n">
        <f aca="false">kWhgen!N77/(Z750RatedkWh*SurveyHrsIn!N77)</f>
        <v>0.258948028673835</v>
      </c>
      <c r="O77" s="70" t="n">
        <f aca="false">kWhgen!O77/(Z750RatedkWh*SurveyHrsIn!O77)</f>
        <v>0.401851851851852</v>
      </c>
      <c r="P77" s="70" t="n">
        <f aca="false">kWhgen!P77/(Z750RatedkWh*SurveyHrsIn!P77)</f>
        <v>0.326652329749104</v>
      </c>
      <c r="Q77" s="70" t="n">
        <f aca="false">kWhgen!Q77/(Z750RatedkWh*SurveyHrsIn!Q77)</f>
        <v>0.439426523297491</v>
      </c>
      <c r="R77" s="70" t="n">
        <f aca="false">kWhgen!R77/(Z750RatedkWh*SurveyHrsIn!R77)</f>
        <v>0.323015873015873</v>
      </c>
      <c r="S77" s="70" t="n">
        <f aca="false">kWhgen!S77/(Z750RatedkWh*SurveyHrsIn!S77)</f>
        <v>0.29820788530466</v>
      </c>
      <c r="T77" s="70" t="n">
        <f aca="false">kWhgen!T77/(Z750RatedkWh*SurveyHrsIn!T77)</f>
        <v>0.42</v>
      </c>
      <c r="U77" s="70" t="n">
        <f aca="false">kWhgen!U77/(Z750RatedkWh*SurveyHrsIn!U77)</f>
        <v>0.356143398999056</v>
      </c>
      <c r="V77" s="70" t="n">
        <f aca="false">kWhgen!V77/(Z750RatedkWh*SurveyHrsIn!V77)</f>
        <v>0.283703703703704</v>
      </c>
      <c r="W77" s="70" t="n">
        <f aca="false">kWhgen!W77/(Z750RatedkWh*SurveyHrsIn!W77)</f>
        <v>0.172163082437276</v>
      </c>
      <c r="X77" s="70" t="n">
        <f aca="false">kWhgen!X77/(Z750RatedkWh*SurveyHrsIn!X77)</f>
        <v>0.189247311827957</v>
      </c>
      <c r="Y77" s="70" t="n">
        <f aca="false">kWhgen!Y77/(Z750RatedkWh*SurveyHrsIn!Y77)</f>
        <v>0.166296296296296</v>
      </c>
      <c r="Z77" s="70" t="n">
        <f aca="false">kWhgen!Z77/(Z750RatedkWh*SurveyHrsIn!Z77)</f>
        <v>0.336917562724014</v>
      </c>
      <c r="AA77" s="70" t="n">
        <f aca="false">kWhgen!AA77/(Z750RatedkWh*SurveyHrsIn!AA77)</f>
        <v>0.206666666666667</v>
      </c>
      <c r="AB77" s="70" t="n">
        <f aca="false">kWhgen!AB77/(Z750RatedkWh*SurveyHrsIn!AB77)</f>
        <v>0.430465949820789</v>
      </c>
      <c r="AC77" s="70" t="n">
        <f aca="false">kWhgen!AC77/(Z750RatedkWh*SurveyHrsIn!AC77)</f>
        <v>0.450755719889802</v>
      </c>
      <c r="AD77" s="70" t="n">
        <f aca="false">kWhgen!AD77/(Z750RatedkWh*SurveyHrsIn!AD77)</f>
        <v>0.538095238095238</v>
      </c>
      <c r="AE77" s="70" t="n">
        <f aca="false">kWhgen!AE77/(Z750RatedkWh*SurveyHrsIn!AE77)</f>
        <v>0.347670250896057</v>
      </c>
      <c r="AF77" s="70"/>
      <c r="AG77" s="70"/>
      <c r="AH77" s="70"/>
      <c r="AI77" s="70"/>
      <c r="AJ77" s="70"/>
      <c r="AK77" s="70"/>
      <c r="AL77" s="70"/>
      <c r="AM77" s="70"/>
      <c r="AN77" s="70"/>
      <c r="AO77" s="70" t="n">
        <f aca="false">AVERAGE(E77:P77)</f>
        <v>0.316653780633072</v>
      </c>
      <c r="AP77" s="70" t="n">
        <f aca="false">AVERAGE(Q77:AB77)</f>
        <v>0.301854521174482</v>
      </c>
      <c r="AQ77" s="70" t="n">
        <f aca="false">AVERAGE(AC77:AN77)</f>
        <v>0.445507069627032</v>
      </c>
      <c r="AR77" s="70" t="n">
        <f aca="false">AVERAGE(E77:G77)</f>
        <v>0.382702040095012</v>
      </c>
      <c r="AS77" s="70" t="n">
        <f aca="false">AVERAGE(H77:J77)</f>
        <v>0.328470728793309</v>
      </c>
      <c r="AT77" s="70" t="n">
        <f aca="false">AVERAGE(K77:M77)</f>
        <v>0.226291616885703</v>
      </c>
      <c r="AU77" s="136" t="n">
        <f aca="false">AVERAGE(N77:P77)</f>
        <v>0.329150736758264</v>
      </c>
      <c r="AV77" s="70" t="n">
        <f aca="false">AVERAGE(Q77:S77)</f>
        <v>0.353550093872675</v>
      </c>
      <c r="AW77" s="70" t="n">
        <f aca="false">AVERAGE(T77:V77)</f>
        <v>0.353282367567586</v>
      </c>
      <c r="AX77" s="70" t="n">
        <f aca="false">AVERAGE(W77:Y77)</f>
        <v>0.175902230187176</v>
      </c>
      <c r="AY77" s="70" t="n">
        <f aca="false">AVERAGE(Z77:AB77)</f>
        <v>0.32468339307049</v>
      </c>
      <c r="AZ77" s="70" t="n">
        <f aca="false">AVERAGE(AC77:AE77)</f>
        <v>0.445507069627032</v>
      </c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</row>
    <row r="78" customFormat="false" ht="12.75" hidden="false" customHeight="false" outlineLevel="0" collapsed="false">
      <c r="A78" s="69" t="s">
        <v>27</v>
      </c>
      <c r="B78" s="69" t="n">
        <v>2</v>
      </c>
      <c r="C78" s="69" t="n">
        <v>68</v>
      </c>
      <c r="D78" s="70" t="n">
        <f aca="false">kWhgen!D78/(Z750RatedkWh*SurveyHrsIn!D78)</f>
        <v>0.396774193548387</v>
      </c>
      <c r="E78" s="70" t="n">
        <f aca="false">kWhgen!E78/(Z750RatedkWh*SurveyHrsIn!E78)</f>
        <v>0.371417562724014</v>
      </c>
      <c r="F78" s="70" t="n">
        <f aca="false">kWhgen!F78/(Z750RatedkWh*SurveyHrsIn!F78)</f>
        <v>0.461776006194002</v>
      </c>
      <c r="G78" s="70" t="n">
        <f aca="false">kWhgen!G78/(Z750RatedkWh*SurveyHrsIn!G78)</f>
        <v>0.323306065438853</v>
      </c>
      <c r="H78" s="70" t="n">
        <f aca="false">kWhgen!H78/(Z750RatedkWh*SurveyHrsIn!H78)</f>
        <v>0.384853703703704</v>
      </c>
      <c r="I78" s="70" t="n">
        <f aca="false">kWhgen!I78/(Z750RatedkWh*SurveyHrsIn!I78)</f>
        <v>0.349820788530466</v>
      </c>
      <c r="J78" s="70" t="n">
        <f aca="false">kWhgen!J78/(Z750RatedkWh*SurveyHrsIn!J78)</f>
        <v>0.33037037037037</v>
      </c>
      <c r="K78" s="70" t="n">
        <f aca="false">kWhgen!K78/(Z750RatedkWh*SurveyHrsIn!K78)</f>
        <v>0.159139784946237</v>
      </c>
      <c r="L78" s="70" t="n">
        <f aca="false">kWhgen!L78/(Z750RatedkWh*SurveyHrsIn!L78)</f>
        <v>0.180286738351254</v>
      </c>
      <c r="M78" s="70" t="n">
        <f aca="false">kWhgen!M78/(Z750RatedkWh*SurveyHrsIn!M78)</f>
        <v>0.331057407407407</v>
      </c>
      <c r="N78" s="70" t="n">
        <f aca="false">kWhgen!N78/(Z750RatedkWh*SurveyHrsIn!N78)</f>
        <v>0.337756272401434</v>
      </c>
      <c r="O78" s="70" t="n">
        <f aca="false">kWhgen!O78/(Z750RatedkWh*SurveyHrsIn!O78)</f>
        <v>0.277407407407407</v>
      </c>
      <c r="P78" s="70" t="n">
        <f aca="false">kWhgen!P78/(Z750RatedkWh*SurveyHrsIn!P78)</f>
        <v>0.237405017921147</v>
      </c>
      <c r="Q78" s="70" t="n">
        <f aca="false">kWhgen!Q78/(Z750RatedkWh*SurveyHrsIn!Q78)</f>
        <v>0.427598566308244</v>
      </c>
      <c r="R78" s="70" t="n">
        <f aca="false">kWhgen!R78/(Z750RatedkWh*SurveyHrsIn!R78)</f>
        <v>0.300396825396825</v>
      </c>
      <c r="S78" s="70" t="n">
        <f aca="false">kWhgen!S78/(Z750RatedkWh*SurveyHrsIn!S78)</f>
        <v>0.289247311827957</v>
      </c>
      <c r="T78" s="70" t="n">
        <f aca="false">kWhgen!T78/(Z750RatedkWh*SurveyHrsIn!T78)</f>
        <v>0.356666666666667</v>
      </c>
      <c r="U78" s="70" t="n">
        <f aca="false">kWhgen!U78/(Z750RatedkWh*SurveyHrsIn!U78)</f>
        <v>0.344271952365754</v>
      </c>
      <c r="V78" s="70" t="n">
        <f aca="false">kWhgen!V78/(Z750RatedkWh*SurveyHrsIn!V78)</f>
        <v>0.289259259259259</v>
      </c>
      <c r="W78" s="70" t="n">
        <f aca="false">kWhgen!W78/(Z750RatedkWh*SurveyHrsIn!W78)</f>
        <v>0.149768817204301</v>
      </c>
      <c r="X78" s="70" t="n">
        <f aca="false">kWhgen!X78/(Z750RatedkWh*SurveyHrsIn!X78)</f>
        <v>0.185663082437276</v>
      </c>
      <c r="Y78" s="70" t="n">
        <f aca="false">kWhgen!Y78/(Z750RatedkWh*SurveyHrsIn!Y78)</f>
        <v>0.198518518518519</v>
      </c>
      <c r="Z78" s="70" t="n">
        <f aca="false">kWhgen!Z78/(Z750RatedkWh*SurveyHrsIn!Z78)</f>
        <v>0.281003584229391</v>
      </c>
      <c r="AA78" s="70" t="n">
        <f aca="false">kWhgen!AA78/(Z750RatedkWh*SurveyHrsIn!AA78)</f>
        <v>0.346296296296296</v>
      </c>
      <c r="AB78" s="70" t="n">
        <f aca="false">kWhgen!AB78/(Z750RatedkWh*SurveyHrsIn!AB78)</f>
        <v>0.38494623655914</v>
      </c>
      <c r="AC78" s="70" t="n">
        <f aca="false">kWhgen!AC78/(Z750RatedkWh*SurveyHrsIn!AC78)</f>
        <v>0.396223272647857</v>
      </c>
      <c r="AD78" s="70" t="n">
        <f aca="false">kWhgen!AD78/(Z750RatedkWh*SurveyHrsIn!AD78)</f>
        <v>0.501984126984127</v>
      </c>
      <c r="AE78" s="70" t="n">
        <f aca="false">kWhgen!AE78/(Z750RatedkWh*SurveyHrsIn!AE78)</f>
        <v>0.313978494623656</v>
      </c>
      <c r="AF78" s="70"/>
      <c r="AG78" s="70"/>
      <c r="AH78" s="70"/>
      <c r="AI78" s="70"/>
      <c r="AJ78" s="70"/>
      <c r="AK78" s="70"/>
      <c r="AL78" s="70"/>
      <c r="AM78" s="70"/>
      <c r="AN78" s="70"/>
      <c r="AO78" s="70" t="n">
        <f aca="false">AVERAGE(E78:P78)</f>
        <v>0.312049760449691</v>
      </c>
      <c r="AP78" s="70" t="n">
        <f aca="false">AVERAGE(Q78:AB78)</f>
        <v>0.296136426422469</v>
      </c>
      <c r="AQ78" s="70" t="n">
        <f aca="false">AVERAGE(AC78:AN78)</f>
        <v>0.40406196475188</v>
      </c>
      <c r="AR78" s="70" t="n">
        <f aca="false">AVERAGE(E78:G78)</f>
        <v>0.385499878118956</v>
      </c>
      <c r="AS78" s="70" t="n">
        <f aca="false">AVERAGE(H78:J78)</f>
        <v>0.355014954201513</v>
      </c>
      <c r="AT78" s="70" t="n">
        <f aca="false">AVERAGE(K78:M78)</f>
        <v>0.223494643568299</v>
      </c>
      <c r="AU78" s="136" t="n">
        <f aca="false">AVERAGE(N78:P78)</f>
        <v>0.284189565909996</v>
      </c>
      <c r="AV78" s="70" t="n">
        <f aca="false">AVERAGE(Q78:S78)</f>
        <v>0.339080901177675</v>
      </c>
      <c r="AW78" s="70" t="n">
        <f aca="false">AVERAGE(T78:V78)</f>
        <v>0.33006595943056</v>
      </c>
      <c r="AX78" s="70" t="n">
        <f aca="false">AVERAGE(W78:Y78)</f>
        <v>0.177983472720032</v>
      </c>
      <c r="AY78" s="70" t="n">
        <f aca="false">AVERAGE(Z78:AB78)</f>
        <v>0.337415372361609</v>
      </c>
      <c r="AZ78" s="70" t="n">
        <f aca="false">AVERAGE(AC78:AE78)</f>
        <v>0.40406196475188</v>
      </c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</row>
    <row r="79" customFormat="false" ht="12.75" hidden="false" customHeight="false" outlineLevel="0" collapsed="false">
      <c r="A79" s="69" t="s">
        <v>27</v>
      </c>
      <c r="B79" s="69" t="n">
        <v>2</v>
      </c>
      <c r="C79" s="69" t="n">
        <v>69</v>
      </c>
      <c r="D79" s="70" t="n">
        <f aca="false">kWhgen!D79/(Z750RatedkWh*SurveyHrsIn!D79)</f>
        <v>0.382078853046595</v>
      </c>
      <c r="E79" s="70" t="n">
        <f aca="false">kWhgen!E79/(Z750RatedkWh*SurveyHrsIn!E79)</f>
        <v>0.348154121863799</v>
      </c>
      <c r="F79" s="70" t="n">
        <f aca="false">kWhgen!F79/(Z750RatedkWh*SurveyHrsIn!F79)</f>
        <v>0.456630869634737</v>
      </c>
      <c r="G79" s="70" t="n">
        <f aca="false">kWhgen!G79/(Z750RatedkWh*SurveyHrsIn!G79)</f>
        <v>0.312077867047718</v>
      </c>
      <c r="H79" s="70" t="n">
        <f aca="false">kWhgen!H79/(Z750RatedkWh*SurveyHrsIn!H79)</f>
        <v>0.363064814814815</v>
      </c>
      <c r="I79" s="70" t="n">
        <f aca="false">kWhgen!I79/(Z750RatedkWh*SurveyHrsIn!I79)</f>
        <v>0.332616487455197</v>
      </c>
      <c r="J79" s="70" t="n">
        <f aca="false">kWhgen!J79/(Z750RatedkWh*SurveyHrsIn!J79)</f>
        <v>0.292962962962963</v>
      </c>
      <c r="K79" s="70" t="n">
        <f aca="false">kWhgen!K79/(Z750RatedkWh*SurveyHrsIn!K79)</f>
        <v>0.153405017921147</v>
      </c>
      <c r="L79" s="70" t="n">
        <f aca="false">kWhgen!L79/(Z750RatedkWh*SurveyHrsIn!L79)</f>
        <v>0.157347670250896</v>
      </c>
      <c r="M79" s="70" t="n">
        <f aca="false">kWhgen!M79/(Z750RatedkWh*SurveyHrsIn!M79)</f>
        <v>0.315996296296296</v>
      </c>
      <c r="N79" s="70" t="n">
        <f aca="false">kWhgen!N79/(Z750RatedkWh*SurveyHrsIn!N79)</f>
        <v>0.307806451612903</v>
      </c>
      <c r="O79" s="70" t="n">
        <f aca="false">kWhgen!O79/(Z750RatedkWh*SurveyHrsIn!O79)</f>
        <v>0.303333333333333</v>
      </c>
      <c r="P79" s="70" t="n">
        <f aca="false">kWhgen!P79/(Z750RatedkWh*SurveyHrsIn!P79)</f>
        <v>0.27073835125448</v>
      </c>
      <c r="Q79" s="70" t="n">
        <f aca="false">kWhgen!Q79/(Z750RatedkWh*SurveyHrsIn!Q79)</f>
        <v>0.420071684587814</v>
      </c>
      <c r="R79" s="70" t="n">
        <f aca="false">kWhgen!R79/(Z750RatedkWh*SurveyHrsIn!R79)</f>
        <v>0.337301587301587</v>
      </c>
      <c r="S79" s="70" t="n">
        <f aca="false">kWhgen!S79/(Z750RatedkWh*SurveyHrsIn!S79)</f>
        <v>0.290322580645161</v>
      </c>
      <c r="T79" s="70" t="n">
        <f aca="false">kWhgen!T79/(Z750RatedkWh*SurveyHrsIn!T79)</f>
        <v>0.376296296296296</v>
      </c>
      <c r="U79" s="70" t="n">
        <f aca="false">kWhgen!U79/(Z750RatedkWh*SurveyHrsIn!U79)</f>
        <v>0.350207675682405</v>
      </c>
      <c r="V79" s="70" t="n">
        <f aca="false">kWhgen!V79/(Z750RatedkWh*SurveyHrsIn!V79)</f>
        <v>0.272962962962963</v>
      </c>
      <c r="W79" s="70" t="n">
        <f aca="false">kWhgen!W79/(Z750RatedkWh*SurveyHrsIn!W79)</f>
        <v>0.148775985663082</v>
      </c>
      <c r="X79" s="70" t="n">
        <f aca="false">kWhgen!X79/(Z750RatedkWh*SurveyHrsIn!X79)</f>
        <v>0.182078853046595</v>
      </c>
      <c r="Y79" s="70" t="n">
        <f aca="false">kWhgen!Y79/(Z750RatedkWh*SurveyHrsIn!Y79)</f>
        <v>0.188518518518519</v>
      </c>
      <c r="Z79" s="70" t="n">
        <f aca="false">kWhgen!Z79/(Z750RatedkWh*SurveyHrsIn!Z79)</f>
        <v>0.403584229390681</v>
      </c>
      <c r="AA79" s="70" t="n">
        <f aca="false">kWhgen!AA79/(Z750RatedkWh*SurveyHrsIn!AA79)</f>
        <v>0.315555555555556</v>
      </c>
      <c r="AB79" s="70" t="n">
        <f aca="false">kWhgen!AB79/(Z750RatedkWh*SurveyHrsIn!AB79)</f>
        <v>0.447311827956989</v>
      </c>
      <c r="AC79" s="70" t="n">
        <f aca="false">kWhgen!AC79/(Z750RatedkWh*SurveyHrsIn!AC79)</f>
        <v>0.4261606566337</v>
      </c>
      <c r="AD79" s="70" t="n">
        <f aca="false">kWhgen!AD79/(Z750RatedkWh*SurveyHrsIn!AD79)</f>
        <v>0.542063492063492</v>
      </c>
      <c r="AE79" s="70" t="n">
        <f aca="false">kWhgen!AE79/(Z750RatedkWh*SurveyHrsIn!AE79)</f>
        <v>0.340143369175627</v>
      </c>
      <c r="AF79" s="70"/>
      <c r="AG79" s="70"/>
      <c r="AH79" s="70"/>
      <c r="AI79" s="70"/>
      <c r="AJ79" s="70"/>
      <c r="AK79" s="70"/>
      <c r="AL79" s="70"/>
      <c r="AM79" s="70"/>
      <c r="AN79" s="70"/>
      <c r="AO79" s="70" t="n">
        <f aca="false">AVERAGE(E79:P79)</f>
        <v>0.301177853704024</v>
      </c>
      <c r="AP79" s="70" t="n">
        <f aca="false">AVERAGE(Q79:AB79)</f>
        <v>0.311082313133971</v>
      </c>
      <c r="AQ79" s="70" t="n">
        <f aca="false">AVERAGE(AC79:AN79)</f>
        <v>0.436122505957606</v>
      </c>
      <c r="AR79" s="70" t="n">
        <f aca="false">AVERAGE(E79:G79)</f>
        <v>0.372287619515418</v>
      </c>
      <c r="AS79" s="70" t="n">
        <f aca="false">AVERAGE(H79:J79)</f>
        <v>0.329548088410992</v>
      </c>
      <c r="AT79" s="70" t="n">
        <f aca="false">AVERAGE(K79:M79)</f>
        <v>0.208916328156113</v>
      </c>
      <c r="AU79" s="136" t="n">
        <f aca="false">AVERAGE(N79:P79)</f>
        <v>0.293959378733572</v>
      </c>
      <c r="AV79" s="70" t="n">
        <f aca="false">AVERAGE(Q79:S79)</f>
        <v>0.349231950844854</v>
      </c>
      <c r="AW79" s="70" t="n">
        <f aca="false">AVERAGE(T79:V79)</f>
        <v>0.333155644980555</v>
      </c>
      <c r="AX79" s="70" t="n">
        <f aca="false">AVERAGE(W79:Y79)</f>
        <v>0.173124452409399</v>
      </c>
      <c r="AY79" s="70" t="n">
        <f aca="false">AVERAGE(Z79:AB79)</f>
        <v>0.388817204301075</v>
      </c>
      <c r="AZ79" s="70" t="n">
        <f aca="false">AVERAGE(AC79:AE79)</f>
        <v>0.436122505957606</v>
      </c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</row>
    <row r="80" customFormat="false" ht="12.75" hidden="false" customHeight="false" outlineLevel="0" collapsed="false">
      <c r="A80" s="69" t="s">
        <v>27</v>
      </c>
      <c r="B80" s="69" t="n">
        <v>2</v>
      </c>
      <c r="C80" s="69" t="n">
        <v>70</v>
      </c>
      <c r="D80" s="70" t="n">
        <f aca="false">kWhgen!D80/(Z750RatedkWh*SurveyHrsIn!D80)</f>
        <v>0.384587813620072</v>
      </c>
      <c r="E80" s="70" t="n">
        <f aca="false">kWhgen!E80/(Z750RatedkWh*SurveyHrsIn!E80)</f>
        <v>0.344544802867384</v>
      </c>
      <c r="F80" s="70" t="n">
        <f aca="false">kWhgen!F80/(Z750RatedkWh*SurveyHrsIn!F80)</f>
        <v>0.379453821245767</v>
      </c>
      <c r="G80" s="70" t="n">
        <f aca="false">kWhgen!G80/(Z750RatedkWh*SurveyHrsIn!G80)</f>
        <v>0.290612193652901</v>
      </c>
      <c r="H80" s="70" t="n">
        <f aca="false">kWhgen!H80/(Z750RatedkWh*SurveyHrsIn!H80)</f>
        <v>0.370346296296296</v>
      </c>
      <c r="I80" s="70" t="n">
        <f aca="false">kWhgen!I80/(Z750RatedkWh*SurveyHrsIn!I80)</f>
        <v>0.10752688172043</v>
      </c>
      <c r="J80" s="70" t="n">
        <f aca="false">kWhgen!J80/(Z750RatedkWh*SurveyHrsIn!J80)</f>
        <v>0.316296296296296</v>
      </c>
      <c r="K80" s="70" t="n">
        <f aca="false">kWhgen!K80/(Z750RatedkWh*SurveyHrsIn!K80)</f>
        <v>0.161290322580645</v>
      </c>
      <c r="L80" s="70" t="n">
        <f aca="false">kWhgen!L80/(Z750RatedkWh*SurveyHrsIn!L80)</f>
        <v>0.176702508960574</v>
      </c>
      <c r="M80" s="70" t="n">
        <f aca="false">kWhgen!M80/(Z750RatedkWh*SurveyHrsIn!M80)</f>
        <v>0.328148148148148</v>
      </c>
      <c r="N80" s="70" t="n">
        <f aca="false">kWhgen!N80/(Z750RatedkWh*SurveyHrsIn!N80)</f>
        <v>0.297132616487455</v>
      </c>
      <c r="O80" s="70" t="n">
        <f aca="false">kWhgen!O80/(Z750RatedkWh*SurveyHrsIn!O80)</f>
        <v>0.325555555555556</v>
      </c>
      <c r="P80" s="70" t="n">
        <f aca="false">kWhgen!P80/(Z750RatedkWh*SurveyHrsIn!P80)</f>
        <v>0.247082437275986</v>
      </c>
      <c r="Q80" s="70" t="n">
        <f aca="false">kWhgen!Q80/(Z750RatedkWh*SurveyHrsIn!Q80)</f>
        <v>0.397132616487455</v>
      </c>
      <c r="R80" s="70" t="n">
        <f aca="false">kWhgen!R80/(Z750RatedkWh*SurveyHrsIn!R80)</f>
        <v>0.321428571428571</v>
      </c>
      <c r="S80" s="70" t="n">
        <f aca="false">kWhgen!S80/(Z750RatedkWh*SurveyHrsIn!S80)</f>
        <v>0.271326164874552</v>
      </c>
      <c r="T80" s="70" t="n">
        <f aca="false">kWhgen!T80/(Z750RatedkWh*SurveyHrsIn!T80)</f>
        <v>0.398518518518519</v>
      </c>
      <c r="U80" s="70" t="n">
        <f aca="false">kWhgen!U80/(Z750RatedkWh*SurveyHrsIn!U80)</f>
        <v>0.178420859694625</v>
      </c>
      <c r="V80" s="70" t="n">
        <f aca="false">kWhgen!V80/(Z750RatedkWh*SurveyHrsIn!V80)</f>
        <v>0.0872833333333333</v>
      </c>
      <c r="W80" s="70" t="n">
        <f aca="false">kWhgen!W80/(Z750RatedkWh*SurveyHrsIn!W80)</f>
        <v>0.137476702508961</v>
      </c>
      <c r="X80" s="70" t="n">
        <f aca="false">kWhgen!X80/(Z750RatedkWh*SurveyHrsIn!X80)</f>
        <v>0.163082437275986</v>
      </c>
      <c r="Y80" s="70" t="n">
        <f aca="false">kWhgen!Y80/(Z750RatedkWh*SurveyHrsIn!Y80)</f>
        <v>0.196296296296296</v>
      </c>
      <c r="Z80" s="70" t="n">
        <f aca="false">kWhgen!Z80/(Z750RatedkWh*SurveyHrsIn!Z80)</f>
        <v>0.387813620071685</v>
      </c>
      <c r="AA80" s="70" t="n">
        <f aca="false">kWhgen!AA80/(Z750RatedkWh*SurveyHrsIn!AA80)</f>
        <v>0.387777777777778</v>
      </c>
      <c r="AB80" s="70" t="n">
        <f aca="false">kWhgen!AB80/(Z750RatedkWh*SurveyHrsIn!AB80)</f>
        <v>0.400358422939068</v>
      </c>
      <c r="AC80" s="70" t="n">
        <f aca="false">kWhgen!AC80/(Z750RatedkWh*SurveyHrsIn!AC80)</f>
        <v>0.413385391602747</v>
      </c>
      <c r="AD80" s="70" t="n">
        <f aca="false">kWhgen!AD80/(Z750RatedkWh*SurveyHrsIn!AD80)</f>
        <v>0.520238095238095</v>
      </c>
      <c r="AE80" s="70" t="n">
        <f aca="false">kWhgen!AE80/(Z750RatedkWh*SurveyHrsIn!AE80)</f>
        <v>0.299641577060932</v>
      </c>
      <c r="AF80" s="70"/>
      <c r="AG80" s="70"/>
      <c r="AH80" s="70"/>
      <c r="AI80" s="70"/>
      <c r="AJ80" s="70"/>
      <c r="AK80" s="70"/>
      <c r="AL80" s="70"/>
      <c r="AM80" s="70"/>
      <c r="AN80" s="70"/>
      <c r="AO80" s="70" t="n">
        <f aca="false">AVERAGE(E80:P80)</f>
        <v>0.278724323423953</v>
      </c>
      <c r="AP80" s="70" t="n">
        <f aca="false">AVERAGE(Q80:AB80)</f>
        <v>0.277242943433902</v>
      </c>
      <c r="AQ80" s="70" t="n">
        <f aca="false">AVERAGE(AC80:AN80)</f>
        <v>0.411088354633925</v>
      </c>
      <c r="AR80" s="70" t="n">
        <f aca="false">AVERAGE(E80:G80)</f>
        <v>0.338203605922017</v>
      </c>
      <c r="AS80" s="70" t="n">
        <f aca="false">AVERAGE(H80:J80)</f>
        <v>0.264723158104341</v>
      </c>
      <c r="AT80" s="70" t="n">
        <f aca="false">AVERAGE(K80:M80)</f>
        <v>0.222046993229789</v>
      </c>
      <c r="AU80" s="136" t="n">
        <f aca="false">AVERAGE(N80:P80)</f>
        <v>0.289923536439665</v>
      </c>
      <c r="AV80" s="70" t="n">
        <f aca="false">AVERAGE(Q80:S80)</f>
        <v>0.329962450930193</v>
      </c>
      <c r="AW80" s="70" t="n">
        <f aca="false">AVERAGE(T80:V80)</f>
        <v>0.221407570515492</v>
      </c>
      <c r="AX80" s="70" t="n">
        <f aca="false">AVERAGE(W80:Y80)</f>
        <v>0.165618478693748</v>
      </c>
      <c r="AY80" s="70" t="n">
        <f aca="false">AVERAGE(Z80:AB80)</f>
        <v>0.391983273596177</v>
      </c>
      <c r="AZ80" s="70" t="n">
        <f aca="false">AVERAGE(AC80:AE80)</f>
        <v>0.411088354633925</v>
      </c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</row>
    <row r="81" customFormat="false" ht="12.75" hidden="false" customHeight="false" outlineLevel="0" collapsed="false">
      <c r="A81" s="69" t="s">
        <v>27</v>
      </c>
      <c r="B81" s="69" t="n">
        <v>2</v>
      </c>
      <c r="C81" s="69" t="n">
        <v>71</v>
      </c>
      <c r="D81" s="70" t="n">
        <f aca="false">kWhgen!D81/(Z750RatedkWh*SurveyHrsIn!D81)</f>
        <v>0.404659498207885</v>
      </c>
      <c r="E81" s="70" t="n">
        <f aca="false">kWhgen!E81/(Z750RatedkWh*SurveyHrsIn!E81)</f>
        <v>0.386258064516129</v>
      </c>
      <c r="F81" s="70" t="n">
        <f aca="false">kWhgen!F81/(Z750RatedkWh*SurveyHrsIn!F81)</f>
        <v>0.237105043106112</v>
      </c>
      <c r="G81" s="70" t="n">
        <f aca="false">kWhgen!G81/(Z750RatedkWh*SurveyHrsIn!G81)</f>
        <v>0.251973981542231</v>
      </c>
      <c r="H81" s="70" t="n">
        <f aca="false">kWhgen!H81/(Z750RatedkWh*SurveyHrsIn!H81)</f>
        <v>0.390909259259259</v>
      </c>
      <c r="I81" s="70" t="n">
        <f aca="false">kWhgen!I81/(Z750RatedkWh*SurveyHrsIn!I81)</f>
        <v>0.353046594982079</v>
      </c>
      <c r="J81" s="70" t="n">
        <f aca="false">kWhgen!J81/(Z750RatedkWh*SurveyHrsIn!J81)</f>
        <v>0.315555555555556</v>
      </c>
      <c r="K81" s="70" t="n">
        <f aca="false">kWhgen!K81/(Z750RatedkWh*SurveyHrsIn!K81)</f>
        <v>0.168100358422939</v>
      </c>
      <c r="L81" s="70" t="n">
        <f aca="false">kWhgen!L81/(Z750RatedkWh*SurveyHrsIn!L81)</f>
        <v>0.185663082437276</v>
      </c>
      <c r="M81" s="70" t="n">
        <f aca="false">kWhgen!M81/(Z750RatedkWh*SurveyHrsIn!M81)</f>
        <v>0.337218518518519</v>
      </c>
      <c r="N81" s="70" t="n">
        <f aca="false">kWhgen!N81/(Z750RatedkWh*SurveyHrsIn!N81)</f>
        <v>0.301673835125448</v>
      </c>
      <c r="O81" s="70" t="n">
        <f aca="false">kWhgen!O81/(Z750RatedkWh*SurveyHrsIn!O81)</f>
        <v>0.396296296296296</v>
      </c>
      <c r="P81" s="70" t="n">
        <f aca="false">kWhgen!P81/(Z750RatedkWh*SurveyHrsIn!P81)</f>
        <v>0.367870967741936</v>
      </c>
      <c r="Q81" s="70" t="n">
        <f aca="false">kWhgen!Q81/(Z750RatedkWh*SurveyHrsIn!Q81)</f>
        <v>0.444444444444444</v>
      </c>
      <c r="R81" s="70" t="n">
        <f aca="false">kWhgen!R81/(Z750RatedkWh*SurveyHrsIn!R81)</f>
        <v>0.358730158730159</v>
      </c>
      <c r="S81" s="70" t="n">
        <f aca="false">kWhgen!S81/(Z750RatedkWh*SurveyHrsIn!S81)</f>
        <v>0.303584229390681</v>
      </c>
      <c r="T81" s="70" t="n">
        <f aca="false">kWhgen!T81/(Z750RatedkWh*SurveyHrsIn!T81)</f>
        <v>0.340740740740741</v>
      </c>
      <c r="U81" s="70" t="n">
        <f aca="false">kWhgen!U81/(Z750RatedkWh*SurveyHrsIn!U81)</f>
        <v>0.368364005827455</v>
      </c>
      <c r="V81" s="70" t="n">
        <f aca="false">kWhgen!V81/(Z750RatedkWh*SurveyHrsIn!V81)</f>
        <v>0.286666666666667</v>
      </c>
      <c r="W81" s="70" t="n">
        <f aca="false">kWhgen!W81/(Z750RatedkWh*SurveyHrsIn!W81)</f>
        <v>0.162835125448029</v>
      </c>
      <c r="X81" s="70" t="n">
        <f aca="false">kWhgen!X81/(Z750RatedkWh*SurveyHrsIn!X81)</f>
        <v>0.195698924731183</v>
      </c>
      <c r="Y81" s="70" t="n">
        <f aca="false">kWhgen!Y81/(Z750RatedkWh*SurveyHrsIn!Y81)</f>
        <v>0.205555555555556</v>
      </c>
      <c r="Z81" s="70" t="n">
        <f aca="false">kWhgen!Z81/(Z750RatedkWh*SurveyHrsIn!Z81)</f>
        <v>0.407885304659498</v>
      </c>
      <c r="AA81" s="70" t="n">
        <f aca="false">kWhgen!AA81/(Z750RatedkWh*SurveyHrsIn!AA81)</f>
        <v>0.360740740740741</v>
      </c>
      <c r="AB81" s="70" t="n">
        <f aca="false">kWhgen!AB81/(Z750RatedkWh*SurveyHrsIn!AB81)</f>
        <v>0.448028673835125</v>
      </c>
      <c r="AC81" s="70" t="n">
        <f aca="false">kWhgen!AC81/(Z750RatedkWh*SurveyHrsIn!AC81)</f>
        <v>0.430595888623754</v>
      </c>
      <c r="AD81" s="70" t="n">
        <f aca="false">kWhgen!AD81/(Z750RatedkWh*SurveyHrsIn!AD81)</f>
        <v>0.541666666666667</v>
      </c>
      <c r="AE81" s="70" t="n">
        <f aca="false">kWhgen!AE81/(Z750RatedkWh*SurveyHrsIn!AE81)</f>
        <v>0.348387096774194</v>
      </c>
      <c r="AF81" s="70"/>
      <c r="AG81" s="70"/>
      <c r="AH81" s="70"/>
      <c r="AI81" s="70"/>
      <c r="AJ81" s="70"/>
      <c r="AK81" s="70"/>
      <c r="AL81" s="70"/>
      <c r="AM81" s="70"/>
      <c r="AN81" s="70"/>
      <c r="AO81" s="70" t="n">
        <f aca="false">AVERAGE(E81:P81)</f>
        <v>0.307639296458648</v>
      </c>
      <c r="AP81" s="70" t="n">
        <f aca="false">AVERAGE(Q81:AB81)</f>
        <v>0.323606214230857</v>
      </c>
      <c r="AQ81" s="70" t="n">
        <f aca="false">AVERAGE(AC81:AN81)</f>
        <v>0.440216550688205</v>
      </c>
      <c r="AR81" s="70" t="n">
        <f aca="false">AVERAGE(E81:G81)</f>
        <v>0.291779029721491</v>
      </c>
      <c r="AS81" s="70" t="n">
        <f aca="false">AVERAGE(H81:J81)</f>
        <v>0.353170469932298</v>
      </c>
      <c r="AT81" s="70" t="n">
        <f aca="false">AVERAGE(K81:M81)</f>
        <v>0.230327319792911</v>
      </c>
      <c r="AU81" s="136" t="n">
        <f aca="false">AVERAGE(N81:P81)</f>
        <v>0.355280366387893</v>
      </c>
      <c r="AV81" s="70" t="n">
        <f aca="false">AVERAGE(Q81:S81)</f>
        <v>0.368919610855095</v>
      </c>
      <c r="AW81" s="70" t="n">
        <f aca="false">AVERAGE(T81:V81)</f>
        <v>0.331923804411621</v>
      </c>
      <c r="AX81" s="70" t="n">
        <f aca="false">AVERAGE(W81:Y81)</f>
        <v>0.188029868578256</v>
      </c>
      <c r="AY81" s="70" t="n">
        <f aca="false">AVERAGE(Z81:AB81)</f>
        <v>0.405551573078455</v>
      </c>
      <c r="AZ81" s="70" t="n">
        <f aca="false">AVERAGE(AC81:AE81)</f>
        <v>0.440216550688205</v>
      </c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</row>
    <row r="82" customFormat="false" ht="12.75" hidden="false" customHeight="false" outlineLevel="0" collapsed="false">
      <c r="A82" s="69" t="s">
        <v>27</v>
      </c>
      <c r="B82" s="69" t="n">
        <v>2</v>
      </c>
      <c r="C82" s="69" t="n">
        <v>72</v>
      </c>
      <c r="D82" s="70" t="n">
        <f aca="false">kWhgen!D82/(Z750RatedkWh*SurveyHrsIn!D82)</f>
        <v>0.419713261648746</v>
      </c>
      <c r="E82" s="70" t="n">
        <f aca="false">kWhgen!E82/(Z750RatedkWh*SurveyHrsIn!E82)</f>
        <v>0.387863799283154</v>
      </c>
      <c r="F82" s="70" t="n">
        <f aca="false">kWhgen!F82/(Z750RatedkWh*SurveyHrsIn!F82)</f>
        <v>0.466492381373328</v>
      </c>
      <c r="G82" s="70" t="n">
        <f aca="false">kWhgen!G82/(Z750RatedkWh*SurveyHrsIn!G82)</f>
        <v>0.340478604154706</v>
      </c>
      <c r="H82" s="70" t="n">
        <f aca="false">kWhgen!H82/(Z750RatedkWh*SurveyHrsIn!H82)</f>
        <v>0.384448148148148</v>
      </c>
      <c r="I82" s="70" t="n">
        <f aca="false">kWhgen!I82/(Z750RatedkWh*SurveyHrsIn!I82)</f>
        <v>0.361290322580645</v>
      </c>
      <c r="J82" s="70" t="n">
        <f aca="false">kWhgen!J82/(Z750RatedkWh*SurveyHrsIn!J82)</f>
        <v>0.335555555555556</v>
      </c>
      <c r="K82" s="70" t="n">
        <f aca="false">kWhgen!K82/(Z750RatedkWh*SurveyHrsIn!K82)</f>
        <v>0.0182795698924731</v>
      </c>
      <c r="L82" s="70" t="n">
        <f aca="false">kWhgen!L82/(Z750RatedkWh*SurveyHrsIn!L82)</f>
        <v>0.164874551971326</v>
      </c>
      <c r="M82" s="70" t="n">
        <f aca="false">kWhgen!M82/(Z750RatedkWh*SurveyHrsIn!M82)</f>
        <v>0.297524074074074</v>
      </c>
      <c r="N82" s="70" t="n">
        <f aca="false">kWhgen!N82/(Z750RatedkWh*SurveyHrsIn!N82)</f>
        <v>0.336322580645161</v>
      </c>
      <c r="O82" s="70" t="n">
        <f aca="false">kWhgen!O82/(Z750RatedkWh*SurveyHrsIn!O82)</f>
        <v>0.411481481481482</v>
      </c>
      <c r="P82" s="70" t="n">
        <f aca="false">kWhgen!P82/(Z750RatedkWh*SurveyHrsIn!P82)</f>
        <v>0.17647311827957</v>
      </c>
      <c r="Q82" s="70" t="n">
        <f aca="false">kWhgen!Q82/(Z750RatedkWh*SurveyHrsIn!Q82)</f>
        <v>0</v>
      </c>
      <c r="R82" s="70" t="n">
        <f aca="false">kWhgen!R82/(Z750RatedkWh*SurveyHrsIn!R82)</f>
        <v>0.174537698412698</v>
      </c>
      <c r="S82" s="70" t="n">
        <f aca="false">kWhgen!S82/(Z750RatedkWh*SurveyHrsIn!S82)</f>
        <v>0.280286738351255</v>
      </c>
      <c r="T82" s="70" t="n">
        <f aca="false">kWhgen!T82/(Z750RatedkWh*SurveyHrsIn!T82)</f>
        <v>0.41962962962963</v>
      </c>
      <c r="U82" s="70" t="n">
        <f aca="false">kWhgen!U82/(Z750RatedkWh*SurveyHrsIn!U82)</f>
        <v>0.359984161145124</v>
      </c>
      <c r="V82" s="70" t="n">
        <f aca="false">kWhgen!V82/(Z750RatedkWh*SurveyHrsIn!V82)</f>
        <v>0.292592592592593</v>
      </c>
      <c r="W82" s="70" t="n">
        <f aca="false">kWhgen!W82/(Z750RatedkWh*SurveyHrsIn!W82)</f>
        <v>0.172275985663082</v>
      </c>
      <c r="X82" s="70" t="n">
        <f aca="false">kWhgen!X82/(Z750RatedkWh*SurveyHrsIn!X82)</f>
        <v>0.178853046594982</v>
      </c>
      <c r="Y82" s="70" t="n">
        <f aca="false">kWhgen!Y82/(Z750RatedkWh*SurveyHrsIn!Y82)</f>
        <v>0.201851851851852</v>
      </c>
      <c r="Z82" s="70" t="n">
        <f aca="false">kWhgen!Z82/(Z750RatedkWh*SurveyHrsIn!Z82)</f>
        <v>0.403942652329749</v>
      </c>
      <c r="AA82" s="70" t="n">
        <f aca="false">kWhgen!AA82/(Z750RatedkWh*SurveyHrsIn!AA82)</f>
        <v>0.384074074074074</v>
      </c>
      <c r="AB82" s="70" t="n">
        <f aca="false">kWhgen!AB82/(Z750RatedkWh*SurveyHrsIn!AB82)</f>
        <v>0.44336917562724</v>
      </c>
      <c r="AC82" s="70" t="n">
        <f aca="false">kWhgen!AC82/(Z750RatedkWh*SurveyHrsIn!AC82)</f>
        <v>0.412122378519487</v>
      </c>
      <c r="AD82" s="70" t="n">
        <f aca="false">kWhgen!AD82/(Z750RatedkWh*SurveyHrsIn!AD82)</f>
        <v>0.538492063492064</v>
      </c>
      <c r="AE82" s="70" t="n">
        <f aca="false">kWhgen!AE82/(Z750RatedkWh*SurveyHrsIn!AE82)</f>
        <v>0.365232974910394</v>
      </c>
      <c r="AF82" s="70"/>
      <c r="AG82" s="70"/>
      <c r="AH82" s="70"/>
      <c r="AI82" s="70"/>
      <c r="AJ82" s="70"/>
      <c r="AK82" s="70"/>
      <c r="AL82" s="70"/>
      <c r="AM82" s="70"/>
      <c r="AN82" s="70"/>
      <c r="AO82" s="70" t="n">
        <f aca="false">AVERAGE(E82:P82)</f>
        <v>0.306757015619969</v>
      </c>
      <c r="AP82" s="70" t="n">
        <f aca="false">AVERAGE(Q82:AB82)</f>
        <v>0.27594980052269</v>
      </c>
      <c r="AQ82" s="70" t="n">
        <f aca="false">AVERAGE(AC82:AN82)</f>
        <v>0.438615805640648</v>
      </c>
      <c r="AR82" s="70" t="n">
        <f aca="false">AVERAGE(E82:G82)</f>
        <v>0.398278261603729</v>
      </c>
      <c r="AS82" s="70" t="n">
        <f aca="false">AVERAGE(H82:J82)</f>
        <v>0.360431342094783</v>
      </c>
      <c r="AT82" s="70" t="n">
        <f aca="false">AVERAGE(K82:M82)</f>
        <v>0.160226065312624</v>
      </c>
      <c r="AU82" s="136" t="n">
        <f aca="false">AVERAGE(N82:P82)</f>
        <v>0.308092393468738</v>
      </c>
      <c r="AV82" s="70" t="n">
        <f aca="false">AVERAGE(Q82:S82)</f>
        <v>0.151608145587984</v>
      </c>
      <c r="AW82" s="70" t="n">
        <f aca="false">AVERAGE(T82:V82)</f>
        <v>0.357402127789115</v>
      </c>
      <c r="AX82" s="70" t="n">
        <f aca="false">AVERAGE(W82:Y82)</f>
        <v>0.184326961369972</v>
      </c>
      <c r="AY82" s="70" t="n">
        <f aca="false">AVERAGE(Z82:AB82)</f>
        <v>0.410461967343688</v>
      </c>
      <c r="AZ82" s="70" t="n">
        <f aca="false">AVERAGE(AC82:AE82)</f>
        <v>0.438615805640648</v>
      </c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</row>
    <row r="83" customFormat="false" ht="12.75" hidden="false" customHeight="false" outlineLevel="0" collapsed="false">
      <c r="A83" s="69" t="s">
        <v>27</v>
      </c>
      <c r="B83" s="69" t="n">
        <v>2</v>
      </c>
      <c r="C83" s="69" t="n">
        <v>73</v>
      </c>
      <c r="D83" s="70" t="n">
        <f aca="false">kWhgen!D83/(Z750RatedkWh*SurveyHrsIn!D83)</f>
        <v>0.416487455197133</v>
      </c>
      <c r="E83" s="70" t="n">
        <f aca="false">kWhgen!E83/(Z750RatedkWh*SurveyHrsIn!E83)</f>
        <v>0.373824372759857</v>
      </c>
      <c r="F83" s="70" t="n">
        <f aca="false">kWhgen!F83/(Z750RatedkWh*SurveyHrsIn!F83)</f>
        <v>0.483642836570876</v>
      </c>
      <c r="G83" s="70" t="n">
        <f aca="false">kWhgen!G83/(Z750RatedkWh*SurveyHrsIn!G83)</f>
        <v>0.339487880767253</v>
      </c>
      <c r="H83" s="70" t="n">
        <f aca="false">kWhgen!H83/(Z750RatedkWh*SurveyHrsIn!H83)</f>
        <v>0.397474074074074</v>
      </c>
      <c r="I83" s="70" t="n">
        <f aca="false">kWhgen!I83/(Z750RatedkWh*SurveyHrsIn!I83)</f>
        <v>0.331541218637993</v>
      </c>
      <c r="J83" s="70" t="n">
        <f aca="false">kWhgen!J83/(Z750RatedkWh*SurveyHrsIn!J83)</f>
        <v>0.338518518518519</v>
      </c>
      <c r="K83" s="70" t="n">
        <f aca="false">kWhgen!K83/(Z750RatedkWh*SurveyHrsIn!K83)</f>
        <v>0.170609318996416</v>
      </c>
      <c r="L83" s="70" t="n">
        <f aca="false">kWhgen!L83/(Z750RatedkWh*SurveyHrsIn!L83)</f>
        <v>0.195340501792115</v>
      </c>
      <c r="M83" s="70" t="n">
        <f aca="false">kWhgen!M83/(Z750RatedkWh*SurveyHrsIn!M83)</f>
        <v>0.347924074074074</v>
      </c>
      <c r="N83" s="70" t="n">
        <f aca="false">kWhgen!N83/(Z750RatedkWh*SurveyHrsIn!N83)</f>
        <v>0.257444444444444</v>
      </c>
      <c r="O83" s="70" t="n">
        <f aca="false">kWhgen!O83/(Z750RatedkWh*SurveyHrsIn!O83)</f>
        <v>0.364814814814815</v>
      </c>
      <c r="P83" s="70" t="n">
        <f aca="false">kWhgen!P83/(Z750RatedkWh*SurveyHrsIn!P83)</f>
        <v>0.0302365591397849</v>
      </c>
      <c r="Q83" s="70" t="n">
        <f aca="false">kWhgen!Q83/(Z750RatedkWh*SurveyHrsIn!Q83)</f>
        <v>0.310250896057348</v>
      </c>
      <c r="R83" s="70" t="n">
        <f aca="false">kWhgen!R83/(Z750RatedkWh*SurveyHrsIn!R83)</f>
        <v>0.14831746031746</v>
      </c>
      <c r="S83" s="70" t="n">
        <f aca="false">kWhgen!S83/(Z750RatedkWh*SurveyHrsIn!S83)</f>
        <v>0.308602150537634</v>
      </c>
      <c r="T83" s="70" t="n">
        <f aca="false">kWhgen!T83/(Z750RatedkWh*SurveyHrsIn!T83)</f>
        <v>0.115925925925926</v>
      </c>
      <c r="U83" s="70" t="n">
        <f aca="false">kWhgen!U83/(Z750RatedkWh*SurveyHrsIn!U83)</f>
        <v>0.135823315892777</v>
      </c>
      <c r="V83" s="70" t="n">
        <f aca="false">kWhgen!V83/(Z750RatedkWh*SurveyHrsIn!V83)</f>
        <v>0.307407407407407</v>
      </c>
      <c r="W83" s="70" t="n">
        <f aca="false">kWhgen!W83/(Z750RatedkWh*SurveyHrsIn!W83)</f>
        <v>0.189661290322581</v>
      </c>
      <c r="X83" s="70" t="n">
        <f aca="false">kWhgen!X83/(Z750RatedkWh*SurveyHrsIn!X83)</f>
        <v>0.196415770609319</v>
      </c>
      <c r="Y83" s="70" t="n">
        <f aca="false">kWhgen!Y83/(Z750RatedkWh*SurveyHrsIn!Y83)</f>
        <v>0.212962962962963</v>
      </c>
      <c r="Z83" s="70" t="n">
        <f aca="false">kWhgen!Z83/(Z750RatedkWh*SurveyHrsIn!Z83)</f>
        <v>0.427956989247312</v>
      </c>
      <c r="AA83" s="70" t="n">
        <f aca="false">kWhgen!AA83/(Z750RatedkWh*SurveyHrsIn!AA83)</f>
        <v>0.382962962962963</v>
      </c>
      <c r="AB83" s="70" t="n">
        <f aca="false">kWhgen!AB83/(Z750RatedkWh*SurveyHrsIn!AB83)</f>
        <v>0.432974910394265</v>
      </c>
      <c r="AC83" s="70" t="n">
        <f aca="false">kWhgen!AC83/(Z750RatedkWh*SurveyHrsIn!AC83)</f>
        <v>0.409205872247882</v>
      </c>
      <c r="AD83" s="70" t="n">
        <f aca="false">kWhgen!AD83/(Z750RatedkWh*SurveyHrsIn!AD83)</f>
        <v>0.542063492063492</v>
      </c>
      <c r="AE83" s="70" t="n">
        <f aca="false">kWhgen!AE83/(Z750RatedkWh*SurveyHrsIn!AE83)</f>
        <v>0.371326164874552</v>
      </c>
      <c r="AF83" s="70"/>
      <c r="AG83" s="70"/>
      <c r="AH83" s="70"/>
      <c r="AI83" s="70"/>
      <c r="AJ83" s="70"/>
      <c r="AK83" s="70"/>
      <c r="AL83" s="70"/>
      <c r="AM83" s="70"/>
      <c r="AN83" s="70"/>
      <c r="AO83" s="70" t="n">
        <f aca="false">AVERAGE(E83:P83)</f>
        <v>0.302571551215852</v>
      </c>
      <c r="AP83" s="70" t="n">
        <f aca="false">AVERAGE(Q83:AB83)</f>
        <v>0.26410517021983</v>
      </c>
      <c r="AQ83" s="70" t="n">
        <f aca="false">AVERAGE(AC83:AN83)</f>
        <v>0.440865176395309</v>
      </c>
      <c r="AR83" s="70" t="n">
        <f aca="false">AVERAGE(E83:G83)</f>
        <v>0.398985030032662</v>
      </c>
      <c r="AS83" s="70" t="n">
        <f aca="false">AVERAGE(H83:J83)</f>
        <v>0.355844603743529</v>
      </c>
      <c r="AT83" s="70" t="n">
        <f aca="false">AVERAGE(K83:M83)</f>
        <v>0.237957964954202</v>
      </c>
      <c r="AU83" s="136" t="n">
        <f aca="false">AVERAGE(N83:P83)</f>
        <v>0.217498606133015</v>
      </c>
      <c r="AV83" s="70" t="n">
        <f aca="false">AVERAGE(Q83:S83)</f>
        <v>0.255723502304148</v>
      </c>
      <c r="AW83" s="70" t="n">
        <f aca="false">AVERAGE(T83:V83)</f>
        <v>0.186385549742037</v>
      </c>
      <c r="AX83" s="70" t="n">
        <f aca="false">AVERAGE(W83:Y83)</f>
        <v>0.199680007964954</v>
      </c>
      <c r="AY83" s="70" t="n">
        <f aca="false">AVERAGE(Z83:AB83)</f>
        <v>0.41463162086818</v>
      </c>
      <c r="AZ83" s="70" t="n">
        <f aca="false">AVERAGE(AC83:AE83)</f>
        <v>0.440865176395309</v>
      </c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</row>
    <row r="84" customFormat="false" ht="12.75" hidden="false" customHeight="false" outlineLevel="0" collapsed="false">
      <c r="A84" s="69" t="s">
        <v>27</v>
      </c>
      <c r="B84" s="69" t="n">
        <v>2</v>
      </c>
      <c r="C84" s="69" t="n">
        <v>74</v>
      </c>
      <c r="D84" s="70" t="n">
        <f aca="false">kWhgen!D84/(Z750RatedkWh*SurveyHrsIn!D84)</f>
        <v>0.291039426523298</v>
      </c>
      <c r="E84" s="70" t="n">
        <f aca="false">kWhgen!E84/(Z750RatedkWh*SurveyHrsIn!E84)</f>
        <v>0.325693548387097</v>
      </c>
      <c r="F84" s="70" t="n">
        <f aca="false">kWhgen!F84/(Z750RatedkWh*SurveyHrsIn!F84)</f>
        <v>0.449341926175779</v>
      </c>
      <c r="G84" s="70" t="n">
        <f aca="false">kWhgen!G84/(Z750RatedkWh*SurveyHrsIn!G84)</f>
        <v>0.324296788826306</v>
      </c>
      <c r="H84" s="70" t="n">
        <f aca="false">kWhgen!H84/(Z750RatedkWh*SurveyHrsIn!H84)</f>
        <v>0.391825925925926</v>
      </c>
      <c r="I84" s="70" t="n">
        <f aca="false">kWhgen!I84/(Z750RatedkWh*SurveyHrsIn!I84)</f>
        <v>0.348028673835125</v>
      </c>
      <c r="J84" s="70" t="n">
        <f aca="false">kWhgen!J84/(Z750RatedkWh*SurveyHrsIn!J84)</f>
        <v>0.318148148148148</v>
      </c>
      <c r="K84" s="70" t="n">
        <f aca="false">kWhgen!K84/(Z750RatedkWh*SurveyHrsIn!K84)</f>
        <v>0.159498207885305</v>
      </c>
      <c r="L84" s="70" t="n">
        <f aca="false">kWhgen!L84/(Z750RatedkWh*SurveyHrsIn!L84)</f>
        <v>0.147311827956989</v>
      </c>
      <c r="M84" s="70" t="n">
        <f aca="false">kWhgen!M84/(Z750RatedkWh*SurveyHrsIn!M84)</f>
        <v>0.324366666666667</v>
      </c>
      <c r="N84" s="70" t="n">
        <f aca="false">kWhgen!N84/(Z750RatedkWh*SurveyHrsIn!N84)</f>
        <v>0.329517921146953</v>
      </c>
      <c r="O84" s="70" t="n">
        <f aca="false">kWhgen!O84/(Z750RatedkWh*SurveyHrsIn!O84)</f>
        <v>0.34962962962963</v>
      </c>
      <c r="P84" s="70" t="n">
        <f aca="false">kWhgen!P84/(Z750RatedkWh*SurveyHrsIn!P84)</f>
        <v>0.335971326164875</v>
      </c>
      <c r="Q84" s="70" t="n">
        <f aca="false">kWhgen!Q84/(Z750RatedkWh*SurveyHrsIn!Q84)</f>
        <v>0.390322580645161</v>
      </c>
      <c r="R84" s="70" t="n">
        <f aca="false">kWhgen!R84/(Z750RatedkWh*SurveyHrsIn!R84)</f>
        <v>0.313888888888889</v>
      </c>
      <c r="S84" s="70" t="n">
        <f aca="false">kWhgen!S84/(Z750RatedkWh*SurveyHrsIn!S84)</f>
        <v>0.301075268817204</v>
      </c>
      <c r="T84" s="70" t="n">
        <f aca="false">kWhgen!T84/(Z750RatedkWh*SurveyHrsIn!T84)</f>
        <v>0.43962962962963</v>
      </c>
      <c r="U84" s="70" t="n">
        <f aca="false">kWhgen!U84/(Z750RatedkWh*SurveyHrsIn!U84)</f>
        <v>0.363475763096095</v>
      </c>
      <c r="V84" s="70" t="n">
        <f aca="false">kWhgen!V84/(Z750RatedkWh*SurveyHrsIn!V84)</f>
        <v>0.294831481481481</v>
      </c>
      <c r="W84" s="70" t="n">
        <f aca="false">kWhgen!W84/(Z750RatedkWh*SurveyHrsIn!W84)</f>
        <v>0.161901433691756</v>
      </c>
      <c r="X84" s="70" t="n">
        <f aca="false">kWhgen!X84/(Z750RatedkWh*SurveyHrsIn!X84)</f>
        <v>0.184587813620072</v>
      </c>
      <c r="Y84" s="70" t="n">
        <f aca="false">kWhgen!Y84/(Z750RatedkWh*SurveyHrsIn!Y84)</f>
        <v>0.187037037037037</v>
      </c>
      <c r="Z84" s="70" t="n">
        <f aca="false">kWhgen!Z84/(Z750RatedkWh*SurveyHrsIn!Z84)</f>
        <v>0.407885304659498</v>
      </c>
      <c r="AA84" s="70" t="n">
        <f aca="false">kWhgen!AA84/(Z750RatedkWh*SurveyHrsIn!AA84)</f>
        <v>0.380740740740741</v>
      </c>
      <c r="AB84" s="70" t="n">
        <f aca="false">kWhgen!AB84/(Z750RatedkWh*SurveyHrsIn!AB84)</f>
        <v>0.430465949820789</v>
      </c>
      <c r="AC84" s="70" t="n">
        <f aca="false">kWhgen!AC84/(Z750RatedkWh*SurveyHrsIn!AC84)</f>
        <v>0.389837367920456</v>
      </c>
      <c r="AD84" s="70" t="n">
        <f aca="false">kWhgen!AD84/(Z750RatedkWh*SurveyHrsIn!AD84)</f>
        <v>0.512301587301587</v>
      </c>
      <c r="AE84" s="70" t="n">
        <f aca="false">kWhgen!AE84/(Z750RatedkWh*SurveyHrsIn!AE84)</f>
        <v>0.362365591397849</v>
      </c>
      <c r="AF84" s="70"/>
      <c r="AG84" s="70"/>
      <c r="AH84" s="70"/>
      <c r="AI84" s="70"/>
      <c r="AJ84" s="70"/>
      <c r="AK84" s="70"/>
      <c r="AL84" s="70"/>
      <c r="AM84" s="70"/>
      <c r="AN84" s="70"/>
      <c r="AO84" s="70" t="n">
        <f aca="false">AVERAGE(E84:P84)</f>
        <v>0.316969215895733</v>
      </c>
      <c r="AP84" s="70" t="n">
        <f aca="false">AVERAGE(Q84:AB84)</f>
        <v>0.321320157677363</v>
      </c>
      <c r="AQ84" s="70" t="n">
        <f aca="false">AVERAGE(AC84:AN84)</f>
        <v>0.421501515539964</v>
      </c>
      <c r="AR84" s="70" t="n">
        <f aca="false">AVERAGE(E84:G84)</f>
        <v>0.366444087796394</v>
      </c>
      <c r="AS84" s="70" t="n">
        <f aca="false">AVERAGE(H84:J84)</f>
        <v>0.3526675826364</v>
      </c>
      <c r="AT84" s="70" t="n">
        <f aca="false">AVERAGE(K84:M84)</f>
        <v>0.210392234169654</v>
      </c>
      <c r="AU84" s="136" t="n">
        <f aca="false">AVERAGE(N84:P84)</f>
        <v>0.338372958980486</v>
      </c>
      <c r="AV84" s="70" t="n">
        <f aca="false">AVERAGE(Q84:S84)</f>
        <v>0.335095579450418</v>
      </c>
      <c r="AW84" s="70" t="n">
        <f aca="false">AVERAGE(T84:V84)</f>
        <v>0.365978958069069</v>
      </c>
      <c r="AX84" s="70" t="n">
        <f aca="false">AVERAGE(W84:Y84)</f>
        <v>0.177842094782955</v>
      </c>
      <c r="AY84" s="70" t="n">
        <f aca="false">AVERAGE(Z84:AB84)</f>
        <v>0.406363998407009</v>
      </c>
      <c r="AZ84" s="70" t="n">
        <f aca="false">AVERAGE(AC84:AE84)</f>
        <v>0.421501515539964</v>
      </c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</row>
    <row r="85" customFormat="false" ht="12.75" hidden="false" customHeight="false" outlineLevel="0" collapsed="false">
      <c r="A85" s="69" t="s">
        <v>27</v>
      </c>
      <c r="B85" s="69" t="n">
        <v>2</v>
      </c>
      <c r="C85" s="69" t="n">
        <v>75</v>
      </c>
      <c r="D85" s="70" t="n">
        <f aca="false">kWhgen!D85/(Z750RatedkWh*SurveyHrsIn!D85)</f>
        <v>0.383512544802867</v>
      </c>
      <c r="E85" s="70" t="n">
        <f aca="false">kWhgen!E85/(Z750RatedkWh*SurveyHrsIn!E85)</f>
        <v>0.358983870967742</v>
      </c>
      <c r="F85" s="70" t="n">
        <f aca="false">kWhgen!F85/(Z750RatedkWh*SurveyHrsIn!F85)</f>
        <v>0.439909175817127</v>
      </c>
      <c r="G85" s="70" t="n">
        <f aca="false">kWhgen!G85/(Z750RatedkWh*SurveyHrsIn!G85)</f>
        <v>0.313398831564322</v>
      </c>
      <c r="H85" s="70" t="n">
        <f aca="false">kWhgen!H85/(Z750RatedkWh*SurveyHrsIn!H85)</f>
        <v>0.250740740740741</v>
      </c>
      <c r="I85" s="70" t="n">
        <f aca="false">kWhgen!I85/(Z750RatedkWh*SurveyHrsIn!I85)</f>
        <v>0.324014336917563</v>
      </c>
      <c r="J85" s="70" t="n">
        <f aca="false">kWhgen!J85/(Z750RatedkWh*SurveyHrsIn!J85)</f>
        <v>0.324074074074074</v>
      </c>
      <c r="K85" s="70" t="n">
        <f aca="false">kWhgen!K85/(Z750RatedkWh*SurveyHrsIn!K85)</f>
        <v>0.154480286738351</v>
      </c>
      <c r="L85" s="70" t="n">
        <f aca="false">kWhgen!L85/(Z750RatedkWh*SurveyHrsIn!L85)</f>
        <v>0.168458781362007</v>
      </c>
      <c r="M85" s="70" t="n">
        <f aca="false">kWhgen!M85/(Z750RatedkWh*SurveyHrsIn!M85)</f>
        <v>0.330788888888889</v>
      </c>
      <c r="N85" s="70" t="n">
        <f aca="false">kWhgen!N85/(Z750RatedkWh*SurveyHrsIn!N85)</f>
        <v>0.331661290322581</v>
      </c>
      <c r="O85" s="70" t="n">
        <f aca="false">kWhgen!O85/(Z750RatedkWh*SurveyHrsIn!O85)</f>
        <v>0.375925925925926</v>
      </c>
      <c r="P85" s="70" t="n">
        <f aca="false">kWhgen!P85/(Z750RatedkWh*SurveyHrsIn!P85)</f>
        <v>0.346724014336918</v>
      </c>
      <c r="Q85" s="70" t="n">
        <f aca="false">kWhgen!Q85/(Z750RatedkWh*SurveyHrsIn!Q85)</f>
        <v>0.385304659498208</v>
      </c>
      <c r="R85" s="70" t="n">
        <f aca="false">kWhgen!R85/(Z750RatedkWh*SurveyHrsIn!R85)</f>
        <v>0.349206349206349</v>
      </c>
      <c r="S85" s="70" t="n">
        <f aca="false">kWhgen!S85/(Z750RatedkWh*SurveyHrsIn!S85)</f>
        <v>0.247670250896057</v>
      </c>
      <c r="T85" s="70" t="n">
        <f aca="false">kWhgen!T85/(Z750RatedkWh*SurveyHrsIn!T85)</f>
        <v>0.348148148148148</v>
      </c>
      <c r="U85" s="70" t="n">
        <f aca="false">kWhgen!U85/(Z750RatedkWh*SurveyHrsIn!U85)</f>
        <v>0.353350117438279</v>
      </c>
      <c r="V85" s="70" t="n">
        <f aca="false">kWhgen!V85/(Z750RatedkWh*SurveyHrsIn!V85)</f>
        <v>0.28962962962963</v>
      </c>
      <c r="W85" s="70" t="n">
        <f aca="false">kWhgen!W85/(Z750RatedkWh*SurveyHrsIn!W85)</f>
        <v>0.171930107526882</v>
      </c>
      <c r="X85" s="70" t="n">
        <f aca="false">kWhgen!X85/(Z750RatedkWh*SurveyHrsIn!X85)</f>
        <v>0.178494623655914</v>
      </c>
      <c r="Y85" s="70" t="n">
        <f aca="false">kWhgen!Y85/(Z750RatedkWh*SurveyHrsIn!Y85)</f>
        <v>0.193703703703704</v>
      </c>
      <c r="Z85" s="70" t="n">
        <f aca="false">kWhgen!Z85/(Z750RatedkWh*SurveyHrsIn!Z85)</f>
        <v>0.403225806451613</v>
      </c>
      <c r="AA85" s="70" t="n">
        <f aca="false">kWhgen!AA85/(Z750RatedkWh*SurveyHrsIn!AA85)</f>
        <v>0.361851851851852</v>
      </c>
      <c r="AB85" s="70" t="n">
        <f aca="false">kWhgen!AB85/(Z750RatedkWh*SurveyHrsIn!AB85)</f>
        <v>0.415770609318996</v>
      </c>
      <c r="AC85" s="70" t="n">
        <f aca="false">kWhgen!AC85/(Z750RatedkWh*SurveyHrsIn!AC85)</f>
        <v>0.395886353973116</v>
      </c>
      <c r="AD85" s="70" t="n">
        <f aca="false">kWhgen!AD85/(Z750RatedkWh*SurveyHrsIn!AD85)</f>
        <v>0.514285714285714</v>
      </c>
      <c r="AE85" s="70" t="n">
        <f aca="false">kWhgen!AE85/(Z750RatedkWh*SurveyHrsIn!AE85)</f>
        <v>0.347670250896057</v>
      </c>
      <c r="AF85" s="70"/>
      <c r="AG85" s="70"/>
      <c r="AH85" s="70"/>
      <c r="AI85" s="70"/>
      <c r="AJ85" s="70"/>
      <c r="AK85" s="70"/>
      <c r="AL85" s="70"/>
      <c r="AM85" s="70"/>
      <c r="AN85" s="70"/>
      <c r="AO85" s="70" t="n">
        <f aca="false">AVERAGE(E85:P85)</f>
        <v>0.30993001813802</v>
      </c>
      <c r="AP85" s="70" t="n">
        <f aca="false">AVERAGE(Q85:AB85)</f>
        <v>0.308190488110469</v>
      </c>
      <c r="AQ85" s="70" t="n">
        <f aca="false">AVERAGE(AC85:AN85)</f>
        <v>0.419280773051629</v>
      </c>
      <c r="AR85" s="70" t="n">
        <f aca="false">AVERAGE(E85:G85)</f>
        <v>0.37076395944973</v>
      </c>
      <c r="AS85" s="70" t="n">
        <f aca="false">AVERAGE(H85:J85)</f>
        <v>0.299609717244126</v>
      </c>
      <c r="AT85" s="70" t="n">
        <f aca="false">AVERAGE(K85:M85)</f>
        <v>0.217909318996416</v>
      </c>
      <c r="AU85" s="136" t="n">
        <f aca="false">AVERAGE(N85:P85)</f>
        <v>0.351437076861808</v>
      </c>
      <c r="AV85" s="70" t="n">
        <f aca="false">AVERAGE(Q85:S85)</f>
        <v>0.327393753200205</v>
      </c>
      <c r="AW85" s="70" t="n">
        <f aca="false">AVERAGE(T85:V85)</f>
        <v>0.330375965072019</v>
      </c>
      <c r="AX85" s="70" t="n">
        <f aca="false">AVERAGE(W85:Y85)</f>
        <v>0.181376144962166</v>
      </c>
      <c r="AY85" s="70" t="n">
        <f aca="false">AVERAGE(Z85:AB85)</f>
        <v>0.393616089207487</v>
      </c>
      <c r="AZ85" s="70" t="n">
        <f aca="false">AVERAGE(AC85:AE85)</f>
        <v>0.419280773051629</v>
      </c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</row>
    <row r="86" customFormat="false" ht="12.75" hidden="false" customHeight="false" outlineLevel="0" collapsed="false">
      <c r="A86" s="69" t="s">
        <v>27</v>
      </c>
      <c r="B86" s="69" t="n">
        <v>2</v>
      </c>
      <c r="C86" s="69" t="n">
        <v>76</v>
      </c>
      <c r="D86" s="70" t="n">
        <f aca="false">kWhgen!D86/(Z750RatedkWh*SurveyHrsIn!D86)</f>
        <v>0.391397849462366</v>
      </c>
      <c r="E86" s="70" t="n">
        <f aca="false">kWhgen!E86/(Z750RatedkWh*SurveyHrsIn!E86)</f>
        <v>0.367808243727599</v>
      </c>
      <c r="F86" s="70" t="n">
        <f aca="false">kWhgen!F86/(Z750RatedkWh*SurveyHrsIn!F86)</f>
        <v>0.436479084777617</v>
      </c>
      <c r="G86" s="70" t="n">
        <f aca="false">kWhgen!G86/(Z750RatedkWh*SurveyHrsIn!G86)</f>
        <v>0.320664136405644</v>
      </c>
      <c r="H86" s="70" t="n">
        <f aca="false">kWhgen!H86/(Z750RatedkWh*SurveyHrsIn!H86)</f>
        <v>0.381044444444444</v>
      </c>
      <c r="I86" s="70" t="n">
        <f aca="false">kWhgen!I86/(Z750RatedkWh*SurveyHrsIn!I86)</f>
        <v>0.327956989247312</v>
      </c>
      <c r="J86" s="70" t="n">
        <f aca="false">kWhgen!J86/(Z750RatedkWh*SurveyHrsIn!J86)</f>
        <v>0.32037037037037</v>
      </c>
      <c r="K86" s="70" t="n">
        <f aca="false">kWhgen!K86/(Z750RatedkWh*SurveyHrsIn!K86)</f>
        <v>0.125089605734767</v>
      </c>
      <c r="L86" s="70" t="n">
        <f aca="false">kWhgen!L86/(Z750RatedkWh*SurveyHrsIn!L86)</f>
        <v>0.170609318996416</v>
      </c>
      <c r="M86" s="70" t="n">
        <f aca="false">kWhgen!M86/(Z750RatedkWh*SurveyHrsIn!M86)</f>
        <v>0.322492592592593</v>
      </c>
      <c r="N86" s="70" t="n">
        <f aca="false">kWhgen!N86/(Z750RatedkWh*SurveyHrsIn!N86)</f>
        <v>0.330641577060932</v>
      </c>
      <c r="O86" s="70" t="n">
        <f aca="false">kWhgen!O86/(Z750RatedkWh*SurveyHrsIn!O86)</f>
        <v>0.400740740740741</v>
      </c>
      <c r="P86" s="70" t="n">
        <f aca="false">kWhgen!P86/(Z750RatedkWh*SurveyHrsIn!P86)</f>
        <v>0.319125448028674</v>
      </c>
      <c r="Q86" s="70" t="n">
        <f aca="false">kWhgen!Q86/(Z750RatedkWh*SurveyHrsIn!Q86)</f>
        <v>0.402150537634409</v>
      </c>
      <c r="R86" s="70" t="n">
        <f aca="false">kWhgen!R86/(Z750RatedkWh*SurveyHrsIn!R86)</f>
        <v>0.340079365079365</v>
      </c>
      <c r="S86" s="70" t="n">
        <f aca="false">kWhgen!S86/(Z750RatedkWh*SurveyHrsIn!S86)</f>
        <v>0.240860215053763</v>
      </c>
      <c r="T86" s="70" t="n">
        <f aca="false">kWhgen!T86/(Z750RatedkWh*SurveyHrsIn!T86)</f>
        <v>0.422962962962963</v>
      </c>
      <c r="U86" s="70" t="n">
        <f aca="false">kWhgen!U86/(Z750RatedkWh*SurveyHrsIn!U86)</f>
        <v>0.344621112560851</v>
      </c>
      <c r="V86" s="70" t="n">
        <f aca="false">kWhgen!V86/(Z750RatedkWh*SurveyHrsIn!V86)</f>
        <v>0.275185185185185</v>
      </c>
      <c r="W86" s="70" t="n">
        <f aca="false">kWhgen!W86/(Z750RatedkWh*SurveyHrsIn!W86)</f>
        <v>0.155356630824373</v>
      </c>
      <c r="X86" s="70" t="n">
        <f aca="false">kWhgen!X86/(Z750RatedkWh*SurveyHrsIn!X86)</f>
        <v>0.173835125448029</v>
      </c>
      <c r="Y86" s="70" t="n">
        <f aca="false">kWhgen!Y86/(Z750RatedkWh*SurveyHrsIn!Y86)</f>
        <v>0.188888888888889</v>
      </c>
      <c r="Z86" s="70" t="n">
        <f aca="false">kWhgen!Z86/(Z750RatedkWh*SurveyHrsIn!Z86)</f>
        <v>0.391397849462366</v>
      </c>
      <c r="AA86" s="70" t="n">
        <f aca="false">kWhgen!AA86/(Z750RatedkWh*SurveyHrsIn!AA86)</f>
        <v>0.385185185185185</v>
      </c>
      <c r="AB86" s="70" t="n">
        <f aca="false">kWhgen!AB86/(Z750RatedkWh*SurveyHrsIn!AB86)</f>
        <v>0.422222222222222</v>
      </c>
      <c r="AC86" s="70" t="n">
        <f aca="false">kWhgen!AC86/(Z750RatedkWh*SurveyHrsIn!AC86)</f>
        <v>0.40754719569531</v>
      </c>
      <c r="AD86" s="70" t="n">
        <f aca="false">kWhgen!AD86/(Z750RatedkWh*SurveyHrsIn!AD86)</f>
        <v>0.485714285714286</v>
      </c>
      <c r="AE86" s="70" t="n">
        <f aca="false">kWhgen!AE86/(Z750RatedkWh*SurveyHrsIn!AE86)</f>
        <v>0.378494623655914</v>
      </c>
      <c r="AF86" s="70"/>
      <c r="AG86" s="70"/>
      <c r="AH86" s="70"/>
      <c r="AI86" s="70"/>
      <c r="AJ86" s="70"/>
      <c r="AK86" s="70"/>
      <c r="AL86" s="70"/>
      <c r="AM86" s="70"/>
      <c r="AN86" s="70"/>
      <c r="AO86" s="70" t="n">
        <f aca="false">AVERAGE(E86:P86)</f>
        <v>0.318585212677259</v>
      </c>
      <c r="AP86" s="70" t="n">
        <f aca="false">AVERAGE(Q86:AB86)</f>
        <v>0.3118954400423</v>
      </c>
      <c r="AQ86" s="70" t="n">
        <f aca="false">AVERAGE(AC86:AN86)</f>
        <v>0.423918701688503</v>
      </c>
      <c r="AR86" s="70" t="n">
        <f aca="false">AVERAGE(E86:G86)</f>
        <v>0.374983821636953</v>
      </c>
      <c r="AS86" s="70" t="n">
        <f aca="false">AVERAGE(H86:J86)</f>
        <v>0.343123934687376</v>
      </c>
      <c r="AT86" s="70" t="n">
        <f aca="false">AVERAGE(K86:M86)</f>
        <v>0.206063839107925</v>
      </c>
      <c r="AU86" s="136" t="n">
        <f aca="false">AVERAGE(N86:P86)</f>
        <v>0.350169255276782</v>
      </c>
      <c r="AV86" s="70" t="n">
        <f aca="false">AVERAGE(Q86:S86)</f>
        <v>0.327696705922512</v>
      </c>
      <c r="AW86" s="70" t="n">
        <f aca="false">AVERAGE(T86:V86)</f>
        <v>0.347589753569666</v>
      </c>
      <c r="AX86" s="70" t="n">
        <f aca="false">AVERAGE(W86:Y86)</f>
        <v>0.172693548387097</v>
      </c>
      <c r="AY86" s="70" t="n">
        <f aca="false">AVERAGE(Z86:AB86)</f>
        <v>0.399601752289924</v>
      </c>
      <c r="AZ86" s="70" t="n">
        <f aca="false">AVERAGE(AC86:AE86)</f>
        <v>0.423918701688503</v>
      </c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</row>
    <row r="87" customFormat="false" ht="12.75" hidden="false" customHeight="false" outlineLevel="0" collapsed="false">
      <c r="A87" s="69" t="s">
        <v>27</v>
      </c>
      <c r="B87" s="69" t="n">
        <v>2</v>
      </c>
      <c r="C87" s="69" t="n">
        <v>77</v>
      </c>
      <c r="D87" s="70" t="n">
        <f aca="false">kWhgen!D87/(Z750RatedkWh*SurveyHrsIn!D87)</f>
        <v>0.358781362007169</v>
      </c>
      <c r="E87" s="70" t="n">
        <f aca="false">kWhgen!E87/(Z750RatedkWh*SurveyHrsIn!E87)</f>
        <v>0.284781362007168</v>
      </c>
      <c r="F87" s="70" t="n">
        <f aca="false">kWhgen!F87/(Z750RatedkWh*SurveyHrsIn!F87)</f>
        <v>0.370021070887116</v>
      </c>
      <c r="G87" s="70" t="n">
        <f aca="false">kWhgen!G87/(Z750RatedkWh*SurveyHrsIn!G87)</f>
        <v>0.320003654147342</v>
      </c>
      <c r="H87" s="70" t="n">
        <f aca="false">kWhgen!H87/(Z750RatedkWh*SurveyHrsIn!H87)</f>
        <v>0.388853703703704</v>
      </c>
      <c r="I87" s="70" t="n">
        <f aca="false">kWhgen!I87/(Z750RatedkWh*SurveyHrsIn!I87)</f>
        <v>0.351254480286738</v>
      </c>
      <c r="J87" s="70" t="n">
        <f aca="false">kWhgen!J87/(Z750RatedkWh*SurveyHrsIn!J87)</f>
        <v>0.305185185185185</v>
      </c>
      <c r="K87" s="70" t="n">
        <f aca="false">kWhgen!K87/(Z750RatedkWh*SurveyHrsIn!K87)</f>
        <v>0.150179211469534</v>
      </c>
      <c r="L87" s="70" t="n">
        <f aca="false">kWhgen!L87/(Z750RatedkWh*SurveyHrsIn!L87)</f>
        <v>0.179569892473118</v>
      </c>
      <c r="M87" s="70" t="n">
        <f aca="false">kWhgen!M87/(Z750RatedkWh*SurveyHrsIn!M87)</f>
        <v>0.320044444444444</v>
      </c>
      <c r="N87" s="70" t="n">
        <f aca="false">kWhgen!N87/(Z750RatedkWh*SurveyHrsIn!N87)</f>
        <v>0.33571146953405</v>
      </c>
      <c r="O87" s="70" t="n">
        <f aca="false">kWhgen!O87/(Z750RatedkWh*SurveyHrsIn!O87)</f>
        <v>0.381111111111111</v>
      </c>
      <c r="P87" s="70" t="n">
        <f aca="false">kWhgen!P87/(Z750RatedkWh*SurveyHrsIn!P87)</f>
        <v>0.268229390681004</v>
      </c>
      <c r="Q87" s="70" t="n">
        <f aca="false">kWhgen!Q87/(Z750RatedkWh*SurveyHrsIn!Q87)</f>
        <v>0.346594982078853</v>
      </c>
      <c r="R87" s="70" t="n">
        <f aca="false">kWhgen!R87/(Z750RatedkWh*SurveyHrsIn!R87)</f>
        <v>0.323412698412698</v>
      </c>
      <c r="S87" s="70" t="n">
        <f aca="false">kWhgen!S87/(Z750RatedkWh*SurveyHrsIn!S87)</f>
        <v>0.275268817204301</v>
      </c>
      <c r="T87" s="70" t="n">
        <f aca="false">kWhgen!T87/(Z750RatedkWh*SurveyHrsIn!T87)</f>
        <v>0.235185185185185</v>
      </c>
      <c r="U87" s="70" t="n">
        <f aca="false">kWhgen!U87/(Z750RatedkWh*SurveyHrsIn!U87)</f>
        <v>0.271995791980651</v>
      </c>
      <c r="V87" s="70" t="n">
        <f aca="false">kWhgen!V87/(Z750RatedkWh*SurveyHrsIn!V87)</f>
        <v>0.178148148148148</v>
      </c>
      <c r="W87" s="70" t="n">
        <f aca="false">kWhgen!W87/(Z750RatedkWh*SurveyHrsIn!W87)</f>
        <v>0.116091397849462</v>
      </c>
      <c r="X87" s="70" t="n">
        <f aca="false">kWhgen!X87/(Z750RatedkWh*SurveyHrsIn!X87)</f>
        <v>0.182078853046595</v>
      </c>
      <c r="Y87" s="70" t="n">
        <f aca="false">kWhgen!Y87/(Z750RatedkWh*SurveyHrsIn!Y87)</f>
        <v>0.201481481481481</v>
      </c>
      <c r="Z87" s="70" t="n">
        <f aca="false">kWhgen!Z87/(Z750RatedkWh*SurveyHrsIn!Z87)</f>
        <v>0.342652329749104</v>
      </c>
      <c r="AA87" s="70" t="n">
        <f aca="false">kWhgen!AA87/(Z750RatedkWh*SurveyHrsIn!AA87)</f>
        <v>0.380740740740741</v>
      </c>
      <c r="AB87" s="70" t="n">
        <f aca="false">kWhgen!AB87/(Z750RatedkWh*SurveyHrsIn!AB87)</f>
        <v>0.430824372759857</v>
      </c>
      <c r="AC87" s="70" t="n">
        <f aca="false">kWhgen!AC87/(Z750RatedkWh*SurveyHrsIn!AC87)</f>
        <v>0.411871849248525</v>
      </c>
      <c r="AD87" s="70" t="n">
        <f aca="false">kWhgen!AD87/(Z750RatedkWh*SurveyHrsIn!AD87)</f>
        <v>0.50515873015873</v>
      </c>
      <c r="AE87" s="70" t="n">
        <f aca="false">kWhgen!AE87/(Z750RatedkWh*SurveyHrsIn!AE87)</f>
        <v>0.26236559139785</v>
      </c>
      <c r="AF87" s="70"/>
      <c r="AG87" s="70"/>
      <c r="AH87" s="70"/>
      <c r="AI87" s="70"/>
      <c r="AJ87" s="70"/>
      <c r="AK87" s="70"/>
      <c r="AL87" s="70"/>
      <c r="AM87" s="70"/>
      <c r="AN87" s="70"/>
      <c r="AO87" s="70" t="n">
        <f aca="false">AVERAGE(E87:P87)</f>
        <v>0.30457874799421</v>
      </c>
      <c r="AP87" s="70" t="n">
        <f aca="false">AVERAGE(Q87:AB87)</f>
        <v>0.273706233219756</v>
      </c>
      <c r="AQ87" s="70" t="n">
        <f aca="false">AVERAGE(AC87:AN87)</f>
        <v>0.393132056935035</v>
      </c>
      <c r="AR87" s="70" t="n">
        <f aca="false">AVERAGE(E87:G87)</f>
        <v>0.324935362347209</v>
      </c>
      <c r="AS87" s="70" t="n">
        <f aca="false">AVERAGE(H87:J87)</f>
        <v>0.348431123058542</v>
      </c>
      <c r="AT87" s="70" t="n">
        <f aca="false">AVERAGE(K87:M87)</f>
        <v>0.216597849462366</v>
      </c>
      <c r="AU87" s="136" t="n">
        <f aca="false">AVERAGE(N87:P87)</f>
        <v>0.328350657108722</v>
      </c>
      <c r="AV87" s="70" t="n">
        <f aca="false">AVERAGE(Q87:S87)</f>
        <v>0.315092165898618</v>
      </c>
      <c r="AW87" s="70" t="n">
        <f aca="false">AVERAGE(T87:V87)</f>
        <v>0.228443041771328</v>
      </c>
      <c r="AX87" s="70" t="n">
        <f aca="false">AVERAGE(W87:Y87)</f>
        <v>0.16655057745918</v>
      </c>
      <c r="AY87" s="70" t="n">
        <f aca="false">AVERAGE(Z87:AB87)</f>
        <v>0.384739147749901</v>
      </c>
      <c r="AZ87" s="70" t="n">
        <f aca="false">AVERAGE(AC87:AE87)</f>
        <v>0.393132056935035</v>
      </c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</row>
    <row r="88" customFormat="false" ht="12.75" hidden="false" customHeight="false" outlineLevel="0" collapsed="false">
      <c r="A88" s="69" t="s">
        <v>27</v>
      </c>
      <c r="B88" s="69" t="n">
        <v>2</v>
      </c>
      <c r="C88" s="69" t="n">
        <v>78</v>
      </c>
      <c r="D88" s="70" t="n">
        <f aca="false">kWhgen!D88/(Z750RatedkWh*SurveyHrsIn!D88)</f>
        <v>0.377060931899642</v>
      </c>
      <c r="E88" s="70" t="n">
        <f aca="false">kWhgen!E88/(Z750RatedkWh*SurveyHrsIn!E88)</f>
        <v>0.348555555555556</v>
      </c>
      <c r="F88" s="70" t="n">
        <f aca="false">kWhgen!F88/(Z750RatedkWh*SurveyHrsIn!F88)</f>
        <v>0.455344585494921</v>
      </c>
      <c r="G88" s="70" t="n">
        <f aca="false">kWhgen!G88/(Z750RatedkWh*SurveyHrsIn!G88)</f>
        <v>0.287970264619693</v>
      </c>
      <c r="H88" s="70" t="n">
        <f aca="false">kWhgen!H88/(Z750RatedkWh*SurveyHrsIn!H88)</f>
        <v>0.311481481481481</v>
      </c>
      <c r="I88" s="70" t="n">
        <f aca="false">kWhgen!I88/(Z750RatedkWh*SurveyHrsIn!I88)</f>
        <v>0.295340501792115</v>
      </c>
      <c r="J88" s="70" t="n">
        <f aca="false">kWhgen!J88/(Z750RatedkWh*SurveyHrsIn!J88)</f>
        <v>0.303333333333333</v>
      </c>
      <c r="K88" s="70" t="n">
        <f aca="false">kWhgen!K88/(Z750RatedkWh*SurveyHrsIn!K88)</f>
        <v>0.119713261648746</v>
      </c>
      <c r="L88" s="70" t="n">
        <f aca="false">kWhgen!L88/(Z750RatedkWh*SurveyHrsIn!L88)</f>
        <v>0.172043010752688</v>
      </c>
      <c r="M88" s="70" t="n">
        <f aca="false">kWhgen!M88/(Z750RatedkWh*SurveyHrsIn!M88)</f>
        <v>0.339775925925926</v>
      </c>
      <c r="N88" s="70" t="n">
        <f aca="false">kWhgen!N88/(Z750RatedkWh*SurveyHrsIn!N88)</f>
        <v>0.3464229390681</v>
      </c>
      <c r="O88" s="70" t="n">
        <f aca="false">kWhgen!O88/(Z750RatedkWh*SurveyHrsIn!O88)</f>
        <v>0.298148148148148</v>
      </c>
      <c r="P88" s="70" t="n">
        <f aca="false">kWhgen!P88/(Z750RatedkWh*SurveyHrsIn!P88)</f>
        <v>0.253534050179212</v>
      </c>
      <c r="Q88" s="70" t="n">
        <f aca="false">kWhgen!Q88/(Z750RatedkWh*SurveyHrsIn!Q88)</f>
        <v>0.377777777777778</v>
      </c>
      <c r="R88" s="70" t="n">
        <f aca="false">kWhgen!R88/(Z750RatedkWh*SurveyHrsIn!R88)</f>
        <v>0.295634920634921</v>
      </c>
      <c r="S88" s="70" t="n">
        <f aca="false">kWhgen!S88/(Z750RatedkWh*SurveyHrsIn!S88)</f>
        <v>0.292831541218638</v>
      </c>
      <c r="T88" s="70" t="n">
        <f aca="false">kWhgen!T88/(Z750RatedkWh*SurveyHrsIn!T88)</f>
        <v>0.396666666666667</v>
      </c>
      <c r="U88" s="70" t="n">
        <f aca="false">kWhgen!U88/(Z750RatedkWh*SurveyHrsIn!U88)</f>
        <v>0.349509355292211</v>
      </c>
      <c r="V88" s="70" t="n">
        <f aca="false">kWhgen!V88/(Z750RatedkWh*SurveyHrsIn!V88)</f>
        <v>0.284074074074074</v>
      </c>
      <c r="W88" s="70" t="n">
        <f aca="false">kWhgen!W88/(Z750RatedkWh*SurveyHrsIn!W88)</f>
        <v>0.160304659498208</v>
      </c>
      <c r="X88" s="70" t="n">
        <f aca="false">kWhgen!X88/(Z750RatedkWh*SurveyHrsIn!X88)</f>
        <v>0.166308243727599</v>
      </c>
      <c r="Y88" s="70" t="n">
        <f aca="false">kWhgen!Y88/(Z750RatedkWh*SurveyHrsIn!Y88)</f>
        <v>0.207777777777778</v>
      </c>
      <c r="Z88" s="70" t="n">
        <f aca="false">kWhgen!Z88/(Z750RatedkWh*SurveyHrsIn!Z88)</f>
        <v>0.414336917562724</v>
      </c>
      <c r="AA88" s="70" t="n">
        <f aca="false">kWhgen!AA88/(Z750RatedkWh*SurveyHrsIn!AA88)</f>
        <v>0.394444444444444</v>
      </c>
      <c r="AB88" s="70" t="n">
        <f aca="false">kWhgen!AB88/(Z750RatedkWh*SurveyHrsIn!AB88)</f>
        <v>0.441935483870968</v>
      </c>
      <c r="AC88" s="70" t="n">
        <f aca="false">kWhgen!AC88/(Z750RatedkWh*SurveyHrsIn!AC88)</f>
        <v>0.429348425633174</v>
      </c>
      <c r="AD88" s="70" t="n">
        <f aca="false">kWhgen!AD88/(Z750RatedkWh*SurveyHrsIn!AD88)</f>
        <v>0.530555555555556</v>
      </c>
      <c r="AE88" s="70" t="n">
        <f aca="false">kWhgen!AE88/(Z750RatedkWh*SurveyHrsIn!AE88)</f>
        <v>0.35663082437276</v>
      </c>
      <c r="AF88" s="70"/>
      <c r="AG88" s="70"/>
      <c r="AH88" s="70"/>
      <c r="AI88" s="70"/>
      <c r="AJ88" s="70"/>
      <c r="AK88" s="70"/>
      <c r="AL88" s="70"/>
      <c r="AM88" s="70"/>
      <c r="AN88" s="70"/>
      <c r="AO88" s="70" t="n">
        <f aca="false">AVERAGE(E88:P88)</f>
        <v>0.294305254833327</v>
      </c>
      <c r="AP88" s="70" t="n">
        <f aca="false">AVERAGE(Q88:AB88)</f>
        <v>0.315133488545501</v>
      </c>
      <c r="AQ88" s="70" t="n">
        <f aca="false">AVERAGE(AC88:AN88)</f>
        <v>0.438844935187163</v>
      </c>
      <c r="AR88" s="70" t="n">
        <f aca="false">AVERAGE(E88:G88)</f>
        <v>0.363956801890056</v>
      </c>
      <c r="AS88" s="70" t="n">
        <f aca="false">AVERAGE(H88:J88)</f>
        <v>0.303385105535643</v>
      </c>
      <c r="AT88" s="70" t="n">
        <f aca="false">AVERAGE(K88:M88)</f>
        <v>0.210510732775787</v>
      </c>
      <c r="AU88" s="136" t="n">
        <f aca="false">AVERAGE(N88:P88)</f>
        <v>0.29936837913182</v>
      </c>
      <c r="AV88" s="70" t="n">
        <f aca="false">AVERAGE(Q88:S88)</f>
        <v>0.322081413210446</v>
      </c>
      <c r="AW88" s="70" t="n">
        <f aca="false">AVERAGE(T88:V88)</f>
        <v>0.34341669867765</v>
      </c>
      <c r="AX88" s="70" t="n">
        <f aca="false">AVERAGE(W88:Y88)</f>
        <v>0.178130227001195</v>
      </c>
      <c r="AY88" s="70" t="n">
        <f aca="false">AVERAGE(Z88:AB88)</f>
        <v>0.416905615292712</v>
      </c>
      <c r="AZ88" s="70" t="n">
        <f aca="false">AVERAGE(AC88:AE88)</f>
        <v>0.438844935187163</v>
      </c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</row>
    <row r="89" customFormat="false" ht="12.75" hidden="false" customHeight="false" outlineLevel="0" collapsed="false">
      <c r="A89" s="69" t="s">
        <v>27</v>
      </c>
      <c r="B89" s="69" t="n">
        <v>2</v>
      </c>
      <c r="C89" s="69" t="n">
        <v>79</v>
      </c>
      <c r="D89" s="70" t="n">
        <f aca="false">kWhgen!D89/(Z750RatedkWh*SurveyHrsIn!D89)</f>
        <v>0.392831541218638</v>
      </c>
      <c r="E89" s="70" t="n">
        <f aca="false">kWhgen!E89/(Z750RatedkWh*SurveyHrsIn!E89)</f>
        <v>0.360989247311828</v>
      </c>
      <c r="F89" s="70" t="n">
        <f aca="false">kWhgen!F89/(Z750RatedkWh*SurveyHrsIn!F89)</f>
        <v>0.467349904133205</v>
      </c>
      <c r="G89" s="70" t="n">
        <f aca="false">kWhgen!G89/(Z750RatedkWh*SurveyHrsIn!G89)</f>
        <v>0.316701242855832</v>
      </c>
      <c r="H89" s="70" t="n">
        <f aca="false">kWhgen!H89/(Z750RatedkWh*SurveyHrsIn!H89)</f>
        <v>0.376974074074074</v>
      </c>
      <c r="I89" s="70" t="n">
        <f aca="false">kWhgen!I89/(Z750RatedkWh*SurveyHrsIn!I89)</f>
        <v>0.348028673835125</v>
      </c>
      <c r="J89" s="70" t="n">
        <f aca="false">kWhgen!J89/(Z750RatedkWh*SurveyHrsIn!J89)</f>
        <v>0.310740740740741</v>
      </c>
      <c r="K89" s="70" t="n">
        <f aca="false">kWhgen!K89/(Z750RatedkWh*SurveyHrsIn!K89)</f>
        <v>0.117204301075269</v>
      </c>
      <c r="L89" s="70" t="n">
        <f aca="false">kWhgen!L89/(Z750RatedkWh*SurveyHrsIn!L89)</f>
        <v>0.195340501792115</v>
      </c>
      <c r="M89" s="70" t="n">
        <f aca="false">kWhgen!M89/(Z750RatedkWh*SurveyHrsIn!M89)</f>
        <v>0.328388888888889</v>
      </c>
      <c r="N89" s="70" t="n">
        <f aca="false">kWhgen!N89/(Z750RatedkWh*SurveyHrsIn!N89)</f>
        <v>0.339182795698925</v>
      </c>
      <c r="O89" s="70" t="n">
        <f aca="false">kWhgen!O89/(Z750RatedkWh*SurveyHrsIn!O89)</f>
        <v>0.387407407407407</v>
      </c>
      <c r="P89" s="70" t="n">
        <f aca="false">kWhgen!P89/(Z750RatedkWh*SurveyHrsIn!P89)</f>
        <v>0.294394265232975</v>
      </c>
      <c r="Q89" s="70" t="n">
        <f aca="false">kWhgen!Q89/(Z750RatedkWh*SurveyHrsIn!Q89)</f>
        <v>0.40573476702509</v>
      </c>
      <c r="R89" s="70" t="n">
        <f aca="false">kWhgen!R89/(Z750RatedkWh*SurveyHrsIn!R89)</f>
        <v>0.167857142857143</v>
      </c>
      <c r="S89" s="70" t="n">
        <f aca="false">kWhgen!S89/(Z750RatedkWh*SurveyHrsIn!S89)</f>
        <v>0.271326164874552</v>
      </c>
      <c r="T89" s="70" t="n">
        <f aca="false">kWhgen!T89/(Z750RatedkWh*SurveyHrsIn!T89)</f>
        <v>0.363703703703704</v>
      </c>
      <c r="U89" s="70" t="n">
        <f aca="false">kWhgen!U89/(Z750RatedkWh*SurveyHrsIn!U89)</f>
        <v>0.246507097738562</v>
      </c>
      <c r="V89" s="70" t="n">
        <f aca="false">kWhgen!V89/(Z750RatedkWh*SurveyHrsIn!V89)</f>
        <v>0.0614814814814815</v>
      </c>
      <c r="W89" s="70" t="n">
        <f aca="false">kWhgen!W89/(Z750RatedkWh*SurveyHrsIn!W89)</f>
        <v>0</v>
      </c>
      <c r="X89" s="70" t="n">
        <f aca="false">kWhgen!X89/(Z750RatedkWh*SurveyHrsIn!X89)</f>
        <v>0</v>
      </c>
      <c r="Y89" s="70" t="n">
        <f aca="false">kWhgen!Y89/(Z750RatedkWh*SurveyHrsIn!Y89)</f>
        <v>0</v>
      </c>
      <c r="Z89" s="70" t="n">
        <f aca="false">kWhgen!Z89/(Z750RatedkWh*SurveyHrsIn!Z89)</f>
        <v>0</v>
      </c>
      <c r="AA89" s="70" t="n">
        <f aca="false">kWhgen!AA89/(Z750RatedkWh*SurveyHrsIn!AA89)</f>
        <v>0.224814814814815</v>
      </c>
      <c r="AB89" s="70" t="n">
        <f aca="false">kWhgen!AB89/(Z750RatedkWh*SurveyHrsIn!AB89)</f>
        <v>0.245878136200717</v>
      </c>
      <c r="AC89" s="70" t="n">
        <f aca="false">kWhgen!AC89/(Z750RatedkWh*SurveyHrsIn!AC89)</f>
        <v>0.251766367223471</v>
      </c>
      <c r="AD89" s="70" t="n">
        <f aca="false">kWhgen!AD89/(Z750RatedkWh*SurveyHrsIn!AD89)</f>
        <v>0.350793650793651</v>
      </c>
      <c r="AE89" s="70" t="n">
        <f aca="false">kWhgen!AE89/(Z750RatedkWh*SurveyHrsIn!AE89)</f>
        <v>0.347670250896057</v>
      </c>
      <c r="AF89" s="70"/>
      <c r="AG89" s="70"/>
      <c r="AH89" s="70"/>
      <c r="AI89" s="70"/>
      <c r="AJ89" s="70"/>
      <c r="AK89" s="70"/>
      <c r="AL89" s="70"/>
      <c r="AM89" s="70"/>
      <c r="AN89" s="70"/>
      <c r="AO89" s="70" t="n">
        <f aca="false">AVERAGE(E89:P89)</f>
        <v>0.320225170253865</v>
      </c>
      <c r="AP89" s="70" t="n">
        <f aca="false">AVERAGE(Q89:AB89)</f>
        <v>0.165608609058005</v>
      </c>
      <c r="AQ89" s="70" t="n">
        <f aca="false">AVERAGE(AC89:AN89)</f>
        <v>0.31674342297106</v>
      </c>
      <c r="AR89" s="70" t="n">
        <f aca="false">AVERAGE(E89:G89)</f>
        <v>0.381680131433622</v>
      </c>
      <c r="AS89" s="70" t="n">
        <f aca="false">AVERAGE(H89:J89)</f>
        <v>0.34524782954998</v>
      </c>
      <c r="AT89" s="70" t="n">
        <f aca="false">AVERAGE(K89:M89)</f>
        <v>0.213644563918758</v>
      </c>
      <c r="AU89" s="136" t="n">
        <f aca="false">AVERAGE(N89:P89)</f>
        <v>0.340328156113102</v>
      </c>
      <c r="AV89" s="70" t="n">
        <f aca="false">AVERAGE(Q89:S89)</f>
        <v>0.281639358252261</v>
      </c>
      <c r="AW89" s="70" t="n">
        <f aca="false">AVERAGE(T89:V89)</f>
        <v>0.223897427641249</v>
      </c>
      <c r="AX89" s="70" t="n">
        <f aca="false">AVERAGE(W89:Y89)</f>
        <v>0</v>
      </c>
      <c r="AY89" s="70" t="n">
        <f aca="false">AVERAGE(Z89:AB89)</f>
        <v>0.156897650338511</v>
      </c>
      <c r="AZ89" s="70" t="n">
        <f aca="false">AVERAGE(AC89:AE89)</f>
        <v>0.31674342297106</v>
      </c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</row>
    <row r="90" customFormat="false" ht="12.75" hidden="false" customHeight="false" outlineLevel="0" collapsed="false">
      <c r="A90" s="69" t="s">
        <v>27</v>
      </c>
      <c r="B90" s="69" t="n">
        <v>2</v>
      </c>
      <c r="C90" s="69" t="n">
        <v>80</v>
      </c>
      <c r="D90" s="70" t="n">
        <f aca="false">kWhgen!D90/(Z750RatedkWh*SurveyHrsIn!D90)</f>
        <v>0.392831541218638</v>
      </c>
      <c r="E90" s="70" t="n">
        <f aca="false">kWhgen!E90/(Z750RatedkWh*SurveyHrsIn!E90)</f>
        <v>0.360186379928315</v>
      </c>
      <c r="F90" s="70" t="n">
        <f aca="false">kWhgen!F90/(Z750RatedkWh*SurveyHrsIn!F90)</f>
        <v>0.446340596516208</v>
      </c>
      <c r="G90" s="70" t="n">
        <f aca="false">kWhgen!G90/(Z750RatedkWh*SurveyHrsIn!G90)</f>
        <v>0.324627029955457</v>
      </c>
      <c r="H90" s="70" t="n">
        <f aca="false">kWhgen!H90/(Z750RatedkWh*SurveyHrsIn!H90)</f>
        <v>0.3834</v>
      </c>
      <c r="I90" s="70" t="n">
        <f aca="false">kWhgen!I90/(Z750RatedkWh*SurveyHrsIn!I90)</f>
        <v>0.356989247311828</v>
      </c>
      <c r="J90" s="70" t="n">
        <f aca="false">kWhgen!J90/(Z750RatedkWh*SurveyHrsIn!J90)</f>
        <v>0.34</v>
      </c>
      <c r="K90" s="70" t="n">
        <f aca="false">kWhgen!K90/(Z750RatedkWh*SurveyHrsIn!K90)</f>
        <v>0.146236559139785</v>
      </c>
      <c r="L90" s="70" t="n">
        <f aca="false">kWhgen!L90/(Z750RatedkWh*SurveyHrsIn!L90)</f>
        <v>0.178853046594982</v>
      </c>
      <c r="M90" s="70" t="n">
        <f aca="false">kWhgen!M90/(Z750RatedkWh*SurveyHrsIn!M90)</f>
        <v>0.322787037037037</v>
      </c>
      <c r="N90" s="70" t="n">
        <f aca="false">kWhgen!N90/(Z750RatedkWh*SurveyHrsIn!N90)</f>
        <v>0.331629032258065</v>
      </c>
      <c r="O90" s="70" t="n">
        <f aca="false">kWhgen!O90/(Z750RatedkWh*SurveyHrsIn!O90)</f>
        <v>0.370740740740741</v>
      </c>
      <c r="P90" s="70" t="n">
        <f aca="false">kWhgen!P90/(Z750RatedkWh*SurveyHrsIn!P90)</f>
        <v>0.267870967741936</v>
      </c>
      <c r="Q90" s="70" t="n">
        <f aca="false">kWhgen!Q90/(Z750RatedkWh*SurveyHrsIn!Q90)</f>
        <v>0.358064516129032</v>
      </c>
      <c r="R90" s="70" t="n">
        <f aca="false">kWhgen!R90/(Z750RatedkWh*SurveyHrsIn!R90)</f>
        <v>0.347619047619048</v>
      </c>
      <c r="S90" s="70" t="n">
        <f aca="false">kWhgen!S90/(Z750RatedkWh*SurveyHrsIn!S90)</f>
        <v>0.297132616487455</v>
      </c>
      <c r="T90" s="70" t="n">
        <f aca="false">kWhgen!T90/(Z750RatedkWh*SurveyHrsIn!T90)</f>
        <v>0.42</v>
      </c>
      <c r="U90" s="70" t="n">
        <f aca="false">kWhgen!U90/(Z750RatedkWh*SurveyHrsIn!U90)</f>
        <v>0.353699277633376</v>
      </c>
      <c r="V90" s="70" t="n">
        <f aca="false">kWhgen!V90/(Z750RatedkWh*SurveyHrsIn!V90)</f>
        <v>0.293333333333333</v>
      </c>
      <c r="W90" s="70" t="n">
        <f aca="false">kWhgen!W90/(Z750RatedkWh*SurveyHrsIn!W90)</f>
        <v>0.164204301075269</v>
      </c>
      <c r="X90" s="70" t="n">
        <f aca="false">kWhgen!X90/(Z750RatedkWh*SurveyHrsIn!X90)</f>
        <v>0.178494623655914</v>
      </c>
      <c r="Y90" s="70" t="n">
        <f aca="false">kWhgen!Y90/(Z750RatedkWh*SurveyHrsIn!Y90)</f>
        <v>0.152592592592593</v>
      </c>
      <c r="Z90" s="70" t="n">
        <f aca="false">kWhgen!Z90/(Z750RatedkWh*SurveyHrsIn!Z90)</f>
        <v>0.405017921146953</v>
      </c>
      <c r="AA90" s="70" t="n">
        <f aca="false">kWhgen!AA90/(Z750RatedkWh*SurveyHrsIn!AA90)</f>
        <v>0.379259259259259</v>
      </c>
      <c r="AB90" s="70" t="n">
        <f aca="false">kWhgen!AB90/(Z750RatedkWh*SurveyHrsIn!AB90)</f>
        <v>0.426164874551971</v>
      </c>
      <c r="AC90" s="70" t="n">
        <f aca="false">kWhgen!AC90/(Z750RatedkWh*SurveyHrsIn!AC90)</f>
        <v>0.381668385899041</v>
      </c>
      <c r="AD90" s="70" t="n">
        <f aca="false">kWhgen!AD90/(Z750RatedkWh*SurveyHrsIn!AD90)</f>
        <v>0.48452380952381</v>
      </c>
      <c r="AE90" s="70" t="n">
        <f aca="false">kWhgen!AE90/(Z750RatedkWh*SurveyHrsIn!AE90)</f>
        <v>0.375268817204301</v>
      </c>
      <c r="AF90" s="70"/>
      <c r="AG90" s="70"/>
      <c r="AH90" s="70"/>
      <c r="AI90" s="70"/>
      <c r="AJ90" s="70"/>
      <c r="AK90" s="70"/>
      <c r="AL90" s="70"/>
      <c r="AM90" s="70"/>
      <c r="AN90" s="70"/>
      <c r="AO90" s="70" t="n">
        <f aca="false">AVERAGE(E90:P90)</f>
        <v>0.319138386435363</v>
      </c>
      <c r="AP90" s="70" t="n">
        <f aca="false">AVERAGE(Q90:AB90)</f>
        <v>0.314631863623684</v>
      </c>
      <c r="AQ90" s="70" t="n">
        <f aca="false">AVERAGE(AC90:AN90)</f>
        <v>0.413820337542384</v>
      </c>
      <c r="AR90" s="70" t="n">
        <f aca="false">AVERAGE(E90:G90)</f>
        <v>0.37705133546666</v>
      </c>
      <c r="AS90" s="70" t="n">
        <f aca="false">AVERAGE(H90:J90)</f>
        <v>0.360129749103943</v>
      </c>
      <c r="AT90" s="70" t="n">
        <f aca="false">AVERAGE(K90:M90)</f>
        <v>0.215958880923935</v>
      </c>
      <c r="AU90" s="136" t="n">
        <f aca="false">AVERAGE(N90:P90)</f>
        <v>0.323413580246914</v>
      </c>
      <c r="AV90" s="70" t="n">
        <f aca="false">AVERAGE(Q90:S90)</f>
        <v>0.334272060078512</v>
      </c>
      <c r="AW90" s="70" t="n">
        <f aca="false">AVERAGE(T90:V90)</f>
        <v>0.355677536988903</v>
      </c>
      <c r="AX90" s="70" t="n">
        <f aca="false">AVERAGE(W90:Y90)</f>
        <v>0.165097172441258</v>
      </c>
      <c r="AY90" s="70" t="n">
        <f aca="false">AVERAGE(Z90:AB90)</f>
        <v>0.403480684986061</v>
      </c>
      <c r="AZ90" s="70" t="n">
        <f aca="false">AVERAGE(AC90:AE90)</f>
        <v>0.413820337542384</v>
      </c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</row>
    <row r="91" customFormat="false" ht="12.75" hidden="false" customHeight="false" outlineLevel="0" collapsed="false">
      <c r="A91" s="69" t="s">
        <v>27</v>
      </c>
      <c r="B91" s="69" t="n">
        <v>2</v>
      </c>
      <c r="C91" s="69" t="n">
        <v>81</v>
      </c>
      <c r="D91" s="70" t="n">
        <f aca="false">kWhgen!D91/(Z750RatedkWh*SurveyHrsIn!D91)</f>
        <v>0.384229390681004</v>
      </c>
      <c r="E91" s="70" t="n">
        <f aca="false">kWhgen!E91/(Z750RatedkWh*SurveyHrsIn!E91)</f>
        <v>0.34494623655914</v>
      </c>
      <c r="F91" s="70" t="n">
        <f aca="false">kWhgen!F91/(Z750RatedkWh*SurveyHrsIn!F91)</f>
        <v>0.439480414437188</v>
      </c>
      <c r="G91" s="70" t="n">
        <f aca="false">kWhgen!G91/(Z750RatedkWh*SurveyHrsIn!G91)</f>
        <v>0.31604076059753</v>
      </c>
      <c r="H91" s="70" t="n">
        <f aca="false">kWhgen!H91/(Z750RatedkWh*SurveyHrsIn!H91)</f>
        <v>0.384485185185185</v>
      </c>
      <c r="I91" s="70" t="n">
        <f aca="false">kWhgen!I91/(Z750RatedkWh*SurveyHrsIn!I91)</f>
        <v>0.354838709677419</v>
      </c>
      <c r="J91" s="70" t="n">
        <f aca="false">kWhgen!J91/(Z750RatedkWh*SurveyHrsIn!J91)</f>
        <v>0.313333333333333</v>
      </c>
      <c r="K91" s="70" t="n">
        <f aca="false">kWhgen!K91/(Z750RatedkWh*SurveyHrsIn!K91)</f>
        <v>0.155913978494624</v>
      </c>
      <c r="L91" s="70" t="n">
        <f aca="false">kWhgen!L91/(Z750RatedkWh*SurveyHrsIn!L91)</f>
        <v>0.174910394265233</v>
      </c>
      <c r="M91" s="70" t="n">
        <f aca="false">kWhgen!M91/(Z750RatedkWh*SurveyHrsIn!M91)</f>
        <v>0.321062962962963</v>
      </c>
      <c r="N91" s="70" t="n">
        <f aca="false">kWhgen!N91/(Z750RatedkWh*SurveyHrsIn!N91)</f>
        <v>0.325399641577061</v>
      </c>
      <c r="O91" s="70" t="n">
        <f aca="false">kWhgen!O91/(Z750RatedkWh*SurveyHrsIn!O91)</f>
        <v>0.367777777777778</v>
      </c>
      <c r="P91" s="70" t="n">
        <f aca="false">kWhgen!P91/(Z750RatedkWh*SurveyHrsIn!P91)</f>
        <v>0.239555555555556</v>
      </c>
      <c r="Q91" s="70" t="n">
        <f aca="false">kWhgen!Q91/(Z750RatedkWh*SurveyHrsIn!Q91)</f>
        <v>0.375985663082437</v>
      </c>
      <c r="R91" s="70" t="n">
        <f aca="false">kWhgen!R91/(Z750RatedkWh*SurveyHrsIn!R91)</f>
        <v>0.300396825396825</v>
      </c>
      <c r="S91" s="70" t="n">
        <f aca="false">kWhgen!S91/(Z750RatedkWh*SurveyHrsIn!S91)</f>
        <v>0.285663082437276</v>
      </c>
      <c r="T91" s="70" t="n">
        <f aca="false">kWhgen!T91/(Z750RatedkWh*SurveyHrsIn!T91)</f>
        <v>0.411851851851852</v>
      </c>
      <c r="U91" s="70" t="n">
        <f aca="false">kWhgen!U91/(Z750RatedkWh*SurveyHrsIn!U91)</f>
        <v>0.341478670804977</v>
      </c>
      <c r="V91" s="70" t="n">
        <f aca="false">kWhgen!V91/(Z750RatedkWh*SurveyHrsIn!V91)</f>
        <v>0.273703703703704</v>
      </c>
      <c r="W91" s="70" t="n">
        <f aca="false">kWhgen!W91/(Z750RatedkWh*SurveyHrsIn!W91)</f>
        <v>0.157969534050179</v>
      </c>
      <c r="X91" s="70" t="n">
        <f aca="false">kWhgen!X91/(Z750RatedkWh*SurveyHrsIn!X91)</f>
        <v>0.175890681003584</v>
      </c>
      <c r="Y91" s="70" t="n">
        <f aca="false">kWhgen!Y91/(Z750RatedkWh*SurveyHrsIn!Y91)</f>
        <v>0.196985185185185</v>
      </c>
      <c r="Z91" s="70" t="n">
        <f aca="false">kWhgen!Z91/(Z750RatedkWh*SurveyHrsIn!Z91)</f>
        <v>0.39247311827957</v>
      </c>
      <c r="AA91" s="70" t="n">
        <f aca="false">kWhgen!AA91/(Z750RatedkWh*SurveyHrsIn!AA91)</f>
        <v>0.38</v>
      </c>
      <c r="AB91" s="70" t="n">
        <f aca="false">kWhgen!AB91/(Z750RatedkWh*SurveyHrsIn!AB91)</f>
        <v>0.417562724014337</v>
      </c>
      <c r="AC91" s="70" t="n">
        <f aca="false">kWhgen!AC91/(Z750RatedkWh*SurveyHrsIn!AC91)</f>
        <v>0.381540529581447</v>
      </c>
      <c r="AD91" s="70" t="n">
        <f aca="false">kWhgen!AD91/(Z750RatedkWh*SurveyHrsIn!AD91)</f>
        <v>0.512301587301587</v>
      </c>
      <c r="AE91" s="70" t="n">
        <f aca="false">kWhgen!AE91/(Z750RatedkWh*SurveyHrsIn!AE91)</f>
        <v>0.344086021505376</v>
      </c>
      <c r="AF91" s="70"/>
      <c r="AG91" s="70"/>
      <c r="AH91" s="70"/>
      <c r="AI91" s="70"/>
      <c r="AJ91" s="70"/>
      <c r="AK91" s="70"/>
      <c r="AL91" s="70"/>
      <c r="AM91" s="70"/>
      <c r="AN91" s="70"/>
      <c r="AO91" s="70" t="n">
        <f aca="false">AVERAGE(E91:P91)</f>
        <v>0.311478745868584</v>
      </c>
      <c r="AP91" s="70" t="n">
        <f aca="false">AVERAGE(Q91:AB91)</f>
        <v>0.309163419984161</v>
      </c>
      <c r="AQ91" s="70" t="n">
        <f aca="false">AVERAGE(AC91:AN91)</f>
        <v>0.412642712796137</v>
      </c>
      <c r="AR91" s="70" t="n">
        <f aca="false">AVERAGE(E91:G91)</f>
        <v>0.366822470531286</v>
      </c>
      <c r="AS91" s="70" t="n">
        <f aca="false">AVERAGE(H91:J91)</f>
        <v>0.350885742731979</v>
      </c>
      <c r="AT91" s="70" t="n">
        <f aca="false">AVERAGE(K91:M91)</f>
        <v>0.217295778574273</v>
      </c>
      <c r="AU91" s="136" t="n">
        <f aca="false">AVERAGE(N91:P91)</f>
        <v>0.310910991636798</v>
      </c>
      <c r="AV91" s="70" t="n">
        <f aca="false">AVERAGE(Q91:S91)</f>
        <v>0.32068185697218</v>
      </c>
      <c r="AW91" s="70" t="n">
        <f aca="false">AVERAGE(T91:V91)</f>
        <v>0.342344742120178</v>
      </c>
      <c r="AX91" s="70" t="n">
        <f aca="false">AVERAGE(W91:Y91)</f>
        <v>0.176948466746316</v>
      </c>
      <c r="AY91" s="70" t="n">
        <f aca="false">AVERAGE(Z91:AB91)</f>
        <v>0.396678614097969</v>
      </c>
      <c r="AZ91" s="70" t="n">
        <f aca="false">AVERAGE(AC91:AE91)</f>
        <v>0.412642712796137</v>
      </c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</row>
    <row r="92" customFormat="false" ht="12.75" hidden="false" customHeight="false" outlineLevel="0" collapsed="false">
      <c r="A92" s="69" t="s">
        <v>27</v>
      </c>
      <c r="B92" s="69" t="n">
        <v>2</v>
      </c>
      <c r="C92" s="69" t="n">
        <v>82</v>
      </c>
      <c r="D92" s="70" t="n">
        <f aca="false">kWhgen!D92/(Z750RatedkWh*SurveyHrsIn!D92)</f>
        <v>0.272759856630824</v>
      </c>
      <c r="E92" s="70" t="n">
        <f aca="false">kWhgen!E92/(Z750RatedkWh*SurveyHrsIn!E92)</f>
        <v>0.263758064516129</v>
      </c>
      <c r="F92" s="70" t="n">
        <f aca="false">kWhgen!F92/(Z750RatedkWh*SurveyHrsIn!F92)</f>
        <v>0.435192800637801</v>
      </c>
      <c r="G92" s="70" t="n">
        <f aca="false">kWhgen!G92/(Z750RatedkWh*SurveyHrsIn!G92)</f>
        <v>0.325947994472061</v>
      </c>
      <c r="H92" s="70" t="n">
        <f aca="false">kWhgen!H92/(Z750RatedkWh*SurveyHrsIn!H92)</f>
        <v>0.402737037037037</v>
      </c>
      <c r="I92" s="70" t="n">
        <f aca="false">kWhgen!I92/(Z750RatedkWh*SurveyHrsIn!I92)</f>
        <v>0.364874551971326</v>
      </c>
      <c r="J92" s="70" t="n">
        <f aca="false">kWhgen!J92/(Z750RatedkWh*SurveyHrsIn!J92)</f>
        <v>0.33</v>
      </c>
      <c r="K92" s="70" t="n">
        <f aca="false">kWhgen!K92/(Z750RatedkWh*SurveyHrsIn!K92)</f>
        <v>0.166666666666667</v>
      </c>
      <c r="L92" s="70" t="n">
        <f aca="false">kWhgen!L92/(Z750RatedkWh*SurveyHrsIn!L92)</f>
        <v>0.0197132616487455</v>
      </c>
      <c r="M92" s="70" t="n">
        <f aca="false">kWhgen!M92/(Z750RatedkWh*SurveyHrsIn!M92)</f>
        <v>0.174340740740741</v>
      </c>
      <c r="N92" s="70" t="n">
        <f aca="false">kWhgen!N92/(Z750RatedkWh*SurveyHrsIn!N92)</f>
        <v>0.337284946236559</v>
      </c>
      <c r="O92" s="70" t="n">
        <f aca="false">kWhgen!O92/(Z750RatedkWh*SurveyHrsIn!O92)</f>
        <v>0.135925925925926</v>
      </c>
      <c r="P92" s="70" t="n">
        <f aca="false">kWhgen!P92/(Z750RatedkWh*SurveyHrsIn!P92)</f>
        <v>0.320559139784946</v>
      </c>
      <c r="Q92" s="70" t="n">
        <f aca="false">kWhgen!Q92/(Z750RatedkWh*SurveyHrsIn!Q92)</f>
        <v>0.39426523297491</v>
      </c>
      <c r="R92" s="70" t="n">
        <f aca="false">kWhgen!R92/(Z750RatedkWh*SurveyHrsIn!R92)</f>
        <v>0.345634920634921</v>
      </c>
      <c r="S92" s="70" t="n">
        <f aca="false">kWhgen!S92/(Z750RatedkWh*SurveyHrsIn!S92)</f>
        <v>0.282437275985663</v>
      </c>
      <c r="T92" s="70" t="n">
        <f aca="false">kWhgen!T92/(Z750RatedkWh*SurveyHrsIn!T92)</f>
        <v>0.414074074074074</v>
      </c>
      <c r="U92" s="70" t="n">
        <f aca="false">kWhgen!U92/(Z750RatedkWh*SurveyHrsIn!U92)</f>
        <v>0.347065233926531</v>
      </c>
      <c r="V92" s="70" t="n">
        <f aca="false">kWhgen!V92/(Z750RatedkWh*SurveyHrsIn!V92)</f>
        <v>0.292592592592593</v>
      </c>
      <c r="W92" s="70" t="n">
        <f aca="false">kWhgen!W92/(Z750RatedkWh*SurveyHrsIn!W92)</f>
        <v>0.16710394265233</v>
      </c>
      <c r="X92" s="70" t="n">
        <f aca="false">kWhgen!X92/(Z750RatedkWh*SurveyHrsIn!X92)</f>
        <v>0.165591397849462</v>
      </c>
      <c r="Y92" s="70" t="n">
        <f aca="false">kWhgen!Y92/(Z750RatedkWh*SurveyHrsIn!Y92)</f>
        <v>0.20037037037037</v>
      </c>
      <c r="Z92" s="70" t="n">
        <f aca="false">kWhgen!Z92/(Z750RatedkWh*SurveyHrsIn!Z92)</f>
        <v>0.399283154121864</v>
      </c>
      <c r="AA92" s="70" t="n">
        <f aca="false">kWhgen!AA92/(Z750RatedkWh*SurveyHrsIn!AA92)</f>
        <v>0.386666666666667</v>
      </c>
      <c r="AB92" s="70" t="n">
        <f aca="false">kWhgen!AB92/(Z750RatedkWh*SurveyHrsIn!AB92)</f>
        <v>0.413620071684588</v>
      </c>
      <c r="AC92" s="70" t="n">
        <f aca="false">kWhgen!AC92/(Z750RatedkWh*SurveyHrsIn!AC92)</f>
        <v>0.396655219666756</v>
      </c>
      <c r="AD92" s="70" t="n">
        <f aca="false">kWhgen!AD92/(Z750RatedkWh*SurveyHrsIn!AD92)</f>
        <v>0.522222222222222</v>
      </c>
      <c r="AE92" s="70" t="n">
        <f aca="false">kWhgen!AE92/(Z750RatedkWh*SurveyHrsIn!AE92)</f>
        <v>0.373118279569892</v>
      </c>
      <c r="AF92" s="70"/>
      <c r="AG92" s="70"/>
      <c r="AH92" s="70"/>
      <c r="AI92" s="70"/>
      <c r="AJ92" s="70"/>
      <c r="AK92" s="70"/>
      <c r="AL92" s="70"/>
      <c r="AM92" s="70"/>
      <c r="AN92" s="70"/>
      <c r="AO92" s="70" t="n">
        <f aca="false">AVERAGE(E92:P92)</f>
        <v>0.273083427469828</v>
      </c>
      <c r="AP92" s="70" t="n">
        <f aca="false">AVERAGE(Q92:AB92)</f>
        <v>0.317392077794498</v>
      </c>
      <c r="AQ92" s="70" t="n">
        <f aca="false">AVERAGE(AC92:AN92)</f>
        <v>0.43066524048629</v>
      </c>
      <c r="AR92" s="70" t="n">
        <f aca="false">AVERAGE(E92:G92)</f>
        <v>0.341632953208664</v>
      </c>
      <c r="AS92" s="70" t="n">
        <f aca="false">AVERAGE(H92:J92)</f>
        <v>0.365870529669454</v>
      </c>
      <c r="AT92" s="70" t="n">
        <f aca="false">AVERAGE(K92:M92)</f>
        <v>0.120240223018718</v>
      </c>
      <c r="AU92" s="136" t="n">
        <f aca="false">AVERAGE(N92:P92)</f>
        <v>0.264590003982477</v>
      </c>
      <c r="AV92" s="70" t="n">
        <f aca="false">AVERAGE(Q92:S92)</f>
        <v>0.340779143198498</v>
      </c>
      <c r="AW92" s="70" t="n">
        <f aca="false">AVERAGE(T92:V92)</f>
        <v>0.351243966864399</v>
      </c>
      <c r="AX92" s="70" t="n">
        <f aca="false">AVERAGE(W92:Y92)</f>
        <v>0.177688570290721</v>
      </c>
      <c r="AY92" s="70" t="n">
        <f aca="false">AVERAGE(Z92:AB92)</f>
        <v>0.399856630824373</v>
      </c>
      <c r="AZ92" s="70" t="n">
        <f aca="false">AVERAGE(AC92:AE92)</f>
        <v>0.43066524048629</v>
      </c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</row>
    <row r="93" customFormat="false" ht="12.75" hidden="false" customHeight="false" outlineLevel="0" collapsed="false">
      <c r="A93" s="69" t="s">
        <v>27</v>
      </c>
      <c r="B93" s="69" t="n">
        <v>2</v>
      </c>
      <c r="C93" s="69" t="n">
        <v>83</v>
      </c>
      <c r="D93" s="70" t="n">
        <f aca="false">kWhgen!D93/(Z750RatedkWh*SurveyHrsIn!D93)</f>
        <v>0.4</v>
      </c>
      <c r="E93" s="70" t="n">
        <f aca="false">kWhgen!E93/(Z750RatedkWh*SurveyHrsIn!E93)</f>
        <v>0.363797491039427</v>
      </c>
      <c r="F93" s="70" t="n">
        <f aca="false">kWhgen!F93/(Z750RatedkWh*SurveyHrsIn!F93)</f>
        <v>0.439480414437188</v>
      </c>
      <c r="G93" s="70" t="n">
        <f aca="false">kWhgen!G93/(Z750RatedkWh*SurveyHrsIn!G93)</f>
        <v>0.32264558318055</v>
      </c>
      <c r="H93" s="70" t="n">
        <f aca="false">kWhgen!H93/(Z750RatedkWh*SurveyHrsIn!H93)</f>
        <v>0.395248148148148</v>
      </c>
      <c r="I93" s="70" t="n">
        <f aca="false">kWhgen!I93/(Z750RatedkWh*SurveyHrsIn!I93)</f>
        <v>0.362007168458781</v>
      </c>
      <c r="J93" s="70" t="n">
        <f aca="false">kWhgen!J93/(Z750RatedkWh*SurveyHrsIn!J93)</f>
        <v>0.33037037037037</v>
      </c>
      <c r="K93" s="70" t="n">
        <f aca="false">kWhgen!K93/(Z750RatedkWh*SurveyHrsIn!K93)</f>
        <v>0.144086021505376</v>
      </c>
      <c r="L93" s="70" t="n">
        <f aca="false">kWhgen!L93/(Z750RatedkWh*SurveyHrsIn!L93)</f>
        <v>0.175985663082437</v>
      </c>
      <c r="M93" s="70" t="n">
        <f aca="false">kWhgen!M93/(Z750RatedkWh*SurveyHrsIn!M93)</f>
        <v>0.326551851851852</v>
      </c>
      <c r="N93" s="70" t="n">
        <f aca="false">kWhgen!N93/(Z750RatedkWh*SurveyHrsIn!N93)</f>
        <v>0.331745519713262</v>
      </c>
      <c r="O93" s="70" t="n">
        <f aca="false">kWhgen!O93/(Z750RatedkWh*SurveyHrsIn!O93)</f>
        <v>0.384814814814815</v>
      </c>
      <c r="P93" s="70" t="n">
        <f aca="false">kWhgen!P93/(Z750RatedkWh*SurveyHrsIn!P93)</f>
        <v>0.254250896057348</v>
      </c>
      <c r="Q93" s="70" t="n">
        <f aca="false">kWhgen!Q93/(Z750RatedkWh*SurveyHrsIn!Q93)</f>
        <v>0.406093189964158</v>
      </c>
      <c r="R93" s="70" t="n">
        <f aca="false">kWhgen!R93/(Z750RatedkWh*SurveyHrsIn!R93)</f>
        <v>0.326190476190476</v>
      </c>
      <c r="S93" s="70" t="n">
        <f aca="false">kWhgen!S93/(Z750RatedkWh*SurveyHrsIn!S93)</f>
        <v>0.291039426523298</v>
      </c>
      <c r="T93" s="70" t="n">
        <f aca="false">kWhgen!T93/(Z750RatedkWh*SurveyHrsIn!T93)</f>
        <v>0.421851851851852</v>
      </c>
      <c r="U93" s="70" t="n">
        <f aca="false">kWhgen!U93/(Z750RatedkWh*SurveyHrsIn!U93)</f>
        <v>0.357190879584347</v>
      </c>
      <c r="V93" s="70" t="n">
        <f aca="false">kWhgen!V93/(Z750RatedkWh*SurveyHrsIn!V93)</f>
        <v>0.261111111111111</v>
      </c>
      <c r="W93" s="70" t="n">
        <f aca="false">kWhgen!W93/(Z750RatedkWh*SurveyHrsIn!W93)</f>
        <v>0.16439605734767</v>
      </c>
      <c r="X93" s="70" t="n">
        <f aca="false">kWhgen!X93/(Z750RatedkWh*SurveyHrsIn!X93)</f>
        <v>0.00824372759856631</v>
      </c>
      <c r="Y93" s="70" t="n">
        <f aca="false">kWhgen!Y93/(Z750RatedkWh*SurveyHrsIn!Y93)</f>
        <v>0</v>
      </c>
      <c r="Z93" s="70" t="n">
        <f aca="false">kWhgen!Z93/(Z750RatedkWh*SurveyHrsIn!Z93)</f>
        <v>0.145878136200717</v>
      </c>
      <c r="AA93" s="70" t="n">
        <f aca="false">kWhgen!AA93/(Z750RatedkWh*SurveyHrsIn!AA93)</f>
        <v>0.36</v>
      </c>
      <c r="AB93" s="70" t="n">
        <f aca="false">kWhgen!AB93/(Z750RatedkWh*SurveyHrsIn!AB93)</f>
        <v>0.443727598566308</v>
      </c>
      <c r="AC93" s="70" t="n">
        <f aca="false">kWhgen!AC93/(Z750RatedkWh*SurveyHrsIn!AC93)</f>
        <v>0.416967096283457</v>
      </c>
      <c r="AD93" s="70" t="n">
        <f aca="false">kWhgen!AD93/(Z750RatedkWh*SurveyHrsIn!AD93)</f>
        <v>0.534126984126984</v>
      </c>
      <c r="AE93" s="70" t="n">
        <f aca="false">kWhgen!AE93/(Z750RatedkWh*SurveyHrsIn!AE93)</f>
        <v>0.374193548387097</v>
      </c>
      <c r="AF93" s="70"/>
      <c r="AG93" s="70"/>
      <c r="AH93" s="70"/>
      <c r="AI93" s="70"/>
      <c r="AJ93" s="70"/>
      <c r="AK93" s="70"/>
      <c r="AL93" s="70"/>
      <c r="AM93" s="70"/>
      <c r="AN93" s="70"/>
      <c r="AO93" s="70" t="n">
        <f aca="false">AVERAGE(E93:P93)</f>
        <v>0.319248661888296</v>
      </c>
      <c r="AP93" s="70" t="n">
        <f aca="false">AVERAGE(Q93:AB93)</f>
        <v>0.265476871244875</v>
      </c>
      <c r="AQ93" s="70" t="n">
        <f aca="false">AVERAGE(AC93:AN93)</f>
        <v>0.441762542932513</v>
      </c>
      <c r="AR93" s="70" t="n">
        <f aca="false">AVERAGE(E93:G93)</f>
        <v>0.375307829552388</v>
      </c>
      <c r="AS93" s="70" t="n">
        <f aca="false">AVERAGE(H93:J93)</f>
        <v>0.3625418956591</v>
      </c>
      <c r="AT93" s="70" t="n">
        <f aca="false">AVERAGE(K93:M93)</f>
        <v>0.215541178813222</v>
      </c>
      <c r="AU93" s="136" t="n">
        <f aca="false">AVERAGE(N93:P93)</f>
        <v>0.323603743528475</v>
      </c>
      <c r="AV93" s="70" t="n">
        <f aca="false">AVERAGE(Q93:S93)</f>
        <v>0.341107697559311</v>
      </c>
      <c r="AW93" s="70" t="n">
        <f aca="false">AVERAGE(T93:V93)</f>
        <v>0.34671794751577</v>
      </c>
      <c r="AX93" s="70" t="n">
        <f aca="false">AVERAGE(W93:Y93)</f>
        <v>0.0575465949820789</v>
      </c>
      <c r="AY93" s="70" t="n">
        <f aca="false">AVERAGE(Z93:AB93)</f>
        <v>0.316535244922342</v>
      </c>
      <c r="AZ93" s="70" t="n">
        <f aca="false">AVERAGE(AC93:AE93)</f>
        <v>0.441762542932513</v>
      </c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</row>
    <row r="94" customFormat="false" ht="12.75" hidden="false" customHeight="false" outlineLevel="0" collapsed="false">
      <c r="A94" s="69" t="s">
        <v>27</v>
      </c>
      <c r="B94" s="69" t="n">
        <v>2</v>
      </c>
      <c r="C94" s="69" t="n">
        <v>84</v>
      </c>
      <c r="D94" s="70" t="n">
        <f aca="false">kWhgen!D94/(Z750RatedkWh*SurveyHrsIn!D94)</f>
        <v>0.408960573476703</v>
      </c>
      <c r="E94" s="70" t="n">
        <f aca="false">kWhgen!E94/(Z750RatedkWh*SurveyHrsIn!E94)</f>
        <v>0.371818996415771</v>
      </c>
      <c r="F94" s="70" t="n">
        <f aca="false">kWhgen!F94/(Z750RatedkWh*SurveyHrsIn!F94)</f>
        <v>0.422758720619578</v>
      </c>
      <c r="G94" s="70" t="n">
        <f aca="false">kWhgen!G94/(Z750RatedkWh*SurveyHrsIn!G94)</f>
        <v>0.302500874302338</v>
      </c>
      <c r="H94" s="70" t="n">
        <f aca="false">kWhgen!H94/(Z750RatedkWh*SurveyHrsIn!H94)</f>
        <v>0.392607407407407</v>
      </c>
      <c r="I94" s="70" t="n">
        <f aca="false">kWhgen!I94/(Z750RatedkWh*SurveyHrsIn!I94)</f>
        <v>0.0802867383512545</v>
      </c>
      <c r="J94" s="70" t="n">
        <f aca="false">kWhgen!J94/(Z750RatedkWh*SurveyHrsIn!J94)</f>
        <v>0.23962962962963</v>
      </c>
      <c r="K94" s="70" t="n">
        <f aca="false">kWhgen!K94/(Z750RatedkWh*SurveyHrsIn!K94)</f>
        <v>0.155913978494624</v>
      </c>
      <c r="L94" s="70" t="n">
        <f aca="false">kWhgen!L94/(Z750RatedkWh*SurveyHrsIn!L94)</f>
        <v>0.173118279569892</v>
      </c>
      <c r="M94" s="70" t="n">
        <f aca="false">kWhgen!M94/(Z750RatedkWh*SurveyHrsIn!M94)</f>
        <v>0.305562962962963</v>
      </c>
      <c r="N94" s="70" t="n">
        <f aca="false">kWhgen!N94/(Z750RatedkWh*SurveyHrsIn!N94)</f>
        <v>0.31460752688172</v>
      </c>
      <c r="O94" s="70" t="n">
        <f aca="false">kWhgen!O94/(Z750RatedkWh*SurveyHrsIn!O94)</f>
        <v>0.361481481481481</v>
      </c>
      <c r="P94" s="70" t="n">
        <f aca="false">kWhgen!P94/(Z750RatedkWh*SurveyHrsIn!P94)</f>
        <v>0.200129032258065</v>
      </c>
      <c r="Q94" s="70" t="n">
        <f aca="false">kWhgen!Q94/(Z750RatedkWh*SurveyHrsIn!Q94)</f>
        <v>0.324731182795699</v>
      </c>
      <c r="R94" s="70" t="n">
        <f aca="false">kWhgen!R94/(Z750RatedkWh*SurveyHrsIn!R94)</f>
        <v>0.137642857142857</v>
      </c>
      <c r="S94" s="70" t="n">
        <f aca="false">kWhgen!S94/(Z750RatedkWh*SurveyHrsIn!S94)</f>
        <v>0.298566308243728</v>
      </c>
      <c r="T94" s="70" t="n">
        <f aca="false">kWhgen!T94/(Z750RatedkWh*SurveyHrsIn!T94)</f>
        <v>0.433703703703704</v>
      </c>
      <c r="U94" s="70" t="n">
        <f aca="false">kWhgen!U94/(Z750RatedkWh*SurveyHrsIn!U94)</f>
        <v>0.367316525242163</v>
      </c>
      <c r="V94" s="70" t="n">
        <f aca="false">kWhgen!V94/(Z750RatedkWh*SurveyHrsIn!V94)</f>
        <v>0.277407407407407</v>
      </c>
      <c r="W94" s="70" t="n">
        <f aca="false">kWhgen!W94/(Z750RatedkWh*SurveyHrsIn!W94)</f>
        <v>0.166353046594982</v>
      </c>
      <c r="X94" s="70" t="n">
        <f aca="false">kWhgen!X94/(Z750RatedkWh*SurveyHrsIn!X94)</f>
        <v>0.168817204301075</v>
      </c>
      <c r="Y94" s="70" t="n">
        <f aca="false">kWhgen!Y94/(Z750RatedkWh*SurveyHrsIn!Y94)</f>
        <v>0.19037037037037</v>
      </c>
      <c r="Z94" s="70" t="n">
        <f aca="false">kWhgen!Z94/(Z750RatedkWh*SurveyHrsIn!Z94)</f>
        <v>0.388530465949821</v>
      </c>
      <c r="AA94" s="70" t="n">
        <f aca="false">kWhgen!AA94/(Z750RatedkWh*SurveyHrsIn!AA94)</f>
        <v>0.38037037037037</v>
      </c>
      <c r="AB94" s="70" t="n">
        <f aca="false">kWhgen!AB94/(Z750RatedkWh*SurveyHrsIn!AB94)</f>
        <v>0.423297491039427</v>
      </c>
      <c r="AC94" s="70" t="n">
        <f aca="false">kWhgen!AC94/(Z750RatedkWh*SurveyHrsIn!AC94)</f>
        <v>0.400964323127291</v>
      </c>
      <c r="AD94" s="70" t="n">
        <f aca="false">kWhgen!AD94/(Z750RatedkWh*SurveyHrsIn!AD94)</f>
        <v>0.507142857142857</v>
      </c>
      <c r="AE94" s="70" t="n">
        <f aca="false">kWhgen!AE94/(Z750RatedkWh*SurveyHrsIn!AE94)</f>
        <v>0.346594982078853</v>
      </c>
      <c r="AF94" s="70"/>
      <c r="AG94" s="70"/>
      <c r="AH94" s="70"/>
      <c r="AI94" s="70"/>
      <c r="AJ94" s="70"/>
      <c r="AK94" s="70"/>
      <c r="AL94" s="70"/>
      <c r="AM94" s="70"/>
      <c r="AN94" s="70"/>
      <c r="AO94" s="70" t="n">
        <f aca="false">AVERAGE(E94:P94)</f>
        <v>0.27670130236456</v>
      </c>
      <c r="AP94" s="70" t="n">
        <f aca="false">AVERAGE(Q94:AB94)</f>
        <v>0.296425577763467</v>
      </c>
      <c r="AQ94" s="70" t="n">
        <f aca="false">AVERAGE(AC94:AN94)</f>
        <v>0.418234054116334</v>
      </c>
      <c r="AR94" s="70" t="n">
        <f aca="false">AVERAGE(E94:G94)</f>
        <v>0.365692863779229</v>
      </c>
      <c r="AS94" s="70" t="n">
        <f aca="false">AVERAGE(H94:J94)</f>
        <v>0.237507925129431</v>
      </c>
      <c r="AT94" s="70" t="n">
        <f aca="false">AVERAGE(K94:M94)</f>
        <v>0.211531740342493</v>
      </c>
      <c r="AU94" s="136" t="n">
        <f aca="false">AVERAGE(N94:P94)</f>
        <v>0.292072680207089</v>
      </c>
      <c r="AV94" s="70" t="n">
        <f aca="false">AVERAGE(Q94:S94)</f>
        <v>0.253646782727428</v>
      </c>
      <c r="AW94" s="70" t="n">
        <f aca="false">AVERAGE(T94:V94)</f>
        <v>0.359475878784425</v>
      </c>
      <c r="AX94" s="70" t="n">
        <f aca="false">AVERAGE(W94:Y94)</f>
        <v>0.175180207088809</v>
      </c>
      <c r="AY94" s="70" t="n">
        <f aca="false">AVERAGE(Z94:AB94)</f>
        <v>0.397399442453206</v>
      </c>
      <c r="AZ94" s="70" t="n">
        <f aca="false">AVERAGE(AC94:AE94)</f>
        <v>0.418234054116334</v>
      </c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</row>
    <row r="95" customFormat="false" ht="12.75" hidden="false" customHeight="false" outlineLevel="0" collapsed="false">
      <c r="A95" s="69" t="s">
        <v>27</v>
      </c>
      <c r="B95" s="69" t="n">
        <v>2</v>
      </c>
      <c r="C95" s="69" t="n">
        <v>85</v>
      </c>
      <c r="D95" s="70" t="n">
        <f aca="false">kWhgen!D95/(Z750RatedkWh*SurveyHrsIn!D95)</f>
        <v>0.310035842293907</v>
      </c>
      <c r="E95" s="70" t="n">
        <f aca="false">kWhgen!E95/(Z750RatedkWh*SurveyHrsIn!E95)</f>
        <v>0.371016129032258</v>
      </c>
      <c r="F95" s="70" t="n">
        <f aca="false">kWhgen!F95/(Z750RatedkWh*SurveyHrsIn!F95)</f>
        <v>0.450628210315595</v>
      </c>
      <c r="G95" s="70" t="n">
        <f aca="false">kWhgen!G95/(Z750RatedkWh*SurveyHrsIn!G95)</f>
        <v>0.0262492161505691</v>
      </c>
      <c r="H95" s="70" t="n">
        <f aca="false">kWhgen!H95/(Z750RatedkWh*SurveyHrsIn!H95)</f>
        <v>0.277777777777778</v>
      </c>
      <c r="I95" s="70" t="n">
        <f aca="false">kWhgen!I95/(Z750RatedkWh*SurveyHrsIn!I95)</f>
        <v>0.302867383512545</v>
      </c>
      <c r="J95" s="70" t="n">
        <f aca="false">kWhgen!J95/(Z750RatedkWh*SurveyHrsIn!J95)</f>
        <v>0.285185185185185</v>
      </c>
      <c r="K95" s="70" t="n">
        <f aca="false">kWhgen!K95/(Z750RatedkWh*SurveyHrsIn!K95)</f>
        <v>0.1584229390681</v>
      </c>
      <c r="L95" s="70" t="n">
        <f aca="false">kWhgen!L95/(Z750RatedkWh*SurveyHrsIn!L95)</f>
        <v>0.139784946236559</v>
      </c>
      <c r="M95" s="70" t="n">
        <f aca="false">kWhgen!M95/(Z750RatedkWh*SurveyHrsIn!M95)</f>
        <v>0.31797037037037</v>
      </c>
      <c r="N95" s="70" t="n">
        <f aca="false">kWhgen!N95/(Z750RatedkWh*SurveyHrsIn!N95)</f>
        <v>0.325598566308244</v>
      </c>
      <c r="O95" s="70" t="n">
        <f aca="false">kWhgen!O95/(Z750RatedkWh*SurveyHrsIn!O95)</f>
        <v>0.38</v>
      </c>
      <c r="P95" s="70" t="n">
        <f aca="false">kWhgen!P95/(Z750RatedkWh*SurveyHrsIn!P95)</f>
        <v>0.339555555555556</v>
      </c>
      <c r="Q95" s="70" t="n">
        <f aca="false">kWhgen!Q95/(Z750RatedkWh*SurveyHrsIn!Q95)</f>
        <v>0.204659498207885</v>
      </c>
      <c r="R95" s="70" t="n">
        <f aca="false">kWhgen!R95/(Z750RatedkWh*SurveyHrsIn!R95)</f>
        <v>0.0638888888888889</v>
      </c>
      <c r="S95" s="70" t="n">
        <f aca="false">kWhgen!S95/(Z750RatedkWh*SurveyHrsIn!S95)</f>
        <v>0.259754480286738</v>
      </c>
      <c r="T95" s="70" t="n">
        <f aca="false">kWhgen!T95/(Z750RatedkWh*SurveyHrsIn!T95)</f>
        <v>0.385925925925926</v>
      </c>
      <c r="U95" s="70" t="n">
        <f aca="false">kWhgen!U95/(Z750RatedkWh*SurveyHrsIn!U95)</f>
        <v>0.357190879584347</v>
      </c>
      <c r="V95" s="70" t="n">
        <f aca="false">kWhgen!V95/(Z750RatedkWh*SurveyHrsIn!V95)</f>
        <v>0.141481481481481</v>
      </c>
      <c r="W95" s="70" t="n">
        <f aca="false">kWhgen!W95/(Z750RatedkWh*SurveyHrsIn!W95)</f>
        <v>0.0613351254480287</v>
      </c>
      <c r="X95" s="70" t="n">
        <f aca="false">kWhgen!X95/(Z750RatedkWh*SurveyHrsIn!X95)</f>
        <v>0.18673835125448</v>
      </c>
      <c r="Y95" s="70" t="n">
        <f aca="false">kWhgen!Y95/(Z750RatedkWh*SurveyHrsIn!Y95)</f>
        <v>0.191111111111111</v>
      </c>
      <c r="Z95" s="70" t="n">
        <f aca="false">kWhgen!Z95/(Z750RatedkWh*SurveyHrsIn!Z95)</f>
        <v>0.37741935483871</v>
      </c>
      <c r="AA95" s="70" t="n">
        <f aca="false">kWhgen!AA95/(Z750RatedkWh*SurveyHrsIn!AA95)</f>
        <v>0.403703703703704</v>
      </c>
      <c r="AB95" s="70" t="n">
        <f aca="false">kWhgen!AB95/(Z750RatedkWh*SurveyHrsIn!AB95)</f>
        <v>0.434767025089606</v>
      </c>
      <c r="AC95" s="70" t="n">
        <f aca="false">kWhgen!AC95/(Z750RatedkWh*SurveyHrsIn!AC95)</f>
        <v>0.417423232335414</v>
      </c>
      <c r="AD95" s="70" t="n">
        <f aca="false">kWhgen!AD95/(Z750RatedkWh*SurveyHrsIn!AD95)</f>
        <v>0.521825396825397</v>
      </c>
      <c r="AE95" s="70" t="n">
        <f aca="false">kWhgen!AE95/(Z750RatedkWh*SurveyHrsIn!AE95)</f>
        <v>0.348745519713262</v>
      </c>
      <c r="AF95" s="70"/>
      <c r="AG95" s="70"/>
      <c r="AH95" s="70"/>
      <c r="AI95" s="70"/>
      <c r="AJ95" s="70"/>
      <c r="AK95" s="70"/>
      <c r="AL95" s="70"/>
      <c r="AM95" s="70"/>
      <c r="AN95" s="70"/>
      <c r="AO95" s="70" t="n">
        <f aca="false">AVERAGE(E95:P95)</f>
        <v>0.281254689959397</v>
      </c>
      <c r="AP95" s="70" t="n">
        <f aca="false">AVERAGE(Q95:AB95)</f>
        <v>0.255664652151742</v>
      </c>
      <c r="AQ95" s="70" t="n">
        <f aca="false">AVERAGE(AC95:AN95)</f>
        <v>0.429331382958024</v>
      </c>
      <c r="AR95" s="70" t="n">
        <f aca="false">AVERAGE(E95:G95)</f>
        <v>0.282631185166141</v>
      </c>
      <c r="AS95" s="70" t="n">
        <f aca="false">AVERAGE(H95:J95)</f>
        <v>0.288610115491836</v>
      </c>
      <c r="AT95" s="70" t="n">
        <f aca="false">AVERAGE(K95:M95)</f>
        <v>0.205392751891677</v>
      </c>
      <c r="AU95" s="136" t="n">
        <f aca="false">AVERAGE(N95:P95)</f>
        <v>0.348384707287933</v>
      </c>
      <c r="AV95" s="70" t="n">
        <f aca="false">AVERAGE(Q95:S95)</f>
        <v>0.176100955794504</v>
      </c>
      <c r="AW95" s="70" t="n">
        <f aca="false">AVERAGE(T95:V95)</f>
        <v>0.294866095663918</v>
      </c>
      <c r="AX95" s="70" t="n">
        <f aca="false">AVERAGE(W95:Y95)</f>
        <v>0.14639486260454</v>
      </c>
      <c r="AY95" s="70" t="n">
        <f aca="false">AVERAGE(Z95:AB95)</f>
        <v>0.405296694544006</v>
      </c>
      <c r="AZ95" s="70" t="n">
        <f aca="false">AVERAGE(AC95:AE95)</f>
        <v>0.429331382958024</v>
      </c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</row>
    <row r="96" customFormat="false" ht="12.75" hidden="false" customHeight="false" outlineLevel="0" collapsed="false">
      <c r="A96" s="69" t="s">
        <v>27</v>
      </c>
      <c r="B96" s="69" t="n">
        <v>2</v>
      </c>
      <c r="C96" s="69" t="n">
        <v>86</v>
      </c>
      <c r="D96" s="70" t="n">
        <f aca="false">kWhgen!D96/(Z750RatedkWh*SurveyHrsIn!D96)</f>
        <v>0.397491039426523</v>
      </c>
      <c r="E96" s="70" t="n">
        <f aca="false">kWhgen!E96/(Z750RatedkWh*SurveyHrsIn!E96)</f>
        <v>0.359385304659498</v>
      </c>
      <c r="F96" s="70" t="n">
        <f aca="false">kWhgen!F96/(Z750RatedkWh*SurveyHrsIn!F96)</f>
        <v>0.439480414437188</v>
      </c>
      <c r="G96" s="70" t="n">
        <f aca="false">kWhgen!G96/(Z750RatedkWh*SurveyHrsIn!G96)</f>
        <v>0.319012930759889</v>
      </c>
      <c r="H96" s="70" t="n">
        <f aca="false">kWhgen!H96/(Z750RatedkWh*SurveyHrsIn!H96)</f>
        <v>0.391655555555556</v>
      </c>
      <c r="I96" s="70" t="n">
        <f aca="false">kWhgen!I96/(Z750RatedkWh*SurveyHrsIn!I96)</f>
        <v>0.347670250896057</v>
      </c>
      <c r="J96" s="70" t="n">
        <f aca="false">kWhgen!J96/(Z750RatedkWh*SurveyHrsIn!J96)</f>
        <v>0.312592592592593</v>
      </c>
      <c r="K96" s="70" t="n">
        <f aca="false">kWhgen!K96/(Z750RatedkWh*SurveyHrsIn!K96)</f>
        <v>0.155197132616487</v>
      </c>
      <c r="L96" s="70" t="n">
        <f aca="false">kWhgen!L96/(Z750RatedkWh*SurveyHrsIn!L96)</f>
        <v>0.172043010752688</v>
      </c>
      <c r="M96" s="70" t="n">
        <f aca="false">kWhgen!M96/(Z750RatedkWh*SurveyHrsIn!M96)</f>
        <v>0.320733333333333</v>
      </c>
      <c r="N96" s="70" t="n">
        <f aca="false">kWhgen!N96/(Z750RatedkWh*SurveyHrsIn!N96)</f>
        <v>0.280648745519713</v>
      </c>
      <c r="O96" s="70" t="n">
        <f aca="false">kWhgen!O96/(Z750RatedkWh*SurveyHrsIn!O96)</f>
        <v>0.385185185185185</v>
      </c>
      <c r="P96" s="70" t="n">
        <f aca="false">kWhgen!P96/(Z750RatedkWh*SurveyHrsIn!P96)</f>
        <v>0.33489605734767</v>
      </c>
      <c r="Q96" s="70" t="n">
        <f aca="false">kWhgen!Q96/(Z750RatedkWh*SurveyHrsIn!Q96)</f>
        <v>0.304301075268817</v>
      </c>
      <c r="R96" s="70" t="n">
        <f aca="false">kWhgen!R96/(Z750RatedkWh*SurveyHrsIn!R96)</f>
        <v>0.193248015873016</v>
      </c>
      <c r="S96" s="70" t="n">
        <f aca="false">kWhgen!S96/(Z750RatedkWh*SurveyHrsIn!S96)</f>
        <v>0.288888888888889</v>
      </c>
      <c r="T96" s="70" t="n">
        <f aca="false">kWhgen!T96/(Z750RatedkWh*SurveyHrsIn!T96)</f>
        <v>0.401481481481482</v>
      </c>
      <c r="U96" s="70" t="n">
        <f aca="false">kWhgen!U96/(Z750RatedkWh*SurveyHrsIn!U96)</f>
        <v>0.365570724266678</v>
      </c>
      <c r="V96" s="70" t="n">
        <f aca="false">kWhgen!V96/(Z750RatedkWh*SurveyHrsIn!V96)</f>
        <v>0.256296296296296</v>
      </c>
      <c r="W96" s="70" t="n">
        <f aca="false">kWhgen!W96/(Z750RatedkWh*SurveyHrsIn!W96)</f>
        <v>0.157856630824373</v>
      </c>
      <c r="X96" s="70" t="n">
        <f aca="false">kWhgen!X96/(Z750RatedkWh*SurveyHrsIn!X96)</f>
        <v>0.180645161290323</v>
      </c>
      <c r="Y96" s="70" t="n">
        <f aca="false">kWhgen!Y96/(Z750RatedkWh*SurveyHrsIn!Y96)</f>
        <v>0.189259259259259</v>
      </c>
      <c r="Z96" s="70" t="n">
        <f aca="false">kWhgen!Z96/(Z750RatedkWh*SurveyHrsIn!Z96)</f>
        <v>0.392831541218638</v>
      </c>
      <c r="AA96" s="70" t="n">
        <f aca="false">kWhgen!AA96/(Z750RatedkWh*SurveyHrsIn!AA96)</f>
        <v>0.382962962962963</v>
      </c>
      <c r="AB96" s="70" t="n">
        <f aca="false">kWhgen!AB96/(Z750RatedkWh*SurveyHrsIn!AB96)</f>
        <v>0.408960573476703</v>
      </c>
      <c r="AC96" s="70" t="n">
        <f aca="false">kWhgen!AC96/(Z750RatedkWh*SurveyHrsIn!AC96)</f>
        <v>0.42012376509757</v>
      </c>
      <c r="AD96" s="70" t="n">
        <f aca="false">kWhgen!AD96/(Z750RatedkWh*SurveyHrsIn!AD96)</f>
        <v>0.540079365079365</v>
      </c>
      <c r="AE96" s="70" t="n">
        <f aca="false">kWhgen!AE96/(Z750RatedkWh*SurveyHrsIn!AE96)</f>
        <v>0.365591397849462</v>
      </c>
      <c r="AF96" s="70"/>
      <c r="AG96" s="70"/>
      <c r="AH96" s="70"/>
      <c r="AI96" s="70"/>
      <c r="AJ96" s="70"/>
      <c r="AK96" s="70"/>
      <c r="AL96" s="70"/>
      <c r="AM96" s="70"/>
      <c r="AN96" s="70"/>
      <c r="AO96" s="70" t="n">
        <f aca="false">AVERAGE(E96:P96)</f>
        <v>0.318208376137988</v>
      </c>
      <c r="AP96" s="70" t="n">
        <f aca="false">AVERAGE(Q96:AB96)</f>
        <v>0.293525217592286</v>
      </c>
      <c r="AQ96" s="70" t="n">
        <f aca="false">AVERAGE(AC96:AN96)</f>
        <v>0.441931509342132</v>
      </c>
      <c r="AR96" s="70" t="n">
        <f aca="false">AVERAGE(E96:G96)</f>
        <v>0.372626216618859</v>
      </c>
      <c r="AS96" s="70" t="n">
        <f aca="false">AVERAGE(H96:J96)</f>
        <v>0.350639466348069</v>
      </c>
      <c r="AT96" s="70" t="n">
        <f aca="false">AVERAGE(K96:M96)</f>
        <v>0.215991158900836</v>
      </c>
      <c r="AU96" s="136" t="n">
        <f aca="false">AVERAGE(N96:P96)</f>
        <v>0.33357666268419</v>
      </c>
      <c r="AV96" s="70" t="n">
        <f aca="false">AVERAGE(Q96:S96)</f>
        <v>0.262145993343574</v>
      </c>
      <c r="AW96" s="70" t="n">
        <f aca="false">AVERAGE(T96:V96)</f>
        <v>0.341116167348152</v>
      </c>
      <c r="AX96" s="70" t="n">
        <f aca="false">AVERAGE(W96:Y96)</f>
        <v>0.175920350457985</v>
      </c>
      <c r="AY96" s="70" t="n">
        <f aca="false">AVERAGE(Z96:AB96)</f>
        <v>0.394918359219434</v>
      </c>
      <c r="AZ96" s="70" t="n">
        <f aca="false">AVERAGE(AC96:AE96)</f>
        <v>0.441931509342132</v>
      </c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</row>
    <row r="97" customFormat="false" ht="12.75" hidden="false" customHeight="false" outlineLevel="0" collapsed="false">
      <c r="A97" s="69" t="s">
        <v>27</v>
      </c>
      <c r="B97" s="69" t="n">
        <v>2</v>
      </c>
      <c r="C97" s="69" t="n">
        <v>87</v>
      </c>
      <c r="D97" s="70" t="n">
        <f aca="false">kWhgen!D97/(Z750RatedkWh*SurveyHrsIn!D97)</f>
        <v>0.378136200716846</v>
      </c>
      <c r="E97" s="70" t="n">
        <f aca="false">kWhgen!E97/(Z750RatedkWh*SurveyHrsIn!E97)</f>
        <v>0.332111111111111</v>
      </c>
      <c r="F97" s="70" t="n">
        <f aca="false">kWhgen!F97/(Z750RatedkWh*SurveyHrsIn!F97)</f>
        <v>0.424473766139333</v>
      </c>
      <c r="G97" s="70" t="n">
        <f aca="false">kWhgen!G97/(Z750RatedkWh*SurveyHrsIn!G97)</f>
        <v>0.303821838818942</v>
      </c>
      <c r="H97" s="70" t="n">
        <f aca="false">kWhgen!H97/(Z750RatedkWh*SurveyHrsIn!H97)</f>
        <v>0.371777777777778</v>
      </c>
      <c r="I97" s="70" t="n">
        <f aca="false">kWhgen!I97/(Z750RatedkWh*SurveyHrsIn!I97)</f>
        <v>0.329749103942652</v>
      </c>
      <c r="J97" s="70" t="n">
        <f aca="false">kWhgen!J97/(Z750RatedkWh*SurveyHrsIn!J97)</f>
        <v>0.311481481481481</v>
      </c>
      <c r="K97" s="70" t="n">
        <f aca="false">kWhgen!K97/(Z750RatedkWh*SurveyHrsIn!K97)</f>
        <v>0.132616487455197</v>
      </c>
      <c r="L97" s="70" t="n">
        <f aca="false">kWhgen!L97/(Z750RatedkWh*SurveyHrsIn!L97)</f>
        <v>0.140501792114695</v>
      </c>
      <c r="M97" s="70" t="n">
        <f aca="false">kWhgen!M97/(Z750RatedkWh*SurveyHrsIn!M97)</f>
        <v>0.265625925925926</v>
      </c>
      <c r="N97" s="70" t="n">
        <f aca="false">kWhgen!N97/(Z750RatedkWh*SurveyHrsIn!N97)</f>
        <v>0.298403225806452</v>
      </c>
      <c r="O97" s="70" t="n">
        <f aca="false">kWhgen!O97/(Z750RatedkWh*SurveyHrsIn!O97)</f>
        <v>0.274814814814815</v>
      </c>
      <c r="P97" s="70" t="n">
        <f aca="false">kWhgen!P97/(Z750RatedkWh*SurveyHrsIn!P97)</f>
        <v>0.258910394265233</v>
      </c>
      <c r="Q97" s="70" t="n">
        <f aca="false">kWhgen!Q97/(Z750RatedkWh*SurveyHrsIn!Q97)</f>
        <v>0.405376344086022</v>
      </c>
      <c r="R97" s="70" t="n">
        <f aca="false">kWhgen!R97/(Z750RatedkWh*SurveyHrsIn!R97)</f>
        <v>0.262698412698413</v>
      </c>
      <c r="S97" s="70" t="n">
        <f aca="false">kWhgen!S97/(Z750RatedkWh*SurveyHrsIn!S97)</f>
        <v>0.285304659498208</v>
      </c>
      <c r="T97" s="70" t="n">
        <f aca="false">kWhgen!T97/(Z750RatedkWh*SurveyHrsIn!T97)</f>
        <v>0.352222222222222</v>
      </c>
      <c r="U97" s="70" t="n">
        <f aca="false">kWhgen!U97/(Z750RatedkWh*SurveyHrsIn!U97)</f>
        <v>0.346017753341239</v>
      </c>
      <c r="V97" s="70" t="n">
        <f aca="false">kWhgen!V97/(Z750RatedkWh*SurveyHrsIn!V97)</f>
        <v>0.268888888888889</v>
      </c>
      <c r="W97" s="70" t="n">
        <f aca="false">kWhgen!W97/(Z750RatedkWh*SurveyHrsIn!W97)</f>
        <v>0.144007168458781</v>
      </c>
      <c r="X97" s="70" t="n">
        <f aca="false">kWhgen!X97/(Z750RatedkWh*SurveyHrsIn!X97)</f>
        <v>0.170609318996416</v>
      </c>
      <c r="Y97" s="70" t="n">
        <f aca="false">kWhgen!Y97/(Z750RatedkWh*SurveyHrsIn!Y97)</f>
        <v>0.180740740740741</v>
      </c>
      <c r="Z97" s="70" t="n">
        <f aca="false">kWhgen!Z97/(Z750RatedkWh*SurveyHrsIn!Z97)</f>
        <v>0.38673835125448</v>
      </c>
      <c r="AA97" s="70" t="n">
        <f aca="false">kWhgen!AA97/(Z750RatedkWh*SurveyHrsIn!AA97)</f>
        <v>0.38037037037037</v>
      </c>
      <c r="AB97" s="70" t="n">
        <f aca="false">kWhgen!AB97/(Z750RatedkWh*SurveyHrsIn!AB97)</f>
        <v>0.417204301075269</v>
      </c>
      <c r="AC97" s="70" t="n">
        <f aca="false">kWhgen!AC97/(Z750RatedkWh*SurveyHrsIn!AC97)</f>
        <v>0.408188205071356</v>
      </c>
      <c r="AD97" s="70" t="n">
        <f aca="false">kWhgen!AD97/(Z750RatedkWh*SurveyHrsIn!AD97)</f>
        <v>0.515079365079365</v>
      </c>
      <c r="AE97" s="70" t="n">
        <f aca="false">kWhgen!AE97/(Z750RatedkWh*SurveyHrsIn!AE97)</f>
        <v>0.336559139784946</v>
      </c>
      <c r="AF97" s="70"/>
      <c r="AG97" s="70"/>
      <c r="AH97" s="70"/>
      <c r="AI97" s="70"/>
      <c r="AJ97" s="70"/>
      <c r="AK97" s="70"/>
      <c r="AL97" s="70"/>
      <c r="AM97" s="70"/>
      <c r="AN97" s="70"/>
      <c r="AO97" s="70" t="n">
        <f aca="false">AVERAGE(E97:P97)</f>
        <v>0.287023976637801</v>
      </c>
      <c r="AP97" s="70" t="n">
        <f aca="false">AVERAGE(Q97:AB97)</f>
        <v>0.300014877635921</v>
      </c>
      <c r="AQ97" s="70" t="n">
        <f aca="false">AVERAGE(AC97:AN97)</f>
        <v>0.419942236645222</v>
      </c>
      <c r="AR97" s="70" t="n">
        <f aca="false">AVERAGE(E97:G97)</f>
        <v>0.353468905356462</v>
      </c>
      <c r="AS97" s="70" t="n">
        <f aca="false">AVERAGE(H97:J97)</f>
        <v>0.337669454400637</v>
      </c>
      <c r="AT97" s="70" t="n">
        <f aca="false">AVERAGE(K97:M97)</f>
        <v>0.17958140183194</v>
      </c>
      <c r="AU97" s="136" t="n">
        <f aca="false">AVERAGE(N97:P97)</f>
        <v>0.277376144962167</v>
      </c>
      <c r="AV97" s="70" t="n">
        <f aca="false">AVERAGE(Q97:S97)</f>
        <v>0.317793138760881</v>
      </c>
      <c r="AW97" s="70" t="n">
        <f aca="false">AVERAGE(T97:V97)</f>
        <v>0.322376288150784</v>
      </c>
      <c r="AX97" s="70" t="n">
        <f aca="false">AVERAGE(W97:Y97)</f>
        <v>0.165119076065313</v>
      </c>
      <c r="AY97" s="70" t="n">
        <f aca="false">AVERAGE(Z97:AB97)</f>
        <v>0.394771007566707</v>
      </c>
      <c r="AZ97" s="70" t="n">
        <f aca="false">AVERAGE(AC97:AE97)</f>
        <v>0.419942236645222</v>
      </c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</row>
    <row r="98" customFormat="false" ht="12.75" hidden="false" customHeight="false" outlineLevel="0" collapsed="false">
      <c r="A98" s="69" t="s">
        <v>27</v>
      </c>
      <c r="B98" s="69" t="n">
        <v>2</v>
      </c>
      <c r="C98" s="69" t="n">
        <v>88</v>
      </c>
      <c r="D98" s="70" t="n">
        <f aca="false">kWhgen!D98/(Z750RatedkWh*SurveyHrsIn!D98)</f>
        <v>0.358781362007169</v>
      </c>
      <c r="E98" s="70" t="n">
        <f aca="false">kWhgen!E98/(Z750RatedkWh*SurveyHrsIn!E98)</f>
        <v>0.36660394265233</v>
      </c>
      <c r="F98" s="70" t="n">
        <f aca="false">kWhgen!F98/(Z750RatedkWh*SurveyHrsIn!F98)</f>
        <v>0.461776006194002</v>
      </c>
      <c r="G98" s="70" t="n">
        <f aca="false">kWhgen!G98/(Z750RatedkWh*SurveyHrsIn!G98)</f>
        <v>0.307454491239603</v>
      </c>
      <c r="H98" s="70" t="n">
        <f aca="false">kWhgen!H98/(Z750RatedkWh*SurveyHrsIn!H98)</f>
        <v>0.411031481481482</v>
      </c>
      <c r="I98" s="70" t="n">
        <f aca="false">kWhgen!I98/(Z750RatedkWh*SurveyHrsIn!I98)</f>
        <v>0.344802867383513</v>
      </c>
      <c r="J98" s="70" t="n">
        <f aca="false">kWhgen!J98/(Z750RatedkWh*SurveyHrsIn!J98)</f>
        <v>0.315925925925926</v>
      </c>
      <c r="K98" s="70" t="n">
        <f aca="false">kWhgen!K98/(Z750RatedkWh*SurveyHrsIn!K98)</f>
        <v>0.154480286738351</v>
      </c>
      <c r="L98" s="70" t="n">
        <f aca="false">kWhgen!L98/(Z750RatedkWh*SurveyHrsIn!L98)</f>
        <v>0.171326164874552</v>
      </c>
      <c r="M98" s="70" t="n">
        <f aca="false">kWhgen!M98/(Z750RatedkWh*SurveyHrsIn!M98)</f>
        <v>0.343833333333333</v>
      </c>
      <c r="N98" s="70" t="n">
        <f aca="false">kWhgen!N98/(Z750RatedkWh*SurveyHrsIn!N98)</f>
        <v>0.334200716845878</v>
      </c>
      <c r="O98" s="70" t="n">
        <f aca="false">kWhgen!O98/(Z750RatedkWh*SurveyHrsIn!O98)</f>
        <v>0.407777777777778</v>
      </c>
      <c r="P98" s="70" t="n">
        <f aca="false">kWhgen!P98/(Z750RatedkWh*SurveyHrsIn!P98)</f>
        <v>0.339913978494624</v>
      </c>
      <c r="Q98" s="70" t="n">
        <f aca="false">kWhgen!Q98/(Z750RatedkWh*SurveyHrsIn!Q98)</f>
        <v>0.429032258064516</v>
      </c>
      <c r="R98" s="70" t="n">
        <f aca="false">kWhgen!R98/(Z750RatedkWh*SurveyHrsIn!R98)</f>
        <v>0.355952380952381</v>
      </c>
      <c r="S98" s="70" t="n">
        <f aca="false">kWhgen!S98/(Z750RatedkWh*SurveyHrsIn!S98)</f>
        <v>0.303942652329749</v>
      </c>
      <c r="T98" s="70" t="n">
        <f aca="false">kWhgen!T98/(Z750RatedkWh*SurveyHrsIn!T98)</f>
        <v>0.416296296296296</v>
      </c>
      <c r="U98" s="70" t="n">
        <f aca="false">kWhgen!U98/(Z750RatedkWh*SurveyHrsIn!U98)</f>
        <v>0.366967365047066</v>
      </c>
      <c r="V98" s="70" t="n">
        <f aca="false">kWhgen!V98/(Z750RatedkWh*SurveyHrsIn!V98)</f>
        <v>0.288888888888889</v>
      </c>
      <c r="W98" s="70" t="n">
        <f aca="false">kWhgen!W98/(Z750RatedkWh*SurveyHrsIn!W98)</f>
        <v>0.152329749103943</v>
      </c>
      <c r="X98" s="70" t="n">
        <f aca="false">kWhgen!X98/(Z750RatedkWh*SurveyHrsIn!X98)</f>
        <v>0.179569892473118</v>
      </c>
      <c r="Y98" s="70" t="n">
        <f aca="false">kWhgen!Y98/(Z750RatedkWh*SurveyHrsIn!Y98)</f>
        <v>0.185185185185185</v>
      </c>
      <c r="Z98" s="70" t="n">
        <f aca="false">kWhgen!Z98/(Z750RatedkWh*SurveyHrsIn!Z98)</f>
        <v>0.390681003584229</v>
      </c>
      <c r="AA98" s="70" t="n">
        <f aca="false">kWhgen!AA98/(Z750RatedkWh*SurveyHrsIn!AA98)</f>
        <v>0.397407407407407</v>
      </c>
      <c r="AB98" s="70" t="n">
        <f aca="false">kWhgen!AB98/(Z750RatedkWh*SurveyHrsIn!AB98)</f>
        <v>0.45089605734767</v>
      </c>
      <c r="AC98" s="70" t="n">
        <f aca="false">kWhgen!AC98/(Z750RatedkWh*SurveyHrsIn!AC98)</f>
        <v>0.439416246749669</v>
      </c>
      <c r="AD98" s="70" t="n">
        <f aca="false">kWhgen!AD98/(Z750RatedkWh*SurveyHrsIn!AD98)</f>
        <v>0.558333333333333</v>
      </c>
      <c r="AE98" s="70" t="n">
        <f aca="false">kWhgen!AE98/(Z750RatedkWh*SurveyHrsIn!AE98)</f>
        <v>0.118637992831541</v>
      </c>
      <c r="AF98" s="70"/>
      <c r="AG98" s="70"/>
      <c r="AH98" s="70"/>
      <c r="AI98" s="70"/>
      <c r="AJ98" s="70"/>
      <c r="AK98" s="70"/>
      <c r="AL98" s="70"/>
      <c r="AM98" s="70"/>
      <c r="AN98" s="70"/>
      <c r="AO98" s="70" t="n">
        <f aca="false">AVERAGE(E98:P98)</f>
        <v>0.329927247745114</v>
      </c>
      <c r="AP98" s="70" t="n">
        <f aca="false">AVERAGE(Q98:AB98)</f>
        <v>0.326429094723371</v>
      </c>
      <c r="AQ98" s="70" t="n">
        <f aca="false">AVERAGE(AC98:AN98)</f>
        <v>0.372129190971514</v>
      </c>
      <c r="AR98" s="70" t="n">
        <f aca="false">AVERAGE(E98:G98)</f>
        <v>0.378611480028645</v>
      </c>
      <c r="AS98" s="70" t="n">
        <f aca="false">AVERAGE(H98:J98)</f>
        <v>0.357253424930307</v>
      </c>
      <c r="AT98" s="70" t="n">
        <f aca="false">AVERAGE(K98:M98)</f>
        <v>0.223213261648746</v>
      </c>
      <c r="AU98" s="136" t="n">
        <f aca="false">AVERAGE(N98:P98)</f>
        <v>0.36063082437276</v>
      </c>
      <c r="AV98" s="70" t="n">
        <f aca="false">AVERAGE(Q98:S98)</f>
        <v>0.362975763782215</v>
      </c>
      <c r="AW98" s="70" t="n">
        <f aca="false">AVERAGE(T98:V98)</f>
        <v>0.35738418341075</v>
      </c>
      <c r="AX98" s="70" t="n">
        <f aca="false">AVERAGE(W98:Y98)</f>
        <v>0.172361608920749</v>
      </c>
      <c r="AY98" s="70" t="n">
        <f aca="false">AVERAGE(Z98:AB98)</f>
        <v>0.412994822779769</v>
      </c>
      <c r="AZ98" s="70" t="n">
        <f aca="false">AVERAGE(AC98:AE98)</f>
        <v>0.372129190971514</v>
      </c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</row>
    <row r="99" customFormat="false" ht="12.75" hidden="false" customHeight="false" outlineLevel="0" collapsed="false">
      <c r="A99" s="69" t="s">
        <v>27</v>
      </c>
      <c r="B99" s="69" t="n">
        <v>2</v>
      </c>
      <c r="C99" s="69" t="n">
        <v>89</v>
      </c>
      <c r="D99" s="70" t="n">
        <f aca="false">kWhgen!D99/(Z750RatedkWh*SurveyHrsIn!D99)</f>
        <v>0.37921146953405</v>
      </c>
      <c r="E99" s="70" t="n">
        <f aca="false">kWhgen!E99/(Z750RatedkWh*SurveyHrsIn!E99)</f>
        <v>0.351363799283154</v>
      </c>
      <c r="F99" s="70" t="n">
        <f aca="false">kWhgen!F99/(Z750RatedkWh*SurveyHrsIn!F99)</f>
        <v>0.437336607537495</v>
      </c>
      <c r="G99" s="70" t="n">
        <f aca="false">kWhgen!G99/(Z750RatedkWh*SurveyHrsIn!G99)</f>
        <v>0.309766179143661</v>
      </c>
      <c r="H99" s="70" t="n">
        <f aca="false">kWhgen!H99/(Z750RatedkWh*SurveyHrsIn!H99)</f>
        <v>0.385309259259259</v>
      </c>
      <c r="I99" s="70" t="n">
        <f aca="false">kWhgen!I99/(Z750RatedkWh*SurveyHrsIn!I99)</f>
        <v>0.326164874551971</v>
      </c>
      <c r="J99" s="70" t="n">
        <f aca="false">kWhgen!J99/(Z750RatedkWh*SurveyHrsIn!J99)</f>
        <v>0.317777777777778</v>
      </c>
      <c r="K99" s="70" t="n">
        <f aca="false">kWhgen!K99/(Z750RatedkWh*SurveyHrsIn!K99)</f>
        <v>0.132258064516129</v>
      </c>
      <c r="L99" s="70" t="n">
        <f aca="false">kWhgen!L99/(Z750RatedkWh*SurveyHrsIn!L99)</f>
        <v>0.152329749103943</v>
      </c>
      <c r="M99" s="70" t="n">
        <f aca="false">kWhgen!M99/(Z750RatedkWh*SurveyHrsIn!M99)</f>
        <v>0.312016666666667</v>
      </c>
      <c r="N99" s="70" t="n">
        <f aca="false">kWhgen!N99/(Z750RatedkWh*SurveyHrsIn!N99)</f>
        <v>0.327267025089606</v>
      </c>
      <c r="O99" s="70" t="n">
        <f aca="false">kWhgen!O99/(Z750RatedkWh*SurveyHrsIn!O99)</f>
        <v>0.394814814814815</v>
      </c>
      <c r="P99" s="70" t="n">
        <f aca="false">kWhgen!P99/(Z750RatedkWh*SurveyHrsIn!P99)</f>
        <v>0.0495913978494624</v>
      </c>
      <c r="Q99" s="70" t="n">
        <f aca="false">kWhgen!Q99/(Z750RatedkWh*SurveyHrsIn!Q99)</f>
        <v>0</v>
      </c>
      <c r="R99" s="70" t="n">
        <f aca="false">kWhgen!R99/(Z750RatedkWh*SurveyHrsIn!R99)</f>
        <v>0</v>
      </c>
      <c r="S99" s="70" t="n">
        <f aca="false">kWhgen!S99/(Z750RatedkWh*SurveyHrsIn!S99)</f>
        <v>0</v>
      </c>
      <c r="T99" s="70" t="n">
        <f aca="false">kWhgen!T99/(Z750RatedkWh*SurveyHrsIn!T99)</f>
        <v>0</v>
      </c>
      <c r="U99" s="70" t="n">
        <f aca="false">kWhgen!U99/(Z750RatedkWh*SurveyHrsIn!U99)</f>
        <v>0.140711558624137</v>
      </c>
      <c r="V99" s="70" t="n">
        <f aca="false">kWhgen!V99/(Z750RatedkWh*SurveyHrsIn!V99)</f>
        <v>0.282962962962963</v>
      </c>
      <c r="W99" s="70" t="n">
        <f aca="false">kWhgen!W99/(Z750RatedkWh*SurveyHrsIn!W99)</f>
        <v>0.146862007168459</v>
      </c>
      <c r="X99" s="70" t="n">
        <f aca="false">kWhgen!X99/(Z750RatedkWh*SurveyHrsIn!X99)</f>
        <v>0.163799283154122</v>
      </c>
      <c r="Y99" s="70" t="n">
        <f aca="false">kWhgen!Y99/(Z750RatedkWh*SurveyHrsIn!Y99)</f>
        <v>0.189259259259259</v>
      </c>
      <c r="Z99" s="70" t="n">
        <f aca="false">kWhgen!Z99/(Z750RatedkWh*SurveyHrsIn!Z99)</f>
        <v>0.393548387096774</v>
      </c>
      <c r="AA99" s="70" t="n">
        <f aca="false">kWhgen!AA99/(Z750RatedkWh*SurveyHrsIn!AA99)</f>
        <v>0.313333333333333</v>
      </c>
      <c r="AB99" s="70" t="n">
        <f aca="false">kWhgen!AB99/(Z750RatedkWh*SurveyHrsIn!AB99)</f>
        <v>0.389964157706093</v>
      </c>
      <c r="AC99" s="70" t="n">
        <f aca="false">kWhgen!AC99/(Z750RatedkWh*SurveyHrsIn!AC99)</f>
        <v>0.386996884324177</v>
      </c>
      <c r="AD99" s="70" t="n">
        <f aca="false">kWhgen!AD99/(Z750RatedkWh*SurveyHrsIn!AD99)</f>
        <v>0.517857142857143</v>
      </c>
      <c r="AE99" s="70" t="n">
        <f aca="false">kWhgen!AE99/(Z750RatedkWh*SurveyHrsIn!AE99)</f>
        <v>0.367025089605735</v>
      </c>
      <c r="AF99" s="70"/>
      <c r="AG99" s="70"/>
      <c r="AH99" s="70"/>
      <c r="AI99" s="70"/>
      <c r="AJ99" s="70"/>
      <c r="AK99" s="70"/>
      <c r="AL99" s="70"/>
      <c r="AM99" s="70"/>
      <c r="AN99" s="70"/>
      <c r="AO99" s="70" t="n">
        <f aca="false">AVERAGE(E99:P99)</f>
        <v>0.291333017966162</v>
      </c>
      <c r="AP99" s="70" t="n">
        <f aca="false">AVERAGE(Q99:AB99)</f>
        <v>0.168370079108762</v>
      </c>
      <c r="AQ99" s="70" t="n">
        <f aca="false">AVERAGE(AC99:AN99)</f>
        <v>0.423959705595685</v>
      </c>
      <c r="AR99" s="70" t="n">
        <f aca="false">AVERAGE(E99:G99)</f>
        <v>0.36615552865477</v>
      </c>
      <c r="AS99" s="70" t="n">
        <f aca="false">AVERAGE(H99:J99)</f>
        <v>0.34308397052967</v>
      </c>
      <c r="AT99" s="70" t="n">
        <f aca="false">AVERAGE(K99:M99)</f>
        <v>0.198868160095579</v>
      </c>
      <c r="AU99" s="136" t="n">
        <f aca="false">AVERAGE(N99:P99)</f>
        <v>0.257224412584628</v>
      </c>
      <c r="AV99" s="70" t="n">
        <f aca="false">AVERAGE(Q99:S99)</f>
        <v>0</v>
      </c>
      <c r="AW99" s="70" t="n">
        <f aca="false">AVERAGE(T99:V99)</f>
        <v>0.141224840529033</v>
      </c>
      <c r="AX99" s="70" t="n">
        <f aca="false">AVERAGE(W99:Y99)</f>
        <v>0.166640183193947</v>
      </c>
      <c r="AY99" s="70" t="n">
        <f aca="false">AVERAGE(Z99:AB99)</f>
        <v>0.365615292712067</v>
      </c>
      <c r="AZ99" s="70" t="n">
        <f aca="false">AVERAGE(AC99:AE99)</f>
        <v>0.423959705595685</v>
      </c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</row>
    <row r="100" customFormat="false" ht="12.75" hidden="false" customHeight="false" outlineLevel="0" collapsed="false">
      <c r="A100" s="69" t="s">
        <v>27</v>
      </c>
      <c r="B100" s="69" t="n">
        <v>2</v>
      </c>
      <c r="C100" s="69" t="n">
        <v>90</v>
      </c>
      <c r="D100" s="70" t="n">
        <f aca="false">kWhgen!D100/(Z750RatedkWh*SurveyHrsIn!D100)</f>
        <v>0.381003584229391</v>
      </c>
      <c r="E100" s="70" t="n">
        <f aca="false">kWhgen!E100/(Z750RatedkWh*SurveyHrsIn!E100)</f>
        <v>0.350560931899642</v>
      </c>
      <c r="F100" s="70" t="n">
        <f aca="false">kWhgen!F100/(Z750RatedkWh*SurveyHrsIn!F100)</f>
        <v>0.388029048844542</v>
      </c>
      <c r="G100" s="70" t="n">
        <f aca="false">kWhgen!G100/(Z750RatedkWh*SurveyHrsIn!G100)</f>
        <v>0.318682689630738</v>
      </c>
      <c r="H100" s="70" t="n">
        <f aca="false">kWhgen!H100/(Z750RatedkWh*SurveyHrsIn!H100)</f>
        <v>0.398468518518519</v>
      </c>
      <c r="I100" s="70" t="n">
        <f aca="false">kWhgen!I100/(Z750RatedkWh*SurveyHrsIn!I100)</f>
        <v>0.347670250896057</v>
      </c>
      <c r="J100" s="70" t="n">
        <f aca="false">kWhgen!J100/(Z750RatedkWh*SurveyHrsIn!J100)</f>
        <v>0.327037037037037</v>
      </c>
      <c r="K100" s="70" t="n">
        <f aca="false">kWhgen!K100/(Z750RatedkWh*SurveyHrsIn!K100)</f>
        <v>0.131182795698925</v>
      </c>
      <c r="L100" s="70" t="n">
        <f aca="false">kWhgen!L100/(Z750RatedkWh*SurveyHrsIn!L100)</f>
        <v>0.0935483870967742</v>
      </c>
      <c r="M100" s="70" t="n">
        <f aca="false">kWhgen!M100/(Z750RatedkWh*SurveyHrsIn!M100)</f>
        <v>0.332842592592593</v>
      </c>
      <c r="N100" s="70" t="n">
        <f aca="false">kWhgen!N100/(Z750RatedkWh*SurveyHrsIn!N100)</f>
        <v>0.349247311827957</v>
      </c>
      <c r="O100" s="70" t="n">
        <f aca="false">kWhgen!O100/(Z750RatedkWh*SurveyHrsIn!O100)</f>
        <v>0.374444444444444</v>
      </c>
      <c r="P100" s="70" t="n">
        <f aca="false">kWhgen!P100/(Z750RatedkWh*SurveyHrsIn!P100)</f>
        <v>0.251383512544803</v>
      </c>
      <c r="Q100" s="70" t="n">
        <f aca="false">kWhgen!Q100/(Z750RatedkWh*SurveyHrsIn!Q100)</f>
        <v>0.323297491039427</v>
      </c>
      <c r="R100" s="70" t="n">
        <f aca="false">kWhgen!R100/(Z750RatedkWh*SurveyHrsIn!R100)</f>
        <v>0.15</v>
      </c>
      <c r="S100" s="70" t="n">
        <f aca="false">kWhgen!S100/(Z750RatedkWh*SurveyHrsIn!S100)</f>
        <v>0.23405017921147</v>
      </c>
      <c r="T100" s="70" t="n">
        <f aca="false">kWhgen!T100/(Z750RatedkWh*SurveyHrsIn!T100)</f>
        <v>0.372962962962963</v>
      </c>
      <c r="U100" s="70" t="n">
        <f aca="false">kWhgen!U100/(Z750RatedkWh*SurveyHrsIn!U100)</f>
        <v>0.354746758218667</v>
      </c>
      <c r="V100" s="70" t="n">
        <f aca="false">kWhgen!V100/(Z750RatedkWh*SurveyHrsIn!V100)</f>
        <v>0.297777777777778</v>
      </c>
      <c r="W100" s="70" t="n">
        <f aca="false">kWhgen!W100/(Z750RatedkWh*SurveyHrsIn!W100)</f>
        <v>0.173512544802867</v>
      </c>
      <c r="X100" s="70" t="n">
        <f aca="false">kWhgen!X100/(Z750RatedkWh*SurveyHrsIn!X100)</f>
        <v>0.190681003584229</v>
      </c>
      <c r="Y100" s="70" t="n">
        <f aca="false">kWhgen!Y100/(Z750RatedkWh*SurveyHrsIn!Y100)</f>
        <v>0.2</v>
      </c>
      <c r="Z100" s="70" t="n">
        <f aca="false">kWhgen!Z100/(Z750RatedkWh*SurveyHrsIn!Z100)</f>
        <v>0.394982078853047</v>
      </c>
      <c r="AA100" s="70" t="n">
        <f aca="false">kWhgen!AA100/(Z750RatedkWh*SurveyHrsIn!AA100)</f>
        <v>0.401851851851852</v>
      </c>
      <c r="AB100" s="70" t="n">
        <f aca="false">kWhgen!AB100/(Z750RatedkWh*SurveyHrsIn!AB100)</f>
        <v>0.427956989247312</v>
      </c>
      <c r="AC100" s="70" t="n">
        <f aca="false">kWhgen!AC100/(Z750RatedkWh*SurveyHrsIn!AC100)</f>
        <v>0.263418570005286</v>
      </c>
      <c r="AD100" s="70" t="n">
        <f aca="false">kWhgen!AD100/(Z750RatedkWh*SurveyHrsIn!AD100)</f>
        <v>0.453174603174603</v>
      </c>
      <c r="AE100" s="70" t="n">
        <f aca="false">kWhgen!AE100/(Z750RatedkWh*SurveyHrsIn!AE100)</f>
        <v>0.360931899641577</v>
      </c>
      <c r="AF100" s="70"/>
      <c r="AG100" s="70"/>
      <c r="AH100" s="70"/>
      <c r="AI100" s="70"/>
      <c r="AJ100" s="70"/>
      <c r="AK100" s="70"/>
      <c r="AL100" s="70"/>
      <c r="AM100" s="70"/>
      <c r="AN100" s="70"/>
      <c r="AO100" s="70" t="n">
        <f aca="false">AVERAGE(E100:P100)</f>
        <v>0.305258126752669</v>
      </c>
      <c r="AP100" s="70" t="n">
        <f aca="false">AVERAGE(Q100:AB100)</f>
        <v>0.293484969795801</v>
      </c>
      <c r="AQ100" s="70" t="n">
        <f aca="false">AVERAGE(AC100:AN100)</f>
        <v>0.359175024273822</v>
      </c>
      <c r="AR100" s="70" t="n">
        <f aca="false">AVERAGE(E100:G100)</f>
        <v>0.352424223458307</v>
      </c>
      <c r="AS100" s="70" t="n">
        <f aca="false">AVERAGE(H100:J100)</f>
        <v>0.357725268817204</v>
      </c>
      <c r="AT100" s="70" t="n">
        <f aca="false">AVERAGE(K100:M100)</f>
        <v>0.185857925129431</v>
      </c>
      <c r="AU100" s="136" t="n">
        <f aca="false">AVERAGE(N100:P100)</f>
        <v>0.325025089605735</v>
      </c>
      <c r="AV100" s="70" t="n">
        <f aca="false">AVERAGE(Q100:S100)</f>
        <v>0.235782556750299</v>
      </c>
      <c r="AW100" s="70" t="n">
        <f aca="false">AVERAGE(T100:V100)</f>
        <v>0.341829166319803</v>
      </c>
      <c r="AX100" s="70" t="n">
        <f aca="false">AVERAGE(W100:Y100)</f>
        <v>0.188064516129032</v>
      </c>
      <c r="AY100" s="70" t="n">
        <f aca="false">AVERAGE(Z100:AB100)</f>
        <v>0.40826363998407</v>
      </c>
      <c r="AZ100" s="70" t="n">
        <f aca="false">AVERAGE(AC100:AE100)</f>
        <v>0.359175024273822</v>
      </c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</row>
    <row r="101" customFormat="false" ht="12.75" hidden="false" customHeight="false" outlineLevel="0" collapsed="false">
      <c r="A101" s="69" t="s">
        <v>27</v>
      </c>
      <c r="B101" s="69" t="n">
        <v>2</v>
      </c>
      <c r="C101" s="69" t="n">
        <v>91</v>
      </c>
      <c r="D101" s="70" t="n">
        <f aca="false">kWhgen!D101/(Z750RatedkWh*SurveyHrsIn!D101)</f>
        <v>0.394982078853047</v>
      </c>
      <c r="E101" s="70" t="n">
        <f aca="false">kWhgen!E101/(Z750RatedkWh*SurveyHrsIn!E101)</f>
        <v>0.360587813620072</v>
      </c>
      <c r="F101" s="70" t="n">
        <f aca="false">kWhgen!F101/(Z750RatedkWh*SurveyHrsIn!F101)</f>
        <v>0.468207426893082</v>
      </c>
      <c r="G101" s="70" t="n">
        <f aca="false">kWhgen!G101/(Z750RatedkWh*SurveyHrsIn!G101)</f>
        <v>0.334204022700836</v>
      </c>
      <c r="H101" s="70" t="n">
        <f aca="false">kWhgen!H101/(Z750RatedkWh*SurveyHrsIn!H101)</f>
        <v>0.409788888888889</v>
      </c>
      <c r="I101" s="70" t="n">
        <f aca="false">kWhgen!I101/(Z750RatedkWh*SurveyHrsIn!I101)</f>
        <v>0.359498207885305</v>
      </c>
      <c r="J101" s="70" t="n">
        <f aca="false">kWhgen!J101/(Z750RatedkWh*SurveyHrsIn!J101)</f>
        <v>0.217777777777778</v>
      </c>
      <c r="K101" s="70" t="n">
        <f aca="false">kWhgen!K101/(Z750RatedkWh*SurveyHrsIn!K101)</f>
        <v>0.16473476702509</v>
      </c>
      <c r="L101" s="70" t="n">
        <f aca="false">kWhgen!L101/(Z750RatedkWh*SurveyHrsIn!L101)</f>
        <v>0.186716845878136</v>
      </c>
      <c r="M101" s="70" t="n">
        <f aca="false">kWhgen!M101/(Z750RatedkWh*SurveyHrsIn!M101)</f>
        <v>0.344944444444444</v>
      </c>
      <c r="N101" s="70" t="n">
        <f aca="false">kWhgen!N101/(Z750RatedkWh*SurveyHrsIn!N101)</f>
        <v>0.358096774193548</v>
      </c>
      <c r="O101" s="70" t="n">
        <f aca="false">kWhgen!O101/(Z750RatedkWh*SurveyHrsIn!O101)</f>
        <v>0.372962962962963</v>
      </c>
      <c r="P101" s="70" t="n">
        <f aca="false">kWhgen!P101/(Z750RatedkWh*SurveyHrsIn!P101)</f>
        <v>0.323784946236559</v>
      </c>
      <c r="Q101" s="70" t="n">
        <f aca="false">kWhgen!Q101/(Z750RatedkWh*SurveyHrsIn!Q101)</f>
        <v>0.420430107526882</v>
      </c>
      <c r="R101" s="70" t="n">
        <f aca="false">kWhgen!R101/(Z750RatedkWh*SurveyHrsIn!R101)</f>
        <v>0.345238095238095</v>
      </c>
      <c r="S101" s="70" t="n">
        <f aca="false">kWhgen!S101/(Z750RatedkWh*SurveyHrsIn!S101)</f>
        <v>0.28494623655914</v>
      </c>
      <c r="T101" s="70" t="n">
        <f aca="false">kWhgen!T101/(Z750RatedkWh*SurveyHrsIn!T101)</f>
        <v>0.438888888888889</v>
      </c>
      <c r="U101" s="70" t="n">
        <f aca="false">kWhgen!U101/(Z750RatedkWh*SurveyHrsIn!U101)</f>
        <v>0.376743850509785</v>
      </c>
      <c r="V101" s="70" t="n">
        <f aca="false">kWhgen!V101/(Z750RatedkWh*SurveyHrsIn!V101)</f>
        <v>0.312222222222222</v>
      </c>
      <c r="W101" s="70" t="n">
        <f aca="false">kWhgen!W101/(Z750RatedkWh*SurveyHrsIn!W101)</f>
        <v>0.171727598566308</v>
      </c>
      <c r="X101" s="70" t="n">
        <f aca="false">kWhgen!X101/(Z750RatedkWh*SurveyHrsIn!X101)</f>
        <v>0.202508960573477</v>
      </c>
      <c r="Y101" s="70" t="n">
        <f aca="false">kWhgen!Y101/(Z750RatedkWh*SurveyHrsIn!Y101)</f>
        <v>0.208888888888889</v>
      </c>
      <c r="Z101" s="70" t="n">
        <f aca="false">kWhgen!Z101/(Z750RatedkWh*SurveyHrsIn!Z101)</f>
        <v>0.386021505376344</v>
      </c>
      <c r="AA101" s="70" t="n">
        <f aca="false">kWhgen!AA101/(Z750RatedkWh*SurveyHrsIn!AA101)</f>
        <v>0.421481481481481</v>
      </c>
      <c r="AB101" s="70" t="n">
        <f aca="false">kWhgen!AB101/(Z750RatedkWh*SurveyHrsIn!AB101)</f>
        <v>0.450179211469534</v>
      </c>
      <c r="AC101" s="70" t="n">
        <f aca="false">kWhgen!AC101/(Z750RatedkWh*SurveyHrsIn!AC101)</f>
        <v>0.424735231471334</v>
      </c>
      <c r="AD101" s="70" t="n">
        <f aca="false">kWhgen!AD101/(Z750RatedkWh*SurveyHrsIn!AD101)</f>
        <v>0.523809523809524</v>
      </c>
      <c r="AE101" s="70" t="n">
        <f aca="false">kWhgen!AE101/(Z750RatedkWh*SurveyHrsIn!AE101)</f>
        <v>0.362365591397849</v>
      </c>
      <c r="AF101" s="70"/>
      <c r="AG101" s="70"/>
      <c r="AH101" s="70"/>
      <c r="AI101" s="70"/>
      <c r="AJ101" s="70"/>
      <c r="AK101" s="70"/>
      <c r="AL101" s="70"/>
      <c r="AM101" s="70"/>
      <c r="AN101" s="70"/>
      <c r="AO101" s="70" t="n">
        <f aca="false">AVERAGE(E101:P101)</f>
        <v>0.325108739875559</v>
      </c>
      <c r="AP101" s="70" t="n">
        <f aca="false">AVERAGE(Q101:AB101)</f>
        <v>0.334939753941754</v>
      </c>
      <c r="AQ101" s="70" t="n">
        <f aca="false">AVERAGE(AC101:AN101)</f>
        <v>0.436970115559569</v>
      </c>
      <c r="AR101" s="70" t="n">
        <f aca="false">AVERAGE(E101:G101)</f>
        <v>0.38766642107133</v>
      </c>
      <c r="AS101" s="70" t="n">
        <f aca="false">AVERAGE(H101:J101)</f>
        <v>0.329021624850657</v>
      </c>
      <c r="AT101" s="70" t="n">
        <f aca="false">AVERAGE(K101:M101)</f>
        <v>0.23213201911589</v>
      </c>
      <c r="AU101" s="136" t="n">
        <f aca="false">AVERAGE(N101:P101)</f>
        <v>0.351614894464357</v>
      </c>
      <c r="AV101" s="70" t="n">
        <f aca="false">AVERAGE(Q101:S101)</f>
        <v>0.350204813108039</v>
      </c>
      <c r="AW101" s="70" t="n">
        <f aca="false">AVERAGE(T101:V101)</f>
        <v>0.375951653873632</v>
      </c>
      <c r="AX101" s="70" t="n">
        <f aca="false">AVERAGE(W101:Y101)</f>
        <v>0.194375149342891</v>
      </c>
      <c r="AY101" s="70" t="n">
        <f aca="false">AVERAGE(Z101:AB101)</f>
        <v>0.419227399442453</v>
      </c>
      <c r="AZ101" s="70" t="n">
        <f aca="false">AVERAGE(AC101:AE101)</f>
        <v>0.436970115559569</v>
      </c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</row>
    <row r="102" customFormat="false" ht="12.75" hidden="false" customHeight="false" outlineLevel="0" collapsed="false">
      <c r="A102" s="69" t="s">
        <v>27</v>
      </c>
      <c r="B102" s="69" t="n">
        <v>2</v>
      </c>
      <c r="C102" s="69" t="n">
        <v>92</v>
      </c>
      <c r="D102" s="70" t="n">
        <f aca="false">kWhgen!D102/(Z750RatedkWh*SurveyHrsIn!D102)</f>
        <v>0.366308243727599</v>
      </c>
      <c r="E102" s="70" t="n">
        <f aca="false">kWhgen!E102/(Z750RatedkWh*SurveyHrsIn!E102)</f>
        <v>0.330906810035842</v>
      </c>
      <c r="F102" s="70" t="n">
        <f aca="false">kWhgen!F102/(Z750RatedkWh*SurveyHrsIn!F102)</f>
        <v>0.397033037823255</v>
      </c>
      <c r="G102" s="70" t="n">
        <f aca="false">kWhgen!G102/(Z750RatedkWh*SurveyHrsIn!G102)</f>
        <v>0.309105696885358</v>
      </c>
      <c r="H102" s="70" t="n">
        <f aca="false">kWhgen!H102/(Z750RatedkWh*SurveyHrsIn!H102)</f>
        <v>0.378503703703704</v>
      </c>
      <c r="I102" s="70" t="n">
        <f aca="false">kWhgen!I102/(Z750RatedkWh*SurveyHrsIn!I102)</f>
        <v>0.344802867383513</v>
      </c>
      <c r="J102" s="70" t="n">
        <f aca="false">kWhgen!J102/(Z750RatedkWh*SurveyHrsIn!J102)</f>
        <v>0.308518518518519</v>
      </c>
      <c r="K102" s="70" t="n">
        <f aca="false">kWhgen!K102/(Z750RatedkWh*SurveyHrsIn!K102)</f>
        <v>0.119713261648746</v>
      </c>
      <c r="L102" s="70" t="n">
        <f aca="false">kWhgen!L102/(Z750RatedkWh*SurveyHrsIn!L102)</f>
        <v>0.169801075268817</v>
      </c>
      <c r="M102" s="70" t="n">
        <f aca="false">kWhgen!M102/(Z750RatedkWh*SurveyHrsIn!M102)</f>
        <v>0.305259259259259</v>
      </c>
      <c r="N102" s="70" t="n">
        <f aca="false">kWhgen!N102/(Z750RatedkWh*SurveyHrsIn!N102)</f>
        <v>0.288360215053763</v>
      </c>
      <c r="O102" s="70" t="n">
        <f aca="false">kWhgen!O102/(Z750RatedkWh*SurveyHrsIn!O102)</f>
        <v>0.364074074074074</v>
      </c>
      <c r="P102" s="70" t="n">
        <f aca="false">kWhgen!P102/(Z750RatedkWh*SurveyHrsIn!P102)</f>
        <v>0.31410752688172</v>
      </c>
      <c r="Q102" s="70" t="n">
        <f aca="false">kWhgen!Q102/(Z750RatedkWh*SurveyHrsIn!Q102)</f>
        <v>0.397491039426523</v>
      </c>
      <c r="R102" s="70" t="n">
        <f aca="false">kWhgen!R102/(Z750RatedkWh*SurveyHrsIn!R102)</f>
        <v>0.284920634920635</v>
      </c>
      <c r="S102" s="70" t="n">
        <f aca="false">kWhgen!S102/(Z750RatedkWh*SurveyHrsIn!S102)</f>
        <v>0.282795698924731</v>
      </c>
      <c r="T102" s="70" t="n">
        <f aca="false">kWhgen!T102/(Z750RatedkWh*SurveyHrsIn!T102)</f>
        <v>0.432962962962963</v>
      </c>
      <c r="U102" s="70" t="n">
        <f aca="false">kWhgen!U102/(Z750RatedkWh*SurveyHrsIn!U102)</f>
        <v>0.361380801925512</v>
      </c>
      <c r="V102" s="70" t="n">
        <f aca="false">kWhgen!V102/(Z750RatedkWh*SurveyHrsIn!V102)</f>
        <v>0.288518518518519</v>
      </c>
      <c r="W102" s="70" t="n">
        <f aca="false">kWhgen!W102/(Z750RatedkWh*SurveyHrsIn!W102)</f>
        <v>0.163179211469534</v>
      </c>
      <c r="X102" s="70" t="n">
        <f aca="false">kWhgen!X102/(Z750RatedkWh*SurveyHrsIn!X102)</f>
        <v>0.187455197132617</v>
      </c>
      <c r="Y102" s="70" t="n">
        <f aca="false">kWhgen!Y102/(Z750RatedkWh*SurveyHrsIn!Y102)</f>
        <v>0.198148148148148</v>
      </c>
      <c r="Z102" s="70" t="n">
        <f aca="false">kWhgen!Z102/(Z750RatedkWh*SurveyHrsIn!Z102)</f>
        <v>0.39426523297491</v>
      </c>
      <c r="AA102" s="70" t="n">
        <f aca="false">kWhgen!AA102/(Z750RatedkWh*SurveyHrsIn!AA102)</f>
        <v>0.385185185185185</v>
      </c>
      <c r="AB102" s="70" t="n">
        <f aca="false">kWhgen!AB102/(Z750RatedkWh*SurveyHrsIn!AB102)</f>
        <v>0.408243727598566</v>
      </c>
      <c r="AC102" s="70" t="n">
        <f aca="false">kWhgen!AC102/(Z750RatedkWh*SurveyHrsIn!AC102)</f>
        <v>0.360268002794715</v>
      </c>
      <c r="AD102" s="70" t="n">
        <f aca="false">kWhgen!AD102/(Z750RatedkWh*SurveyHrsIn!AD102)</f>
        <v>0.502380952380952</v>
      </c>
      <c r="AE102" s="70" t="n">
        <f aca="false">kWhgen!AE102/(Z750RatedkWh*SurveyHrsIn!AE102)</f>
        <v>0.359498207885305</v>
      </c>
      <c r="AF102" s="70"/>
      <c r="AG102" s="70"/>
      <c r="AH102" s="70"/>
      <c r="AI102" s="70"/>
      <c r="AJ102" s="70"/>
      <c r="AK102" s="70"/>
      <c r="AL102" s="70"/>
      <c r="AM102" s="70"/>
      <c r="AN102" s="70"/>
      <c r="AO102" s="70" t="n">
        <f aca="false">AVERAGE(E102:P102)</f>
        <v>0.302515503878048</v>
      </c>
      <c r="AP102" s="70" t="n">
        <f aca="false">AVERAGE(Q102:AB102)</f>
        <v>0.315378863265654</v>
      </c>
      <c r="AQ102" s="70" t="n">
        <f aca="false">AVERAGE(AC102:AN102)</f>
        <v>0.407382387686991</v>
      </c>
      <c r="AR102" s="70" t="n">
        <f aca="false">AVERAGE(E102:G102)</f>
        <v>0.345681848248152</v>
      </c>
      <c r="AS102" s="70" t="n">
        <f aca="false">AVERAGE(H102:J102)</f>
        <v>0.343941696535245</v>
      </c>
      <c r="AT102" s="70" t="n">
        <f aca="false">AVERAGE(K102:M102)</f>
        <v>0.198257865392274</v>
      </c>
      <c r="AU102" s="136" t="n">
        <f aca="false">AVERAGE(N102:P102)</f>
        <v>0.322180605336519</v>
      </c>
      <c r="AV102" s="70" t="n">
        <f aca="false">AVERAGE(Q102:S102)</f>
        <v>0.32173579109063</v>
      </c>
      <c r="AW102" s="70" t="n">
        <f aca="false">AVERAGE(T102:V102)</f>
        <v>0.360954094468998</v>
      </c>
      <c r="AX102" s="70" t="n">
        <f aca="false">AVERAGE(W102:Y102)</f>
        <v>0.182927518916766</v>
      </c>
      <c r="AY102" s="70" t="n">
        <f aca="false">AVERAGE(Z102:AB102)</f>
        <v>0.395898048586221</v>
      </c>
      <c r="AZ102" s="70" t="n">
        <f aca="false">AVERAGE(AC102:AE102)</f>
        <v>0.407382387686991</v>
      </c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</row>
    <row r="103" customFormat="false" ht="12.75" hidden="false" customHeight="false" outlineLevel="0" collapsed="false">
      <c r="A103" s="69" t="s">
        <v>27</v>
      </c>
      <c r="B103" s="69" t="n">
        <v>2</v>
      </c>
      <c r="C103" s="69" t="n">
        <v>93</v>
      </c>
      <c r="D103" s="70" t="n">
        <f aca="false">kWhgen!D103/(Z750RatedkWh*SurveyHrsIn!D103)</f>
        <v>0.346236559139785</v>
      </c>
      <c r="E103" s="70" t="n">
        <f aca="false">kWhgen!E103/(Z750RatedkWh*SurveyHrsIn!E103)</f>
        <v>0.344143369175627</v>
      </c>
      <c r="F103" s="70" t="n">
        <f aca="false">kWhgen!F103/(Z750RatedkWh*SurveyHrsIn!F103)</f>
        <v>0.41889986820013</v>
      </c>
      <c r="G103" s="70" t="n">
        <f aca="false">kWhgen!G103/(Z750RatedkWh*SurveyHrsIn!G103)</f>
        <v>0.318682689630738</v>
      </c>
      <c r="H103" s="70" t="n">
        <f aca="false">kWhgen!H103/(Z750RatedkWh*SurveyHrsIn!H103)</f>
        <v>0.399512962962963</v>
      </c>
      <c r="I103" s="70" t="n">
        <f aca="false">kWhgen!I103/(Z750RatedkWh*SurveyHrsIn!I103)</f>
        <v>0.353405017921147</v>
      </c>
      <c r="J103" s="70" t="n">
        <f aca="false">kWhgen!J103/(Z750RatedkWh*SurveyHrsIn!J103)</f>
        <v>0.318518518518519</v>
      </c>
      <c r="K103" s="70" t="n">
        <f aca="false">kWhgen!K103/(Z750RatedkWh*SurveyHrsIn!K103)</f>
        <v>0.152329749103943</v>
      </c>
      <c r="L103" s="70" t="n">
        <f aca="false">kWhgen!L103/(Z750RatedkWh*SurveyHrsIn!L103)</f>
        <v>0.14336917562724</v>
      </c>
      <c r="M103" s="70" t="n">
        <f aca="false">kWhgen!M103/(Z750RatedkWh*SurveyHrsIn!M103)</f>
        <v>0.319614814814815</v>
      </c>
      <c r="N103" s="70" t="n">
        <f aca="false">kWhgen!N103/(Z750RatedkWh*SurveyHrsIn!N103)</f>
        <v>0.313118279569892</v>
      </c>
      <c r="O103" s="70" t="n">
        <f aca="false">kWhgen!O103/(Z750RatedkWh*SurveyHrsIn!O103)</f>
        <v>0.358888888888889</v>
      </c>
      <c r="P103" s="70" t="n">
        <f aca="false">kWhgen!P103/(Z750RatedkWh*SurveyHrsIn!P103)</f>
        <v>0.307655913978495</v>
      </c>
      <c r="Q103" s="70" t="n">
        <f aca="false">kWhgen!Q103/(Z750RatedkWh*SurveyHrsIn!Q103)</f>
        <v>0.403584229390681</v>
      </c>
      <c r="R103" s="70" t="n">
        <f aca="false">kWhgen!R103/(Z750RatedkWh*SurveyHrsIn!R103)</f>
        <v>0.225396825396825</v>
      </c>
      <c r="S103" s="70" t="n">
        <f aca="false">kWhgen!S103/(Z750RatedkWh*SurveyHrsIn!S103)</f>
        <v>0.275268817204301</v>
      </c>
      <c r="T103" s="70" t="n">
        <f aca="false">kWhgen!T103/(Z750RatedkWh*SurveyHrsIn!T103)</f>
        <v>0.421481481481481</v>
      </c>
      <c r="U103" s="70" t="n">
        <f aca="false">kWhgen!U103/(Z750RatedkWh*SurveyHrsIn!U103)</f>
        <v>0.351604316462793</v>
      </c>
      <c r="V103" s="70" t="n">
        <f aca="false">kWhgen!V103/(Z750RatedkWh*SurveyHrsIn!V103)</f>
        <v>0.280740740740741</v>
      </c>
      <c r="W103" s="70" t="n">
        <f aca="false">kWhgen!W103/(Z750RatedkWh*SurveyHrsIn!W103)</f>
        <v>0.158406810035842</v>
      </c>
      <c r="X103" s="70" t="n">
        <f aca="false">kWhgen!X103/(Z750RatedkWh*SurveyHrsIn!X103)</f>
        <v>0.17921146953405</v>
      </c>
      <c r="Y103" s="70" t="n">
        <f aca="false">kWhgen!Y103/(Z750RatedkWh*SurveyHrsIn!Y103)</f>
        <v>0.176666666666667</v>
      </c>
      <c r="Z103" s="70" t="n">
        <f aca="false">kWhgen!Z103/(Z750RatedkWh*SurveyHrsIn!Z103)</f>
        <v>0.363799283154122</v>
      </c>
      <c r="AA103" s="70" t="n">
        <f aca="false">kWhgen!AA103/(Z750RatedkWh*SurveyHrsIn!AA103)</f>
        <v>0.385925925925926</v>
      </c>
      <c r="AB103" s="70" t="n">
        <f aca="false">kWhgen!AB103/(Z750RatedkWh*SurveyHrsIn!AB103)</f>
        <v>0.413620071684588</v>
      </c>
      <c r="AC103" s="70" t="n">
        <f aca="false">kWhgen!AC103/(Z750RatedkWh*SurveyHrsIn!AC103)</f>
        <v>0.273151200235116</v>
      </c>
      <c r="AD103" s="70" t="n">
        <f aca="false">kWhgen!AD103/(Z750RatedkWh*SurveyHrsIn!AD103)</f>
        <v>0.496825396825397</v>
      </c>
      <c r="AE103" s="70" t="n">
        <f aca="false">kWhgen!AE103/(Z750RatedkWh*SurveyHrsIn!AE103)</f>
        <v>0.363440860215054</v>
      </c>
      <c r="AF103" s="70"/>
      <c r="AG103" s="70"/>
      <c r="AH103" s="70"/>
      <c r="AI103" s="70"/>
      <c r="AJ103" s="70"/>
      <c r="AK103" s="70"/>
      <c r="AL103" s="70"/>
      <c r="AM103" s="70"/>
      <c r="AN103" s="70"/>
      <c r="AO103" s="70" t="n">
        <f aca="false">AVERAGE(E103:P103)</f>
        <v>0.312344937366033</v>
      </c>
      <c r="AP103" s="70" t="n">
        <f aca="false">AVERAGE(Q103:AB103)</f>
        <v>0.302975553139835</v>
      </c>
      <c r="AQ103" s="70" t="n">
        <f aca="false">AVERAGE(AC103:AN103)</f>
        <v>0.377805819091855</v>
      </c>
      <c r="AR103" s="70" t="n">
        <f aca="false">AVERAGE(E103:G103)</f>
        <v>0.360575309002165</v>
      </c>
      <c r="AS103" s="70" t="n">
        <f aca="false">AVERAGE(H103:J103)</f>
        <v>0.357145499800876</v>
      </c>
      <c r="AT103" s="70" t="n">
        <f aca="false">AVERAGE(K103:M103)</f>
        <v>0.205104579848666</v>
      </c>
      <c r="AU103" s="136" t="n">
        <f aca="false">AVERAGE(N103:P103)</f>
        <v>0.326554360812425</v>
      </c>
      <c r="AV103" s="70" t="n">
        <f aca="false">AVERAGE(Q103:S103)</f>
        <v>0.301416623997269</v>
      </c>
      <c r="AW103" s="70" t="n">
        <f aca="false">AVERAGE(T103:V103)</f>
        <v>0.351275512895005</v>
      </c>
      <c r="AX103" s="70" t="n">
        <f aca="false">AVERAGE(W103:Y103)</f>
        <v>0.171428315412186</v>
      </c>
      <c r="AY103" s="70" t="n">
        <f aca="false">AVERAGE(Z103:AB103)</f>
        <v>0.387781760254879</v>
      </c>
      <c r="AZ103" s="70" t="n">
        <f aca="false">AVERAGE(AC103:AE103)</f>
        <v>0.377805819091855</v>
      </c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</row>
    <row r="104" customFormat="false" ht="12.75" hidden="false" customHeight="false" outlineLevel="0" collapsed="false">
      <c r="A104" s="69" t="s">
        <v>27</v>
      </c>
      <c r="B104" s="69" t="n">
        <v>2</v>
      </c>
      <c r="C104" s="69" t="n">
        <v>94</v>
      </c>
      <c r="D104" s="70" t="n">
        <f aca="false">kWhgen!D104/(Z750RatedkWh*SurveyHrsIn!D104)</f>
        <v>0.259498207885305</v>
      </c>
      <c r="E104" s="70" t="n">
        <f aca="false">kWhgen!E104/(Z750RatedkWh*SurveyHrsIn!E104)</f>
        <v>0.315664874551971</v>
      </c>
      <c r="F104" s="70" t="n">
        <f aca="false">kWhgen!F104/(Z750RatedkWh*SurveyHrsIn!F104)</f>
        <v>0.404750742662152</v>
      </c>
      <c r="G104" s="70" t="n">
        <f aca="false">kWhgen!G104/(Z750RatedkWh*SurveyHrsIn!G104)</f>
        <v>0.32561775334291</v>
      </c>
      <c r="H104" s="70" t="n">
        <f aca="false">kWhgen!H104/(Z750RatedkWh*SurveyHrsIn!H104)</f>
        <v>0.395864814814815</v>
      </c>
      <c r="I104" s="70" t="n">
        <f aca="false">kWhgen!I104/(Z750RatedkWh*SurveyHrsIn!I104)</f>
        <v>0.348028673835125</v>
      </c>
      <c r="J104" s="70" t="n">
        <f aca="false">kWhgen!J104/(Z750RatedkWh*SurveyHrsIn!J104)</f>
        <v>0.341111111111111</v>
      </c>
      <c r="K104" s="70" t="n">
        <f aca="false">kWhgen!K104/(Z750RatedkWh*SurveyHrsIn!K104)</f>
        <v>0.159139784946237</v>
      </c>
      <c r="L104" s="70" t="n">
        <f aca="false">kWhgen!L104/(Z750RatedkWh*SurveyHrsIn!L104)</f>
        <v>0.181003584229391</v>
      </c>
      <c r="M104" s="70" t="n">
        <f aca="false">kWhgen!M104/(Z750RatedkWh*SurveyHrsIn!M104)</f>
        <v>0.335977777777778</v>
      </c>
      <c r="N104" s="70" t="n">
        <f aca="false">kWhgen!N104/(Z750RatedkWh*SurveyHrsIn!N104)</f>
        <v>0.330569892473118</v>
      </c>
      <c r="O104" s="70" t="n">
        <f aca="false">kWhgen!O104/(Z750RatedkWh*SurveyHrsIn!O104)</f>
        <v>0.417037037037037</v>
      </c>
      <c r="P104" s="70" t="n">
        <f aca="false">kWhgen!P104/(Z750RatedkWh*SurveyHrsIn!P104)</f>
        <v>0.330236559139785</v>
      </c>
      <c r="Q104" s="70" t="n">
        <f aca="false">kWhgen!Q104/(Z750RatedkWh*SurveyHrsIn!Q104)</f>
        <v>0.424372759856631</v>
      </c>
      <c r="R104" s="70" t="n">
        <f aca="false">kWhgen!R104/(Z750RatedkWh*SurveyHrsIn!R104)</f>
        <v>0.319047619047619</v>
      </c>
      <c r="S104" s="70" t="n">
        <f aca="false">kWhgen!S104/(Z750RatedkWh*SurveyHrsIn!S104)</f>
        <v>0.28673835125448</v>
      </c>
      <c r="T104" s="70" t="n">
        <f aca="false">kWhgen!T104/(Z750RatedkWh*SurveyHrsIn!T104)</f>
        <v>0.439259259259259</v>
      </c>
      <c r="U104" s="70" t="n">
        <f aca="false">kWhgen!U104/(Z750RatedkWh*SurveyHrsIn!U104)</f>
        <v>0.378838811680368</v>
      </c>
      <c r="V104" s="70" t="n">
        <f aca="false">kWhgen!V104/(Z750RatedkWh*SurveyHrsIn!V104)</f>
        <v>0.201851851851852</v>
      </c>
      <c r="W104" s="70" t="n">
        <f aca="false">kWhgen!W104/(Z750RatedkWh*SurveyHrsIn!W104)</f>
        <v>0.101820788530466</v>
      </c>
      <c r="X104" s="70" t="n">
        <f aca="false">kWhgen!X104/(Z750RatedkWh*SurveyHrsIn!X104)</f>
        <v>0.110752688172043</v>
      </c>
      <c r="Y104" s="70" t="n">
        <f aca="false">kWhgen!Y104/(Z750RatedkWh*SurveyHrsIn!Y104)</f>
        <v>0.210442592592593</v>
      </c>
      <c r="Z104" s="70" t="n">
        <f aca="false">kWhgen!Z104/(Z750RatedkWh*SurveyHrsIn!Z104)</f>
        <v>0.410035842293907</v>
      </c>
      <c r="AA104" s="70" t="n">
        <f aca="false">kWhgen!AA104/(Z750RatedkWh*SurveyHrsIn!AA104)</f>
        <v>0.396296296296296</v>
      </c>
      <c r="AB104" s="70" t="n">
        <f aca="false">kWhgen!AB104/(Z750RatedkWh*SurveyHrsIn!AB104)</f>
        <v>0.441218637992832</v>
      </c>
      <c r="AC104" s="70" t="n">
        <f aca="false">kWhgen!AC104/(Z750RatedkWh*SurveyHrsIn!AC104)</f>
        <v>0.427905722590052</v>
      </c>
      <c r="AD104" s="70" t="n">
        <f aca="false">kWhgen!AD104/(Z750RatedkWh*SurveyHrsIn!AD104)</f>
        <v>0.547222222222222</v>
      </c>
      <c r="AE104" s="70" t="n">
        <f aca="false">kWhgen!AE104/(Z750RatedkWh*SurveyHrsIn!AE104)</f>
        <v>0.389247311827957</v>
      </c>
      <c r="AF104" s="70"/>
      <c r="AG104" s="70"/>
      <c r="AH104" s="70"/>
      <c r="AI104" s="70"/>
      <c r="AJ104" s="70"/>
      <c r="AK104" s="70"/>
      <c r="AL104" s="70"/>
      <c r="AM104" s="70"/>
      <c r="AN104" s="70"/>
      <c r="AO104" s="70" t="n">
        <f aca="false">AVERAGE(E104:P104)</f>
        <v>0.323750217160119</v>
      </c>
      <c r="AP104" s="70" t="n">
        <f aca="false">AVERAGE(Q104:AB104)</f>
        <v>0.310056291569029</v>
      </c>
      <c r="AQ104" s="70" t="n">
        <f aca="false">AVERAGE(AC104:AN104)</f>
        <v>0.45479175221341</v>
      </c>
      <c r="AR104" s="70" t="n">
        <f aca="false">AVERAGE(E104:G104)</f>
        <v>0.348677790185678</v>
      </c>
      <c r="AS104" s="70" t="n">
        <f aca="false">AVERAGE(H104:J104)</f>
        <v>0.36166819992035</v>
      </c>
      <c r="AT104" s="70" t="n">
        <f aca="false">AVERAGE(K104:M104)</f>
        <v>0.225373715651135</v>
      </c>
      <c r="AU104" s="136" t="n">
        <f aca="false">AVERAGE(N104:P104)</f>
        <v>0.359281162883313</v>
      </c>
      <c r="AV104" s="70" t="n">
        <f aca="false">AVERAGE(Q104:S104)</f>
        <v>0.343386243386243</v>
      </c>
      <c r="AW104" s="70" t="n">
        <f aca="false">AVERAGE(T104:V104)</f>
        <v>0.33998330759716</v>
      </c>
      <c r="AX104" s="70" t="n">
        <f aca="false">AVERAGE(W104:Y104)</f>
        <v>0.141005356431701</v>
      </c>
      <c r="AY104" s="70" t="n">
        <f aca="false">AVERAGE(Z104:AB104)</f>
        <v>0.415850258861012</v>
      </c>
      <c r="AZ104" s="70" t="n">
        <f aca="false">AVERAGE(AC104:AE104)</f>
        <v>0.45479175221341</v>
      </c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</row>
    <row r="105" customFormat="false" ht="12.75" hidden="false" customHeight="false" outlineLevel="0" collapsed="false">
      <c r="A105" s="69" t="s">
        <v>27</v>
      </c>
      <c r="B105" s="69" t="n">
        <v>2</v>
      </c>
      <c r="C105" s="69" t="n">
        <v>95</v>
      </c>
      <c r="D105" s="70" t="n">
        <f aca="false">kWhgen!D105/(Z750RatedkWh*SurveyHrsIn!D105)</f>
        <v>0.280394265232975</v>
      </c>
      <c r="E105" s="70" t="n">
        <f aca="false">kWhgen!E105/(Z750RatedkWh*SurveyHrsIn!E105)</f>
        <v>0.384001792114695</v>
      </c>
      <c r="F105" s="70" t="n">
        <f aca="false">kWhgen!F105/(Z750RatedkWh*SurveyHrsIn!F105)</f>
        <v>0.44751540269724</v>
      </c>
      <c r="G105" s="70" t="n">
        <f aca="false">kWhgen!G105/(Z750RatedkWh*SurveyHrsIn!G105)</f>
        <v>0.254772775111786</v>
      </c>
      <c r="H105" s="70" t="n">
        <f aca="false">kWhgen!H105/(Z750RatedkWh*SurveyHrsIn!H105)</f>
        <v>0.39312037037037</v>
      </c>
      <c r="I105" s="70" t="n">
        <f aca="false">kWhgen!I105/(Z750RatedkWh*SurveyHrsIn!I105)</f>
        <v>0.346833333333333</v>
      </c>
      <c r="J105" s="70" t="n">
        <f aca="false">kWhgen!J105/(Z750RatedkWh*SurveyHrsIn!J105)</f>
        <v>0.311124074074074</v>
      </c>
      <c r="K105" s="70" t="n">
        <f aca="false">kWhgen!K105/(Z750RatedkWh*SurveyHrsIn!K105)</f>
        <v>0.153028673835125</v>
      </c>
      <c r="L105" s="70" t="n">
        <f aca="false">kWhgen!L105/(Z750RatedkWh*SurveyHrsIn!L105)</f>
        <v>0.170917562724014</v>
      </c>
      <c r="M105" s="70" t="n">
        <f aca="false">kWhgen!M105/(Z750RatedkWh*SurveyHrsIn!M105)</f>
        <v>0.284511111111111</v>
      </c>
      <c r="N105" s="70" t="n">
        <f aca="false">kWhgen!N105/(Z750RatedkWh*SurveyHrsIn!N105)</f>
        <v>0.278030465949821</v>
      </c>
      <c r="O105" s="70" t="n">
        <f aca="false">kWhgen!O105/(Z750RatedkWh*SurveyHrsIn!O105)</f>
        <v>0.33</v>
      </c>
      <c r="P105" s="70" t="n">
        <f aca="false">kWhgen!P105/(Z750RatedkWh*SurveyHrsIn!P105)</f>
        <v>0.332745519713262</v>
      </c>
      <c r="Q105" s="70" t="n">
        <f aca="false">kWhgen!Q105/(Z750RatedkWh*SurveyHrsIn!Q105)</f>
        <v>0.367741935483871</v>
      </c>
      <c r="R105" s="70" t="n">
        <f aca="false">kWhgen!R105/(Z750RatedkWh*SurveyHrsIn!R105)</f>
        <v>0.159126984126984</v>
      </c>
      <c r="S105" s="70" t="n">
        <f aca="false">kWhgen!S105/(Z750RatedkWh*SurveyHrsIn!S105)</f>
        <v>0.270250896057348</v>
      </c>
      <c r="T105" s="70" t="n">
        <f aca="false">kWhgen!T105/(Z750RatedkWh*SurveyHrsIn!T105)</f>
        <v>0.340740740740741</v>
      </c>
      <c r="U105" s="70" t="n">
        <f aca="false">kWhgen!U105/(Z750RatedkWh*SurveyHrsIn!U105)</f>
        <v>0.258727704566961</v>
      </c>
      <c r="V105" s="70" t="n">
        <f aca="false">kWhgen!V105/(Z750RatedkWh*SurveyHrsIn!V105)</f>
        <v>0.258518518518519</v>
      </c>
      <c r="W105" s="70" t="n">
        <f aca="false">kWhgen!W105/(Z750RatedkWh*SurveyHrsIn!W105)</f>
        <v>0.028673835125448</v>
      </c>
      <c r="X105" s="70" t="n">
        <f aca="false">kWhgen!X105/(Z750RatedkWh*SurveyHrsIn!X105)</f>
        <v>0</v>
      </c>
      <c r="Y105" s="70" t="n">
        <f aca="false">kWhgen!Y105/(Z750RatedkWh*SurveyHrsIn!Y105)</f>
        <v>0</v>
      </c>
      <c r="Z105" s="70" t="n">
        <f aca="false">kWhgen!Z105/(Z750RatedkWh*SurveyHrsIn!Z105)</f>
        <v>0</v>
      </c>
      <c r="AA105" s="70" t="n">
        <f aca="false">kWhgen!AA105/(Z750RatedkWh*SurveyHrsIn!AA105)</f>
        <v>0</v>
      </c>
      <c r="AB105" s="70" t="n">
        <f aca="false">kWhgen!AB105/(Z750RatedkWh*SurveyHrsIn!AB105)</f>
        <v>0</v>
      </c>
      <c r="AC105" s="70" t="n">
        <f aca="false">kWhgen!AC105/(Z750RatedkWh*SurveyHrsIn!AC105)</f>
        <v>0.160514967798971</v>
      </c>
      <c r="AD105" s="70" t="n">
        <f aca="false">kWhgen!AD105/(Z750RatedkWh*SurveyHrsIn!AD105)</f>
        <v>0.530952380952381</v>
      </c>
      <c r="AE105" s="70" t="n">
        <f aca="false">kWhgen!AE105/(Z750RatedkWh*SurveyHrsIn!AE105)</f>
        <v>0.374910394265233</v>
      </c>
      <c r="AF105" s="70"/>
      <c r="AG105" s="70"/>
      <c r="AH105" s="70"/>
      <c r="AI105" s="70"/>
      <c r="AJ105" s="70"/>
      <c r="AK105" s="70"/>
      <c r="AL105" s="70"/>
      <c r="AM105" s="70"/>
      <c r="AN105" s="70"/>
      <c r="AO105" s="70" t="n">
        <f aca="false">AVERAGE(E105:P105)</f>
        <v>0.307216756752903</v>
      </c>
      <c r="AP105" s="70" t="n">
        <f aca="false">AVERAGE(Q105:AB105)</f>
        <v>0.140315051218323</v>
      </c>
      <c r="AQ105" s="70" t="n">
        <f aca="false">AVERAGE(AC105:AN105)</f>
        <v>0.355459247672195</v>
      </c>
      <c r="AR105" s="70" t="n">
        <f aca="false">AVERAGE(E105:G105)</f>
        <v>0.36209665664124</v>
      </c>
      <c r="AS105" s="70" t="n">
        <f aca="false">AVERAGE(H105:J105)</f>
        <v>0.350359259259259</v>
      </c>
      <c r="AT105" s="70" t="n">
        <f aca="false">AVERAGE(K105:M105)</f>
        <v>0.202819115890084</v>
      </c>
      <c r="AU105" s="136" t="n">
        <f aca="false">AVERAGE(N105:P105)</f>
        <v>0.313591995221028</v>
      </c>
      <c r="AV105" s="70" t="n">
        <f aca="false">AVERAGE(Q105:S105)</f>
        <v>0.265706605222734</v>
      </c>
      <c r="AW105" s="70" t="n">
        <f aca="false">AVERAGE(T105:V105)</f>
        <v>0.28599565460874</v>
      </c>
      <c r="AX105" s="70" t="n">
        <f aca="false">AVERAGE(W105:Y105)</f>
        <v>0.00955794504181601</v>
      </c>
      <c r="AY105" s="70" t="n">
        <f aca="false">AVERAGE(Z105:AB105)</f>
        <v>0</v>
      </c>
      <c r="AZ105" s="70" t="n">
        <f aca="false">AVERAGE(AC105:AE105)</f>
        <v>0.355459247672195</v>
      </c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</row>
    <row r="106" customFormat="false" ht="12.75" hidden="false" customHeight="false" outlineLevel="0" collapsed="false">
      <c r="A106" s="69" t="s">
        <v>27</v>
      </c>
      <c r="B106" s="69" t="n">
        <v>2</v>
      </c>
      <c r="C106" s="69" t="n">
        <v>96</v>
      </c>
      <c r="D106" s="70" t="n">
        <f aca="false">kWhgen!D106/(Z750RatedkWh*SurveyHrsIn!D106)</f>
        <v>0.393906810035842</v>
      </c>
      <c r="E106" s="70" t="n">
        <f aca="false">kWhgen!E106/(Z750RatedkWh*SurveyHrsIn!E106)</f>
        <v>0.337725806451613</v>
      </c>
      <c r="F106" s="70" t="n">
        <f aca="false">kWhgen!F106/(Z750RatedkWh*SurveyHrsIn!F106)</f>
        <v>0.447198119276085</v>
      </c>
      <c r="G106" s="70" t="n">
        <f aca="false">kWhgen!G106/(Z750RatedkWh*SurveyHrsIn!G106)</f>
        <v>0.317691966243285</v>
      </c>
      <c r="H106" s="70" t="n">
        <f aca="false">kWhgen!H106/(Z750RatedkWh*SurveyHrsIn!H106)</f>
        <v>0.41172962962963</v>
      </c>
      <c r="I106" s="70" t="n">
        <f aca="false">kWhgen!I106/(Z750RatedkWh*SurveyHrsIn!I106)</f>
        <v>0.281720430107527</v>
      </c>
      <c r="J106" s="70" t="n">
        <f aca="false">kWhgen!J106/(Z750RatedkWh*SurveyHrsIn!J106)</f>
        <v>0.321851851851852</v>
      </c>
      <c r="K106" s="70" t="n">
        <f aca="false">kWhgen!K106/(Z750RatedkWh*SurveyHrsIn!K106)</f>
        <v>0.105017921146953</v>
      </c>
      <c r="L106" s="70" t="n">
        <f aca="false">kWhgen!L106/(Z750RatedkWh*SurveyHrsIn!L106)</f>
        <v>0.140143369175627</v>
      </c>
      <c r="M106" s="70" t="n">
        <f aca="false">kWhgen!M106/(Z750RatedkWh*SurveyHrsIn!M106)</f>
        <v>0.329198148148148</v>
      </c>
      <c r="N106" s="70" t="n">
        <f aca="false">kWhgen!N106/(Z750RatedkWh*SurveyHrsIn!N106)</f>
        <v>0.334310035842294</v>
      </c>
      <c r="O106" s="70" t="n">
        <f aca="false">kWhgen!O106/(Z750RatedkWh*SurveyHrsIn!O106)</f>
        <v>0.38715</v>
      </c>
      <c r="P106" s="70" t="n">
        <f aca="false">kWhgen!P106/(Z750RatedkWh*SurveyHrsIn!P106)</f>
        <v>0.0775483870967742</v>
      </c>
      <c r="Q106" s="70" t="n">
        <f aca="false">kWhgen!Q106/(Z750RatedkWh*SurveyHrsIn!Q106)</f>
        <v>0.419354838709677</v>
      </c>
      <c r="R106" s="70" t="n">
        <f aca="false">kWhgen!R106/(Z750RatedkWh*SurveyHrsIn!R106)</f>
        <v>0.357936507936508</v>
      </c>
      <c r="S106" s="70" t="n">
        <f aca="false">kWhgen!S106/(Z750RatedkWh*SurveyHrsIn!S106)</f>
        <v>0.294623655913979</v>
      </c>
      <c r="T106" s="70" t="n">
        <f aca="false">kWhgen!T106/(Z750RatedkWh*SurveyHrsIn!T106)</f>
        <v>0.448148148148148</v>
      </c>
      <c r="U106" s="70" t="n">
        <f aca="false">kWhgen!U106/(Z750RatedkWh*SurveyHrsIn!U106)</f>
        <v>0.370458966998037</v>
      </c>
      <c r="V106" s="70" t="n">
        <f aca="false">kWhgen!V106/(Z750RatedkWh*SurveyHrsIn!V106)</f>
        <v>0.287407407407407</v>
      </c>
      <c r="W106" s="70" t="n">
        <f aca="false">kWhgen!W106/(Z750RatedkWh*SurveyHrsIn!W106)</f>
        <v>0.117164874551971</v>
      </c>
      <c r="X106" s="70" t="n">
        <f aca="false">kWhgen!X106/(Z750RatedkWh*SurveyHrsIn!X106)</f>
        <v>0</v>
      </c>
      <c r="Y106" s="70" t="n">
        <f aca="false">kWhgen!Y106/(Z750RatedkWh*SurveyHrsIn!Y106)</f>
        <v>0</v>
      </c>
      <c r="Z106" s="70" t="n">
        <f aca="false">kWhgen!Z106/(Z750RatedkWh*SurveyHrsIn!Z106)</f>
        <v>0.387096774193548</v>
      </c>
      <c r="AA106" s="70" t="n">
        <f aca="false">kWhgen!AA106/(Z750RatedkWh*SurveyHrsIn!AA106)</f>
        <v>0.402962962962963</v>
      </c>
      <c r="AB106" s="70" t="n">
        <f aca="false">kWhgen!AB106/(Z750RatedkWh*SurveyHrsIn!AB106)</f>
        <v>0.453763440860215</v>
      </c>
      <c r="AC106" s="70" t="n">
        <f aca="false">kWhgen!AC106/(Z750RatedkWh*SurveyHrsIn!AC106)</f>
        <v>0.42520346203982</v>
      </c>
      <c r="AD106" s="70" t="n">
        <f aca="false">kWhgen!AD106/(Z750RatedkWh*SurveyHrsIn!AD106)</f>
        <v>0.536507936507937</v>
      </c>
      <c r="AE106" s="70" t="n">
        <f aca="false">kWhgen!AE106/(Z750RatedkWh*SurveyHrsIn!AE106)</f>
        <v>0.384587813620072</v>
      </c>
      <c r="AF106" s="70"/>
      <c r="AG106" s="70"/>
      <c r="AH106" s="70"/>
      <c r="AI106" s="70"/>
      <c r="AJ106" s="70"/>
      <c r="AK106" s="70"/>
      <c r="AL106" s="70"/>
      <c r="AM106" s="70"/>
      <c r="AN106" s="70"/>
      <c r="AO106" s="70" t="n">
        <f aca="false">AVERAGE(E106:P106)</f>
        <v>0.290940472080816</v>
      </c>
      <c r="AP106" s="70" t="n">
        <f aca="false">AVERAGE(Q106:AB106)</f>
        <v>0.294909798140205</v>
      </c>
      <c r="AQ106" s="70" t="n">
        <f aca="false">AVERAGE(AC106:AN106)</f>
        <v>0.448766404055943</v>
      </c>
      <c r="AR106" s="70" t="n">
        <f aca="false">AVERAGE(E106:G106)</f>
        <v>0.367538630656994</v>
      </c>
      <c r="AS106" s="70" t="n">
        <f aca="false">AVERAGE(H106:J106)</f>
        <v>0.338433970529669</v>
      </c>
      <c r="AT106" s="70" t="n">
        <f aca="false">AVERAGE(K106:M106)</f>
        <v>0.19145314615691</v>
      </c>
      <c r="AU106" s="136" t="n">
        <f aca="false">AVERAGE(N106:P106)</f>
        <v>0.266336140979689</v>
      </c>
      <c r="AV106" s="70" t="n">
        <f aca="false">AVERAGE(Q106:S106)</f>
        <v>0.357305000853388</v>
      </c>
      <c r="AW106" s="70" t="n">
        <f aca="false">AVERAGE(T106:V106)</f>
        <v>0.368671507517864</v>
      </c>
      <c r="AX106" s="70" t="n">
        <f aca="false">AVERAGE(W106:Y106)</f>
        <v>0.0390549581839904</v>
      </c>
      <c r="AY106" s="70" t="n">
        <f aca="false">AVERAGE(Z106:AB106)</f>
        <v>0.414607726005575</v>
      </c>
      <c r="AZ106" s="70" t="n">
        <f aca="false">AVERAGE(AC106:AE106)</f>
        <v>0.448766404055943</v>
      </c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</row>
    <row r="107" customFormat="false" ht="12.75" hidden="false" customHeight="false" outlineLevel="0" collapsed="false">
      <c r="A107" s="69" t="s">
        <v>27</v>
      </c>
      <c r="B107" s="69" t="n">
        <v>2</v>
      </c>
      <c r="C107" s="69" t="n">
        <v>97</v>
      </c>
      <c r="D107" s="70" t="n">
        <f aca="false">kWhgen!D107/(Z750RatedkWh*SurveyHrsIn!D107)</f>
        <v>0.416487455197133</v>
      </c>
      <c r="E107" s="70" t="n">
        <f aca="false">kWhgen!E107/(Z750RatedkWh*SurveyHrsIn!E107)</f>
        <v>0.381044802867384</v>
      </c>
      <c r="F107" s="70" t="n">
        <f aca="false">kWhgen!F107/(Z750RatedkWh*SurveyHrsIn!F107)</f>
        <v>0.476353893111918</v>
      </c>
      <c r="G107" s="70" t="n">
        <f aca="false">kWhgen!G107/(Z750RatedkWh*SurveyHrsIn!G107)</f>
        <v>0.341469327542159</v>
      </c>
      <c r="H107" s="70" t="n">
        <f aca="false">kWhgen!H107/(Z750RatedkWh*SurveyHrsIn!H107)</f>
        <v>0.406587037037037</v>
      </c>
      <c r="I107" s="70" t="n">
        <f aca="false">kWhgen!I107/(Z750RatedkWh*SurveyHrsIn!I107)</f>
        <v>0.376344086021505</v>
      </c>
      <c r="J107" s="70" t="n">
        <f aca="false">kWhgen!J107/(Z750RatedkWh*SurveyHrsIn!J107)</f>
        <v>0.359259259259259</v>
      </c>
      <c r="K107" s="70" t="n">
        <f aca="false">kWhgen!K107/(Z750RatedkWh*SurveyHrsIn!K107)</f>
        <v>0.159498207885305</v>
      </c>
      <c r="L107" s="70" t="n">
        <f aca="false">kWhgen!L107/(Z750RatedkWh*SurveyHrsIn!L107)</f>
        <v>0.176344086021505</v>
      </c>
      <c r="M107" s="70" t="n">
        <f aca="false">kWhgen!M107/(Z750RatedkWh*SurveyHrsIn!M107)</f>
        <v>0.347790740740741</v>
      </c>
      <c r="N107" s="70" t="n">
        <f aca="false">kWhgen!N107/(Z750RatedkWh*SurveyHrsIn!N107)</f>
        <v>0.321412186379928</v>
      </c>
      <c r="O107" s="70" t="n">
        <f aca="false">kWhgen!O107/(Z750RatedkWh*SurveyHrsIn!O107)</f>
        <v>0.442385185185185</v>
      </c>
      <c r="P107" s="70" t="n">
        <f aca="false">kWhgen!P107/(Z750RatedkWh*SurveyHrsIn!P107)</f>
        <v>0.313749103942652</v>
      </c>
      <c r="Q107" s="70" t="n">
        <f aca="false">kWhgen!Q107/(Z750RatedkWh*SurveyHrsIn!Q107)</f>
        <v>0.404439068100358</v>
      </c>
      <c r="R107" s="70" t="n">
        <f aca="false">kWhgen!R107/(Z750RatedkWh*SurveyHrsIn!R107)</f>
        <v>0.186126984126984</v>
      </c>
      <c r="S107" s="70" t="n">
        <f aca="false">kWhgen!S107/(Z750RatedkWh*SurveyHrsIn!S107)</f>
        <v>0.292114695340502</v>
      </c>
      <c r="T107" s="70" t="n">
        <f aca="false">kWhgen!T107/(Z750RatedkWh*SurveyHrsIn!T107)</f>
        <v>0.460740740740741</v>
      </c>
      <c r="U107" s="70" t="n">
        <f aca="false">kWhgen!U107/(Z750RatedkWh*SurveyHrsIn!U107)</f>
        <v>0.383377894216631</v>
      </c>
      <c r="V107" s="70" t="n">
        <f aca="false">kWhgen!V107/(Z750RatedkWh*SurveyHrsIn!V107)</f>
        <v>0.188888888888889</v>
      </c>
      <c r="W107" s="70" t="n">
        <f aca="false">kWhgen!W107/(Z750RatedkWh*SurveyHrsIn!W107)</f>
        <v>0.0133243727598566</v>
      </c>
      <c r="X107" s="70" t="n">
        <f aca="false">kWhgen!X107/(Z750RatedkWh*SurveyHrsIn!X107)</f>
        <v>0.199283154121864</v>
      </c>
      <c r="Y107" s="70" t="n">
        <f aca="false">kWhgen!Y107/(Z750RatedkWh*SurveyHrsIn!Y107)</f>
        <v>0.208518518518519</v>
      </c>
      <c r="Z107" s="70" t="n">
        <f aca="false">kWhgen!Z107/(Z750RatedkWh*SurveyHrsIn!Z107)</f>
        <v>0.429749103942652</v>
      </c>
      <c r="AA107" s="70" t="n">
        <f aca="false">kWhgen!AA107/(Z750RatedkWh*SurveyHrsIn!AA107)</f>
        <v>0.428518518518519</v>
      </c>
      <c r="AB107" s="70" t="n">
        <f aca="false">kWhgen!AB107/(Z750RatedkWh*SurveyHrsIn!AB107)</f>
        <v>0.462365591397849</v>
      </c>
      <c r="AC107" s="70" t="n">
        <f aca="false">kWhgen!AC107/(Z750RatedkWh*SurveyHrsIn!AC107)</f>
        <v>0.433586689782609</v>
      </c>
      <c r="AD107" s="70" t="n">
        <f aca="false">kWhgen!AD107/(Z750RatedkWh*SurveyHrsIn!AD107)</f>
        <v>0.53968253968254</v>
      </c>
      <c r="AE107" s="70" t="n">
        <f aca="false">kWhgen!AE107/(Z750RatedkWh*SurveyHrsIn!AE107)</f>
        <v>0.326164874551971</v>
      </c>
      <c r="AF107" s="70"/>
      <c r="AG107" s="70"/>
      <c r="AH107" s="70"/>
      <c r="AI107" s="70"/>
      <c r="AJ107" s="70"/>
      <c r="AK107" s="70"/>
      <c r="AL107" s="70"/>
      <c r="AM107" s="70"/>
      <c r="AN107" s="70"/>
      <c r="AO107" s="70" t="n">
        <f aca="false">AVERAGE(E107:P107)</f>
        <v>0.341853159666215</v>
      </c>
      <c r="AP107" s="70" t="n">
        <f aca="false">AVERAGE(Q107:AB107)</f>
        <v>0.30478729422278</v>
      </c>
      <c r="AQ107" s="70" t="n">
        <f aca="false">AVERAGE(AC107:AN107)</f>
        <v>0.43314470133904</v>
      </c>
      <c r="AR107" s="70" t="n">
        <f aca="false">AVERAGE(E107:G107)</f>
        <v>0.399622674507153</v>
      </c>
      <c r="AS107" s="70" t="n">
        <f aca="false">AVERAGE(H107:J107)</f>
        <v>0.380730127439267</v>
      </c>
      <c r="AT107" s="70" t="n">
        <f aca="false">AVERAGE(K107:M107)</f>
        <v>0.22787767821585</v>
      </c>
      <c r="AU107" s="136" t="n">
        <f aca="false">AVERAGE(N107:P107)</f>
        <v>0.359182158502589</v>
      </c>
      <c r="AV107" s="70" t="n">
        <f aca="false">AVERAGE(Q107:S107)</f>
        <v>0.294226915855948</v>
      </c>
      <c r="AW107" s="70" t="n">
        <f aca="false">AVERAGE(T107:V107)</f>
        <v>0.344335841282087</v>
      </c>
      <c r="AX107" s="70" t="n">
        <f aca="false">AVERAGE(W107:Y107)</f>
        <v>0.140375348466746</v>
      </c>
      <c r="AY107" s="70" t="n">
        <f aca="false">AVERAGE(Z107:AB107)</f>
        <v>0.44021107128634</v>
      </c>
      <c r="AZ107" s="70" t="n">
        <f aca="false">AVERAGE(AC107:AE107)</f>
        <v>0.43314470133904</v>
      </c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</row>
    <row r="108" customFormat="false" ht="12.75" hidden="false" customHeight="false" outlineLevel="0" collapsed="false">
      <c r="A108" s="69" t="s">
        <v>27</v>
      </c>
      <c r="B108" s="69" t="n">
        <v>2</v>
      </c>
      <c r="C108" s="69" t="n">
        <v>98</v>
      </c>
      <c r="D108" s="70" t="n">
        <f aca="false">kWhgen!D108/(Z750RatedkWh*SurveyHrsIn!D108)</f>
        <v>0.393548387096774</v>
      </c>
      <c r="E108" s="70" t="n">
        <f aca="false">kWhgen!E108/(Z750RatedkWh*SurveyHrsIn!E108)</f>
        <v>0.358983870967742</v>
      </c>
      <c r="F108" s="70" t="n">
        <f aca="false">kWhgen!F108/(Z750RatedkWh*SurveyHrsIn!F108)</f>
        <v>0.168931983695856</v>
      </c>
      <c r="G108" s="70" t="n">
        <f aca="false">kWhgen!G108/(Z750RatedkWh*SurveyHrsIn!G108)</f>
        <v>0.303821838818942</v>
      </c>
      <c r="H108" s="70" t="n">
        <f aca="false">kWhgen!H108/(Z750RatedkWh*SurveyHrsIn!H108)</f>
        <v>0.41332962962963</v>
      </c>
      <c r="I108" s="70" t="n">
        <f aca="false">kWhgen!I108/(Z750RatedkWh*SurveyHrsIn!I108)</f>
        <v>0.336917562724014</v>
      </c>
      <c r="J108" s="70" t="n">
        <f aca="false">kWhgen!J108/(Z750RatedkWh*SurveyHrsIn!J108)</f>
        <v>0.248888888888889</v>
      </c>
      <c r="K108" s="70" t="n">
        <f aca="false">kWhgen!K108/(Z750RatedkWh*SurveyHrsIn!K108)</f>
        <v>0.155197132616487</v>
      </c>
      <c r="L108" s="70" t="n">
        <f aca="false">kWhgen!L108/(Z750RatedkWh*SurveyHrsIn!L108)</f>
        <v>0.108243727598566</v>
      </c>
      <c r="M108" s="70" t="n">
        <f aca="false">kWhgen!M108/(Z750RatedkWh*SurveyHrsIn!M108)</f>
        <v>0.339259259259259</v>
      </c>
      <c r="N108" s="70" t="n">
        <f aca="false">kWhgen!N108/(Z750RatedkWh*SurveyHrsIn!N108)</f>
        <v>0.320430107526882</v>
      </c>
      <c r="O108" s="70" t="n">
        <f aca="false">kWhgen!O108/(Z750RatedkWh*SurveyHrsIn!O108)</f>
        <v>0.388518518518519</v>
      </c>
      <c r="P108" s="70" t="n">
        <f aca="false">kWhgen!P108/(Z750RatedkWh*SurveyHrsIn!P108)</f>
        <v>0.346365591397849</v>
      </c>
      <c r="Q108" s="70" t="n">
        <f aca="false">kWhgen!Q108/(Z750RatedkWh*SurveyHrsIn!Q108)</f>
        <v>0.251971326164875</v>
      </c>
      <c r="R108" s="70" t="n">
        <f aca="false">kWhgen!R108/(Z750RatedkWh*SurveyHrsIn!R108)</f>
        <v>0.346031746031746</v>
      </c>
      <c r="S108" s="70" t="n">
        <f aca="false">kWhgen!S108/(Z750RatedkWh*SurveyHrsIn!S108)</f>
        <v>0.286021505376344</v>
      </c>
      <c r="T108" s="70" t="n">
        <f aca="false">kWhgen!T108/(Z750RatedkWh*SurveyHrsIn!T108)</f>
        <v>0.419259259259259</v>
      </c>
      <c r="U108" s="70" t="n">
        <f aca="false">kWhgen!U108/(Z750RatedkWh*SurveyHrsIn!U108)</f>
        <v>0.244761296763077</v>
      </c>
      <c r="V108" s="70" t="n">
        <f aca="false">kWhgen!V108/(Z750RatedkWh*SurveyHrsIn!V108)</f>
        <v>0.294814814814815</v>
      </c>
      <c r="W108" s="70" t="n">
        <f aca="false">kWhgen!W108/(Z750RatedkWh*SurveyHrsIn!W108)</f>
        <v>0.149996415770609</v>
      </c>
      <c r="X108" s="70" t="n">
        <f aca="false">kWhgen!X108/(Z750RatedkWh*SurveyHrsIn!X108)</f>
        <v>0.179928315412186</v>
      </c>
      <c r="Y108" s="70" t="n">
        <f aca="false">kWhgen!Y108/(Z750RatedkWh*SurveyHrsIn!Y108)</f>
        <v>0.188888888888889</v>
      </c>
      <c r="Z108" s="70" t="n">
        <f aca="false">kWhgen!Z108/(Z750RatedkWh*SurveyHrsIn!Z108)</f>
        <v>0.408602150537634</v>
      </c>
      <c r="AA108" s="70" t="n">
        <f aca="false">kWhgen!AA108/(Z750RatedkWh*SurveyHrsIn!AA108)</f>
        <v>0.41962962962963</v>
      </c>
      <c r="AB108" s="70" t="n">
        <f aca="false">kWhgen!AB108/(Z750RatedkWh*SurveyHrsIn!AB108)</f>
        <v>0.450179211469534</v>
      </c>
      <c r="AC108" s="70" t="n">
        <f aca="false">kWhgen!AC108/(Z750RatedkWh*SurveyHrsIn!AC108)</f>
        <v>0.430995007669216</v>
      </c>
      <c r="AD108" s="70" t="n">
        <f aca="false">kWhgen!AD108/(Z750RatedkWh*SurveyHrsIn!AD108)</f>
        <v>0.534920634920635</v>
      </c>
      <c r="AE108" s="70" t="n">
        <f aca="false">kWhgen!AE108/(Z750RatedkWh*SurveyHrsIn!AE108)</f>
        <v>0.37168458781362</v>
      </c>
      <c r="AF108" s="70"/>
      <c r="AG108" s="70"/>
      <c r="AH108" s="70"/>
      <c r="AI108" s="70"/>
      <c r="AJ108" s="70"/>
      <c r="AK108" s="70"/>
      <c r="AL108" s="70"/>
      <c r="AM108" s="70"/>
      <c r="AN108" s="70"/>
      <c r="AO108" s="70" t="n">
        <f aca="false">AVERAGE(E108:P108)</f>
        <v>0.29074067597022</v>
      </c>
      <c r="AP108" s="70" t="n">
        <f aca="false">AVERAGE(Q108:AB108)</f>
        <v>0.303340380009883</v>
      </c>
      <c r="AQ108" s="70" t="n">
        <f aca="false">AVERAGE(AC108:AN108)</f>
        <v>0.445866743467824</v>
      </c>
      <c r="AR108" s="70" t="n">
        <f aca="false">AVERAGE(E108:G108)</f>
        <v>0.277245897827513</v>
      </c>
      <c r="AS108" s="70" t="n">
        <f aca="false">AVERAGE(H108:J108)</f>
        <v>0.333045360414178</v>
      </c>
      <c r="AT108" s="70" t="n">
        <f aca="false">AVERAGE(K108:M108)</f>
        <v>0.200900039824771</v>
      </c>
      <c r="AU108" s="136" t="n">
        <f aca="false">AVERAGE(N108:P108)</f>
        <v>0.351771405814417</v>
      </c>
      <c r="AV108" s="70" t="n">
        <f aca="false">AVERAGE(Q108:S108)</f>
        <v>0.294674859190988</v>
      </c>
      <c r="AW108" s="70" t="n">
        <f aca="false">AVERAGE(T108:V108)</f>
        <v>0.31961179027905</v>
      </c>
      <c r="AX108" s="70" t="n">
        <f aca="false">AVERAGE(W108:Y108)</f>
        <v>0.172937873357228</v>
      </c>
      <c r="AY108" s="70" t="n">
        <f aca="false">AVERAGE(Z108:AB108)</f>
        <v>0.426136997212266</v>
      </c>
      <c r="AZ108" s="70" t="n">
        <f aca="false">AVERAGE(AC108:AE108)</f>
        <v>0.445866743467824</v>
      </c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</row>
    <row r="109" customFormat="false" ht="12.75" hidden="false" customHeight="false" outlineLevel="0" collapsed="false">
      <c r="A109" s="69" t="s">
        <v>27</v>
      </c>
      <c r="B109" s="69" t="n">
        <v>2</v>
      </c>
      <c r="C109" s="69" t="n">
        <v>99</v>
      </c>
      <c r="D109" s="70" t="n">
        <f aca="false">kWhgen!D109/(Z750RatedkWh*SurveyHrsIn!D109)</f>
        <v>0.380645161290323</v>
      </c>
      <c r="E109" s="70" t="n">
        <f aca="false">kWhgen!E109/(Z750RatedkWh*SurveyHrsIn!E109)</f>
        <v>0.348956989247312</v>
      </c>
      <c r="F109" s="70" t="n">
        <f aca="false">kWhgen!F109/(Z750RatedkWh*SurveyHrsIn!F109)</f>
        <v>0.437765368917433</v>
      </c>
      <c r="G109" s="70" t="n">
        <f aca="false">kWhgen!G109/(Z750RatedkWh*SurveyHrsIn!G109)</f>
        <v>0.311747625918567</v>
      </c>
      <c r="H109" s="70" t="n">
        <f aca="false">kWhgen!H109/(Z750RatedkWh*SurveyHrsIn!H109)</f>
        <v>0.403537037037037</v>
      </c>
      <c r="I109" s="70" t="n">
        <f aca="false">kWhgen!I109/(Z750RatedkWh*SurveyHrsIn!I109)</f>
        <v>0.332616487455197</v>
      </c>
      <c r="J109" s="70" t="n">
        <f aca="false">kWhgen!J109/(Z750RatedkWh*SurveyHrsIn!J109)</f>
        <v>0.31962962962963</v>
      </c>
      <c r="K109" s="70" t="n">
        <f aca="false">kWhgen!K109/(Z750RatedkWh*SurveyHrsIn!K109)</f>
        <v>0.139784946236559</v>
      </c>
      <c r="L109" s="70" t="n">
        <f aca="false">kWhgen!L109/(Z750RatedkWh*SurveyHrsIn!L109)</f>
        <v>0.161290322580645</v>
      </c>
      <c r="M109" s="70" t="n">
        <f aca="false">kWhgen!M109/(Z750RatedkWh*SurveyHrsIn!M109)</f>
        <v>0.277037037037037</v>
      </c>
      <c r="N109" s="70" t="n">
        <f aca="false">kWhgen!N109/(Z750RatedkWh*SurveyHrsIn!N109)</f>
        <v>0.29820788530466</v>
      </c>
      <c r="O109" s="70" t="n">
        <f aca="false">kWhgen!O109/(Z750RatedkWh*SurveyHrsIn!O109)</f>
        <v>0.390740740740741</v>
      </c>
      <c r="P109" s="70" t="n">
        <f aca="false">kWhgen!P109/(Z750RatedkWh*SurveyHrsIn!P109)</f>
        <v>0.299412186379928</v>
      </c>
      <c r="Q109" s="70" t="n">
        <f aca="false">kWhgen!Q109/(Z750RatedkWh*SurveyHrsIn!Q109)</f>
        <v>0.105186379928315</v>
      </c>
      <c r="R109" s="70" t="n">
        <f aca="false">kWhgen!R109/(Z750RatedkWh*SurveyHrsIn!R109)</f>
        <v>0.270980158730159</v>
      </c>
      <c r="S109" s="70" t="n">
        <f aca="false">kWhgen!S109/(Z750RatedkWh*SurveyHrsIn!S109)</f>
        <v>0.269175627240143</v>
      </c>
      <c r="T109" s="70" t="n">
        <f aca="false">kWhgen!T109/(Z750RatedkWh*SurveyHrsIn!T109)</f>
        <v>0.427777777777778</v>
      </c>
      <c r="U109" s="70" t="n">
        <f aca="false">kWhgen!U109/(Z750RatedkWh*SurveyHrsIn!U109)</f>
        <v>0.362428282510804</v>
      </c>
      <c r="V109" s="70" t="n">
        <f aca="false">kWhgen!V109/(Z750RatedkWh*SurveyHrsIn!V109)</f>
        <v>0.282962962962963</v>
      </c>
      <c r="W109" s="70" t="n">
        <f aca="false">kWhgen!W109/(Z750RatedkWh*SurveyHrsIn!W109)</f>
        <v>0.156220430107527</v>
      </c>
      <c r="X109" s="70" t="n">
        <f aca="false">kWhgen!X109/(Z750RatedkWh*SurveyHrsIn!X109)</f>
        <v>0.173476702508961</v>
      </c>
      <c r="Y109" s="70" t="n">
        <f aca="false">kWhgen!Y109/(Z750RatedkWh*SurveyHrsIn!Y109)</f>
        <v>0.18</v>
      </c>
      <c r="Z109" s="70" t="n">
        <f aca="false">kWhgen!Z109/(Z750RatedkWh*SurveyHrsIn!Z109)</f>
        <v>0.340143369175627</v>
      </c>
      <c r="AA109" s="70" t="n">
        <f aca="false">kWhgen!AA109/(Z750RatedkWh*SurveyHrsIn!AA109)</f>
        <v>0.392962962962963</v>
      </c>
      <c r="AB109" s="70" t="n">
        <f aca="false">kWhgen!AB109/(Z750RatedkWh*SurveyHrsIn!AB109)</f>
        <v>0.418996415770609</v>
      </c>
      <c r="AC109" s="70" t="n">
        <f aca="false">kWhgen!AC109/(Z750RatedkWh*SurveyHrsIn!AC109)</f>
        <v>0.407001214663422</v>
      </c>
      <c r="AD109" s="70" t="n">
        <f aca="false">kWhgen!AD109/(Z750RatedkWh*SurveyHrsIn!AD109)</f>
        <v>0.501587301587302</v>
      </c>
      <c r="AE109" s="70" t="n">
        <f aca="false">kWhgen!AE109/(Z750RatedkWh*SurveyHrsIn!AE109)</f>
        <v>0.33584229390681</v>
      </c>
      <c r="AF109" s="70"/>
      <c r="AG109" s="70"/>
      <c r="AH109" s="70"/>
      <c r="AI109" s="70"/>
      <c r="AJ109" s="70"/>
      <c r="AK109" s="70"/>
      <c r="AL109" s="70"/>
      <c r="AM109" s="70"/>
      <c r="AN109" s="70"/>
      <c r="AO109" s="70" t="n">
        <f aca="false">AVERAGE(E109:P109)</f>
        <v>0.310060521373729</v>
      </c>
      <c r="AP109" s="70" t="n">
        <f aca="false">AVERAGE(Q109:AB109)</f>
        <v>0.281692589139654</v>
      </c>
      <c r="AQ109" s="70" t="n">
        <f aca="false">AVERAGE(AC109:AN109)</f>
        <v>0.414810270052511</v>
      </c>
      <c r="AR109" s="70" t="n">
        <f aca="false">AVERAGE(E109:G109)</f>
        <v>0.366156661361104</v>
      </c>
      <c r="AS109" s="70" t="n">
        <f aca="false">AVERAGE(H109:J109)</f>
        <v>0.351927718040621</v>
      </c>
      <c r="AT109" s="70" t="n">
        <f aca="false">AVERAGE(K109:M109)</f>
        <v>0.192704101951414</v>
      </c>
      <c r="AU109" s="136" t="n">
        <f aca="false">AVERAGE(N109:P109)</f>
        <v>0.329453604141776</v>
      </c>
      <c r="AV109" s="70" t="n">
        <f aca="false">AVERAGE(Q109:S109)</f>
        <v>0.215114055299539</v>
      </c>
      <c r="AW109" s="70" t="n">
        <f aca="false">AVERAGE(T109:V109)</f>
        <v>0.357723007750515</v>
      </c>
      <c r="AX109" s="70" t="n">
        <f aca="false">AVERAGE(W109:Y109)</f>
        <v>0.169899044205496</v>
      </c>
      <c r="AY109" s="70" t="n">
        <f aca="false">AVERAGE(Z109:AB109)</f>
        <v>0.384034249303067</v>
      </c>
      <c r="AZ109" s="70" t="n">
        <f aca="false">AVERAGE(AC109:AE109)</f>
        <v>0.414810270052511</v>
      </c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</row>
    <row r="110" customFormat="false" ht="12.75" hidden="false" customHeight="false" outlineLevel="0" collapsed="false">
      <c r="A110" s="69" t="s">
        <v>27</v>
      </c>
      <c r="B110" s="69" t="n">
        <v>2</v>
      </c>
      <c r="C110" s="69" t="n">
        <v>100</v>
      </c>
      <c r="D110" s="70" t="n">
        <f aca="false">kWhgen!D110/(Z750RatedkWh*SurveyHrsIn!D110)</f>
        <v>0.403584229390681</v>
      </c>
      <c r="E110" s="70" t="n">
        <f aca="false">kWhgen!E110/(Z750RatedkWh*SurveyHrsIn!E110)</f>
        <v>0.36660394265233</v>
      </c>
      <c r="F110" s="70" t="n">
        <f aca="false">kWhgen!F110/(Z750RatedkWh*SurveyHrsIn!F110)</f>
        <v>0.445054312376392</v>
      </c>
      <c r="G110" s="70" t="n">
        <f aca="false">kWhgen!G110/(Z750RatedkWh*SurveyHrsIn!G110)</f>
        <v>0.326278235601212</v>
      </c>
      <c r="H110" s="70" t="n">
        <f aca="false">kWhgen!H110/(Z750RatedkWh*SurveyHrsIn!H110)</f>
        <v>0.4132</v>
      </c>
      <c r="I110" s="70" t="n">
        <f aca="false">kWhgen!I110/(Z750RatedkWh*SurveyHrsIn!I110)</f>
        <v>0.367741935483871</v>
      </c>
      <c r="J110" s="70" t="n">
        <f aca="false">kWhgen!J110/(Z750RatedkWh*SurveyHrsIn!J110)</f>
        <v>0.349259259259259</v>
      </c>
      <c r="K110" s="70" t="n">
        <f aca="false">kWhgen!K110/(Z750RatedkWh*SurveyHrsIn!K110)</f>
        <v>0.163799283154122</v>
      </c>
      <c r="L110" s="70" t="n">
        <f aca="false">kWhgen!L110/(Z750RatedkWh*SurveyHrsIn!L110)</f>
        <v>0.183154121863799</v>
      </c>
      <c r="M110" s="70" t="n">
        <f aca="false">kWhgen!M110/(Z750RatedkWh*SurveyHrsIn!M110)</f>
        <v>0.332664814814815</v>
      </c>
      <c r="N110" s="70" t="n">
        <f aca="false">kWhgen!N110/(Z750RatedkWh*SurveyHrsIn!N110)</f>
        <v>0.337799283154122</v>
      </c>
      <c r="O110" s="70" t="n">
        <f aca="false">kWhgen!O110/(Z750RatedkWh*SurveyHrsIn!O110)</f>
        <v>0.355925925925926</v>
      </c>
      <c r="P110" s="70" t="n">
        <f aca="false">kWhgen!P110/(Z750RatedkWh*SurveyHrsIn!P110)</f>
        <v>0.115469534050179</v>
      </c>
      <c r="Q110" s="70" t="n">
        <f aca="false">kWhgen!Q110/(Z750RatedkWh*SurveyHrsIn!Q110)</f>
        <v>0.425806451612903</v>
      </c>
      <c r="R110" s="70" t="n">
        <f aca="false">kWhgen!R110/(Z750RatedkWh*SurveyHrsIn!R110)</f>
        <v>0.295238095238095</v>
      </c>
      <c r="S110" s="70" t="n">
        <f aca="false">kWhgen!S110/(Z750RatedkWh*SurveyHrsIn!S110)</f>
        <v>0.328673835125448</v>
      </c>
      <c r="T110" s="70" t="n">
        <f aca="false">kWhgen!T110/(Z750RatedkWh*SurveyHrsIn!T110)</f>
        <v>0.41</v>
      </c>
      <c r="U110" s="70" t="n">
        <f aca="false">kWhgen!U110/(Z750RatedkWh*SurveyHrsIn!U110)</f>
        <v>0.382679573826436</v>
      </c>
      <c r="V110" s="70" t="n">
        <f aca="false">kWhgen!V110/(Z750RatedkWh*SurveyHrsIn!V110)</f>
        <v>0.307407407407407</v>
      </c>
      <c r="W110" s="70" t="n">
        <f aca="false">kWhgen!W110/(Z750RatedkWh*SurveyHrsIn!W110)</f>
        <v>0.174372759856631</v>
      </c>
      <c r="X110" s="70" t="n">
        <f aca="false">kWhgen!X110/(Z750RatedkWh*SurveyHrsIn!X110)</f>
        <v>0.181003584229391</v>
      </c>
      <c r="Y110" s="70" t="n">
        <f aca="false">kWhgen!Y110/(Z750RatedkWh*SurveyHrsIn!Y110)</f>
        <v>0.205925925925926</v>
      </c>
      <c r="Z110" s="70" t="n">
        <f aca="false">kWhgen!Z110/(Z750RatedkWh*SurveyHrsIn!Z110)</f>
        <v>0.420430107526882</v>
      </c>
      <c r="AA110" s="70" t="n">
        <f aca="false">kWhgen!AA110/(Z750RatedkWh*SurveyHrsIn!AA110)</f>
        <v>0.416296296296296</v>
      </c>
      <c r="AB110" s="70" t="n">
        <f aca="false">kWhgen!AB110/(Z750RatedkWh*SurveyHrsIn!AB110)</f>
        <v>0.452329749103943</v>
      </c>
      <c r="AC110" s="70" t="n">
        <f aca="false">kWhgen!AC110/(Z750RatedkWh*SurveyHrsIn!AC110)</f>
        <v>0.425588758780678</v>
      </c>
      <c r="AD110" s="70" t="n">
        <f aca="false">kWhgen!AD110/(Z750RatedkWh*SurveyHrsIn!AD110)</f>
        <v>0.542063492063492</v>
      </c>
      <c r="AE110" s="70" t="n">
        <f aca="false">kWhgen!AE110/(Z750RatedkWh*SurveyHrsIn!AE110)</f>
        <v>0.362007168458781</v>
      </c>
      <c r="AF110" s="70"/>
      <c r="AG110" s="70"/>
      <c r="AH110" s="70"/>
      <c r="AI110" s="70"/>
      <c r="AJ110" s="70"/>
      <c r="AK110" s="70"/>
      <c r="AL110" s="70"/>
      <c r="AM110" s="70"/>
      <c r="AN110" s="70"/>
      <c r="AO110" s="70" t="n">
        <f aca="false">AVERAGE(E110:P110)</f>
        <v>0.313079220694669</v>
      </c>
      <c r="AP110" s="70" t="n">
        <f aca="false">AVERAGE(Q110:AB110)</f>
        <v>0.333346982179113</v>
      </c>
      <c r="AQ110" s="70" t="n">
        <f aca="false">AVERAGE(AC110:AN110)</f>
        <v>0.443219806434317</v>
      </c>
      <c r="AR110" s="70" t="n">
        <f aca="false">AVERAGE(E110:G110)</f>
        <v>0.379312163543311</v>
      </c>
      <c r="AS110" s="70" t="n">
        <f aca="false">AVERAGE(H110:J110)</f>
        <v>0.376733731581043</v>
      </c>
      <c r="AT110" s="70" t="n">
        <f aca="false">AVERAGE(K110:M110)</f>
        <v>0.226539406610912</v>
      </c>
      <c r="AU110" s="136" t="n">
        <f aca="false">AVERAGE(N110:P110)</f>
        <v>0.269731581043409</v>
      </c>
      <c r="AV110" s="70" t="n">
        <f aca="false">AVERAGE(Q110:S110)</f>
        <v>0.349906127325482</v>
      </c>
      <c r="AW110" s="70" t="n">
        <f aca="false">AVERAGE(T110:V110)</f>
        <v>0.366695660411281</v>
      </c>
      <c r="AX110" s="70" t="n">
        <f aca="false">AVERAGE(W110:Y110)</f>
        <v>0.187100756670649</v>
      </c>
      <c r="AY110" s="70" t="n">
        <f aca="false">AVERAGE(Z110:AB110)</f>
        <v>0.42968538430904</v>
      </c>
      <c r="AZ110" s="70" t="n">
        <f aca="false">AVERAGE(AC110:AE110)</f>
        <v>0.443219806434317</v>
      </c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</row>
    <row r="111" customFormat="false" ht="12.75" hidden="false" customHeight="false" outlineLevel="0" collapsed="false">
      <c r="A111" s="69" t="s">
        <v>27</v>
      </c>
      <c r="B111" s="69" t="n">
        <v>2</v>
      </c>
      <c r="C111" s="69" t="n">
        <v>101</v>
      </c>
      <c r="D111" s="70" t="n">
        <f aca="false">kWhgen!D111/(Z750RatedkWh*SurveyHrsIn!D111)</f>
        <v>0.37741935483871</v>
      </c>
      <c r="E111" s="70" t="n">
        <f aca="false">kWhgen!E111/(Z750RatedkWh*SurveyHrsIn!E111)</f>
        <v>0.343340501792115</v>
      </c>
      <c r="F111" s="70" t="n">
        <f aca="false">kWhgen!F111/(Z750RatedkWh*SurveyHrsIn!F111)</f>
        <v>0.437765368917433</v>
      </c>
      <c r="G111" s="70" t="n">
        <f aca="false">kWhgen!G111/(Z750RatedkWh*SurveyHrsIn!G111)</f>
        <v>0.271788449291293</v>
      </c>
      <c r="H111" s="70" t="n">
        <f aca="false">kWhgen!H111/(Z750RatedkWh*SurveyHrsIn!H111)</f>
        <v>0.307037037037037</v>
      </c>
      <c r="I111" s="70" t="n">
        <f aca="false">kWhgen!I111/(Z750RatedkWh*SurveyHrsIn!I111)</f>
        <v>0.358064516129032</v>
      </c>
      <c r="J111" s="70" t="n">
        <f aca="false">kWhgen!J111/(Z750RatedkWh*SurveyHrsIn!J111)</f>
        <v>0.314814814814815</v>
      </c>
      <c r="K111" s="70" t="n">
        <f aca="false">kWhgen!K111/(Z750RatedkWh*SurveyHrsIn!K111)</f>
        <v>0.147311827956989</v>
      </c>
      <c r="L111" s="70" t="n">
        <f aca="false">kWhgen!L111/(Z750RatedkWh*SurveyHrsIn!L111)</f>
        <v>0.178494623655914</v>
      </c>
      <c r="M111" s="70" t="n">
        <f aca="false">kWhgen!M111/(Z750RatedkWh*SurveyHrsIn!M111)</f>
        <v>0.301440740740741</v>
      </c>
      <c r="N111" s="70" t="n">
        <f aca="false">kWhgen!N111/(Z750RatedkWh*SurveyHrsIn!N111)</f>
        <v>0.341039426523298</v>
      </c>
      <c r="O111" s="70" t="n">
        <f aca="false">kWhgen!O111/(Z750RatedkWh*SurveyHrsIn!O111)</f>
        <v>0.384814814814815</v>
      </c>
      <c r="P111" s="70" t="n">
        <f aca="false">kWhgen!P111/(Z750RatedkWh*SurveyHrsIn!P111)</f>
        <v>0.29152688172043</v>
      </c>
      <c r="Q111" s="70" t="n">
        <f aca="false">kWhgen!Q111/(Z750RatedkWh*SurveyHrsIn!Q111)</f>
        <v>0.412186379928315</v>
      </c>
      <c r="R111" s="70" t="n">
        <f aca="false">kWhgen!R111/(Z750RatedkWh*SurveyHrsIn!R111)</f>
        <v>0.165873015873016</v>
      </c>
      <c r="S111" s="70" t="n">
        <f aca="false">kWhgen!S111/(Z750RatedkWh*SurveyHrsIn!S111)</f>
        <v>0.277060931899642</v>
      </c>
      <c r="T111" s="70" t="n">
        <f aca="false">kWhgen!T111/(Z750RatedkWh*SurveyHrsIn!T111)</f>
        <v>0.192962962962963</v>
      </c>
      <c r="U111" s="70" t="n">
        <f aca="false">kWhgen!U111/(Z750RatedkWh*SurveyHrsIn!U111)</f>
        <v>0.262917626908126</v>
      </c>
      <c r="V111" s="70" t="n">
        <f aca="false">kWhgen!V111/(Z750RatedkWh*SurveyHrsIn!V111)</f>
        <v>0.300740740740741</v>
      </c>
      <c r="W111" s="70" t="n">
        <f aca="false">kWhgen!W111/(Z750RatedkWh*SurveyHrsIn!W111)</f>
        <v>0.169455197132616</v>
      </c>
      <c r="X111" s="70" t="n">
        <f aca="false">kWhgen!X111/(Z750RatedkWh*SurveyHrsIn!X111)</f>
        <v>0.18673835125448</v>
      </c>
      <c r="Y111" s="70" t="n">
        <f aca="false">kWhgen!Y111/(Z750RatedkWh*SurveyHrsIn!Y111)</f>
        <v>0.196296296296296</v>
      </c>
      <c r="Z111" s="70" t="n">
        <f aca="false">kWhgen!Z111/(Z750RatedkWh*SurveyHrsIn!Z111)</f>
        <v>0.403225806451613</v>
      </c>
      <c r="AA111" s="70" t="n">
        <f aca="false">kWhgen!AA111/(Z750RatedkWh*SurveyHrsIn!AA111)</f>
        <v>0.411111111111111</v>
      </c>
      <c r="AB111" s="70" t="n">
        <f aca="false">kWhgen!AB111/(Z750RatedkWh*SurveyHrsIn!AB111)</f>
        <v>0.439068100358423</v>
      </c>
      <c r="AC111" s="70" t="n">
        <f aca="false">kWhgen!AC111/(Z750RatedkWh*SurveyHrsIn!AC111)</f>
        <v>0.407301849788575</v>
      </c>
      <c r="AD111" s="70" t="n">
        <f aca="false">kWhgen!AD111/(Z750RatedkWh*SurveyHrsIn!AD111)</f>
        <v>0.529761904761905</v>
      </c>
      <c r="AE111" s="70" t="n">
        <f aca="false">kWhgen!AE111/(Z750RatedkWh*SurveyHrsIn!AE111)</f>
        <v>0.358064516129032</v>
      </c>
      <c r="AF111" s="70"/>
      <c r="AG111" s="70"/>
      <c r="AH111" s="70"/>
      <c r="AI111" s="70"/>
      <c r="AJ111" s="70"/>
      <c r="AK111" s="70"/>
      <c r="AL111" s="70"/>
      <c r="AM111" s="70"/>
      <c r="AN111" s="70"/>
      <c r="AO111" s="70" t="n">
        <f aca="false">AVERAGE(E111:P111)</f>
        <v>0.306453250282826</v>
      </c>
      <c r="AP111" s="70" t="n">
        <f aca="false">AVERAGE(Q111:AB111)</f>
        <v>0.284803043409779</v>
      </c>
      <c r="AQ111" s="70" t="n">
        <f aca="false">AVERAGE(AC111:AN111)</f>
        <v>0.431709423559838</v>
      </c>
      <c r="AR111" s="70" t="n">
        <f aca="false">AVERAGE(E111:G111)</f>
        <v>0.350964773333614</v>
      </c>
      <c r="AS111" s="70" t="n">
        <f aca="false">AVERAGE(H111:J111)</f>
        <v>0.326638789326961</v>
      </c>
      <c r="AT111" s="70" t="n">
        <f aca="false">AVERAGE(K111:M111)</f>
        <v>0.209082397451215</v>
      </c>
      <c r="AU111" s="136" t="n">
        <f aca="false">AVERAGE(N111:P111)</f>
        <v>0.339127041019514</v>
      </c>
      <c r="AV111" s="70" t="n">
        <f aca="false">AVERAGE(Q111:S111)</f>
        <v>0.285040109233658</v>
      </c>
      <c r="AW111" s="70" t="n">
        <f aca="false">AVERAGE(T111:V111)</f>
        <v>0.252207110203943</v>
      </c>
      <c r="AX111" s="70" t="n">
        <f aca="false">AVERAGE(W111:Y111)</f>
        <v>0.184163281561131</v>
      </c>
      <c r="AY111" s="70" t="n">
        <f aca="false">AVERAGE(Z111:AB111)</f>
        <v>0.417801672640382</v>
      </c>
      <c r="AZ111" s="70" t="n">
        <f aca="false">AVERAGE(AC111:AE111)</f>
        <v>0.431709423559838</v>
      </c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</row>
    <row r="112" customFormat="false" ht="12.75" hidden="false" customHeight="false" outlineLevel="0" collapsed="false">
      <c r="A112" s="69" t="s">
        <v>27</v>
      </c>
      <c r="B112" s="69" t="n">
        <v>2</v>
      </c>
      <c r="C112" s="69" t="n">
        <v>102</v>
      </c>
      <c r="D112" s="70" t="n">
        <f aca="false">kWhgen!D112/(Z750RatedkWh*SurveyHrsIn!D112)</f>
        <v>0.372759856630824</v>
      </c>
      <c r="E112" s="70" t="n">
        <f aca="false">kWhgen!E112/(Z750RatedkWh*SurveyHrsIn!E112)</f>
        <v>0.345345878136201</v>
      </c>
      <c r="F112" s="70" t="n">
        <f aca="false">kWhgen!F112/(Z750RatedkWh*SurveyHrsIn!F112)</f>
        <v>0.420614913719884</v>
      </c>
      <c r="G112" s="70" t="n">
        <f aca="false">kWhgen!G112/(Z750RatedkWh*SurveyHrsIn!G112)</f>
        <v>0.31934317188904</v>
      </c>
      <c r="H112" s="70" t="n">
        <f aca="false">kWhgen!H112/(Z750RatedkWh*SurveyHrsIn!H112)</f>
        <v>0.383435185185185</v>
      </c>
      <c r="I112" s="70" t="n">
        <f aca="false">kWhgen!I112/(Z750RatedkWh*SurveyHrsIn!I112)</f>
        <v>0.332974910394265</v>
      </c>
      <c r="J112" s="70" t="n">
        <f aca="false">kWhgen!J112/(Z750RatedkWh*SurveyHrsIn!J112)</f>
        <v>0.31037037037037</v>
      </c>
      <c r="K112" s="70" t="n">
        <f aca="false">kWhgen!K112/(Z750RatedkWh*SurveyHrsIn!K112)</f>
        <v>0.147670250896057</v>
      </c>
      <c r="L112" s="70" t="n">
        <f aca="false">kWhgen!L112/(Z750RatedkWh*SurveyHrsIn!L112)</f>
        <v>0.167025089605735</v>
      </c>
      <c r="M112" s="70" t="n">
        <f aca="false">kWhgen!M112/(Z750RatedkWh*SurveyHrsIn!M112)</f>
        <v>0.31587962962963</v>
      </c>
      <c r="N112" s="70" t="n">
        <f aca="false">kWhgen!N112/(Z750RatedkWh*SurveyHrsIn!N112)</f>
        <v>0.31255017921147</v>
      </c>
      <c r="O112" s="70" t="n">
        <f aca="false">kWhgen!O112/(Z750RatedkWh*SurveyHrsIn!O112)</f>
        <v>0.307777777777778</v>
      </c>
      <c r="P112" s="70" t="n">
        <f aca="false">kWhgen!P112/(Z750RatedkWh*SurveyHrsIn!P112)</f>
        <v>0.315541218637993</v>
      </c>
      <c r="Q112" s="70" t="n">
        <f aca="false">kWhgen!Q112/(Z750RatedkWh*SurveyHrsIn!Q112)</f>
        <v>0.403584229390681</v>
      </c>
      <c r="R112" s="70" t="n">
        <f aca="false">kWhgen!R112/(Z750RatedkWh*SurveyHrsIn!R112)</f>
        <v>0.332936507936508</v>
      </c>
      <c r="S112" s="70" t="n">
        <f aca="false">kWhgen!S112/(Z750RatedkWh*SurveyHrsIn!S112)</f>
        <v>0.273118279569893</v>
      </c>
      <c r="T112" s="70" t="n">
        <f aca="false">kWhgen!T112/(Z750RatedkWh*SurveyHrsIn!T112)</f>
        <v>0.396296296296296</v>
      </c>
      <c r="U112" s="70" t="n">
        <f aca="false">kWhgen!U112/(Z750RatedkWh*SurveyHrsIn!U112)</f>
        <v>0.348811034902016</v>
      </c>
      <c r="V112" s="70" t="n">
        <f aca="false">kWhgen!V112/(Z750RatedkWh*SurveyHrsIn!V112)</f>
        <v>0.261481481481482</v>
      </c>
      <c r="W112" s="70" t="n">
        <f aca="false">kWhgen!W112/(Z750RatedkWh*SurveyHrsIn!W112)</f>
        <v>0.154062724014337</v>
      </c>
      <c r="X112" s="70" t="n">
        <f aca="false">kWhgen!X112/(Z750RatedkWh*SurveyHrsIn!X112)</f>
        <v>0.15089605734767</v>
      </c>
      <c r="Y112" s="70" t="n">
        <f aca="false">kWhgen!Y112/(Z750RatedkWh*SurveyHrsIn!Y112)</f>
        <v>0.181851851851852</v>
      </c>
      <c r="Z112" s="70" t="n">
        <f aca="false">kWhgen!Z112/(Z750RatedkWh*SurveyHrsIn!Z112)</f>
        <v>0.241935483870968</v>
      </c>
      <c r="AA112" s="70" t="n">
        <f aca="false">kWhgen!AA112/(Z750RatedkWh*SurveyHrsIn!AA112)</f>
        <v>0.286666666666667</v>
      </c>
      <c r="AB112" s="70" t="n">
        <f aca="false">kWhgen!AB112/(Z750RatedkWh*SurveyHrsIn!AB112)</f>
        <v>0.412186379928315</v>
      </c>
      <c r="AC112" s="70" t="n">
        <f aca="false">kWhgen!AC112/(Z750RatedkWh*SurveyHrsIn!AC112)</f>
        <v>0.386727349384384</v>
      </c>
      <c r="AD112" s="70" t="n">
        <f aca="false">kWhgen!AD112/(Z750RatedkWh*SurveyHrsIn!AD112)</f>
        <v>0.508333333333333</v>
      </c>
      <c r="AE112" s="70" t="n">
        <f aca="false">kWhgen!AE112/(Z750RatedkWh*SurveyHrsIn!AE112)</f>
        <v>0.358064516129032</v>
      </c>
      <c r="AF112" s="70"/>
      <c r="AG112" s="70"/>
      <c r="AH112" s="70"/>
      <c r="AI112" s="70"/>
      <c r="AJ112" s="70"/>
      <c r="AK112" s="70"/>
      <c r="AL112" s="70"/>
      <c r="AM112" s="70"/>
      <c r="AN112" s="70"/>
      <c r="AO112" s="70" t="n">
        <f aca="false">AVERAGE(E112:P112)</f>
        <v>0.306544047954467</v>
      </c>
      <c r="AP112" s="70" t="n">
        <f aca="false">AVERAGE(Q112:AB112)</f>
        <v>0.28698558277139</v>
      </c>
      <c r="AQ112" s="70" t="n">
        <f aca="false">AVERAGE(AC112:AN112)</f>
        <v>0.417708399615583</v>
      </c>
      <c r="AR112" s="70" t="n">
        <f aca="false">AVERAGE(E112:G112)</f>
        <v>0.361767987915042</v>
      </c>
      <c r="AS112" s="70" t="n">
        <f aca="false">AVERAGE(H112:J112)</f>
        <v>0.342260155316607</v>
      </c>
      <c r="AT112" s="70" t="n">
        <f aca="false">AVERAGE(K112:M112)</f>
        <v>0.210191656710474</v>
      </c>
      <c r="AU112" s="136" t="n">
        <f aca="false">AVERAGE(N112:P112)</f>
        <v>0.311956391875747</v>
      </c>
      <c r="AV112" s="70" t="n">
        <f aca="false">AVERAGE(Q112:S112)</f>
        <v>0.336546338965694</v>
      </c>
      <c r="AW112" s="70" t="n">
        <f aca="false">AVERAGE(T112:V112)</f>
        <v>0.335529604226598</v>
      </c>
      <c r="AX112" s="70" t="n">
        <f aca="false">AVERAGE(W112:Y112)</f>
        <v>0.162270211071286</v>
      </c>
      <c r="AY112" s="70" t="n">
        <f aca="false">AVERAGE(Z112:AB112)</f>
        <v>0.313596176821983</v>
      </c>
      <c r="AZ112" s="70" t="n">
        <f aca="false">AVERAGE(AC112:AE112)</f>
        <v>0.417708399615583</v>
      </c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</row>
    <row r="113" customFormat="false" ht="12.75" hidden="false" customHeight="false" outlineLevel="0" collapsed="false">
      <c r="A113" s="69" t="s">
        <v>27</v>
      </c>
      <c r="B113" s="69" t="n">
        <v>2</v>
      </c>
      <c r="C113" s="69" t="n">
        <v>103</v>
      </c>
      <c r="D113" s="70" t="n">
        <f aca="false">kWhgen!D113/(Z750RatedkWh*SurveyHrsIn!D113)</f>
        <v>0.299283154121864</v>
      </c>
      <c r="E113" s="70" t="n">
        <f aca="false">kWhgen!E113/(Z750RatedkWh*SurveyHrsIn!E113)</f>
        <v>0.316467741935484</v>
      </c>
      <c r="F113" s="70" t="n">
        <f aca="false">kWhgen!F113/(Z750RatedkWh*SurveyHrsIn!F113)</f>
        <v>0.445911835136269</v>
      </c>
      <c r="G113" s="70" t="n">
        <f aca="false">kWhgen!G113/(Z750RatedkWh*SurveyHrsIn!G113)</f>
        <v>0.302170633173187</v>
      </c>
      <c r="H113" s="70" t="n">
        <f aca="false">kWhgen!H113/(Z750RatedkWh*SurveyHrsIn!H113)</f>
        <v>0.3777</v>
      </c>
      <c r="I113" s="70" t="n">
        <f aca="false">kWhgen!I113/(Z750RatedkWh*SurveyHrsIn!I113)</f>
        <v>0.337275985663082</v>
      </c>
      <c r="J113" s="70" t="n">
        <f aca="false">kWhgen!J113/(Z750RatedkWh*SurveyHrsIn!J113)</f>
        <v>0.313333333333333</v>
      </c>
      <c r="K113" s="70" t="n">
        <f aca="false">kWhgen!K113/(Z750RatedkWh*SurveyHrsIn!K113)</f>
        <v>0.141218637992832</v>
      </c>
      <c r="L113" s="70" t="n">
        <f aca="false">kWhgen!L113/(Z750RatedkWh*SurveyHrsIn!L113)</f>
        <v>0.173835125448029</v>
      </c>
      <c r="M113" s="70" t="n">
        <f aca="false">kWhgen!M113/(Z750RatedkWh*SurveyHrsIn!M113)</f>
        <v>0.294444444444444</v>
      </c>
      <c r="N113" s="70" t="n">
        <f aca="false">kWhgen!N113/(Z750RatedkWh*SurveyHrsIn!N113)</f>
        <v>0.305017921146953</v>
      </c>
      <c r="O113" s="70" t="n">
        <f aca="false">kWhgen!O113/(Z750RatedkWh*SurveyHrsIn!O113)</f>
        <v>0.375185185185185</v>
      </c>
      <c r="P113" s="70" t="n">
        <f aca="false">kWhgen!P113/(Z750RatedkWh*SurveyHrsIn!P113)</f>
        <v>0.29152688172043</v>
      </c>
      <c r="Q113" s="70" t="n">
        <f aca="false">kWhgen!Q113/(Z750RatedkWh*SurveyHrsIn!Q113)</f>
        <v>0.4</v>
      </c>
      <c r="R113" s="70" t="n">
        <f aca="false">kWhgen!R113/(Z750RatedkWh*SurveyHrsIn!R113)</f>
        <v>0.334126984126984</v>
      </c>
      <c r="S113" s="70" t="n">
        <f aca="false">kWhgen!S113/(Z750RatedkWh*SurveyHrsIn!S113)</f>
        <v>0.267741935483871</v>
      </c>
      <c r="T113" s="70" t="n">
        <f aca="false">kWhgen!T113/(Z750RatedkWh*SurveyHrsIn!T113)</f>
        <v>0.436296296296296</v>
      </c>
      <c r="U113" s="70" t="n">
        <f aca="false">kWhgen!U113/(Z750RatedkWh*SurveyHrsIn!U113)</f>
        <v>0.331353025147161</v>
      </c>
      <c r="V113" s="70" t="n">
        <f aca="false">kWhgen!V113/(Z750RatedkWh*SurveyHrsIn!V113)</f>
        <v>0.298148148148148</v>
      </c>
      <c r="W113" s="70" t="n">
        <f aca="false">kWhgen!W113/(Z750RatedkWh*SurveyHrsIn!W113)</f>
        <v>0.176060931899642</v>
      </c>
      <c r="X113" s="70" t="n">
        <f aca="false">kWhgen!X113/(Z750RatedkWh*SurveyHrsIn!X113)</f>
        <v>0.182078853046595</v>
      </c>
      <c r="Y113" s="70" t="n">
        <f aca="false">kWhgen!Y113/(Z750RatedkWh*SurveyHrsIn!Y113)</f>
        <v>0.183703703703704</v>
      </c>
      <c r="Z113" s="70" t="n">
        <f aca="false">kWhgen!Z113/(Z750RatedkWh*SurveyHrsIn!Z113)</f>
        <v>0.38673835125448</v>
      </c>
      <c r="AA113" s="70" t="n">
        <f aca="false">kWhgen!AA113/(Z750RatedkWh*SurveyHrsIn!AA113)</f>
        <v>0.394814814814815</v>
      </c>
      <c r="AB113" s="70" t="n">
        <f aca="false">kWhgen!AB113/(Z750RatedkWh*SurveyHrsIn!AB113)</f>
        <v>0.421146953405018</v>
      </c>
      <c r="AC113" s="70" t="n">
        <f aca="false">kWhgen!AC113/(Z750RatedkWh*SurveyHrsIn!AC113)</f>
        <v>0.426107095203357</v>
      </c>
      <c r="AD113" s="70" t="n">
        <f aca="false">kWhgen!AD113/(Z750RatedkWh*SurveyHrsIn!AD113)</f>
        <v>0.527380952380952</v>
      </c>
      <c r="AE113" s="70" t="n">
        <f aca="false">kWhgen!AE113/(Z750RatedkWh*SurveyHrsIn!AE113)</f>
        <v>0.372401433691756</v>
      </c>
      <c r="AF113" s="70"/>
      <c r="AG113" s="70"/>
      <c r="AH113" s="70"/>
      <c r="AI113" s="70"/>
      <c r="AJ113" s="70"/>
      <c r="AK113" s="70"/>
      <c r="AL113" s="70"/>
      <c r="AM113" s="70"/>
      <c r="AN113" s="70"/>
      <c r="AO113" s="70" t="n">
        <f aca="false">AVERAGE(E113:P113)</f>
        <v>0.306173977098269</v>
      </c>
      <c r="AP113" s="70" t="n">
        <f aca="false">AVERAGE(Q113:AB113)</f>
        <v>0.317684166443893</v>
      </c>
      <c r="AQ113" s="70" t="n">
        <f aca="false">AVERAGE(AC113:AN113)</f>
        <v>0.441963160425355</v>
      </c>
      <c r="AR113" s="70" t="n">
        <f aca="false">AVERAGE(E113:G113)</f>
        <v>0.354850070081647</v>
      </c>
      <c r="AS113" s="70" t="n">
        <f aca="false">AVERAGE(H113:J113)</f>
        <v>0.342769772998805</v>
      </c>
      <c r="AT113" s="70" t="n">
        <f aca="false">AVERAGE(K113:M113)</f>
        <v>0.203166069295102</v>
      </c>
      <c r="AU113" s="136" t="n">
        <f aca="false">AVERAGE(N113:P113)</f>
        <v>0.323909996017523</v>
      </c>
      <c r="AV113" s="70" t="n">
        <f aca="false">AVERAGE(Q113:S113)</f>
        <v>0.333956306536952</v>
      </c>
      <c r="AW113" s="70" t="n">
        <f aca="false">AVERAGE(T113:V113)</f>
        <v>0.355265823197202</v>
      </c>
      <c r="AX113" s="70" t="n">
        <f aca="false">AVERAGE(W113:Y113)</f>
        <v>0.180614496216647</v>
      </c>
      <c r="AY113" s="70" t="n">
        <f aca="false">AVERAGE(Z113:AB113)</f>
        <v>0.400900039824771</v>
      </c>
      <c r="AZ113" s="70" t="n">
        <f aca="false">AVERAGE(AC113:AE113)</f>
        <v>0.441963160425355</v>
      </c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</row>
    <row r="114" customFormat="false" ht="12.75" hidden="false" customHeight="false" outlineLevel="0" collapsed="false">
      <c r="A114" s="69" t="s">
        <v>27</v>
      </c>
      <c r="B114" s="69" t="n">
        <v>2</v>
      </c>
      <c r="C114" s="69" t="n">
        <v>104</v>
      </c>
      <c r="D114" s="70" t="n">
        <f aca="false">kWhgen!D114/(Z750RatedkWh*SurveyHrsIn!D114)</f>
        <v>0.416487455197133</v>
      </c>
      <c r="E114" s="70" t="n">
        <f aca="false">kWhgen!E114/(Z750RatedkWh*SurveyHrsIn!E114)</f>
        <v>0.399494623655914</v>
      </c>
      <c r="F114" s="70" t="n">
        <f aca="false">kWhgen!F114/(Z750RatedkWh*SurveyHrsIn!F114)</f>
        <v>0.487072927610386</v>
      </c>
      <c r="G114" s="70" t="n">
        <f aca="false">kWhgen!G114/(Z750RatedkWh*SurveyHrsIn!G114)</f>
        <v>0.351706802545841</v>
      </c>
      <c r="H114" s="70" t="n">
        <f aca="false">kWhgen!H114/(Z750RatedkWh*SurveyHrsIn!H114)</f>
        <v>0.428244444444444</v>
      </c>
      <c r="I114" s="70" t="n">
        <f aca="false">kWhgen!I114/(Z750RatedkWh*SurveyHrsIn!I114)</f>
        <v>0.393548387096774</v>
      </c>
      <c r="J114" s="70" t="n">
        <f aca="false">kWhgen!J114/(Z750RatedkWh*SurveyHrsIn!J114)</f>
        <v>0.35962962962963</v>
      </c>
      <c r="K114" s="70" t="n">
        <f aca="false">kWhgen!K114/(Z750RatedkWh*SurveyHrsIn!K114)</f>
        <v>0.178494623655914</v>
      </c>
      <c r="L114" s="70" t="n">
        <f aca="false">kWhgen!L114/(Z750RatedkWh*SurveyHrsIn!L114)</f>
        <v>0.200716845878136</v>
      </c>
      <c r="M114" s="70" t="n">
        <f aca="false">kWhgen!M114/(Z750RatedkWh*SurveyHrsIn!M114)</f>
        <v>0.367346296296296</v>
      </c>
      <c r="N114" s="70" t="n">
        <f aca="false">kWhgen!N114/(Z750RatedkWh*SurveyHrsIn!N114)</f>
        <v>0.36831541218638</v>
      </c>
      <c r="O114" s="70" t="n">
        <f aca="false">kWhgen!O114/(Z750RatedkWh*SurveyHrsIn!O114)</f>
        <v>0.441851851851852</v>
      </c>
      <c r="P114" s="70" t="n">
        <f aca="false">kWhgen!P114/(Z750RatedkWh*SurveyHrsIn!P114)</f>
        <v>0.330953405017921</v>
      </c>
      <c r="Q114" s="70" t="n">
        <f aca="false">kWhgen!Q114/(Z750RatedkWh*SurveyHrsIn!Q114)</f>
        <v>0.397849462365591</v>
      </c>
      <c r="R114" s="70" t="n">
        <f aca="false">kWhgen!R114/(Z750RatedkWh*SurveyHrsIn!R114)</f>
        <v>0.203174603174603</v>
      </c>
      <c r="S114" s="70" t="n">
        <f aca="false">kWhgen!S114/(Z750RatedkWh*SurveyHrsIn!S114)</f>
        <v>0.295340501792115</v>
      </c>
      <c r="T114" s="70" t="n">
        <f aca="false">kWhgen!T114/(Z750RatedkWh*SurveyHrsIn!T114)</f>
        <v>0.434074074074074</v>
      </c>
      <c r="U114" s="70" t="n">
        <f aca="false">kWhgen!U114/(Z750RatedkWh*SurveyHrsIn!U114)</f>
        <v>0.394900180654835</v>
      </c>
      <c r="V114" s="70" t="n">
        <f aca="false">kWhgen!V114/(Z750RatedkWh*SurveyHrsIn!V114)</f>
        <v>0.305555555555556</v>
      </c>
      <c r="W114" s="70" t="n">
        <f aca="false">kWhgen!W114/(Z750RatedkWh*SurveyHrsIn!W114)</f>
        <v>0.195428315412186</v>
      </c>
      <c r="X114" s="70" t="n">
        <f aca="false">kWhgen!X114/(Z750RatedkWh*SurveyHrsIn!X114)</f>
        <v>0.207168458781362</v>
      </c>
      <c r="Y114" s="70" t="n">
        <f aca="false">kWhgen!Y114/(Z750RatedkWh*SurveyHrsIn!Y114)</f>
        <v>0.221111111111111</v>
      </c>
      <c r="Z114" s="70" t="n">
        <f aca="false">kWhgen!Z114/(Z750RatedkWh*SurveyHrsIn!Z114)</f>
        <v>0.435483870967742</v>
      </c>
      <c r="AA114" s="70" t="n">
        <f aca="false">kWhgen!AA114/(Z750RatedkWh*SurveyHrsIn!AA114)</f>
        <v>0.425925925925926</v>
      </c>
      <c r="AB114" s="70" t="n">
        <f aca="false">kWhgen!AB114/(Z750RatedkWh*SurveyHrsIn!AB114)</f>
        <v>0.474551971326165</v>
      </c>
      <c r="AC114" s="70" t="n">
        <f aca="false">kWhgen!AC114/(Z750RatedkWh*SurveyHrsIn!AC114)</f>
        <v>0.441626087698355</v>
      </c>
      <c r="AD114" s="70" t="n">
        <f aca="false">kWhgen!AD114/(Z750RatedkWh*SurveyHrsIn!AD114)</f>
        <v>0.572222222222222</v>
      </c>
      <c r="AE114" s="70" t="n">
        <f aca="false">kWhgen!AE114/(Z750RatedkWh*SurveyHrsIn!AE114)</f>
        <v>0.410394265232975</v>
      </c>
      <c r="AF114" s="70"/>
      <c r="AG114" s="70"/>
      <c r="AH114" s="70"/>
      <c r="AI114" s="70"/>
      <c r="AJ114" s="70"/>
      <c r="AK114" s="70"/>
      <c r="AL114" s="70"/>
      <c r="AM114" s="70"/>
      <c r="AN114" s="70"/>
      <c r="AO114" s="70" t="n">
        <f aca="false">AVERAGE(E114:P114)</f>
        <v>0.358947937489124</v>
      </c>
      <c r="AP114" s="70" t="n">
        <f aca="false">AVERAGE(Q114:AB114)</f>
        <v>0.332547002595106</v>
      </c>
      <c r="AQ114" s="70" t="n">
        <f aca="false">AVERAGE(AC114:AN114)</f>
        <v>0.474747525051184</v>
      </c>
      <c r="AR114" s="70" t="n">
        <f aca="false">AVERAGE(E114:G114)</f>
        <v>0.41275811793738</v>
      </c>
      <c r="AS114" s="70" t="n">
        <f aca="false">AVERAGE(H114:J114)</f>
        <v>0.393807487056949</v>
      </c>
      <c r="AT114" s="70" t="n">
        <f aca="false">AVERAGE(K114:M114)</f>
        <v>0.248852588610116</v>
      </c>
      <c r="AU114" s="136" t="n">
        <f aca="false">AVERAGE(N114:P114)</f>
        <v>0.380373556352051</v>
      </c>
      <c r="AV114" s="70" t="n">
        <f aca="false">AVERAGE(Q114:S114)</f>
        <v>0.29878818911077</v>
      </c>
      <c r="AW114" s="70" t="n">
        <f aca="false">AVERAGE(T114:V114)</f>
        <v>0.378176603428155</v>
      </c>
      <c r="AX114" s="70" t="n">
        <f aca="false">AVERAGE(W114:Y114)</f>
        <v>0.207902628434887</v>
      </c>
      <c r="AY114" s="70" t="n">
        <f aca="false">AVERAGE(Z114:AB114)</f>
        <v>0.445320589406611</v>
      </c>
      <c r="AZ114" s="70" t="n">
        <f aca="false">AVERAGE(AC114:AE114)</f>
        <v>0.474747525051184</v>
      </c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</row>
    <row r="115" customFormat="false" ht="12.75" hidden="false" customHeight="false" outlineLevel="0" collapsed="false">
      <c r="A115" s="69" t="s">
        <v>27</v>
      </c>
      <c r="B115" s="69" t="n">
        <v>2</v>
      </c>
      <c r="C115" s="69" t="n">
        <v>105</v>
      </c>
      <c r="D115" s="70" t="n">
        <f aca="false">kWhgen!D115/(Z750RatedkWh*SurveyHrsIn!D115)</f>
        <v>0.404659498207885</v>
      </c>
      <c r="E115" s="70" t="n">
        <f aca="false">kWhgen!E115/(Z750RatedkWh*SurveyHrsIn!E115)</f>
        <v>0.361390681003584</v>
      </c>
      <c r="F115" s="70" t="n">
        <f aca="false">kWhgen!F115/(Z750RatedkWh*SurveyHrsIn!F115)</f>
        <v>0.45577334687486</v>
      </c>
      <c r="G115" s="70" t="n">
        <f aca="false">kWhgen!G115/(Z750RatedkWh*SurveyHrsIn!G115)</f>
        <v>0.322315342051399</v>
      </c>
      <c r="H115" s="70" t="n">
        <f aca="false">kWhgen!H115/(Z750RatedkWh*SurveyHrsIn!H115)</f>
        <v>0.411555555555556</v>
      </c>
      <c r="I115" s="70" t="n">
        <f aca="false">kWhgen!I115/(Z750RatedkWh*SurveyHrsIn!I115)</f>
        <v>0.372043010752688</v>
      </c>
      <c r="J115" s="70" t="n">
        <f aca="false">kWhgen!J115/(Z750RatedkWh*SurveyHrsIn!J115)</f>
        <v>0.328888888888889</v>
      </c>
      <c r="K115" s="70" t="n">
        <f aca="false">kWhgen!K115/(Z750RatedkWh*SurveyHrsIn!K115)</f>
        <v>0.164874551971326</v>
      </c>
      <c r="L115" s="70" t="n">
        <f aca="false">kWhgen!L115/(Z750RatedkWh*SurveyHrsIn!L115)</f>
        <v>0.186021505376344</v>
      </c>
      <c r="M115" s="70" t="n">
        <f aca="false">kWhgen!M115/(Z750RatedkWh*SurveyHrsIn!M115)</f>
        <v>0.34257037037037</v>
      </c>
      <c r="N115" s="70" t="n">
        <f aca="false">kWhgen!N115/(Z750RatedkWh*SurveyHrsIn!N115)</f>
        <v>0.332516129032258</v>
      </c>
      <c r="O115" s="70" t="n">
        <f aca="false">kWhgen!O115/(Z750RatedkWh*SurveyHrsIn!O115)</f>
        <v>0.373703703703704</v>
      </c>
      <c r="P115" s="70" t="n">
        <f aca="false">kWhgen!P115/(Z750RatedkWh*SurveyHrsIn!P115)</f>
        <v>0.324143369175627</v>
      </c>
      <c r="Q115" s="70" t="n">
        <f aca="false">kWhgen!Q115/(Z750RatedkWh*SurveyHrsIn!Q115)</f>
        <v>0.417562724014337</v>
      </c>
      <c r="R115" s="70" t="n">
        <f aca="false">kWhgen!R115/(Z750RatedkWh*SurveyHrsIn!R115)</f>
        <v>0.354761904761905</v>
      </c>
      <c r="S115" s="70" t="n">
        <f aca="false">kWhgen!S115/(Z750RatedkWh*SurveyHrsIn!S115)</f>
        <v>0.300358422939068</v>
      </c>
      <c r="T115" s="70" t="n">
        <f aca="false">kWhgen!T115/(Z750RatedkWh*SurveyHrsIn!T115)</f>
        <v>0.444074074074074</v>
      </c>
      <c r="U115" s="70" t="n">
        <f aca="false">kWhgen!U115/(Z750RatedkWh*SurveyHrsIn!U115)</f>
        <v>0.344970272755948</v>
      </c>
      <c r="V115" s="70" t="n">
        <f aca="false">kWhgen!V115/(Z750RatedkWh*SurveyHrsIn!V115)</f>
        <v>0</v>
      </c>
      <c r="W115" s="70" t="n">
        <f aca="false">kWhgen!W115/(Z750RatedkWh*SurveyHrsIn!W115)</f>
        <v>0</v>
      </c>
      <c r="X115" s="70" t="n">
        <f aca="false">kWhgen!X115/(Z750RatedkWh*SurveyHrsIn!X115)</f>
        <v>0</v>
      </c>
      <c r="Y115" s="70" t="n">
        <f aca="false">kWhgen!Y115/(Z750RatedkWh*SurveyHrsIn!Y115)</f>
        <v>0</v>
      </c>
      <c r="Z115" s="70" t="n">
        <f aca="false">kWhgen!Z115/(Z750RatedkWh*SurveyHrsIn!Z115)</f>
        <v>0</v>
      </c>
      <c r="AA115" s="70" t="n">
        <f aca="false">kWhgen!AA115/(Z750RatedkWh*SurveyHrsIn!AA115)</f>
        <v>0.362962962962963</v>
      </c>
      <c r="AB115" s="70" t="n">
        <f aca="false">kWhgen!AB115/(Z750RatedkWh*SurveyHrsIn!AB115)</f>
        <v>0.480286738351254</v>
      </c>
      <c r="AC115" s="70" t="n">
        <f aca="false">kWhgen!AC115/(Z750RatedkWh*SurveyHrsIn!AC115)</f>
        <v>0.433740462921337</v>
      </c>
      <c r="AD115" s="70" t="n">
        <f aca="false">kWhgen!AD115/(Z750RatedkWh*SurveyHrsIn!AD115)</f>
        <v>0.567460317460317</v>
      </c>
      <c r="AE115" s="70" t="n">
        <f aca="false">kWhgen!AE115/(Z750RatedkWh*SurveyHrsIn!AE115)</f>
        <v>0.403225806451613</v>
      </c>
      <c r="AF115" s="70"/>
      <c r="AG115" s="70"/>
      <c r="AH115" s="70"/>
      <c r="AI115" s="70"/>
      <c r="AJ115" s="70"/>
      <c r="AK115" s="70"/>
      <c r="AL115" s="70"/>
      <c r="AM115" s="70"/>
      <c r="AN115" s="70"/>
      <c r="AO115" s="70" t="n">
        <f aca="false">AVERAGE(E115:P115)</f>
        <v>0.331316371229717</v>
      </c>
      <c r="AP115" s="70" t="n">
        <f aca="false">AVERAGE(Q115:AB115)</f>
        <v>0.225414758321629</v>
      </c>
      <c r="AQ115" s="70" t="n">
        <f aca="false">AVERAGE(AC115:AN115)</f>
        <v>0.468142195611089</v>
      </c>
      <c r="AR115" s="70" t="n">
        <f aca="false">AVERAGE(E115:G115)</f>
        <v>0.379826456643281</v>
      </c>
      <c r="AS115" s="70" t="n">
        <f aca="false">AVERAGE(H115:J115)</f>
        <v>0.370829151732378</v>
      </c>
      <c r="AT115" s="70" t="n">
        <f aca="false">AVERAGE(K115:M115)</f>
        <v>0.231155475906014</v>
      </c>
      <c r="AU115" s="136" t="n">
        <f aca="false">AVERAGE(N115:P115)</f>
        <v>0.343454400637196</v>
      </c>
      <c r="AV115" s="70" t="n">
        <f aca="false">AVERAGE(Q115:S115)</f>
        <v>0.357561017238437</v>
      </c>
      <c r="AW115" s="70" t="n">
        <f aca="false">AVERAGE(T115:V115)</f>
        <v>0.263014782276674</v>
      </c>
      <c r="AX115" s="70" t="n">
        <f aca="false">AVERAGE(W115:Y115)</f>
        <v>0</v>
      </c>
      <c r="AY115" s="70" t="n">
        <f aca="false">AVERAGE(Z115:AB115)</f>
        <v>0.281083233771406</v>
      </c>
      <c r="AZ115" s="70" t="n">
        <f aca="false">AVERAGE(AC115:AE115)</f>
        <v>0.468142195611089</v>
      </c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</row>
    <row r="116" customFormat="false" ht="12.75" hidden="false" customHeight="false" outlineLevel="0" collapsed="false">
      <c r="A116" s="69" t="s">
        <v>27</v>
      </c>
      <c r="B116" s="69" t="n">
        <v>2</v>
      </c>
      <c r="C116" s="69" t="n">
        <v>106</v>
      </c>
      <c r="D116" s="70" t="n">
        <f aca="false">kWhgen!D116/(Z750RatedkWh*SurveyHrsIn!D116)</f>
        <v>0.391397849462366</v>
      </c>
      <c r="E116" s="70" t="n">
        <f aca="false">kWhgen!E116/(Z750RatedkWh*SurveyHrsIn!E116)</f>
        <v>0.368611111111111</v>
      </c>
      <c r="F116" s="70" t="n">
        <f aca="false">kWhgen!F116/(Z750RatedkWh*SurveyHrsIn!F116)</f>
        <v>0.472066279312531</v>
      </c>
      <c r="G116" s="70" t="n">
        <f aca="false">kWhgen!G116/(Z750RatedkWh*SurveyHrsIn!G116)</f>
        <v>0.337506433992347</v>
      </c>
      <c r="H116" s="70" t="n">
        <f aca="false">kWhgen!H116/(Z750RatedkWh*SurveyHrsIn!H116)</f>
        <v>0.397255555555556</v>
      </c>
      <c r="I116" s="70" t="n">
        <f aca="false">kWhgen!I116/(Z750RatedkWh*SurveyHrsIn!I116)</f>
        <v>0.378853046594982</v>
      </c>
      <c r="J116" s="70" t="n">
        <f aca="false">kWhgen!J116/(Z750RatedkWh*SurveyHrsIn!J116)</f>
        <v>0.311111111111111</v>
      </c>
      <c r="K116" s="70" t="n">
        <f aca="false">kWhgen!K116/(Z750RatedkWh*SurveyHrsIn!K116)</f>
        <v>0.172759856630824</v>
      </c>
      <c r="L116" s="70" t="n">
        <f aca="false">kWhgen!L116/(Z750RatedkWh*SurveyHrsIn!L116)</f>
        <v>0.194982078853047</v>
      </c>
      <c r="M116" s="70" t="n">
        <f aca="false">kWhgen!M116/(Z750RatedkWh*SurveyHrsIn!M116)</f>
        <v>0.327761111111111</v>
      </c>
      <c r="N116" s="70" t="n">
        <f aca="false">kWhgen!N116/(Z750RatedkWh*SurveyHrsIn!N116)</f>
        <v>0.339362007168459</v>
      </c>
      <c r="O116" s="70" t="n">
        <f aca="false">kWhgen!O116/(Z750RatedkWh*SurveyHrsIn!O116)</f>
        <v>0.413703703703704</v>
      </c>
      <c r="P116" s="70" t="n">
        <f aca="false">kWhgen!P116/(Z750RatedkWh*SurveyHrsIn!P116)</f>
        <v>0.324860215053763</v>
      </c>
      <c r="Q116" s="70" t="n">
        <f aca="false">kWhgen!Q116/(Z750RatedkWh*SurveyHrsIn!Q116)</f>
        <v>0.421863799283154</v>
      </c>
      <c r="R116" s="70" t="n">
        <f aca="false">kWhgen!R116/(Z750RatedkWh*SurveyHrsIn!R116)</f>
        <v>0.140873015873016</v>
      </c>
      <c r="S116" s="70" t="n">
        <f aca="false">kWhgen!S116/(Z750RatedkWh*SurveyHrsIn!S116)</f>
        <v>0.0200716845878136</v>
      </c>
      <c r="T116" s="70" t="n">
        <f aca="false">kWhgen!T116/(Z750RatedkWh*SurveyHrsIn!T116)</f>
        <v>0.343333333333333</v>
      </c>
      <c r="U116" s="70" t="n">
        <f aca="false">kWhgen!U116/(Z750RatedkWh*SurveyHrsIn!U116)</f>
        <v>0.353699277633376</v>
      </c>
      <c r="V116" s="70" t="n">
        <f aca="false">kWhgen!V116/(Z750RatedkWh*SurveyHrsIn!V116)</f>
        <v>0.288518518518519</v>
      </c>
      <c r="W116" s="70" t="n">
        <f aca="false">kWhgen!W116/(Z750RatedkWh*SurveyHrsIn!W116)</f>
        <v>0.150410394265233</v>
      </c>
      <c r="X116" s="70" t="n">
        <f aca="false">kWhgen!X116/(Z750RatedkWh*SurveyHrsIn!X116)</f>
        <v>0.184229390681004</v>
      </c>
      <c r="Y116" s="70" t="n">
        <f aca="false">kWhgen!Y116/(Z750RatedkWh*SurveyHrsIn!Y116)</f>
        <v>0.202222222222222</v>
      </c>
      <c r="Z116" s="70" t="n">
        <f aca="false">kWhgen!Z116/(Z750RatedkWh*SurveyHrsIn!Z116)</f>
        <v>0.208838709677419</v>
      </c>
      <c r="AA116" s="70" t="n">
        <f aca="false">kWhgen!AA116/(Z750RatedkWh*SurveyHrsIn!AA116)</f>
        <v>0.355555555555556</v>
      </c>
      <c r="AB116" s="70" t="n">
        <f aca="false">kWhgen!AB116/(Z750RatedkWh*SurveyHrsIn!AB116)</f>
        <v>0.344802867383513</v>
      </c>
      <c r="AC116" s="70" t="n">
        <f aca="false">kWhgen!AC116/(Z750RatedkWh*SurveyHrsIn!AC116)</f>
        <v>0.38963176113946</v>
      </c>
      <c r="AD116" s="70" t="n">
        <f aca="false">kWhgen!AD116/(Z750RatedkWh*SurveyHrsIn!AD116)</f>
        <v>0.440873015873016</v>
      </c>
      <c r="AE116" s="70" t="n">
        <f aca="false">kWhgen!AE116/(Z750RatedkWh*SurveyHrsIn!AE116)</f>
        <v>0.394623655913979</v>
      </c>
      <c r="AF116" s="70"/>
      <c r="AG116" s="70"/>
      <c r="AH116" s="70"/>
      <c r="AI116" s="70"/>
      <c r="AJ116" s="70"/>
      <c r="AK116" s="70"/>
      <c r="AL116" s="70"/>
      <c r="AM116" s="70"/>
      <c r="AN116" s="70"/>
      <c r="AO116" s="70" t="n">
        <f aca="false">AVERAGE(E116:P116)</f>
        <v>0.336569375849879</v>
      </c>
      <c r="AP116" s="70" t="n">
        <f aca="false">AVERAGE(Q116:AB116)</f>
        <v>0.251201564084513</v>
      </c>
      <c r="AQ116" s="70" t="n">
        <f aca="false">AVERAGE(AC116:AN116)</f>
        <v>0.408376144308818</v>
      </c>
      <c r="AR116" s="70" t="n">
        <f aca="false">AVERAGE(E116:G116)</f>
        <v>0.392727941471996</v>
      </c>
      <c r="AS116" s="70" t="n">
        <f aca="false">AVERAGE(H116:J116)</f>
        <v>0.362406571087216</v>
      </c>
      <c r="AT116" s="70" t="n">
        <f aca="false">AVERAGE(K116:M116)</f>
        <v>0.231834348864994</v>
      </c>
      <c r="AU116" s="136" t="n">
        <f aca="false">AVERAGE(N116:P116)</f>
        <v>0.359308641975309</v>
      </c>
      <c r="AV116" s="70" t="n">
        <f aca="false">AVERAGE(Q116:S116)</f>
        <v>0.194269499914661</v>
      </c>
      <c r="AW116" s="70" t="n">
        <f aca="false">AVERAGE(T116:V116)</f>
        <v>0.328517043161743</v>
      </c>
      <c r="AX116" s="70" t="n">
        <f aca="false">AVERAGE(W116:Y116)</f>
        <v>0.178954002389486</v>
      </c>
      <c r="AY116" s="70" t="n">
        <f aca="false">AVERAGE(Z116:AB116)</f>
        <v>0.303065710872163</v>
      </c>
      <c r="AZ116" s="70" t="n">
        <f aca="false">AVERAGE(AC116:AE116)</f>
        <v>0.408376144308818</v>
      </c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</row>
    <row r="117" customFormat="false" ht="12.75" hidden="false" customHeight="false" outlineLevel="0" collapsed="false">
      <c r="A117" s="69" t="s">
        <v>27</v>
      </c>
      <c r="B117" s="69" t="n">
        <v>2</v>
      </c>
      <c r="C117" s="69" t="n">
        <v>107</v>
      </c>
      <c r="D117" s="70" t="n">
        <f aca="false">kWhgen!D117/(Z750RatedkWh*SurveyHrsIn!D117)</f>
        <v>0.405376344086022</v>
      </c>
      <c r="E117" s="70" t="n">
        <f aca="false">kWhgen!E117/(Z750RatedkWh*SurveyHrsIn!E117)</f>
        <v>0.340132616487455</v>
      </c>
      <c r="F117" s="70" t="n">
        <f aca="false">kWhgen!F117/(Z750RatedkWh*SurveyHrsIn!F117)</f>
        <v>0.45577334687486</v>
      </c>
      <c r="G117" s="70" t="n">
        <f aca="false">kWhgen!G117/(Z750RatedkWh*SurveyHrsIn!G117)</f>
        <v>0.310282805530797</v>
      </c>
      <c r="H117" s="70" t="n">
        <f aca="false">kWhgen!H117/(Z750RatedkWh*SurveyHrsIn!H117)</f>
        <v>0.393740740740741</v>
      </c>
      <c r="I117" s="70" t="n">
        <f aca="false">kWhgen!I117/(Z750RatedkWh*SurveyHrsIn!I117)</f>
        <v>0.347311827956989</v>
      </c>
      <c r="J117" s="70" t="n">
        <f aca="false">kWhgen!J117/(Z750RatedkWh*SurveyHrsIn!J117)</f>
        <v>0.309259259259259</v>
      </c>
      <c r="K117" s="70" t="n">
        <f aca="false">kWhgen!K117/(Z750RatedkWh*SurveyHrsIn!K117)</f>
        <v>0.159856630824373</v>
      </c>
      <c r="L117" s="70" t="n">
        <f aca="false">kWhgen!L117/(Z750RatedkWh*SurveyHrsIn!L117)</f>
        <v>0.176702508960574</v>
      </c>
      <c r="M117" s="70" t="n">
        <f aca="false">kWhgen!M117/(Z750RatedkWh*SurveyHrsIn!M117)</f>
        <v>0.331327777777778</v>
      </c>
      <c r="N117" s="70" t="n">
        <f aca="false">kWhgen!N117/(Z750RatedkWh*SurveyHrsIn!N117)</f>
        <v>0.319822580645161</v>
      </c>
      <c r="O117" s="70" t="n">
        <f aca="false">kWhgen!O117/(Z750RatedkWh*SurveyHrsIn!O117)</f>
        <v>0.306296296296296</v>
      </c>
      <c r="P117" s="70" t="n">
        <f aca="false">kWhgen!P117/(Z750RatedkWh*SurveyHrsIn!P117)</f>
        <v>0.233820788530466</v>
      </c>
      <c r="Q117" s="70" t="n">
        <f aca="false">kWhgen!Q117/(Z750RatedkWh*SurveyHrsIn!Q117)</f>
        <v>0.385304659498208</v>
      </c>
      <c r="R117" s="70" t="n">
        <f aca="false">kWhgen!R117/(Z750RatedkWh*SurveyHrsIn!R117)</f>
        <v>0.327777777777778</v>
      </c>
      <c r="S117" s="70" t="n">
        <f aca="false">kWhgen!S117/(Z750RatedkWh*SurveyHrsIn!S117)</f>
        <v>0.285304659498208</v>
      </c>
      <c r="T117" s="70" t="n">
        <f aca="false">kWhgen!T117/(Z750RatedkWh*SurveyHrsIn!T117)</f>
        <v>0.427777777777778</v>
      </c>
      <c r="U117" s="70" t="n">
        <f aca="false">kWhgen!U117/(Z750RatedkWh*SurveyHrsIn!U117)</f>
        <v>0.35928584075493</v>
      </c>
      <c r="V117" s="70" t="n">
        <f aca="false">kWhgen!V117/(Z750RatedkWh*SurveyHrsIn!V117)</f>
        <v>0.285185185185185</v>
      </c>
      <c r="W117" s="70" t="n">
        <f aca="false">kWhgen!W117/(Z750RatedkWh*SurveyHrsIn!W117)</f>
        <v>0.154623655913979</v>
      </c>
      <c r="X117" s="70" t="n">
        <f aca="false">kWhgen!X117/(Z750RatedkWh*SurveyHrsIn!X117)</f>
        <v>0.182078853046595</v>
      </c>
      <c r="Y117" s="70" t="n">
        <f aca="false">kWhgen!Y117/(Z750RatedkWh*SurveyHrsIn!Y117)</f>
        <v>0.198148148148148</v>
      </c>
      <c r="Z117" s="70" t="n">
        <f aca="false">kWhgen!Z117/(Z750RatedkWh*SurveyHrsIn!Z117)</f>
        <v>0.409318996415771</v>
      </c>
      <c r="AA117" s="70" t="n">
        <f aca="false">kWhgen!AA117/(Z750RatedkWh*SurveyHrsIn!AA117)</f>
        <v>0.419259259259259</v>
      </c>
      <c r="AB117" s="70" t="n">
        <f aca="false">kWhgen!AB117/(Z750RatedkWh*SurveyHrsIn!AB117)</f>
        <v>0.455555555555556</v>
      </c>
      <c r="AC117" s="70" t="n">
        <f aca="false">kWhgen!AC117/(Z750RatedkWh*SurveyHrsIn!AC117)</f>
        <v>0.414081690197212</v>
      </c>
      <c r="AD117" s="70" t="n">
        <f aca="false">kWhgen!AD117/(Z750RatedkWh*SurveyHrsIn!AD117)</f>
        <v>0.541666666666667</v>
      </c>
      <c r="AE117" s="70" t="n">
        <f aca="false">kWhgen!AE117/(Z750RatedkWh*SurveyHrsIn!AE117)</f>
        <v>0.362724014336918</v>
      </c>
      <c r="AF117" s="70"/>
      <c r="AG117" s="70"/>
      <c r="AH117" s="70"/>
      <c r="AI117" s="70"/>
      <c r="AJ117" s="70"/>
      <c r="AK117" s="70"/>
      <c r="AL117" s="70"/>
      <c r="AM117" s="70"/>
      <c r="AN117" s="70"/>
      <c r="AO117" s="70" t="n">
        <f aca="false">AVERAGE(E117:P117)</f>
        <v>0.307027264990396</v>
      </c>
      <c r="AP117" s="70" t="n">
        <f aca="false">AVERAGE(Q117:AB117)</f>
        <v>0.324135030735949</v>
      </c>
      <c r="AQ117" s="70" t="n">
        <f aca="false">AVERAGE(AC117:AN117)</f>
        <v>0.439490790400265</v>
      </c>
      <c r="AR117" s="70" t="n">
        <f aca="false">AVERAGE(E117:G117)</f>
        <v>0.368729589631037</v>
      </c>
      <c r="AS117" s="70" t="n">
        <f aca="false">AVERAGE(H117:J117)</f>
        <v>0.35010394265233</v>
      </c>
      <c r="AT117" s="70" t="n">
        <f aca="false">AVERAGE(K117:M117)</f>
        <v>0.222628972520908</v>
      </c>
      <c r="AU117" s="136" t="n">
        <f aca="false">AVERAGE(N117:P117)</f>
        <v>0.286646555157308</v>
      </c>
      <c r="AV117" s="70" t="n">
        <f aca="false">AVERAGE(Q117:S117)</f>
        <v>0.332795698924731</v>
      </c>
      <c r="AW117" s="70" t="n">
        <f aca="false">AVERAGE(T117:V117)</f>
        <v>0.357416267905964</v>
      </c>
      <c r="AX117" s="70" t="n">
        <f aca="false">AVERAGE(W117:Y117)</f>
        <v>0.178283552369574</v>
      </c>
      <c r="AY117" s="70" t="n">
        <f aca="false">AVERAGE(Z117:AB117)</f>
        <v>0.428044603743529</v>
      </c>
      <c r="AZ117" s="70" t="n">
        <f aca="false">AVERAGE(AC117:AE117)</f>
        <v>0.439490790400265</v>
      </c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</row>
    <row r="118" customFormat="false" ht="12.75" hidden="true" customHeight="false" outlineLevel="0" collapsed="false">
      <c r="A118" s="69" t="s">
        <v>12</v>
      </c>
      <c r="B118" s="69" t="n">
        <v>1</v>
      </c>
      <c r="C118" s="69" t="n">
        <v>108</v>
      </c>
      <c r="D118" s="70" t="n">
        <f aca="false">kWhgen!D118/(Z750RatedkWh*SurveyHrsIn!D118)</f>
        <v>0.332258064516129</v>
      </c>
      <c r="E118" s="70" t="n">
        <f aca="false">kWhgen!E118/(Z750RatedkWh*SurveyHrsIn!E118)</f>
        <v>0.331213261648746</v>
      </c>
      <c r="F118" s="70" t="n">
        <f aca="false">kWhgen!F118/(Z750RatedkWh*SurveyHrsIn!F118)</f>
        <v>0.441096184598014</v>
      </c>
      <c r="G118" s="70" t="n">
        <f aca="false">kWhgen!G118/(Z750RatedkWh*SurveyHrsIn!G118)</f>
        <v>0.203244794587935</v>
      </c>
      <c r="H118" s="70" t="n">
        <f aca="false">kWhgen!H118/(Z750RatedkWh*SurveyHrsIn!H118)</f>
        <v>0.116807407407407</v>
      </c>
      <c r="I118" s="70" t="n">
        <f aca="false">kWhgen!I118/(Z750RatedkWh*SurveyHrsIn!I118)</f>
        <v>0.38673835125448</v>
      </c>
      <c r="J118" s="70" t="n">
        <f aca="false">kWhgen!J118/(Z750RatedkWh*SurveyHrsIn!J118)</f>
        <v>0.36037037037037</v>
      </c>
      <c r="K118" s="70" t="n">
        <f aca="false">kWhgen!K118/(Z750RatedkWh*SurveyHrsIn!K118)</f>
        <v>0.169175627240143</v>
      </c>
      <c r="L118" s="70" t="n">
        <f aca="false">kWhgen!L118/(Z750RatedkWh*SurveyHrsIn!L118)</f>
        <v>0.189964157706093</v>
      </c>
      <c r="M118" s="70" t="n">
        <f aca="false">kWhgen!M118/(Z750RatedkWh*SurveyHrsIn!M118)</f>
        <v>0.351218518518519</v>
      </c>
      <c r="N118" s="70" t="n">
        <f aca="false">kWhgen!N118/(Z750RatedkWh*SurveyHrsIn!N118)</f>
        <v>0.358971326164875</v>
      </c>
      <c r="O118" s="70" t="n">
        <f aca="false">kWhgen!O118/(Z750RatedkWh*SurveyHrsIn!O118)</f>
        <v>0.405185185185185</v>
      </c>
      <c r="P118" s="70" t="n">
        <f aca="false">kWhgen!P118/(Z750RatedkWh*SurveyHrsIn!P118)</f>
        <v>0.190681003584229</v>
      </c>
      <c r="Q118" s="70" t="n">
        <f aca="false">kWhgen!Q118/(Z750RatedkWh*SurveyHrsIn!Q118)</f>
        <v>0.249462365591398</v>
      </c>
      <c r="R118" s="70" t="n">
        <f aca="false">kWhgen!R118/(Z750RatedkWh*SurveyHrsIn!R118)</f>
        <v>0.276190476190476</v>
      </c>
      <c r="S118" s="70" t="n">
        <f aca="false">kWhgen!S118/(Z750RatedkWh*SurveyHrsIn!S118)</f>
        <v>0.30573476702509</v>
      </c>
      <c r="T118" s="70" t="n">
        <f aca="false">kWhgen!T118/(Z750RatedkWh*SurveyHrsIn!T118)</f>
        <v>0.444814814814815</v>
      </c>
      <c r="U118" s="70" t="n">
        <f aca="false">kWhgen!U118/(Z750RatedkWh*SurveyHrsIn!U118)</f>
        <v>0.399254973524451</v>
      </c>
      <c r="V118" s="70" t="n">
        <f aca="false">kWhgen!V118/(Z750RatedkWh*SurveyHrsIn!V118)</f>
        <v>0.316296296296296</v>
      </c>
      <c r="W118" s="70" t="n">
        <f aca="false">kWhgen!W118/(Z750RatedkWh*SurveyHrsIn!W118)</f>
        <v>0.0473118279569892</v>
      </c>
      <c r="X118" s="70" t="n">
        <f aca="false">kWhgen!X118/(Z750RatedkWh*SurveyHrsIn!X118)</f>
        <v>0</v>
      </c>
      <c r="Y118" s="70" t="n">
        <f aca="false">kWhgen!Y118/(Z750RatedkWh*SurveyHrsIn!Y118)</f>
        <v>0</v>
      </c>
      <c r="Z118" s="70" t="n">
        <f aca="false">kWhgen!Z118/(Z750RatedkWh*SurveyHrsIn!Z118)</f>
        <v>0.0297491039426523</v>
      </c>
      <c r="AA118" s="70" t="n">
        <f aca="false">kWhgen!AA118/(Z750RatedkWh*SurveyHrsIn!AA118)</f>
        <v>0</v>
      </c>
      <c r="AB118" s="70" t="n">
        <f aca="false">kWhgen!AB118/(Z750RatedkWh*SurveyHrsIn!AB118)</f>
        <v>0</v>
      </c>
      <c r="AC118" s="70" t="n">
        <f aca="false">kWhgen!AC118/(Z750RatedkWh*SurveyHrsIn!AC118)</f>
        <v>0</v>
      </c>
      <c r="AD118" s="70" t="n">
        <f aca="false">kWhgen!AD118/(Z750RatedkWh*SurveyHrsIn!AD118)</f>
        <v>0</v>
      </c>
      <c r="AE118" s="70" t="n">
        <f aca="false">kWhgen!AE118/(Z750RatedkWh*SurveyHrsIn!AE118)</f>
        <v>0</v>
      </c>
      <c r="AF118" s="70"/>
      <c r="AG118" s="70"/>
      <c r="AH118" s="70"/>
      <c r="AI118" s="70"/>
      <c r="AJ118" s="70"/>
      <c r="AK118" s="70"/>
      <c r="AL118" s="70"/>
      <c r="AM118" s="70"/>
      <c r="AN118" s="70"/>
      <c r="AO118" s="70" t="n">
        <f aca="false">AVERAGE(E118:P118)</f>
        <v>0.292055515688833</v>
      </c>
      <c r="AP118" s="70" t="n">
        <f aca="false">AVERAGE(Q118:AB118)</f>
        <v>0.172401218778514</v>
      </c>
      <c r="AQ118" s="70" t="n">
        <f aca="false">AVERAGE(AC118:AN118)</f>
        <v>0</v>
      </c>
      <c r="AR118" s="70" t="n">
        <f aca="false">AVERAGE(E118:G118)</f>
        <v>0.325184746944898</v>
      </c>
      <c r="AS118" s="70" t="n">
        <f aca="false">AVERAGE(H118:J118)</f>
        <v>0.287972043010753</v>
      </c>
      <c r="AT118" s="70" t="n">
        <f aca="false">AVERAGE(K118:M118)</f>
        <v>0.236786101154918</v>
      </c>
      <c r="AU118" s="136" t="n">
        <f aca="false">AVERAGE(N118:P118)</f>
        <v>0.318279171644763</v>
      </c>
      <c r="AV118" s="70" t="n">
        <f aca="false">AVERAGE(Q118:S118)</f>
        <v>0.277129202935655</v>
      </c>
      <c r="AW118" s="70" t="n">
        <f aca="false">AVERAGE(T118:V118)</f>
        <v>0.386788694878521</v>
      </c>
      <c r="AX118" s="70" t="n">
        <f aca="false">AVERAGE(W118:Y118)</f>
        <v>0.0157706093189964</v>
      </c>
      <c r="AY118" s="70" t="n">
        <f aca="false">AVERAGE(Z118:AB118)</f>
        <v>0.00991636798088411</v>
      </c>
      <c r="AZ118" s="70" t="n">
        <f aca="false">AVERAGE(AC118:AE118)</f>
        <v>0</v>
      </c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</row>
    <row r="119" customFormat="false" ht="12.75" hidden="true" customHeight="false" outlineLevel="0" collapsed="false">
      <c r="A119" s="69" t="s">
        <v>12</v>
      </c>
      <c r="B119" s="69" t="n">
        <v>1</v>
      </c>
      <c r="C119" s="69" t="n">
        <v>109</v>
      </c>
      <c r="D119" s="70" t="n">
        <f aca="false">kWhgen!D119/(Z750RatedkWh*SurveyHrsIn!D119)</f>
        <v>0.411111111111111</v>
      </c>
      <c r="E119" s="70" t="n">
        <f aca="false">kWhgen!E119/(Z750RatedkWh*SurveyHrsIn!E119)</f>
        <v>0.288046594982079</v>
      </c>
      <c r="F119" s="70" t="n">
        <f aca="false">kWhgen!F119/(Z750RatedkWh*SurveyHrsIn!F119)</f>
        <v>0.326710224863275</v>
      </c>
      <c r="G119" s="70" t="n">
        <f aca="false">kWhgen!G119/(Z750RatedkWh*SurveyHrsIn!G119)</f>
        <v>0.250073924375437</v>
      </c>
      <c r="H119" s="70" t="n">
        <f aca="false">kWhgen!H119/(Z750RatedkWh*SurveyHrsIn!H119)</f>
        <v>0.397961111111111</v>
      </c>
      <c r="I119" s="70" t="n">
        <f aca="false">kWhgen!I119/(Z750RatedkWh*SurveyHrsIn!I119)</f>
        <v>0.368817204301075</v>
      </c>
      <c r="J119" s="70" t="n">
        <f aca="false">kWhgen!J119/(Z750RatedkWh*SurveyHrsIn!J119)</f>
        <v>0.327037037037037</v>
      </c>
      <c r="K119" s="70" t="n">
        <f aca="false">kWhgen!K119/(Z750RatedkWh*SurveyHrsIn!K119)</f>
        <v>0.168100358422939</v>
      </c>
      <c r="L119" s="70" t="n">
        <f aca="false">kWhgen!L119/(Z750RatedkWh*SurveyHrsIn!L119)</f>
        <v>0.17921146953405</v>
      </c>
      <c r="M119" s="70" t="n">
        <f aca="false">kWhgen!M119/(Z750RatedkWh*SurveyHrsIn!M119)</f>
        <v>0.34285</v>
      </c>
      <c r="N119" s="70" t="n">
        <f aca="false">kWhgen!N119/(Z750RatedkWh*SurveyHrsIn!N119)</f>
        <v>0.351442652329749</v>
      </c>
      <c r="O119" s="70" t="n">
        <f aca="false">kWhgen!O119/(Z750RatedkWh*SurveyHrsIn!O119)</f>
        <v>0.392592592592593</v>
      </c>
      <c r="P119" s="70" t="n">
        <f aca="false">kWhgen!P119/(Z750RatedkWh*SurveyHrsIn!P119)</f>
        <v>0.365232974910394</v>
      </c>
      <c r="Q119" s="70" t="n">
        <f aca="false">kWhgen!Q119/(Z750RatedkWh*SurveyHrsIn!Q119)</f>
        <v>0.369534050179212</v>
      </c>
      <c r="R119" s="70" t="n">
        <f aca="false">kWhgen!R119/(Z750RatedkWh*SurveyHrsIn!R119)</f>
        <v>0.36031746031746</v>
      </c>
      <c r="S119" s="70" t="n">
        <f aca="false">kWhgen!S119/(Z750RatedkWh*SurveyHrsIn!S119)</f>
        <v>0.252688172043011</v>
      </c>
      <c r="T119" s="70" t="n">
        <f aca="false">kWhgen!T119/(Z750RatedkWh*SurveyHrsIn!T119)</f>
        <v>0.405925925925926</v>
      </c>
      <c r="U119" s="70" t="n">
        <f aca="false">kWhgen!U119/(Z750RatedkWh*SurveyHrsIn!U119)</f>
        <v>0.35519925230796</v>
      </c>
      <c r="V119" s="70" t="n">
        <f aca="false">kWhgen!V119/(Z750RatedkWh*SurveyHrsIn!V119)</f>
        <v>0.217777777777778</v>
      </c>
      <c r="W119" s="70" t="n">
        <f aca="false">kWhgen!W119/(Z750RatedkWh*SurveyHrsIn!W119)</f>
        <v>0.163082437275986</v>
      </c>
      <c r="X119" s="70" t="n">
        <f aca="false">kWhgen!X119/(Z750RatedkWh*SurveyHrsIn!X119)</f>
        <v>0.183870967741935</v>
      </c>
      <c r="Y119" s="70" t="n">
        <f aca="false">kWhgen!Y119/(Z750RatedkWh*SurveyHrsIn!Y119)</f>
        <v>0.202962962962963</v>
      </c>
      <c r="Z119" s="70" t="n">
        <f aca="false">kWhgen!Z119/(Z750RatedkWh*SurveyHrsIn!Z119)</f>
        <v>0.419713261648746</v>
      </c>
      <c r="AA119" s="70" t="n">
        <f aca="false">kWhgen!AA119/(Z750RatedkWh*SurveyHrsIn!AA119)</f>
        <v>0.412592592592593</v>
      </c>
      <c r="AB119" s="70" t="n">
        <f aca="false">kWhgen!AB119/(Z750RatedkWh*SurveyHrsIn!AB119)</f>
        <v>0.437634408602151</v>
      </c>
      <c r="AC119" s="70" t="n">
        <f aca="false">kWhgen!AC119/(Z750RatedkWh*SurveyHrsIn!AC119)</f>
        <v>0.359231039091735</v>
      </c>
      <c r="AD119" s="70" t="n">
        <f aca="false">kWhgen!AD119/(Z750RatedkWh*SurveyHrsIn!AD119)</f>
        <v>0.505952380952381</v>
      </c>
      <c r="AE119" s="70" t="n">
        <f aca="false">kWhgen!AE119/(Z750RatedkWh*SurveyHrsIn!AE119)</f>
        <v>0.38494623655914</v>
      </c>
      <c r="AF119" s="70"/>
      <c r="AG119" s="70"/>
      <c r="AH119" s="70"/>
      <c r="AI119" s="70"/>
      <c r="AJ119" s="70"/>
      <c r="AK119" s="70"/>
      <c r="AL119" s="70"/>
      <c r="AM119" s="70"/>
      <c r="AN119" s="70"/>
      <c r="AO119" s="70" t="n">
        <f aca="false">AVERAGE(E119:P119)</f>
        <v>0.313173012038312</v>
      </c>
      <c r="AP119" s="70" t="n">
        <f aca="false">AVERAGE(Q119:AB119)</f>
        <v>0.315108272447977</v>
      </c>
      <c r="AQ119" s="70" t="n">
        <f aca="false">AVERAGE(AC119:AN119)</f>
        <v>0.416709885534418</v>
      </c>
      <c r="AR119" s="70" t="n">
        <f aca="false">AVERAGE(E119:G119)</f>
        <v>0.288276914740264</v>
      </c>
      <c r="AS119" s="70" t="n">
        <f aca="false">AVERAGE(H119:J119)</f>
        <v>0.364605117483074</v>
      </c>
      <c r="AT119" s="70" t="n">
        <f aca="false">AVERAGE(K119:M119)</f>
        <v>0.23005394265233</v>
      </c>
      <c r="AU119" s="136" t="n">
        <f aca="false">AVERAGE(N119:P119)</f>
        <v>0.369756073277579</v>
      </c>
      <c r="AV119" s="70" t="n">
        <f aca="false">AVERAGE(Q119:S119)</f>
        <v>0.327513227513228</v>
      </c>
      <c r="AW119" s="70" t="n">
        <f aca="false">AVERAGE(T119:V119)</f>
        <v>0.326300985337221</v>
      </c>
      <c r="AX119" s="70" t="n">
        <f aca="false">AVERAGE(W119:Y119)</f>
        <v>0.183305455993628</v>
      </c>
      <c r="AY119" s="70" t="n">
        <f aca="false">AVERAGE(Z119:AB119)</f>
        <v>0.42331342094783</v>
      </c>
      <c r="AZ119" s="70" t="n">
        <f aca="false">AVERAGE(AC119:AE119)</f>
        <v>0.416709885534418</v>
      </c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</row>
    <row r="120" customFormat="false" ht="12.75" hidden="true" customHeight="false" outlineLevel="0" collapsed="false">
      <c r="A120" s="69" t="s">
        <v>12</v>
      </c>
      <c r="B120" s="69" t="n">
        <v>1</v>
      </c>
      <c r="C120" s="69" t="n">
        <v>110</v>
      </c>
      <c r="D120" s="70" t="n">
        <f aca="false">kWhgen!D120/(Z750RatedkWh*SurveyHrsIn!D120)</f>
        <v>0.3</v>
      </c>
      <c r="E120" s="70" t="n">
        <f aca="false">kWhgen!E120/(Z750RatedkWh*SurveyHrsIn!E120)</f>
        <v>0.35178853046595</v>
      </c>
      <c r="F120" s="70" t="n">
        <f aca="false">kWhgen!F120/(Z750RatedkWh*SurveyHrsIn!F120)</f>
        <v>0.437731891664639</v>
      </c>
      <c r="G120" s="70" t="n">
        <f aca="false">kWhgen!G120/(Z750RatedkWh*SurveyHrsIn!G120)</f>
        <v>0.274922034058602</v>
      </c>
      <c r="H120" s="70" t="n">
        <f aca="false">kWhgen!H120/(Z750RatedkWh*SurveyHrsIn!H120)</f>
        <v>0.4088</v>
      </c>
      <c r="I120" s="70" t="n">
        <f aca="false">kWhgen!I120/(Z750RatedkWh*SurveyHrsIn!I120)</f>
        <v>0.349462365591398</v>
      </c>
      <c r="J120" s="70" t="n">
        <f aca="false">kWhgen!J120/(Z750RatedkWh*SurveyHrsIn!J120)</f>
        <v>0.348888888888889</v>
      </c>
      <c r="K120" s="70" t="n">
        <f aca="false">kWhgen!K120/(Z750RatedkWh*SurveyHrsIn!K120)</f>
        <v>0.16415770609319</v>
      </c>
      <c r="L120" s="70" t="n">
        <f aca="false">kWhgen!L120/(Z750RatedkWh*SurveyHrsIn!L120)</f>
        <v>0.183870967741935</v>
      </c>
      <c r="M120" s="70" t="n">
        <f aca="false">kWhgen!M120/(Z750RatedkWh*SurveyHrsIn!M120)</f>
        <v>0.343333333333333</v>
      </c>
      <c r="N120" s="70" t="n">
        <f aca="false">kWhgen!N120/(Z750RatedkWh*SurveyHrsIn!N120)</f>
        <v>0.255197132616487</v>
      </c>
      <c r="O120" s="70" t="n">
        <f aca="false">kWhgen!O120/(Z750RatedkWh*SurveyHrsIn!O120)</f>
        <v>0.305185185185185</v>
      </c>
      <c r="P120" s="70" t="n">
        <f aca="false">kWhgen!P120/(Z750RatedkWh*SurveyHrsIn!P120)</f>
        <v>0.358781362007169</v>
      </c>
      <c r="Q120" s="70" t="n">
        <f aca="false">kWhgen!Q120/(Z750RatedkWh*SurveyHrsIn!Q120)</f>
        <v>0.379928315412186</v>
      </c>
      <c r="R120" s="70" t="n">
        <f aca="false">kWhgen!R120/(Z750RatedkWh*SurveyHrsIn!R120)</f>
        <v>0.242460317460317</v>
      </c>
      <c r="S120" s="70" t="n">
        <f aca="false">kWhgen!S120/(Z750RatedkWh*SurveyHrsIn!S120)</f>
        <v>0.30752688172043</v>
      </c>
      <c r="T120" s="70" t="n">
        <f aca="false">kWhgen!T120/(Z750RatedkWh*SurveyHrsIn!T120)</f>
        <v>0.413333333333333</v>
      </c>
      <c r="U120" s="70" t="n">
        <f aca="false">kWhgen!U120/(Z750RatedkWh*SurveyHrsIn!U120)</f>
        <v>0.349348101833895</v>
      </c>
      <c r="V120" s="70" t="n">
        <f aca="false">kWhgen!V120/(Z750RatedkWh*SurveyHrsIn!V120)</f>
        <v>0.0218518518518519</v>
      </c>
      <c r="W120" s="70" t="n">
        <f aca="false">kWhgen!W120/(Z750RatedkWh*SurveyHrsIn!W120)</f>
        <v>0</v>
      </c>
      <c r="X120" s="70" t="n">
        <f aca="false">kWhgen!X120/(Z750RatedkWh*SurveyHrsIn!X120)</f>
        <v>0.0010752688172043</v>
      </c>
      <c r="Y120" s="70" t="n">
        <f aca="false">kWhgen!Y120/(Z750RatedkWh*SurveyHrsIn!Y120)</f>
        <v>0.185185185185185</v>
      </c>
      <c r="Z120" s="70" t="n">
        <f aca="false">kWhgen!Z120/(Z750RatedkWh*SurveyHrsIn!Z120)</f>
        <v>0.315412186379928</v>
      </c>
      <c r="AA120" s="70" t="n">
        <f aca="false">kWhgen!AA120/(Z750RatedkWh*SurveyHrsIn!AA120)</f>
        <v>0.384814814814815</v>
      </c>
      <c r="AB120" s="70" t="n">
        <f aca="false">kWhgen!AB120/(Z750RatedkWh*SurveyHrsIn!AB120)</f>
        <v>0.39426523297491</v>
      </c>
      <c r="AC120" s="70" t="n">
        <f aca="false">kWhgen!AC120/(Z750RatedkWh*SurveyHrsIn!AC120)</f>
        <v>0.403712084955212</v>
      </c>
      <c r="AD120" s="70" t="n">
        <f aca="false">kWhgen!AD120/(Z750RatedkWh*SurveyHrsIn!AD120)</f>
        <v>0.526190476190476</v>
      </c>
      <c r="AE120" s="70" t="n">
        <f aca="false">kWhgen!AE120/(Z750RatedkWh*SurveyHrsIn!AE120)</f>
        <v>0.391756272401434</v>
      </c>
      <c r="AF120" s="70"/>
      <c r="AG120" s="70"/>
      <c r="AH120" s="70"/>
      <c r="AI120" s="70"/>
      <c r="AJ120" s="70"/>
      <c r="AK120" s="70"/>
      <c r="AL120" s="70"/>
      <c r="AM120" s="70"/>
      <c r="AN120" s="70"/>
      <c r="AO120" s="70" t="n">
        <f aca="false">AVERAGE(E120:P120)</f>
        <v>0.315176616470565</v>
      </c>
      <c r="AP120" s="70" t="n">
        <f aca="false">AVERAGE(Q120:AB120)</f>
        <v>0.249600124148671</v>
      </c>
      <c r="AQ120" s="70" t="n">
        <f aca="false">AVERAGE(AC120:AN120)</f>
        <v>0.440552944515707</v>
      </c>
      <c r="AR120" s="70" t="n">
        <f aca="false">AVERAGE(E120:G120)</f>
        <v>0.354814152063064</v>
      </c>
      <c r="AS120" s="70" t="n">
        <f aca="false">AVERAGE(H120:J120)</f>
        <v>0.369050418160096</v>
      </c>
      <c r="AT120" s="70" t="n">
        <f aca="false">AVERAGE(K120:M120)</f>
        <v>0.230454002389486</v>
      </c>
      <c r="AU120" s="136" t="n">
        <f aca="false">AVERAGE(N120:P120)</f>
        <v>0.306387893269614</v>
      </c>
      <c r="AV120" s="70" t="n">
        <f aca="false">AVERAGE(Q120:S120)</f>
        <v>0.309971838197645</v>
      </c>
      <c r="AW120" s="70" t="n">
        <f aca="false">AVERAGE(T120:V120)</f>
        <v>0.261511095673027</v>
      </c>
      <c r="AX120" s="70" t="n">
        <f aca="false">AVERAGE(W120:Y120)</f>
        <v>0.0620868180007965</v>
      </c>
      <c r="AY120" s="70" t="n">
        <f aca="false">AVERAGE(Z120:AB120)</f>
        <v>0.364830744723218</v>
      </c>
      <c r="AZ120" s="70" t="n">
        <f aca="false">AVERAGE(AC120:AE120)</f>
        <v>0.440552944515707</v>
      </c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</row>
    <row r="121" customFormat="false" ht="12.75" hidden="true" customHeight="false" outlineLevel="0" collapsed="false">
      <c r="A121" s="69" t="s">
        <v>12</v>
      </c>
      <c r="B121" s="69" t="n">
        <v>1</v>
      </c>
      <c r="C121" s="69" t="n">
        <v>111</v>
      </c>
      <c r="D121" s="70" t="n">
        <f aca="false">kWhgen!D121/(Z750RatedkWh*SurveyHrsIn!D121)</f>
        <v>0.380645161290323</v>
      </c>
      <c r="E121" s="70" t="n">
        <f aca="false">kWhgen!E121/(Z750RatedkWh*SurveyHrsIn!E121)</f>
        <v>0.34815770609319</v>
      </c>
      <c r="F121" s="70" t="n">
        <f aca="false">kWhgen!F121/(Z750RatedkWh*SurveyHrsIn!F121)</f>
        <v>0.429134254168237</v>
      </c>
      <c r="G121" s="70" t="n">
        <f aca="false">kWhgen!G121/(Z750RatedkWh*SurveyHrsIn!G121)</f>
        <v>0.219173070025861</v>
      </c>
      <c r="H121" s="70" t="n">
        <f aca="false">kWhgen!H121/(Z750RatedkWh*SurveyHrsIn!H121)</f>
        <v>0.40897037037037</v>
      </c>
      <c r="I121" s="70" t="n">
        <f aca="false">kWhgen!I121/(Z750RatedkWh*SurveyHrsIn!I121)</f>
        <v>0.373476702508961</v>
      </c>
      <c r="J121" s="70" t="n">
        <f aca="false">kWhgen!J121/(Z750RatedkWh*SurveyHrsIn!J121)</f>
        <v>0.335925925925926</v>
      </c>
      <c r="K121" s="70" t="n">
        <f aca="false">kWhgen!K121/(Z750RatedkWh*SurveyHrsIn!K121)</f>
        <v>0.167025089605735</v>
      </c>
      <c r="L121" s="70" t="n">
        <f aca="false">kWhgen!L121/(Z750RatedkWh*SurveyHrsIn!L121)</f>
        <v>0.162007168458781</v>
      </c>
      <c r="M121" s="70" t="n">
        <f aca="false">kWhgen!M121/(Z750RatedkWh*SurveyHrsIn!M121)</f>
        <v>0.319975925925926</v>
      </c>
      <c r="N121" s="70" t="n">
        <f aca="false">kWhgen!N121/(Z750RatedkWh*SurveyHrsIn!N121)</f>
        <v>0.332431899641577</v>
      </c>
      <c r="O121" s="70" t="n">
        <f aca="false">kWhgen!O121/(Z750RatedkWh*SurveyHrsIn!O121)</f>
        <v>0.352222222222222</v>
      </c>
      <c r="P121" s="70" t="n">
        <f aca="false">kWhgen!P121/(Z750RatedkWh*SurveyHrsIn!P121)</f>
        <v>0.124014336917563</v>
      </c>
      <c r="Q121" s="70" t="n">
        <f aca="false">kWhgen!Q121/(Z750RatedkWh*SurveyHrsIn!Q121)</f>
        <v>0.216129032258065</v>
      </c>
      <c r="R121" s="70" t="n">
        <f aca="false">kWhgen!R121/(Z750RatedkWh*SurveyHrsIn!R121)</f>
        <v>0.122619047619048</v>
      </c>
      <c r="S121" s="70" t="n">
        <f aca="false">kWhgen!S121/(Z750RatedkWh*SurveyHrsIn!S121)</f>
        <v>0.280645161290323</v>
      </c>
      <c r="T121" s="70" t="n">
        <f aca="false">kWhgen!T121/(Z750RatedkWh*SurveyHrsIn!T121)</f>
        <v>0.458518518518519</v>
      </c>
      <c r="U121" s="70" t="n">
        <f aca="false">kWhgen!U121/(Z750RatedkWh*SurveyHrsIn!U121)</f>
        <v>0.391682896440367</v>
      </c>
      <c r="V121" s="70" t="n">
        <f aca="false">kWhgen!V121/(Z750RatedkWh*SurveyHrsIn!V121)</f>
        <v>0.295925925925926</v>
      </c>
      <c r="W121" s="70" t="n">
        <f aca="false">kWhgen!W121/(Z750RatedkWh*SurveyHrsIn!W121)</f>
        <v>0.172043010752688</v>
      </c>
      <c r="X121" s="70" t="n">
        <f aca="false">kWhgen!X121/(Z750RatedkWh*SurveyHrsIn!X121)</f>
        <v>0.184587813620072</v>
      </c>
      <c r="Y121" s="70" t="n">
        <f aca="false">kWhgen!Y121/(Z750RatedkWh*SurveyHrsIn!Y121)</f>
        <v>0.21037037037037</v>
      </c>
      <c r="Z121" s="70" t="n">
        <f aca="false">kWhgen!Z121/(Z750RatedkWh*SurveyHrsIn!Z121)</f>
        <v>0.328673835125448</v>
      </c>
      <c r="AA121" s="70" t="n">
        <f aca="false">kWhgen!AA121/(Z750RatedkWh*SurveyHrsIn!AA121)</f>
        <v>0.383333333333333</v>
      </c>
      <c r="AB121" s="70" t="n">
        <f aca="false">kWhgen!AB121/(Z750RatedkWh*SurveyHrsIn!AB121)</f>
        <v>0.446594982078853</v>
      </c>
      <c r="AC121" s="70" t="n">
        <f aca="false">kWhgen!AC121/(Z750RatedkWh*SurveyHrsIn!AC121)</f>
        <v>0.381355498184244</v>
      </c>
      <c r="AD121" s="70" t="n">
        <f aca="false">kWhgen!AD121/(Z750RatedkWh*SurveyHrsIn!AD121)</f>
        <v>0.542857142857143</v>
      </c>
      <c r="AE121" s="70" t="n">
        <f aca="false">kWhgen!AE121/(Z750RatedkWh*SurveyHrsIn!AE121)</f>
        <v>0.382437275985663</v>
      </c>
      <c r="AF121" s="70"/>
      <c r="AG121" s="70"/>
      <c r="AH121" s="70"/>
      <c r="AI121" s="70"/>
      <c r="AJ121" s="70"/>
      <c r="AK121" s="70"/>
      <c r="AL121" s="70"/>
      <c r="AM121" s="70"/>
      <c r="AN121" s="70"/>
      <c r="AO121" s="70" t="n">
        <f aca="false">AVERAGE(E121:P121)</f>
        <v>0.297709555988696</v>
      </c>
      <c r="AP121" s="70" t="n">
        <f aca="false">AVERAGE(Q121:AB121)</f>
        <v>0.290926993944418</v>
      </c>
      <c r="AQ121" s="70" t="n">
        <f aca="false">AVERAGE(AC121:AN121)</f>
        <v>0.43554997234235</v>
      </c>
      <c r="AR121" s="70" t="n">
        <f aca="false">AVERAGE(E121:G121)</f>
        <v>0.332155010095763</v>
      </c>
      <c r="AS121" s="70" t="n">
        <f aca="false">AVERAGE(H121:J121)</f>
        <v>0.372790999601752</v>
      </c>
      <c r="AT121" s="70" t="n">
        <f aca="false">AVERAGE(K121:M121)</f>
        <v>0.216336061330147</v>
      </c>
      <c r="AU121" s="136" t="n">
        <f aca="false">AVERAGE(N121:P121)</f>
        <v>0.269556152927121</v>
      </c>
      <c r="AV121" s="70" t="n">
        <f aca="false">AVERAGE(Q121:S121)</f>
        <v>0.206464413722478</v>
      </c>
      <c r="AW121" s="70" t="n">
        <f aca="false">AVERAGE(T121:V121)</f>
        <v>0.382042446961604</v>
      </c>
      <c r="AX121" s="70" t="n">
        <f aca="false">AVERAGE(W121:Y121)</f>
        <v>0.18900039824771</v>
      </c>
      <c r="AY121" s="70" t="n">
        <f aca="false">AVERAGE(Z121:AB121)</f>
        <v>0.386200716845878</v>
      </c>
      <c r="AZ121" s="70" t="n">
        <f aca="false">AVERAGE(AC121:AE121)</f>
        <v>0.43554997234235</v>
      </c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</row>
    <row r="122" customFormat="false" ht="12.75" hidden="true" customHeight="false" outlineLevel="0" collapsed="false">
      <c r="A122" s="69" t="s">
        <v>12</v>
      </c>
      <c r="B122" s="69" t="n">
        <v>1</v>
      </c>
      <c r="C122" s="69" t="n">
        <v>112</v>
      </c>
      <c r="D122" s="70" t="n">
        <f aca="false">kWhgen!D122/(Z750RatedkWh*SurveyHrsIn!D122)</f>
        <v>0.396415770609319</v>
      </c>
      <c r="E122" s="70" t="n">
        <f aca="false">kWhgen!E122/(Z750RatedkWh*SurveyHrsIn!E122)</f>
        <v>0.346543010752688</v>
      </c>
      <c r="F122" s="70" t="n">
        <f aca="false">kWhgen!F122/(Z750RatedkWh*SurveyHrsIn!F122)</f>
        <v>0.419788996019974</v>
      </c>
      <c r="G122" s="70" t="n">
        <f aca="false">kWhgen!G122/(Z750RatedkWh*SurveyHrsIn!G122)</f>
        <v>0.214713152903242</v>
      </c>
      <c r="H122" s="70" t="n">
        <f aca="false">kWhgen!H122/(Z750RatedkWh*SurveyHrsIn!H122)</f>
        <v>0.391481481481482</v>
      </c>
      <c r="I122" s="70" t="n">
        <f aca="false">kWhgen!I122/(Z750RatedkWh*SurveyHrsIn!I122)</f>
        <v>0.386379928315412</v>
      </c>
      <c r="J122" s="70" t="n">
        <f aca="false">kWhgen!J122/(Z750RatedkWh*SurveyHrsIn!J122)</f>
        <v>0.354074074074074</v>
      </c>
      <c r="K122" s="70" t="n">
        <f aca="false">kWhgen!K122/(Z750RatedkWh*SurveyHrsIn!K122)</f>
        <v>0.170609318996416</v>
      </c>
      <c r="L122" s="70" t="n">
        <f aca="false">kWhgen!L122/(Z750RatedkWh*SurveyHrsIn!L122)</f>
        <v>0.192831541218638</v>
      </c>
      <c r="M122" s="70" t="n">
        <f aca="false">kWhgen!M122/(Z750RatedkWh*SurveyHrsIn!M122)</f>
        <v>0.342077777777778</v>
      </c>
      <c r="N122" s="70" t="n">
        <f aca="false">kWhgen!N122/(Z750RatedkWh*SurveyHrsIn!N122)</f>
        <v>0.338587813620072</v>
      </c>
      <c r="O122" s="70" t="n">
        <f aca="false">kWhgen!O122/(Z750RatedkWh*SurveyHrsIn!O122)</f>
        <v>0.367407407407407</v>
      </c>
      <c r="P122" s="70" t="n">
        <f aca="false">kWhgen!P122/(Z750RatedkWh*SurveyHrsIn!P122)</f>
        <v>0.206093189964158</v>
      </c>
      <c r="Q122" s="70" t="n">
        <f aca="false">kWhgen!Q122/(Z750RatedkWh*SurveyHrsIn!Q122)</f>
        <v>0.263440860215054</v>
      </c>
      <c r="R122" s="70" t="n">
        <f aca="false">kWhgen!R122/(Z750RatedkWh*SurveyHrsIn!R122)</f>
        <v>0.138888888888889</v>
      </c>
      <c r="S122" s="70" t="n">
        <f aca="false">kWhgen!S122/(Z750RatedkWh*SurveyHrsIn!S122)</f>
        <v>0.155197132616487</v>
      </c>
      <c r="T122" s="70" t="n">
        <f aca="false">kWhgen!T122/(Z750RatedkWh*SurveyHrsIn!T122)</f>
        <v>0.396296296296296</v>
      </c>
      <c r="U122" s="70" t="n">
        <f aca="false">kWhgen!U122/(Z750RatedkWh*SurveyHrsIn!U122)</f>
        <v>0.372064333086148</v>
      </c>
      <c r="V122" s="70" t="n">
        <f aca="false">kWhgen!V122/(Z750RatedkWh*SurveyHrsIn!V122)</f>
        <v>0.266296296296296</v>
      </c>
      <c r="W122" s="70" t="n">
        <f aca="false">kWhgen!W122/(Z750RatedkWh*SurveyHrsIn!W122)</f>
        <v>0.166308243727599</v>
      </c>
      <c r="X122" s="70" t="n">
        <f aca="false">kWhgen!X122/(Z750RatedkWh*SurveyHrsIn!X122)</f>
        <v>0.193906810035842</v>
      </c>
      <c r="Y122" s="70" t="n">
        <f aca="false">kWhgen!Y122/(Z750RatedkWh*SurveyHrsIn!Y122)</f>
        <v>0.216296296296296</v>
      </c>
      <c r="Z122" s="70" t="n">
        <f aca="false">kWhgen!Z122/(Z750RatedkWh*SurveyHrsIn!Z122)</f>
        <v>0.392831541218638</v>
      </c>
      <c r="AA122" s="70" t="n">
        <f aca="false">kWhgen!AA122/(Z750RatedkWh*SurveyHrsIn!AA122)</f>
        <v>0.358518518518519</v>
      </c>
      <c r="AB122" s="70" t="n">
        <f aca="false">kWhgen!AB122/(Z750RatedkWh*SurveyHrsIn!AB122)</f>
        <v>0.445878136200717</v>
      </c>
      <c r="AC122" s="70" t="n">
        <f aca="false">kWhgen!AC122/(Z750RatedkWh*SurveyHrsIn!AC122)</f>
        <v>0.364728091651175</v>
      </c>
      <c r="AD122" s="70" t="n">
        <f aca="false">kWhgen!AD122/(Z750RatedkWh*SurveyHrsIn!AD122)</f>
        <v>0.526984126984127</v>
      </c>
      <c r="AE122" s="70" t="n">
        <f aca="false">kWhgen!AE122/(Z750RatedkWh*SurveyHrsIn!AE122)</f>
        <v>0.412903225806452</v>
      </c>
      <c r="AF122" s="70"/>
      <c r="AG122" s="70"/>
      <c r="AH122" s="70"/>
      <c r="AI122" s="70"/>
      <c r="AJ122" s="70"/>
      <c r="AK122" s="70"/>
      <c r="AL122" s="70"/>
      <c r="AM122" s="70"/>
      <c r="AN122" s="70"/>
      <c r="AO122" s="70" t="n">
        <f aca="false">AVERAGE(E122:P122)</f>
        <v>0.310882307710945</v>
      </c>
      <c r="AP122" s="70" t="n">
        <f aca="false">AVERAGE(Q122:AB122)</f>
        <v>0.280493612783065</v>
      </c>
      <c r="AQ122" s="70" t="n">
        <f aca="false">AVERAGE(AC122:AN122)</f>
        <v>0.434871814813918</v>
      </c>
      <c r="AR122" s="70" t="n">
        <f aca="false">AVERAGE(E122:G122)</f>
        <v>0.327015053225301</v>
      </c>
      <c r="AS122" s="70" t="n">
        <f aca="false">AVERAGE(H122:J122)</f>
        <v>0.377311827956989</v>
      </c>
      <c r="AT122" s="70" t="n">
        <f aca="false">AVERAGE(K122:M122)</f>
        <v>0.235172879330944</v>
      </c>
      <c r="AU122" s="136" t="n">
        <f aca="false">AVERAGE(N122:P122)</f>
        <v>0.304029470330546</v>
      </c>
      <c r="AV122" s="70" t="n">
        <f aca="false">AVERAGE(Q122:S122)</f>
        <v>0.18584229390681</v>
      </c>
      <c r="AW122" s="70" t="n">
        <f aca="false">AVERAGE(T122:V122)</f>
        <v>0.344885641892914</v>
      </c>
      <c r="AX122" s="70" t="n">
        <f aca="false">AVERAGE(W122:Y122)</f>
        <v>0.192170450019912</v>
      </c>
      <c r="AY122" s="70" t="n">
        <f aca="false">AVERAGE(Z122:AB122)</f>
        <v>0.399076065312624</v>
      </c>
      <c r="AZ122" s="70" t="n">
        <f aca="false">AVERAGE(AC122:AE122)</f>
        <v>0.434871814813918</v>
      </c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</row>
    <row r="123" customFormat="false" ht="12.75" hidden="true" customHeight="false" outlineLevel="0" collapsed="false">
      <c r="A123" s="69" t="s">
        <v>12</v>
      </c>
      <c r="B123" s="69" t="n">
        <v>1</v>
      </c>
      <c r="C123" s="69" t="n">
        <v>113</v>
      </c>
      <c r="D123" s="70" t="n">
        <f aca="false">kWhgen!D123/(Z750RatedkWh*SurveyHrsIn!D123)</f>
        <v>0.287455197132616</v>
      </c>
      <c r="E123" s="70" t="n">
        <f aca="false">kWhgen!E123/(Z750RatedkWh*SurveyHrsIn!E123)</f>
        <v>0.33605376344086</v>
      </c>
      <c r="F123" s="70" t="n">
        <f aca="false">kWhgen!F123/(Z750RatedkWh*SurveyHrsIn!F123)</f>
        <v>0.287833950966501</v>
      </c>
      <c r="G123" s="70" t="n">
        <f aca="false">kWhgen!G123/(Z750RatedkWh*SurveyHrsIn!G123)</f>
        <v>0.244021179709025</v>
      </c>
      <c r="H123" s="70" t="n">
        <f aca="false">kWhgen!H123/(Z750RatedkWh*SurveyHrsIn!H123)</f>
        <v>0.395731481481481</v>
      </c>
      <c r="I123" s="70" t="n">
        <f aca="false">kWhgen!I123/(Z750RatedkWh*SurveyHrsIn!I123)</f>
        <v>0.257706093189964</v>
      </c>
      <c r="J123" s="70" t="n">
        <f aca="false">kWhgen!J123/(Z750RatedkWh*SurveyHrsIn!J123)</f>
        <v>0.254814814814815</v>
      </c>
      <c r="K123" s="70" t="n">
        <f aca="false">kWhgen!K123/(Z750RatedkWh*SurveyHrsIn!K123)</f>
        <v>0.159139784946237</v>
      </c>
      <c r="L123" s="70" t="n">
        <f aca="false">kWhgen!L123/(Z750RatedkWh*SurveyHrsIn!L123)</f>
        <v>0.181003584229391</v>
      </c>
      <c r="M123" s="70" t="n">
        <f aca="false">kWhgen!M123/(Z750RatedkWh*SurveyHrsIn!M123)</f>
        <v>0.341388888888889</v>
      </c>
      <c r="N123" s="70" t="n">
        <f aca="false">kWhgen!N123/(Z750RatedkWh*SurveyHrsIn!N123)</f>
        <v>0.332586021505376</v>
      </c>
      <c r="O123" s="70" t="n">
        <f aca="false">kWhgen!O123/(Z750RatedkWh*SurveyHrsIn!O123)</f>
        <v>0.276666666666667</v>
      </c>
      <c r="P123" s="70" t="n">
        <f aca="false">kWhgen!P123/(Z750RatedkWh*SurveyHrsIn!P123)</f>
        <v>0.149462365591398</v>
      </c>
      <c r="Q123" s="70" t="n">
        <f aca="false">kWhgen!Q123/(Z750RatedkWh*SurveyHrsIn!Q123)</f>
        <v>0.268100358422939</v>
      </c>
      <c r="R123" s="70" t="n">
        <f aca="false">kWhgen!R123/(Z750RatedkWh*SurveyHrsIn!R123)</f>
        <v>0.311904761904762</v>
      </c>
      <c r="S123" s="70" t="n">
        <f aca="false">kWhgen!S123/(Z750RatedkWh*SurveyHrsIn!S123)</f>
        <v>0.240143369175627</v>
      </c>
      <c r="T123" s="70" t="n">
        <f aca="false">kWhgen!T123/(Z750RatedkWh*SurveyHrsIn!T123)</f>
        <v>0.445925925925926</v>
      </c>
      <c r="U123" s="70" t="n">
        <f aca="false">kWhgen!U123/(Z750RatedkWh*SurveyHrsIn!U123)</f>
        <v>0.344529507325841</v>
      </c>
      <c r="V123" s="70" t="n">
        <f aca="false">kWhgen!V123/(Z750RatedkWh*SurveyHrsIn!V123)</f>
        <v>0.213333333333333</v>
      </c>
      <c r="W123" s="70" t="n">
        <f aca="false">kWhgen!W123/(Z750RatedkWh*SurveyHrsIn!W123)</f>
        <v>0.168458781362007</v>
      </c>
      <c r="X123" s="70" t="n">
        <f aca="false">kWhgen!X123/(Z750RatedkWh*SurveyHrsIn!X123)</f>
        <v>0.181720430107527</v>
      </c>
      <c r="Y123" s="70" t="n">
        <f aca="false">kWhgen!Y123/(Z750RatedkWh*SurveyHrsIn!Y123)</f>
        <v>0.211481481481482</v>
      </c>
      <c r="Z123" s="70" t="n">
        <f aca="false">kWhgen!Z123/(Z750RatedkWh*SurveyHrsIn!Z123)</f>
        <v>0.351612903225806</v>
      </c>
      <c r="AA123" s="70" t="n">
        <f aca="false">kWhgen!AA123/(Z750RatedkWh*SurveyHrsIn!AA123)</f>
        <v>0.371111111111111</v>
      </c>
      <c r="AB123" s="70" t="n">
        <f aca="false">kWhgen!AB123/(Z750RatedkWh*SurveyHrsIn!AB123)</f>
        <v>0.415770609318996</v>
      </c>
      <c r="AC123" s="70" t="n">
        <f aca="false">kWhgen!AC123/(Z750RatedkWh*SurveyHrsIn!AC123)</f>
        <v>0.360073763489617</v>
      </c>
      <c r="AD123" s="70" t="n">
        <f aca="false">kWhgen!AD123/(Z750RatedkWh*SurveyHrsIn!AD123)</f>
        <v>0.519444444444445</v>
      </c>
      <c r="AE123" s="70" t="n">
        <f aca="false">kWhgen!AE123/(Z750RatedkWh*SurveyHrsIn!AE123)</f>
        <v>0.397491039426523</v>
      </c>
      <c r="AF123" s="70"/>
      <c r="AG123" s="70"/>
      <c r="AH123" s="70"/>
      <c r="AI123" s="70"/>
      <c r="AJ123" s="70"/>
      <c r="AK123" s="70"/>
      <c r="AL123" s="70"/>
      <c r="AM123" s="70"/>
      <c r="AN123" s="70"/>
      <c r="AO123" s="70" t="n">
        <f aca="false">AVERAGE(E123:P123)</f>
        <v>0.268034049619217</v>
      </c>
      <c r="AP123" s="70" t="n">
        <f aca="false">AVERAGE(Q123:AB123)</f>
        <v>0.293674381057947</v>
      </c>
      <c r="AQ123" s="70" t="n">
        <f aca="false">AVERAGE(AC123:AN123)</f>
        <v>0.425669749120195</v>
      </c>
      <c r="AR123" s="70" t="n">
        <f aca="false">AVERAGE(E123:G123)</f>
        <v>0.289302964705462</v>
      </c>
      <c r="AS123" s="70" t="n">
        <f aca="false">AVERAGE(H123:J123)</f>
        <v>0.30275079649542</v>
      </c>
      <c r="AT123" s="70" t="n">
        <f aca="false">AVERAGE(K123:M123)</f>
        <v>0.227177419354839</v>
      </c>
      <c r="AU123" s="136" t="n">
        <f aca="false">AVERAGE(N123:P123)</f>
        <v>0.252905017921147</v>
      </c>
      <c r="AV123" s="70" t="n">
        <f aca="false">AVERAGE(Q123:S123)</f>
        <v>0.273382829834443</v>
      </c>
      <c r="AW123" s="70" t="n">
        <f aca="false">AVERAGE(T123:V123)</f>
        <v>0.334596255528367</v>
      </c>
      <c r="AX123" s="70" t="n">
        <f aca="false">AVERAGE(W123:Y123)</f>
        <v>0.187220230983672</v>
      </c>
      <c r="AY123" s="70" t="n">
        <f aca="false">AVERAGE(Z123:AB123)</f>
        <v>0.379498207885305</v>
      </c>
      <c r="AZ123" s="70" t="n">
        <f aca="false">AVERAGE(AC123:AE123)</f>
        <v>0.425669749120195</v>
      </c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</row>
    <row r="124" customFormat="false" ht="12.75" hidden="true" customHeight="false" outlineLevel="0" collapsed="false">
      <c r="A124" s="69" t="s">
        <v>12</v>
      </c>
      <c r="B124" s="69" t="n">
        <v>1</v>
      </c>
      <c r="C124" s="69" t="n">
        <v>114</v>
      </c>
      <c r="D124" s="70" t="n">
        <f aca="false">kWhgen!D124/(Z750RatedkWh*SurveyHrsIn!D124)</f>
        <v>0.377777777777778</v>
      </c>
      <c r="E124" s="70" t="n">
        <f aca="false">kWhgen!E124/(Z750RatedkWh*SurveyHrsIn!E124)</f>
        <v>0.299745519713262</v>
      </c>
      <c r="F124" s="70" t="n">
        <f aca="false">kWhgen!F124/(Z750RatedkWh*SurveyHrsIn!F124)</f>
        <v>0.362969826478535</v>
      </c>
      <c r="G124" s="70" t="n">
        <f aca="false">kWhgen!G124/(Z750RatedkWh*SurveyHrsIn!G124)</f>
        <v>0.234782779955028</v>
      </c>
      <c r="H124" s="70" t="n">
        <f aca="false">kWhgen!H124/(Z750RatedkWh*SurveyHrsIn!H124)</f>
        <v>0.38957037037037</v>
      </c>
      <c r="I124" s="70" t="n">
        <f aca="false">kWhgen!I124/(Z750RatedkWh*SurveyHrsIn!I124)</f>
        <v>0.319713261648746</v>
      </c>
      <c r="J124" s="70" t="n">
        <f aca="false">kWhgen!J124/(Z750RatedkWh*SurveyHrsIn!J124)</f>
        <v>0.325185185185185</v>
      </c>
      <c r="K124" s="70" t="n">
        <f aca="false">kWhgen!K124/(Z750RatedkWh*SurveyHrsIn!K124)</f>
        <v>0.158064516129032</v>
      </c>
      <c r="L124" s="70" t="n">
        <f aca="false">kWhgen!L124/(Z750RatedkWh*SurveyHrsIn!L124)</f>
        <v>0.189247311827957</v>
      </c>
      <c r="M124" s="70" t="n">
        <f aca="false">kWhgen!M124/(Z750RatedkWh*SurveyHrsIn!M124)</f>
        <v>0.327412962962963</v>
      </c>
      <c r="N124" s="70" t="n">
        <f aca="false">kWhgen!N124/(Z750RatedkWh*SurveyHrsIn!N124)</f>
        <v>0.339903225806452</v>
      </c>
      <c r="O124" s="70" t="n">
        <f aca="false">kWhgen!O124/(Z750RatedkWh*SurveyHrsIn!O124)</f>
        <v>0.365185185185185</v>
      </c>
      <c r="P124" s="70" t="n">
        <f aca="false">kWhgen!P124/(Z750RatedkWh*SurveyHrsIn!P124)</f>
        <v>0.360215053763441</v>
      </c>
      <c r="Q124" s="70" t="n">
        <f aca="false">kWhgen!Q124/(Z750RatedkWh*SurveyHrsIn!Q124)</f>
        <v>0.384229390681004</v>
      </c>
      <c r="R124" s="70" t="n">
        <f aca="false">kWhgen!R124/(Z750RatedkWh*SurveyHrsIn!R124)</f>
        <v>0.208333333333333</v>
      </c>
      <c r="S124" s="70" t="n">
        <f aca="false">kWhgen!S124/(Z750RatedkWh*SurveyHrsIn!S124)</f>
        <v>0.262724014336918</v>
      </c>
      <c r="T124" s="70" t="n">
        <f aca="false">kWhgen!T124/(Z750RatedkWh*SurveyHrsIn!T124)</f>
        <v>0.408148148148148</v>
      </c>
      <c r="U124" s="70" t="n">
        <f aca="false">kWhgen!U124/(Z750RatedkWh*SurveyHrsIn!U124)</f>
        <v>0.305292380617404</v>
      </c>
      <c r="V124" s="70" t="n">
        <f aca="false">kWhgen!V124/(Z750RatedkWh*SurveyHrsIn!V124)</f>
        <v>0.284074074074074</v>
      </c>
      <c r="W124" s="70" t="n">
        <f aca="false">kWhgen!W124/(Z750RatedkWh*SurveyHrsIn!W124)</f>
        <v>0.172043010752688</v>
      </c>
      <c r="X124" s="70" t="n">
        <f aca="false">kWhgen!X124/(Z750RatedkWh*SurveyHrsIn!X124)</f>
        <v>0.184229390681004</v>
      </c>
      <c r="Y124" s="70" t="n">
        <f aca="false">kWhgen!Y124/(Z750RatedkWh*SurveyHrsIn!Y124)</f>
        <v>0.210740740740741</v>
      </c>
      <c r="Z124" s="70" t="n">
        <f aca="false">kWhgen!Z124/(Z750RatedkWh*SurveyHrsIn!Z124)</f>
        <v>0.420071684587814</v>
      </c>
      <c r="AA124" s="70" t="n">
        <f aca="false">kWhgen!AA124/(Z750RatedkWh*SurveyHrsIn!AA124)</f>
        <v>0.404814814814815</v>
      </c>
      <c r="AB124" s="70" t="n">
        <f aca="false">kWhgen!AB124/(Z750RatedkWh*SurveyHrsIn!AB124)</f>
        <v>0.445878136200717</v>
      </c>
      <c r="AC124" s="70" t="n">
        <f aca="false">kWhgen!AC124/(Z750RatedkWh*SurveyHrsIn!AC124)</f>
        <v>0.340972010470949</v>
      </c>
      <c r="AD124" s="70" t="n">
        <f aca="false">kWhgen!AD124/(Z750RatedkWh*SurveyHrsIn!AD124)</f>
        <v>0.542063492063492</v>
      </c>
      <c r="AE124" s="70" t="n">
        <f aca="false">kWhgen!AE124/(Z750RatedkWh*SurveyHrsIn!AE124)</f>
        <v>0.391397849462366</v>
      </c>
      <c r="AF124" s="70"/>
      <c r="AG124" s="70"/>
      <c r="AH124" s="70"/>
      <c r="AI124" s="70"/>
      <c r="AJ124" s="70"/>
      <c r="AK124" s="70"/>
      <c r="AL124" s="70"/>
      <c r="AM124" s="70"/>
      <c r="AN124" s="70"/>
      <c r="AO124" s="70" t="n">
        <f aca="false">AVERAGE(E124:P124)</f>
        <v>0.305999599918846</v>
      </c>
      <c r="AP124" s="70" t="n">
        <f aca="false">AVERAGE(Q124:AB124)</f>
        <v>0.307548259914055</v>
      </c>
      <c r="AQ124" s="70" t="n">
        <f aca="false">AVERAGE(AC124:AN124)</f>
        <v>0.424811117332269</v>
      </c>
      <c r="AR124" s="70" t="n">
        <f aca="false">AVERAGE(E124:G124)</f>
        <v>0.299166042048942</v>
      </c>
      <c r="AS124" s="70" t="n">
        <f aca="false">AVERAGE(H124:J124)</f>
        <v>0.3448229390681</v>
      </c>
      <c r="AT124" s="70" t="n">
        <f aca="false">AVERAGE(K124:M124)</f>
        <v>0.224908263639984</v>
      </c>
      <c r="AU124" s="136" t="n">
        <f aca="false">AVERAGE(N124:P124)</f>
        <v>0.355101154918359</v>
      </c>
      <c r="AV124" s="70" t="n">
        <f aca="false">AVERAGE(Q124:S124)</f>
        <v>0.285095579450418</v>
      </c>
      <c r="AW124" s="70" t="n">
        <f aca="false">AVERAGE(T124:V124)</f>
        <v>0.332504867613209</v>
      </c>
      <c r="AX124" s="70" t="n">
        <f aca="false">AVERAGE(W124:Y124)</f>
        <v>0.189004380724811</v>
      </c>
      <c r="AY124" s="70" t="n">
        <f aca="false">AVERAGE(Z124:AB124)</f>
        <v>0.423588211867782</v>
      </c>
      <c r="AZ124" s="70" t="n">
        <f aca="false">AVERAGE(AC124:AE124)</f>
        <v>0.424811117332269</v>
      </c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</row>
    <row r="125" customFormat="false" ht="12.75" hidden="true" customHeight="false" outlineLevel="0" collapsed="false">
      <c r="A125" s="69" t="s">
        <v>12</v>
      </c>
      <c r="B125" s="69" t="n">
        <v>1</v>
      </c>
      <c r="C125" s="69" t="n">
        <v>115</v>
      </c>
      <c r="D125" s="70" t="n">
        <f aca="false">kWhgen!D125/(Z750RatedkWh*SurveyHrsIn!D125)</f>
        <v>0.364874551971326</v>
      </c>
      <c r="E125" s="70" t="n">
        <f aca="false">kWhgen!E125/(Z750RatedkWh*SurveyHrsIn!E125)</f>
        <v>0.33968458781362</v>
      </c>
      <c r="F125" s="70" t="n">
        <f aca="false">kWhgen!F125/(Z750RatedkWh*SurveyHrsIn!F125)</f>
        <v>0.312505432477915</v>
      </c>
      <c r="G125" s="70" t="n">
        <f aca="false">kWhgen!G125/(Z750RatedkWh*SurveyHrsIn!G125)</f>
        <v>0.263453675743295</v>
      </c>
      <c r="H125" s="70" t="n">
        <f aca="false">kWhgen!H125/(Z750RatedkWh*SurveyHrsIn!H125)</f>
        <v>0.385840740740741</v>
      </c>
      <c r="I125" s="70" t="n">
        <f aca="false">kWhgen!I125/(Z750RatedkWh*SurveyHrsIn!I125)</f>
        <v>0.134408602150538</v>
      </c>
      <c r="J125" s="70" t="n">
        <f aca="false">kWhgen!J125/(Z750RatedkWh*SurveyHrsIn!J125)</f>
        <v>0.103703703703704</v>
      </c>
      <c r="K125" s="70" t="n">
        <f aca="false">kWhgen!K125/(Z750RatedkWh*SurveyHrsIn!K125)</f>
        <v>0.154120071684588</v>
      </c>
      <c r="L125" s="70" t="n">
        <f aca="false">kWhgen!L125/(Z750RatedkWh*SurveyHrsIn!L125)</f>
        <v>0.188530465949821</v>
      </c>
      <c r="M125" s="70" t="n">
        <f aca="false">kWhgen!M125/(Z750RatedkWh*SurveyHrsIn!M125)</f>
        <v>0.349290740740741</v>
      </c>
      <c r="N125" s="70" t="n">
        <f aca="false">kWhgen!N125/(Z750RatedkWh*SurveyHrsIn!N125)</f>
        <v>0.353822580645161</v>
      </c>
      <c r="O125" s="70" t="n">
        <f aca="false">kWhgen!O125/(Z750RatedkWh*SurveyHrsIn!O125)</f>
        <v>0.388888888888889</v>
      </c>
      <c r="P125" s="70" t="n">
        <f aca="false">kWhgen!P125/(Z750RatedkWh*SurveyHrsIn!P125)</f>
        <v>0.280645161290323</v>
      </c>
      <c r="Q125" s="70" t="n">
        <f aca="false">kWhgen!Q125/(Z750RatedkWh*SurveyHrsIn!Q125)</f>
        <v>0.326523297491039</v>
      </c>
      <c r="R125" s="70" t="n">
        <f aca="false">kWhgen!R125/(Z750RatedkWh*SurveyHrsIn!R125)</f>
        <v>0.352777777777778</v>
      </c>
      <c r="S125" s="70" t="n">
        <f aca="false">kWhgen!S125/(Z750RatedkWh*SurveyHrsIn!S125)</f>
        <v>0.301075268817204</v>
      </c>
      <c r="T125" s="70" t="n">
        <f aca="false">kWhgen!T125/(Z750RatedkWh*SurveyHrsIn!T125)</f>
        <v>0.463333333333333</v>
      </c>
      <c r="U125" s="70" t="n">
        <f aca="false">kWhgen!U125/(Z750RatedkWh*SurveyHrsIn!U125)</f>
        <v>0.378259668882217</v>
      </c>
      <c r="V125" s="70" t="n">
        <f aca="false">kWhgen!V125/(Z750RatedkWh*SurveyHrsIn!V125)</f>
        <v>0.282592592592593</v>
      </c>
      <c r="W125" s="70" t="n">
        <f aca="false">kWhgen!W125/(Z750RatedkWh*SurveyHrsIn!W125)</f>
        <v>0.113978494623656</v>
      </c>
      <c r="X125" s="70" t="n">
        <f aca="false">kWhgen!X125/(Z750RatedkWh*SurveyHrsIn!X125)</f>
        <v>0.194980286738351</v>
      </c>
      <c r="Y125" s="70" t="n">
        <f aca="false">kWhgen!Y125/(Z750RatedkWh*SurveyHrsIn!Y125)</f>
        <v>0.204444444444444</v>
      </c>
      <c r="Z125" s="70" t="n">
        <f aca="false">kWhgen!Z125/(Z750RatedkWh*SurveyHrsIn!Z125)</f>
        <v>0.393906810035842</v>
      </c>
      <c r="AA125" s="70" t="n">
        <f aca="false">kWhgen!AA125/(Z750RatedkWh*SurveyHrsIn!AA125)</f>
        <v>0.407407407407407</v>
      </c>
      <c r="AB125" s="70" t="n">
        <f aca="false">kWhgen!AB125/(Z750RatedkWh*SurveyHrsIn!AB125)</f>
        <v>0.431541218637993</v>
      </c>
      <c r="AC125" s="70" t="n">
        <f aca="false">kWhgen!AC125/(Z750RatedkWh*SurveyHrsIn!AC125)</f>
        <v>0.339681851562415</v>
      </c>
      <c r="AD125" s="70" t="n">
        <f aca="false">kWhgen!AD125/(Z750RatedkWh*SurveyHrsIn!AD125)</f>
        <v>0.498015873015873</v>
      </c>
      <c r="AE125" s="70" t="n">
        <f aca="false">kWhgen!AE125/(Z750RatedkWh*SurveyHrsIn!AE125)</f>
        <v>0.376702508960574</v>
      </c>
      <c r="AF125" s="70"/>
      <c r="AG125" s="70"/>
      <c r="AH125" s="70"/>
      <c r="AI125" s="70"/>
      <c r="AJ125" s="70"/>
      <c r="AK125" s="70"/>
      <c r="AL125" s="70"/>
      <c r="AM125" s="70"/>
      <c r="AN125" s="70"/>
      <c r="AO125" s="70" t="n">
        <f aca="false">AVERAGE(E125:P125)</f>
        <v>0.271241220985778</v>
      </c>
      <c r="AP125" s="70" t="n">
        <f aca="false">AVERAGE(Q125:AB125)</f>
        <v>0.320901716731822</v>
      </c>
      <c r="AQ125" s="70" t="n">
        <f aca="false">AVERAGE(AC125:AN125)</f>
        <v>0.404800077846287</v>
      </c>
      <c r="AR125" s="70" t="n">
        <f aca="false">AVERAGE(E125:G125)</f>
        <v>0.305214565344943</v>
      </c>
      <c r="AS125" s="70" t="n">
        <f aca="false">AVERAGE(H125:J125)</f>
        <v>0.207984348864994</v>
      </c>
      <c r="AT125" s="70" t="n">
        <f aca="false">AVERAGE(K125:M125)</f>
        <v>0.230647092791716</v>
      </c>
      <c r="AU125" s="136" t="n">
        <f aca="false">AVERAGE(N125:P125)</f>
        <v>0.341118876941458</v>
      </c>
      <c r="AV125" s="70" t="n">
        <f aca="false">AVERAGE(Q125:S125)</f>
        <v>0.326792114695341</v>
      </c>
      <c r="AW125" s="70" t="n">
        <f aca="false">AVERAGE(T125:V125)</f>
        <v>0.374728531602714</v>
      </c>
      <c r="AX125" s="70" t="n">
        <f aca="false">AVERAGE(W125:Y125)</f>
        <v>0.171134408602151</v>
      </c>
      <c r="AY125" s="70" t="n">
        <f aca="false">AVERAGE(Z125:AB125)</f>
        <v>0.410951812027081</v>
      </c>
      <c r="AZ125" s="70" t="n">
        <f aca="false">AVERAGE(AC125:AE125)</f>
        <v>0.404800077846287</v>
      </c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</row>
    <row r="126" customFormat="false" ht="12.75" hidden="true" customHeight="false" outlineLevel="0" collapsed="false">
      <c r="A126" s="69" t="s">
        <v>12</v>
      </c>
      <c r="B126" s="69" t="n">
        <v>1</v>
      </c>
      <c r="C126" s="69" t="n">
        <v>116</v>
      </c>
      <c r="D126" s="70" t="n">
        <f aca="false">kWhgen!D126/(Z750RatedkWh*SurveyHrsIn!D126)</f>
        <v>0.309318996415771</v>
      </c>
      <c r="E126" s="70" t="n">
        <f aca="false">kWhgen!E126/(Z750RatedkWh*SurveyHrsIn!E126)</f>
        <v>0.363084229390681</v>
      </c>
      <c r="F126" s="70" t="n">
        <f aca="false">kWhgen!F126/(Z750RatedkWh*SurveyHrsIn!F126)</f>
        <v>0.439600943294292</v>
      </c>
      <c r="G126" s="70" t="n">
        <f aca="false">kWhgen!G126/(Z750RatedkWh*SurveyHrsIn!G126)</f>
        <v>0.274922034058602</v>
      </c>
      <c r="H126" s="70" t="n">
        <f aca="false">kWhgen!H126/(Z750RatedkWh*SurveyHrsIn!H126)</f>
        <v>0.406657407407407</v>
      </c>
      <c r="I126" s="70" t="n">
        <f aca="false">kWhgen!I126/(Z750RatedkWh*SurveyHrsIn!I126)</f>
        <v>0.283154121863799</v>
      </c>
      <c r="J126" s="70" t="n">
        <f aca="false">kWhgen!J126/(Z750RatedkWh*SurveyHrsIn!J126)</f>
        <v>0.333703703703704</v>
      </c>
      <c r="K126" s="70" t="n">
        <f aca="false">kWhgen!K126/(Z750RatedkWh*SurveyHrsIn!K126)</f>
        <v>0.15663082437276</v>
      </c>
      <c r="L126" s="70" t="n">
        <f aca="false">kWhgen!L126/(Z750RatedkWh*SurveyHrsIn!L126)</f>
        <v>0.185304659498208</v>
      </c>
      <c r="M126" s="70" t="n">
        <f aca="false">kWhgen!M126/(Z750RatedkWh*SurveyHrsIn!M126)</f>
        <v>0.269281481481481</v>
      </c>
      <c r="N126" s="70" t="n">
        <f aca="false">kWhgen!N126/(Z750RatedkWh*SurveyHrsIn!N126)</f>
        <v>0.283254480286738</v>
      </c>
      <c r="O126" s="70" t="n">
        <f aca="false">kWhgen!O126/(Z750RatedkWh*SurveyHrsIn!O126)</f>
        <v>0.314444444444444</v>
      </c>
      <c r="P126" s="70" t="n">
        <f aca="false">kWhgen!P126/(Z750RatedkWh*SurveyHrsIn!P126)</f>
        <v>0</v>
      </c>
      <c r="Q126" s="70" t="n">
        <f aca="false">kWhgen!Q126/(Z750RatedkWh*SurveyHrsIn!Q126)</f>
        <v>0.126643369175627</v>
      </c>
      <c r="R126" s="70" t="n">
        <f aca="false">kWhgen!R126/(Z750RatedkWh*SurveyHrsIn!R126)</f>
        <v>0.255349206349206</v>
      </c>
      <c r="S126" s="70" t="n">
        <f aca="false">kWhgen!S126/(Z750RatedkWh*SurveyHrsIn!S126)</f>
        <v>0.336546594982079</v>
      </c>
      <c r="T126" s="70" t="n">
        <f aca="false">kWhgen!T126/(Z750RatedkWh*SurveyHrsIn!T126)</f>
        <v>0.428888888888889</v>
      </c>
      <c r="U126" s="70" t="n">
        <f aca="false">kWhgen!U126/(Z750RatedkWh*SurveyHrsIn!U126)</f>
        <v>0.388929413864336</v>
      </c>
      <c r="V126" s="70" t="n">
        <f aca="false">kWhgen!V126/(Z750RatedkWh*SurveyHrsIn!V126)</f>
        <v>0.281111111111111</v>
      </c>
      <c r="W126" s="70" t="n">
        <f aca="false">kWhgen!W126/(Z750RatedkWh*SurveyHrsIn!W126)</f>
        <v>0.16989247311828</v>
      </c>
      <c r="X126" s="70" t="n">
        <f aca="false">kWhgen!X126/(Z750RatedkWh*SurveyHrsIn!X126)</f>
        <v>0.201075268817204</v>
      </c>
      <c r="Y126" s="70" t="n">
        <f aca="false">kWhgen!Y126/(Z750RatedkWh*SurveyHrsIn!Y126)</f>
        <v>0.221481481481481</v>
      </c>
      <c r="Z126" s="70" t="n">
        <f aca="false">kWhgen!Z126/(Z750RatedkWh*SurveyHrsIn!Z126)</f>
        <v>0.409677419354839</v>
      </c>
      <c r="AA126" s="70" t="n">
        <f aca="false">kWhgen!AA126/(Z750RatedkWh*SurveyHrsIn!AA126)</f>
        <v>0.414814814814815</v>
      </c>
      <c r="AB126" s="70" t="n">
        <f aca="false">kWhgen!AB126/(Z750RatedkWh*SurveyHrsIn!AB126)</f>
        <v>0.462724014336918</v>
      </c>
      <c r="AC126" s="70" t="n">
        <f aca="false">kWhgen!AC126/(Z750RatedkWh*SurveyHrsIn!AC126)</f>
        <v>0.402477434839352</v>
      </c>
      <c r="AD126" s="70" t="n">
        <f aca="false">kWhgen!AD126/(Z750RatedkWh*SurveyHrsIn!AD126)</f>
        <v>0.550793650793651</v>
      </c>
      <c r="AE126" s="70" t="n">
        <f aca="false">kWhgen!AE126/(Z750RatedkWh*SurveyHrsIn!AE126)</f>
        <v>0.418637992831541</v>
      </c>
      <c r="AF126" s="70"/>
      <c r="AG126" s="70"/>
      <c r="AH126" s="70"/>
      <c r="AI126" s="70"/>
      <c r="AJ126" s="70"/>
      <c r="AK126" s="70"/>
      <c r="AL126" s="70"/>
      <c r="AM126" s="70"/>
      <c r="AN126" s="70"/>
      <c r="AO126" s="70" t="n">
        <f aca="false">AVERAGE(E126:P126)</f>
        <v>0.27583652748351</v>
      </c>
      <c r="AP126" s="70" t="n">
        <f aca="false">AVERAGE(Q126:AB126)</f>
        <v>0.308094504691232</v>
      </c>
      <c r="AQ126" s="70" t="n">
        <f aca="false">AVERAGE(AC126:AN126)</f>
        <v>0.457303026154848</v>
      </c>
      <c r="AR126" s="70" t="n">
        <f aca="false">AVERAGE(E126:G126)</f>
        <v>0.359202402247858</v>
      </c>
      <c r="AS126" s="70" t="n">
        <f aca="false">AVERAGE(H126:J126)</f>
        <v>0.34117174432497</v>
      </c>
      <c r="AT126" s="70" t="n">
        <f aca="false">AVERAGE(K126:M126)</f>
        <v>0.203738988450816</v>
      </c>
      <c r="AU126" s="136" t="n">
        <f aca="false">AVERAGE(N126:P126)</f>
        <v>0.199232974910394</v>
      </c>
      <c r="AV126" s="70" t="n">
        <f aca="false">AVERAGE(Q126:S126)</f>
        <v>0.239513056835637</v>
      </c>
      <c r="AW126" s="70" t="n">
        <f aca="false">AVERAGE(T126:V126)</f>
        <v>0.366309804621445</v>
      </c>
      <c r="AX126" s="70" t="n">
        <f aca="false">AVERAGE(W126:Y126)</f>
        <v>0.197483074472322</v>
      </c>
      <c r="AY126" s="70" t="n">
        <f aca="false">AVERAGE(Z126:AB126)</f>
        <v>0.429072082835524</v>
      </c>
      <c r="AZ126" s="70" t="n">
        <f aca="false">AVERAGE(AC126:AE126)</f>
        <v>0.457303026154848</v>
      </c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</row>
    <row r="127" customFormat="false" ht="12.75" hidden="true" customHeight="false" outlineLevel="0" collapsed="false">
      <c r="A127" s="69" t="s">
        <v>12</v>
      </c>
      <c r="B127" s="69" t="n">
        <v>1</v>
      </c>
      <c r="C127" s="69" t="n">
        <v>117</v>
      </c>
      <c r="D127" s="70" t="n">
        <f aca="false">kWhgen!D127/(Z750RatedkWh*SurveyHrsIn!D127)</f>
        <v>0.267741935483871</v>
      </c>
      <c r="E127" s="70" t="n">
        <f aca="false">kWhgen!E127/(Z750RatedkWh*SurveyHrsIn!E127)</f>
        <v>0.307410394265233</v>
      </c>
      <c r="F127" s="70" t="n">
        <f aca="false">kWhgen!F127/(Z750RatedkWh*SurveyHrsIn!F127)</f>
        <v>0.217931420017493</v>
      </c>
      <c r="G127" s="70" t="n">
        <f aca="false">kWhgen!G127/(Z750RatedkWh*SurveyHrsIn!G127)</f>
        <v>0.242109786656474</v>
      </c>
      <c r="H127" s="70" t="n">
        <f aca="false">kWhgen!H127/(Z750RatedkWh*SurveyHrsIn!H127)</f>
        <v>0.369564814814815</v>
      </c>
      <c r="I127" s="70" t="n">
        <f aca="false">kWhgen!I127/(Z750RatedkWh*SurveyHrsIn!I127)</f>
        <v>0.286379928315412</v>
      </c>
      <c r="J127" s="70" t="n">
        <f aca="false">kWhgen!J127/(Z750RatedkWh*SurveyHrsIn!J127)</f>
        <v>0.266666666666667</v>
      </c>
      <c r="K127" s="70" t="n">
        <f aca="false">kWhgen!K127/(Z750RatedkWh*SurveyHrsIn!K127)</f>
        <v>0.14336917562724</v>
      </c>
      <c r="L127" s="70" t="n">
        <f aca="false">kWhgen!L127/(Z750RatedkWh*SurveyHrsIn!L127)</f>
        <v>0.154838709677419</v>
      </c>
      <c r="M127" s="70" t="n">
        <f aca="false">kWhgen!M127/(Z750RatedkWh*SurveyHrsIn!M127)</f>
        <v>0.168888888888889</v>
      </c>
      <c r="N127" s="70" t="n">
        <f aca="false">kWhgen!N127/(Z750RatedkWh*SurveyHrsIn!N127)</f>
        <v>0.322222222222222</v>
      </c>
      <c r="O127" s="70" t="n">
        <f aca="false">kWhgen!O127/(Z750RatedkWh*SurveyHrsIn!O127)</f>
        <v>0.388888888888889</v>
      </c>
      <c r="P127" s="70" t="n">
        <f aca="false">kWhgen!P127/(Z750RatedkWh*SurveyHrsIn!P127)</f>
        <v>0.255555555555556</v>
      </c>
      <c r="Q127" s="70" t="n">
        <f aca="false">kWhgen!Q127/(Z750RatedkWh*SurveyHrsIn!Q127)</f>
        <v>0.139068100358423</v>
      </c>
      <c r="R127" s="70" t="n">
        <f aca="false">kWhgen!R127/(Z750RatedkWh*SurveyHrsIn!R127)</f>
        <v>0.0996031746031746</v>
      </c>
      <c r="S127" s="70" t="n">
        <f aca="false">kWhgen!S127/(Z750RatedkWh*SurveyHrsIn!S127)</f>
        <v>0.307168458781362</v>
      </c>
      <c r="T127" s="70" t="n">
        <f aca="false">kWhgen!T127/(Z750RatedkWh*SurveyHrsIn!T127)</f>
        <v>0.432222222222222</v>
      </c>
      <c r="U127" s="70" t="n">
        <f aca="false">kWhgen!U127/(Z750RatedkWh*SurveyHrsIn!U127)</f>
        <v>0.28429707597517</v>
      </c>
      <c r="V127" s="70" t="n">
        <f aca="false">kWhgen!V127/(Z750RatedkWh*SurveyHrsIn!V127)</f>
        <v>0.287037037037037</v>
      </c>
      <c r="W127" s="70" t="n">
        <f aca="false">kWhgen!W127/(Z750RatedkWh*SurveyHrsIn!W127)</f>
        <v>0.172043010752688</v>
      </c>
      <c r="X127" s="70" t="n">
        <f aca="false">kWhgen!X127/(Z750RatedkWh*SurveyHrsIn!X127)</f>
        <v>0.198566308243728</v>
      </c>
      <c r="Y127" s="70" t="n">
        <f aca="false">kWhgen!Y127/(Z750RatedkWh*SurveyHrsIn!Y127)</f>
        <v>0.216296296296296</v>
      </c>
      <c r="Z127" s="70" t="n">
        <f aca="false">kWhgen!Z127/(Z750RatedkWh*SurveyHrsIn!Z127)</f>
        <v>0.412544802867384</v>
      </c>
      <c r="AA127" s="70" t="n">
        <f aca="false">kWhgen!AA127/(Z750RatedkWh*SurveyHrsIn!AA127)</f>
        <v>0.415555555555556</v>
      </c>
      <c r="AB127" s="70" t="n">
        <f aca="false">kWhgen!AB127/(Z750RatedkWh*SurveyHrsIn!AB127)</f>
        <v>0.460573476702509</v>
      </c>
      <c r="AC127" s="70" t="n">
        <f aca="false">kWhgen!AC127/(Z750RatedkWh*SurveyHrsIn!AC127)</f>
        <v>0.391244473703507</v>
      </c>
      <c r="AD127" s="70" t="n">
        <f aca="false">kWhgen!AD127/(Z750RatedkWh*SurveyHrsIn!AD127)</f>
        <v>0.551190476190476</v>
      </c>
      <c r="AE127" s="70" t="n">
        <f aca="false">kWhgen!AE127/(Z750RatedkWh*SurveyHrsIn!AE127)</f>
        <v>0.367383512544803</v>
      </c>
      <c r="AF127" s="70"/>
      <c r="AG127" s="70"/>
      <c r="AH127" s="70"/>
      <c r="AI127" s="70"/>
      <c r="AJ127" s="70"/>
      <c r="AK127" s="70"/>
      <c r="AL127" s="70"/>
      <c r="AM127" s="70"/>
      <c r="AN127" s="70"/>
      <c r="AO127" s="70" t="n">
        <f aca="false">AVERAGE(E127:P127)</f>
        <v>0.260318870966359</v>
      </c>
      <c r="AP127" s="70" t="n">
        <f aca="false">AVERAGE(Q127:AB127)</f>
        <v>0.285414626616296</v>
      </c>
      <c r="AQ127" s="70" t="n">
        <f aca="false">AVERAGE(AC127:AN127)</f>
        <v>0.436606154146262</v>
      </c>
      <c r="AR127" s="70" t="n">
        <f aca="false">AVERAGE(E127:G127)</f>
        <v>0.255817200313067</v>
      </c>
      <c r="AS127" s="70" t="n">
        <f aca="false">AVERAGE(H127:J127)</f>
        <v>0.307537136598965</v>
      </c>
      <c r="AT127" s="70" t="n">
        <f aca="false">AVERAGE(K127:M127)</f>
        <v>0.155698924731183</v>
      </c>
      <c r="AU127" s="136" t="n">
        <f aca="false">AVERAGE(N127:P127)</f>
        <v>0.322222222222222</v>
      </c>
      <c r="AV127" s="70" t="n">
        <f aca="false">AVERAGE(Q127:S127)</f>
        <v>0.18194657791432</v>
      </c>
      <c r="AW127" s="70" t="n">
        <f aca="false">AVERAGE(T127:V127)</f>
        <v>0.334518778411476</v>
      </c>
      <c r="AX127" s="70" t="n">
        <f aca="false">AVERAGE(W127:Y127)</f>
        <v>0.195635205097571</v>
      </c>
      <c r="AY127" s="70" t="n">
        <f aca="false">AVERAGE(Z127:AB127)</f>
        <v>0.429557945041816</v>
      </c>
      <c r="AZ127" s="70" t="n">
        <f aca="false">AVERAGE(AC127:AE127)</f>
        <v>0.436606154146262</v>
      </c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</row>
    <row r="128" customFormat="false" ht="12.75" hidden="true" customHeight="false" outlineLevel="0" collapsed="false">
      <c r="A128" s="69" t="s">
        <v>12</v>
      </c>
      <c r="B128" s="69" t="n">
        <v>1</v>
      </c>
      <c r="C128" s="69" t="n">
        <v>118</v>
      </c>
      <c r="D128" s="70" t="n">
        <f aca="false">kWhgen!D128/(Z750RatedkWh*SurveyHrsIn!D128)</f>
        <v>0.407168458781362</v>
      </c>
      <c r="E128" s="70" t="n">
        <f aca="false">kWhgen!E128/(Z750RatedkWh*SurveyHrsIn!E128)</f>
        <v>0.379220430107527</v>
      </c>
      <c r="F128" s="70" t="n">
        <f aca="false">kWhgen!F128/(Z750RatedkWh*SurveyHrsIn!F128)</f>
        <v>0.429881874820098</v>
      </c>
      <c r="G128" s="70" t="n">
        <f aca="false">kWhgen!G128/(Z750RatedkWh*SurveyHrsIn!G128)</f>
        <v>0.248162531322886</v>
      </c>
      <c r="H128" s="70" t="n">
        <f aca="false">kWhgen!H128/(Z750RatedkWh*SurveyHrsIn!H128)</f>
        <v>0.404557407407407</v>
      </c>
      <c r="I128" s="70" t="n">
        <f aca="false">kWhgen!I128/(Z750RatedkWh*SurveyHrsIn!I128)</f>
        <v>0.295698924731183</v>
      </c>
      <c r="J128" s="70" t="n">
        <f aca="false">kWhgen!J128/(Z750RatedkWh*SurveyHrsIn!J128)</f>
        <v>0.332222222222222</v>
      </c>
      <c r="K128" s="70" t="n">
        <f aca="false">kWhgen!K128/(Z750RatedkWh*SurveyHrsIn!K128)</f>
        <v>0.153046594982079</v>
      </c>
      <c r="L128" s="70" t="n">
        <f aca="false">kWhgen!L128/(Z750RatedkWh*SurveyHrsIn!L128)</f>
        <v>0.189964157706093</v>
      </c>
      <c r="M128" s="70" t="n">
        <f aca="false">kWhgen!M128/(Z750RatedkWh*SurveyHrsIn!M128)</f>
        <v>0.345555555555556</v>
      </c>
      <c r="N128" s="70" t="n">
        <f aca="false">kWhgen!N128/(Z750RatedkWh*SurveyHrsIn!N128)</f>
        <v>0.326881720430108</v>
      </c>
      <c r="O128" s="70" t="n">
        <f aca="false">kWhgen!O128/(Z750RatedkWh*SurveyHrsIn!O128)</f>
        <v>0.26</v>
      </c>
      <c r="P128" s="70" t="n">
        <f aca="false">kWhgen!P128/(Z750RatedkWh*SurveyHrsIn!P128)</f>
        <v>0.144086021505376</v>
      </c>
      <c r="Q128" s="70" t="n">
        <f aca="false">kWhgen!Q128/(Z750RatedkWh*SurveyHrsIn!Q128)</f>
        <v>0.191756272401434</v>
      </c>
      <c r="R128" s="70" t="n">
        <f aca="false">kWhgen!R128/(Z750RatedkWh*SurveyHrsIn!R128)</f>
        <v>0.198809523809524</v>
      </c>
      <c r="S128" s="70" t="n">
        <f aca="false">kWhgen!S128/(Z750RatedkWh*SurveyHrsIn!S128)</f>
        <v>0.248745519713262</v>
      </c>
      <c r="T128" s="70" t="n">
        <f aca="false">kWhgen!T128/(Z750RatedkWh*SurveyHrsIn!T128)</f>
        <v>0.444814814814815</v>
      </c>
      <c r="U128" s="70" t="n">
        <f aca="false">kWhgen!U128/(Z750RatedkWh*SurveyHrsIn!U128)</f>
        <v>0.364836441324068</v>
      </c>
      <c r="V128" s="70" t="n">
        <f aca="false">kWhgen!V128/(Z750RatedkWh*SurveyHrsIn!V128)</f>
        <v>0.274444444444444</v>
      </c>
      <c r="W128" s="70" t="n">
        <f aca="false">kWhgen!W128/(Z750RatedkWh*SurveyHrsIn!W128)</f>
        <v>0.164516129032258</v>
      </c>
      <c r="X128" s="70" t="n">
        <f aca="false">kWhgen!X128/(Z750RatedkWh*SurveyHrsIn!X128)</f>
        <v>0.185304659498208</v>
      </c>
      <c r="Y128" s="70" t="n">
        <f aca="false">kWhgen!Y128/(Z750RatedkWh*SurveyHrsIn!Y128)</f>
        <v>0.207777777777778</v>
      </c>
      <c r="Z128" s="70" t="n">
        <f aca="false">kWhgen!Z128/(Z750RatedkWh*SurveyHrsIn!Z128)</f>
        <v>0.36594982078853</v>
      </c>
      <c r="AA128" s="70" t="n">
        <f aca="false">kWhgen!AA128/(Z750RatedkWh*SurveyHrsIn!AA128)</f>
        <v>0.378888888888889</v>
      </c>
      <c r="AB128" s="70" t="n">
        <f aca="false">kWhgen!AB128/(Z750RatedkWh*SurveyHrsIn!AB128)</f>
        <v>0.450537634408602</v>
      </c>
      <c r="AC128" s="70" t="n">
        <f aca="false">kWhgen!AC128/(Z750RatedkWh*SurveyHrsIn!AC128)</f>
        <v>0.39228904825657</v>
      </c>
      <c r="AD128" s="70" t="n">
        <f aca="false">kWhgen!AD128/(Z750RatedkWh*SurveyHrsIn!AD128)</f>
        <v>0.510714285714286</v>
      </c>
      <c r="AE128" s="70" t="n">
        <f aca="false">kWhgen!AE128/(Z750RatedkWh*SurveyHrsIn!AE128)</f>
        <v>0.388172043010753</v>
      </c>
      <c r="AF128" s="70"/>
      <c r="AG128" s="70"/>
      <c r="AH128" s="70"/>
      <c r="AI128" s="70"/>
      <c r="AJ128" s="70"/>
      <c r="AK128" s="70"/>
      <c r="AL128" s="70"/>
      <c r="AM128" s="70"/>
      <c r="AN128" s="70"/>
      <c r="AO128" s="70" t="n">
        <f aca="false">AVERAGE(E128:P128)</f>
        <v>0.292439786732545</v>
      </c>
      <c r="AP128" s="70" t="n">
        <f aca="false">AVERAGE(Q128:AB128)</f>
        <v>0.289698493908484</v>
      </c>
      <c r="AQ128" s="70" t="n">
        <f aca="false">AVERAGE(AC128:AN128)</f>
        <v>0.430391792327203</v>
      </c>
      <c r="AR128" s="70" t="n">
        <f aca="false">AVERAGE(E128:G128)</f>
        <v>0.352421612083504</v>
      </c>
      <c r="AS128" s="70" t="n">
        <f aca="false">AVERAGE(H128:J128)</f>
        <v>0.344159518120271</v>
      </c>
      <c r="AT128" s="70" t="n">
        <f aca="false">AVERAGE(K128:M128)</f>
        <v>0.229522102747909</v>
      </c>
      <c r="AU128" s="136" t="n">
        <f aca="false">AVERAGE(N128:P128)</f>
        <v>0.243655913978495</v>
      </c>
      <c r="AV128" s="70" t="n">
        <f aca="false">AVERAGE(Q128:S128)</f>
        <v>0.21310377197474</v>
      </c>
      <c r="AW128" s="70" t="n">
        <f aca="false">AVERAGE(T128:V128)</f>
        <v>0.361365233527776</v>
      </c>
      <c r="AX128" s="70" t="n">
        <f aca="false">AVERAGE(W128:Y128)</f>
        <v>0.185866188769415</v>
      </c>
      <c r="AY128" s="70" t="n">
        <f aca="false">AVERAGE(Z128:AB128)</f>
        <v>0.398458781362007</v>
      </c>
      <c r="AZ128" s="70" t="n">
        <f aca="false">AVERAGE(AC128:AE128)</f>
        <v>0.430391792327203</v>
      </c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</row>
    <row r="129" customFormat="false" ht="12.75" hidden="true" customHeight="false" outlineLevel="0" collapsed="false">
      <c r="A129" s="69" t="s">
        <v>12</v>
      </c>
      <c r="B129" s="69" t="n">
        <v>1</v>
      </c>
      <c r="C129" s="69" t="n">
        <v>119</v>
      </c>
      <c r="D129" s="70" t="n">
        <f aca="false">kWhgen!D129/(Z750RatedkWh*SurveyHrsIn!D129)</f>
        <v>0.316845878136201</v>
      </c>
      <c r="E129" s="70" t="n">
        <f aca="false">kWhgen!E129/(Z750RatedkWh*SurveyHrsIn!E129)</f>
        <v>0.338878136200717</v>
      </c>
      <c r="F129" s="70" t="n">
        <f aca="false">kWhgen!F129/(Z750RatedkWh*SurveyHrsIn!F129)</f>
        <v>0.390257980271463</v>
      </c>
      <c r="G129" s="70" t="n">
        <f aca="false">kWhgen!G129/(Z750RatedkWh*SurveyHrsIn!G129)</f>
        <v>0.224588683674756</v>
      </c>
      <c r="H129" s="70" t="n">
        <f aca="false">kWhgen!H129/(Z750RatedkWh*SurveyHrsIn!H129)</f>
        <v>0.108946296296296</v>
      </c>
      <c r="I129" s="70" t="n">
        <f aca="false">kWhgen!I129/(Z750RatedkWh*SurveyHrsIn!I129)</f>
        <v>0.25663082437276</v>
      </c>
      <c r="J129" s="70" t="n">
        <f aca="false">kWhgen!J129/(Z750RatedkWh*SurveyHrsIn!J129)</f>
        <v>0.305185185185185</v>
      </c>
      <c r="K129" s="70" t="n">
        <f aca="false">kWhgen!K129/(Z750RatedkWh*SurveyHrsIn!K129)</f>
        <v>0.151254480286738</v>
      </c>
      <c r="L129" s="70" t="n">
        <f aca="false">kWhgen!L129/(Z750RatedkWh*SurveyHrsIn!L129)</f>
        <v>0.170967741935484</v>
      </c>
      <c r="M129" s="70" t="n">
        <f aca="false">kWhgen!M129/(Z750RatedkWh*SurveyHrsIn!M129)</f>
        <v>0.306685185185185</v>
      </c>
      <c r="N129" s="70" t="n">
        <f aca="false">kWhgen!N129/(Z750RatedkWh*SurveyHrsIn!N129)</f>
        <v>0.349666666666667</v>
      </c>
      <c r="O129" s="70" t="n">
        <f aca="false">kWhgen!O129/(Z750RatedkWh*SurveyHrsIn!O129)</f>
        <v>0.366296296296296</v>
      </c>
      <c r="P129" s="70" t="n">
        <f aca="false">kWhgen!P129/(Z750RatedkWh*SurveyHrsIn!P129)</f>
        <v>0.309677419354839</v>
      </c>
      <c r="Q129" s="70" t="n">
        <f aca="false">kWhgen!Q129/(Z750RatedkWh*SurveyHrsIn!Q129)</f>
        <v>0.395340501792115</v>
      </c>
      <c r="R129" s="70" t="n">
        <f aca="false">kWhgen!R129/(Z750RatedkWh*SurveyHrsIn!R129)</f>
        <v>0.321428571428571</v>
      </c>
      <c r="S129" s="70" t="n">
        <f aca="false">kWhgen!S129/(Z750RatedkWh*SurveyHrsIn!S129)</f>
        <v>0.304659498207885</v>
      </c>
      <c r="T129" s="70" t="n">
        <f aca="false">kWhgen!T129/(Z750RatedkWh*SurveyHrsIn!T129)</f>
        <v>0.431481481481481</v>
      </c>
      <c r="U129" s="70" t="n">
        <f aca="false">kWhgen!U129/(Z750RatedkWh*SurveyHrsIn!U129)</f>
        <v>0.373785259696167</v>
      </c>
      <c r="V129" s="70" t="n">
        <f aca="false">kWhgen!V129/(Z750RatedkWh*SurveyHrsIn!V129)</f>
        <v>0.262592592592593</v>
      </c>
      <c r="W129" s="70" t="n">
        <f aca="false">kWhgen!W129/(Z750RatedkWh*SurveyHrsIn!W129)</f>
        <v>0.154480286738351</v>
      </c>
      <c r="X129" s="70" t="n">
        <f aca="false">kWhgen!X129/(Z750RatedkWh*SurveyHrsIn!X129)</f>
        <v>0.193189964157706</v>
      </c>
      <c r="Y129" s="70" t="n">
        <f aca="false">kWhgen!Y129/(Z750RatedkWh*SurveyHrsIn!Y129)</f>
        <v>0.194444444444444</v>
      </c>
      <c r="Z129" s="70" t="n">
        <f aca="false">kWhgen!Z129/(Z750RatedkWh*SurveyHrsIn!Z129)</f>
        <v>0.396415770609319</v>
      </c>
      <c r="AA129" s="70" t="n">
        <f aca="false">kWhgen!AA129/(Z750RatedkWh*SurveyHrsIn!AA129)</f>
        <v>0.406666666666667</v>
      </c>
      <c r="AB129" s="70" t="n">
        <f aca="false">kWhgen!AB129/(Z750RatedkWh*SurveyHrsIn!AB129)</f>
        <v>0.445161290322581</v>
      </c>
      <c r="AC129" s="70" t="n">
        <f aca="false">kWhgen!AC129/(Z750RatedkWh*SurveyHrsIn!AC129)</f>
        <v>0.384781904568448</v>
      </c>
      <c r="AD129" s="70" t="n">
        <f aca="false">kWhgen!AD129/(Z750RatedkWh*SurveyHrsIn!AD129)</f>
        <v>0.524603174603175</v>
      </c>
      <c r="AE129" s="70" t="n">
        <f aca="false">kWhgen!AE129/(Z750RatedkWh*SurveyHrsIn!AE129)</f>
        <v>0.39426523297491</v>
      </c>
      <c r="AF129" s="70"/>
      <c r="AG129" s="70"/>
      <c r="AH129" s="70"/>
      <c r="AI129" s="70"/>
      <c r="AJ129" s="70"/>
      <c r="AK129" s="70"/>
      <c r="AL129" s="70"/>
      <c r="AM129" s="70"/>
      <c r="AN129" s="70"/>
      <c r="AO129" s="70" t="n">
        <f aca="false">AVERAGE(E129:P129)</f>
        <v>0.273252907977199</v>
      </c>
      <c r="AP129" s="70" t="n">
        <f aca="false">AVERAGE(Q129:AB129)</f>
        <v>0.323303860678157</v>
      </c>
      <c r="AQ129" s="70" t="n">
        <f aca="false">AVERAGE(AC129:AN129)</f>
        <v>0.434550104048845</v>
      </c>
      <c r="AR129" s="70" t="n">
        <f aca="false">AVERAGE(E129:G129)</f>
        <v>0.317908266715645</v>
      </c>
      <c r="AS129" s="70" t="n">
        <f aca="false">AVERAGE(H129:J129)</f>
        <v>0.223587435284747</v>
      </c>
      <c r="AT129" s="70" t="n">
        <f aca="false">AVERAGE(K129:M129)</f>
        <v>0.209635802469136</v>
      </c>
      <c r="AU129" s="136" t="n">
        <f aca="false">AVERAGE(N129:P129)</f>
        <v>0.341880127439267</v>
      </c>
      <c r="AV129" s="70" t="n">
        <f aca="false">AVERAGE(Q129:S129)</f>
        <v>0.34047619047619</v>
      </c>
      <c r="AW129" s="70" t="n">
        <f aca="false">AVERAGE(T129:V129)</f>
        <v>0.355953111256747</v>
      </c>
      <c r="AX129" s="70" t="n">
        <f aca="false">AVERAGE(W129:Y129)</f>
        <v>0.180704898446834</v>
      </c>
      <c r="AY129" s="70" t="n">
        <f aca="false">AVERAGE(Z129:AB129)</f>
        <v>0.416081242532855</v>
      </c>
      <c r="AZ129" s="70" t="n">
        <f aca="false">AVERAGE(AC129:AE129)</f>
        <v>0.434550104048845</v>
      </c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</row>
    <row r="130" customFormat="false" ht="12.75" hidden="true" customHeight="false" outlineLevel="0" collapsed="false">
      <c r="A130" s="69" t="s">
        <v>12</v>
      </c>
      <c r="B130" s="69" t="n">
        <v>1</v>
      </c>
      <c r="C130" s="69" t="n">
        <v>120</v>
      </c>
      <c r="D130" s="70" t="n">
        <f aca="false">kWhgen!D130/(Z750RatedkWh*SurveyHrsIn!D130)</f>
        <v>0.310035842293907</v>
      </c>
      <c r="E130" s="70" t="n">
        <f aca="false">kWhgen!E130/(Z750RatedkWh*SurveyHrsIn!E130)</f>
        <v>0.224840501792115</v>
      </c>
      <c r="F130" s="70" t="n">
        <f aca="false">kWhgen!F130/(Z750RatedkWh*SurveyHrsIn!F130)</f>
        <v>0.44558190850918</v>
      </c>
      <c r="G130" s="70" t="n">
        <f aca="false">kWhgen!G130/(Z750RatedkWh*SurveyHrsIn!G130)</f>
        <v>0.230641428341168</v>
      </c>
      <c r="H130" s="70" t="n">
        <f aca="false">kWhgen!H130/(Z750RatedkWh*SurveyHrsIn!H130)</f>
        <v>0.39685</v>
      </c>
      <c r="I130" s="70" t="n">
        <f aca="false">kWhgen!I130/(Z750RatedkWh*SurveyHrsIn!I130)</f>
        <v>0.359139784946237</v>
      </c>
      <c r="J130" s="70" t="n">
        <f aca="false">kWhgen!J130/(Z750RatedkWh*SurveyHrsIn!J130)</f>
        <v>0.340740740740741</v>
      </c>
      <c r="K130" s="70" t="n">
        <f aca="false">kWhgen!K130/(Z750RatedkWh*SurveyHrsIn!K130)</f>
        <v>0.160931899641577</v>
      </c>
      <c r="L130" s="70" t="n">
        <f aca="false">kWhgen!L130/(Z750RatedkWh*SurveyHrsIn!L130)</f>
        <v>0.187455197132617</v>
      </c>
      <c r="M130" s="70" t="n">
        <f aca="false">kWhgen!M130/(Z750RatedkWh*SurveyHrsIn!M130)</f>
        <v>0.345416666666667</v>
      </c>
      <c r="N130" s="70" t="n">
        <f aca="false">kWhgen!N130/(Z750RatedkWh*SurveyHrsIn!N130)</f>
        <v>0.339491039426523</v>
      </c>
      <c r="O130" s="70" t="n">
        <f aca="false">kWhgen!O130/(Z750RatedkWh*SurveyHrsIn!O130)</f>
        <v>0.308148148148148</v>
      </c>
      <c r="P130" s="70" t="n">
        <f aca="false">kWhgen!P130/(Z750RatedkWh*SurveyHrsIn!P130)</f>
        <v>0.266308243727599</v>
      </c>
      <c r="Q130" s="70" t="n">
        <f aca="false">kWhgen!Q130/(Z750RatedkWh*SurveyHrsIn!Q130)</f>
        <v>0.185663082437276</v>
      </c>
      <c r="R130" s="70" t="n">
        <f aca="false">kWhgen!R130/(Z750RatedkWh*SurveyHrsIn!R130)</f>
        <v>0.254365079365079</v>
      </c>
      <c r="S130" s="70" t="n">
        <f aca="false">kWhgen!S130/(Z750RatedkWh*SurveyHrsIn!S130)</f>
        <v>0.295340501792115</v>
      </c>
      <c r="T130" s="70" t="n">
        <f aca="false">kWhgen!T130/(Z750RatedkWh*SurveyHrsIn!T130)</f>
        <v>0.410740740740741</v>
      </c>
      <c r="U130" s="70" t="n">
        <f aca="false">kWhgen!U130/(Z750RatedkWh*SurveyHrsIn!U130)</f>
        <v>0.38927359918634</v>
      </c>
      <c r="V130" s="70" t="n">
        <f aca="false">kWhgen!V130/(Z750RatedkWh*SurveyHrsIn!V130)</f>
        <v>0.287777777777778</v>
      </c>
      <c r="W130" s="70" t="n">
        <f aca="false">kWhgen!W130/(Z750RatedkWh*SurveyHrsIn!W130)</f>
        <v>0.151612903225806</v>
      </c>
      <c r="X130" s="70" t="n">
        <f aca="false">kWhgen!X130/(Z750RatedkWh*SurveyHrsIn!X130)</f>
        <v>0.188172043010753</v>
      </c>
      <c r="Y130" s="70" t="n">
        <f aca="false">kWhgen!Y130/(Z750RatedkWh*SurveyHrsIn!Y130)</f>
        <v>0.204074074074074</v>
      </c>
      <c r="Z130" s="70" t="n">
        <f aca="false">kWhgen!Z130/(Z750RatedkWh*SurveyHrsIn!Z130)</f>
        <v>0.397132616487455</v>
      </c>
      <c r="AA130" s="70" t="n">
        <f aca="false">kWhgen!AA130/(Z750RatedkWh*SurveyHrsIn!AA130)</f>
        <v>0.409259259259259</v>
      </c>
      <c r="AB130" s="70" t="n">
        <f aca="false">kWhgen!AB130/(Z750RatedkWh*SurveyHrsIn!AB130)</f>
        <v>0.360573476702509</v>
      </c>
      <c r="AC130" s="70" t="n">
        <f aca="false">kWhgen!AC130/(Z750RatedkWh*SurveyHrsIn!AC130)</f>
        <v>0.407922342775371</v>
      </c>
      <c r="AD130" s="70" t="n">
        <f aca="false">kWhgen!AD130/(Z750RatedkWh*SurveyHrsIn!AD130)</f>
        <v>0.565476190476191</v>
      </c>
      <c r="AE130" s="70" t="n">
        <f aca="false">kWhgen!AE130/(Z750RatedkWh*SurveyHrsIn!AE130)</f>
        <v>0.420430107526882</v>
      </c>
      <c r="AF130" s="70"/>
      <c r="AG130" s="70"/>
      <c r="AH130" s="70"/>
      <c r="AI130" s="70"/>
      <c r="AJ130" s="70"/>
      <c r="AK130" s="70"/>
      <c r="AL130" s="70"/>
      <c r="AM130" s="70"/>
      <c r="AN130" s="70"/>
      <c r="AO130" s="70" t="n">
        <f aca="false">AVERAGE(E130:P130)</f>
        <v>0.300462129922714</v>
      </c>
      <c r="AP130" s="70" t="n">
        <f aca="false">AVERAGE(Q130:AB130)</f>
        <v>0.294498762838265</v>
      </c>
      <c r="AQ130" s="70" t="n">
        <f aca="false">AVERAGE(AC130:AN130)</f>
        <v>0.464609546926148</v>
      </c>
      <c r="AR130" s="70" t="n">
        <f aca="false">AVERAGE(E130:G130)</f>
        <v>0.300354612880821</v>
      </c>
      <c r="AS130" s="70" t="n">
        <f aca="false">AVERAGE(H130:J130)</f>
        <v>0.365576841895659</v>
      </c>
      <c r="AT130" s="70" t="n">
        <f aca="false">AVERAGE(K130:M130)</f>
        <v>0.231267921146953</v>
      </c>
      <c r="AU130" s="136" t="n">
        <f aca="false">AVERAGE(N130:P130)</f>
        <v>0.304649143767423</v>
      </c>
      <c r="AV130" s="70" t="n">
        <f aca="false">AVERAGE(Q130:S130)</f>
        <v>0.245122887864823</v>
      </c>
      <c r="AW130" s="70" t="n">
        <f aca="false">AVERAGE(T130:V130)</f>
        <v>0.362597372568286</v>
      </c>
      <c r="AX130" s="70" t="n">
        <f aca="false">AVERAGE(W130:Y130)</f>
        <v>0.181286340103544</v>
      </c>
      <c r="AY130" s="70" t="n">
        <f aca="false">AVERAGE(Z130:AB130)</f>
        <v>0.388988450816408</v>
      </c>
      <c r="AZ130" s="70" t="n">
        <f aca="false">AVERAGE(AC130:AE130)</f>
        <v>0.464609546926148</v>
      </c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</row>
    <row r="131" customFormat="false" ht="12.75" hidden="true" customHeight="false" outlineLevel="0" collapsed="false">
      <c r="A131" s="69" t="s">
        <v>12</v>
      </c>
      <c r="B131" s="69" t="n">
        <v>1</v>
      </c>
      <c r="C131" s="69" t="n">
        <v>121</v>
      </c>
      <c r="D131" s="70" t="n">
        <f aca="false">kWhgen!D131/(Z750RatedkWh*SurveyHrsIn!D131)</f>
        <v>0.0265232974910394</v>
      </c>
      <c r="E131" s="70" t="n">
        <f aca="false">kWhgen!E131/(Z750RatedkWh*SurveyHrsIn!E131)</f>
        <v>0.106636200716846</v>
      </c>
      <c r="F131" s="70" t="n">
        <f aca="false">kWhgen!F131/(Z750RatedkWh*SurveyHrsIn!F131)</f>
        <v>0.43100330579789</v>
      </c>
      <c r="G131" s="70" t="n">
        <f aca="false">kWhgen!G131/(Z750RatedkWh*SurveyHrsIn!G131)</f>
        <v>0.306460019425695</v>
      </c>
      <c r="H131" s="70" t="n">
        <f aca="false">kWhgen!H131/(Z750RatedkWh*SurveyHrsIn!H131)</f>
        <v>0.395633333333333</v>
      </c>
      <c r="I131" s="70" t="n">
        <f aca="false">kWhgen!I131/(Z750RatedkWh*SurveyHrsIn!I131)</f>
        <v>0.182437275985663</v>
      </c>
      <c r="J131" s="70" t="n">
        <f aca="false">kWhgen!J131/(Z750RatedkWh*SurveyHrsIn!J131)</f>
        <v>0.332592592592593</v>
      </c>
      <c r="K131" s="70" t="n">
        <f aca="false">kWhgen!K131/(Z750RatedkWh*SurveyHrsIn!K131)</f>
        <v>0.147670250896057</v>
      </c>
      <c r="L131" s="70" t="n">
        <f aca="false">kWhgen!L131/(Z750RatedkWh*SurveyHrsIn!L131)</f>
        <v>0.180286738351254</v>
      </c>
      <c r="M131" s="70" t="n">
        <f aca="false">kWhgen!M131/(Z750RatedkWh*SurveyHrsIn!M131)</f>
        <v>0.33635</v>
      </c>
      <c r="N131" s="70" t="n">
        <f aca="false">kWhgen!N131/(Z750RatedkWh*SurveyHrsIn!N131)</f>
        <v>0.33736917562724</v>
      </c>
      <c r="O131" s="70" t="n">
        <f aca="false">kWhgen!O131/(Z750RatedkWh*SurveyHrsIn!O131)</f>
        <v>0.327037037037037</v>
      </c>
      <c r="P131" s="70" t="n">
        <f aca="false">kWhgen!P131/(Z750RatedkWh*SurveyHrsIn!P131)</f>
        <v>0.230356630824373</v>
      </c>
      <c r="Q131" s="70" t="n">
        <f aca="false">kWhgen!Q131/(Z750RatedkWh*SurveyHrsIn!Q131)</f>
        <v>0.111725806451613</v>
      </c>
      <c r="R131" s="70" t="n">
        <f aca="false">kWhgen!R131/(Z750RatedkWh*SurveyHrsIn!R131)</f>
        <v>0.226587301587302</v>
      </c>
      <c r="S131" s="70" t="n">
        <f aca="false">kWhgen!S131/(Z750RatedkWh*SurveyHrsIn!S131)</f>
        <v>0.254838709677419</v>
      </c>
      <c r="T131" s="70" t="n">
        <f aca="false">kWhgen!T131/(Z750RatedkWh*SurveyHrsIn!T131)</f>
        <v>0.45</v>
      </c>
      <c r="U131" s="70" t="n">
        <f aca="false">kWhgen!U131/(Z750RatedkWh*SurveyHrsIn!U131)</f>
        <v>0.383766634034279</v>
      </c>
      <c r="V131" s="70" t="n">
        <f aca="false">kWhgen!V131/(Z750RatedkWh*SurveyHrsIn!V131)</f>
        <v>0.226296296296296</v>
      </c>
      <c r="W131" s="70" t="n">
        <f aca="false">kWhgen!W131/(Z750RatedkWh*SurveyHrsIn!W131)</f>
        <v>0.118996415770609</v>
      </c>
      <c r="X131" s="70" t="n">
        <f aca="false">kWhgen!X131/(Z750RatedkWh*SurveyHrsIn!X131)</f>
        <v>0.185663082437276</v>
      </c>
      <c r="Y131" s="70" t="n">
        <f aca="false">kWhgen!Y131/(Z750RatedkWh*SurveyHrsIn!Y131)</f>
        <v>0.207777777777778</v>
      </c>
      <c r="Z131" s="70" t="n">
        <f aca="false">kWhgen!Z131/(Z750RatedkWh*SurveyHrsIn!Z131)</f>
        <v>0.353046594982079</v>
      </c>
      <c r="AA131" s="70" t="n">
        <f aca="false">kWhgen!AA131/(Z750RatedkWh*SurveyHrsIn!AA131)</f>
        <v>0.402962962962963</v>
      </c>
      <c r="AB131" s="70" t="n">
        <f aca="false">kWhgen!AB131/(Z750RatedkWh*SurveyHrsIn!AB131)</f>
        <v>0.452329749103943</v>
      </c>
      <c r="AC131" s="70" t="n">
        <f aca="false">kWhgen!AC131/(Z750RatedkWh*SurveyHrsIn!AC131)</f>
        <v>0.388813861418197</v>
      </c>
      <c r="AD131" s="70" t="n">
        <f aca="false">kWhgen!AD131/(Z750RatedkWh*SurveyHrsIn!AD131)</f>
        <v>0.524603174603175</v>
      </c>
      <c r="AE131" s="70" t="n">
        <f aca="false">kWhgen!AE131/(Z750RatedkWh*SurveyHrsIn!AE131)</f>
        <v>0.38494623655914</v>
      </c>
      <c r="AF131" s="70"/>
      <c r="AG131" s="70"/>
      <c r="AH131" s="70"/>
      <c r="AI131" s="70"/>
      <c r="AJ131" s="70"/>
      <c r="AK131" s="70"/>
      <c r="AL131" s="70"/>
      <c r="AM131" s="70"/>
      <c r="AN131" s="70"/>
      <c r="AO131" s="70" t="n">
        <f aca="false">AVERAGE(E131:P131)</f>
        <v>0.276152713382332</v>
      </c>
      <c r="AP131" s="70" t="n">
        <f aca="false">AVERAGE(Q131:AB131)</f>
        <v>0.281165944256796</v>
      </c>
      <c r="AQ131" s="70" t="n">
        <f aca="false">AVERAGE(AC131:AN131)</f>
        <v>0.432787757526837</v>
      </c>
      <c r="AR131" s="70" t="n">
        <f aca="false">AVERAGE(E131:G131)</f>
        <v>0.28136650864681</v>
      </c>
      <c r="AS131" s="70" t="n">
        <f aca="false">AVERAGE(H131:J131)</f>
        <v>0.303554400637196</v>
      </c>
      <c r="AT131" s="70" t="n">
        <f aca="false">AVERAGE(K131:M131)</f>
        <v>0.221435663082437</v>
      </c>
      <c r="AU131" s="136" t="n">
        <f aca="false">AVERAGE(N131:P131)</f>
        <v>0.298254281162883</v>
      </c>
      <c r="AV131" s="70" t="n">
        <f aca="false">AVERAGE(Q131:S131)</f>
        <v>0.197717272572111</v>
      </c>
      <c r="AW131" s="70" t="n">
        <f aca="false">AVERAGE(T131:V131)</f>
        <v>0.353354310110192</v>
      </c>
      <c r="AX131" s="70" t="n">
        <f aca="false">AVERAGE(W131:Y131)</f>
        <v>0.170812425328554</v>
      </c>
      <c r="AY131" s="70" t="n">
        <f aca="false">AVERAGE(Z131:AB131)</f>
        <v>0.402779769016328</v>
      </c>
      <c r="AZ131" s="70" t="n">
        <f aca="false">AVERAGE(AC131:AE131)</f>
        <v>0.432787757526837</v>
      </c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</row>
    <row r="132" customFormat="false" ht="12.75" hidden="true" customHeight="false" outlineLevel="0" collapsed="false">
      <c r="A132" s="69" t="s">
        <v>12</v>
      </c>
      <c r="B132" s="69" t="n">
        <v>1</v>
      </c>
      <c r="C132" s="69" t="n">
        <v>122</v>
      </c>
      <c r="D132" s="70" t="n">
        <f aca="false">kWhgen!D132/(Z750RatedkWh*SurveyHrsIn!D132)</f>
        <v>0.336200716845878</v>
      </c>
      <c r="E132" s="70" t="n">
        <f aca="false">kWhgen!E132/(Z750RatedkWh*SurveyHrsIn!E132)</f>
        <v>0.333634408602151</v>
      </c>
      <c r="F132" s="70" t="n">
        <f aca="false">kWhgen!F132/(Z750RatedkWh*SurveyHrsIn!F132)</f>
        <v>0.376426998212034</v>
      </c>
      <c r="G132" s="70" t="n">
        <f aca="false">kWhgen!G132/(Z750RatedkWh*SurveyHrsIn!G132)</f>
        <v>0.28830178542646</v>
      </c>
      <c r="H132" s="70" t="n">
        <f aca="false">kWhgen!H132/(Z750RatedkWh*SurveyHrsIn!H132)</f>
        <v>0.356153703703704</v>
      </c>
      <c r="I132" s="70" t="n">
        <f aca="false">kWhgen!I132/(Z750RatedkWh*SurveyHrsIn!I132)</f>
        <v>0.259498207885305</v>
      </c>
      <c r="J132" s="70" t="n">
        <f aca="false">kWhgen!J132/(Z750RatedkWh*SurveyHrsIn!J132)</f>
        <v>0.284814814814815</v>
      </c>
      <c r="K132" s="70" t="n">
        <f aca="false">kWhgen!K132/(Z750RatedkWh*SurveyHrsIn!K132)</f>
        <v>0.119354838709677</v>
      </c>
      <c r="L132" s="70" t="n">
        <f aca="false">kWhgen!L132/(Z750RatedkWh*SurveyHrsIn!L132)</f>
        <v>0.160215053763441</v>
      </c>
      <c r="M132" s="70" t="n">
        <f aca="false">kWhgen!M132/(Z750RatedkWh*SurveyHrsIn!M132)</f>
        <v>0.321851851851852</v>
      </c>
      <c r="N132" s="70" t="n">
        <f aca="false">kWhgen!N132/(Z750RatedkWh*SurveyHrsIn!N132)</f>
        <v>0.303942652329749</v>
      </c>
      <c r="O132" s="70" t="n">
        <f aca="false">kWhgen!O132/(Z750RatedkWh*SurveyHrsIn!O132)</f>
        <v>0.374814814814815</v>
      </c>
      <c r="P132" s="70" t="n">
        <f aca="false">kWhgen!P132/(Z750RatedkWh*SurveyHrsIn!P132)</f>
        <v>0.139784946236559</v>
      </c>
      <c r="Q132" s="70" t="n">
        <f aca="false">kWhgen!Q132/(Z750RatedkWh*SurveyHrsIn!Q132)</f>
        <v>0.265591397849462</v>
      </c>
      <c r="R132" s="70" t="n">
        <f aca="false">kWhgen!R132/(Z750RatedkWh*SurveyHrsIn!R132)</f>
        <v>0.026984126984127</v>
      </c>
      <c r="S132" s="70" t="n">
        <f aca="false">kWhgen!S132/(Z750RatedkWh*SurveyHrsIn!S132)</f>
        <v>0.219713261648746</v>
      </c>
      <c r="T132" s="70" t="n">
        <f aca="false">kWhgen!T132/(Z750RatedkWh*SurveyHrsIn!T132)</f>
        <v>0.356666666666667</v>
      </c>
      <c r="U132" s="70" t="n">
        <f aca="false">kWhgen!U132/(Z750RatedkWh*SurveyHrsIn!U132)</f>
        <v>0.357608549561987</v>
      </c>
      <c r="V132" s="70" t="n">
        <f aca="false">kWhgen!V132/(Z750RatedkWh*SurveyHrsIn!V132)</f>
        <v>0.285555555555556</v>
      </c>
      <c r="W132" s="70" t="n">
        <f aca="false">kWhgen!W132/(Z750RatedkWh*SurveyHrsIn!W132)</f>
        <v>0.151254480286738</v>
      </c>
      <c r="X132" s="70" t="n">
        <f aca="false">kWhgen!X132/(Z750RatedkWh*SurveyHrsIn!X132)</f>
        <v>0.179569892473118</v>
      </c>
      <c r="Y132" s="70" t="n">
        <f aca="false">kWhgen!Y132/(Z750RatedkWh*SurveyHrsIn!Y132)</f>
        <v>0.161481481481481</v>
      </c>
      <c r="Z132" s="70" t="n">
        <f aca="false">kWhgen!Z132/(Z750RatedkWh*SurveyHrsIn!Z132)</f>
        <v>0.374551971326165</v>
      </c>
      <c r="AA132" s="70" t="n">
        <f aca="false">kWhgen!AA132/(Z750RatedkWh*SurveyHrsIn!AA132)</f>
        <v>0.38</v>
      </c>
      <c r="AB132" s="70" t="n">
        <f aca="false">kWhgen!AB132/(Z750RatedkWh*SurveyHrsIn!AB132)</f>
        <v>0.415770609318996</v>
      </c>
      <c r="AC132" s="70" t="n">
        <f aca="false">kWhgen!AC132/(Z750RatedkWh*SurveyHrsIn!AC132)</f>
        <v>0.360184781074967</v>
      </c>
      <c r="AD132" s="70" t="n">
        <f aca="false">kWhgen!AD132/(Z750RatedkWh*SurveyHrsIn!AD132)</f>
        <v>0.45952380952381</v>
      </c>
      <c r="AE132" s="70" t="n">
        <f aca="false">kWhgen!AE132/(Z750RatedkWh*SurveyHrsIn!AE132)</f>
        <v>0.326881720430108</v>
      </c>
      <c r="AF132" s="70"/>
      <c r="AG132" s="70"/>
      <c r="AH132" s="70"/>
      <c r="AI132" s="70"/>
      <c r="AJ132" s="70"/>
      <c r="AK132" s="70"/>
      <c r="AL132" s="70"/>
      <c r="AM132" s="70"/>
      <c r="AN132" s="70"/>
      <c r="AO132" s="70" t="n">
        <f aca="false">AVERAGE(E132:P132)</f>
        <v>0.276566173029213</v>
      </c>
      <c r="AP132" s="70" t="n">
        <f aca="false">AVERAGE(Q132:AB132)</f>
        <v>0.264562332762754</v>
      </c>
      <c r="AQ132" s="70" t="n">
        <f aca="false">AVERAGE(AC132:AN132)</f>
        <v>0.382196770342961</v>
      </c>
      <c r="AR132" s="70" t="n">
        <f aca="false">AVERAGE(E132:G132)</f>
        <v>0.332787730746881</v>
      </c>
      <c r="AS132" s="70" t="n">
        <f aca="false">AVERAGE(H132:J132)</f>
        <v>0.300155575467941</v>
      </c>
      <c r="AT132" s="70" t="n">
        <f aca="false">AVERAGE(K132:M132)</f>
        <v>0.20047391477499</v>
      </c>
      <c r="AU132" s="136" t="n">
        <f aca="false">AVERAGE(N132:P132)</f>
        <v>0.272847471127041</v>
      </c>
      <c r="AV132" s="70" t="n">
        <f aca="false">AVERAGE(Q132:S132)</f>
        <v>0.170762928827445</v>
      </c>
      <c r="AW132" s="70" t="n">
        <f aca="false">AVERAGE(T132:V132)</f>
        <v>0.33327692392807</v>
      </c>
      <c r="AX132" s="70" t="n">
        <f aca="false">AVERAGE(W132:Y132)</f>
        <v>0.164101951413779</v>
      </c>
      <c r="AY132" s="70" t="n">
        <f aca="false">AVERAGE(Z132:AB132)</f>
        <v>0.39010752688172</v>
      </c>
      <c r="AZ132" s="70" t="n">
        <f aca="false">AVERAGE(AC132:AE132)</f>
        <v>0.382196770342961</v>
      </c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</row>
    <row r="133" customFormat="false" ht="12.75" hidden="true" customHeight="false" outlineLevel="0" collapsed="false">
      <c r="A133" s="69" t="s">
        <v>12</v>
      </c>
      <c r="B133" s="69" t="n">
        <v>1</v>
      </c>
      <c r="C133" s="69" t="n">
        <v>123</v>
      </c>
      <c r="D133" s="70" t="n">
        <f aca="false">kWhgen!D133/(Z750RatedkWh*SurveyHrsIn!D133)</f>
        <v>0.180284946236559</v>
      </c>
      <c r="E133" s="70" t="n">
        <f aca="false">kWhgen!E133/(Z750RatedkWh*SurveyHrsIn!E133)</f>
        <v>0.243491039426523</v>
      </c>
      <c r="F133" s="70" t="n">
        <f aca="false">kWhgen!F133/(Z750RatedkWh*SurveyHrsIn!F133)</f>
        <v>0.411139025077942</v>
      </c>
      <c r="G133" s="70" t="n">
        <f aca="false">kWhgen!G133/(Z750RatedkWh*SurveyHrsIn!G133)</f>
        <v>0.279366022905783</v>
      </c>
      <c r="H133" s="70" t="n">
        <f aca="false">kWhgen!H133/(Z750RatedkWh*SurveyHrsIn!H133)</f>
        <v>0.391225925925926</v>
      </c>
      <c r="I133" s="70" t="n">
        <f aca="false">kWhgen!I133/(Z750RatedkWh*SurveyHrsIn!I133)</f>
        <v>0.326179211469534</v>
      </c>
      <c r="J133" s="70" t="n">
        <f aca="false">kWhgen!J133/(Z750RatedkWh*SurveyHrsIn!J133)</f>
        <v>0.339542592592593</v>
      </c>
      <c r="K133" s="70" t="n">
        <f aca="false">kWhgen!K133/(Z750RatedkWh*SurveyHrsIn!K133)</f>
        <v>0.16176523297491</v>
      </c>
      <c r="L133" s="70" t="n">
        <f aca="false">kWhgen!L133/(Z750RatedkWh*SurveyHrsIn!L133)</f>
        <v>0.190007168458781</v>
      </c>
      <c r="M133" s="70" t="n">
        <f aca="false">kWhgen!M133/(Z750RatedkWh*SurveyHrsIn!M133)</f>
        <v>0.336459259259259</v>
      </c>
      <c r="N133" s="70" t="n">
        <f aca="false">kWhgen!N133/(Z750RatedkWh*SurveyHrsIn!N133)</f>
        <v>0.316146953405018</v>
      </c>
      <c r="O133" s="70" t="n">
        <f aca="false">kWhgen!O133/(Z750RatedkWh*SurveyHrsIn!O133)</f>
        <v>0.359714814814815</v>
      </c>
      <c r="P133" s="70" t="n">
        <f aca="false">kWhgen!P133/(Z750RatedkWh*SurveyHrsIn!P133)</f>
        <v>0.212281362007168</v>
      </c>
      <c r="Q133" s="70" t="n">
        <f aca="false">kWhgen!Q133/(Z750RatedkWh*SurveyHrsIn!Q133)</f>
        <v>0.260161290322581</v>
      </c>
      <c r="R133" s="70" t="n">
        <f aca="false">kWhgen!R133/(Z750RatedkWh*SurveyHrsIn!R133)</f>
        <v>0.392513888888889</v>
      </c>
      <c r="S133" s="70" t="n">
        <f aca="false">kWhgen!S133/(Z750RatedkWh*SurveyHrsIn!S133)</f>
        <v>0.342403225806452</v>
      </c>
      <c r="T133" s="70" t="n">
        <f aca="false">kWhgen!T133/(Z750RatedkWh*SurveyHrsIn!T133)</f>
        <v>0.471111111111111</v>
      </c>
      <c r="U133" s="70" t="n">
        <f aca="false">kWhgen!U133/(Z750RatedkWh*SurveyHrsIn!U133)</f>
        <v>0.398910788202448</v>
      </c>
      <c r="V133" s="70" t="n">
        <f aca="false">kWhgen!V133/(Z750RatedkWh*SurveyHrsIn!V133)</f>
        <v>0.31037037037037</v>
      </c>
      <c r="W133" s="70" t="n">
        <f aca="false">kWhgen!W133/(Z750RatedkWh*SurveyHrsIn!W133)</f>
        <v>0.174910394265233</v>
      </c>
      <c r="X133" s="70" t="n">
        <f aca="false">kWhgen!X133/(Z750RatedkWh*SurveyHrsIn!X133)</f>
        <v>0.18494623655914</v>
      </c>
      <c r="Y133" s="70" t="n">
        <f aca="false">kWhgen!Y133/(Z750RatedkWh*SurveyHrsIn!Y133)</f>
        <v>0.197037037037037</v>
      </c>
      <c r="Z133" s="70" t="n">
        <f aca="false">kWhgen!Z133/(Z750RatedkWh*SurveyHrsIn!Z133)</f>
        <v>0.396415770609319</v>
      </c>
      <c r="AA133" s="70" t="n">
        <f aca="false">kWhgen!AA133/(Z750RatedkWh*SurveyHrsIn!AA133)</f>
        <v>0.42</v>
      </c>
      <c r="AB133" s="70" t="n">
        <f aca="false">kWhgen!AB133/(Z750RatedkWh*SurveyHrsIn!AB133)</f>
        <v>0.465591397849462</v>
      </c>
      <c r="AC133" s="70" t="n">
        <f aca="false">kWhgen!AC133/(Z750RatedkWh*SurveyHrsIn!AC133)</f>
        <v>0.418287348243937</v>
      </c>
      <c r="AD133" s="70" t="n">
        <f aca="false">kWhgen!AD133/(Z750RatedkWh*SurveyHrsIn!AD133)</f>
        <v>0.563095238095238</v>
      </c>
      <c r="AE133" s="70" t="n">
        <f aca="false">kWhgen!AE133/(Z750RatedkWh*SurveyHrsIn!AE133)</f>
        <v>0.371326164874552</v>
      </c>
      <c r="AF133" s="70"/>
      <c r="AG133" s="70"/>
      <c r="AH133" s="70"/>
      <c r="AI133" s="70"/>
      <c r="AJ133" s="70"/>
      <c r="AK133" s="70"/>
      <c r="AL133" s="70"/>
      <c r="AM133" s="70"/>
      <c r="AN133" s="70"/>
      <c r="AO133" s="70" t="n">
        <f aca="false">AVERAGE(E133:P133)</f>
        <v>0.297276550693188</v>
      </c>
      <c r="AP133" s="70" t="n">
        <f aca="false">AVERAGE(Q133:AB133)</f>
        <v>0.334530959251837</v>
      </c>
      <c r="AQ133" s="70" t="n">
        <f aca="false">AVERAGE(AC133:AN133)</f>
        <v>0.450902917071242</v>
      </c>
      <c r="AR133" s="70" t="n">
        <f aca="false">AVERAGE(E133:G133)</f>
        <v>0.311332029136749</v>
      </c>
      <c r="AS133" s="70" t="n">
        <f aca="false">AVERAGE(H133:J133)</f>
        <v>0.352315909996018</v>
      </c>
      <c r="AT133" s="70" t="n">
        <f aca="false">AVERAGE(K133:M133)</f>
        <v>0.229410553564317</v>
      </c>
      <c r="AU133" s="136" t="n">
        <f aca="false">AVERAGE(N133:P133)</f>
        <v>0.296047710075667</v>
      </c>
      <c r="AV133" s="70" t="n">
        <f aca="false">AVERAGE(Q133:S133)</f>
        <v>0.33169280167264</v>
      </c>
      <c r="AW133" s="70" t="n">
        <f aca="false">AVERAGE(T133:V133)</f>
        <v>0.393464089894643</v>
      </c>
      <c r="AX133" s="70" t="n">
        <f aca="false">AVERAGE(W133:Y133)</f>
        <v>0.18563122262047</v>
      </c>
      <c r="AY133" s="70" t="n">
        <f aca="false">AVERAGE(Z133:AB133)</f>
        <v>0.427335722819594</v>
      </c>
      <c r="AZ133" s="70" t="n">
        <f aca="false">AVERAGE(AC133:AE133)</f>
        <v>0.450902917071242</v>
      </c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</row>
    <row r="134" customFormat="false" ht="12.75" hidden="true" customHeight="false" outlineLevel="0" collapsed="false">
      <c r="A134" s="69" t="s">
        <v>12</v>
      </c>
      <c r="B134" s="69" t="n">
        <v>1</v>
      </c>
      <c r="C134" s="69" t="n">
        <v>124</v>
      </c>
      <c r="D134" s="70" t="n">
        <f aca="false">kWhgen!D134/(Z750RatedkWh*SurveyHrsIn!D134)</f>
        <v>0.399283154121864</v>
      </c>
      <c r="E134" s="70" t="n">
        <f aca="false">kWhgen!E134/(Z750RatedkWh*SurveyHrsIn!E134)</f>
        <v>0.366715053763441</v>
      </c>
      <c r="F134" s="70" t="n">
        <f aca="false">kWhgen!F134/(Z750RatedkWh*SurveyHrsIn!F134)</f>
        <v>0.434741409057195</v>
      </c>
      <c r="G134" s="70" t="n">
        <f aca="false">kWhgen!G134/(Z750RatedkWh*SurveyHrsIn!G134)</f>
        <v>0.300725840268042</v>
      </c>
      <c r="H134" s="70" t="n">
        <f aca="false">kWhgen!H134/(Z750RatedkWh*SurveyHrsIn!H134)</f>
        <v>0.370596296296296</v>
      </c>
      <c r="I134" s="70" t="n">
        <f aca="false">kWhgen!I134/(Z750RatedkWh*SurveyHrsIn!I134)</f>
        <v>0.325806451612903</v>
      </c>
      <c r="J134" s="70" t="n">
        <f aca="false">kWhgen!J134/(Z750RatedkWh*SurveyHrsIn!J134)</f>
        <v>0.335925925925926</v>
      </c>
      <c r="K134" s="70" t="n">
        <f aca="false">kWhgen!K134/(Z750RatedkWh*SurveyHrsIn!K134)</f>
        <v>0.166666666666667</v>
      </c>
      <c r="L134" s="70" t="n">
        <f aca="false">kWhgen!L134/(Z750RatedkWh*SurveyHrsIn!L134)</f>
        <v>0.138709677419355</v>
      </c>
      <c r="M134" s="70" t="n">
        <f aca="false">kWhgen!M134/(Z750RatedkWh*SurveyHrsIn!M134)</f>
        <v>0.333205555555556</v>
      </c>
      <c r="N134" s="70" t="n">
        <f aca="false">kWhgen!N134/(Z750RatedkWh*SurveyHrsIn!N134)</f>
        <v>0.320931899641577</v>
      </c>
      <c r="O134" s="70" t="n">
        <f aca="false">kWhgen!O134/(Z750RatedkWh*SurveyHrsIn!O134)</f>
        <v>0.397777777777778</v>
      </c>
      <c r="P134" s="70" t="n">
        <f aca="false">kWhgen!P134/(Z750RatedkWh*SurveyHrsIn!P134)</f>
        <v>0.214336917562724</v>
      </c>
      <c r="Q134" s="70" t="n">
        <f aca="false">kWhgen!Q134/(Z750RatedkWh*SurveyHrsIn!Q134)</f>
        <v>0.0949820788530466</v>
      </c>
      <c r="R134" s="70" t="n">
        <f aca="false">kWhgen!R134/(Z750RatedkWh*SurveyHrsIn!R134)</f>
        <v>0.175793650793651</v>
      </c>
      <c r="S134" s="70" t="n">
        <f aca="false">kWhgen!S134/(Z750RatedkWh*SurveyHrsIn!S134)</f>
        <v>0.321055555555556</v>
      </c>
      <c r="T134" s="70" t="n">
        <f aca="false">kWhgen!T134/(Z750RatedkWh*SurveyHrsIn!T134)</f>
        <v>0.327037037037037</v>
      </c>
      <c r="U134" s="70" t="n">
        <f aca="false">kWhgen!U134/(Z750RatedkWh*SurveyHrsIn!U134)</f>
        <v>0.154883394901727</v>
      </c>
      <c r="V134" s="70" t="n">
        <f aca="false">kWhgen!V134/(Z750RatedkWh*SurveyHrsIn!V134)</f>
        <v>1.85185185185185E-012</v>
      </c>
      <c r="W134" s="70" t="n">
        <f aca="false">kWhgen!W134/(Z750RatedkWh*SurveyHrsIn!W134)</f>
        <v>0</v>
      </c>
      <c r="X134" s="70" t="n">
        <f aca="false">kWhgen!X134/(Z750RatedkWh*SurveyHrsIn!X134)</f>
        <v>0.0469534050179212</v>
      </c>
      <c r="Y134" s="70" t="n">
        <f aca="false">kWhgen!Y134/(Z750RatedkWh*SurveyHrsIn!Y134)</f>
        <v>0.129259259259259</v>
      </c>
      <c r="Z134" s="70" t="n">
        <f aca="false">kWhgen!Z134/(Z750RatedkWh*SurveyHrsIn!Z134)</f>
        <v>0.337992831541219</v>
      </c>
      <c r="AA134" s="70" t="n">
        <f aca="false">kWhgen!AA134/(Z750RatedkWh*SurveyHrsIn!AA134)</f>
        <v>0.352962962962963</v>
      </c>
      <c r="AB134" s="70" t="n">
        <f aca="false">kWhgen!AB134/(Z750RatedkWh*SurveyHrsIn!AB134)</f>
        <v>0.413978494623656</v>
      </c>
      <c r="AC134" s="70" t="n">
        <f aca="false">kWhgen!AC134/(Z750RatedkWh*SurveyHrsIn!AC134)</f>
        <v>0.370612023674713</v>
      </c>
      <c r="AD134" s="70" t="n">
        <f aca="false">kWhgen!AD134/(Z750RatedkWh*SurveyHrsIn!AD134)</f>
        <v>0.504761904761905</v>
      </c>
      <c r="AE134" s="70" t="n">
        <f aca="false">kWhgen!AE134/(Z750RatedkWh*SurveyHrsIn!AE134)</f>
        <v>0.353046594982079</v>
      </c>
      <c r="AF134" s="70"/>
      <c r="AG134" s="70"/>
      <c r="AH134" s="70"/>
      <c r="AI134" s="70"/>
      <c r="AJ134" s="70"/>
      <c r="AK134" s="70"/>
      <c r="AL134" s="70"/>
      <c r="AM134" s="70"/>
      <c r="AN134" s="70"/>
      <c r="AO134" s="70" t="n">
        <f aca="false">AVERAGE(E134:P134)</f>
        <v>0.308844955962288</v>
      </c>
      <c r="AP134" s="70" t="n">
        <f aca="false">AVERAGE(Q134:AB134)</f>
        <v>0.196241555878991</v>
      </c>
      <c r="AQ134" s="70" t="n">
        <f aca="false">AVERAGE(AC134:AN134)</f>
        <v>0.409473507806232</v>
      </c>
      <c r="AR134" s="70" t="n">
        <f aca="false">AVERAGE(E134:G134)</f>
        <v>0.367394101029559</v>
      </c>
      <c r="AS134" s="70" t="n">
        <f aca="false">AVERAGE(H134:J134)</f>
        <v>0.344109557945042</v>
      </c>
      <c r="AT134" s="70" t="n">
        <f aca="false">AVERAGE(K134:M134)</f>
        <v>0.212860633213859</v>
      </c>
      <c r="AU134" s="136" t="n">
        <f aca="false">AVERAGE(N134:P134)</f>
        <v>0.311015531660693</v>
      </c>
      <c r="AV134" s="70" t="n">
        <f aca="false">AVERAGE(Q134:S134)</f>
        <v>0.197277095067418</v>
      </c>
      <c r="AW134" s="70" t="n">
        <f aca="false">AVERAGE(T134:V134)</f>
        <v>0.160640143980205</v>
      </c>
      <c r="AX134" s="70" t="n">
        <f aca="false">AVERAGE(W134:Y134)</f>
        <v>0.0587375547590601</v>
      </c>
      <c r="AY134" s="70" t="n">
        <f aca="false">AVERAGE(Z134:AB134)</f>
        <v>0.368311429709279</v>
      </c>
      <c r="AZ134" s="70" t="n">
        <f aca="false">AVERAGE(AC134:AE134)</f>
        <v>0.409473507806232</v>
      </c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</row>
    <row r="135" customFormat="false" ht="12.75" hidden="true" customHeight="false" outlineLevel="0" collapsed="false">
      <c r="A135" s="69" t="s">
        <v>12</v>
      </c>
      <c r="B135" s="69" t="n">
        <v>1</v>
      </c>
      <c r="C135" s="69" t="n">
        <v>125</v>
      </c>
      <c r="D135" s="70" t="n">
        <f aca="false">kWhgen!D135/(Z750RatedkWh*SurveyHrsIn!D135)</f>
        <v>0.273118279569893</v>
      </c>
      <c r="E135" s="70" t="n">
        <f aca="false">kWhgen!E135/(Z750RatedkWh*SurveyHrsIn!E135)</f>
        <v>0.362681003584229</v>
      </c>
      <c r="F135" s="70" t="n">
        <f aca="false">kWhgen!F135/(Z750RatedkWh*SurveyHrsIn!F135)</f>
        <v>0.400350859071587</v>
      </c>
      <c r="G135" s="70" t="n">
        <f aca="false">kWhgen!G135/(Z750RatedkWh*SurveyHrsIn!G135)</f>
        <v>0.201333401535384</v>
      </c>
      <c r="H135" s="70" t="n">
        <f aca="false">kWhgen!H135/(Z750RatedkWh*SurveyHrsIn!H135)</f>
        <v>0.254551851851852</v>
      </c>
      <c r="I135" s="70" t="n">
        <f aca="false">kWhgen!I135/(Z750RatedkWh*SurveyHrsIn!I135)</f>
        <v>0.284229390681004</v>
      </c>
      <c r="J135" s="70" t="n">
        <f aca="false">kWhgen!J135/(Z750RatedkWh*SurveyHrsIn!J135)</f>
        <v>0.255812962962963</v>
      </c>
      <c r="K135" s="70" t="n">
        <f aca="false">kWhgen!K135/(Z750RatedkWh*SurveyHrsIn!K135)</f>
        <v>0.1554229390681</v>
      </c>
      <c r="L135" s="70" t="n">
        <f aca="false">kWhgen!L135/(Z750RatedkWh*SurveyHrsIn!L135)</f>
        <v>0.180811827956989</v>
      </c>
      <c r="M135" s="70" t="n">
        <f aca="false">kWhgen!M135/(Z750RatedkWh*SurveyHrsIn!M135)</f>
        <v>0.30352037037037</v>
      </c>
      <c r="N135" s="70" t="n">
        <f aca="false">kWhgen!N135/(Z750RatedkWh*SurveyHrsIn!N135)</f>
        <v>0.250799283154122</v>
      </c>
      <c r="O135" s="70" t="n">
        <f aca="false">kWhgen!O135/(Z750RatedkWh*SurveyHrsIn!O135)</f>
        <v>0.357407407407407</v>
      </c>
      <c r="P135" s="70" t="n">
        <f aca="false">kWhgen!P135/(Z750RatedkWh*SurveyHrsIn!P135)</f>
        <v>0.311111111111111</v>
      </c>
      <c r="Q135" s="70" t="n">
        <f aca="false">kWhgen!Q135/(Z750RatedkWh*SurveyHrsIn!Q135)</f>
        <v>0.370250896057348</v>
      </c>
      <c r="R135" s="70" t="n">
        <f aca="false">kWhgen!R135/(Z750RatedkWh*SurveyHrsIn!R135)</f>
        <v>0.337698412698413</v>
      </c>
      <c r="S135" s="70" t="n">
        <f aca="false">kWhgen!S135/(Z750RatedkWh*SurveyHrsIn!S135)</f>
        <v>0.275627240143369</v>
      </c>
      <c r="T135" s="70" t="n">
        <f aca="false">kWhgen!T135/(Z750RatedkWh*SurveyHrsIn!T135)</f>
        <v>0.411851851851852</v>
      </c>
      <c r="U135" s="70" t="n">
        <f aca="false">kWhgen!U135/(Z750RatedkWh*SurveyHrsIn!U135)</f>
        <v>0.34797136054588</v>
      </c>
      <c r="V135" s="70" t="n">
        <f aca="false">kWhgen!V135/(Z750RatedkWh*SurveyHrsIn!V135)</f>
        <v>0.258148148148148</v>
      </c>
      <c r="W135" s="70" t="n">
        <f aca="false">kWhgen!W135/(Z750RatedkWh*SurveyHrsIn!W135)</f>
        <v>0.148387096774194</v>
      </c>
      <c r="X135" s="70" t="n">
        <f aca="false">kWhgen!X135/(Z750RatedkWh*SurveyHrsIn!X135)</f>
        <v>0.186410394265233</v>
      </c>
      <c r="Y135" s="70" t="n">
        <f aca="false">kWhgen!Y135/(Z750RatedkWh*SurveyHrsIn!Y135)</f>
        <v>0.181111111111111</v>
      </c>
      <c r="Z135" s="70" t="n">
        <f aca="false">kWhgen!Z135/(Z750RatedkWh*SurveyHrsIn!Z135)</f>
        <v>0.332974910394265</v>
      </c>
      <c r="AA135" s="70" t="n">
        <f aca="false">kWhgen!AA135/(Z750RatedkWh*SurveyHrsIn!AA135)</f>
        <v>0.361111111111111</v>
      </c>
      <c r="AB135" s="70" t="n">
        <f aca="false">kWhgen!AB135/(Z750RatedkWh*SurveyHrsIn!AB135)</f>
        <v>0.420430107526882</v>
      </c>
      <c r="AC135" s="70" t="n">
        <f aca="false">kWhgen!AC135/(Z750RatedkWh*SurveyHrsIn!AC135)</f>
        <v>0.367866861564246</v>
      </c>
      <c r="AD135" s="70" t="n">
        <f aca="false">kWhgen!AD135/(Z750RatedkWh*SurveyHrsIn!AD135)</f>
        <v>0.492857142857143</v>
      </c>
      <c r="AE135" s="70" t="n">
        <f aca="false">kWhgen!AE135/(Z750RatedkWh*SurveyHrsIn!AE135)</f>
        <v>0.369175627240143</v>
      </c>
      <c r="AF135" s="70"/>
      <c r="AG135" s="70"/>
      <c r="AH135" s="70"/>
      <c r="AI135" s="70"/>
      <c r="AJ135" s="70"/>
      <c r="AK135" s="70"/>
      <c r="AL135" s="70"/>
      <c r="AM135" s="70"/>
      <c r="AN135" s="70"/>
      <c r="AO135" s="70" t="n">
        <f aca="false">AVERAGE(E135:P135)</f>
        <v>0.276502700729593</v>
      </c>
      <c r="AP135" s="70" t="n">
        <f aca="false">AVERAGE(Q135:AB135)</f>
        <v>0.302664386718984</v>
      </c>
      <c r="AQ135" s="70" t="n">
        <f aca="false">AVERAGE(AC135:AN135)</f>
        <v>0.409966543887177</v>
      </c>
      <c r="AR135" s="70" t="n">
        <f aca="false">AVERAGE(E135:G135)</f>
        <v>0.321455088063733</v>
      </c>
      <c r="AS135" s="70" t="n">
        <f aca="false">AVERAGE(H135:J135)</f>
        <v>0.264864735165273</v>
      </c>
      <c r="AT135" s="70" t="n">
        <f aca="false">AVERAGE(K135:M135)</f>
        <v>0.213251712465153</v>
      </c>
      <c r="AU135" s="136" t="n">
        <f aca="false">AVERAGE(N135:P135)</f>
        <v>0.306439267224214</v>
      </c>
      <c r="AV135" s="70" t="n">
        <f aca="false">AVERAGE(Q135:S135)</f>
        <v>0.327858849633043</v>
      </c>
      <c r="AW135" s="70" t="n">
        <f aca="false">AVERAGE(T135:V135)</f>
        <v>0.339323786848627</v>
      </c>
      <c r="AX135" s="70" t="n">
        <f aca="false">AVERAGE(W135:Y135)</f>
        <v>0.171969534050179</v>
      </c>
      <c r="AY135" s="70" t="n">
        <f aca="false">AVERAGE(Z135:AB135)</f>
        <v>0.371505376344086</v>
      </c>
      <c r="AZ135" s="70" t="n">
        <f aca="false">AVERAGE(AC135:AE135)</f>
        <v>0.409966543887177</v>
      </c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</row>
    <row r="136" customFormat="false" ht="12.75" hidden="true" customHeight="false" outlineLevel="0" collapsed="false">
      <c r="A136" s="69" t="s">
        <v>12</v>
      </c>
      <c r="B136" s="69" t="n">
        <v>1</v>
      </c>
      <c r="C136" s="69" t="n">
        <v>126</v>
      </c>
      <c r="D136" s="70" t="n">
        <f aca="false">kWhgen!D136/(Z750RatedkWh*SurveyHrsIn!D136)</f>
        <v>0.277612903225806</v>
      </c>
      <c r="E136" s="70" t="n">
        <f aca="false">kWhgen!E136/(Z750RatedkWh*SurveyHrsIn!E136)</f>
        <v>0.307041218637993</v>
      </c>
      <c r="F136" s="70" t="n">
        <f aca="false">kWhgen!F136/(Z750RatedkWh*SurveyHrsIn!F136)</f>
        <v>0.358990615559005</v>
      </c>
      <c r="G136" s="70" t="n">
        <f aca="false">kWhgen!G136/(Z750RatedkWh*SurveyHrsIn!G136)</f>
        <v>0.253960423582291</v>
      </c>
      <c r="H136" s="70" t="n">
        <f aca="false">kWhgen!H136/(Z750RatedkWh*SurveyHrsIn!H136)</f>
        <v>0.37642037037037</v>
      </c>
      <c r="I136" s="70" t="n">
        <f aca="false">kWhgen!I136/(Z750RatedkWh*SurveyHrsIn!I136)</f>
        <v>0.294455197132617</v>
      </c>
      <c r="J136" s="70" t="n">
        <f aca="false">kWhgen!J136/(Z750RatedkWh*SurveyHrsIn!J136)</f>
        <v>0.307838888888889</v>
      </c>
      <c r="K136" s="70" t="n">
        <f aca="false">kWhgen!K136/(Z750RatedkWh*SurveyHrsIn!K136)</f>
        <v>0.146476702508961</v>
      </c>
      <c r="L136" s="70" t="n">
        <f aca="false">kWhgen!L136/(Z750RatedkWh*SurveyHrsIn!L136)</f>
        <v>0.173170250896057</v>
      </c>
      <c r="M136" s="70" t="n">
        <f aca="false">kWhgen!M136/(Z750RatedkWh*SurveyHrsIn!M136)</f>
        <v>0.268072222222222</v>
      </c>
      <c r="N136" s="70" t="n">
        <f aca="false">kWhgen!N136/(Z750RatedkWh*SurveyHrsIn!N136)</f>
        <v>0.300254480286738</v>
      </c>
      <c r="O136" s="70" t="n">
        <f aca="false">kWhgen!O136/(Z750RatedkWh*SurveyHrsIn!O136)</f>
        <v>0.307398148148148</v>
      </c>
      <c r="P136" s="70" t="n">
        <f aca="false">kWhgen!P136/(Z750RatedkWh*SurveyHrsIn!P136)</f>
        <v>0.074910394265233</v>
      </c>
      <c r="Q136" s="70" t="n">
        <f aca="false">kWhgen!Q136/(Z750RatedkWh*SurveyHrsIn!Q136)</f>
        <v>0</v>
      </c>
      <c r="R136" s="70" t="n">
        <f aca="false">kWhgen!R136/(Z750RatedkWh*SurveyHrsIn!R136)</f>
        <v>0</v>
      </c>
      <c r="S136" s="70" t="n">
        <f aca="false">kWhgen!S136/(Z750RatedkWh*SurveyHrsIn!S136)</f>
        <v>0.100716845878136</v>
      </c>
      <c r="T136" s="70" t="n">
        <f aca="false">kWhgen!T136/(Z750RatedkWh*SurveyHrsIn!T136)</f>
        <v>0.40962962962963</v>
      </c>
      <c r="U136" s="70" t="n">
        <f aca="false">kWhgen!U136/(Z750RatedkWh*SurveyHrsIn!U136)</f>
        <v>0.335924874275745</v>
      </c>
      <c r="V136" s="70" t="n">
        <f aca="false">kWhgen!V136/(Z750RatedkWh*SurveyHrsIn!V136)</f>
        <v>0.247037037037037</v>
      </c>
      <c r="W136" s="70" t="n">
        <f aca="false">kWhgen!W136/(Z750RatedkWh*SurveyHrsIn!W136)</f>
        <v>0.148028673835125</v>
      </c>
      <c r="X136" s="70" t="n">
        <f aca="false">kWhgen!X136/(Z750RatedkWh*SurveyHrsIn!X136)</f>
        <v>0.177777777777778</v>
      </c>
      <c r="Y136" s="70" t="n">
        <f aca="false">kWhgen!Y136/(Z750RatedkWh*SurveyHrsIn!Y136)</f>
        <v>0.190740740740741</v>
      </c>
      <c r="Z136" s="70" t="n">
        <f aca="false">kWhgen!Z136/(Z750RatedkWh*SurveyHrsIn!Z136)</f>
        <v>0.364516129032258</v>
      </c>
      <c r="AA136" s="70" t="n">
        <f aca="false">kWhgen!AA136/(Z750RatedkWh*SurveyHrsIn!AA136)</f>
        <v>0.385925925925926</v>
      </c>
      <c r="AB136" s="70" t="n">
        <f aca="false">kWhgen!AB136/(Z750RatedkWh*SurveyHrsIn!AB136)</f>
        <v>0.34910394265233</v>
      </c>
      <c r="AC136" s="70" t="n">
        <f aca="false">kWhgen!AC136/(Z750RatedkWh*SurveyHrsIn!AC136)</f>
        <v>0.358139366169128</v>
      </c>
      <c r="AD136" s="70" t="n">
        <f aca="false">kWhgen!AD136/(Z750RatedkWh*SurveyHrsIn!AD136)</f>
        <v>0.539285714285714</v>
      </c>
      <c r="AE136" s="70" t="n">
        <f aca="false">kWhgen!AE136/(Z750RatedkWh*SurveyHrsIn!AE136)</f>
        <v>0.354121863799283</v>
      </c>
      <c r="AF136" s="70"/>
      <c r="AG136" s="70"/>
      <c r="AH136" s="70"/>
      <c r="AI136" s="70"/>
      <c r="AJ136" s="70"/>
      <c r="AK136" s="70"/>
      <c r="AL136" s="70"/>
      <c r="AM136" s="70"/>
      <c r="AN136" s="70"/>
      <c r="AO136" s="70" t="n">
        <f aca="false">AVERAGE(E136:P136)</f>
        <v>0.264082409374877</v>
      </c>
      <c r="AP136" s="70" t="n">
        <f aca="false">AVERAGE(Q136:AB136)</f>
        <v>0.225783464732059</v>
      </c>
      <c r="AQ136" s="70" t="n">
        <f aca="false">AVERAGE(AC136:AN136)</f>
        <v>0.417182314751375</v>
      </c>
      <c r="AR136" s="70" t="n">
        <f aca="false">AVERAGE(E136:G136)</f>
        <v>0.30666408592643</v>
      </c>
      <c r="AS136" s="70" t="n">
        <f aca="false">AVERAGE(H136:J136)</f>
        <v>0.326238152130625</v>
      </c>
      <c r="AT136" s="70" t="n">
        <f aca="false">AVERAGE(K136:M136)</f>
        <v>0.195906391875747</v>
      </c>
      <c r="AU136" s="136" t="n">
        <f aca="false">AVERAGE(N136:P136)</f>
        <v>0.227521007566706</v>
      </c>
      <c r="AV136" s="70" t="n">
        <f aca="false">AVERAGE(Q136:S136)</f>
        <v>0.0335722819593787</v>
      </c>
      <c r="AW136" s="70" t="n">
        <f aca="false">AVERAGE(T136:V136)</f>
        <v>0.330863846980804</v>
      </c>
      <c r="AX136" s="70" t="n">
        <f aca="false">AVERAGE(W136:Y136)</f>
        <v>0.172182397451215</v>
      </c>
      <c r="AY136" s="70" t="n">
        <f aca="false">AVERAGE(Z136:AB136)</f>
        <v>0.366515332536838</v>
      </c>
      <c r="AZ136" s="70" t="n">
        <f aca="false">AVERAGE(AC136:AE136)</f>
        <v>0.417182314751375</v>
      </c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</row>
    <row r="137" customFormat="false" ht="12.75" hidden="true" customHeight="false" outlineLevel="0" collapsed="false">
      <c r="A137" s="69" t="s">
        <v>12</v>
      </c>
      <c r="B137" s="69" t="n">
        <v>1</v>
      </c>
      <c r="C137" s="69" t="n">
        <v>127</v>
      </c>
      <c r="D137" s="70" t="n">
        <f aca="false">kWhgen!D137/(Z750RatedkWh*SurveyHrsIn!D137)</f>
        <v>0.377777777777778</v>
      </c>
      <c r="E137" s="70" t="n">
        <f aca="false">kWhgen!E137/(Z750RatedkWh*SurveyHrsIn!E137)</f>
        <v>0.295308243727599</v>
      </c>
      <c r="F137" s="70" t="n">
        <f aca="false">kWhgen!F137/(Z750RatedkWh*SurveyHrsIn!F137)</f>
        <v>0.397734186790073</v>
      </c>
      <c r="G137" s="70" t="n">
        <f aca="false">kWhgen!G137/(Z750RatedkWh*SurveyHrsIn!G137)</f>
        <v>0.295947357636664</v>
      </c>
      <c r="H137" s="70" t="n">
        <f aca="false">kWhgen!H137/(Z750RatedkWh*SurveyHrsIn!H137)</f>
        <v>0.379592592592593</v>
      </c>
      <c r="I137" s="70" t="n">
        <f aca="false">kWhgen!I137/(Z750RatedkWh*SurveyHrsIn!I137)</f>
        <v>0.308602150537634</v>
      </c>
      <c r="J137" s="70" t="n">
        <f aca="false">kWhgen!J137/(Z750RatedkWh*SurveyHrsIn!J137)</f>
        <v>0.325925925925926</v>
      </c>
      <c r="K137" s="70" t="n">
        <f aca="false">kWhgen!K137/(Z750RatedkWh*SurveyHrsIn!K137)</f>
        <v>0.155051971326165</v>
      </c>
      <c r="L137" s="70" t="n">
        <f aca="false">kWhgen!L137/(Z750RatedkWh*SurveyHrsIn!L137)</f>
        <v>0.178408602150538</v>
      </c>
      <c r="M137" s="70" t="n">
        <f aca="false">kWhgen!M137/(Z750RatedkWh*SurveyHrsIn!M137)</f>
        <v>0.328444444444444</v>
      </c>
      <c r="N137" s="70" t="n">
        <f aca="false">kWhgen!N137/(Z750RatedkWh*SurveyHrsIn!N137)</f>
        <v>0.32147311827957</v>
      </c>
      <c r="O137" s="70" t="n">
        <f aca="false">kWhgen!O137/(Z750RatedkWh*SurveyHrsIn!O137)</f>
        <v>0.352592592592593</v>
      </c>
      <c r="P137" s="70" t="n">
        <f aca="false">kWhgen!P137/(Z750RatedkWh*SurveyHrsIn!P137)</f>
        <v>0.225448028673835</v>
      </c>
      <c r="Q137" s="70" t="n">
        <f aca="false">kWhgen!Q137/(Z750RatedkWh*SurveyHrsIn!Q137)</f>
        <v>0.211111111111111</v>
      </c>
      <c r="R137" s="70" t="n">
        <f aca="false">kWhgen!R137/(Z750RatedkWh*SurveyHrsIn!R137)</f>
        <v>0.213888888888889</v>
      </c>
      <c r="S137" s="70" t="n">
        <f aca="false">kWhgen!S137/(Z750RatedkWh*SurveyHrsIn!S137)</f>
        <v>0.236200716845878</v>
      </c>
      <c r="T137" s="70" t="n">
        <f aca="false">kWhgen!T137/(Z750RatedkWh*SurveyHrsIn!T137)</f>
        <v>0.423703703703704</v>
      </c>
      <c r="U137" s="70" t="n">
        <f aca="false">kWhgen!U137/(Z750RatedkWh*SurveyHrsIn!U137)</f>
        <v>0.354855066985956</v>
      </c>
      <c r="V137" s="70" t="n">
        <f aca="false">kWhgen!V137/(Z750RatedkWh*SurveyHrsIn!V137)</f>
        <v>0.273333333333333</v>
      </c>
      <c r="W137" s="70" t="n">
        <f aca="false">kWhgen!W137/(Z750RatedkWh*SurveyHrsIn!W137)</f>
        <v>0.155197132616487</v>
      </c>
      <c r="X137" s="70" t="n">
        <f aca="false">kWhgen!X137/(Z750RatedkWh*SurveyHrsIn!X137)</f>
        <v>0.177060931899642</v>
      </c>
      <c r="Y137" s="70" t="n">
        <f aca="false">kWhgen!Y137/(Z750RatedkWh*SurveyHrsIn!Y137)</f>
        <v>0.18962962962963</v>
      </c>
      <c r="Z137" s="70" t="n">
        <f aca="false">kWhgen!Z137/(Z750RatedkWh*SurveyHrsIn!Z137)</f>
        <v>0.346953405017921</v>
      </c>
      <c r="AA137" s="70" t="n">
        <f aca="false">kWhgen!AA137/(Z750RatedkWh*SurveyHrsIn!AA137)</f>
        <v>0.344814814814815</v>
      </c>
      <c r="AB137" s="70" t="n">
        <f aca="false">kWhgen!AB137/(Z750RatedkWh*SurveyHrsIn!AB137)</f>
        <v>0.319354838709677</v>
      </c>
      <c r="AC137" s="70" t="n">
        <f aca="false">kWhgen!AC137/(Z750RatedkWh*SurveyHrsIn!AC137)</f>
        <v>0.341838284053603</v>
      </c>
      <c r="AD137" s="70" t="n">
        <f aca="false">kWhgen!AD137/(Z750RatedkWh*SurveyHrsIn!AD137)</f>
        <v>0.497619047619048</v>
      </c>
      <c r="AE137" s="70" t="n">
        <f aca="false">kWhgen!AE137/(Z750RatedkWh*SurveyHrsIn!AE137)</f>
        <v>0.325806451612903</v>
      </c>
      <c r="AF137" s="70"/>
      <c r="AG137" s="70"/>
      <c r="AH137" s="70"/>
      <c r="AI137" s="70"/>
      <c r="AJ137" s="70"/>
      <c r="AK137" s="70"/>
      <c r="AL137" s="70"/>
      <c r="AM137" s="70"/>
      <c r="AN137" s="70"/>
      <c r="AO137" s="70" t="n">
        <f aca="false">AVERAGE(E137:P137)</f>
        <v>0.297044101223136</v>
      </c>
      <c r="AP137" s="70" t="n">
        <f aca="false">AVERAGE(Q137:AB137)</f>
        <v>0.270508631129754</v>
      </c>
      <c r="AQ137" s="70" t="n">
        <f aca="false">AVERAGE(AC137:AN137)</f>
        <v>0.388421261095185</v>
      </c>
      <c r="AR137" s="70" t="n">
        <f aca="false">AVERAGE(E137:G137)</f>
        <v>0.329663262718112</v>
      </c>
      <c r="AS137" s="70" t="n">
        <f aca="false">AVERAGE(H137:J137)</f>
        <v>0.338040223018718</v>
      </c>
      <c r="AT137" s="70" t="n">
        <f aca="false">AVERAGE(K137:M137)</f>
        <v>0.220635005973716</v>
      </c>
      <c r="AU137" s="136" t="n">
        <f aca="false">AVERAGE(N137:P137)</f>
        <v>0.299837913181999</v>
      </c>
      <c r="AV137" s="70" t="n">
        <f aca="false">AVERAGE(Q137:S137)</f>
        <v>0.220400238948626</v>
      </c>
      <c r="AW137" s="70" t="n">
        <f aca="false">AVERAGE(T137:V137)</f>
        <v>0.350630701340998</v>
      </c>
      <c r="AX137" s="70" t="n">
        <f aca="false">AVERAGE(W137:Y137)</f>
        <v>0.173962564715253</v>
      </c>
      <c r="AY137" s="70" t="n">
        <f aca="false">AVERAGE(Z137:AB137)</f>
        <v>0.337041019514138</v>
      </c>
      <c r="AZ137" s="70" t="n">
        <f aca="false">AVERAGE(AC137:AE137)</f>
        <v>0.388421261095185</v>
      </c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</row>
    <row r="138" customFormat="false" ht="12.75" hidden="true" customHeight="false" outlineLevel="0" collapsed="false">
      <c r="A138" s="69" t="s">
        <v>12</v>
      </c>
      <c r="B138" s="69" t="n">
        <v>1</v>
      </c>
      <c r="C138" s="69" t="n">
        <v>128</v>
      </c>
      <c r="D138" s="70" t="n">
        <f aca="false">kWhgen!D138/(Z750RatedkWh*SurveyHrsIn!D138)</f>
        <v>0.37168458781362</v>
      </c>
      <c r="E138" s="70" t="n">
        <f aca="false">kWhgen!E138/(Z750RatedkWh*SurveyHrsIn!E138)</f>
        <v>0.30781541218638</v>
      </c>
      <c r="F138" s="70" t="n">
        <f aca="false">kWhgen!F138/(Z750RatedkWh*SurveyHrsIn!F138)</f>
        <v>0.405210393308684</v>
      </c>
      <c r="G138" s="70" t="n">
        <f aca="false">kWhgen!G138/(Z750RatedkWh*SurveyHrsIn!G138)</f>
        <v>0.313149895109624</v>
      </c>
      <c r="H138" s="70" t="n">
        <f aca="false">kWhgen!H138/(Z750RatedkWh*SurveyHrsIn!H138)</f>
        <v>0.320740740740741</v>
      </c>
      <c r="I138" s="70" t="n">
        <f aca="false">kWhgen!I138/(Z750RatedkWh*SurveyHrsIn!I138)</f>
        <v>0.276702508960573</v>
      </c>
      <c r="J138" s="70" t="n">
        <f aca="false">kWhgen!J138/(Z750RatedkWh*SurveyHrsIn!J138)</f>
        <v>0.335555555555556</v>
      </c>
      <c r="K138" s="70" t="n">
        <f aca="false">kWhgen!K138/(Z750RatedkWh*SurveyHrsIn!K138)</f>
        <v>0.208960573476703</v>
      </c>
      <c r="L138" s="70" t="n">
        <f aca="false">kWhgen!L138/(Z750RatedkWh*SurveyHrsIn!L138)</f>
        <v>0.184116487455197</v>
      </c>
      <c r="M138" s="70" t="n">
        <f aca="false">kWhgen!M138/(Z750RatedkWh*SurveyHrsIn!M138)</f>
        <v>0.345925925925926</v>
      </c>
      <c r="N138" s="70" t="n">
        <f aca="false">kWhgen!N138/(Z750RatedkWh*SurveyHrsIn!N138)</f>
        <v>0.31326164874552</v>
      </c>
      <c r="O138" s="70" t="n">
        <f aca="false">kWhgen!O138/(Z750RatedkWh*SurveyHrsIn!O138)</f>
        <v>0.44037037037037</v>
      </c>
      <c r="P138" s="70" t="n">
        <f aca="false">kWhgen!P138/(Z750RatedkWh*SurveyHrsIn!P138)</f>
        <v>0.071326164874552</v>
      </c>
      <c r="Q138" s="70" t="n">
        <f aca="false">kWhgen!Q138/(Z750RatedkWh*SurveyHrsIn!Q138)</f>
        <v>0.274105734767025</v>
      </c>
      <c r="R138" s="70" t="n">
        <f aca="false">kWhgen!R138/(Z750RatedkWh*SurveyHrsIn!R138)</f>
        <v>0.203585317460317</v>
      </c>
      <c r="S138" s="70" t="n">
        <f aca="false">kWhgen!S138/(Z750RatedkWh*SurveyHrsIn!S138)</f>
        <v>0.281003584229391</v>
      </c>
      <c r="T138" s="70" t="n">
        <f aca="false">kWhgen!T138/(Z750RatedkWh*SurveyHrsIn!T138)</f>
        <v>0.378888888888889</v>
      </c>
      <c r="U138" s="70" t="n">
        <f aca="false">kWhgen!U138/(Z750RatedkWh*SurveyHrsIn!U138)</f>
        <v>0.320780720107576</v>
      </c>
      <c r="V138" s="70" t="n">
        <f aca="false">kWhgen!V138/(Z750RatedkWh*SurveyHrsIn!V138)</f>
        <v>0.159914814814815</v>
      </c>
      <c r="W138" s="70" t="n">
        <f aca="false">kWhgen!W138/(Z750RatedkWh*SurveyHrsIn!W138)</f>
        <v>0</v>
      </c>
      <c r="X138" s="70" t="n">
        <f aca="false">kWhgen!X138/(Z750RatedkWh*SurveyHrsIn!X138)</f>
        <v>0</v>
      </c>
      <c r="Y138" s="70" t="n">
        <f aca="false">kWhgen!Y138/(Z750RatedkWh*SurveyHrsIn!Y138)</f>
        <v>0</v>
      </c>
      <c r="Z138" s="70" t="n">
        <f aca="false">kWhgen!Z138/(Z750RatedkWh*SurveyHrsIn!Z138)</f>
        <v>0</v>
      </c>
      <c r="AA138" s="70" t="n">
        <f aca="false">kWhgen!AA138/(Z750RatedkWh*SurveyHrsIn!AA138)</f>
        <v>0</v>
      </c>
      <c r="AB138" s="70" t="n">
        <f aca="false">kWhgen!AB138/(Z750RatedkWh*SurveyHrsIn!AB138)</f>
        <v>0.213978494623656</v>
      </c>
      <c r="AC138" s="70" t="n">
        <f aca="false">kWhgen!AC138/(Z750RatedkWh*SurveyHrsIn!AC138)</f>
        <v>0.443966052152265</v>
      </c>
      <c r="AD138" s="70" t="n">
        <f aca="false">kWhgen!AD138/(Z750RatedkWh*SurveyHrsIn!AD138)</f>
        <v>0.521031746031746</v>
      </c>
      <c r="AE138" s="70" t="n">
        <f aca="false">kWhgen!AE138/(Z750RatedkWh*SurveyHrsIn!AE138)</f>
        <v>0.344444444444444</v>
      </c>
      <c r="AF138" s="70"/>
      <c r="AG138" s="70"/>
      <c r="AH138" s="70"/>
      <c r="AI138" s="70"/>
      <c r="AJ138" s="70"/>
      <c r="AK138" s="70"/>
      <c r="AL138" s="70"/>
      <c r="AM138" s="70"/>
      <c r="AN138" s="70"/>
      <c r="AO138" s="70" t="n">
        <f aca="false">AVERAGE(E138:P138)</f>
        <v>0.293594639725819</v>
      </c>
      <c r="AP138" s="70" t="n">
        <f aca="false">AVERAGE(Q138:AB138)</f>
        <v>0.152688129574306</v>
      </c>
      <c r="AQ138" s="70" t="n">
        <f aca="false">AVERAGE(AC138:AN138)</f>
        <v>0.436480747542819</v>
      </c>
      <c r="AR138" s="70" t="n">
        <f aca="false">AVERAGE(E138:G138)</f>
        <v>0.342058566868229</v>
      </c>
      <c r="AS138" s="70" t="n">
        <f aca="false">AVERAGE(H138:J138)</f>
        <v>0.31099960175229</v>
      </c>
      <c r="AT138" s="70" t="n">
        <f aca="false">AVERAGE(K138:M138)</f>
        <v>0.246334328952609</v>
      </c>
      <c r="AU138" s="136" t="n">
        <f aca="false">AVERAGE(N138:P138)</f>
        <v>0.274986061330147</v>
      </c>
      <c r="AV138" s="70" t="n">
        <f aca="false">AVERAGE(Q138:S138)</f>
        <v>0.252898212152244</v>
      </c>
      <c r="AW138" s="70" t="n">
        <f aca="false">AVERAGE(T138:V138)</f>
        <v>0.286528141270427</v>
      </c>
      <c r="AX138" s="70" t="n">
        <f aca="false">AVERAGE(W138:Y138)</f>
        <v>0</v>
      </c>
      <c r="AY138" s="70" t="n">
        <f aca="false">AVERAGE(Z138:AB138)</f>
        <v>0.071326164874552</v>
      </c>
      <c r="AZ138" s="70" t="n">
        <f aca="false">AVERAGE(AC138:AE138)</f>
        <v>0.436480747542819</v>
      </c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</row>
    <row r="139" customFormat="false" ht="12.75" hidden="true" customHeight="false" outlineLevel="0" collapsed="false">
      <c r="A139" s="69" t="s">
        <v>12</v>
      </c>
      <c r="B139" s="69" t="n">
        <v>1</v>
      </c>
      <c r="C139" s="69" t="n">
        <v>129</v>
      </c>
      <c r="D139" s="70" t="n">
        <f aca="false">kWhgen!D139/(Z750RatedkWh*SurveyHrsIn!D139)</f>
        <v>0.255555555555556</v>
      </c>
      <c r="E139" s="70" t="n">
        <f aca="false">kWhgen!E139/(Z750RatedkWh*SurveyHrsIn!E139)</f>
        <v>0.368327956989247</v>
      </c>
      <c r="F139" s="70" t="n">
        <f aca="false">kWhgen!F139/(Z750RatedkWh*SurveyHrsIn!F139)</f>
        <v>0.435862840034987</v>
      </c>
      <c r="G139" s="70" t="n">
        <f aca="false">kWhgen!G139/(Z750RatedkWh*SurveyHrsIn!G139)</f>
        <v>0.30964567451328</v>
      </c>
      <c r="H139" s="70" t="n">
        <f aca="false">kWhgen!H139/(Z750RatedkWh*SurveyHrsIn!H139)</f>
        <v>0.403090740740741</v>
      </c>
      <c r="I139" s="70" t="n">
        <f aca="false">kWhgen!I139/(Z750RatedkWh*SurveyHrsIn!I139)</f>
        <v>0.332974910394265</v>
      </c>
      <c r="J139" s="70" t="n">
        <f aca="false">kWhgen!J139/(Z750RatedkWh*SurveyHrsIn!J139)</f>
        <v>0.334444444444444</v>
      </c>
      <c r="K139" s="70" t="n">
        <f aca="false">kWhgen!K139/(Z750RatedkWh*SurveyHrsIn!K139)</f>
        <v>0.181132616487455</v>
      </c>
      <c r="L139" s="70" t="n">
        <f aca="false">kWhgen!L139/(Z750RatedkWh*SurveyHrsIn!L139)</f>
        <v>0.205308243727599</v>
      </c>
      <c r="M139" s="70" t="n">
        <f aca="false">kWhgen!M139/(Z750RatedkWh*SurveyHrsIn!M139)</f>
        <v>0.351383333333333</v>
      </c>
      <c r="N139" s="70" t="n">
        <f aca="false">kWhgen!N139/(Z750RatedkWh*SurveyHrsIn!N139)</f>
        <v>0.349274193548387</v>
      </c>
      <c r="O139" s="70" t="n">
        <f aca="false">kWhgen!O139/(Z750RatedkWh*SurveyHrsIn!O139)</f>
        <v>0.39</v>
      </c>
      <c r="P139" s="70" t="n">
        <f aca="false">kWhgen!P139/(Z750RatedkWh*SurveyHrsIn!P139)</f>
        <v>0.314336917562724</v>
      </c>
      <c r="Q139" s="70" t="n">
        <f aca="false">kWhgen!Q139/(Z750RatedkWh*SurveyHrsIn!Q139)</f>
        <v>0.410035842293907</v>
      </c>
      <c r="R139" s="70" t="n">
        <f aca="false">kWhgen!R139/(Z750RatedkWh*SurveyHrsIn!R139)</f>
        <v>0.38452380952381</v>
      </c>
      <c r="S139" s="70" t="n">
        <f aca="false">kWhgen!S139/(Z750RatedkWh*SurveyHrsIn!S139)</f>
        <v>0.295698924731183</v>
      </c>
      <c r="T139" s="70" t="n">
        <f aca="false">kWhgen!T139/(Z750RatedkWh*SurveyHrsIn!T139)</f>
        <v>0.447407407407407</v>
      </c>
      <c r="U139" s="70" t="n">
        <f aca="false">kWhgen!U139/(Z750RatedkWh*SurveyHrsIn!U139)</f>
        <v>0.377915483560214</v>
      </c>
      <c r="V139" s="70" t="n">
        <f aca="false">kWhgen!V139/(Z750RatedkWh*SurveyHrsIn!V139)</f>
        <v>0.296666666666667</v>
      </c>
      <c r="W139" s="70" t="n">
        <f aca="false">kWhgen!W139/(Z750RatedkWh*SurveyHrsIn!W139)</f>
        <v>0.174910394265233</v>
      </c>
      <c r="X139" s="70" t="n">
        <f aca="false">kWhgen!X139/(Z750RatedkWh*SurveyHrsIn!X139)</f>
        <v>0.207168458781362</v>
      </c>
      <c r="Y139" s="70" t="n">
        <f aca="false">kWhgen!Y139/(Z750RatedkWh*SurveyHrsIn!Y139)</f>
        <v>0.194074074074074</v>
      </c>
      <c r="Z139" s="70" t="n">
        <f aca="false">kWhgen!Z139/(Z750RatedkWh*SurveyHrsIn!Z139)</f>
        <v>0.397491039426523</v>
      </c>
      <c r="AA139" s="70" t="n">
        <f aca="false">kWhgen!AA139/(Z750RatedkWh*SurveyHrsIn!AA139)</f>
        <v>0.435925925925926</v>
      </c>
      <c r="AB139" s="70" t="n">
        <f aca="false">kWhgen!AB139/(Z750RatedkWh*SurveyHrsIn!AB139)</f>
        <v>0.455197132616488</v>
      </c>
      <c r="AC139" s="70" t="n">
        <f aca="false">kWhgen!AC139/(Z750RatedkWh*SurveyHrsIn!AC139)</f>
        <v>0.425143525181599</v>
      </c>
      <c r="AD139" s="70" t="n">
        <f aca="false">kWhgen!AD139/(Z750RatedkWh*SurveyHrsIn!AD139)</f>
        <v>0.543253968253968</v>
      </c>
      <c r="AE139" s="70" t="n">
        <f aca="false">kWhgen!AE139/(Z750RatedkWh*SurveyHrsIn!AE139)</f>
        <v>0.387096774193548</v>
      </c>
      <c r="AF139" s="70"/>
      <c r="AG139" s="70"/>
      <c r="AH139" s="70"/>
      <c r="AI139" s="70"/>
      <c r="AJ139" s="70"/>
      <c r="AK139" s="70"/>
      <c r="AL139" s="70"/>
      <c r="AM139" s="70"/>
      <c r="AN139" s="70"/>
      <c r="AO139" s="70" t="n">
        <f aca="false">AVERAGE(E139:P139)</f>
        <v>0.331315155981372</v>
      </c>
      <c r="AP139" s="70" t="n">
        <f aca="false">AVERAGE(Q139:AB139)</f>
        <v>0.339751263272733</v>
      </c>
      <c r="AQ139" s="70" t="n">
        <f aca="false">AVERAGE(AC139:AN139)</f>
        <v>0.451831422543038</v>
      </c>
      <c r="AR139" s="70" t="n">
        <f aca="false">AVERAGE(E139:G139)</f>
        <v>0.371278823845838</v>
      </c>
      <c r="AS139" s="70" t="n">
        <f aca="false">AVERAGE(H139:J139)</f>
        <v>0.356836698526484</v>
      </c>
      <c r="AT139" s="70" t="n">
        <f aca="false">AVERAGE(K139:M139)</f>
        <v>0.245941397849462</v>
      </c>
      <c r="AU139" s="136" t="n">
        <f aca="false">AVERAGE(N139:P139)</f>
        <v>0.351203703703704</v>
      </c>
      <c r="AV139" s="70" t="n">
        <f aca="false">AVERAGE(Q139:S139)</f>
        <v>0.3634195255163</v>
      </c>
      <c r="AW139" s="70" t="n">
        <f aca="false">AVERAGE(T139:V139)</f>
        <v>0.373996519211429</v>
      </c>
      <c r="AX139" s="70" t="n">
        <f aca="false">AVERAGE(W139:Y139)</f>
        <v>0.19205097570689</v>
      </c>
      <c r="AY139" s="70" t="n">
        <f aca="false">AVERAGE(Z139:AB139)</f>
        <v>0.429538032656312</v>
      </c>
      <c r="AZ139" s="70" t="n">
        <f aca="false">AVERAGE(AC139:AE139)</f>
        <v>0.451831422543038</v>
      </c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</row>
    <row r="140" customFormat="false" ht="12.75" hidden="true" customHeight="false" outlineLevel="0" collapsed="false">
      <c r="A140" s="69" t="s">
        <v>12</v>
      </c>
      <c r="B140" s="69" t="n">
        <v>1</v>
      </c>
      <c r="C140" s="69" t="n">
        <v>130</v>
      </c>
      <c r="D140" s="70" t="n">
        <f aca="false">kWhgen!D140/(Z750RatedkWh*SurveyHrsIn!D140)</f>
        <v>0.417921146953405</v>
      </c>
      <c r="E140" s="70" t="n">
        <f aca="false">kWhgen!E140/(Z750RatedkWh*SurveyHrsIn!E140)</f>
        <v>0.313462365591398</v>
      </c>
      <c r="F140" s="70" t="n">
        <f aca="false">kWhgen!F140/(Z750RatedkWh*SurveyHrsIn!F140)</f>
        <v>0.385772256360297</v>
      </c>
      <c r="G140" s="70" t="n">
        <f aca="false">kWhgen!G140/(Z750RatedkWh*SurveyHrsIn!G140)</f>
        <v>0.275877730584877</v>
      </c>
      <c r="H140" s="70" t="n">
        <f aca="false">kWhgen!H140/(Z750RatedkWh*SurveyHrsIn!H140)</f>
        <v>0.109631481481481</v>
      </c>
      <c r="I140" s="70" t="n">
        <f aca="false">kWhgen!I140/(Z750RatedkWh*SurveyHrsIn!I140)</f>
        <v>0.279569892473118</v>
      </c>
      <c r="J140" s="70" t="n">
        <f aca="false">kWhgen!J140/(Z750RatedkWh*SurveyHrsIn!J140)</f>
        <v>0.306296296296296</v>
      </c>
      <c r="K140" s="70" t="n">
        <f aca="false">kWhgen!K140/(Z750RatedkWh*SurveyHrsIn!K140)</f>
        <v>0.149820788530466</v>
      </c>
      <c r="L140" s="70" t="n">
        <f aca="false">kWhgen!L140/(Z750RatedkWh*SurveyHrsIn!L140)</f>
        <v>0.146953405017921</v>
      </c>
      <c r="M140" s="70" t="n">
        <f aca="false">kWhgen!M140/(Z750RatedkWh*SurveyHrsIn!M140)</f>
        <v>0.31832037037037</v>
      </c>
      <c r="N140" s="70" t="n">
        <f aca="false">kWhgen!N140/(Z750RatedkWh*SurveyHrsIn!N140)</f>
        <v>0.28370788530466</v>
      </c>
      <c r="O140" s="70" t="n">
        <f aca="false">kWhgen!O140/(Z750RatedkWh*SurveyHrsIn!O140)</f>
        <v>0.344074074074074</v>
      </c>
      <c r="P140" s="70" t="n">
        <f aca="false">kWhgen!P140/(Z750RatedkWh*SurveyHrsIn!P140)</f>
        <v>0.273118279569893</v>
      </c>
      <c r="Q140" s="70" t="n">
        <f aca="false">kWhgen!Q140/(Z750RatedkWh*SurveyHrsIn!Q140)</f>
        <v>0.301075268817204</v>
      </c>
      <c r="R140" s="70" t="n">
        <f aca="false">kWhgen!R140/(Z750RatedkWh*SurveyHrsIn!R140)</f>
        <v>0.210714285714286</v>
      </c>
      <c r="S140" s="70" t="n">
        <f aca="false">kWhgen!S140/(Z750RatedkWh*SurveyHrsIn!S140)</f>
        <v>0.203225806451613</v>
      </c>
      <c r="T140" s="70" t="n">
        <f aca="false">kWhgen!T140/(Z750RatedkWh*SurveyHrsIn!T140)</f>
        <v>0.276666666666667</v>
      </c>
      <c r="U140" s="70" t="n">
        <f aca="false">kWhgen!U140/(Z750RatedkWh*SurveyHrsIn!U140)</f>
        <v>0.195254612246167</v>
      </c>
      <c r="V140" s="70" t="n">
        <f aca="false">kWhgen!V140/(Z750RatedkWh*SurveyHrsIn!V140)</f>
        <v>0.252222222222222</v>
      </c>
      <c r="W140" s="70" t="n">
        <f aca="false">kWhgen!W140/(Z750RatedkWh*SurveyHrsIn!W140)</f>
        <v>0.144802867383513</v>
      </c>
      <c r="X140" s="70" t="n">
        <f aca="false">kWhgen!X140/(Z750RatedkWh*SurveyHrsIn!X140)</f>
        <v>0.159856630824373</v>
      </c>
      <c r="Y140" s="70" t="n">
        <f aca="false">kWhgen!Y140/(Z750RatedkWh*SurveyHrsIn!Y140)</f>
        <v>0.168888888888889</v>
      </c>
      <c r="Z140" s="70" t="n">
        <f aca="false">kWhgen!Z140/(Z750RatedkWh*SurveyHrsIn!Z140)</f>
        <v>0.34336917562724</v>
      </c>
      <c r="AA140" s="70" t="n">
        <f aca="false">kWhgen!AA140/(Z750RatedkWh*SurveyHrsIn!AA140)</f>
        <v>0.319259259259259</v>
      </c>
      <c r="AB140" s="70" t="n">
        <f aca="false">kWhgen!AB140/(Z750RatedkWh*SurveyHrsIn!AB140)</f>
        <v>0.318996415770609</v>
      </c>
      <c r="AC140" s="70" t="n">
        <f aca="false">kWhgen!AC140/(Z750RatedkWh*SurveyHrsIn!AC140)</f>
        <v>0.379590991411033</v>
      </c>
      <c r="AD140" s="70" t="n">
        <f aca="false">kWhgen!AD140/(Z750RatedkWh*SurveyHrsIn!AD140)</f>
        <v>0.440873015873016</v>
      </c>
      <c r="AE140" s="70" t="n">
        <f aca="false">kWhgen!AE140/(Z750RatedkWh*SurveyHrsIn!AE140)</f>
        <v>0.367383512544803</v>
      </c>
      <c r="AF140" s="70"/>
      <c r="AG140" s="70"/>
      <c r="AH140" s="70"/>
      <c r="AI140" s="70"/>
      <c r="AJ140" s="70"/>
      <c r="AK140" s="70"/>
      <c r="AL140" s="70"/>
      <c r="AM140" s="70"/>
      <c r="AN140" s="70"/>
      <c r="AO140" s="70" t="n">
        <f aca="false">AVERAGE(E140:P140)</f>
        <v>0.265550402137904</v>
      </c>
      <c r="AP140" s="70" t="n">
        <f aca="false">AVERAGE(Q140:AB140)</f>
        <v>0.241194341656003</v>
      </c>
      <c r="AQ140" s="70" t="n">
        <f aca="false">AVERAGE(AC140:AN140)</f>
        <v>0.395949173276284</v>
      </c>
      <c r="AR140" s="70" t="n">
        <f aca="false">AVERAGE(E140:G140)</f>
        <v>0.325037450845524</v>
      </c>
      <c r="AS140" s="70" t="n">
        <f aca="false">AVERAGE(H140:J140)</f>
        <v>0.231832556750299</v>
      </c>
      <c r="AT140" s="70" t="n">
        <f aca="false">AVERAGE(K140:M140)</f>
        <v>0.205031521306253</v>
      </c>
      <c r="AU140" s="136" t="n">
        <f aca="false">AVERAGE(N140:P140)</f>
        <v>0.300300079649542</v>
      </c>
      <c r="AV140" s="70" t="n">
        <f aca="false">AVERAGE(Q140:S140)</f>
        <v>0.238338453661034</v>
      </c>
      <c r="AW140" s="70" t="n">
        <f aca="false">AVERAGE(T140:V140)</f>
        <v>0.241381167045019</v>
      </c>
      <c r="AX140" s="70" t="n">
        <f aca="false">AVERAGE(W140:Y140)</f>
        <v>0.157849462365591</v>
      </c>
      <c r="AY140" s="70" t="n">
        <f aca="false">AVERAGE(Z140:AB140)</f>
        <v>0.32720828355237</v>
      </c>
      <c r="AZ140" s="70" t="n">
        <f aca="false">AVERAGE(AC140:AE140)</f>
        <v>0.395949173276284</v>
      </c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</row>
    <row r="141" customFormat="false" ht="12.75" hidden="true" customHeight="false" outlineLevel="0" collapsed="false">
      <c r="A141" s="69" t="s">
        <v>12</v>
      </c>
      <c r="B141" s="69" t="n">
        <v>1</v>
      </c>
      <c r="C141" s="69" t="n">
        <v>131</v>
      </c>
      <c r="D141" s="70" t="n">
        <f aca="false">kWhgen!D141/(Z750RatedkWh*SurveyHrsIn!D141)</f>
        <v>0.23405017921147</v>
      </c>
      <c r="E141" s="70" t="n">
        <f aca="false">kWhgen!E141/(Z750RatedkWh*SurveyHrsIn!E141)</f>
        <v>0.377204301075269</v>
      </c>
      <c r="F141" s="70" t="n">
        <f aca="false">kWhgen!F141/(Z750RatedkWh*SurveyHrsIn!F141)</f>
        <v>0.422031857975557</v>
      </c>
      <c r="G141" s="70" t="n">
        <f aca="false">kWhgen!G141/(Z750RatedkWh*SurveyHrsIn!G141)</f>
        <v>0.305185757390661</v>
      </c>
      <c r="H141" s="70" t="n">
        <f aca="false">kWhgen!H141/(Z750RatedkWh*SurveyHrsIn!H141)</f>
        <v>0.225185185185185</v>
      </c>
      <c r="I141" s="70" t="n">
        <f aca="false">kWhgen!I141/(Z750RatedkWh*SurveyHrsIn!I141)</f>
        <v>0</v>
      </c>
      <c r="J141" s="70" t="n">
        <f aca="false">kWhgen!J141/(Z750RatedkWh*SurveyHrsIn!J141)</f>
        <v>0.0766666666666667</v>
      </c>
      <c r="K141" s="70" t="n">
        <f aca="false">kWhgen!K141/(Z750RatedkWh*SurveyHrsIn!K141)</f>
        <v>0.172401433691756</v>
      </c>
      <c r="L141" s="70" t="n">
        <f aca="false">kWhgen!L141/(Z750RatedkWh*SurveyHrsIn!L141)</f>
        <v>0.188172043010753</v>
      </c>
      <c r="M141" s="70" t="n">
        <f aca="false">kWhgen!M141/(Z750RatedkWh*SurveyHrsIn!M141)</f>
        <v>0.345342592592593</v>
      </c>
      <c r="N141" s="70" t="n">
        <f aca="false">kWhgen!N141/(Z750RatedkWh*SurveyHrsIn!N141)</f>
        <v>0.346670250896057</v>
      </c>
      <c r="O141" s="70" t="n">
        <f aca="false">kWhgen!O141/(Z750RatedkWh*SurveyHrsIn!O141)</f>
        <v>0.39962962962963</v>
      </c>
      <c r="P141" s="70" t="n">
        <f aca="false">kWhgen!P141/(Z750RatedkWh*SurveyHrsIn!P141)</f>
        <v>0.335483870967742</v>
      </c>
      <c r="Q141" s="70" t="n">
        <f aca="false">kWhgen!Q141/(Z750RatedkWh*SurveyHrsIn!Q141)</f>
        <v>0.245878136200717</v>
      </c>
      <c r="R141" s="70" t="n">
        <f aca="false">kWhgen!R141/(Z750RatedkWh*SurveyHrsIn!R141)</f>
        <v>0.376587301587302</v>
      </c>
      <c r="S141" s="70" t="n">
        <f aca="false">kWhgen!S141/(Z750RatedkWh*SurveyHrsIn!S141)</f>
        <v>0.306451612903226</v>
      </c>
      <c r="T141" s="70" t="n">
        <f aca="false">kWhgen!T141/(Z750RatedkWh*SurveyHrsIn!T141)</f>
        <v>0.458148148148148</v>
      </c>
      <c r="U141" s="70" t="n">
        <f aca="false">kWhgen!U141/(Z750RatedkWh*SurveyHrsIn!U141)</f>
        <v>0.382734078068267</v>
      </c>
      <c r="V141" s="70" t="n">
        <f aca="false">kWhgen!V141/(Z750RatedkWh*SurveyHrsIn!V141)</f>
        <v>0.293703703703704</v>
      </c>
      <c r="W141" s="70" t="n">
        <f aca="false">kWhgen!W141/(Z750RatedkWh*SurveyHrsIn!W141)</f>
        <v>0.173835125448029</v>
      </c>
      <c r="X141" s="70" t="n">
        <f aca="false">kWhgen!X141/(Z750RatedkWh*SurveyHrsIn!X141)</f>
        <v>0.188888888888889</v>
      </c>
      <c r="Y141" s="70" t="n">
        <f aca="false">kWhgen!Y141/(Z750RatedkWh*SurveyHrsIn!Y141)</f>
        <v>0.207777777777778</v>
      </c>
      <c r="Z141" s="70" t="n">
        <f aca="false">kWhgen!Z141/(Z750RatedkWh*SurveyHrsIn!Z141)</f>
        <v>0.35663082437276</v>
      </c>
      <c r="AA141" s="70" t="n">
        <f aca="false">kWhgen!AA141/(Z750RatedkWh*SurveyHrsIn!AA141)</f>
        <v>0.408148148148148</v>
      </c>
      <c r="AB141" s="70" t="n">
        <f aca="false">kWhgen!AB141/(Z750RatedkWh*SurveyHrsIn!AB141)</f>
        <v>0.396415770609319</v>
      </c>
      <c r="AC141" s="70" t="n">
        <f aca="false">kWhgen!AC141/(Z750RatedkWh*SurveyHrsIn!AC141)</f>
        <v>0.379855078697395</v>
      </c>
      <c r="AD141" s="70" t="n">
        <f aca="false">kWhgen!AD141/(Z750RatedkWh*SurveyHrsIn!AD141)</f>
        <v>0.533730158730159</v>
      </c>
      <c r="AE141" s="70" t="n">
        <f aca="false">kWhgen!AE141/(Z750RatedkWh*SurveyHrsIn!AE141)</f>
        <v>0.378853046594982</v>
      </c>
      <c r="AF141" s="70"/>
      <c r="AG141" s="70"/>
      <c r="AH141" s="70"/>
      <c r="AI141" s="70"/>
      <c r="AJ141" s="70"/>
      <c r="AK141" s="70"/>
      <c r="AL141" s="70"/>
      <c r="AM141" s="70"/>
      <c r="AN141" s="70"/>
      <c r="AO141" s="70" t="n">
        <f aca="false">AVERAGE(E141:P141)</f>
        <v>0.266164465756822</v>
      </c>
      <c r="AP141" s="70" t="n">
        <f aca="false">AVERAGE(Q141:AB141)</f>
        <v>0.316266626321357</v>
      </c>
      <c r="AQ141" s="70" t="n">
        <f aca="false">AVERAGE(AC141:AN141)</f>
        <v>0.430812761340845</v>
      </c>
      <c r="AR141" s="70" t="n">
        <f aca="false">AVERAGE(E141:G141)</f>
        <v>0.368140638813829</v>
      </c>
      <c r="AS141" s="70" t="n">
        <f aca="false">AVERAGE(H141:J141)</f>
        <v>0.100617283950617</v>
      </c>
      <c r="AT141" s="70" t="n">
        <f aca="false">AVERAGE(K141:M141)</f>
        <v>0.235305356431701</v>
      </c>
      <c r="AU141" s="136" t="n">
        <f aca="false">AVERAGE(N141:P141)</f>
        <v>0.360594583831143</v>
      </c>
      <c r="AV141" s="70" t="n">
        <f aca="false">AVERAGE(Q141:S141)</f>
        <v>0.309639016897081</v>
      </c>
      <c r="AW141" s="70" t="n">
        <f aca="false">AVERAGE(T141:V141)</f>
        <v>0.378195309973373</v>
      </c>
      <c r="AX141" s="70" t="n">
        <f aca="false">AVERAGE(W141:Y141)</f>
        <v>0.190167264038232</v>
      </c>
      <c r="AY141" s="70" t="n">
        <f aca="false">AVERAGE(Z141:AB141)</f>
        <v>0.387064914376742</v>
      </c>
      <c r="AZ141" s="70" t="n">
        <f aca="false">AVERAGE(AC141:AE141)</f>
        <v>0.430812761340845</v>
      </c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</row>
    <row r="142" customFormat="false" ht="12.75" hidden="true" customHeight="false" outlineLevel="0" collapsed="false">
      <c r="A142" s="69" t="s">
        <v>12</v>
      </c>
      <c r="B142" s="69" t="n">
        <v>1</v>
      </c>
      <c r="C142" s="69" t="n">
        <v>132</v>
      </c>
      <c r="D142" s="70" t="n">
        <f aca="false">kWhgen!D142/(Z750RatedkWh*SurveyHrsIn!D142)</f>
        <v>0.424014336917563</v>
      </c>
      <c r="E142" s="70" t="n">
        <f aca="false">kWhgen!E142/(Z750RatedkWh*SurveyHrsIn!E142)</f>
        <v>0.387290322580645</v>
      </c>
      <c r="F142" s="70" t="n">
        <f aca="false">kWhgen!F142/(Z750RatedkWh*SurveyHrsIn!F142)</f>
        <v>0.44558190850918</v>
      </c>
      <c r="G142" s="70" t="n">
        <f aca="false">kWhgen!G142/(Z750RatedkWh*SurveyHrsIn!G142)</f>
        <v>0.325255384442448</v>
      </c>
      <c r="H142" s="70" t="n">
        <f aca="false">kWhgen!H142/(Z750RatedkWh*SurveyHrsIn!H142)</f>
        <v>0.272962962962963</v>
      </c>
      <c r="I142" s="70" t="n">
        <f aca="false">kWhgen!I142/(Z750RatedkWh*SurveyHrsIn!I142)</f>
        <v>0.289605734767025</v>
      </c>
      <c r="J142" s="70" t="n">
        <f aca="false">kWhgen!J142/(Z750RatedkWh*SurveyHrsIn!J142)</f>
        <v>0.365185185185185</v>
      </c>
      <c r="K142" s="70" t="n">
        <f aca="false">kWhgen!K142/(Z750RatedkWh*SurveyHrsIn!K142)</f>
        <v>0.1584229390681</v>
      </c>
      <c r="L142" s="70" t="n">
        <f aca="false">kWhgen!L142/(Z750RatedkWh*SurveyHrsIn!L142)</f>
        <v>0.205017921146953</v>
      </c>
      <c r="M142" s="70" t="n">
        <f aca="false">kWhgen!M142/(Z750RatedkWh*SurveyHrsIn!M142)</f>
        <v>0.407437037037037</v>
      </c>
      <c r="N142" s="70" t="n">
        <f aca="false">kWhgen!N142/(Z750RatedkWh*SurveyHrsIn!N142)</f>
        <v>0.344112903225806</v>
      </c>
      <c r="O142" s="70" t="n">
        <f aca="false">kWhgen!O142/(Z750RatedkWh*SurveyHrsIn!O142)</f>
        <v>0.422962962962963</v>
      </c>
      <c r="P142" s="70" t="n">
        <f aca="false">kWhgen!P142/(Z750RatedkWh*SurveyHrsIn!P142)</f>
        <v>0.214695340501792</v>
      </c>
      <c r="Q142" s="70" t="n">
        <f aca="false">kWhgen!Q142/(Z750RatedkWh*SurveyHrsIn!Q142)</f>
        <v>0.385304659498208</v>
      </c>
      <c r="R142" s="70" t="n">
        <f aca="false">kWhgen!R142/(Z750RatedkWh*SurveyHrsIn!R142)</f>
        <v>0.403174603174603</v>
      </c>
      <c r="S142" s="70" t="n">
        <f aca="false">kWhgen!S142/(Z750RatedkWh*SurveyHrsIn!S142)</f>
        <v>0.333691756272401</v>
      </c>
      <c r="T142" s="70" t="n">
        <f aca="false">kWhgen!T142/(Z750RatedkWh*SurveyHrsIn!T142)</f>
        <v>0.488888888888889</v>
      </c>
      <c r="U142" s="70" t="n">
        <f aca="false">kWhgen!U142/(Z750RatedkWh*SurveyHrsIn!U142)</f>
        <v>0.351069028443914</v>
      </c>
      <c r="V142" s="70" t="n">
        <f aca="false">kWhgen!V142/(Z750RatedkWh*SurveyHrsIn!V142)</f>
        <v>0.30962962962963</v>
      </c>
      <c r="W142" s="70" t="n">
        <f aca="false">kWhgen!W142/(Z750RatedkWh*SurveyHrsIn!W142)</f>
        <v>0.173476702508961</v>
      </c>
      <c r="X142" s="70" t="n">
        <f aca="false">kWhgen!X142/(Z750RatedkWh*SurveyHrsIn!X142)</f>
        <v>0.165591397849462</v>
      </c>
      <c r="Y142" s="70" t="n">
        <f aca="false">kWhgen!Y142/(Z750RatedkWh*SurveyHrsIn!Y142)</f>
        <v>0.191111111111111</v>
      </c>
      <c r="Z142" s="70" t="n">
        <f aca="false">kWhgen!Z142/(Z750RatedkWh*SurveyHrsIn!Z142)</f>
        <v>0.405376344086022</v>
      </c>
      <c r="AA142" s="70" t="n">
        <f aca="false">kWhgen!AA142/(Z750RatedkWh*SurveyHrsIn!AA142)</f>
        <v>0.394074074074074</v>
      </c>
      <c r="AB142" s="70" t="n">
        <f aca="false">kWhgen!AB142/(Z750RatedkWh*SurveyHrsIn!AB142)</f>
        <v>0.463082437275986</v>
      </c>
      <c r="AC142" s="70" t="n">
        <f aca="false">kWhgen!AC142/(Z750RatedkWh*SurveyHrsIn!AC142)</f>
        <v>0.418726372331456</v>
      </c>
      <c r="AD142" s="70" t="n">
        <f aca="false">kWhgen!AD142/(Z750RatedkWh*SurveyHrsIn!AD142)</f>
        <v>0.558333333333333</v>
      </c>
      <c r="AE142" s="70" t="n">
        <f aca="false">kWhgen!AE142/(Z750RatedkWh*SurveyHrsIn!AE142)</f>
        <v>0.411469534050179</v>
      </c>
      <c r="AF142" s="70"/>
      <c r="AG142" s="70"/>
      <c r="AH142" s="70"/>
      <c r="AI142" s="70"/>
      <c r="AJ142" s="70"/>
      <c r="AK142" s="70"/>
      <c r="AL142" s="70"/>
      <c r="AM142" s="70"/>
      <c r="AN142" s="70"/>
      <c r="AO142" s="70" t="n">
        <f aca="false">AVERAGE(E142:P142)</f>
        <v>0.319877550199175</v>
      </c>
      <c r="AP142" s="70" t="n">
        <f aca="false">AVERAGE(Q142:AB142)</f>
        <v>0.338705886067772</v>
      </c>
      <c r="AQ142" s="70" t="n">
        <f aca="false">AVERAGE(AC142:AN142)</f>
        <v>0.46284307990499</v>
      </c>
      <c r="AR142" s="70" t="n">
        <f aca="false">AVERAGE(E142:G142)</f>
        <v>0.386042538510758</v>
      </c>
      <c r="AS142" s="70" t="n">
        <f aca="false">AVERAGE(H142:J142)</f>
        <v>0.309251294305058</v>
      </c>
      <c r="AT142" s="70" t="n">
        <f aca="false">AVERAGE(K142:M142)</f>
        <v>0.25695929908403</v>
      </c>
      <c r="AU142" s="136" t="n">
        <f aca="false">AVERAGE(N142:P142)</f>
        <v>0.327257068896854</v>
      </c>
      <c r="AV142" s="70" t="n">
        <f aca="false">AVERAGE(Q142:S142)</f>
        <v>0.374057006315071</v>
      </c>
      <c r="AW142" s="70" t="n">
        <f aca="false">AVERAGE(T142:V142)</f>
        <v>0.383195848987478</v>
      </c>
      <c r="AX142" s="70" t="n">
        <f aca="false">AVERAGE(W142:Y142)</f>
        <v>0.176726403823178</v>
      </c>
      <c r="AY142" s="70" t="n">
        <f aca="false">AVERAGE(Z142:AB142)</f>
        <v>0.42084428514536</v>
      </c>
      <c r="AZ142" s="70" t="n">
        <f aca="false">AVERAGE(AC142:AE142)</f>
        <v>0.46284307990499</v>
      </c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</row>
    <row r="143" customFormat="false" ht="12.75" hidden="true" customHeight="false" outlineLevel="0" collapsed="false">
      <c r="A143" s="69" t="s">
        <v>12</v>
      </c>
      <c r="B143" s="69" t="n">
        <v>1</v>
      </c>
      <c r="C143" s="69" t="n">
        <v>133</v>
      </c>
      <c r="D143" s="70" t="n">
        <f aca="false">kWhgen!D143/(Z750RatedkWh*SurveyHrsIn!D143)</f>
        <v>0.31505376344086</v>
      </c>
      <c r="E143" s="70" t="n">
        <f aca="false">kWhgen!E143/(Z750RatedkWh*SurveyHrsIn!E143)</f>
        <v>0.236005376344086</v>
      </c>
      <c r="F143" s="70" t="n">
        <f aca="false">kWhgen!F143/(Z750RatedkWh*SurveyHrsIn!F143)</f>
        <v>0.431750926449751</v>
      </c>
      <c r="G143" s="70" t="n">
        <f aca="false">kWhgen!G143/(Z750RatedkWh*SurveyHrsIn!G143)</f>
        <v>0.326529646477482</v>
      </c>
      <c r="H143" s="70" t="n">
        <f aca="false">kWhgen!H143/(Z750RatedkWh*SurveyHrsIn!H143)</f>
        <v>0.111481481481481</v>
      </c>
      <c r="I143" s="70" t="n">
        <f aca="false">kWhgen!I143/(Z750RatedkWh*SurveyHrsIn!I143)</f>
        <v>0</v>
      </c>
      <c r="J143" s="70" t="n">
        <f aca="false">kWhgen!J143/(Z750RatedkWh*SurveyHrsIn!J143)</f>
        <v>0</v>
      </c>
      <c r="K143" s="70" t="n">
        <f aca="false">kWhgen!K143/(Z750RatedkWh*SurveyHrsIn!K143)</f>
        <v>0.114336917562724</v>
      </c>
      <c r="L143" s="70" t="n">
        <f aca="false">kWhgen!L143/(Z750RatedkWh*SurveyHrsIn!L143)</f>
        <v>0.190681003584229</v>
      </c>
      <c r="M143" s="70" t="n">
        <f aca="false">kWhgen!M143/(Z750RatedkWh*SurveyHrsIn!M143)</f>
        <v>0.351498148148148</v>
      </c>
      <c r="N143" s="70" t="n">
        <f aca="false">kWhgen!N143/(Z750RatedkWh*SurveyHrsIn!N143)</f>
        <v>0.354121863799283</v>
      </c>
      <c r="O143" s="70" t="n">
        <f aca="false">kWhgen!O143/(Z750RatedkWh*SurveyHrsIn!O143)</f>
        <v>0.380740740740741</v>
      </c>
      <c r="P143" s="70" t="n">
        <f aca="false">kWhgen!P143/(Z750RatedkWh*SurveyHrsIn!P143)</f>
        <v>0.173835125448029</v>
      </c>
      <c r="Q143" s="70" t="n">
        <f aca="false">kWhgen!Q143/(Z750RatedkWh*SurveyHrsIn!Q143)</f>
        <v>0.168458781362007</v>
      </c>
      <c r="R143" s="70" t="n">
        <f aca="false">kWhgen!R143/(Z750RatedkWh*SurveyHrsIn!R143)</f>
        <v>0.150396825396825</v>
      </c>
      <c r="S143" s="70" t="n">
        <f aca="false">kWhgen!S143/(Z750RatedkWh*SurveyHrsIn!S143)</f>
        <v>0.216487455197133</v>
      </c>
      <c r="T143" s="70" t="n">
        <f aca="false">kWhgen!T143/(Z750RatedkWh*SurveyHrsIn!T143)</f>
        <v>0.449259259259259</v>
      </c>
      <c r="U143" s="70" t="n">
        <f aca="false">kWhgen!U143/(Z750RatedkWh*SurveyHrsIn!U143)</f>
        <v>0.390650340474356</v>
      </c>
      <c r="V143" s="70" t="n">
        <f aca="false">kWhgen!V143/(Z750RatedkWh*SurveyHrsIn!V143)</f>
        <v>0.316777777777778</v>
      </c>
      <c r="W143" s="70" t="n">
        <f aca="false">kWhgen!W143/(Z750RatedkWh*SurveyHrsIn!W143)</f>
        <v>0.183589605734767</v>
      </c>
      <c r="X143" s="70" t="n">
        <f aca="false">kWhgen!X143/(Z750RatedkWh*SurveyHrsIn!X143)</f>
        <v>0.180645161290323</v>
      </c>
      <c r="Y143" s="70" t="n">
        <f aca="false">kWhgen!Y143/(Z750RatedkWh*SurveyHrsIn!Y143)</f>
        <v>0.221851851851852</v>
      </c>
      <c r="Z143" s="70" t="n">
        <f aca="false">kWhgen!Z143/(Z750RatedkWh*SurveyHrsIn!Z143)</f>
        <v>0.411111111111111</v>
      </c>
      <c r="AA143" s="70" t="n">
        <f aca="false">kWhgen!AA143/(Z750RatedkWh*SurveyHrsIn!AA143)</f>
        <v>0.40962962962963</v>
      </c>
      <c r="AB143" s="70" t="n">
        <f aca="false">kWhgen!AB143/(Z750RatedkWh*SurveyHrsIn!AB143)</f>
        <v>0.419354838709677</v>
      </c>
      <c r="AC143" s="70" t="n">
        <f aca="false">kWhgen!AC143/(Z750RatedkWh*SurveyHrsIn!AC143)</f>
        <v>0.374141037221135</v>
      </c>
      <c r="AD143" s="70" t="n">
        <f aca="false">kWhgen!AD143/(Z750RatedkWh*SurveyHrsIn!AD143)</f>
        <v>0.536111111111111</v>
      </c>
      <c r="AE143" s="70" t="n">
        <f aca="false">kWhgen!AE143/(Z750RatedkWh*SurveyHrsIn!AE143)</f>
        <v>0.377060931899642</v>
      </c>
      <c r="AF143" s="70"/>
      <c r="AG143" s="70"/>
      <c r="AH143" s="70"/>
      <c r="AI143" s="70"/>
      <c r="AJ143" s="70"/>
      <c r="AK143" s="70"/>
      <c r="AL143" s="70"/>
      <c r="AM143" s="70"/>
      <c r="AN143" s="70"/>
      <c r="AO143" s="70" t="n">
        <f aca="false">AVERAGE(E143:P143)</f>
        <v>0.222581769169663</v>
      </c>
      <c r="AP143" s="70" t="n">
        <f aca="false">AVERAGE(Q143:AB143)</f>
        <v>0.293184386482893</v>
      </c>
      <c r="AQ143" s="70" t="n">
        <f aca="false">AVERAGE(AC143:AN143)</f>
        <v>0.429104360077296</v>
      </c>
      <c r="AR143" s="70" t="n">
        <f aca="false">AVERAGE(E143:G143)</f>
        <v>0.331428649757106</v>
      </c>
      <c r="AS143" s="70" t="n">
        <f aca="false">AVERAGE(H143:J143)</f>
        <v>0.0371604938271605</v>
      </c>
      <c r="AT143" s="70" t="n">
        <f aca="false">AVERAGE(K143:M143)</f>
        <v>0.218838689765034</v>
      </c>
      <c r="AU143" s="136" t="n">
        <f aca="false">AVERAGE(N143:P143)</f>
        <v>0.302899243329351</v>
      </c>
      <c r="AV143" s="70" t="n">
        <f aca="false">AVERAGE(Q143:S143)</f>
        <v>0.178447687318655</v>
      </c>
      <c r="AW143" s="70" t="n">
        <f aca="false">AVERAGE(T143:V143)</f>
        <v>0.385562459170464</v>
      </c>
      <c r="AX143" s="70" t="n">
        <f aca="false">AVERAGE(W143:Y143)</f>
        <v>0.195362206292314</v>
      </c>
      <c r="AY143" s="70" t="n">
        <f aca="false">AVERAGE(Z143:AB143)</f>
        <v>0.413365193150139</v>
      </c>
      <c r="AZ143" s="70" t="n">
        <f aca="false">AVERAGE(AC143:AE143)</f>
        <v>0.429104360077296</v>
      </c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</row>
    <row r="144" customFormat="false" ht="12.75" hidden="true" customHeight="false" outlineLevel="0" collapsed="false">
      <c r="A144" s="69" t="s">
        <v>12</v>
      </c>
      <c r="B144" s="69" t="n">
        <v>1</v>
      </c>
      <c r="C144" s="69" t="n">
        <v>134</v>
      </c>
      <c r="D144" s="70" t="n">
        <f aca="false">kWhgen!D144/(Z750RatedkWh*SurveyHrsIn!D144)</f>
        <v>0.43010752688172</v>
      </c>
      <c r="E144" s="70" t="n">
        <f aca="false">kWhgen!E144/(Z750RatedkWh*SurveyHrsIn!E144)</f>
        <v>0.390517921146953</v>
      </c>
      <c r="F144" s="70" t="n">
        <f aca="false">kWhgen!F144/(Z750RatedkWh*SurveyHrsIn!F144)</f>
        <v>0.455674787309304</v>
      </c>
      <c r="G144" s="70" t="n">
        <f aca="false">kWhgen!G144/(Z750RatedkWh*SurveyHrsIn!G144)</f>
        <v>0.339272266827823</v>
      </c>
      <c r="H144" s="70" t="n">
        <f aca="false">kWhgen!H144/(Z750RatedkWh*SurveyHrsIn!H144)</f>
        <v>0.417242592592593</v>
      </c>
      <c r="I144" s="70" t="n">
        <f aca="false">kWhgen!I144/(Z750RatedkWh*SurveyHrsIn!I144)</f>
        <v>0.372401433691756</v>
      </c>
      <c r="J144" s="70" t="n">
        <f aca="false">kWhgen!J144/(Z750RatedkWh*SurveyHrsIn!J144)</f>
        <v>0.351851851851852</v>
      </c>
      <c r="K144" s="70" t="n">
        <f aca="false">kWhgen!K144/(Z750RatedkWh*SurveyHrsIn!K144)</f>
        <v>0.187096774193548</v>
      </c>
      <c r="L144" s="70" t="n">
        <f aca="false">kWhgen!L144/(Z750RatedkWh*SurveyHrsIn!L144)</f>
        <v>0.199283154121864</v>
      </c>
      <c r="M144" s="70" t="n">
        <f aca="false">kWhgen!M144/(Z750RatedkWh*SurveyHrsIn!M144)</f>
        <v>0.362592592592593</v>
      </c>
      <c r="N144" s="70" t="n">
        <f aca="false">kWhgen!N144/(Z750RatedkWh*SurveyHrsIn!N144)</f>
        <v>0.364874551971326</v>
      </c>
      <c r="O144" s="70" t="n">
        <f aca="false">kWhgen!O144/(Z750RatedkWh*SurveyHrsIn!O144)</f>
        <v>0.420740740740741</v>
      </c>
      <c r="P144" s="70" t="n">
        <f aca="false">kWhgen!P144/(Z750RatedkWh*SurveyHrsIn!P144)</f>
        <v>0.410394265232975</v>
      </c>
      <c r="Q144" s="70" t="n">
        <f aca="false">kWhgen!Q144/(Z750RatedkWh*SurveyHrsIn!Q144)</f>
        <v>0.394982078853047</v>
      </c>
      <c r="R144" s="70" t="n">
        <f aca="false">kWhgen!R144/(Z750RatedkWh*SurveyHrsIn!R144)</f>
        <v>0.363095238095238</v>
      </c>
      <c r="S144" s="70" t="n">
        <f aca="false">kWhgen!S144/(Z750RatedkWh*SurveyHrsIn!S144)</f>
        <v>0.26594982078853</v>
      </c>
      <c r="T144" s="70" t="n">
        <f aca="false">kWhgen!T144/(Z750RatedkWh*SurveyHrsIn!T144)</f>
        <v>0.49</v>
      </c>
      <c r="U144" s="70" t="n">
        <f aca="false">kWhgen!U144/(Z750RatedkWh*SurveyHrsIn!U144)</f>
        <v>0.402008456100482</v>
      </c>
      <c r="V144" s="70" t="n">
        <f aca="false">kWhgen!V144/(Z750RatedkWh*SurveyHrsIn!V144)</f>
        <v>0.315185185185185</v>
      </c>
      <c r="W144" s="70" t="n">
        <f aca="false">kWhgen!W144/(Z750RatedkWh*SurveyHrsIn!W144)</f>
        <v>0.191039426523298</v>
      </c>
      <c r="X144" s="70" t="n">
        <f aca="false">kWhgen!X144/(Z750RatedkWh*SurveyHrsIn!X144)</f>
        <v>0.185663082437276</v>
      </c>
      <c r="Y144" s="70" t="n">
        <f aca="false">kWhgen!Y144/(Z750RatedkWh*SurveyHrsIn!Y144)</f>
        <v>0.0814814814814815</v>
      </c>
      <c r="Z144" s="70" t="n">
        <f aca="false">kWhgen!Z144/(Z750RatedkWh*SurveyHrsIn!Z144)</f>
        <v>0.429749103942652</v>
      </c>
      <c r="AA144" s="70" t="n">
        <f aca="false">kWhgen!AA144/(Z750RatedkWh*SurveyHrsIn!AA144)</f>
        <v>0.425925925925926</v>
      </c>
      <c r="AB144" s="70" t="n">
        <f aca="false">kWhgen!AB144/(Z750RatedkWh*SurveyHrsIn!AB144)</f>
        <v>0.469175627240143</v>
      </c>
      <c r="AC144" s="70" t="n">
        <f aca="false">kWhgen!AC144/(Z750RatedkWh*SurveyHrsIn!AC144)</f>
        <v>0.40482226080871</v>
      </c>
      <c r="AD144" s="70" t="n">
        <f aca="false">kWhgen!AD144/(Z750RatedkWh*SurveyHrsIn!AD144)</f>
        <v>0.567063492063492</v>
      </c>
      <c r="AE144" s="70" t="n">
        <f aca="false">kWhgen!AE144/(Z750RatedkWh*SurveyHrsIn!AE144)</f>
        <v>0.410035842293907</v>
      </c>
      <c r="AF144" s="70"/>
      <c r="AG144" s="70"/>
      <c r="AH144" s="70"/>
      <c r="AI144" s="70"/>
      <c r="AJ144" s="70"/>
      <c r="AK144" s="70"/>
      <c r="AL144" s="70"/>
      <c r="AM144" s="70"/>
      <c r="AN144" s="70"/>
      <c r="AO144" s="70" t="n">
        <f aca="false">AVERAGE(E144:P144)</f>
        <v>0.355995244356111</v>
      </c>
      <c r="AP144" s="70" t="n">
        <f aca="false">AVERAGE(Q144:AB144)</f>
        <v>0.334521285547772</v>
      </c>
      <c r="AQ144" s="70" t="n">
        <f aca="false">AVERAGE(AC144:AN144)</f>
        <v>0.460640531722036</v>
      </c>
      <c r="AR144" s="70" t="n">
        <f aca="false">AVERAGE(E144:G144)</f>
        <v>0.39515499176136</v>
      </c>
      <c r="AS144" s="70" t="n">
        <f aca="false">AVERAGE(H144:J144)</f>
        <v>0.3804986260454</v>
      </c>
      <c r="AT144" s="70" t="n">
        <f aca="false">AVERAGE(K144:M144)</f>
        <v>0.249657506969335</v>
      </c>
      <c r="AU144" s="136" t="n">
        <f aca="false">AVERAGE(N144:P144)</f>
        <v>0.398669852648347</v>
      </c>
      <c r="AV144" s="70" t="n">
        <f aca="false">AVERAGE(Q144:S144)</f>
        <v>0.341342379245605</v>
      </c>
      <c r="AW144" s="70" t="n">
        <f aca="false">AVERAGE(T144:V144)</f>
        <v>0.402397880428556</v>
      </c>
      <c r="AX144" s="70" t="n">
        <f aca="false">AVERAGE(W144:Y144)</f>
        <v>0.152727996814018</v>
      </c>
      <c r="AY144" s="70" t="n">
        <f aca="false">AVERAGE(Z144:AB144)</f>
        <v>0.441616885702907</v>
      </c>
      <c r="AZ144" s="70" t="n">
        <f aca="false">AVERAGE(AC144:AE144)</f>
        <v>0.460640531722036</v>
      </c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</row>
    <row r="145" customFormat="false" ht="12.75" hidden="true" customHeight="false" outlineLevel="0" collapsed="false">
      <c r="A145" s="69" t="s">
        <v>12</v>
      </c>
      <c r="B145" s="69" t="n">
        <v>1</v>
      </c>
      <c r="C145" s="69" t="n">
        <v>135</v>
      </c>
      <c r="D145" s="70" t="n">
        <f aca="false">kWhgen!D145/(Z750RatedkWh*SurveyHrsIn!D145)</f>
        <v>0.271326164874552</v>
      </c>
      <c r="E145" s="70" t="n">
        <f aca="false">kWhgen!E145/(Z750RatedkWh*SurveyHrsIn!E145)</f>
        <v>0.305797491039427</v>
      </c>
      <c r="F145" s="70" t="n">
        <f aca="false">kWhgen!F145/(Z750RatedkWh*SurveyHrsIn!F145)</f>
        <v>0.369324602019354</v>
      </c>
      <c r="G145" s="70" t="n">
        <f aca="false">kWhgen!G145/(Z750RatedkWh*SurveyHrsIn!G145)</f>
        <v>0.308689977987005</v>
      </c>
      <c r="H145" s="70" t="n">
        <f aca="false">kWhgen!H145/(Z750RatedkWh*SurveyHrsIn!H145)</f>
        <v>0.387324074074074</v>
      </c>
      <c r="I145" s="70" t="n">
        <f aca="false">kWhgen!I145/(Z750RatedkWh*SurveyHrsIn!I145)</f>
        <v>0.337275985663082</v>
      </c>
      <c r="J145" s="70" t="n">
        <f aca="false">kWhgen!J145/(Z750RatedkWh*SurveyHrsIn!J145)</f>
        <v>0.325185185185185</v>
      </c>
      <c r="K145" s="70" t="n">
        <f aca="false">kWhgen!K145/(Z750RatedkWh*SurveyHrsIn!K145)</f>
        <v>0.131899641577061</v>
      </c>
      <c r="L145" s="70" t="n">
        <f aca="false">kWhgen!L145/(Z750RatedkWh*SurveyHrsIn!L145)</f>
        <v>0.199283154121864</v>
      </c>
      <c r="M145" s="70" t="n">
        <f aca="false">kWhgen!M145/(Z750RatedkWh*SurveyHrsIn!M145)</f>
        <v>0.354244444444444</v>
      </c>
      <c r="N145" s="70" t="n">
        <f aca="false">kWhgen!N145/(Z750RatedkWh*SurveyHrsIn!N145)</f>
        <v>0.365442652329749</v>
      </c>
      <c r="O145" s="70" t="n">
        <f aca="false">kWhgen!O145/(Z750RatedkWh*SurveyHrsIn!O145)</f>
        <v>0.254444444444444</v>
      </c>
      <c r="P145" s="70" t="n">
        <f aca="false">kWhgen!P145/(Z750RatedkWh*SurveyHrsIn!P145)</f>
        <v>0.300716845878136</v>
      </c>
      <c r="Q145" s="70" t="n">
        <f aca="false">kWhgen!Q145/(Z750RatedkWh*SurveyHrsIn!Q145)</f>
        <v>0.028673835125448</v>
      </c>
      <c r="R145" s="70" t="n">
        <f aca="false">kWhgen!R145/(Z750RatedkWh*SurveyHrsIn!R145)</f>
        <v>0.0357142857142857</v>
      </c>
      <c r="S145" s="70" t="n">
        <f aca="false">kWhgen!S145/(Z750RatedkWh*SurveyHrsIn!S145)</f>
        <v>0.204659498207885</v>
      </c>
      <c r="T145" s="70" t="n">
        <f aca="false">kWhgen!T145/(Z750RatedkWh*SurveyHrsIn!T145)</f>
        <v>0.425555555555556</v>
      </c>
      <c r="U145" s="70" t="n">
        <f aca="false">kWhgen!U145/(Z750RatedkWh*SurveyHrsIn!U145)</f>
        <v>0.358641105527999</v>
      </c>
      <c r="V145" s="70" t="n">
        <f aca="false">kWhgen!V145/(Z750RatedkWh*SurveyHrsIn!V145)</f>
        <v>0.278518518518519</v>
      </c>
      <c r="W145" s="70" t="n">
        <f aca="false">kWhgen!W145/(Z750RatedkWh*SurveyHrsIn!W145)</f>
        <v>0.163440860215054</v>
      </c>
      <c r="X145" s="70" t="n">
        <f aca="false">kWhgen!X145/(Z750RatedkWh*SurveyHrsIn!X145)</f>
        <v>0.168458781362007</v>
      </c>
      <c r="Y145" s="70" t="n">
        <f aca="false">kWhgen!Y145/(Z750RatedkWh*SurveyHrsIn!Y145)</f>
        <v>0.168148148148148</v>
      </c>
      <c r="Z145" s="70" t="n">
        <f aca="false">kWhgen!Z145/(Z750RatedkWh*SurveyHrsIn!Z145)</f>
        <v>0.383512544802867</v>
      </c>
      <c r="AA145" s="70" t="n">
        <f aca="false">kWhgen!AA145/(Z750RatedkWh*SurveyHrsIn!AA145)</f>
        <v>0.375185185185185</v>
      </c>
      <c r="AB145" s="70" t="n">
        <f aca="false">kWhgen!AB145/(Z750RatedkWh*SurveyHrsIn!AB145)</f>
        <v>0.403942652329749</v>
      </c>
      <c r="AC145" s="70" t="n">
        <f aca="false">kWhgen!AC145/(Z750RatedkWh*SurveyHrsIn!AC145)</f>
        <v>0.365870227112576</v>
      </c>
      <c r="AD145" s="70" t="n">
        <f aca="false">kWhgen!AD145/(Z750RatedkWh*SurveyHrsIn!AD145)</f>
        <v>0.544047619047619</v>
      </c>
      <c r="AE145" s="70" t="n">
        <f aca="false">kWhgen!AE145/(Z750RatedkWh*SurveyHrsIn!AE145)</f>
        <v>0.382437275985663</v>
      </c>
      <c r="AF145" s="70"/>
      <c r="AG145" s="70"/>
      <c r="AH145" s="70"/>
      <c r="AI145" s="70"/>
      <c r="AJ145" s="70"/>
      <c r="AK145" s="70"/>
      <c r="AL145" s="70"/>
      <c r="AM145" s="70"/>
      <c r="AN145" s="70"/>
      <c r="AO145" s="70" t="n">
        <f aca="false">AVERAGE(E145:P145)</f>
        <v>0.303302374896985</v>
      </c>
      <c r="AP145" s="70" t="n">
        <f aca="false">AVERAGE(Q145:AB145)</f>
        <v>0.249537580891059</v>
      </c>
      <c r="AQ145" s="70" t="n">
        <f aca="false">AVERAGE(AC145:AN145)</f>
        <v>0.430785040715286</v>
      </c>
      <c r="AR145" s="70" t="n">
        <f aca="false">AVERAGE(E145:G145)</f>
        <v>0.327937357015262</v>
      </c>
      <c r="AS145" s="70" t="n">
        <f aca="false">AVERAGE(H145:J145)</f>
        <v>0.349928414974114</v>
      </c>
      <c r="AT145" s="70" t="n">
        <f aca="false">AVERAGE(K145:M145)</f>
        <v>0.228475746714456</v>
      </c>
      <c r="AU145" s="136" t="n">
        <f aca="false">AVERAGE(N145:P145)</f>
        <v>0.30686798088411</v>
      </c>
      <c r="AV145" s="70" t="n">
        <f aca="false">AVERAGE(Q145:S145)</f>
        <v>0.0896825396825397</v>
      </c>
      <c r="AW145" s="70" t="n">
        <f aca="false">AVERAGE(T145:V145)</f>
        <v>0.354238393200691</v>
      </c>
      <c r="AX145" s="70" t="n">
        <f aca="false">AVERAGE(W145:Y145)</f>
        <v>0.16668259657507</v>
      </c>
      <c r="AY145" s="70" t="n">
        <f aca="false">AVERAGE(Z145:AB145)</f>
        <v>0.387546794105934</v>
      </c>
      <c r="AZ145" s="70" t="n">
        <f aca="false">AVERAGE(AC145:AE145)</f>
        <v>0.430785040715286</v>
      </c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</row>
    <row r="146" customFormat="false" ht="12.75" hidden="true" customHeight="false" outlineLevel="0" collapsed="false">
      <c r="A146" s="69" t="s">
        <v>12</v>
      </c>
      <c r="B146" s="69" t="n">
        <v>1</v>
      </c>
      <c r="C146" s="69" t="n">
        <v>136</v>
      </c>
      <c r="D146" s="70" t="n">
        <f aca="false">kWhgen!D146/(Z750RatedkWh*SurveyHrsIn!D146)</f>
        <v>0.42831541218638</v>
      </c>
      <c r="E146" s="70" t="n">
        <f aca="false">kWhgen!E146/(Z750RatedkWh*SurveyHrsIn!E146)</f>
        <v>0.38123835125448</v>
      </c>
      <c r="F146" s="70" t="n">
        <f aca="false">kWhgen!F146/(Z750RatedkWh*SurveyHrsIn!F146)</f>
        <v>0.448572391116624</v>
      </c>
      <c r="G146" s="70" t="n">
        <f aca="false">kWhgen!G146/(Z750RatedkWh*SurveyHrsIn!G146)</f>
        <v>0.336405177248996</v>
      </c>
      <c r="H146" s="70" t="n">
        <f aca="false">kWhgen!H146/(Z750RatedkWh*SurveyHrsIn!H146)</f>
        <v>0.40862962962963</v>
      </c>
      <c r="I146" s="70" t="n">
        <f aca="false">kWhgen!I146/(Z750RatedkWh*SurveyHrsIn!I146)</f>
        <v>0.365591397849462</v>
      </c>
      <c r="J146" s="70" t="n">
        <f aca="false">kWhgen!J146/(Z750RatedkWh*SurveyHrsIn!J146)</f>
        <v>0.347037037037037</v>
      </c>
      <c r="K146" s="70" t="n">
        <f aca="false">kWhgen!K146/(Z750RatedkWh*SurveyHrsIn!K146)</f>
        <v>0.185304659498208</v>
      </c>
      <c r="L146" s="70" t="n">
        <f aca="false">kWhgen!L146/(Z750RatedkWh*SurveyHrsIn!L146)</f>
        <v>0.204301075268817</v>
      </c>
      <c r="M146" s="70" t="n">
        <f aca="false">kWhgen!M146/(Z750RatedkWh*SurveyHrsIn!M146)</f>
        <v>0.370377777777778</v>
      </c>
      <c r="N146" s="70" t="n">
        <f aca="false">kWhgen!N146/(Z750RatedkWh*SurveyHrsIn!N146)</f>
        <v>0.373274193548387</v>
      </c>
      <c r="O146" s="70" t="n">
        <f aca="false">kWhgen!O146/(Z750RatedkWh*SurveyHrsIn!O146)</f>
        <v>0.403333333333333</v>
      </c>
      <c r="P146" s="70" t="n">
        <f aca="false">kWhgen!P146/(Z750RatedkWh*SurveyHrsIn!P146)</f>
        <v>0.380645161290323</v>
      </c>
      <c r="Q146" s="70" t="n">
        <f aca="false">kWhgen!Q146/(Z750RatedkWh*SurveyHrsIn!Q146)</f>
        <v>0.389247311827957</v>
      </c>
      <c r="R146" s="70" t="n">
        <f aca="false">kWhgen!R146/(Z750RatedkWh*SurveyHrsIn!R146)</f>
        <v>0.339285714285714</v>
      </c>
      <c r="S146" s="70" t="n">
        <f aca="false">kWhgen!S146/(Z750RatedkWh*SurveyHrsIn!S146)</f>
        <v>0.317562724014337</v>
      </c>
      <c r="T146" s="70" t="n">
        <f aca="false">kWhgen!T146/(Z750RatedkWh*SurveyHrsIn!T146)</f>
        <v>0.45962962962963</v>
      </c>
      <c r="U146" s="70" t="n">
        <f aca="false">kWhgen!U146/(Z750RatedkWh*SurveyHrsIn!U146)</f>
        <v>0.0433673505724835</v>
      </c>
      <c r="V146" s="70" t="n">
        <f aca="false">kWhgen!V146/(Z750RatedkWh*SurveyHrsIn!V146)</f>
        <v>0.249259259259259</v>
      </c>
      <c r="W146" s="70" t="n">
        <f aca="false">kWhgen!W146/(Z750RatedkWh*SurveyHrsIn!W146)</f>
        <v>0.156272401433692</v>
      </c>
      <c r="X146" s="70" t="n">
        <f aca="false">kWhgen!X146/(Z750RatedkWh*SurveyHrsIn!X146)</f>
        <v>0.174910394265233</v>
      </c>
      <c r="Y146" s="70" t="n">
        <f aca="false">kWhgen!Y146/(Z750RatedkWh*SurveyHrsIn!Y146)</f>
        <v>0.19962962962963</v>
      </c>
      <c r="Z146" s="70" t="n">
        <f aca="false">kWhgen!Z146/(Z750RatedkWh*SurveyHrsIn!Z146)</f>
        <v>0.436559139784946</v>
      </c>
      <c r="AA146" s="70" t="n">
        <f aca="false">kWhgen!AA146/(Z750RatedkWh*SurveyHrsIn!AA146)</f>
        <v>0.359259259259259</v>
      </c>
      <c r="AB146" s="70" t="n">
        <f aca="false">kWhgen!AB146/(Z750RatedkWh*SurveyHrsIn!AB146)</f>
        <v>0.464516129032258</v>
      </c>
      <c r="AC146" s="70" t="n">
        <f aca="false">kWhgen!AC146/(Z750RatedkWh*SurveyHrsIn!AC146)</f>
        <v>0.380137668914649</v>
      </c>
      <c r="AD146" s="70" t="n">
        <f aca="false">kWhgen!AD146/(Z750RatedkWh*SurveyHrsIn!AD146)</f>
        <v>0.525396825396825</v>
      </c>
      <c r="AE146" s="70" t="n">
        <f aca="false">kWhgen!AE146/(Z750RatedkWh*SurveyHrsIn!AE146)</f>
        <v>0.402867383512545</v>
      </c>
      <c r="AF146" s="70"/>
      <c r="AG146" s="70"/>
      <c r="AH146" s="70"/>
      <c r="AI146" s="70"/>
      <c r="AJ146" s="70"/>
      <c r="AK146" s="70"/>
      <c r="AL146" s="70"/>
      <c r="AM146" s="70"/>
      <c r="AN146" s="70"/>
      <c r="AO146" s="70" t="n">
        <f aca="false">AVERAGE(E146:P146)</f>
        <v>0.350392515404423</v>
      </c>
      <c r="AP146" s="70" t="n">
        <f aca="false">AVERAGE(Q146:AB146)</f>
        <v>0.2991249119162</v>
      </c>
      <c r="AQ146" s="70" t="n">
        <f aca="false">AVERAGE(AC146:AN146)</f>
        <v>0.436133959274673</v>
      </c>
      <c r="AR146" s="70" t="n">
        <f aca="false">AVERAGE(E146:G146)</f>
        <v>0.388738639873367</v>
      </c>
      <c r="AS146" s="70" t="n">
        <f aca="false">AVERAGE(H146:J146)</f>
        <v>0.373752688172043</v>
      </c>
      <c r="AT146" s="70" t="n">
        <f aca="false">AVERAGE(K146:M146)</f>
        <v>0.253327837514934</v>
      </c>
      <c r="AU146" s="136" t="n">
        <f aca="false">AVERAGE(N146:P146)</f>
        <v>0.385750896057348</v>
      </c>
      <c r="AV146" s="70" t="n">
        <f aca="false">AVERAGE(Q146:S146)</f>
        <v>0.348698583376003</v>
      </c>
      <c r="AW146" s="70" t="n">
        <f aca="false">AVERAGE(T146:V146)</f>
        <v>0.250752079820458</v>
      </c>
      <c r="AX146" s="70" t="n">
        <f aca="false">AVERAGE(W146:Y146)</f>
        <v>0.176937475109518</v>
      </c>
      <c r="AY146" s="70" t="n">
        <f aca="false">AVERAGE(Z146:AB146)</f>
        <v>0.420111509358821</v>
      </c>
      <c r="AZ146" s="70" t="n">
        <f aca="false">AVERAGE(AC146:AE146)</f>
        <v>0.436133959274673</v>
      </c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</row>
    <row r="147" customFormat="false" ht="12.75" hidden="true" customHeight="false" outlineLevel="0" collapsed="false">
      <c r="A147" s="69" t="s">
        <v>12</v>
      </c>
      <c r="B147" s="69" t="n">
        <v>1</v>
      </c>
      <c r="C147" s="69" t="n">
        <v>137</v>
      </c>
      <c r="D147" s="70" t="n">
        <f aca="false">kWhgen!D147/(Z750RatedkWh*SurveyHrsIn!D147)</f>
        <v>0.342786738351255</v>
      </c>
      <c r="E147" s="70" t="n">
        <f aca="false">kWhgen!E147/(Z750RatedkWh*SurveyHrsIn!E147)</f>
        <v>0.313494623655914</v>
      </c>
      <c r="F147" s="70" t="n">
        <f aca="false">kWhgen!F147/(Z750RatedkWh*SurveyHrsIn!F147)</f>
        <v>0.451205884862805</v>
      </c>
      <c r="G147" s="70" t="n">
        <f aca="false">kWhgen!G147/(Z750RatedkWh*SurveyHrsIn!G147)</f>
        <v>0.324834877970887</v>
      </c>
      <c r="H147" s="70" t="n">
        <f aca="false">kWhgen!H147/(Z750RatedkWh*SurveyHrsIn!H147)</f>
        <v>0.428764814814815</v>
      </c>
      <c r="I147" s="70" t="n">
        <f aca="false">kWhgen!I147/(Z750RatedkWh*SurveyHrsIn!I147)</f>
        <v>0.396804659498208</v>
      </c>
      <c r="J147" s="70" t="n">
        <f aca="false">kWhgen!J147/(Z750RatedkWh*SurveyHrsIn!J147)</f>
        <v>0.373475925925926</v>
      </c>
      <c r="K147" s="70" t="n">
        <f aca="false">kWhgen!K147/(Z750RatedkWh*SurveyHrsIn!K147)</f>
        <v>0.201360215053763</v>
      </c>
      <c r="L147" s="70" t="n">
        <f aca="false">kWhgen!L147/(Z750RatedkWh*SurveyHrsIn!L147)</f>
        <v>0.211912186379928</v>
      </c>
      <c r="M147" s="70" t="n">
        <f aca="false">kWhgen!M147/(Z750RatedkWh*SurveyHrsIn!M147)</f>
        <v>0.380253703703704</v>
      </c>
      <c r="N147" s="70" t="n">
        <f aca="false">kWhgen!N147/(Z750RatedkWh*SurveyHrsIn!N147)</f>
        <v>0.360118279569892</v>
      </c>
      <c r="O147" s="70" t="n">
        <f aca="false">kWhgen!O147/(Z750RatedkWh*SurveyHrsIn!O147)</f>
        <v>0.436035185185185</v>
      </c>
      <c r="P147" s="70" t="n">
        <f aca="false">kWhgen!P147/(Z750RatedkWh*SurveyHrsIn!P147)</f>
        <v>0.384797491039427</v>
      </c>
      <c r="Q147" s="70" t="n">
        <f aca="false">kWhgen!Q147/(Z750RatedkWh*SurveyHrsIn!Q147)</f>
        <v>0.392225806451613</v>
      </c>
      <c r="R147" s="70" t="n">
        <f aca="false">kWhgen!R147/(Z750RatedkWh*SurveyHrsIn!R147)</f>
        <v>0.414331349206349</v>
      </c>
      <c r="S147" s="70" t="n">
        <f aca="false">kWhgen!S147/(Z750RatedkWh*SurveyHrsIn!S147)</f>
        <v>0.32258064516129</v>
      </c>
      <c r="T147" s="70" t="n">
        <f aca="false">kWhgen!T147/(Z750RatedkWh*SurveyHrsIn!T147)</f>
        <v>0.396296296296296</v>
      </c>
      <c r="U147" s="70" t="n">
        <f aca="false">kWhgen!U147/(Z750RatedkWh*SurveyHrsIn!U147)</f>
        <v>0.0425413057996743</v>
      </c>
      <c r="V147" s="70" t="n">
        <f aca="false">kWhgen!V147/(Z750RatedkWh*SurveyHrsIn!V147)</f>
        <v>0.322222222222222</v>
      </c>
      <c r="W147" s="70" t="n">
        <f aca="false">kWhgen!W147/(Z750RatedkWh*SurveyHrsIn!W147)</f>
        <v>0.194623655913978</v>
      </c>
      <c r="X147" s="70" t="n">
        <f aca="false">kWhgen!X147/(Z750RatedkWh*SurveyHrsIn!X147)</f>
        <v>0.202508960573477</v>
      </c>
      <c r="Y147" s="70" t="n">
        <f aca="false">kWhgen!Y147/(Z750RatedkWh*SurveyHrsIn!Y147)</f>
        <v>0.212962962962963</v>
      </c>
      <c r="Z147" s="70" t="n">
        <f aca="false">kWhgen!Z147/(Z750RatedkWh*SurveyHrsIn!Z147)</f>
        <v>0.378853046594982</v>
      </c>
      <c r="AA147" s="70" t="n">
        <f aca="false">kWhgen!AA147/(Z750RatedkWh*SurveyHrsIn!AA147)</f>
        <v>0.44037037037037</v>
      </c>
      <c r="AB147" s="70" t="n">
        <f aca="false">kWhgen!AB147/(Z750RatedkWh*SurveyHrsIn!AB147)</f>
        <v>0.434136200716846</v>
      </c>
      <c r="AC147" s="70" t="n">
        <f aca="false">kWhgen!AC147/(Z750RatedkWh*SurveyHrsIn!AC147)</f>
        <v>0.391239427449627</v>
      </c>
      <c r="AD147" s="70" t="n">
        <f aca="false">kWhgen!AD147/(Z750RatedkWh*SurveyHrsIn!AD147)</f>
        <v>0.461492063492064</v>
      </c>
      <c r="AE147" s="70" t="n">
        <f aca="false">kWhgen!AE147/(Z750RatedkWh*SurveyHrsIn!AE147)</f>
        <v>0.406093189964158</v>
      </c>
      <c r="AF147" s="70"/>
      <c r="AG147" s="70"/>
      <c r="AH147" s="70"/>
      <c r="AI147" s="70"/>
      <c r="AJ147" s="70"/>
      <c r="AK147" s="70"/>
      <c r="AL147" s="70"/>
      <c r="AM147" s="70"/>
      <c r="AN147" s="70"/>
      <c r="AO147" s="70" t="n">
        <f aca="false">AVERAGE(E147:P147)</f>
        <v>0.355254820638371</v>
      </c>
      <c r="AP147" s="70" t="n">
        <f aca="false">AVERAGE(Q147:AB147)</f>
        <v>0.312804401855838</v>
      </c>
      <c r="AQ147" s="70" t="n">
        <f aca="false">AVERAGE(AC147:AN147)</f>
        <v>0.419608226968616</v>
      </c>
      <c r="AR147" s="70" t="n">
        <f aca="false">AVERAGE(E147:G147)</f>
        <v>0.363178462163202</v>
      </c>
      <c r="AS147" s="70" t="n">
        <f aca="false">AVERAGE(H147:J147)</f>
        <v>0.39968180007965</v>
      </c>
      <c r="AT147" s="70" t="n">
        <f aca="false">AVERAGE(K147:M147)</f>
        <v>0.264508701712465</v>
      </c>
      <c r="AU147" s="136" t="n">
        <f aca="false">AVERAGE(N147:P147)</f>
        <v>0.393650318598168</v>
      </c>
      <c r="AV147" s="70" t="n">
        <f aca="false">AVERAGE(Q147:S147)</f>
        <v>0.376379266939751</v>
      </c>
      <c r="AW147" s="70" t="n">
        <f aca="false">AVERAGE(T147:V147)</f>
        <v>0.253686608106064</v>
      </c>
      <c r="AX147" s="70" t="n">
        <f aca="false">AVERAGE(W147:Y147)</f>
        <v>0.203365193150139</v>
      </c>
      <c r="AY147" s="70" t="n">
        <f aca="false">AVERAGE(Z147:AB147)</f>
        <v>0.417786539227399</v>
      </c>
      <c r="AZ147" s="70" t="n">
        <f aca="false">AVERAGE(AC147:AE147)</f>
        <v>0.419608226968616</v>
      </c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</row>
    <row r="148" customFormat="false" ht="12.75" hidden="true" customHeight="false" outlineLevel="0" collapsed="false">
      <c r="A148" s="69" t="s">
        <v>12</v>
      </c>
      <c r="B148" s="69" t="n">
        <v>1</v>
      </c>
      <c r="C148" s="69" t="n">
        <v>138</v>
      </c>
      <c r="D148" s="70" t="n">
        <f aca="false">kWhgen!D148/(Z750RatedkWh*SurveyHrsIn!D148)</f>
        <v>0.420430107526882</v>
      </c>
      <c r="E148" s="70" t="n">
        <f aca="false">kWhgen!E148/(Z750RatedkWh*SurveyHrsIn!E148)</f>
        <v>0.386078853046595</v>
      </c>
      <c r="F148" s="70" t="n">
        <f aca="false">kWhgen!F148/(Z750RatedkWh*SurveyHrsIn!F148)</f>
        <v>0.426891392212654</v>
      </c>
      <c r="G148" s="70" t="n">
        <f aca="false">kWhgen!G148/(Z750RatedkWh*SurveyHrsIn!G148)</f>
        <v>0.312512764092107</v>
      </c>
      <c r="H148" s="70" t="n">
        <f aca="false">kWhgen!H148/(Z750RatedkWh*SurveyHrsIn!H148)</f>
        <v>0.416033333333333</v>
      </c>
      <c r="I148" s="70" t="n">
        <f aca="false">kWhgen!I148/(Z750RatedkWh*SurveyHrsIn!I148)</f>
        <v>0.368458781362007</v>
      </c>
      <c r="J148" s="70" t="n">
        <f aca="false">kWhgen!J148/(Z750RatedkWh*SurveyHrsIn!J148)</f>
        <v>0.348148148148148</v>
      </c>
      <c r="K148" s="70" t="n">
        <f aca="false">kWhgen!K148/(Z750RatedkWh*SurveyHrsIn!K148)</f>
        <v>0.169534050179211</v>
      </c>
      <c r="L148" s="70" t="n">
        <f aca="false">kWhgen!L148/(Z750RatedkWh*SurveyHrsIn!L148)</f>
        <v>0.19426523297491</v>
      </c>
      <c r="M148" s="70" t="n">
        <f aca="false">kWhgen!M148/(Z750RatedkWh*SurveyHrsIn!M148)</f>
        <v>0.363048148148148</v>
      </c>
      <c r="N148" s="70" t="n">
        <f aca="false">kWhgen!N148/(Z750RatedkWh*SurveyHrsIn!N148)</f>
        <v>0.34715770609319</v>
      </c>
      <c r="O148" s="70" t="n">
        <f aca="false">kWhgen!O148/(Z750RatedkWh*SurveyHrsIn!O148)</f>
        <v>0.391481481481482</v>
      </c>
      <c r="P148" s="70" t="n">
        <f aca="false">kWhgen!P148/(Z750RatedkWh*SurveyHrsIn!P148)</f>
        <v>0.36415770609319</v>
      </c>
      <c r="Q148" s="70" t="n">
        <f aca="false">kWhgen!Q148/(Z750RatedkWh*SurveyHrsIn!Q148)</f>
        <v>0.379569892473118</v>
      </c>
      <c r="R148" s="70" t="n">
        <f aca="false">kWhgen!R148/(Z750RatedkWh*SurveyHrsIn!R148)</f>
        <v>0.289285714285714</v>
      </c>
      <c r="S148" s="70" t="n">
        <f aca="false">kWhgen!S148/(Z750RatedkWh*SurveyHrsIn!S148)</f>
        <v>0.291397849462366</v>
      </c>
      <c r="T148" s="70" t="n">
        <f aca="false">kWhgen!T148/(Z750RatedkWh*SurveyHrsIn!T148)</f>
        <v>0.338888888888889</v>
      </c>
      <c r="U148" s="70" t="n">
        <f aca="false">kWhgen!U148/(Z750RatedkWh*SurveyHrsIn!U148)</f>
        <v>0.366213182612083</v>
      </c>
      <c r="V148" s="70" t="n">
        <f aca="false">kWhgen!V148/(Z750RatedkWh*SurveyHrsIn!V148)</f>
        <v>0.292962962962963</v>
      </c>
      <c r="W148" s="70" t="n">
        <f aca="false">kWhgen!W148/(Z750RatedkWh*SurveyHrsIn!W148)</f>
        <v>0.182078853046595</v>
      </c>
      <c r="X148" s="70" t="n">
        <f aca="false">kWhgen!X148/(Z750RatedkWh*SurveyHrsIn!X148)</f>
        <v>0.192114695340502</v>
      </c>
      <c r="Y148" s="70" t="n">
        <f aca="false">kWhgen!Y148/(Z750RatedkWh*SurveyHrsIn!Y148)</f>
        <v>0.217407407407407</v>
      </c>
      <c r="Z148" s="70" t="n">
        <f aca="false">kWhgen!Z148/(Z750RatedkWh*SurveyHrsIn!Z148)</f>
        <v>0.407885304659498</v>
      </c>
      <c r="AA148" s="70" t="n">
        <f aca="false">kWhgen!AA148/(Z750RatedkWh*SurveyHrsIn!AA148)</f>
        <v>0.412962962962963</v>
      </c>
      <c r="AB148" s="70" t="n">
        <f aca="false">kWhgen!AB148/(Z750RatedkWh*SurveyHrsIn!AB148)</f>
        <v>0.448387096774194</v>
      </c>
      <c r="AC148" s="70" t="n">
        <f aca="false">kWhgen!AC148/(Z750RatedkWh*SurveyHrsIn!AC148)</f>
        <v>0.404359687536419</v>
      </c>
      <c r="AD148" s="70" t="n">
        <f aca="false">kWhgen!AD148/(Z750RatedkWh*SurveyHrsIn!AD148)</f>
        <v>0.534126984126984</v>
      </c>
      <c r="AE148" s="70" t="n">
        <f aca="false">kWhgen!AE148/(Z750RatedkWh*SurveyHrsIn!AE148)</f>
        <v>0.399283154121864</v>
      </c>
      <c r="AF148" s="70"/>
      <c r="AG148" s="70"/>
      <c r="AH148" s="70"/>
      <c r="AI148" s="70"/>
      <c r="AJ148" s="70"/>
      <c r="AK148" s="70"/>
      <c r="AL148" s="70"/>
      <c r="AM148" s="70"/>
      <c r="AN148" s="70"/>
      <c r="AO148" s="70" t="n">
        <f aca="false">AVERAGE(E148:P148)</f>
        <v>0.340647299763748</v>
      </c>
      <c r="AP148" s="70" t="n">
        <f aca="false">AVERAGE(Q148:AB148)</f>
        <v>0.318262900906358</v>
      </c>
      <c r="AQ148" s="70" t="n">
        <f aca="false">AVERAGE(AC148:AN148)</f>
        <v>0.445923275261756</v>
      </c>
      <c r="AR148" s="70" t="n">
        <f aca="false">AVERAGE(E148:G148)</f>
        <v>0.375161003117119</v>
      </c>
      <c r="AS148" s="70" t="n">
        <f aca="false">AVERAGE(H148:J148)</f>
        <v>0.377546754281163</v>
      </c>
      <c r="AT148" s="70" t="n">
        <f aca="false">AVERAGE(K148:M148)</f>
        <v>0.242282477100757</v>
      </c>
      <c r="AU148" s="136" t="n">
        <f aca="false">AVERAGE(N148:P148)</f>
        <v>0.367598964555954</v>
      </c>
      <c r="AV148" s="70" t="n">
        <f aca="false">AVERAGE(Q148:S148)</f>
        <v>0.320084485407066</v>
      </c>
      <c r="AW148" s="70" t="n">
        <f aca="false">AVERAGE(T148:V148)</f>
        <v>0.332688344821312</v>
      </c>
      <c r="AX148" s="70" t="n">
        <f aca="false">AVERAGE(W148:Y148)</f>
        <v>0.197200318598168</v>
      </c>
      <c r="AY148" s="70" t="n">
        <f aca="false">AVERAGE(Z148:AB148)</f>
        <v>0.423078454798885</v>
      </c>
      <c r="AZ148" s="70" t="n">
        <f aca="false">AVERAGE(AC148:AE148)</f>
        <v>0.445923275261756</v>
      </c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</row>
    <row r="149" customFormat="false" ht="12.75" hidden="true" customHeight="false" outlineLevel="0" collapsed="false">
      <c r="A149" s="69" t="s">
        <v>12</v>
      </c>
      <c r="B149" s="69" t="n">
        <v>1</v>
      </c>
      <c r="C149" s="69" t="n">
        <v>139</v>
      </c>
      <c r="D149" s="70" t="n">
        <f aca="false">kWhgen!D149/(Z750RatedkWh*SurveyHrsIn!D149)</f>
        <v>0.382795698924731</v>
      </c>
      <c r="E149" s="70" t="n">
        <f aca="false">kWhgen!E149/(Z750RatedkWh*SurveyHrsIn!E149)</f>
        <v>0.30418458781362</v>
      </c>
      <c r="F149" s="70" t="n">
        <f aca="false">kWhgen!F149/(Z750RatedkWh*SurveyHrsIn!F149)</f>
        <v>0.269891055321836</v>
      </c>
      <c r="G149" s="70" t="n">
        <f aca="false">kWhgen!G149/(Z750RatedkWh*SurveyHrsIn!G149)</f>
        <v>0.292124571531562</v>
      </c>
      <c r="H149" s="70" t="n">
        <f aca="false">kWhgen!H149/(Z750RatedkWh*SurveyHrsIn!H149)</f>
        <v>0.401742592592593</v>
      </c>
      <c r="I149" s="70" t="n">
        <f aca="false">kWhgen!I149/(Z750RatedkWh*SurveyHrsIn!I149)</f>
        <v>0.362007168458781</v>
      </c>
      <c r="J149" s="70" t="n">
        <f aca="false">kWhgen!J149/(Z750RatedkWh*SurveyHrsIn!J149)</f>
        <v>0.323333333333333</v>
      </c>
      <c r="K149" s="70" t="n">
        <f aca="false">kWhgen!K149/(Z750RatedkWh*SurveyHrsIn!K149)</f>
        <v>0.160931899641577</v>
      </c>
      <c r="L149" s="70" t="n">
        <f aca="false">kWhgen!L149/(Z750RatedkWh*SurveyHrsIn!L149)</f>
        <v>0.148028673835125</v>
      </c>
      <c r="M149" s="70" t="n">
        <f aca="false">kWhgen!M149/(Z750RatedkWh*SurveyHrsIn!M149)</f>
        <v>0.276155555555556</v>
      </c>
      <c r="N149" s="70" t="n">
        <f aca="false">kWhgen!N149/(Z750RatedkWh*SurveyHrsIn!N149)</f>
        <v>0.316299283154122</v>
      </c>
      <c r="O149" s="70" t="n">
        <f aca="false">kWhgen!O149/(Z750RatedkWh*SurveyHrsIn!O149)</f>
        <v>0.342592592592593</v>
      </c>
      <c r="P149" s="70" t="n">
        <f aca="false">kWhgen!P149/(Z750RatedkWh*SurveyHrsIn!P149)</f>
        <v>0.224731182795699</v>
      </c>
      <c r="Q149" s="70" t="n">
        <f aca="false">kWhgen!Q149/(Z750RatedkWh*SurveyHrsIn!Q149)</f>
        <v>0.332616487455197</v>
      </c>
      <c r="R149" s="70" t="n">
        <f aca="false">kWhgen!R149/(Z750RatedkWh*SurveyHrsIn!R149)</f>
        <v>0.132936507936508</v>
      </c>
      <c r="S149" s="70" t="n">
        <f aca="false">kWhgen!S149/(Z750RatedkWh*SurveyHrsIn!S149)</f>
        <v>0.292114695340502</v>
      </c>
      <c r="T149" s="70" t="n">
        <f aca="false">kWhgen!T149/(Z750RatedkWh*SurveyHrsIn!T149)</f>
        <v>0.401851851851852</v>
      </c>
      <c r="U149" s="70" t="n">
        <f aca="false">kWhgen!U149/(Z750RatedkWh*SurveyHrsIn!U149)</f>
        <v>0.362082958748037</v>
      </c>
      <c r="V149" s="70" t="n">
        <f aca="false">kWhgen!V149/(Z750RatedkWh*SurveyHrsIn!V149)</f>
        <v>0.267777777777778</v>
      </c>
      <c r="W149" s="70" t="n">
        <f aca="false">kWhgen!W149/(Z750RatedkWh*SurveyHrsIn!W149)</f>
        <v>0.165591397849462</v>
      </c>
      <c r="X149" s="70" t="n">
        <f aca="false">kWhgen!X149/(Z750RatedkWh*SurveyHrsIn!X149)</f>
        <v>0.163440860215054</v>
      </c>
      <c r="Y149" s="70" t="n">
        <f aca="false">kWhgen!Y149/(Z750RatedkWh*SurveyHrsIn!Y149)</f>
        <v>0.204444444444444</v>
      </c>
      <c r="Z149" s="70" t="n">
        <f aca="false">kWhgen!Z149/(Z750RatedkWh*SurveyHrsIn!Z149)</f>
        <v>0.38673835125448</v>
      </c>
      <c r="AA149" s="70" t="n">
        <f aca="false">kWhgen!AA149/(Z750RatedkWh*SurveyHrsIn!AA149)</f>
        <v>0.394074074074074</v>
      </c>
      <c r="AB149" s="70" t="n">
        <f aca="false">kWhgen!AB149/(Z750RatedkWh*SurveyHrsIn!AB149)</f>
        <v>0.430824372759857</v>
      </c>
      <c r="AC149" s="70" t="n">
        <f aca="false">kWhgen!AC149/(Z750RatedkWh*SurveyHrsIn!AC149)</f>
        <v>0.380278964023276</v>
      </c>
      <c r="AD149" s="70" t="n">
        <f aca="false">kWhgen!AD149/(Z750RatedkWh*SurveyHrsIn!AD149)</f>
        <v>0.517460317460318</v>
      </c>
      <c r="AE149" s="70" t="n">
        <f aca="false">kWhgen!AE149/(Z750RatedkWh*SurveyHrsIn!AE149)</f>
        <v>0.366666666666667</v>
      </c>
      <c r="AF149" s="70"/>
      <c r="AG149" s="70"/>
      <c r="AH149" s="70"/>
      <c r="AI149" s="70"/>
      <c r="AJ149" s="70"/>
      <c r="AK149" s="70"/>
      <c r="AL149" s="70"/>
      <c r="AM149" s="70"/>
      <c r="AN149" s="70"/>
      <c r="AO149" s="70" t="n">
        <f aca="false">AVERAGE(E149:P149)</f>
        <v>0.285168541385533</v>
      </c>
      <c r="AP149" s="70" t="n">
        <f aca="false">AVERAGE(Q149:AB149)</f>
        <v>0.294541148308937</v>
      </c>
      <c r="AQ149" s="70" t="n">
        <f aca="false">AVERAGE(AC149:AN149)</f>
        <v>0.42146864938342</v>
      </c>
      <c r="AR149" s="70" t="n">
        <f aca="false">AVERAGE(E149:G149)</f>
        <v>0.288733404889006</v>
      </c>
      <c r="AS149" s="70" t="n">
        <f aca="false">AVERAGE(H149:J149)</f>
        <v>0.362361031461569</v>
      </c>
      <c r="AT149" s="70" t="n">
        <f aca="false">AVERAGE(K149:M149)</f>
        <v>0.195038709677419</v>
      </c>
      <c r="AU149" s="136" t="n">
        <f aca="false">AVERAGE(N149:P149)</f>
        <v>0.294541019514138</v>
      </c>
      <c r="AV149" s="70" t="n">
        <f aca="false">AVERAGE(Q149:S149)</f>
        <v>0.252555896910736</v>
      </c>
      <c r="AW149" s="70" t="n">
        <f aca="false">AVERAGE(T149:V149)</f>
        <v>0.343904196125889</v>
      </c>
      <c r="AX149" s="70" t="n">
        <f aca="false">AVERAGE(W149:Y149)</f>
        <v>0.177825567502987</v>
      </c>
      <c r="AY149" s="70" t="n">
        <f aca="false">AVERAGE(Z149:AB149)</f>
        <v>0.403878932696137</v>
      </c>
      <c r="AZ149" s="70" t="n">
        <f aca="false">AVERAGE(AC149:AE149)</f>
        <v>0.42146864938342</v>
      </c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</row>
    <row r="150" customFormat="false" ht="12.75" hidden="true" customHeight="false" outlineLevel="0" collapsed="false">
      <c r="A150" s="69" t="s">
        <v>12</v>
      </c>
      <c r="B150" s="69" t="n">
        <v>1</v>
      </c>
      <c r="C150" s="69" t="n">
        <v>140</v>
      </c>
      <c r="D150" s="70" t="n">
        <f aca="false">kWhgen!D150/(Z750RatedkWh*SurveyHrsIn!D150)</f>
        <v>0.232974910394265</v>
      </c>
      <c r="E150" s="70" t="n">
        <f aca="false">kWhgen!E150/(Z750RatedkWh*SurveyHrsIn!E150)</f>
        <v>0.34089605734767</v>
      </c>
      <c r="F150" s="70" t="n">
        <f aca="false">kWhgen!F150/(Z750RatedkWh*SurveyHrsIn!F150)</f>
        <v>0.4384795123165</v>
      </c>
      <c r="G150" s="70" t="n">
        <f aca="false">kWhgen!G150/(Z750RatedkWh*SurveyHrsIn!G150)</f>
        <v>0.313468460618383</v>
      </c>
      <c r="H150" s="70" t="n">
        <f aca="false">kWhgen!H150/(Z750RatedkWh*SurveyHrsIn!H150)</f>
        <v>0.30962962962963</v>
      </c>
      <c r="I150" s="70" t="n">
        <f aca="false">kWhgen!I150/(Z750RatedkWh*SurveyHrsIn!I150)</f>
        <v>0.345519713261649</v>
      </c>
      <c r="J150" s="70" t="n">
        <f aca="false">kWhgen!J150/(Z750RatedkWh*SurveyHrsIn!J150)</f>
        <v>0.323333333333333</v>
      </c>
      <c r="K150" s="70" t="n">
        <f aca="false">kWhgen!K150/(Z750RatedkWh*SurveyHrsIn!K150)</f>
        <v>0.168817204301075</v>
      </c>
      <c r="L150" s="70" t="n">
        <f aca="false">kWhgen!L150/(Z750RatedkWh*SurveyHrsIn!L150)</f>
        <v>0.148028673835125</v>
      </c>
      <c r="M150" s="70" t="n">
        <f aca="false">kWhgen!M150/(Z750RatedkWh*SurveyHrsIn!M150)</f>
        <v>0.31077962962963</v>
      </c>
      <c r="N150" s="70" t="n">
        <f aca="false">kWhgen!N150/(Z750RatedkWh*SurveyHrsIn!N150)</f>
        <v>0.150356630824373</v>
      </c>
      <c r="O150" s="70" t="n">
        <f aca="false">kWhgen!O150/(Z750RatedkWh*SurveyHrsIn!O150)</f>
        <v>0.373844444444444</v>
      </c>
      <c r="P150" s="70" t="n">
        <f aca="false">kWhgen!P150/(Z750RatedkWh*SurveyHrsIn!P150)</f>
        <v>0.367025089605735</v>
      </c>
      <c r="Q150" s="70" t="n">
        <f aca="false">kWhgen!Q150/(Z750RatedkWh*SurveyHrsIn!Q150)</f>
        <v>0.37741935483871</v>
      </c>
      <c r="R150" s="70" t="n">
        <f aca="false">kWhgen!R150/(Z750RatedkWh*SurveyHrsIn!R150)</f>
        <v>0.281349206349206</v>
      </c>
      <c r="S150" s="70" t="n">
        <f aca="false">kWhgen!S150/(Z750RatedkWh*SurveyHrsIn!S150)</f>
        <v>0.282078853046595</v>
      </c>
      <c r="T150" s="70" t="n">
        <f aca="false">kWhgen!T150/(Z750RatedkWh*SurveyHrsIn!T150)</f>
        <v>0.448518518518519</v>
      </c>
      <c r="U150" s="70" t="n">
        <f aca="false">kWhgen!U150/(Z750RatedkWh*SurveyHrsIn!U150)</f>
        <v>0.375506186306187</v>
      </c>
      <c r="V150" s="70" t="n">
        <f aca="false">kWhgen!V150/(Z750RatedkWh*SurveyHrsIn!V150)</f>
        <v>0.291481481481482</v>
      </c>
      <c r="W150" s="70" t="n">
        <f aca="false">kWhgen!W150/(Z750RatedkWh*SurveyHrsIn!W150)</f>
        <v>0.170609318996416</v>
      </c>
      <c r="X150" s="70" t="n">
        <f aca="false">kWhgen!X150/(Z750RatedkWh*SurveyHrsIn!X150)</f>
        <v>0.183512544802867</v>
      </c>
      <c r="Y150" s="70" t="n">
        <f aca="false">kWhgen!Y150/(Z750RatedkWh*SurveyHrsIn!Y150)</f>
        <v>0.211111111111111</v>
      </c>
      <c r="Z150" s="70" t="n">
        <f aca="false">kWhgen!Z150/(Z750RatedkWh*SurveyHrsIn!Z150)</f>
        <v>0.409318996415771</v>
      </c>
      <c r="AA150" s="70" t="n">
        <f aca="false">kWhgen!AA150/(Z750RatedkWh*SurveyHrsIn!AA150)</f>
        <v>0.408888888888889</v>
      </c>
      <c r="AB150" s="70" t="n">
        <f aca="false">kWhgen!AB150/(Z750RatedkWh*SurveyHrsIn!AB150)</f>
        <v>0.437275985663082</v>
      </c>
      <c r="AC150" s="70" t="n">
        <f aca="false">kWhgen!AC150/(Z750RatedkWh*SurveyHrsIn!AC150)</f>
        <v>0.36840008239085</v>
      </c>
      <c r="AD150" s="70" t="n">
        <f aca="false">kWhgen!AD150/(Z750RatedkWh*SurveyHrsIn!AD150)</f>
        <v>0.532142857142857</v>
      </c>
      <c r="AE150" s="70" t="n">
        <f aca="false">kWhgen!AE150/(Z750RatedkWh*SurveyHrsIn!AE150)</f>
        <v>0.373118279569892</v>
      </c>
      <c r="AF150" s="70"/>
      <c r="AG150" s="70"/>
      <c r="AH150" s="70"/>
      <c r="AI150" s="70"/>
      <c r="AJ150" s="70"/>
      <c r="AK150" s="70"/>
      <c r="AL150" s="70"/>
      <c r="AM150" s="70"/>
      <c r="AN150" s="70"/>
      <c r="AO150" s="70" t="n">
        <f aca="false">AVERAGE(E150:P150)</f>
        <v>0.299181531595629</v>
      </c>
      <c r="AP150" s="70" t="n">
        <f aca="false">AVERAGE(Q150:AB150)</f>
        <v>0.323089203868236</v>
      </c>
      <c r="AQ150" s="70" t="n">
        <f aca="false">AVERAGE(AC150:AN150)</f>
        <v>0.4245537397012</v>
      </c>
      <c r="AR150" s="70" t="n">
        <f aca="false">AVERAGE(E150:G150)</f>
        <v>0.364281343427518</v>
      </c>
      <c r="AS150" s="70" t="n">
        <f aca="false">AVERAGE(H150:J150)</f>
        <v>0.326160892074871</v>
      </c>
      <c r="AT150" s="70" t="n">
        <f aca="false">AVERAGE(K150:M150)</f>
        <v>0.20920850258861</v>
      </c>
      <c r="AU150" s="136" t="n">
        <f aca="false">AVERAGE(N150:P150)</f>
        <v>0.297075388291517</v>
      </c>
      <c r="AV150" s="70" t="n">
        <f aca="false">AVERAGE(Q150:S150)</f>
        <v>0.313615804744837</v>
      </c>
      <c r="AW150" s="70" t="n">
        <f aca="false">AVERAGE(T150:V150)</f>
        <v>0.371835395435396</v>
      </c>
      <c r="AX150" s="70" t="n">
        <f aca="false">AVERAGE(W150:Y150)</f>
        <v>0.188410991636798</v>
      </c>
      <c r="AY150" s="70" t="n">
        <f aca="false">AVERAGE(Z150:AB150)</f>
        <v>0.418494623655914</v>
      </c>
      <c r="AZ150" s="70" t="n">
        <f aca="false">AVERAGE(AC150:AE150)</f>
        <v>0.4245537397012</v>
      </c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</row>
    <row r="151" customFormat="false" ht="12.75" hidden="true" customHeight="false" outlineLevel="0" collapsed="false">
      <c r="A151" s="69" t="s">
        <v>12</v>
      </c>
      <c r="B151" s="69" t="n">
        <v>1</v>
      </c>
      <c r="C151" s="69" t="n">
        <v>141</v>
      </c>
      <c r="D151" s="70" t="n">
        <f aca="false">kWhgen!D151/(Z750RatedkWh*SurveyHrsIn!D151)</f>
        <v>0.425089605734767</v>
      </c>
      <c r="E151" s="70" t="n">
        <f aca="false">kWhgen!E151/(Z750RatedkWh*SurveyHrsIn!E151)</f>
        <v>0.37760752688172</v>
      </c>
      <c r="F151" s="70" t="n">
        <f aca="false">kWhgen!F151/(Z750RatedkWh*SurveyHrsIn!F151)</f>
        <v>0.434741409057195</v>
      </c>
      <c r="G151" s="70" t="n">
        <f aca="false">kWhgen!G151/(Z750RatedkWh*SurveyHrsIn!G151)</f>
        <v>0.328759605038792</v>
      </c>
      <c r="H151" s="70" t="n">
        <f aca="false">kWhgen!H151/(Z750RatedkWh*SurveyHrsIn!H151)</f>
        <v>0.0974259259259259</v>
      </c>
      <c r="I151" s="70" t="n">
        <f aca="false">kWhgen!I151/(Z750RatedkWh*SurveyHrsIn!I151)</f>
        <v>0.366666666666667</v>
      </c>
      <c r="J151" s="70" t="n">
        <f aca="false">kWhgen!J151/(Z750RatedkWh*SurveyHrsIn!J151)</f>
        <v>0.342592592592593</v>
      </c>
      <c r="K151" s="70" t="n">
        <f aca="false">kWhgen!K151/(Z750RatedkWh*SurveyHrsIn!K151)</f>
        <v>0.180286738351254</v>
      </c>
      <c r="L151" s="70" t="n">
        <f aca="false">kWhgen!L151/(Z750RatedkWh*SurveyHrsIn!L151)</f>
        <v>0.191397849462366</v>
      </c>
      <c r="M151" s="70" t="n">
        <f aca="false">kWhgen!M151/(Z750RatedkWh*SurveyHrsIn!M151)</f>
        <v>0.360735185185185</v>
      </c>
      <c r="N151" s="70" t="n">
        <f aca="false">kWhgen!N151/(Z750RatedkWh*SurveyHrsIn!N151)</f>
        <v>0.361906810035842</v>
      </c>
      <c r="O151" s="70" t="n">
        <f aca="false">kWhgen!O151/(Z750RatedkWh*SurveyHrsIn!O151)</f>
        <v>0.387777777777778</v>
      </c>
      <c r="P151" s="70" t="n">
        <f aca="false">kWhgen!P151/(Z750RatedkWh*SurveyHrsIn!P151)</f>
        <v>0.38673835125448</v>
      </c>
      <c r="Q151" s="70" t="n">
        <f aca="false">kWhgen!Q151/(Z750RatedkWh*SurveyHrsIn!Q151)</f>
        <v>0.405376344086022</v>
      </c>
      <c r="R151" s="70" t="n">
        <f aca="false">kWhgen!R151/(Z750RatedkWh*SurveyHrsIn!R151)</f>
        <v>0.351587301587302</v>
      </c>
      <c r="S151" s="70" t="n">
        <f aca="false">kWhgen!S151/(Z750RatedkWh*SurveyHrsIn!S151)</f>
        <v>0.30573476702509</v>
      </c>
      <c r="T151" s="70" t="n">
        <f aca="false">kWhgen!T151/(Z750RatedkWh*SurveyHrsIn!T151)</f>
        <v>0.345555555555556</v>
      </c>
      <c r="U151" s="70" t="n">
        <f aca="false">kWhgen!U151/(Z750RatedkWh*SurveyHrsIn!U151)</f>
        <v>0.379636410170233</v>
      </c>
      <c r="V151" s="70" t="n">
        <f aca="false">kWhgen!V151/(Z750RatedkWh*SurveyHrsIn!V151)</f>
        <v>0.312592592592593</v>
      </c>
      <c r="W151" s="70" t="n">
        <f aca="false">kWhgen!W151/(Z750RatedkWh*SurveyHrsIn!W151)</f>
        <v>0.162365591397849</v>
      </c>
      <c r="X151" s="70" t="n">
        <f aca="false">kWhgen!X151/(Z750RatedkWh*SurveyHrsIn!X151)</f>
        <v>0.2</v>
      </c>
      <c r="Y151" s="70" t="n">
        <f aca="false">kWhgen!Y151/(Z750RatedkWh*SurveyHrsIn!Y151)</f>
        <v>0.224444444444444</v>
      </c>
      <c r="Z151" s="70" t="n">
        <f aca="false">kWhgen!Z151/(Z750RatedkWh*SurveyHrsIn!Z151)</f>
        <v>0.423655913978495</v>
      </c>
      <c r="AA151" s="70" t="n">
        <f aca="false">kWhgen!AA151/(Z750RatedkWh*SurveyHrsIn!AA151)</f>
        <v>0.432222222222222</v>
      </c>
      <c r="AB151" s="70" t="n">
        <f aca="false">kWhgen!AB151/(Z750RatedkWh*SurveyHrsIn!AB151)</f>
        <v>0.46989247311828</v>
      </c>
      <c r="AC151" s="70" t="n">
        <f aca="false">kWhgen!AC151/(Z750RatedkWh*SurveyHrsIn!AC151)</f>
        <v>0.309202478130021</v>
      </c>
      <c r="AD151" s="70" t="n">
        <f aca="false">kWhgen!AD151/(Z750RatedkWh*SurveyHrsIn!AD151)</f>
        <v>0.527777777777778</v>
      </c>
      <c r="AE151" s="70" t="n">
        <f aca="false">kWhgen!AE151/(Z750RatedkWh*SurveyHrsIn!AE151)</f>
        <v>0.397491039426523</v>
      </c>
      <c r="AF151" s="70"/>
      <c r="AG151" s="70"/>
      <c r="AH151" s="70"/>
      <c r="AI151" s="70"/>
      <c r="AJ151" s="70"/>
      <c r="AK151" s="70"/>
      <c r="AL151" s="70"/>
      <c r="AM151" s="70"/>
      <c r="AN151" s="70"/>
      <c r="AO151" s="70" t="n">
        <f aca="false">AVERAGE(E151:P151)</f>
        <v>0.31805303651915</v>
      </c>
      <c r="AP151" s="70" t="n">
        <f aca="false">AVERAGE(Q151:AB151)</f>
        <v>0.33442196801484</v>
      </c>
      <c r="AQ151" s="70" t="n">
        <f aca="false">AVERAGE(AC151:AN151)</f>
        <v>0.411490431778107</v>
      </c>
      <c r="AR151" s="70" t="n">
        <f aca="false">AVERAGE(E151:G151)</f>
        <v>0.380369513659236</v>
      </c>
      <c r="AS151" s="70" t="n">
        <f aca="false">AVERAGE(H151:J151)</f>
        <v>0.268895061728395</v>
      </c>
      <c r="AT151" s="70" t="n">
        <f aca="false">AVERAGE(K151:M151)</f>
        <v>0.244139924332935</v>
      </c>
      <c r="AU151" s="136" t="n">
        <f aca="false">AVERAGE(N151:P151)</f>
        <v>0.378807646356034</v>
      </c>
      <c r="AV151" s="70" t="n">
        <f aca="false">AVERAGE(Q151:S151)</f>
        <v>0.354232804232804</v>
      </c>
      <c r="AW151" s="70" t="n">
        <f aca="false">AVERAGE(T151:V151)</f>
        <v>0.345928186106127</v>
      </c>
      <c r="AX151" s="70" t="n">
        <f aca="false">AVERAGE(W151:Y151)</f>
        <v>0.195603345280765</v>
      </c>
      <c r="AY151" s="70" t="n">
        <f aca="false">AVERAGE(Z151:AB151)</f>
        <v>0.441923536439666</v>
      </c>
      <c r="AZ151" s="70" t="n">
        <f aca="false">AVERAGE(AC151:AE151)</f>
        <v>0.411490431778107</v>
      </c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</row>
    <row r="152" customFormat="false" ht="12.75" hidden="true" customHeight="false" outlineLevel="0" collapsed="false">
      <c r="A152" s="69" t="s">
        <v>12</v>
      </c>
      <c r="B152" s="69" t="n">
        <v>1</v>
      </c>
      <c r="C152" s="69" t="n">
        <v>142</v>
      </c>
      <c r="D152" s="70" t="n">
        <f aca="false">kWhgen!D152/(Z750RatedkWh*SurveyHrsIn!D152)</f>
        <v>0.314336917562724</v>
      </c>
      <c r="E152" s="70" t="n">
        <f aca="false">kWhgen!E152/(Z750RatedkWh*SurveyHrsIn!E152)</f>
        <v>0.182883512544803</v>
      </c>
      <c r="F152" s="70" t="n">
        <f aca="false">kWhgen!F152/(Z750RatedkWh*SurveyHrsIn!F152)</f>
        <v>0.343157879204218</v>
      </c>
      <c r="G152" s="70" t="n">
        <f aca="false">kWhgen!G152/(Z750RatedkWh*SurveyHrsIn!G152)</f>
        <v>0.314742722653417</v>
      </c>
      <c r="H152" s="70" t="n">
        <f aca="false">kWhgen!H152/(Z750RatedkWh*SurveyHrsIn!H152)</f>
        <v>0.40045</v>
      </c>
      <c r="I152" s="70" t="n">
        <f aca="false">kWhgen!I152/(Z750RatedkWh*SurveyHrsIn!I152)</f>
        <v>0.354480286738351</v>
      </c>
      <c r="J152" s="70" t="n">
        <f aca="false">kWhgen!J152/(Z750RatedkWh*SurveyHrsIn!J152)</f>
        <v>0.346666666666667</v>
      </c>
      <c r="K152" s="70" t="n">
        <f aca="false">kWhgen!K152/(Z750RatedkWh*SurveyHrsIn!K152)</f>
        <v>0.170250896057348</v>
      </c>
      <c r="L152" s="70" t="n">
        <f aca="false">kWhgen!L152/(Z750RatedkWh*SurveyHrsIn!L152)</f>
        <v>0.155913978494624</v>
      </c>
      <c r="M152" s="70" t="n">
        <f aca="false">kWhgen!M152/(Z750RatedkWh*SurveyHrsIn!M152)</f>
        <v>0.338888888888889</v>
      </c>
      <c r="N152" s="70" t="n">
        <f aca="false">kWhgen!N152/(Z750RatedkWh*SurveyHrsIn!N152)</f>
        <v>0.333333333333333</v>
      </c>
      <c r="O152" s="70" t="n">
        <f aca="false">kWhgen!O152/(Z750RatedkWh*SurveyHrsIn!O152)</f>
        <v>0.305185185185185</v>
      </c>
      <c r="P152" s="70" t="n">
        <f aca="false">kWhgen!P152/(Z750RatedkWh*SurveyHrsIn!P152)</f>
        <v>0.3584229390681</v>
      </c>
      <c r="Q152" s="70" t="n">
        <f aca="false">kWhgen!Q152/(Z750RatedkWh*SurveyHrsIn!Q152)</f>
        <v>0.00530286738351255</v>
      </c>
      <c r="R152" s="70" t="n">
        <f aca="false">kWhgen!R152/(Z750RatedkWh*SurveyHrsIn!R152)</f>
        <v>0.0361111111111111</v>
      </c>
      <c r="S152" s="70" t="n">
        <f aca="false">kWhgen!S152/(Z750RatedkWh*SurveyHrsIn!S152)</f>
        <v>0.297491039426523</v>
      </c>
      <c r="T152" s="70" t="n">
        <f aca="false">kWhgen!T152/(Z750RatedkWh*SurveyHrsIn!T152)</f>
        <v>0.457037037037037</v>
      </c>
      <c r="U152" s="70" t="n">
        <f aca="false">kWhgen!U152/(Z750RatedkWh*SurveyHrsIn!U152)</f>
        <v>0.375506186306187</v>
      </c>
      <c r="V152" s="70" t="n">
        <f aca="false">kWhgen!V152/(Z750RatedkWh*SurveyHrsIn!V152)</f>
        <v>0.299259259259259</v>
      </c>
      <c r="W152" s="70" t="n">
        <f aca="false">kWhgen!W152/(Z750RatedkWh*SurveyHrsIn!W152)</f>
        <v>0.140143369175627</v>
      </c>
      <c r="X152" s="70" t="n">
        <f aca="false">kWhgen!X152/(Z750RatedkWh*SurveyHrsIn!X152)</f>
        <v>0.186379928315412</v>
      </c>
      <c r="Y152" s="70" t="n">
        <f aca="false">kWhgen!Y152/(Z750RatedkWh*SurveyHrsIn!Y152)</f>
        <v>0.206666666666667</v>
      </c>
      <c r="Z152" s="70" t="n">
        <f aca="false">kWhgen!Z152/(Z750RatedkWh*SurveyHrsIn!Z152)</f>
        <v>0.380286738351255</v>
      </c>
      <c r="AA152" s="70" t="n">
        <f aca="false">kWhgen!AA152/(Z750RatedkWh*SurveyHrsIn!AA152)</f>
        <v>0.411851851851852</v>
      </c>
      <c r="AB152" s="70" t="n">
        <f aca="false">kWhgen!AB152/(Z750RatedkWh*SurveyHrsIn!AB152)</f>
        <v>0.405376344086022</v>
      </c>
      <c r="AC152" s="70" t="n">
        <f aca="false">kWhgen!AC152/(Z750RatedkWh*SurveyHrsIn!AC152)</f>
        <v>0.367335322822268</v>
      </c>
      <c r="AD152" s="70" t="n">
        <f aca="false">kWhgen!AD152/(Z750RatedkWh*SurveyHrsIn!AD152)</f>
        <v>0.538095238095238</v>
      </c>
      <c r="AE152" s="70" t="n">
        <f aca="false">kWhgen!AE152/(Z750RatedkWh*SurveyHrsIn!AE152)</f>
        <v>0.386379928315412</v>
      </c>
      <c r="AF152" s="70"/>
      <c r="AG152" s="70"/>
      <c r="AH152" s="70"/>
      <c r="AI152" s="70"/>
      <c r="AJ152" s="70"/>
      <c r="AK152" s="70"/>
      <c r="AL152" s="70"/>
      <c r="AM152" s="70"/>
      <c r="AN152" s="70"/>
      <c r="AO152" s="70" t="n">
        <f aca="false">AVERAGE(E152:P152)</f>
        <v>0.300364690736245</v>
      </c>
      <c r="AP152" s="70" t="n">
        <f aca="false">AVERAGE(Q152:AB152)</f>
        <v>0.266784366580872</v>
      </c>
      <c r="AQ152" s="70" t="n">
        <f aca="false">AVERAGE(AC152:AN152)</f>
        <v>0.430603496410973</v>
      </c>
      <c r="AR152" s="70" t="n">
        <f aca="false">AVERAGE(E152:G152)</f>
        <v>0.280261371467479</v>
      </c>
      <c r="AS152" s="70" t="n">
        <f aca="false">AVERAGE(H152:J152)</f>
        <v>0.367198984468339</v>
      </c>
      <c r="AT152" s="70" t="n">
        <f aca="false">AVERAGE(K152:M152)</f>
        <v>0.22168458781362</v>
      </c>
      <c r="AU152" s="136" t="n">
        <f aca="false">AVERAGE(N152:P152)</f>
        <v>0.33231381919554</v>
      </c>
      <c r="AV152" s="70" t="n">
        <f aca="false">AVERAGE(Q152:S152)</f>
        <v>0.112968339307049</v>
      </c>
      <c r="AW152" s="70" t="n">
        <f aca="false">AVERAGE(T152:V152)</f>
        <v>0.377267494200828</v>
      </c>
      <c r="AX152" s="70" t="n">
        <f aca="false">AVERAGE(W152:Y152)</f>
        <v>0.177729988052569</v>
      </c>
      <c r="AY152" s="70" t="n">
        <f aca="false">AVERAGE(Z152:AB152)</f>
        <v>0.399171644763043</v>
      </c>
      <c r="AZ152" s="70" t="n">
        <f aca="false">AVERAGE(AC152:AE152)</f>
        <v>0.430603496410973</v>
      </c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</row>
    <row r="153" customFormat="false" ht="12.75" hidden="true" customHeight="false" outlineLevel="0" collapsed="false">
      <c r="A153" s="69" t="s">
        <v>12</v>
      </c>
      <c r="B153" s="69" t="n">
        <v>1</v>
      </c>
      <c r="C153" s="69" t="n">
        <v>143</v>
      </c>
      <c r="D153" s="70" t="n">
        <f aca="false">kWhgen!D153/(Z750RatedkWh*SurveyHrsIn!D153)</f>
        <v>0.393790322580645</v>
      </c>
      <c r="E153" s="70" t="n">
        <f aca="false">kWhgen!E153/(Z750RatedkWh*SurveyHrsIn!E153)</f>
        <v>0.299930107526882</v>
      </c>
      <c r="F153" s="70" t="n">
        <f aca="false">kWhgen!F153/(Z750RatedkWh*SurveyHrsIn!F153)</f>
        <v>0.210455213498883</v>
      </c>
      <c r="G153" s="70" t="n">
        <f aca="false">kWhgen!G153/(Z750RatedkWh*SurveyHrsIn!G153)</f>
        <v>0.274922034058602</v>
      </c>
      <c r="H153" s="70" t="n">
        <f aca="false">kWhgen!H153/(Z750RatedkWh*SurveyHrsIn!H153)</f>
        <v>0.40667037037037</v>
      </c>
      <c r="I153" s="70" t="n">
        <f aca="false">kWhgen!I153/(Z750RatedkWh*SurveyHrsIn!I153)</f>
        <v>0.350179211469534</v>
      </c>
      <c r="J153" s="70" t="n">
        <f aca="false">kWhgen!J153/(Z750RatedkWh*SurveyHrsIn!J153)</f>
        <v>0.331481481481482</v>
      </c>
      <c r="K153" s="70" t="n">
        <f aca="false">kWhgen!K153/(Z750RatedkWh*SurveyHrsIn!K153)</f>
        <v>0.163082437275986</v>
      </c>
      <c r="L153" s="70" t="n">
        <f aca="false">kWhgen!L153/(Z750RatedkWh*SurveyHrsIn!L153)</f>
        <v>0.182795698924731</v>
      </c>
      <c r="M153" s="70" t="n">
        <f aca="false">kWhgen!M153/(Z750RatedkWh*SurveyHrsIn!M153)</f>
        <v>0.325407407407407</v>
      </c>
      <c r="N153" s="70" t="n">
        <f aca="false">kWhgen!N153/(Z750RatedkWh*SurveyHrsIn!N153)</f>
        <v>0.343324372759857</v>
      </c>
      <c r="O153" s="70" t="n">
        <f aca="false">kWhgen!O153/(Z750RatedkWh*SurveyHrsIn!O153)</f>
        <v>0.427775925925926</v>
      </c>
      <c r="P153" s="70" t="n">
        <f aca="false">kWhgen!P153/(Z750RatedkWh*SurveyHrsIn!P153)</f>
        <v>0.141935483870968</v>
      </c>
      <c r="Q153" s="70" t="n">
        <f aca="false">kWhgen!Q153/(Z750RatedkWh*SurveyHrsIn!Q153)</f>
        <v>0.214695340501792</v>
      </c>
      <c r="R153" s="70" t="n">
        <f aca="false">kWhgen!R153/(Z750RatedkWh*SurveyHrsIn!R153)</f>
        <v>0.131746031746032</v>
      </c>
      <c r="S153" s="70" t="n">
        <f aca="false">kWhgen!S153/(Z750RatedkWh*SurveyHrsIn!S153)</f>
        <v>0.179928315412186</v>
      </c>
      <c r="T153" s="70" t="n">
        <f aca="false">kWhgen!T153/(Z750RatedkWh*SurveyHrsIn!T153)</f>
        <v>0.406666666666667</v>
      </c>
      <c r="U153" s="70" t="n">
        <f aca="false">kWhgen!U153/(Z750RatedkWh*SurveyHrsIn!U153)</f>
        <v>0.387896857898325</v>
      </c>
      <c r="V153" s="70" t="n">
        <f aca="false">kWhgen!V153/(Z750RatedkWh*SurveyHrsIn!V153)</f>
        <v>0.295185185185185</v>
      </c>
      <c r="W153" s="70" t="n">
        <f aca="false">kWhgen!W153/(Z750RatedkWh*SurveyHrsIn!W153)</f>
        <v>0.173118279569892</v>
      </c>
      <c r="X153" s="70" t="n">
        <f aca="false">kWhgen!X153/(Z750RatedkWh*SurveyHrsIn!X153)</f>
        <v>0.193548387096774</v>
      </c>
      <c r="Y153" s="70" t="n">
        <f aca="false">kWhgen!Y153/(Z750RatedkWh*SurveyHrsIn!Y153)</f>
        <v>0.0211111111111111</v>
      </c>
      <c r="Z153" s="70" t="n">
        <f aca="false">kWhgen!Z153/(Z750RatedkWh*SurveyHrsIn!Z153)</f>
        <v>0</v>
      </c>
      <c r="AA153" s="70" t="n">
        <f aca="false">kWhgen!AA153/(Z750RatedkWh*SurveyHrsIn!AA153)</f>
        <v>0</v>
      </c>
      <c r="AB153" s="70" t="n">
        <f aca="false">kWhgen!AB153/(Z750RatedkWh*SurveyHrsIn!AB153)</f>
        <v>0</v>
      </c>
      <c r="AC153" s="70" t="n">
        <f aca="false">kWhgen!AC153/(Z750RatedkWh*SurveyHrsIn!AC153)</f>
        <v>0.0657913759967551</v>
      </c>
      <c r="AD153" s="70" t="n">
        <f aca="false">kWhgen!AD153/(Z750RatedkWh*SurveyHrsIn!AD153)</f>
        <v>0.307142857142857</v>
      </c>
      <c r="AE153" s="70" t="n">
        <f aca="false">kWhgen!AE153/(Z750RatedkWh*SurveyHrsIn!AE153)</f>
        <v>0.422604838709677</v>
      </c>
      <c r="AF153" s="70"/>
      <c r="AG153" s="70"/>
      <c r="AH153" s="70"/>
      <c r="AI153" s="70"/>
      <c r="AJ153" s="70"/>
      <c r="AK153" s="70"/>
      <c r="AL153" s="70"/>
      <c r="AM153" s="70"/>
      <c r="AN153" s="70"/>
      <c r="AO153" s="70" t="n">
        <f aca="false">AVERAGE(E153:P153)</f>
        <v>0.288163312047552</v>
      </c>
      <c r="AP153" s="70" t="n">
        <f aca="false">AVERAGE(Q153:AB153)</f>
        <v>0.16699134793233</v>
      </c>
      <c r="AQ153" s="70" t="n">
        <f aca="false">AVERAGE(AC153:AN153)</f>
        <v>0.26517969061643</v>
      </c>
      <c r="AR153" s="70" t="n">
        <f aca="false">AVERAGE(E153:G153)</f>
        <v>0.261769118361455</v>
      </c>
      <c r="AS153" s="70" t="n">
        <f aca="false">AVERAGE(H153:J153)</f>
        <v>0.362777021107129</v>
      </c>
      <c r="AT153" s="70" t="n">
        <f aca="false">AVERAGE(K153:M153)</f>
        <v>0.223761847869375</v>
      </c>
      <c r="AU153" s="136" t="n">
        <f aca="false">AVERAGE(N153:P153)</f>
        <v>0.30434526085225</v>
      </c>
      <c r="AV153" s="70" t="n">
        <f aca="false">AVERAGE(Q153:S153)</f>
        <v>0.175456562553337</v>
      </c>
      <c r="AW153" s="70" t="n">
        <f aca="false">AVERAGE(T153:V153)</f>
        <v>0.363249569916726</v>
      </c>
      <c r="AX153" s="70" t="n">
        <f aca="false">AVERAGE(W153:Y153)</f>
        <v>0.129259259259259</v>
      </c>
      <c r="AY153" s="70" t="n">
        <f aca="false">AVERAGE(Z153:AB153)</f>
        <v>0</v>
      </c>
      <c r="AZ153" s="70" t="n">
        <f aca="false">AVERAGE(AC153:AE153)</f>
        <v>0.26517969061643</v>
      </c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</row>
    <row r="154" customFormat="false" ht="12.75" hidden="true" customHeight="false" outlineLevel="0" collapsed="false">
      <c r="A154" s="69" t="s">
        <v>12</v>
      </c>
      <c r="B154" s="69" t="n">
        <v>1</v>
      </c>
      <c r="C154" s="69" t="n">
        <v>144</v>
      </c>
      <c r="D154" s="70" t="n">
        <f aca="false">kWhgen!D154/(Z750RatedkWh*SurveyHrsIn!D154)</f>
        <v>0.379569892473118</v>
      </c>
      <c r="E154" s="70" t="n">
        <f aca="false">kWhgen!E154/(Z750RatedkWh*SurveyHrsIn!E154)</f>
        <v>0.348964157706093</v>
      </c>
      <c r="F154" s="70" t="n">
        <f aca="false">kWhgen!F154/(Z750RatedkWh*SurveyHrsIn!F154)</f>
        <v>0.42390090960521</v>
      </c>
      <c r="G154" s="70" t="n">
        <f aca="false">kWhgen!G154/(Z750RatedkWh*SurveyHrsIn!G154)</f>
        <v>0.302637233320593</v>
      </c>
      <c r="H154" s="70" t="n">
        <f aca="false">kWhgen!H154/(Z750RatedkWh*SurveyHrsIn!H154)</f>
        <v>0.367585185185185</v>
      </c>
      <c r="I154" s="70" t="n">
        <f aca="false">kWhgen!I154/(Z750RatedkWh*SurveyHrsIn!I154)</f>
        <v>0.332258064516129</v>
      </c>
      <c r="J154" s="70" t="n">
        <f aca="false">kWhgen!J154/(Z750RatedkWh*SurveyHrsIn!J154)</f>
        <v>0.264074074074074</v>
      </c>
      <c r="K154" s="70" t="n">
        <f aca="false">kWhgen!K154/(Z750RatedkWh*SurveyHrsIn!K154)</f>
        <v>0.139784946236559</v>
      </c>
      <c r="L154" s="70" t="n">
        <f aca="false">kWhgen!L154/(Z750RatedkWh*SurveyHrsIn!L154)</f>
        <v>0.169175627240143</v>
      </c>
      <c r="M154" s="70" t="n">
        <f aca="false">kWhgen!M154/(Z750RatedkWh*SurveyHrsIn!M154)</f>
        <v>0.324775925925926</v>
      </c>
      <c r="N154" s="70" t="n">
        <f aca="false">kWhgen!N154/(Z750RatedkWh*SurveyHrsIn!N154)</f>
        <v>0.326652329749104</v>
      </c>
      <c r="O154" s="70" t="n">
        <f aca="false">kWhgen!O154/(Z750RatedkWh*SurveyHrsIn!O154)</f>
        <v>0.378888888888889</v>
      </c>
      <c r="P154" s="70" t="n">
        <f aca="false">kWhgen!P154/(Z750RatedkWh*SurveyHrsIn!P154)</f>
        <v>0.236559139784946</v>
      </c>
      <c r="Q154" s="70" t="n">
        <f aca="false">kWhgen!Q154/(Z750RatedkWh*SurveyHrsIn!Q154)</f>
        <v>0.384752688172043</v>
      </c>
      <c r="R154" s="70" t="n">
        <f aca="false">kWhgen!R154/(Z750RatedkWh*SurveyHrsIn!R154)</f>
        <v>0.274265873015873</v>
      </c>
      <c r="S154" s="70" t="n">
        <f aca="false">kWhgen!S154/(Z750RatedkWh*SurveyHrsIn!S154)</f>
        <v>0.275985663082437</v>
      </c>
      <c r="T154" s="70" t="n">
        <f aca="false">kWhgen!T154/(Z750RatedkWh*SurveyHrsIn!T154)</f>
        <v>0.425925925925926</v>
      </c>
      <c r="U154" s="70" t="n">
        <f aca="false">kWhgen!U154/(Z750RatedkWh*SurveyHrsIn!U154)</f>
        <v>0.366557367934087</v>
      </c>
      <c r="V154" s="70" t="n">
        <f aca="false">kWhgen!V154/(Z750RatedkWh*SurveyHrsIn!V154)</f>
        <v>0.282222222222222</v>
      </c>
      <c r="W154" s="70" t="n">
        <f aca="false">kWhgen!W154/(Z750RatedkWh*SurveyHrsIn!W154)</f>
        <v>0.156989247311828</v>
      </c>
      <c r="X154" s="70" t="n">
        <f aca="false">kWhgen!X154/(Z750RatedkWh*SurveyHrsIn!X154)</f>
        <v>0.177060931899642</v>
      </c>
      <c r="Y154" s="70" t="n">
        <f aca="false">kWhgen!Y154/(Z750RatedkWh*SurveyHrsIn!Y154)</f>
        <v>0.194074074074074</v>
      </c>
      <c r="Z154" s="70" t="n">
        <f aca="false">kWhgen!Z154/(Z750RatedkWh*SurveyHrsIn!Z154)</f>
        <v>0.364874551971326</v>
      </c>
      <c r="AA154" s="70" t="n">
        <f aca="false">kWhgen!AA154/(Z750RatedkWh*SurveyHrsIn!AA154)</f>
        <v>0.38962962962963</v>
      </c>
      <c r="AB154" s="70" t="n">
        <f aca="false">kWhgen!AB154/(Z750RatedkWh*SurveyHrsIn!AB154)</f>
        <v>0.464833333333333</v>
      </c>
      <c r="AC154" s="70" t="n">
        <f aca="false">kWhgen!AC154/(Z750RatedkWh*SurveyHrsIn!AC154)</f>
        <v>0.406416877034643</v>
      </c>
      <c r="AD154" s="70" t="n">
        <f aca="false">kWhgen!AD154/(Z750RatedkWh*SurveyHrsIn!AD154)</f>
        <v>0.572222222222222</v>
      </c>
      <c r="AE154" s="70" t="n">
        <f aca="false">kWhgen!AE154/(Z750RatedkWh*SurveyHrsIn!AE154)</f>
        <v>0.355555555555556</v>
      </c>
      <c r="AF154" s="70"/>
      <c r="AG154" s="70"/>
      <c r="AH154" s="70"/>
      <c r="AI154" s="70"/>
      <c r="AJ154" s="70"/>
      <c r="AK154" s="70"/>
      <c r="AL154" s="70"/>
      <c r="AM154" s="70"/>
      <c r="AN154" s="70"/>
      <c r="AO154" s="70" t="n">
        <f aca="false">AVERAGE(E154:P154)</f>
        <v>0.301271373519404</v>
      </c>
      <c r="AP154" s="70" t="n">
        <f aca="false">AVERAGE(Q154:AB154)</f>
        <v>0.313097625714368</v>
      </c>
      <c r="AQ154" s="70" t="n">
        <f aca="false">AVERAGE(AC154:AN154)</f>
        <v>0.44473155160414</v>
      </c>
      <c r="AR154" s="70" t="n">
        <f aca="false">AVERAGE(E154:G154)</f>
        <v>0.358500766877299</v>
      </c>
      <c r="AS154" s="70" t="n">
        <f aca="false">AVERAGE(H154:J154)</f>
        <v>0.321305774591796</v>
      </c>
      <c r="AT154" s="70" t="n">
        <f aca="false">AVERAGE(K154:M154)</f>
        <v>0.211245499800876</v>
      </c>
      <c r="AU154" s="136" t="n">
        <f aca="false">AVERAGE(N154:P154)</f>
        <v>0.314033452807646</v>
      </c>
      <c r="AV154" s="70" t="n">
        <f aca="false">AVERAGE(Q154:S154)</f>
        <v>0.311668074756784</v>
      </c>
      <c r="AW154" s="70" t="n">
        <f aca="false">AVERAGE(T154:V154)</f>
        <v>0.358235172027412</v>
      </c>
      <c r="AX154" s="70" t="n">
        <f aca="false">AVERAGE(W154:Y154)</f>
        <v>0.176041417761848</v>
      </c>
      <c r="AY154" s="70" t="n">
        <f aca="false">AVERAGE(Z154:AB154)</f>
        <v>0.40644583831143</v>
      </c>
      <c r="AZ154" s="70" t="n">
        <f aca="false">AVERAGE(AC154:AE154)</f>
        <v>0.44473155160414</v>
      </c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</row>
    <row r="155" customFormat="false" ht="12.75" hidden="true" customHeight="false" outlineLevel="0" collapsed="false">
      <c r="A155" s="69" t="s">
        <v>12</v>
      </c>
      <c r="B155" s="69" t="n">
        <v>1</v>
      </c>
      <c r="C155" s="69" t="n">
        <v>145</v>
      </c>
      <c r="D155" s="70" t="n">
        <f aca="false">kWhgen!D155/(Z750RatedkWh*SurveyHrsIn!D155)</f>
        <v>0.288530465949821</v>
      </c>
      <c r="E155" s="70" t="n">
        <f aca="false">kWhgen!E155/(Z750RatedkWh*SurveyHrsIn!E155)</f>
        <v>0.275136200716846</v>
      </c>
      <c r="F155" s="70" t="n">
        <f aca="false">kWhgen!F155/(Z750RatedkWh*SurveyHrsIn!F155)</f>
        <v>0.370446032997145</v>
      </c>
      <c r="G155" s="70" t="n">
        <f aca="false">kWhgen!G155/(Z750RatedkWh*SurveyHrsIn!G155)</f>
        <v>0.281293344233772</v>
      </c>
      <c r="H155" s="70" t="n">
        <f aca="false">kWhgen!H155/(Z750RatedkWh*SurveyHrsIn!H155)</f>
        <v>0.351409259259259</v>
      </c>
      <c r="I155" s="70" t="n">
        <f aca="false">kWhgen!I155/(Z750RatedkWh*SurveyHrsIn!I155)</f>
        <v>0.287096774193548</v>
      </c>
      <c r="J155" s="70" t="n">
        <f aca="false">kWhgen!J155/(Z750RatedkWh*SurveyHrsIn!J155)</f>
        <v>0.297777777777778</v>
      </c>
      <c r="K155" s="70" t="n">
        <f aca="false">kWhgen!K155/(Z750RatedkWh*SurveyHrsIn!K155)</f>
        <v>0.140860215053763</v>
      </c>
      <c r="L155" s="70" t="n">
        <f aca="false">kWhgen!L155/(Z750RatedkWh*SurveyHrsIn!L155)</f>
        <v>0.161648745519713</v>
      </c>
      <c r="M155" s="70" t="n">
        <f aca="false">kWhgen!M155/(Z750RatedkWh*SurveyHrsIn!M155)</f>
        <v>0.308955555555556</v>
      </c>
      <c r="N155" s="70" t="n">
        <f aca="false">kWhgen!N155/(Z750RatedkWh*SurveyHrsIn!N155)</f>
        <v>0.310231182795699</v>
      </c>
      <c r="O155" s="70" t="n">
        <f aca="false">kWhgen!O155/(Z750RatedkWh*SurveyHrsIn!O155)</f>
        <v>0.275925925925926</v>
      </c>
      <c r="P155" s="70" t="n">
        <f aca="false">kWhgen!P155/(Z750RatedkWh*SurveyHrsIn!P155)</f>
        <v>0.178853046594982</v>
      </c>
      <c r="Q155" s="70" t="n">
        <f aca="false">kWhgen!Q155/(Z750RatedkWh*SurveyHrsIn!Q155)</f>
        <v>0.374193548387097</v>
      </c>
      <c r="R155" s="70" t="n">
        <f aca="false">kWhgen!R155/(Z750RatedkWh*SurveyHrsIn!R155)</f>
        <v>0.112301587301587</v>
      </c>
      <c r="S155" s="70" t="n">
        <f aca="false">kWhgen!S155/(Z750RatedkWh*SurveyHrsIn!S155)</f>
        <v>0.253405017921147</v>
      </c>
      <c r="T155" s="70" t="n">
        <f aca="false">kWhgen!T155/(Z750RatedkWh*SurveyHrsIn!T155)</f>
        <v>0.332962962962963</v>
      </c>
      <c r="U155" s="70" t="n">
        <f aca="false">kWhgen!U155/(Z750RatedkWh*SurveyHrsIn!U155)</f>
        <v>0.301506342075362</v>
      </c>
      <c r="V155" s="70" t="n">
        <f aca="false">kWhgen!V155/(Z750RatedkWh*SurveyHrsIn!V155)</f>
        <v>0.231481481481481</v>
      </c>
      <c r="W155" s="70" t="n">
        <f aca="false">kWhgen!W155/(Z750RatedkWh*SurveyHrsIn!W155)</f>
        <v>0.136200716845878</v>
      </c>
      <c r="X155" s="70" t="n">
        <f aca="false">kWhgen!X155/(Z750RatedkWh*SurveyHrsIn!X155)</f>
        <v>0.162724014336918</v>
      </c>
      <c r="Y155" s="70" t="n">
        <f aca="false">kWhgen!Y155/(Z750RatedkWh*SurveyHrsIn!Y155)</f>
        <v>0.171111111111111</v>
      </c>
      <c r="Z155" s="70" t="n">
        <f aca="false">kWhgen!Z155/(Z750RatedkWh*SurveyHrsIn!Z155)</f>
        <v>0.367741935483871</v>
      </c>
      <c r="AA155" s="70" t="n">
        <f aca="false">kWhgen!AA155/(Z750RatedkWh*SurveyHrsIn!AA155)</f>
        <v>0.397037037037037</v>
      </c>
      <c r="AB155" s="70" t="n">
        <f aca="false">kWhgen!AB155/(Z750RatedkWh*SurveyHrsIn!AB155)</f>
        <v>0.418637992831541</v>
      </c>
      <c r="AC155" s="70" t="n">
        <f aca="false">kWhgen!AC155/(Z750RatedkWh*SurveyHrsIn!AC155)</f>
        <v>0.377049361540374</v>
      </c>
      <c r="AD155" s="70" t="n">
        <f aca="false">kWhgen!AD155/(Z750RatedkWh*SurveyHrsIn!AD155)</f>
        <v>0.522619047619048</v>
      </c>
      <c r="AE155" s="70" t="n">
        <f aca="false">kWhgen!AE155/(Z750RatedkWh*SurveyHrsIn!AE155)</f>
        <v>0.351254480286738</v>
      </c>
      <c r="AF155" s="70"/>
      <c r="AG155" s="70"/>
      <c r="AH155" s="70"/>
      <c r="AI155" s="70"/>
      <c r="AJ155" s="70"/>
      <c r="AK155" s="70"/>
      <c r="AL155" s="70"/>
      <c r="AM155" s="70"/>
      <c r="AN155" s="70"/>
      <c r="AO155" s="70" t="n">
        <f aca="false">AVERAGE(E155:P155)</f>
        <v>0.269969505051999</v>
      </c>
      <c r="AP155" s="70" t="n">
        <f aca="false">AVERAGE(Q155:AB155)</f>
        <v>0.271608645647999</v>
      </c>
      <c r="AQ155" s="70" t="n">
        <f aca="false">AVERAGE(AC155:AN155)</f>
        <v>0.416974296482053</v>
      </c>
      <c r="AR155" s="70" t="n">
        <f aca="false">AVERAGE(E155:G155)</f>
        <v>0.308958525982588</v>
      </c>
      <c r="AS155" s="70" t="n">
        <f aca="false">AVERAGE(H155:J155)</f>
        <v>0.312094603743528</v>
      </c>
      <c r="AT155" s="70" t="n">
        <f aca="false">AVERAGE(K155:M155)</f>
        <v>0.203821505376344</v>
      </c>
      <c r="AU155" s="136" t="n">
        <f aca="false">AVERAGE(N155:P155)</f>
        <v>0.255003385105536</v>
      </c>
      <c r="AV155" s="70" t="n">
        <f aca="false">AVERAGE(Q155:S155)</f>
        <v>0.24663338453661</v>
      </c>
      <c r="AW155" s="70" t="n">
        <f aca="false">AVERAGE(T155:V155)</f>
        <v>0.288650262173269</v>
      </c>
      <c r="AX155" s="70" t="n">
        <f aca="false">AVERAGE(W155:Y155)</f>
        <v>0.156678614097969</v>
      </c>
      <c r="AY155" s="70" t="n">
        <f aca="false">AVERAGE(Z155:AB155)</f>
        <v>0.39447232178415</v>
      </c>
      <c r="AZ155" s="70" t="n">
        <f aca="false">AVERAGE(AC155:AE155)</f>
        <v>0.416974296482053</v>
      </c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</row>
    <row r="156" customFormat="false" ht="12.75" hidden="true" customHeight="false" outlineLevel="0" collapsed="false">
      <c r="A156" s="69" t="s">
        <v>12</v>
      </c>
      <c r="B156" s="69" t="n">
        <v>1</v>
      </c>
      <c r="C156" s="69" t="n">
        <v>146</v>
      </c>
      <c r="D156" s="70" t="n">
        <f aca="false">kWhgen!D156/(Z750RatedkWh*SurveyHrsIn!D156)</f>
        <v>0.329390681003584</v>
      </c>
      <c r="E156" s="70" t="n">
        <f aca="false">kWhgen!E156/(Z750RatedkWh*SurveyHrsIn!E156)</f>
        <v>0.341702508960573</v>
      </c>
      <c r="F156" s="70" t="n">
        <f aca="false">kWhgen!F156/(Z750RatedkWh*SurveyHrsIn!F156)</f>
        <v>0.40969611721985</v>
      </c>
      <c r="G156" s="70" t="n">
        <f aca="false">kWhgen!G156/(Z750RatedkWh*SurveyHrsIn!G156)</f>
        <v>0.299770143741766</v>
      </c>
      <c r="H156" s="70" t="n">
        <f aca="false">kWhgen!H156/(Z750RatedkWh*SurveyHrsIn!H156)</f>
        <v>0.388951851851852</v>
      </c>
      <c r="I156" s="70" t="n">
        <f aca="false">kWhgen!I156/(Z750RatedkWh*SurveyHrsIn!I156)</f>
        <v>0.350537634408602</v>
      </c>
      <c r="J156" s="70" t="n">
        <f aca="false">kWhgen!J156/(Z750RatedkWh*SurveyHrsIn!J156)</f>
        <v>0.314814814814815</v>
      </c>
      <c r="K156" s="70" t="n">
        <f aca="false">kWhgen!K156/(Z750RatedkWh*SurveyHrsIn!K156)</f>
        <v>0.146953405017921</v>
      </c>
      <c r="L156" s="70" t="n">
        <f aca="false">kWhgen!L156/(Z750RatedkWh*SurveyHrsIn!L156)</f>
        <v>0.165232974910394</v>
      </c>
      <c r="M156" s="70" t="n">
        <f aca="false">kWhgen!M156/(Z750RatedkWh*SurveyHrsIn!M156)</f>
        <v>0.305925925925926</v>
      </c>
      <c r="N156" s="70" t="n">
        <f aca="false">kWhgen!N156/(Z750RatedkWh*SurveyHrsIn!N156)</f>
        <v>0.303584229390681</v>
      </c>
      <c r="O156" s="70" t="n">
        <f aca="false">kWhgen!O156/(Z750RatedkWh*SurveyHrsIn!O156)</f>
        <v>0.374444444444444</v>
      </c>
      <c r="P156" s="70" t="n">
        <f aca="false">kWhgen!P156/(Z750RatedkWh*SurveyHrsIn!P156)</f>
        <v>0.226881720430108</v>
      </c>
      <c r="Q156" s="70" t="n">
        <f aca="false">kWhgen!Q156/(Z750RatedkWh*SurveyHrsIn!Q156)</f>
        <v>0.324372759856631</v>
      </c>
      <c r="R156" s="70" t="n">
        <f aca="false">kWhgen!R156/(Z750RatedkWh*SurveyHrsIn!R156)</f>
        <v>0.338492063492064</v>
      </c>
      <c r="S156" s="70" t="n">
        <f aca="false">kWhgen!S156/(Z750RatedkWh*SurveyHrsIn!S156)</f>
        <v>0.279569892473118</v>
      </c>
      <c r="T156" s="70" t="n">
        <f aca="false">kWhgen!T156/(Z750RatedkWh*SurveyHrsIn!T156)</f>
        <v>0.403333333333333</v>
      </c>
      <c r="U156" s="70" t="n">
        <f aca="false">kWhgen!U156/(Z750RatedkWh*SurveyHrsIn!U156)</f>
        <v>0.351413213765918</v>
      </c>
      <c r="V156" s="70" t="n">
        <f aca="false">kWhgen!V156/(Z750RatedkWh*SurveyHrsIn!V156)</f>
        <v>0.244444444444444</v>
      </c>
      <c r="W156" s="70" t="n">
        <f aca="false">kWhgen!W156/(Z750RatedkWh*SurveyHrsIn!W156)</f>
        <v>0.151254480286738</v>
      </c>
      <c r="X156" s="70" t="n">
        <f aca="false">kWhgen!X156/(Z750RatedkWh*SurveyHrsIn!X156)</f>
        <v>0.165591397849462</v>
      </c>
      <c r="Y156" s="70" t="n">
        <f aca="false">kWhgen!Y156/(Z750RatedkWh*SurveyHrsIn!Y156)</f>
        <v>0.189259259259259</v>
      </c>
      <c r="Z156" s="70" t="n">
        <f aca="false">kWhgen!Z156/(Z750RatedkWh*SurveyHrsIn!Z156)</f>
        <v>0.36989247311828</v>
      </c>
      <c r="AA156" s="70" t="n">
        <f aca="false">kWhgen!AA156/(Z750RatedkWh*SurveyHrsIn!AA156)</f>
        <v>0.381481481481482</v>
      </c>
      <c r="AB156" s="70" t="n">
        <f aca="false">kWhgen!AB156/(Z750RatedkWh*SurveyHrsIn!AB156)</f>
        <v>0.416129032258065</v>
      </c>
      <c r="AC156" s="70" t="n">
        <f aca="false">kWhgen!AC156/(Z750RatedkWh*SurveyHrsIn!AC156)</f>
        <v>0.381336995253352</v>
      </c>
      <c r="AD156" s="70" t="n">
        <f aca="false">kWhgen!AD156/(Z750RatedkWh*SurveyHrsIn!AD156)</f>
        <v>0.509126984126984</v>
      </c>
      <c r="AE156" s="70" t="n">
        <f aca="false">kWhgen!AE156/(Z750RatedkWh*SurveyHrsIn!AE156)</f>
        <v>0.369534050179212</v>
      </c>
      <c r="AF156" s="70"/>
      <c r="AG156" s="70"/>
      <c r="AH156" s="70"/>
      <c r="AI156" s="70"/>
      <c r="AJ156" s="70"/>
      <c r="AK156" s="70"/>
      <c r="AL156" s="70"/>
      <c r="AM156" s="70"/>
      <c r="AN156" s="70"/>
      <c r="AO156" s="70" t="n">
        <f aca="false">AVERAGE(E156:P156)</f>
        <v>0.302374647593078</v>
      </c>
      <c r="AP156" s="70" t="n">
        <f aca="false">AVERAGE(Q156:AB156)</f>
        <v>0.301269485968233</v>
      </c>
      <c r="AQ156" s="70" t="n">
        <f aca="false">AVERAGE(AC156:AN156)</f>
        <v>0.419999343186516</v>
      </c>
      <c r="AR156" s="70" t="n">
        <f aca="false">AVERAGE(E156:G156)</f>
        <v>0.350389589974063</v>
      </c>
      <c r="AS156" s="70" t="n">
        <f aca="false">AVERAGE(H156:J156)</f>
        <v>0.35143476702509</v>
      </c>
      <c r="AT156" s="70" t="n">
        <f aca="false">AVERAGE(K156:M156)</f>
        <v>0.206037435284747</v>
      </c>
      <c r="AU156" s="136" t="n">
        <f aca="false">AVERAGE(N156:P156)</f>
        <v>0.301636798088411</v>
      </c>
      <c r="AV156" s="70" t="n">
        <f aca="false">AVERAGE(Q156:S156)</f>
        <v>0.314144905273938</v>
      </c>
      <c r="AW156" s="70" t="n">
        <f aca="false">AVERAGE(T156:V156)</f>
        <v>0.333063663847899</v>
      </c>
      <c r="AX156" s="70" t="n">
        <f aca="false">AVERAGE(W156:Y156)</f>
        <v>0.168701712465153</v>
      </c>
      <c r="AY156" s="70" t="n">
        <f aca="false">AVERAGE(Z156:AB156)</f>
        <v>0.389167662285942</v>
      </c>
      <c r="AZ156" s="70" t="n">
        <f aca="false">AVERAGE(AC156:AE156)</f>
        <v>0.419999343186516</v>
      </c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</row>
    <row r="157" customFormat="false" ht="12.75" hidden="true" customHeight="false" outlineLevel="0" collapsed="false">
      <c r="A157" s="69" t="s">
        <v>12</v>
      </c>
      <c r="B157" s="69" t="n">
        <v>1</v>
      </c>
      <c r="C157" s="69" t="n">
        <v>147</v>
      </c>
      <c r="D157" s="70" t="n">
        <f aca="false">kWhgen!D157/(Z750RatedkWh*SurveyHrsIn!D157)</f>
        <v>0.24336917562724</v>
      </c>
      <c r="E157" s="70" t="n">
        <f aca="false">kWhgen!E157/(Z750RatedkWh*SurveyHrsIn!E157)</f>
        <v>0.363084229390681</v>
      </c>
      <c r="F157" s="70" t="n">
        <f aca="false">kWhgen!F157/(Z750RatedkWh*SurveyHrsIn!F157)</f>
        <v>0.425396150908932</v>
      </c>
      <c r="G157" s="70" t="n">
        <f aca="false">kWhgen!G157/(Z750RatedkWh*SurveyHrsIn!G157)</f>
        <v>0.293717399075354</v>
      </c>
      <c r="H157" s="70" t="n">
        <f aca="false">kWhgen!H157/(Z750RatedkWh*SurveyHrsIn!H157)</f>
        <v>0.369162962962963</v>
      </c>
      <c r="I157" s="70" t="n">
        <f aca="false">kWhgen!I157/(Z750RatedkWh*SurveyHrsIn!I157)</f>
        <v>0.248028673835125</v>
      </c>
      <c r="J157" s="70" t="n">
        <f aca="false">kWhgen!J157/(Z750RatedkWh*SurveyHrsIn!J157)</f>
        <v>0.318888888888889</v>
      </c>
      <c r="K157" s="70" t="n">
        <f aca="false">kWhgen!K157/(Z750RatedkWh*SurveyHrsIn!K157)</f>
        <v>0.149820788530466</v>
      </c>
      <c r="L157" s="70" t="n">
        <f aca="false">kWhgen!L157/(Z750RatedkWh*SurveyHrsIn!L157)</f>
        <v>0.171326164874552</v>
      </c>
      <c r="M157" s="70" t="n">
        <f aca="false">kWhgen!M157/(Z750RatedkWh*SurveyHrsIn!M157)</f>
        <v>0.325555555555556</v>
      </c>
      <c r="N157" s="70" t="n">
        <f aca="false">kWhgen!N157/(Z750RatedkWh*SurveyHrsIn!N157)</f>
        <v>0.312544802867384</v>
      </c>
      <c r="O157" s="70" t="n">
        <f aca="false">kWhgen!O157/(Z750RatedkWh*SurveyHrsIn!O157)</f>
        <v>0.407407407407407</v>
      </c>
      <c r="P157" s="70" t="n">
        <f aca="false">kWhgen!P157/(Z750RatedkWh*SurveyHrsIn!P157)</f>
        <v>0.176702508960574</v>
      </c>
      <c r="Q157" s="70" t="n">
        <f aca="false">kWhgen!Q157/(Z750RatedkWh*SurveyHrsIn!Q157)</f>
        <v>0.0917562724014337</v>
      </c>
      <c r="R157" s="70" t="n">
        <f aca="false">kWhgen!R157/(Z750RatedkWh*SurveyHrsIn!R157)</f>
        <v>0.287698412698413</v>
      </c>
      <c r="S157" s="70" t="n">
        <f aca="false">kWhgen!S157/(Z750RatedkWh*SurveyHrsIn!S157)</f>
        <v>0.283512544802867</v>
      </c>
      <c r="T157" s="70" t="n">
        <f aca="false">kWhgen!T157/(Z750RatedkWh*SurveyHrsIn!T157)</f>
        <v>0.438148148148148</v>
      </c>
      <c r="U157" s="70" t="n">
        <f aca="false">kWhgen!U157/(Z750RatedkWh*SurveyHrsIn!U157)</f>
        <v>0.2959993769233</v>
      </c>
      <c r="V157" s="70" t="n">
        <f aca="false">kWhgen!V157/(Z750RatedkWh*SurveyHrsIn!V157)</f>
        <v>0.292962962962963</v>
      </c>
      <c r="W157" s="70" t="n">
        <f aca="false">kWhgen!W157/(Z750RatedkWh*SurveyHrsIn!W157)</f>
        <v>0.161648745519713</v>
      </c>
      <c r="X157" s="70" t="n">
        <f aca="false">kWhgen!X157/(Z750RatedkWh*SurveyHrsIn!X157)</f>
        <v>0.184229390681004</v>
      </c>
      <c r="Y157" s="70" t="n">
        <f aca="false">kWhgen!Y157/(Z750RatedkWh*SurveyHrsIn!Y157)</f>
        <v>0.215116666666667</v>
      </c>
      <c r="Z157" s="70" t="n">
        <f aca="false">kWhgen!Z157/(Z750RatedkWh*SurveyHrsIn!Z157)</f>
        <v>0.419376344086022</v>
      </c>
      <c r="AA157" s="70" t="n">
        <f aca="false">kWhgen!AA157/(Z750RatedkWh*SurveyHrsIn!AA157)</f>
        <v>0.417716666666667</v>
      </c>
      <c r="AB157" s="70" t="n">
        <f aca="false">kWhgen!AB157/(Z750RatedkWh*SurveyHrsIn!AB157)</f>
        <v>0.449462365591398</v>
      </c>
      <c r="AC157" s="70" t="n">
        <f aca="false">kWhgen!AC157/(Z750RatedkWh*SurveyHrsIn!AC157)</f>
        <v>0.425365560352298</v>
      </c>
      <c r="AD157" s="70" t="n">
        <f aca="false">kWhgen!AD157/(Z750RatedkWh*SurveyHrsIn!AD157)</f>
        <v>0.520634920634921</v>
      </c>
      <c r="AE157" s="70" t="n">
        <f aca="false">kWhgen!AE157/(Z750RatedkWh*SurveyHrsIn!AE157)</f>
        <v>0.372043010752688</v>
      </c>
      <c r="AF157" s="70"/>
      <c r="AG157" s="70"/>
      <c r="AH157" s="70"/>
      <c r="AI157" s="70"/>
      <c r="AJ157" s="70"/>
      <c r="AK157" s="70"/>
      <c r="AL157" s="70"/>
      <c r="AM157" s="70"/>
      <c r="AN157" s="70"/>
      <c r="AO157" s="70" t="n">
        <f aca="false">AVERAGE(E157:P157)</f>
        <v>0.296802961104824</v>
      </c>
      <c r="AP157" s="70" t="n">
        <f aca="false">AVERAGE(Q157:AB157)</f>
        <v>0.294802324762383</v>
      </c>
      <c r="AQ157" s="70" t="n">
        <f aca="false">AVERAGE(AC157:AN157)</f>
        <v>0.439347830579969</v>
      </c>
      <c r="AR157" s="70" t="n">
        <f aca="false">AVERAGE(E157:G157)</f>
        <v>0.360732593124989</v>
      </c>
      <c r="AS157" s="70" t="n">
        <f aca="false">AVERAGE(H157:J157)</f>
        <v>0.312026841895659</v>
      </c>
      <c r="AT157" s="70" t="n">
        <f aca="false">AVERAGE(K157:M157)</f>
        <v>0.215567502986858</v>
      </c>
      <c r="AU157" s="136" t="n">
        <f aca="false">AVERAGE(N157:P157)</f>
        <v>0.298884906411788</v>
      </c>
      <c r="AV157" s="70" t="n">
        <f aca="false">AVERAGE(Q157:S157)</f>
        <v>0.220989076634238</v>
      </c>
      <c r="AW157" s="70" t="n">
        <f aca="false">AVERAGE(T157:V157)</f>
        <v>0.342370162678137</v>
      </c>
      <c r="AX157" s="70" t="n">
        <f aca="false">AVERAGE(W157:Y157)</f>
        <v>0.186998267622461</v>
      </c>
      <c r="AY157" s="70" t="n">
        <f aca="false">AVERAGE(Z157:AB157)</f>
        <v>0.428851792114695</v>
      </c>
      <c r="AZ157" s="70" t="n">
        <f aca="false">AVERAGE(AC157:AE157)</f>
        <v>0.439347830579969</v>
      </c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</row>
    <row r="158" customFormat="false" ht="12.75" hidden="true" customHeight="false" outlineLevel="0" collapsed="false">
      <c r="A158" s="69" t="s">
        <v>12</v>
      </c>
      <c r="B158" s="69" t="n">
        <v>1</v>
      </c>
      <c r="C158" s="69" t="n">
        <v>148</v>
      </c>
      <c r="D158" s="70" t="n">
        <f aca="false">kWhgen!D158/(Z750RatedkWh*SurveyHrsIn!D158)</f>
        <v>0.067741935483871</v>
      </c>
      <c r="E158" s="70" t="n">
        <f aca="false">kWhgen!E158/(Z750RatedkWh*SurveyHrsIn!E158)</f>
        <v>0.225516129032258</v>
      </c>
      <c r="F158" s="70" t="n">
        <f aca="false">kWhgen!F158/(Z750RatedkWh*SurveyHrsIn!F158)</f>
        <v>0.257555314566128</v>
      </c>
      <c r="G158" s="70" t="n">
        <f aca="false">kWhgen!G158/(Z750RatedkWh*SurveyHrsIn!G158)</f>
        <v>0.2280929042711</v>
      </c>
      <c r="H158" s="70" t="n">
        <f aca="false">kWhgen!H158/(Z750RatedkWh*SurveyHrsIn!H158)</f>
        <v>0.282592592592593</v>
      </c>
      <c r="I158" s="70" t="n">
        <f aca="false">kWhgen!I158/(Z750RatedkWh*SurveyHrsIn!I158)</f>
        <v>0.350179211469534</v>
      </c>
      <c r="J158" s="70" t="n">
        <f aca="false">kWhgen!J158/(Z750RatedkWh*SurveyHrsIn!J158)</f>
        <v>0.296666666666667</v>
      </c>
      <c r="K158" s="70" t="n">
        <f aca="false">kWhgen!K158/(Z750RatedkWh*SurveyHrsIn!K158)</f>
        <v>0.15089605734767</v>
      </c>
      <c r="L158" s="70" t="n">
        <f aca="false">kWhgen!L158/(Z750RatedkWh*SurveyHrsIn!L158)</f>
        <v>0.172759856630824</v>
      </c>
      <c r="M158" s="70" t="n">
        <f aca="false">kWhgen!M158/(Z750RatedkWh*SurveyHrsIn!M158)</f>
        <v>0.326666666666667</v>
      </c>
      <c r="N158" s="70" t="n">
        <f aca="false">kWhgen!N158/(Z750RatedkWh*SurveyHrsIn!N158)</f>
        <v>0.311469534050179</v>
      </c>
      <c r="O158" s="70" t="n">
        <f aca="false">kWhgen!O158/(Z750RatedkWh*SurveyHrsIn!O158)</f>
        <v>0.376296296296296</v>
      </c>
      <c r="P158" s="70" t="n">
        <f aca="false">kWhgen!P158/(Z750RatedkWh*SurveyHrsIn!P158)</f>
        <v>0.186379928315412</v>
      </c>
      <c r="Q158" s="70" t="n">
        <f aca="false">kWhgen!Q158/(Z750RatedkWh*SurveyHrsIn!Q158)</f>
        <v>0.360573476702509</v>
      </c>
      <c r="R158" s="70" t="n">
        <f aca="false">kWhgen!R158/(Z750RatedkWh*SurveyHrsIn!R158)</f>
        <v>0.26031746031746</v>
      </c>
      <c r="S158" s="70" t="n">
        <f aca="false">kWhgen!S158/(Z750RatedkWh*SurveyHrsIn!S158)</f>
        <v>0.289247311827957</v>
      </c>
      <c r="T158" s="70" t="n">
        <f aca="false">kWhgen!T158/(Z750RatedkWh*SurveyHrsIn!T158)</f>
        <v>0.427777777777778</v>
      </c>
      <c r="U158" s="70" t="n">
        <f aca="false">kWhgen!U158/(Z750RatedkWh*SurveyHrsIn!U158)</f>
        <v>0.374129445018171</v>
      </c>
      <c r="V158" s="70" t="n">
        <f aca="false">kWhgen!V158/(Z750RatedkWh*SurveyHrsIn!V158)</f>
        <v>0.119259259259259</v>
      </c>
      <c r="W158" s="70" t="n">
        <f aca="false">kWhgen!W158/(Z750RatedkWh*SurveyHrsIn!W158)</f>
        <v>0</v>
      </c>
      <c r="X158" s="70" t="n">
        <f aca="false">kWhgen!X158/(Z750RatedkWh*SurveyHrsIn!X158)</f>
        <v>0</v>
      </c>
      <c r="Y158" s="70" t="n">
        <f aca="false">kWhgen!Y158/(Z750RatedkWh*SurveyHrsIn!Y158)</f>
        <v>0</v>
      </c>
      <c r="Z158" s="70" t="n">
        <f aca="false">kWhgen!Z158/(Z750RatedkWh*SurveyHrsIn!Z158)</f>
        <v>0</v>
      </c>
      <c r="AA158" s="70" t="n">
        <f aca="false">kWhgen!AA158/(Z750RatedkWh*SurveyHrsIn!AA158)</f>
        <v>0</v>
      </c>
      <c r="AB158" s="70" t="n">
        <f aca="false">kWhgen!AB158/(Z750RatedkWh*SurveyHrsIn!AB158)</f>
        <v>0.233333333333333</v>
      </c>
      <c r="AC158" s="70" t="n">
        <f aca="false">kWhgen!AC158/(Z750RatedkWh*SurveyHrsIn!AC158)</f>
        <v>0.411861784970662</v>
      </c>
      <c r="AD158" s="70" t="n">
        <f aca="false">kWhgen!AD158/(Z750RatedkWh*SurveyHrsIn!AD158)</f>
        <v>0.547619047619048</v>
      </c>
      <c r="AE158" s="70" t="n">
        <f aca="false">kWhgen!AE158/(Z750RatedkWh*SurveyHrsIn!AE158)</f>
        <v>0.288172043010753</v>
      </c>
      <c r="AF158" s="70"/>
      <c r="AG158" s="70"/>
      <c r="AH158" s="70"/>
      <c r="AI158" s="70"/>
      <c r="AJ158" s="70"/>
      <c r="AK158" s="70"/>
      <c r="AL158" s="70"/>
      <c r="AM158" s="70"/>
      <c r="AN158" s="70"/>
      <c r="AO158" s="70" t="n">
        <f aca="false">AVERAGE(E158:P158)</f>
        <v>0.263755929825444</v>
      </c>
      <c r="AP158" s="70" t="n">
        <f aca="false">AVERAGE(Q158:AB158)</f>
        <v>0.172053172019706</v>
      </c>
      <c r="AQ158" s="70" t="n">
        <f aca="false">AVERAGE(AC158:AN158)</f>
        <v>0.415884291866821</v>
      </c>
      <c r="AR158" s="70" t="n">
        <f aca="false">AVERAGE(E158:G158)</f>
        <v>0.237054782623162</v>
      </c>
      <c r="AS158" s="70" t="n">
        <f aca="false">AVERAGE(H158:J158)</f>
        <v>0.309812823576264</v>
      </c>
      <c r="AT158" s="70" t="n">
        <f aca="false">AVERAGE(K158:M158)</f>
        <v>0.216774193548387</v>
      </c>
      <c r="AU158" s="136" t="n">
        <f aca="false">AVERAGE(N158:P158)</f>
        <v>0.291381919553963</v>
      </c>
      <c r="AV158" s="70" t="n">
        <f aca="false">AVERAGE(Q158:S158)</f>
        <v>0.303379416282642</v>
      </c>
      <c r="AW158" s="70" t="n">
        <f aca="false">AVERAGE(T158:V158)</f>
        <v>0.307055494018403</v>
      </c>
      <c r="AX158" s="70" t="n">
        <f aca="false">AVERAGE(W158:Y158)</f>
        <v>0</v>
      </c>
      <c r="AY158" s="70" t="n">
        <f aca="false">AVERAGE(Z158:AB158)</f>
        <v>0.0777777777777778</v>
      </c>
      <c r="AZ158" s="70" t="n">
        <f aca="false">AVERAGE(AC158:AE158)</f>
        <v>0.415884291866821</v>
      </c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</row>
    <row r="159" customFormat="false" ht="12.75" hidden="true" customHeight="false" outlineLevel="0" collapsed="false">
      <c r="A159" s="69" t="s">
        <v>12</v>
      </c>
      <c r="B159" s="69" t="n">
        <v>1</v>
      </c>
      <c r="C159" s="69" t="n">
        <v>149</v>
      </c>
      <c r="D159" s="70" t="n">
        <f aca="false">kWhgen!D159/(Z750RatedkWh*SurveyHrsIn!D159)</f>
        <v>0.401433691756272</v>
      </c>
      <c r="E159" s="70" t="n">
        <f aca="false">kWhgen!E159/(Z750RatedkWh*SurveyHrsIn!E159)</f>
        <v>0.346139784946237</v>
      </c>
      <c r="F159" s="70" t="n">
        <f aca="false">kWhgen!F159/(Z750RatedkWh*SurveyHrsIn!F159)</f>
        <v>0.398855617767865</v>
      </c>
      <c r="G159" s="70" t="n">
        <f aca="false">kWhgen!G159/(Z750RatedkWh*SurveyHrsIn!G159)</f>
        <v>0.286390392373909</v>
      </c>
      <c r="H159" s="70" t="n">
        <f aca="false">kWhgen!H159/(Z750RatedkWh*SurveyHrsIn!H159)</f>
        <v>0.363401851851852</v>
      </c>
      <c r="I159" s="70" t="n">
        <f aca="false">kWhgen!I159/(Z750RatedkWh*SurveyHrsIn!I159)</f>
        <v>0.335483870967742</v>
      </c>
      <c r="J159" s="70" t="n">
        <f aca="false">kWhgen!J159/(Z750RatedkWh*SurveyHrsIn!J159)</f>
        <v>0.312222222222222</v>
      </c>
      <c r="K159" s="70" t="n">
        <f aca="false">kWhgen!K159/(Z750RatedkWh*SurveyHrsIn!K159)</f>
        <v>0.145519713261649</v>
      </c>
      <c r="L159" s="70" t="n">
        <f aca="false">kWhgen!L159/(Z750RatedkWh*SurveyHrsIn!L159)</f>
        <v>0.164874551971326</v>
      </c>
      <c r="M159" s="70" t="n">
        <f aca="false">kWhgen!M159/(Z750RatedkWh*SurveyHrsIn!M159)</f>
        <v>0.30995</v>
      </c>
      <c r="N159" s="70" t="n">
        <f aca="false">kWhgen!N159/(Z750RatedkWh*SurveyHrsIn!N159)</f>
        <v>0.312612903225806</v>
      </c>
      <c r="O159" s="70" t="n">
        <f aca="false">kWhgen!O159/(Z750RatedkWh*SurveyHrsIn!O159)</f>
        <v>0.0711111111111111</v>
      </c>
      <c r="P159" s="70" t="n">
        <f aca="false">kWhgen!P159/(Z750RatedkWh*SurveyHrsIn!P159)</f>
        <v>0.243727598566308</v>
      </c>
      <c r="Q159" s="70" t="n">
        <f aca="false">kWhgen!Q159/(Z750RatedkWh*SurveyHrsIn!Q159)</f>
        <v>0.352688172043011</v>
      </c>
      <c r="R159" s="70" t="n">
        <f aca="false">kWhgen!R159/(Z750RatedkWh*SurveyHrsIn!R159)</f>
        <v>0.301190476190476</v>
      </c>
      <c r="S159" s="70" t="n">
        <f aca="false">kWhgen!S159/(Z750RatedkWh*SurveyHrsIn!S159)</f>
        <v>0.296415770609319</v>
      </c>
      <c r="T159" s="70" t="n">
        <f aca="false">kWhgen!T159/(Z750RatedkWh*SurveyHrsIn!T159)</f>
        <v>0.402222222222222</v>
      </c>
      <c r="U159" s="70" t="n">
        <f aca="false">kWhgen!U159/(Z750RatedkWh*SurveyHrsIn!U159)</f>
        <v>0.35072484312191</v>
      </c>
      <c r="V159" s="70" t="n">
        <f aca="false">kWhgen!V159/(Z750RatedkWh*SurveyHrsIn!V159)</f>
        <v>0.253703703703704</v>
      </c>
      <c r="W159" s="70" t="n">
        <f aca="false">kWhgen!W159/(Z750RatedkWh*SurveyHrsIn!W159)</f>
        <v>0.13405017921147</v>
      </c>
      <c r="X159" s="70" t="n">
        <f aca="false">kWhgen!X159/(Z750RatedkWh*SurveyHrsIn!X159)</f>
        <v>0.00716845878136201</v>
      </c>
      <c r="Y159" s="70" t="n">
        <f aca="false">kWhgen!Y159/(Z750RatedkWh*SurveyHrsIn!Y159)</f>
        <v>0.0811111111111111</v>
      </c>
      <c r="Z159" s="70" t="n">
        <f aca="false">kWhgen!Z159/(Z750RatedkWh*SurveyHrsIn!Z159)</f>
        <v>0.336200716845878</v>
      </c>
      <c r="AA159" s="70" t="n">
        <f aca="false">kWhgen!AA159/(Z750RatedkWh*SurveyHrsIn!AA159)</f>
        <v>0.393703703703704</v>
      </c>
      <c r="AB159" s="70" t="n">
        <f aca="false">kWhgen!AB159/(Z750RatedkWh*SurveyHrsIn!AB159)</f>
        <v>0.439068100358423</v>
      </c>
      <c r="AC159" s="70" t="n">
        <f aca="false">kWhgen!AC159/(Z750RatedkWh*SurveyHrsIn!AC159)</f>
        <v>0.403964397649189</v>
      </c>
      <c r="AD159" s="70" t="n">
        <f aca="false">kWhgen!AD159/(Z750RatedkWh*SurveyHrsIn!AD159)</f>
        <v>0.528174603174603</v>
      </c>
      <c r="AE159" s="70" t="n">
        <f aca="false">kWhgen!AE159/(Z750RatedkWh*SurveyHrsIn!AE159)</f>
        <v>0.389247311827957</v>
      </c>
      <c r="AF159" s="70"/>
      <c r="AG159" s="70"/>
      <c r="AH159" s="70"/>
      <c r="AI159" s="70"/>
      <c r="AJ159" s="70"/>
      <c r="AK159" s="70"/>
      <c r="AL159" s="70"/>
      <c r="AM159" s="70"/>
      <c r="AN159" s="70"/>
      <c r="AO159" s="70" t="n">
        <f aca="false">AVERAGE(E159:P159)</f>
        <v>0.274190801522169</v>
      </c>
      <c r="AP159" s="70" t="n">
        <f aca="false">AVERAGE(Q159:AB159)</f>
        <v>0.279020621491882</v>
      </c>
      <c r="AQ159" s="70" t="n">
        <f aca="false">AVERAGE(AC159:AN159)</f>
        <v>0.44046210421725</v>
      </c>
      <c r="AR159" s="70" t="n">
        <f aca="false">AVERAGE(E159:G159)</f>
        <v>0.343795265029337</v>
      </c>
      <c r="AS159" s="70" t="n">
        <f aca="false">AVERAGE(H159:J159)</f>
        <v>0.337035981680605</v>
      </c>
      <c r="AT159" s="70" t="n">
        <f aca="false">AVERAGE(K159:M159)</f>
        <v>0.206781421744325</v>
      </c>
      <c r="AU159" s="136" t="n">
        <f aca="false">AVERAGE(N159:P159)</f>
        <v>0.209150537634409</v>
      </c>
      <c r="AV159" s="70" t="n">
        <f aca="false">AVERAGE(Q159:S159)</f>
        <v>0.316764806280935</v>
      </c>
      <c r="AW159" s="70" t="n">
        <f aca="false">AVERAGE(T159:V159)</f>
        <v>0.335550256349279</v>
      </c>
      <c r="AX159" s="70" t="n">
        <f aca="false">AVERAGE(W159:Y159)</f>
        <v>0.0741099163679809</v>
      </c>
      <c r="AY159" s="70" t="n">
        <f aca="false">AVERAGE(Z159:AB159)</f>
        <v>0.389657506969335</v>
      </c>
      <c r="AZ159" s="70" t="n">
        <f aca="false">AVERAGE(AC159:AE159)</f>
        <v>0.44046210421725</v>
      </c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</row>
    <row r="160" customFormat="false" ht="12.75" hidden="true" customHeight="false" outlineLevel="0" collapsed="false">
      <c r="A160" s="69" t="s">
        <v>12</v>
      </c>
      <c r="B160" s="69" t="n">
        <v>1</v>
      </c>
      <c r="C160" s="69" t="n">
        <v>150</v>
      </c>
      <c r="D160" s="70" t="n">
        <f aca="false">kWhgen!D160/(Z750RatedkWh*SurveyHrsIn!D160)</f>
        <v>0.246236559139785</v>
      </c>
      <c r="E160" s="70" t="n">
        <f aca="false">kWhgen!E160/(Z750RatedkWh*SurveyHrsIn!E160)</f>
        <v>0.342105734767025</v>
      </c>
      <c r="F160" s="70" t="n">
        <f aca="false">kWhgen!F160/(Z750RatedkWh*SurveyHrsIn!F160)</f>
        <v>0.40221991070124</v>
      </c>
      <c r="G160" s="70" t="n">
        <f aca="false">kWhgen!G160/(Z750RatedkWh*SurveyHrsIn!G160)</f>
        <v>0.278426254654946</v>
      </c>
      <c r="H160" s="70" t="n">
        <f aca="false">kWhgen!H160/(Z750RatedkWh*SurveyHrsIn!H160)</f>
        <v>0.249474074074074</v>
      </c>
      <c r="I160" s="70" t="n">
        <f aca="false">kWhgen!I160/(Z750RatedkWh*SurveyHrsIn!I160)</f>
        <v>0.321146953405018</v>
      </c>
      <c r="J160" s="70" t="n">
        <f aca="false">kWhgen!J160/(Z750RatedkWh*SurveyHrsIn!J160)</f>
        <v>0.294444444444444</v>
      </c>
      <c r="K160" s="70" t="n">
        <f aca="false">kWhgen!K160/(Z750RatedkWh*SurveyHrsIn!K160)</f>
        <v>0.146236559139785</v>
      </c>
      <c r="L160" s="70" t="n">
        <f aca="false">kWhgen!L160/(Z750RatedkWh*SurveyHrsIn!L160)</f>
        <v>0.145519713261649</v>
      </c>
      <c r="M160" s="70" t="n">
        <f aca="false">kWhgen!M160/(Z750RatedkWh*SurveyHrsIn!M160)</f>
        <v>0.325555555555556</v>
      </c>
      <c r="N160" s="70" t="n">
        <f aca="false">kWhgen!N160/(Z750RatedkWh*SurveyHrsIn!N160)</f>
        <v>0.303942652329749</v>
      </c>
      <c r="O160" s="70" t="n">
        <f aca="false">kWhgen!O160/(Z750RatedkWh*SurveyHrsIn!O160)</f>
        <v>0.366296296296296</v>
      </c>
      <c r="P160" s="70" t="n">
        <f aca="false">kWhgen!P160/(Z750RatedkWh*SurveyHrsIn!P160)</f>
        <v>0.155197132616487</v>
      </c>
      <c r="Q160" s="70" t="n">
        <f aca="false">kWhgen!Q160/(Z750RatedkWh*SurveyHrsIn!Q160)</f>
        <v>0.246594982078853</v>
      </c>
      <c r="R160" s="70" t="n">
        <f aca="false">kWhgen!R160/(Z750RatedkWh*SurveyHrsIn!R160)</f>
        <v>0.191269841269841</v>
      </c>
      <c r="S160" s="70" t="n">
        <f aca="false">kWhgen!S160/(Z750RatedkWh*SurveyHrsIn!S160)</f>
        <v>0.230465949820789</v>
      </c>
      <c r="T160" s="70" t="n">
        <f aca="false">kWhgen!T160/(Z750RatedkWh*SurveyHrsIn!T160)</f>
        <v>0.415185185185185</v>
      </c>
      <c r="U160" s="70" t="n">
        <f aca="false">kWhgen!U160/(Z750RatedkWh*SurveyHrsIn!U160)</f>
        <v>0.349003916511891</v>
      </c>
      <c r="V160" s="70" t="n">
        <f aca="false">kWhgen!V160/(Z750RatedkWh*SurveyHrsIn!V160)</f>
        <v>0.212222222222222</v>
      </c>
      <c r="W160" s="70" t="n">
        <f aca="false">kWhgen!W160/(Z750RatedkWh*SurveyHrsIn!W160)</f>
        <v>0.14910394265233</v>
      </c>
      <c r="X160" s="70" t="n">
        <f aca="false">kWhgen!X160/(Z750RatedkWh*SurveyHrsIn!X160)</f>
        <v>0.169534050179211</v>
      </c>
      <c r="Y160" s="70" t="n">
        <f aca="false">kWhgen!Y160/(Z750RatedkWh*SurveyHrsIn!Y160)</f>
        <v>0.181481481481482</v>
      </c>
      <c r="Z160" s="70" t="n">
        <f aca="false">kWhgen!Z160/(Z750RatedkWh*SurveyHrsIn!Z160)</f>
        <v>0.387096774193548</v>
      </c>
      <c r="AA160" s="70" t="n">
        <f aca="false">kWhgen!AA160/(Z750RatedkWh*SurveyHrsIn!AA160)</f>
        <v>0.398888888888889</v>
      </c>
      <c r="AB160" s="70" t="n">
        <f aca="false">kWhgen!AB160/(Z750RatedkWh*SurveyHrsIn!AB160)</f>
        <v>0.359498207885305</v>
      </c>
      <c r="AC160" s="70" t="n">
        <f aca="false">kWhgen!AC160/(Z750RatedkWh*SurveyHrsIn!AC160)</f>
        <v>0.403888703840996</v>
      </c>
      <c r="AD160" s="70" t="n">
        <f aca="false">kWhgen!AD160/(Z750RatedkWh*SurveyHrsIn!AD160)</f>
        <v>0.541666666666667</v>
      </c>
      <c r="AE160" s="70" t="n">
        <f aca="false">kWhgen!AE160/(Z750RatedkWh*SurveyHrsIn!AE160)</f>
        <v>0.375985663082437</v>
      </c>
      <c r="AF160" s="70"/>
      <c r="AG160" s="70"/>
      <c r="AH160" s="70"/>
      <c r="AI160" s="70"/>
      <c r="AJ160" s="70"/>
      <c r="AK160" s="70"/>
      <c r="AL160" s="70"/>
      <c r="AM160" s="70"/>
      <c r="AN160" s="70"/>
      <c r="AO160" s="70" t="n">
        <f aca="false">AVERAGE(E160:P160)</f>
        <v>0.277547106770522</v>
      </c>
      <c r="AP160" s="70" t="n">
        <f aca="false">AVERAGE(Q160:AB160)</f>
        <v>0.274195453530796</v>
      </c>
      <c r="AQ160" s="70" t="n">
        <f aca="false">AVERAGE(AC160:AN160)</f>
        <v>0.440513677863367</v>
      </c>
      <c r="AR160" s="70" t="n">
        <f aca="false">AVERAGE(E160:G160)</f>
        <v>0.34091730004107</v>
      </c>
      <c r="AS160" s="70" t="n">
        <f aca="false">AVERAGE(H160:J160)</f>
        <v>0.288355157307846</v>
      </c>
      <c r="AT160" s="70" t="n">
        <f aca="false">AVERAGE(K160:M160)</f>
        <v>0.205770609318996</v>
      </c>
      <c r="AU160" s="136" t="n">
        <f aca="false">AVERAGE(N160:P160)</f>
        <v>0.275145360414178</v>
      </c>
      <c r="AV160" s="70" t="n">
        <f aca="false">AVERAGE(Q160:S160)</f>
        <v>0.222776924389828</v>
      </c>
      <c r="AW160" s="70" t="n">
        <f aca="false">AVERAGE(T160:V160)</f>
        <v>0.325470441306433</v>
      </c>
      <c r="AX160" s="70" t="n">
        <f aca="false">AVERAGE(W160:Y160)</f>
        <v>0.166706491437674</v>
      </c>
      <c r="AY160" s="70" t="n">
        <f aca="false">AVERAGE(Z160:AB160)</f>
        <v>0.381827956989247</v>
      </c>
      <c r="AZ160" s="70" t="n">
        <f aca="false">AVERAGE(AC160:AE160)</f>
        <v>0.440513677863367</v>
      </c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</row>
    <row r="161" customFormat="false" ht="12.75" hidden="true" customHeight="false" outlineLevel="0" collapsed="false">
      <c r="A161" s="69" t="s">
        <v>12</v>
      </c>
      <c r="B161" s="69" t="n">
        <v>1</v>
      </c>
      <c r="C161" s="69" t="n">
        <v>151</v>
      </c>
      <c r="D161" s="70" t="n">
        <f aca="false">kWhgen!D161/(Z750RatedkWh*SurveyHrsIn!D161)</f>
        <v>0.397849462365591</v>
      </c>
      <c r="E161" s="70" t="n">
        <f aca="false">kWhgen!E161/(Z750RatedkWh*SurveyHrsIn!E161)</f>
        <v>0.326372759856631</v>
      </c>
      <c r="F161" s="70" t="n">
        <f aca="false">kWhgen!F161/(Z750RatedkWh*SurveyHrsIn!F161)</f>
        <v>0.398855617767865</v>
      </c>
      <c r="G161" s="70" t="n">
        <f aca="false">kWhgen!G161/(Z750RatedkWh*SurveyHrsIn!G161)</f>
        <v>0.310601371039556</v>
      </c>
      <c r="H161" s="70" t="n">
        <f aca="false">kWhgen!H161/(Z750RatedkWh*SurveyHrsIn!H161)</f>
        <v>0.330740740740741</v>
      </c>
      <c r="I161" s="70" t="n">
        <f aca="false">kWhgen!I161/(Z750RatedkWh*SurveyHrsIn!I161)</f>
        <v>0.362007168458781</v>
      </c>
      <c r="J161" s="70" t="n">
        <f aca="false">kWhgen!J161/(Z750RatedkWh*SurveyHrsIn!J161)</f>
        <v>0.32962962962963</v>
      </c>
      <c r="K161" s="70" t="n">
        <f aca="false">kWhgen!K161/(Z750RatedkWh*SurveyHrsIn!K161)</f>
        <v>0.156989247311828</v>
      </c>
      <c r="L161" s="70" t="n">
        <f aca="false">kWhgen!L161/(Z750RatedkWh*SurveyHrsIn!L161)</f>
        <v>0.175627240143369</v>
      </c>
      <c r="M161" s="70" t="n">
        <f aca="false">kWhgen!M161/(Z750RatedkWh*SurveyHrsIn!M161)</f>
        <v>0.336111111111111</v>
      </c>
      <c r="N161" s="70" t="n">
        <f aca="false">kWhgen!N161/(Z750RatedkWh*SurveyHrsIn!N161)</f>
        <v>0.341367383512545</v>
      </c>
      <c r="O161" s="70" t="n">
        <f aca="false">kWhgen!O161/(Z750RatedkWh*SurveyHrsIn!O161)</f>
        <v>0.381851851851852</v>
      </c>
      <c r="P161" s="70" t="n">
        <f aca="false">kWhgen!P161/(Z750RatedkWh*SurveyHrsIn!P161)</f>
        <v>0.259856630824373</v>
      </c>
      <c r="Q161" s="70" t="n">
        <f aca="false">kWhgen!Q161/(Z750RatedkWh*SurveyHrsIn!Q161)</f>
        <v>0.254838709677419</v>
      </c>
      <c r="R161" s="70" t="n">
        <f aca="false">kWhgen!R161/(Z750RatedkWh*SurveyHrsIn!R161)</f>
        <v>0.201587301587302</v>
      </c>
      <c r="S161" s="70" t="n">
        <f aca="false">kWhgen!S161/(Z750RatedkWh*SurveyHrsIn!S161)</f>
        <v>0.266666666666667</v>
      </c>
      <c r="T161" s="70" t="n">
        <f aca="false">kWhgen!T161/(Z750RatedkWh*SurveyHrsIn!T161)</f>
        <v>0.420740740740741</v>
      </c>
      <c r="U161" s="70" t="n">
        <f aca="false">kWhgen!U161/(Z750RatedkWh*SurveyHrsIn!U161)</f>
        <v>0.361050402782025</v>
      </c>
      <c r="V161" s="70" t="n">
        <f aca="false">kWhgen!V161/(Z750RatedkWh*SurveyHrsIn!V161)</f>
        <v>0.263333333333333</v>
      </c>
      <c r="W161" s="70" t="n">
        <f aca="false">kWhgen!W161/(Z750RatedkWh*SurveyHrsIn!W161)</f>
        <v>0.155197132616487</v>
      </c>
      <c r="X161" s="70" t="n">
        <f aca="false">kWhgen!X161/(Z750RatedkWh*SurveyHrsIn!X161)</f>
        <v>0.148387096774194</v>
      </c>
      <c r="Y161" s="70" t="n">
        <f aca="false">kWhgen!Y161/(Z750RatedkWh*SurveyHrsIn!Y161)</f>
        <v>0.145925925925926</v>
      </c>
      <c r="Z161" s="70" t="n">
        <f aca="false">kWhgen!Z161/(Z750RatedkWh*SurveyHrsIn!Z161)</f>
        <v>0.382078853046595</v>
      </c>
      <c r="AA161" s="70" t="n">
        <f aca="false">kWhgen!AA161/(Z750RatedkWh*SurveyHrsIn!AA161)</f>
        <v>0.397037037037037</v>
      </c>
      <c r="AB161" s="70" t="n">
        <f aca="false">kWhgen!AB161/(Z750RatedkWh*SurveyHrsIn!AB161)</f>
        <v>0.443010752688172</v>
      </c>
      <c r="AC161" s="70" t="n">
        <f aca="false">kWhgen!AC161/(Z750RatedkWh*SurveyHrsIn!AC161)</f>
        <v>0.402282313022677</v>
      </c>
      <c r="AD161" s="70" t="n">
        <f aca="false">kWhgen!AD161/(Z750RatedkWh*SurveyHrsIn!AD161)</f>
        <v>0.541666666666667</v>
      </c>
      <c r="AE161" s="70" t="n">
        <f aca="false">kWhgen!AE161/(Z750RatedkWh*SurveyHrsIn!AE161)</f>
        <v>0.373835125448029</v>
      </c>
      <c r="AF161" s="70"/>
      <c r="AG161" s="70"/>
      <c r="AH161" s="70"/>
      <c r="AI161" s="70"/>
      <c r="AJ161" s="70"/>
      <c r="AK161" s="70"/>
      <c r="AL161" s="70"/>
      <c r="AM161" s="70"/>
      <c r="AN161" s="70"/>
      <c r="AO161" s="70" t="n">
        <f aca="false">AVERAGE(E161:P161)</f>
        <v>0.309167562687357</v>
      </c>
      <c r="AP161" s="70" t="n">
        <f aca="false">AVERAGE(Q161:AB161)</f>
        <v>0.286654496072992</v>
      </c>
      <c r="AQ161" s="70" t="n">
        <f aca="false">AVERAGE(AC161:AN161)</f>
        <v>0.439261368379124</v>
      </c>
      <c r="AR161" s="70" t="n">
        <f aca="false">AVERAGE(E161:G161)</f>
        <v>0.345276582888017</v>
      </c>
      <c r="AS161" s="70" t="n">
        <f aca="false">AVERAGE(H161:J161)</f>
        <v>0.340792512943051</v>
      </c>
      <c r="AT161" s="70" t="n">
        <f aca="false">AVERAGE(K161:M161)</f>
        <v>0.222909199522103</v>
      </c>
      <c r="AU161" s="136" t="n">
        <f aca="false">AVERAGE(N161:P161)</f>
        <v>0.327691955396256</v>
      </c>
      <c r="AV161" s="70" t="n">
        <f aca="false">AVERAGE(Q161:S161)</f>
        <v>0.241030892643796</v>
      </c>
      <c r="AW161" s="70" t="n">
        <f aca="false">AVERAGE(T161:V161)</f>
        <v>0.3483748256187</v>
      </c>
      <c r="AX161" s="70" t="n">
        <f aca="false">AVERAGE(W161:Y161)</f>
        <v>0.149836718438869</v>
      </c>
      <c r="AY161" s="70" t="n">
        <f aca="false">AVERAGE(Z161:AB161)</f>
        <v>0.407375547590601</v>
      </c>
      <c r="AZ161" s="70" t="n">
        <f aca="false">AVERAGE(AC161:AE161)</f>
        <v>0.439261368379124</v>
      </c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</row>
    <row r="162" customFormat="false" ht="12.75" hidden="true" customHeight="false" outlineLevel="0" collapsed="false">
      <c r="A162" s="69" t="s">
        <v>12</v>
      </c>
      <c r="B162" s="69" t="n">
        <v>1</v>
      </c>
      <c r="C162" s="69" t="n">
        <v>152</v>
      </c>
      <c r="D162" s="70" t="n">
        <f aca="false">kWhgen!D162/(Z750RatedkWh*SurveyHrsIn!D162)</f>
        <v>0.408243727598566</v>
      </c>
      <c r="E162" s="70" t="n">
        <f aca="false">kWhgen!E162/(Z750RatedkWh*SurveyHrsIn!E162)</f>
        <v>0.31386559139785</v>
      </c>
      <c r="F162" s="70" t="n">
        <f aca="false">kWhgen!F162/(Z750RatedkWh*SurveyHrsIn!F162)</f>
        <v>0.423527099279279</v>
      </c>
      <c r="G162" s="70" t="n">
        <f aca="false">kWhgen!G162/(Z750RatedkWh*SurveyHrsIn!G162)</f>
        <v>0.30964567451328</v>
      </c>
      <c r="H162" s="70" t="n">
        <f aca="false">kWhgen!H162/(Z750RatedkWh*SurveyHrsIn!H162)</f>
        <v>0.331111111111111</v>
      </c>
      <c r="I162" s="70" t="n">
        <f aca="false">kWhgen!I162/(Z750RatedkWh*SurveyHrsIn!I162)</f>
        <v>0.323297491039427</v>
      </c>
      <c r="J162" s="70" t="n">
        <f aca="false">kWhgen!J162/(Z750RatedkWh*SurveyHrsIn!J162)</f>
        <v>0.337407407407407</v>
      </c>
      <c r="K162" s="70" t="n">
        <f aca="false">kWhgen!K162/(Z750RatedkWh*SurveyHrsIn!K162)</f>
        <v>0.163440860215054</v>
      </c>
      <c r="L162" s="70" t="n">
        <f aca="false">kWhgen!L162/(Z750RatedkWh*SurveyHrsIn!L162)</f>
        <v>0.173835125448029</v>
      </c>
      <c r="M162" s="70" t="n">
        <f aca="false">kWhgen!M162/(Z750RatedkWh*SurveyHrsIn!M162)</f>
        <v>0.34225</v>
      </c>
      <c r="N162" s="70" t="n">
        <f aca="false">kWhgen!N162/(Z750RatedkWh*SurveyHrsIn!N162)</f>
        <v>0.342351254480287</v>
      </c>
      <c r="O162" s="70" t="n">
        <f aca="false">kWhgen!O162/(Z750RatedkWh*SurveyHrsIn!O162)</f>
        <v>0.37</v>
      </c>
      <c r="P162" s="70" t="n">
        <f aca="false">kWhgen!P162/(Z750RatedkWh*SurveyHrsIn!P162)</f>
        <v>0.208602150537634</v>
      </c>
      <c r="Q162" s="70" t="n">
        <f aca="false">kWhgen!Q162/(Z750RatedkWh*SurveyHrsIn!Q162)</f>
        <v>0.226881720430108</v>
      </c>
      <c r="R162" s="70" t="n">
        <f aca="false">kWhgen!R162/(Z750RatedkWh*SurveyHrsIn!R162)</f>
        <v>0.0166666666666667</v>
      </c>
      <c r="S162" s="70" t="n">
        <f aca="false">kWhgen!S162/(Z750RatedkWh*SurveyHrsIn!S162)</f>
        <v>0.308243727598566</v>
      </c>
      <c r="T162" s="70" t="n">
        <f aca="false">kWhgen!T162/(Z750RatedkWh*SurveyHrsIn!T162)</f>
        <v>0.443333333333333</v>
      </c>
      <c r="U162" s="70" t="n">
        <f aca="false">kWhgen!U162/(Z750RatedkWh*SurveyHrsIn!U162)</f>
        <v>0.379292224848229</v>
      </c>
      <c r="V162" s="70" t="n">
        <f aca="false">kWhgen!V162/(Z750RatedkWh*SurveyHrsIn!V162)</f>
        <v>0.300740740740741</v>
      </c>
      <c r="W162" s="70" t="n">
        <f aca="false">kWhgen!W162/(Z750RatedkWh*SurveyHrsIn!W162)</f>
        <v>0.163799283154122</v>
      </c>
      <c r="X162" s="70" t="n">
        <f aca="false">kWhgen!X162/(Z750RatedkWh*SurveyHrsIn!X162)</f>
        <v>0.185663082437276</v>
      </c>
      <c r="Y162" s="70" t="n">
        <f aca="false">kWhgen!Y162/(Z750RatedkWh*SurveyHrsIn!Y162)</f>
        <v>0.187777777777778</v>
      </c>
      <c r="Z162" s="70" t="n">
        <f aca="false">kWhgen!Z162/(Z750RatedkWh*SurveyHrsIn!Z162)</f>
        <v>0.399641577060932</v>
      </c>
      <c r="AA162" s="70" t="n">
        <f aca="false">kWhgen!AA162/(Z750RatedkWh*SurveyHrsIn!AA162)</f>
        <v>0.41</v>
      </c>
      <c r="AB162" s="70" t="n">
        <f aca="false">kWhgen!AB162/(Z750RatedkWh*SurveyHrsIn!AB162)</f>
        <v>0.456272401433692</v>
      </c>
      <c r="AC162" s="70" t="n">
        <f aca="false">kWhgen!AC162/(Z750RatedkWh*SurveyHrsIn!AC162)</f>
        <v>0.401471548232698</v>
      </c>
      <c r="AD162" s="70" t="n">
        <f aca="false">kWhgen!AD162/(Z750RatedkWh*SurveyHrsIn!AD162)</f>
        <v>0.531349206349206</v>
      </c>
      <c r="AE162" s="70" t="n">
        <f aca="false">kWhgen!AE162/(Z750RatedkWh*SurveyHrsIn!AE162)</f>
        <v>0.381362007168459</v>
      </c>
      <c r="AF162" s="70"/>
      <c r="AG162" s="70"/>
      <c r="AH162" s="70"/>
      <c r="AI162" s="70"/>
      <c r="AJ162" s="70"/>
      <c r="AK162" s="70"/>
      <c r="AL162" s="70"/>
      <c r="AM162" s="70"/>
      <c r="AN162" s="70"/>
      <c r="AO162" s="70" t="n">
        <f aca="false">AVERAGE(E162:P162)</f>
        <v>0.30327781378578</v>
      </c>
      <c r="AP162" s="70" t="n">
        <f aca="false">AVERAGE(Q162:AB162)</f>
        <v>0.289859377956787</v>
      </c>
      <c r="AQ162" s="70" t="n">
        <f aca="false">AVERAGE(AC162:AN162)</f>
        <v>0.438060920583454</v>
      </c>
      <c r="AR162" s="70" t="n">
        <f aca="false">AVERAGE(E162:G162)</f>
        <v>0.349012788396803</v>
      </c>
      <c r="AS162" s="70" t="n">
        <f aca="false">AVERAGE(H162:J162)</f>
        <v>0.330605336519315</v>
      </c>
      <c r="AT162" s="70" t="n">
        <f aca="false">AVERAGE(K162:M162)</f>
        <v>0.226508661887694</v>
      </c>
      <c r="AU162" s="136" t="n">
        <f aca="false">AVERAGE(N162:P162)</f>
        <v>0.306984468339307</v>
      </c>
      <c r="AV162" s="70" t="n">
        <f aca="false">AVERAGE(Q162:S162)</f>
        <v>0.183930704898447</v>
      </c>
      <c r="AW162" s="70" t="n">
        <f aca="false">AVERAGE(T162:V162)</f>
        <v>0.374455432974101</v>
      </c>
      <c r="AX162" s="70" t="n">
        <f aca="false">AVERAGE(W162:Y162)</f>
        <v>0.179080047789725</v>
      </c>
      <c r="AY162" s="70" t="n">
        <f aca="false">AVERAGE(Z162:AB162)</f>
        <v>0.421971326164875</v>
      </c>
      <c r="AZ162" s="70" t="n">
        <f aca="false">AVERAGE(AC162:AE162)</f>
        <v>0.438060920583454</v>
      </c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</row>
    <row r="163" customFormat="false" ht="12.75" hidden="true" customHeight="false" outlineLevel="0" collapsed="false">
      <c r="A163" s="69" t="s">
        <v>12</v>
      </c>
      <c r="B163" s="69" t="n">
        <v>1</v>
      </c>
      <c r="C163" s="69" t="n">
        <v>153</v>
      </c>
      <c r="D163" s="70" t="n">
        <f aca="false">kWhgen!D163/(Z750RatedkWh*SurveyHrsIn!D163)</f>
        <v>0.248387096774194</v>
      </c>
      <c r="E163" s="70" t="n">
        <f aca="false">kWhgen!E163/(Z750RatedkWh*SurveyHrsIn!E163)</f>
        <v>0.332532258064516</v>
      </c>
      <c r="F163" s="70" t="n">
        <f aca="false">kWhgen!F163/(Z750RatedkWh*SurveyHrsIn!F163)</f>
        <v>0.447966818388617</v>
      </c>
      <c r="G163" s="70" t="n">
        <f aca="false">kWhgen!G163/(Z750RatedkWh*SurveyHrsIn!G163)</f>
        <v>0.33544948072272</v>
      </c>
      <c r="H163" s="70" t="n">
        <f aca="false">kWhgen!H163/(Z750RatedkWh*SurveyHrsIn!H163)</f>
        <v>0.436853703703704</v>
      </c>
      <c r="I163" s="70" t="n">
        <f aca="false">kWhgen!I163/(Z750RatedkWh*SurveyHrsIn!I163)</f>
        <v>0.402867383512545</v>
      </c>
      <c r="J163" s="70" t="n">
        <f aca="false">kWhgen!J163/(Z750RatedkWh*SurveyHrsIn!J163)</f>
        <v>0.335185185185185</v>
      </c>
      <c r="K163" s="70" t="n">
        <f aca="false">kWhgen!K163/(Z750RatedkWh*SurveyHrsIn!K163)</f>
        <v>0.18494623655914</v>
      </c>
      <c r="L163" s="70" t="n">
        <f aca="false">kWhgen!L163/(Z750RatedkWh*SurveyHrsIn!L163)</f>
        <v>0.205376344086022</v>
      </c>
      <c r="M163" s="70" t="n">
        <f aca="false">kWhgen!M163/(Z750RatedkWh*SurveyHrsIn!M163)</f>
        <v>0.369268518518519</v>
      </c>
      <c r="N163" s="70" t="n">
        <f aca="false">kWhgen!N163/(Z750RatedkWh*SurveyHrsIn!N163)</f>
        <v>0.370670250896057</v>
      </c>
      <c r="O163" s="70" t="n">
        <f aca="false">kWhgen!O163/(Z750RatedkWh*SurveyHrsIn!O163)</f>
        <v>0.424814814814815</v>
      </c>
      <c r="P163" s="70" t="n">
        <f aca="false">kWhgen!P163/(Z750RatedkWh*SurveyHrsIn!P163)</f>
        <v>0.36594982078853</v>
      </c>
      <c r="Q163" s="70" t="n">
        <f aca="false">kWhgen!Q163/(Z750RatedkWh*SurveyHrsIn!Q163)</f>
        <v>0.392114695340502</v>
      </c>
      <c r="R163" s="70" t="n">
        <f aca="false">kWhgen!R163/(Z750RatedkWh*SurveyHrsIn!R163)</f>
        <v>0.383333333333333</v>
      </c>
      <c r="S163" s="70" t="n">
        <f aca="false">kWhgen!S163/(Z750RatedkWh*SurveyHrsIn!S163)</f>
        <v>0.309677419354839</v>
      </c>
      <c r="T163" s="70" t="n">
        <f aca="false">kWhgen!T163/(Z750RatedkWh*SurveyHrsIn!T163)</f>
        <v>0.437037037037037</v>
      </c>
      <c r="U163" s="70" t="n">
        <f aca="false">kWhgen!U163/(Z750RatedkWh*SurveyHrsIn!U163)</f>
        <v>0.395124749660405</v>
      </c>
      <c r="V163" s="70" t="n">
        <f aca="false">kWhgen!V163/(Z750RatedkWh*SurveyHrsIn!V163)</f>
        <v>0.208148148148148</v>
      </c>
      <c r="W163" s="70" t="n">
        <f aca="false">kWhgen!W163/(Z750RatedkWh*SurveyHrsIn!W163)</f>
        <v>0.0043010752688172</v>
      </c>
      <c r="X163" s="70" t="n">
        <f aca="false">kWhgen!X163/(Z750RatedkWh*SurveyHrsIn!X163)</f>
        <v>0</v>
      </c>
      <c r="Y163" s="70" t="n">
        <f aca="false">kWhgen!Y163/(Z750RatedkWh*SurveyHrsIn!Y163)</f>
        <v>0.201111111111111</v>
      </c>
      <c r="Z163" s="70" t="n">
        <f aca="false">kWhgen!Z163/(Z750RatedkWh*SurveyHrsIn!Z163)</f>
        <v>0.42258064516129</v>
      </c>
      <c r="AA163" s="70" t="n">
        <f aca="false">kWhgen!AA163/(Z750RatedkWh*SurveyHrsIn!AA163)</f>
        <v>0.442592592592593</v>
      </c>
      <c r="AB163" s="70" t="n">
        <f aca="false">kWhgen!AB163/(Z750RatedkWh*SurveyHrsIn!AB163)</f>
        <v>0.480286738351254</v>
      </c>
      <c r="AC163" s="70" t="n">
        <f aca="false">kWhgen!AC163/(Z750RatedkWh*SurveyHrsIn!AC163)</f>
        <v>0.407029155838693</v>
      </c>
      <c r="AD163" s="70" t="n">
        <f aca="false">kWhgen!AD163/(Z750RatedkWh*SurveyHrsIn!AD163)</f>
        <v>0.582539682539683</v>
      </c>
      <c r="AE163" s="70" t="n">
        <f aca="false">kWhgen!AE163/(Z750RatedkWh*SurveyHrsIn!AE163)</f>
        <v>0.381362007168459</v>
      </c>
      <c r="AF163" s="70"/>
      <c r="AG163" s="70"/>
      <c r="AH163" s="70"/>
      <c r="AI163" s="70"/>
      <c r="AJ163" s="70"/>
      <c r="AK163" s="70"/>
      <c r="AL163" s="70"/>
      <c r="AM163" s="70"/>
      <c r="AN163" s="70"/>
      <c r="AO163" s="70" t="n">
        <f aca="false">AVERAGE(E163:P163)</f>
        <v>0.350990067936697</v>
      </c>
      <c r="AP163" s="70" t="n">
        <f aca="false">AVERAGE(Q163:AB163)</f>
        <v>0.306358962113278</v>
      </c>
      <c r="AQ163" s="70" t="n">
        <f aca="false">AVERAGE(AC163:AN163)</f>
        <v>0.456976948515612</v>
      </c>
      <c r="AR163" s="70" t="n">
        <f aca="false">AVERAGE(E163:G163)</f>
        <v>0.371982852391951</v>
      </c>
      <c r="AS163" s="70" t="n">
        <f aca="false">AVERAGE(H163:J163)</f>
        <v>0.391635424133811</v>
      </c>
      <c r="AT163" s="70" t="n">
        <f aca="false">AVERAGE(K163:M163)</f>
        <v>0.25319703305456</v>
      </c>
      <c r="AU163" s="136" t="n">
        <f aca="false">AVERAGE(N163:P163)</f>
        <v>0.387144962166468</v>
      </c>
      <c r="AV163" s="70" t="n">
        <f aca="false">AVERAGE(Q163:S163)</f>
        <v>0.361708482676225</v>
      </c>
      <c r="AW163" s="70" t="n">
        <f aca="false">AVERAGE(T163:V163)</f>
        <v>0.346769978281863</v>
      </c>
      <c r="AX163" s="70" t="n">
        <f aca="false">AVERAGE(W163:Y163)</f>
        <v>0.0684707287933094</v>
      </c>
      <c r="AY163" s="70" t="n">
        <f aca="false">AVERAGE(Z163:AB163)</f>
        <v>0.448486658701712</v>
      </c>
      <c r="AZ163" s="70" t="n">
        <f aca="false">AVERAGE(AC163:AE163)</f>
        <v>0.456976948515612</v>
      </c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</row>
    <row r="164" customFormat="false" ht="12.75" hidden="true" customHeight="false" outlineLevel="0" collapsed="false">
      <c r="A164" s="69" t="s">
        <v>12</v>
      </c>
      <c r="B164" s="69" t="n">
        <v>1</v>
      </c>
      <c r="C164" s="69" t="n">
        <v>154</v>
      </c>
      <c r="D164" s="70" t="n">
        <f aca="false">kWhgen!D164/(Z750RatedkWh*SurveyHrsIn!D164)</f>
        <v>0.222939068100358</v>
      </c>
      <c r="E164" s="70" t="n">
        <f aca="false">kWhgen!E164/(Z750RatedkWh*SurveyHrsIn!E164)</f>
        <v>0.350982078853047</v>
      </c>
      <c r="F164" s="70" t="n">
        <f aca="false">kWhgen!F164/(Z750RatedkWh*SurveyHrsIn!F164)</f>
        <v>0.365960309085979</v>
      </c>
      <c r="G164" s="70" t="n">
        <f aca="false">kWhgen!G164/(Z750RatedkWh*SurveyHrsIn!G164)</f>
        <v>0.289576047461494</v>
      </c>
      <c r="H164" s="70" t="n">
        <f aca="false">kWhgen!H164/(Z750RatedkWh*SurveyHrsIn!H164)</f>
        <v>0.341677777777778</v>
      </c>
      <c r="I164" s="70" t="n">
        <f aca="false">kWhgen!I164/(Z750RatedkWh*SurveyHrsIn!I164)</f>
        <v>0.327240143369176</v>
      </c>
      <c r="J164" s="70" t="n">
        <f aca="false">kWhgen!J164/(Z750RatedkWh*SurveyHrsIn!J164)</f>
        <v>0.303703703703704</v>
      </c>
      <c r="K164" s="70" t="n">
        <f aca="false">kWhgen!K164/(Z750RatedkWh*SurveyHrsIn!K164)</f>
        <v>0.13405017921147</v>
      </c>
      <c r="L164" s="70" t="n">
        <f aca="false">kWhgen!L164/(Z750RatedkWh*SurveyHrsIn!L164)</f>
        <v>0.159856630824373</v>
      </c>
      <c r="M164" s="70" t="n">
        <f aca="false">kWhgen!M164/(Z750RatedkWh*SurveyHrsIn!M164)</f>
        <v>0.298883333333333</v>
      </c>
      <c r="N164" s="70" t="n">
        <f aca="false">kWhgen!N164/(Z750RatedkWh*SurveyHrsIn!N164)</f>
        <v>0.297659498207885</v>
      </c>
      <c r="O164" s="70" t="n">
        <f aca="false">kWhgen!O164/(Z750RatedkWh*SurveyHrsIn!O164)</f>
        <v>0.410248148148148</v>
      </c>
      <c r="P164" s="70" t="n">
        <f aca="false">kWhgen!P164/(Z750RatedkWh*SurveyHrsIn!P164)</f>
        <v>0.344086021505376</v>
      </c>
      <c r="Q164" s="70" t="n">
        <f aca="false">kWhgen!Q164/(Z750RatedkWh*SurveyHrsIn!Q164)</f>
        <v>0.377060931899642</v>
      </c>
      <c r="R164" s="70" t="n">
        <f aca="false">kWhgen!R164/(Z750RatedkWh*SurveyHrsIn!R164)</f>
        <v>0.246428571428571</v>
      </c>
      <c r="S164" s="70" t="n">
        <f aca="false">kWhgen!S164/(Z750RatedkWh*SurveyHrsIn!S164)</f>
        <v>0.273476702508961</v>
      </c>
      <c r="T164" s="70" t="n">
        <f aca="false">kWhgen!T164/(Z750RatedkWh*SurveyHrsIn!T164)</f>
        <v>0.410740740740741</v>
      </c>
      <c r="U164" s="70" t="n">
        <f aca="false">kWhgen!U164/(Z750RatedkWh*SurveyHrsIn!U164)</f>
        <v>0.331450465089695</v>
      </c>
      <c r="V164" s="70" t="n">
        <f aca="false">kWhgen!V164/(Z750RatedkWh*SurveyHrsIn!V164)</f>
        <v>0.253703703703704</v>
      </c>
      <c r="W164" s="70" t="n">
        <f aca="false">kWhgen!W164/(Z750RatedkWh*SurveyHrsIn!W164)</f>
        <v>0.13584229390681</v>
      </c>
      <c r="X164" s="70" t="n">
        <f aca="false">kWhgen!X164/(Z750RatedkWh*SurveyHrsIn!X164)</f>
        <v>0.161648745519713</v>
      </c>
      <c r="Y164" s="70" t="n">
        <f aca="false">kWhgen!Y164/(Z750RatedkWh*SurveyHrsIn!Y164)</f>
        <v>0.175925925925926</v>
      </c>
      <c r="Z164" s="70" t="n">
        <f aca="false">kWhgen!Z164/(Z750RatedkWh*SurveyHrsIn!Z164)</f>
        <v>0.383870967741935</v>
      </c>
      <c r="AA164" s="70" t="n">
        <f aca="false">kWhgen!AA164/(Z750RatedkWh*SurveyHrsIn!AA164)</f>
        <v>0.386296296296296</v>
      </c>
      <c r="AB164" s="70" t="n">
        <f aca="false">kWhgen!AB164/(Z750RatedkWh*SurveyHrsIn!AB164)</f>
        <v>0.424014336917563</v>
      </c>
      <c r="AC164" s="70" t="n">
        <f aca="false">kWhgen!AC164/(Z750RatedkWh*SurveyHrsIn!AC164)</f>
        <v>0.37281723662007</v>
      </c>
      <c r="AD164" s="70" t="n">
        <f aca="false">kWhgen!AD164/(Z750RatedkWh*SurveyHrsIn!AD164)</f>
        <v>0.515873015873016</v>
      </c>
      <c r="AE164" s="70" t="n">
        <f aca="false">kWhgen!AE164/(Z750RatedkWh*SurveyHrsIn!AE164)</f>
        <v>0.382437275985663</v>
      </c>
      <c r="AF164" s="70"/>
      <c r="AG164" s="70"/>
      <c r="AH164" s="70"/>
      <c r="AI164" s="70"/>
      <c r="AJ164" s="70"/>
      <c r="AK164" s="70"/>
      <c r="AL164" s="70"/>
      <c r="AM164" s="70"/>
      <c r="AN164" s="70"/>
      <c r="AO164" s="70" t="n">
        <f aca="false">AVERAGE(E164:P164)</f>
        <v>0.301993655956814</v>
      </c>
      <c r="AP164" s="70" t="n">
        <f aca="false">AVERAGE(Q164:AB164)</f>
        <v>0.296704973473296</v>
      </c>
      <c r="AQ164" s="70" t="n">
        <f aca="false">AVERAGE(AC164:AN164)</f>
        <v>0.423709176159583</v>
      </c>
      <c r="AR164" s="70" t="n">
        <f aca="false">AVERAGE(E164:G164)</f>
        <v>0.335506145133506</v>
      </c>
      <c r="AS164" s="70" t="n">
        <f aca="false">AVERAGE(H164:J164)</f>
        <v>0.324207208283552</v>
      </c>
      <c r="AT164" s="70" t="n">
        <f aca="false">AVERAGE(K164:M164)</f>
        <v>0.197596714456392</v>
      </c>
      <c r="AU164" s="136" t="n">
        <f aca="false">AVERAGE(N164:P164)</f>
        <v>0.350664555953803</v>
      </c>
      <c r="AV164" s="70" t="n">
        <f aca="false">AVERAGE(Q164:S164)</f>
        <v>0.298988735279058</v>
      </c>
      <c r="AW164" s="70" t="n">
        <f aca="false">AVERAGE(T164:V164)</f>
        <v>0.331964969844713</v>
      </c>
      <c r="AX164" s="70" t="n">
        <f aca="false">AVERAGE(W164:Y164)</f>
        <v>0.157805655117483</v>
      </c>
      <c r="AY164" s="70" t="n">
        <f aca="false">AVERAGE(Z164:AB164)</f>
        <v>0.398060533651931</v>
      </c>
      <c r="AZ164" s="70" t="n">
        <f aca="false">AVERAGE(AC164:AE164)</f>
        <v>0.423709176159583</v>
      </c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</row>
    <row r="165" customFormat="false" ht="12.75" hidden="true" customHeight="false" outlineLevel="0" collapsed="false">
      <c r="A165" s="69" t="s">
        <v>12</v>
      </c>
      <c r="B165" s="69" t="n">
        <v>1</v>
      </c>
      <c r="C165" s="69" t="n">
        <v>155</v>
      </c>
      <c r="D165" s="70" t="n">
        <f aca="false">kWhgen!D165/(Z750RatedkWh*SurveyHrsIn!D165)</f>
        <v>0.348387096774194</v>
      </c>
      <c r="E165" s="70" t="n">
        <f aca="false">kWhgen!E165/(Z750RatedkWh*SurveyHrsIn!E165)</f>
        <v>0.31386559139785</v>
      </c>
      <c r="F165" s="70" t="n">
        <f aca="false">kWhgen!F165/(Z750RatedkWh*SurveyHrsIn!F165)</f>
        <v>0.401098479723448</v>
      </c>
      <c r="G165" s="70" t="n">
        <f aca="false">kWhgen!G165/(Z750RatedkWh*SurveyHrsIn!G165)</f>
        <v>0.271736378971017</v>
      </c>
      <c r="H165" s="70" t="n">
        <f aca="false">kWhgen!H165/(Z750RatedkWh*SurveyHrsIn!H165)</f>
        <v>0.375264814814815</v>
      </c>
      <c r="I165" s="70" t="n">
        <f aca="false">kWhgen!I165/(Z750RatedkWh*SurveyHrsIn!I165)</f>
        <v>0.331182795698925</v>
      </c>
      <c r="J165" s="70" t="n">
        <f aca="false">kWhgen!J165/(Z750RatedkWh*SurveyHrsIn!J165)</f>
        <v>0.323703703703704</v>
      </c>
      <c r="K165" s="70" t="n">
        <f aca="false">kWhgen!K165/(Z750RatedkWh*SurveyHrsIn!K165)</f>
        <v>0.142652329749104</v>
      </c>
      <c r="L165" s="70" t="n">
        <f aca="false">kWhgen!L165/(Z750RatedkWh*SurveyHrsIn!L165)</f>
        <v>0.165232974910394</v>
      </c>
      <c r="M165" s="70" t="n">
        <f aca="false">kWhgen!M165/(Z750RatedkWh*SurveyHrsIn!M165)</f>
        <v>0.303698148148148</v>
      </c>
      <c r="N165" s="70" t="n">
        <f aca="false">kWhgen!N165/(Z750RatedkWh*SurveyHrsIn!N165)</f>
        <v>0.295636200716846</v>
      </c>
      <c r="O165" s="70" t="n">
        <f aca="false">kWhgen!O165/(Z750RatedkWh*SurveyHrsIn!O165)</f>
        <v>0.258148148148148</v>
      </c>
      <c r="P165" s="70" t="n">
        <f aca="false">kWhgen!P165/(Z750RatedkWh*SurveyHrsIn!P165)</f>
        <v>0.118996415770609</v>
      </c>
      <c r="Q165" s="70" t="n">
        <f aca="false">kWhgen!Q165/(Z750RatedkWh*SurveyHrsIn!Q165)</f>
        <v>0.0139784946236559</v>
      </c>
      <c r="R165" s="70" t="n">
        <f aca="false">kWhgen!R165/(Z750RatedkWh*SurveyHrsIn!R165)</f>
        <v>0.128174603174603</v>
      </c>
      <c r="S165" s="70" t="n">
        <f aca="false">kWhgen!S165/(Z750RatedkWh*SurveyHrsIn!S165)</f>
        <v>0.231899641577061</v>
      </c>
      <c r="T165" s="70" t="n">
        <f aca="false">kWhgen!T165/(Z750RatedkWh*SurveyHrsIn!T165)</f>
        <v>0.397037037037037</v>
      </c>
      <c r="U165" s="70" t="n">
        <f aca="false">kWhgen!U165/(Z750RatedkWh*SurveyHrsIn!U165)</f>
        <v>0.316306310921527</v>
      </c>
      <c r="V165" s="70" t="n">
        <f aca="false">kWhgen!V165/(Z750RatedkWh*SurveyHrsIn!V165)</f>
        <v>0.238148148148148</v>
      </c>
      <c r="W165" s="70" t="n">
        <f aca="false">kWhgen!W165/(Z750RatedkWh*SurveyHrsIn!W165)</f>
        <v>0.0767025089605735</v>
      </c>
      <c r="X165" s="70" t="n">
        <f aca="false">kWhgen!X165/(Z750RatedkWh*SurveyHrsIn!X165)</f>
        <v>0</v>
      </c>
      <c r="Y165" s="70" t="n">
        <f aca="false">kWhgen!Y165/(Z750RatedkWh*SurveyHrsIn!Y165)</f>
        <v>0</v>
      </c>
      <c r="Z165" s="70" t="n">
        <f aca="false">kWhgen!Z165/(Z750RatedkWh*SurveyHrsIn!Z165)</f>
        <v>0.266666666666667</v>
      </c>
      <c r="AA165" s="70" t="n">
        <f aca="false">kWhgen!AA165/(Z750RatedkWh*SurveyHrsIn!AA165)</f>
        <v>0.38</v>
      </c>
      <c r="AB165" s="70" t="n">
        <f aca="false">kWhgen!AB165/(Z750RatedkWh*SurveyHrsIn!AB165)</f>
        <v>0.431182795698925</v>
      </c>
      <c r="AC165" s="70" t="n">
        <f aca="false">kWhgen!AC165/(Z750RatedkWh*SurveyHrsIn!AC165)</f>
        <v>0.376691077514927</v>
      </c>
      <c r="AD165" s="70" t="n">
        <f aca="false">kWhgen!AD165/(Z750RatedkWh*SurveyHrsIn!AD165)</f>
        <v>0.51984126984127</v>
      </c>
      <c r="AE165" s="70" t="n">
        <f aca="false">kWhgen!AE165/(Z750RatedkWh*SurveyHrsIn!AE165)</f>
        <v>0.384587813620072</v>
      </c>
      <c r="AF165" s="70"/>
      <c r="AG165" s="70"/>
      <c r="AH165" s="70"/>
      <c r="AI165" s="70"/>
      <c r="AJ165" s="70"/>
      <c r="AK165" s="70"/>
      <c r="AL165" s="70"/>
      <c r="AM165" s="70"/>
      <c r="AN165" s="70"/>
      <c r="AO165" s="70" t="n">
        <f aca="false">AVERAGE(E165:P165)</f>
        <v>0.275101331812751</v>
      </c>
      <c r="AP165" s="70" t="n">
        <f aca="false">AVERAGE(Q165:AB165)</f>
        <v>0.206674683900683</v>
      </c>
      <c r="AQ165" s="70" t="n">
        <f aca="false">AVERAGE(AC165:AN165)</f>
        <v>0.427040053658756</v>
      </c>
      <c r="AR165" s="70" t="n">
        <f aca="false">AVERAGE(E165:G165)</f>
        <v>0.328900150030771</v>
      </c>
      <c r="AS165" s="70" t="n">
        <f aca="false">AVERAGE(H165:J165)</f>
        <v>0.343383771405814</v>
      </c>
      <c r="AT165" s="70" t="n">
        <f aca="false">AVERAGE(K165:M165)</f>
        <v>0.203861150935882</v>
      </c>
      <c r="AU165" s="136" t="n">
        <f aca="false">AVERAGE(N165:P165)</f>
        <v>0.224260254878534</v>
      </c>
      <c r="AV165" s="70" t="n">
        <f aca="false">AVERAGE(Q165:S165)</f>
        <v>0.12468424645844</v>
      </c>
      <c r="AW165" s="70" t="n">
        <f aca="false">AVERAGE(T165:V165)</f>
        <v>0.317163832035571</v>
      </c>
      <c r="AX165" s="70" t="n">
        <f aca="false">AVERAGE(W165:Y165)</f>
        <v>0.0255675029868578</v>
      </c>
      <c r="AY165" s="70" t="n">
        <f aca="false">AVERAGE(Z165:AB165)</f>
        <v>0.359283154121864</v>
      </c>
      <c r="AZ165" s="70" t="n">
        <f aca="false">AVERAGE(AC165:AE165)</f>
        <v>0.427040053658756</v>
      </c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</row>
    <row r="166" customFormat="false" ht="12.75" hidden="true" customHeight="false" outlineLevel="0" collapsed="false">
      <c r="A166" s="69" t="s">
        <v>12</v>
      </c>
      <c r="B166" s="69" t="n">
        <v>1</v>
      </c>
      <c r="C166" s="69" t="n">
        <v>156</v>
      </c>
      <c r="D166" s="70" t="n">
        <f aca="false">kWhgen!D166/(Z750RatedkWh*SurveyHrsIn!D166)</f>
        <v>0.416129032258065</v>
      </c>
      <c r="E166" s="70" t="n">
        <f aca="false">kWhgen!E166/(Z750RatedkWh*SurveyHrsIn!E166)</f>
        <v>0.373573476702509</v>
      </c>
      <c r="F166" s="70" t="n">
        <f aca="false">kWhgen!F166/(Z750RatedkWh*SurveyHrsIn!F166)</f>
        <v>0.427265202538585</v>
      </c>
      <c r="G166" s="70" t="n">
        <f aca="false">kWhgen!G166/(Z750RatedkWh*SurveyHrsIn!G166)</f>
        <v>0.294035964584113</v>
      </c>
      <c r="H166" s="70" t="n">
        <f aca="false">kWhgen!H166/(Z750RatedkWh*SurveyHrsIn!H166)</f>
        <v>0.391714814814815</v>
      </c>
      <c r="I166" s="70" t="n">
        <f aca="false">kWhgen!I166/(Z750RatedkWh*SurveyHrsIn!I166)</f>
        <v>0.313978494623656</v>
      </c>
      <c r="J166" s="70" t="n">
        <f aca="false">kWhgen!J166/(Z750RatedkWh*SurveyHrsIn!J166)</f>
        <v>0.0562962962962963</v>
      </c>
      <c r="K166" s="70" t="n">
        <f aca="false">kWhgen!K166/(Z750RatedkWh*SurveyHrsIn!K166)</f>
        <v>0.162724014336918</v>
      </c>
      <c r="L166" s="70" t="n">
        <f aca="false">kWhgen!L166/(Z750RatedkWh*SurveyHrsIn!L166)</f>
        <v>0.192114695340502</v>
      </c>
      <c r="M166" s="70" t="n">
        <f aca="false">kWhgen!M166/(Z750RatedkWh*SurveyHrsIn!M166)</f>
        <v>0.334842592592593</v>
      </c>
      <c r="N166" s="70" t="n">
        <f aca="false">kWhgen!N166/(Z750RatedkWh*SurveyHrsIn!N166)</f>
        <v>0.330829749103943</v>
      </c>
      <c r="O166" s="70" t="n">
        <f aca="false">kWhgen!O166/(Z750RatedkWh*SurveyHrsIn!O166)</f>
        <v>0.407777777777778</v>
      </c>
      <c r="P166" s="70" t="n">
        <f aca="false">kWhgen!P166/(Z750RatedkWh*SurveyHrsIn!P166)</f>
        <v>0.382437275985663</v>
      </c>
      <c r="Q166" s="70" t="n">
        <f aca="false">kWhgen!Q166/(Z750RatedkWh*SurveyHrsIn!Q166)</f>
        <v>0.405017921146953</v>
      </c>
      <c r="R166" s="70" t="n">
        <f aca="false">kWhgen!R166/(Z750RatedkWh*SurveyHrsIn!R166)</f>
        <v>0.352380952380952</v>
      </c>
      <c r="S166" s="70" t="n">
        <f aca="false">kWhgen!S166/(Z750RatedkWh*SurveyHrsIn!S166)</f>
        <v>0.303225806451613</v>
      </c>
      <c r="T166" s="70" t="n">
        <f aca="false">kWhgen!T166/(Z750RatedkWh*SurveyHrsIn!T166)</f>
        <v>0.453333333333333</v>
      </c>
      <c r="U166" s="70" t="n">
        <f aca="false">kWhgen!U166/(Z750RatedkWh*SurveyHrsIn!U166)</f>
        <v>0.359329476172006</v>
      </c>
      <c r="V166" s="70" t="n">
        <f aca="false">kWhgen!V166/(Z750RatedkWh*SurveyHrsIn!V166)</f>
        <v>0.288888888888889</v>
      </c>
      <c r="W166" s="70" t="n">
        <f aca="false">kWhgen!W166/(Z750RatedkWh*SurveyHrsIn!W166)</f>
        <v>0.165232974910394</v>
      </c>
      <c r="X166" s="70" t="n">
        <f aca="false">kWhgen!X166/(Z750RatedkWh*SurveyHrsIn!X166)</f>
        <v>0.185304659498208</v>
      </c>
      <c r="Y166" s="70" t="n">
        <f aca="false">kWhgen!Y166/(Z750RatedkWh*SurveyHrsIn!Y166)</f>
        <v>0.204074074074074</v>
      </c>
      <c r="Z166" s="70" t="n">
        <f aca="false">kWhgen!Z166/(Z750RatedkWh*SurveyHrsIn!Z166)</f>
        <v>0.386379928315412</v>
      </c>
      <c r="AA166" s="70" t="n">
        <f aca="false">kWhgen!AA166/(Z750RatedkWh*SurveyHrsIn!AA166)</f>
        <v>0.346666666666667</v>
      </c>
      <c r="AB166" s="70" t="n">
        <f aca="false">kWhgen!AB166/(Z750RatedkWh*SurveyHrsIn!AB166)</f>
        <v>0.442293906810036</v>
      </c>
      <c r="AC166" s="70" t="n">
        <f aca="false">kWhgen!AC166/(Z750RatedkWh*SurveyHrsIn!AC166)</f>
        <v>0.390588460699167</v>
      </c>
      <c r="AD166" s="70" t="n">
        <f aca="false">kWhgen!AD166/(Z750RatedkWh*SurveyHrsIn!AD166)</f>
        <v>0.477380952380952</v>
      </c>
      <c r="AE166" s="70" t="n">
        <f aca="false">kWhgen!AE166/(Z750RatedkWh*SurveyHrsIn!AE166)</f>
        <v>0.399283154121864</v>
      </c>
      <c r="AF166" s="70"/>
      <c r="AG166" s="70"/>
      <c r="AH166" s="70"/>
      <c r="AI166" s="70"/>
      <c r="AJ166" s="70"/>
      <c r="AK166" s="70"/>
      <c r="AL166" s="70"/>
      <c r="AM166" s="70"/>
      <c r="AN166" s="70"/>
      <c r="AO166" s="70" t="n">
        <f aca="false">AVERAGE(E166:P166)</f>
        <v>0.305632529558114</v>
      </c>
      <c r="AP166" s="70" t="n">
        <f aca="false">AVERAGE(Q166:AB166)</f>
        <v>0.324344049054045</v>
      </c>
      <c r="AQ166" s="70" t="n">
        <f aca="false">AVERAGE(AC166:AN166)</f>
        <v>0.422417522400661</v>
      </c>
      <c r="AR166" s="70" t="n">
        <f aca="false">AVERAGE(E166:G166)</f>
        <v>0.364958214608402</v>
      </c>
      <c r="AS166" s="70" t="n">
        <f aca="false">AVERAGE(H166:J166)</f>
        <v>0.253996535244922</v>
      </c>
      <c r="AT166" s="70" t="n">
        <f aca="false">AVERAGE(K166:M166)</f>
        <v>0.229893767423337</v>
      </c>
      <c r="AU166" s="136" t="n">
        <f aca="false">AVERAGE(N166:P166)</f>
        <v>0.373681600955795</v>
      </c>
      <c r="AV166" s="70" t="n">
        <f aca="false">AVERAGE(Q166:S166)</f>
        <v>0.353541559993173</v>
      </c>
      <c r="AW166" s="70" t="n">
        <f aca="false">AVERAGE(T166:V166)</f>
        <v>0.367183899464743</v>
      </c>
      <c r="AX166" s="70" t="n">
        <f aca="false">AVERAGE(W166:Y166)</f>
        <v>0.184870569494225</v>
      </c>
      <c r="AY166" s="70" t="n">
        <f aca="false">AVERAGE(Z166:AB166)</f>
        <v>0.391780167264038</v>
      </c>
      <c r="AZ166" s="70" t="n">
        <f aca="false">AVERAGE(AC166:AE166)</f>
        <v>0.422417522400661</v>
      </c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</row>
    <row r="167" customFormat="false" ht="12.75" hidden="true" customHeight="false" outlineLevel="0" collapsed="false">
      <c r="A167" s="69" t="s">
        <v>12</v>
      </c>
      <c r="B167" s="69" t="n">
        <v>1</v>
      </c>
      <c r="C167" s="69" t="n">
        <v>157</v>
      </c>
      <c r="D167" s="70" t="n">
        <f aca="false">kWhgen!D167/(Z750RatedkWh*SurveyHrsIn!D167)</f>
        <v>0.390681003584229</v>
      </c>
      <c r="E167" s="70" t="n">
        <f aca="false">kWhgen!E167/(Z750RatedkWh*SurveyHrsIn!E167)</f>
        <v>0.346543010752688</v>
      </c>
      <c r="F167" s="70" t="n">
        <f aca="false">kWhgen!F167/(Z750RatedkWh*SurveyHrsIn!F167)</f>
        <v>0.39549132483449</v>
      </c>
      <c r="G167" s="70" t="n">
        <f aca="false">kWhgen!G167/(Z750RatedkWh*SurveyHrsIn!G167)</f>
        <v>0.294035964584113</v>
      </c>
      <c r="H167" s="70" t="n">
        <f aca="false">kWhgen!H167/(Z750RatedkWh*SurveyHrsIn!H167)</f>
        <v>0.381711111111111</v>
      </c>
      <c r="I167" s="70" t="n">
        <f aca="false">kWhgen!I167/(Z750RatedkWh*SurveyHrsIn!I167)</f>
        <v>0.137634408602151</v>
      </c>
      <c r="J167" s="70" t="n">
        <f aca="false">kWhgen!J167/(Z750RatedkWh*SurveyHrsIn!J167)</f>
        <v>0</v>
      </c>
      <c r="K167" s="70" t="n">
        <f aca="false">kWhgen!K167/(Z750RatedkWh*SurveyHrsIn!K167)</f>
        <v>0</v>
      </c>
      <c r="L167" s="70" t="n">
        <f aca="false">kWhgen!L167/(Z750RatedkWh*SurveyHrsIn!L167)</f>
        <v>0</v>
      </c>
      <c r="M167" s="70" t="n">
        <f aca="false">kWhgen!M167/(Z750RatedkWh*SurveyHrsIn!M167)</f>
        <v>0.113759259259259</v>
      </c>
      <c r="N167" s="70" t="n">
        <f aca="false">kWhgen!N167/(Z750RatedkWh*SurveyHrsIn!N167)</f>
        <v>0.310797491039427</v>
      </c>
      <c r="O167" s="70" t="n">
        <f aca="false">kWhgen!O167/(Z750RatedkWh*SurveyHrsIn!O167)</f>
        <v>0.392222222222222</v>
      </c>
      <c r="P167" s="70" t="n">
        <f aca="false">kWhgen!P167/(Z750RatedkWh*SurveyHrsIn!P167)</f>
        <v>0.318637992831541</v>
      </c>
      <c r="Q167" s="70" t="n">
        <f aca="false">kWhgen!Q167/(Z750RatedkWh*SurveyHrsIn!Q167)</f>
        <v>0.388172043010753</v>
      </c>
      <c r="R167" s="70" t="n">
        <f aca="false">kWhgen!R167/(Z750RatedkWh*SurveyHrsIn!R167)</f>
        <v>0.130555555555556</v>
      </c>
      <c r="S167" s="70" t="n">
        <f aca="false">kWhgen!S167/(Z750RatedkWh*SurveyHrsIn!S167)</f>
        <v>0.220071684587814</v>
      </c>
      <c r="T167" s="70" t="n">
        <f aca="false">kWhgen!T167/(Z750RatedkWh*SurveyHrsIn!T167)</f>
        <v>0.433333333333333</v>
      </c>
      <c r="U167" s="70" t="n">
        <f aca="false">kWhgen!U167/(Z750RatedkWh*SurveyHrsIn!U167)</f>
        <v>0.349348101833895</v>
      </c>
      <c r="V167" s="70" t="n">
        <f aca="false">kWhgen!V167/(Z750RatedkWh*SurveyHrsIn!V167)</f>
        <v>0.29037037037037</v>
      </c>
      <c r="W167" s="70" t="n">
        <f aca="false">kWhgen!W167/(Z750RatedkWh*SurveyHrsIn!W167)</f>
        <v>0.169202508960573</v>
      </c>
      <c r="X167" s="70" t="n">
        <f aca="false">kWhgen!X167/(Z750RatedkWh*SurveyHrsIn!X167)</f>
        <v>0.185709677419355</v>
      </c>
      <c r="Y167" s="70" t="n">
        <f aca="false">kWhgen!Y167/(Z750RatedkWh*SurveyHrsIn!Y167)</f>
        <v>0.195925925925926</v>
      </c>
      <c r="Z167" s="70" t="n">
        <f aca="false">kWhgen!Z167/(Z750RatedkWh*SurveyHrsIn!Z167)</f>
        <v>0.389605734767025</v>
      </c>
      <c r="AA167" s="70" t="n">
        <f aca="false">kWhgen!AA167/(Z750RatedkWh*SurveyHrsIn!AA167)</f>
        <v>0.286666666666667</v>
      </c>
      <c r="AB167" s="70" t="n">
        <f aca="false">kWhgen!AB167/(Z750RatedkWh*SurveyHrsIn!AB167)</f>
        <v>0.450546594982079</v>
      </c>
      <c r="AC167" s="70" t="n">
        <f aca="false">kWhgen!AC167/(Z750RatedkWh*SurveyHrsIn!AC167)</f>
        <v>0.367663329324438</v>
      </c>
      <c r="AD167" s="70" t="n">
        <f aca="false">kWhgen!AD167/(Z750RatedkWh*SurveyHrsIn!AD167)</f>
        <v>0.529761904761905</v>
      </c>
      <c r="AE167" s="70" t="n">
        <f aca="false">kWhgen!AE167/(Z750RatedkWh*SurveyHrsIn!AE167)</f>
        <v>0.388888888888889</v>
      </c>
      <c r="AF167" s="70"/>
      <c r="AG167" s="70"/>
      <c r="AH167" s="70"/>
      <c r="AI167" s="70"/>
      <c r="AJ167" s="70"/>
      <c r="AK167" s="70"/>
      <c r="AL167" s="70"/>
      <c r="AM167" s="70"/>
      <c r="AN167" s="70"/>
      <c r="AO167" s="70" t="n">
        <f aca="false">AVERAGE(E167:P167)</f>
        <v>0.224236065436417</v>
      </c>
      <c r="AP167" s="70" t="n">
        <f aca="false">AVERAGE(Q167:AB167)</f>
        <v>0.290792349784445</v>
      </c>
      <c r="AQ167" s="70" t="n">
        <f aca="false">AVERAGE(AC167:AN167)</f>
        <v>0.428771374325077</v>
      </c>
      <c r="AR167" s="70" t="n">
        <f aca="false">AVERAGE(E167:G167)</f>
        <v>0.345356766723764</v>
      </c>
      <c r="AS167" s="70" t="n">
        <f aca="false">AVERAGE(H167:J167)</f>
        <v>0.173115173237754</v>
      </c>
      <c r="AT167" s="70" t="n">
        <f aca="false">AVERAGE(K167:M167)</f>
        <v>0.0379197530864198</v>
      </c>
      <c r="AU167" s="136" t="n">
        <f aca="false">AVERAGE(N167:P167)</f>
        <v>0.34055256869773</v>
      </c>
      <c r="AV167" s="70" t="n">
        <f aca="false">AVERAGE(Q167:S167)</f>
        <v>0.246266427718041</v>
      </c>
      <c r="AW167" s="70" t="n">
        <f aca="false">AVERAGE(T167:V167)</f>
        <v>0.3576839351792</v>
      </c>
      <c r="AX167" s="70" t="n">
        <f aca="false">AVERAGE(W167:Y167)</f>
        <v>0.183612704101951</v>
      </c>
      <c r="AY167" s="70" t="n">
        <f aca="false">AVERAGE(Z167:AB167)</f>
        <v>0.37560633213859</v>
      </c>
      <c r="AZ167" s="70" t="n">
        <f aca="false">AVERAGE(AC167:AE167)</f>
        <v>0.428771374325077</v>
      </c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</row>
    <row r="168" customFormat="false" ht="12.75" hidden="true" customHeight="false" outlineLevel="0" collapsed="false">
      <c r="A168" s="69" t="s">
        <v>12</v>
      </c>
      <c r="B168" s="69" t="n">
        <v>1</v>
      </c>
      <c r="C168" s="69" t="n">
        <v>158</v>
      </c>
      <c r="D168" s="70" t="n">
        <f aca="false">kWhgen!D168/(Z750RatedkWh*SurveyHrsIn!D168)</f>
        <v>0.388888888888889</v>
      </c>
      <c r="E168" s="70" t="n">
        <f aca="false">kWhgen!E168/(Z750RatedkWh*SurveyHrsIn!E168)</f>
        <v>0.331616487455197</v>
      </c>
      <c r="F168" s="70" t="n">
        <f aca="false">kWhgen!F168/(Z750RatedkWh*SurveyHrsIn!F168)</f>
        <v>0.403341341679031</v>
      </c>
      <c r="G168" s="70" t="n">
        <f aca="false">kWhgen!G168/(Z750RatedkWh*SurveyHrsIn!G168)</f>
        <v>0.274603468549843</v>
      </c>
      <c r="H168" s="70" t="n">
        <f aca="false">kWhgen!H168/(Z750RatedkWh*SurveyHrsIn!H168)</f>
        <v>0.299259259259259</v>
      </c>
      <c r="I168" s="70" t="n">
        <f aca="false">kWhgen!I168/(Z750RatedkWh*SurveyHrsIn!I168)</f>
        <v>0.346594982078853</v>
      </c>
      <c r="J168" s="70" t="n">
        <f aca="false">kWhgen!J168/(Z750RatedkWh*SurveyHrsIn!J168)</f>
        <v>0.313333333333333</v>
      </c>
      <c r="K168" s="70" t="n">
        <f aca="false">kWhgen!K168/(Z750RatedkWh*SurveyHrsIn!K168)</f>
        <v>0.145519713261649</v>
      </c>
      <c r="L168" s="70" t="n">
        <f aca="false">kWhgen!L168/(Z750RatedkWh*SurveyHrsIn!L168)</f>
        <v>0.169534050179211</v>
      </c>
      <c r="M168" s="70" t="n">
        <f aca="false">kWhgen!M168/(Z750RatedkWh*SurveyHrsIn!M168)</f>
        <v>0.29682037037037</v>
      </c>
      <c r="N168" s="70" t="n">
        <f aca="false">kWhgen!N168/(Z750RatedkWh*SurveyHrsIn!N168)</f>
        <v>0.299770609318996</v>
      </c>
      <c r="O168" s="70" t="n">
        <f aca="false">kWhgen!O168/(Z750RatedkWh*SurveyHrsIn!O168)</f>
        <v>0.352962962962963</v>
      </c>
      <c r="P168" s="70" t="n">
        <f aca="false">kWhgen!P168/(Z750RatedkWh*SurveyHrsIn!P168)</f>
        <v>0.182078853046595</v>
      </c>
      <c r="Q168" s="70" t="n">
        <f aca="false">kWhgen!Q168/(Z750RatedkWh*SurveyHrsIn!Q168)</f>
        <v>0.184229390681004</v>
      </c>
      <c r="R168" s="70" t="n">
        <f aca="false">kWhgen!R168/(Z750RatedkWh*SurveyHrsIn!R168)</f>
        <v>0.317063492063492</v>
      </c>
      <c r="S168" s="70" t="n">
        <f aca="false">kWhgen!S168/(Z750RatedkWh*SurveyHrsIn!S168)</f>
        <v>0.282078853046595</v>
      </c>
      <c r="T168" s="70" t="n">
        <f aca="false">kWhgen!T168/(Z750RatedkWh*SurveyHrsIn!T168)</f>
        <v>0.402592592592593</v>
      </c>
      <c r="U168" s="70" t="n">
        <f aca="false">kWhgen!U168/(Z750RatedkWh*SurveyHrsIn!U168)</f>
        <v>0.292213338381258</v>
      </c>
      <c r="V168" s="70" t="n">
        <f aca="false">kWhgen!V168/(Z750RatedkWh*SurveyHrsIn!V168)</f>
        <v>0.241481481481482</v>
      </c>
      <c r="W168" s="70" t="n">
        <f aca="false">kWhgen!W168/(Z750RatedkWh*SurveyHrsIn!W168)</f>
        <v>0.148028673835125</v>
      </c>
      <c r="X168" s="70" t="n">
        <f aca="false">kWhgen!X168/(Z750RatedkWh*SurveyHrsIn!X168)</f>
        <v>0.166308243727599</v>
      </c>
      <c r="Y168" s="70" t="n">
        <f aca="false">kWhgen!Y168/(Z750RatedkWh*SurveyHrsIn!Y168)</f>
        <v>0.183703703703704</v>
      </c>
      <c r="Z168" s="70" t="n">
        <f aca="false">kWhgen!Z168/(Z750RatedkWh*SurveyHrsIn!Z168)</f>
        <v>0.378853046594982</v>
      </c>
      <c r="AA168" s="70" t="n">
        <f aca="false">kWhgen!AA168/(Z750RatedkWh*SurveyHrsIn!AA168)</f>
        <v>0.379259259259259</v>
      </c>
      <c r="AB168" s="70" t="n">
        <f aca="false">kWhgen!AB168/(Z750RatedkWh*SurveyHrsIn!AB168)</f>
        <v>0.418996415770609</v>
      </c>
      <c r="AC168" s="70" t="n">
        <f aca="false">kWhgen!AC168/(Z750RatedkWh*SurveyHrsIn!AC168)</f>
        <v>0.376568285337191</v>
      </c>
      <c r="AD168" s="70" t="n">
        <f aca="false">kWhgen!AD168/(Z750RatedkWh*SurveyHrsIn!AD168)</f>
        <v>0.513492063492063</v>
      </c>
      <c r="AE168" s="70" t="n">
        <f aca="false">kWhgen!AE168/(Z750RatedkWh*SurveyHrsIn!AE168)</f>
        <v>0.380286738351255</v>
      </c>
      <c r="AF168" s="70"/>
      <c r="AG168" s="70"/>
      <c r="AH168" s="70"/>
      <c r="AI168" s="70"/>
      <c r="AJ168" s="70"/>
      <c r="AK168" s="70"/>
      <c r="AL168" s="70"/>
      <c r="AM168" s="70"/>
      <c r="AN168" s="70"/>
      <c r="AO168" s="70" t="n">
        <f aca="false">AVERAGE(E168:P168)</f>
        <v>0.284619619291275</v>
      </c>
      <c r="AP168" s="70" t="n">
        <f aca="false">AVERAGE(Q168:AB168)</f>
        <v>0.282900707594808</v>
      </c>
      <c r="AQ168" s="70" t="n">
        <f aca="false">AVERAGE(AC168:AN168)</f>
        <v>0.42344902906017</v>
      </c>
      <c r="AR168" s="70" t="n">
        <f aca="false">AVERAGE(E168:G168)</f>
        <v>0.336520432561357</v>
      </c>
      <c r="AS168" s="70" t="n">
        <f aca="false">AVERAGE(H168:J168)</f>
        <v>0.319729191557149</v>
      </c>
      <c r="AT168" s="70" t="n">
        <f aca="false">AVERAGE(K168:M168)</f>
        <v>0.203958044603744</v>
      </c>
      <c r="AU168" s="136" t="n">
        <f aca="false">AVERAGE(N168:P168)</f>
        <v>0.278270808442851</v>
      </c>
      <c r="AV168" s="70" t="n">
        <f aca="false">AVERAGE(Q168:S168)</f>
        <v>0.261123911930364</v>
      </c>
      <c r="AW168" s="70" t="n">
        <f aca="false">AVERAGE(T168:V168)</f>
        <v>0.312095804151777</v>
      </c>
      <c r="AX168" s="70" t="n">
        <f aca="false">AVERAGE(W168:Y168)</f>
        <v>0.166013540422143</v>
      </c>
      <c r="AY168" s="70" t="n">
        <f aca="false">AVERAGE(Z168:AB168)</f>
        <v>0.39236957387495</v>
      </c>
      <c r="AZ168" s="70" t="n">
        <f aca="false">AVERAGE(AC168:AE168)</f>
        <v>0.42344902906017</v>
      </c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</row>
    <row r="169" customFormat="false" ht="12.75" hidden="true" customHeight="false" outlineLevel="0" collapsed="false">
      <c r="A169" s="69" t="s">
        <v>12</v>
      </c>
      <c r="B169" s="69" t="n">
        <v>1</v>
      </c>
      <c r="C169" s="69" t="n">
        <v>159</v>
      </c>
      <c r="D169" s="70" t="n">
        <f aca="false">kWhgen!D169/(Z750RatedkWh*SurveyHrsIn!D169)</f>
        <v>0.298924731182796</v>
      </c>
      <c r="E169" s="70" t="n">
        <f aca="false">kWhgen!E169/(Z750RatedkWh*SurveyHrsIn!E169)</f>
        <v>0.338071684587814</v>
      </c>
      <c r="F169" s="70" t="n">
        <f aca="false">kWhgen!F169/(Z750RatedkWh*SurveyHrsIn!F169)</f>
        <v>0.396612755812282</v>
      </c>
      <c r="G169" s="70" t="n">
        <f aca="false">kWhgen!G169/(Z750RatedkWh*SurveyHrsIn!G169)</f>
        <v>0.284160433812599</v>
      </c>
      <c r="H169" s="70" t="n">
        <f aca="false">kWhgen!H169/(Z750RatedkWh*SurveyHrsIn!H169)</f>
        <v>0.346625925925926</v>
      </c>
      <c r="I169" s="70" t="n">
        <f aca="false">kWhgen!I169/(Z750RatedkWh*SurveyHrsIn!I169)</f>
        <v>0.330824372759857</v>
      </c>
      <c r="J169" s="70" t="n">
        <f aca="false">kWhgen!J169/(Z750RatedkWh*SurveyHrsIn!J169)</f>
        <v>0.307777777777778</v>
      </c>
      <c r="K169" s="70" t="n">
        <f aca="false">kWhgen!K169/(Z750RatedkWh*SurveyHrsIn!K169)</f>
        <v>0.149675627240143</v>
      </c>
      <c r="L169" s="70" t="n">
        <f aca="false">kWhgen!L169/(Z750RatedkWh*SurveyHrsIn!L169)</f>
        <v>0.172596774193548</v>
      </c>
      <c r="M169" s="70" t="n">
        <f aca="false">kWhgen!M169/(Z750RatedkWh*SurveyHrsIn!M169)</f>
        <v>0.315955555555556</v>
      </c>
      <c r="N169" s="70" t="n">
        <f aca="false">kWhgen!N169/(Z750RatedkWh*SurveyHrsIn!N169)</f>
        <v>0.315654121863799</v>
      </c>
      <c r="O169" s="70" t="n">
        <f aca="false">kWhgen!O169/(Z750RatedkWh*SurveyHrsIn!O169)</f>
        <v>0.36037037037037</v>
      </c>
      <c r="P169" s="70" t="n">
        <f aca="false">kWhgen!P169/(Z750RatedkWh*SurveyHrsIn!P169)</f>
        <v>0.144086021505376</v>
      </c>
      <c r="Q169" s="70" t="n">
        <f aca="false">kWhgen!Q169/(Z750RatedkWh*SurveyHrsIn!Q169)</f>
        <v>0.19820788530466</v>
      </c>
      <c r="R169" s="70" t="n">
        <f aca="false">kWhgen!R169/(Z750RatedkWh*SurveyHrsIn!R169)</f>
        <v>0.320634920634921</v>
      </c>
      <c r="S169" s="70" t="n">
        <f aca="false">kWhgen!S169/(Z750RatedkWh*SurveyHrsIn!S169)</f>
        <v>0.270250896057348</v>
      </c>
      <c r="T169" s="70" t="n">
        <f aca="false">kWhgen!T169/(Z750RatedkWh*SurveyHrsIn!T169)</f>
        <v>0.422222222222222</v>
      </c>
      <c r="U169" s="70" t="n">
        <f aca="false">kWhgen!U169/(Z750RatedkWh*SurveyHrsIn!U169)</f>
        <v>0.342464395393818</v>
      </c>
      <c r="V169" s="70" t="n">
        <f aca="false">kWhgen!V169/(Z750RatedkWh*SurveyHrsIn!V169)</f>
        <v>0.273703703703704</v>
      </c>
      <c r="W169" s="70" t="n">
        <f aca="false">kWhgen!W169/(Z750RatedkWh*SurveyHrsIn!W169)</f>
        <v>0.149462365591398</v>
      </c>
      <c r="X169" s="70" t="n">
        <f aca="false">kWhgen!X169/(Z750RatedkWh*SurveyHrsIn!X169)</f>
        <v>0.160215053763441</v>
      </c>
      <c r="Y169" s="70" t="n">
        <f aca="false">kWhgen!Y169/(Z750RatedkWh*SurveyHrsIn!Y169)</f>
        <v>0.183333333333333</v>
      </c>
      <c r="Z169" s="70" t="n">
        <f aca="false">kWhgen!Z169/(Z750RatedkWh*SurveyHrsIn!Z169)</f>
        <v>0.368817204301075</v>
      </c>
      <c r="AA169" s="70" t="n">
        <f aca="false">kWhgen!AA169/(Z750RatedkWh*SurveyHrsIn!AA169)</f>
        <v>0.384444444444444</v>
      </c>
      <c r="AB169" s="70" t="n">
        <f aca="false">kWhgen!AB169/(Z750RatedkWh*SurveyHrsIn!AB169)</f>
        <v>0.419713261648746</v>
      </c>
      <c r="AC169" s="70" t="n">
        <f aca="false">kWhgen!AC169/(Z750RatedkWh*SurveyHrsIn!AC169)</f>
        <v>0.360548111354293</v>
      </c>
      <c r="AD169" s="70" t="n">
        <f aca="false">kWhgen!AD169/(Z750RatedkWh*SurveyHrsIn!AD169)</f>
        <v>0.484920634920635</v>
      </c>
      <c r="AE169" s="70" t="n">
        <f aca="false">kWhgen!AE169/(Z750RatedkWh*SurveyHrsIn!AE169)</f>
        <v>0.28673835125448</v>
      </c>
      <c r="AF169" s="70"/>
      <c r="AG169" s="70"/>
      <c r="AH169" s="70"/>
      <c r="AI169" s="70"/>
      <c r="AJ169" s="70"/>
      <c r="AK169" s="70"/>
      <c r="AL169" s="70"/>
      <c r="AM169" s="70"/>
      <c r="AN169" s="70"/>
      <c r="AO169" s="70" t="n">
        <f aca="false">AVERAGE(E169:P169)</f>
        <v>0.288534285117087</v>
      </c>
      <c r="AP169" s="70" t="n">
        <f aca="false">AVERAGE(Q169:AB169)</f>
        <v>0.291122473866592</v>
      </c>
      <c r="AQ169" s="70" t="n">
        <f aca="false">AVERAGE(AC169:AN169)</f>
        <v>0.377402365843136</v>
      </c>
      <c r="AR169" s="70" t="n">
        <f aca="false">AVERAGE(E169:G169)</f>
        <v>0.339614958070898</v>
      </c>
      <c r="AS169" s="70" t="n">
        <f aca="false">AVERAGE(H169:J169)</f>
        <v>0.328409358821187</v>
      </c>
      <c r="AT169" s="70" t="n">
        <f aca="false">AVERAGE(K169:M169)</f>
        <v>0.212742652329749</v>
      </c>
      <c r="AU169" s="136" t="n">
        <f aca="false">AVERAGE(N169:P169)</f>
        <v>0.273370171246515</v>
      </c>
      <c r="AV169" s="70" t="n">
        <f aca="false">AVERAGE(Q169:S169)</f>
        <v>0.263031233998976</v>
      </c>
      <c r="AW169" s="70" t="n">
        <f aca="false">AVERAGE(T169:V169)</f>
        <v>0.346130107106581</v>
      </c>
      <c r="AX169" s="70" t="n">
        <f aca="false">AVERAGE(W169:Y169)</f>
        <v>0.164336917562724</v>
      </c>
      <c r="AY169" s="70" t="n">
        <f aca="false">AVERAGE(Z169:AB169)</f>
        <v>0.390991636798088</v>
      </c>
      <c r="AZ169" s="70" t="n">
        <f aca="false">AVERAGE(AC169:AE169)</f>
        <v>0.377402365843136</v>
      </c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</row>
    <row r="170" customFormat="false" ht="12.75" hidden="true" customHeight="false" outlineLevel="0" collapsed="false">
      <c r="A170" s="69" t="s">
        <v>12</v>
      </c>
      <c r="B170" s="69" t="n">
        <v>1</v>
      </c>
      <c r="C170" s="69" t="n">
        <v>160</v>
      </c>
      <c r="D170" s="70" t="n">
        <f aca="false">kWhgen!D170/(Z750RatedkWh*SurveyHrsIn!D170)</f>
        <v>0.421146953405018</v>
      </c>
      <c r="E170" s="70" t="n">
        <f aca="false">kWhgen!E170/(Z750RatedkWh*SurveyHrsIn!E170)</f>
        <v>0.3505770609319</v>
      </c>
      <c r="F170" s="70" t="n">
        <f aca="false">kWhgen!F170/(Z750RatedkWh*SurveyHrsIn!F170)</f>
        <v>0.419415185694044</v>
      </c>
      <c r="G170" s="70" t="n">
        <f aca="false">kWhgen!G170/(Z750RatedkWh*SurveyHrsIn!G170)</f>
        <v>0.310919936548314</v>
      </c>
      <c r="H170" s="70" t="n">
        <f aca="false">kWhgen!H170/(Z750RatedkWh*SurveyHrsIn!H170)</f>
        <v>0.382527777777778</v>
      </c>
      <c r="I170" s="70" t="n">
        <f aca="false">kWhgen!I170/(Z750RatedkWh*SurveyHrsIn!I170)</f>
        <v>0.329390681003584</v>
      </c>
      <c r="J170" s="70" t="n">
        <f aca="false">kWhgen!J170/(Z750RatedkWh*SurveyHrsIn!J170)</f>
        <v>0.336666666666667</v>
      </c>
      <c r="K170" s="70" t="n">
        <f aca="false">kWhgen!K170/(Z750RatedkWh*SurveyHrsIn!K170)</f>
        <v>0.161290322580645</v>
      </c>
      <c r="L170" s="70" t="n">
        <f aca="false">kWhgen!L170/(Z750RatedkWh*SurveyHrsIn!L170)</f>
        <v>0.17741935483871</v>
      </c>
      <c r="M170" s="70" t="n">
        <f aca="false">kWhgen!M170/(Z750RatedkWh*SurveyHrsIn!M170)</f>
        <v>0.330288888888889</v>
      </c>
      <c r="N170" s="70" t="n">
        <f aca="false">kWhgen!N170/(Z750RatedkWh*SurveyHrsIn!N170)</f>
        <v>0.335931899641577</v>
      </c>
      <c r="O170" s="70" t="n">
        <f aca="false">kWhgen!O170/(Z750RatedkWh*SurveyHrsIn!O170)</f>
        <v>0.388518518518519</v>
      </c>
      <c r="P170" s="70" t="n">
        <f aca="false">kWhgen!P170/(Z750RatedkWh*SurveyHrsIn!P170)</f>
        <v>0.353295698924731</v>
      </c>
      <c r="Q170" s="70" t="n">
        <f aca="false">kWhgen!Q170/(Z750RatedkWh*SurveyHrsIn!Q170)</f>
        <v>0.411971326164875</v>
      </c>
      <c r="R170" s="70" t="n">
        <f aca="false">kWhgen!R170/(Z750RatedkWh*SurveyHrsIn!R170)</f>
        <v>0.348809523809524</v>
      </c>
      <c r="S170" s="70" t="n">
        <f aca="false">kWhgen!S170/(Z750RatedkWh*SurveyHrsIn!S170)</f>
        <v>0.297132616487455</v>
      </c>
      <c r="T170" s="70" t="n">
        <f aca="false">kWhgen!T170/(Z750RatedkWh*SurveyHrsIn!T170)</f>
        <v>0.445925925925926</v>
      </c>
      <c r="U170" s="70" t="n">
        <f aca="false">kWhgen!U170/(Z750RatedkWh*SurveyHrsIn!U170)</f>
        <v>0.341776024749811</v>
      </c>
      <c r="V170" s="70" t="n">
        <f aca="false">kWhgen!V170/(Z750RatedkWh*SurveyHrsIn!V170)</f>
        <v>0.291111111111111</v>
      </c>
      <c r="W170" s="70" t="n">
        <f aca="false">kWhgen!W170/(Z750RatedkWh*SurveyHrsIn!W170)</f>
        <v>0.1584229390681</v>
      </c>
      <c r="X170" s="70" t="n">
        <f aca="false">kWhgen!X170/(Z750RatedkWh*SurveyHrsIn!X170)</f>
        <v>0.181362007168459</v>
      </c>
      <c r="Y170" s="70" t="n">
        <f aca="false">kWhgen!Y170/(Z750RatedkWh*SurveyHrsIn!Y170)</f>
        <v>0.192962962962963</v>
      </c>
      <c r="Z170" s="70" t="n">
        <f aca="false">kWhgen!Z170/(Z750RatedkWh*SurveyHrsIn!Z170)</f>
        <v>0.35663082437276</v>
      </c>
      <c r="AA170" s="70" t="n">
        <f aca="false">kWhgen!AA170/(Z750RatedkWh*SurveyHrsIn!AA170)</f>
        <v>0.317777777777778</v>
      </c>
      <c r="AB170" s="70" t="n">
        <f aca="false">kWhgen!AB170/(Z750RatedkWh*SurveyHrsIn!AB170)</f>
        <v>0.449462365591398</v>
      </c>
      <c r="AC170" s="70" t="n">
        <f aca="false">kWhgen!AC170/(Z750RatedkWh*SurveyHrsIn!AC170)</f>
        <v>0.401328571039445</v>
      </c>
      <c r="AD170" s="70" t="n">
        <f aca="false">kWhgen!AD170/(Z750RatedkWh*SurveyHrsIn!AD170)</f>
        <v>0.534126984126984</v>
      </c>
      <c r="AE170" s="70" t="n">
        <f aca="false">kWhgen!AE170/(Z750RatedkWh*SurveyHrsIn!AE170)</f>
        <v>0.388888888888889</v>
      </c>
      <c r="AF170" s="70"/>
      <c r="AG170" s="70"/>
      <c r="AH170" s="70"/>
      <c r="AI170" s="70"/>
      <c r="AJ170" s="70"/>
      <c r="AK170" s="70"/>
      <c r="AL170" s="70"/>
      <c r="AM170" s="70"/>
      <c r="AN170" s="70"/>
      <c r="AO170" s="70" t="n">
        <f aca="false">AVERAGE(E170:P170)</f>
        <v>0.32302016600128</v>
      </c>
      <c r="AP170" s="70" t="n">
        <f aca="false">AVERAGE(Q170:AB170)</f>
        <v>0.31611211709918</v>
      </c>
      <c r="AQ170" s="70" t="n">
        <f aca="false">AVERAGE(AC170:AN170)</f>
        <v>0.441448148018439</v>
      </c>
      <c r="AR170" s="70" t="n">
        <f aca="false">AVERAGE(E170:G170)</f>
        <v>0.360304061058086</v>
      </c>
      <c r="AS170" s="70" t="n">
        <f aca="false">AVERAGE(H170:J170)</f>
        <v>0.349528375149343</v>
      </c>
      <c r="AT170" s="70" t="n">
        <f aca="false">AVERAGE(K170:M170)</f>
        <v>0.222999522102748</v>
      </c>
      <c r="AU170" s="136" t="n">
        <f aca="false">AVERAGE(N170:P170)</f>
        <v>0.359248705694942</v>
      </c>
      <c r="AV170" s="70" t="n">
        <f aca="false">AVERAGE(Q170:S170)</f>
        <v>0.352637822153951</v>
      </c>
      <c r="AW170" s="70" t="n">
        <f aca="false">AVERAGE(T170:V170)</f>
        <v>0.359604353928949</v>
      </c>
      <c r="AX170" s="70" t="n">
        <f aca="false">AVERAGE(W170:Y170)</f>
        <v>0.177582636399841</v>
      </c>
      <c r="AY170" s="70" t="n">
        <f aca="false">AVERAGE(Z170:AB170)</f>
        <v>0.374623655913978</v>
      </c>
      <c r="AZ170" s="70" t="n">
        <f aca="false">AVERAGE(AC170:AE170)</f>
        <v>0.441448148018439</v>
      </c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</row>
    <row r="171" customFormat="false" ht="12.75" hidden="true" customHeight="false" outlineLevel="0" collapsed="false">
      <c r="A171" s="69" t="s">
        <v>12</v>
      </c>
      <c r="B171" s="69" t="n">
        <v>1</v>
      </c>
      <c r="C171" s="69" t="n">
        <v>161</v>
      </c>
      <c r="D171" s="70" t="n">
        <f aca="false">kWhgen!D171/(Z750RatedkWh*SurveyHrsIn!D171)</f>
        <v>0.389605734767025</v>
      </c>
      <c r="E171" s="70" t="n">
        <f aca="false">kWhgen!E171/(Z750RatedkWh*SurveyHrsIn!E171)</f>
        <v>0.326372759856631</v>
      </c>
      <c r="F171" s="70" t="n">
        <f aca="false">kWhgen!F171/(Z750RatedkWh*SurveyHrsIn!F171)</f>
        <v>0.407827065590197</v>
      </c>
      <c r="G171" s="70" t="n">
        <f aca="false">kWhgen!G171/(Z750RatedkWh*SurveyHrsIn!G171)</f>
        <v>0.276833427111153</v>
      </c>
      <c r="H171" s="70" t="n">
        <f aca="false">kWhgen!H171/(Z750RatedkWh*SurveyHrsIn!H171)</f>
        <v>0.362483333333333</v>
      </c>
      <c r="I171" s="70" t="n">
        <f aca="false">kWhgen!I171/(Z750RatedkWh*SurveyHrsIn!I171)</f>
        <v>0.312186379928315</v>
      </c>
      <c r="J171" s="70" t="n">
        <f aca="false">kWhgen!J171/(Z750RatedkWh*SurveyHrsIn!J171)</f>
        <v>0.284444444444444</v>
      </c>
      <c r="K171" s="70" t="n">
        <f aca="false">kWhgen!K171/(Z750RatedkWh*SurveyHrsIn!K171)</f>
        <v>0.147311827956989</v>
      </c>
      <c r="L171" s="70" t="n">
        <f aca="false">kWhgen!L171/(Z750RatedkWh*SurveyHrsIn!L171)</f>
        <v>0.164516129032258</v>
      </c>
      <c r="M171" s="70" t="n">
        <f aca="false">kWhgen!M171/(Z750RatedkWh*SurveyHrsIn!M171)</f>
        <v>0.311622222222222</v>
      </c>
      <c r="N171" s="70" t="n">
        <f aca="false">kWhgen!N171/(Z750RatedkWh*SurveyHrsIn!N171)</f>
        <v>0.303408602150538</v>
      </c>
      <c r="O171" s="70" t="n">
        <f aca="false">kWhgen!O171/(Z750RatedkWh*SurveyHrsIn!O171)</f>
        <v>0.295925925925926</v>
      </c>
      <c r="P171" s="70" t="n">
        <f aca="false">kWhgen!P171/(Z750RatedkWh*SurveyHrsIn!P171)</f>
        <v>0.300358422939068</v>
      </c>
      <c r="Q171" s="70" t="n">
        <f aca="false">kWhgen!Q171/(Z750RatedkWh*SurveyHrsIn!Q171)</f>
        <v>0.348387096774194</v>
      </c>
      <c r="R171" s="70" t="n">
        <f aca="false">kWhgen!R171/(Z750RatedkWh*SurveyHrsIn!R171)</f>
        <v>0.294444444444444</v>
      </c>
      <c r="S171" s="70" t="n">
        <f aca="false">kWhgen!S171/(Z750RatedkWh*SurveyHrsIn!S171)</f>
        <v>0.270250896057348</v>
      </c>
      <c r="T171" s="70" t="n">
        <f aca="false">kWhgen!T171/(Z750RatedkWh*SurveyHrsIn!T171)</f>
        <v>0.425555555555556</v>
      </c>
      <c r="U171" s="70" t="n">
        <f aca="false">kWhgen!U171/(Z750RatedkWh*SurveyHrsIn!U171)</f>
        <v>0.334892318309734</v>
      </c>
      <c r="V171" s="70" t="n">
        <f aca="false">kWhgen!V171/(Z750RatedkWh*SurveyHrsIn!V171)</f>
        <v>0.191481481481481</v>
      </c>
      <c r="W171" s="70" t="n">
        <f aca="false">kWhgen!W171/(Z750RatedkWh*SurveyHrsIn!W171)</f>
        <v>0.125448028673835</v>
      </c>
      <c r="X171" s="70" t="n">
        <f aca="false">kWhgen!X171/(Z750RatedkWh*SurveyHrsIn!X171)</f>
        <v>0.14910394265233</v>
      </c>
      <c r="Y171" s="70" t="n">
        <f aca="false">kWhgen!Y171/(Z750RatedkWh*SurveyHrsIn!Y171)</f>
        <v>0.17037037037037</v>
      </c>
      <c r="Z171" s="70" t="n">
        <f aca="false">kWhgen!Z171/(Z750RatedkWh*SurveyHrsIn!Z171)</f>
        <v>0.37168458781362</v>
      </c>
      <c r="AA171" s="70" t="n">
        <f aca="false">kWhgen!AA171/(Z750RatedkWh*SurveyHrsIn!AA171)</f>
        <v>0.397777777777778</v>
      </c>
      <c r="AB171" s="70" t="n">
        <f aca="false">kWhgen!AB171/(Z750RatedkWh*SurveyHrsIn!AB171)</f>
        <v>0.427240143369176</v>
      </c>
      <c r="AC171" s="70" t="n">
        <f aca="false">kWhgen!AC171/(Z750RatedkWh*SurveyHrsIn!AC171)</f>
        <v>0.368517828314706</v>
      </c>
      <c r="AD171" s="70" t="n">
        <f aca="false">kWhgen!AD171/(Z750RatedkWh*SurveyHrsIn!AD171)</f>
        <v>0.478968253968254</v>
      </c>
      <c r="AE171" s="70" t="n">
        <f aca="false">kWhgen!AE171/(Z750RatedkWh*SurveyHrsIn!AE171)</f>
        <v>0.340860215053763</v>
      </c>
      <c r="AF171" s="70"/>
      <c r="AG171" s="70"/>
      <c r="AH171" s="70"/>
      <c r="AI171" s="70"/>
      <c r="AJ171" s="70"/>
      <c r="AK171" s="70"/>
      <c r="AL171" s="70"/>
      <c r="AM171" s="70"/>
      <c r="AN171" s="70"/>
      <c r="AO171" s="70" t="n">
        <f aca="false">AVERAGE(E171:P171)</f>
        <v>0.291107545040923</v>
      </c>
      <c r="AP171" s="70" t="n">
        <f aca="false">AVERAGE(Q171:AB171)</f>
        <v>0.292219720273322</v>
      </c>
      <c r="AQ171" s="70" t="n">
        <f aca="false">AVERAGE(AC171:AN171)</f>
        <v>0.396115432445574</v>
      </c>
      <c r="AR171" s="70" t="n">
        <f aca="false">AVERAGE(E171:G171)</f>
        <v>0.337011084185994</v>
      </c>
      <c r="AS171" s="70" t="n">
        <f aca="false">AVERAGE(H171:J171)</f>
        <v>0.319704719235364</v>
      </c>
      <c r="AT171" s="70" t="n">
        <f aca="false">AVERAGE(K171:M171)</f>
        <v>0.207816726403823</v>
      </c>
      <c r="AU171" s="136" t="n">
        <f aca="false">AVERAGE(N171:P171)</f>
        <v>0.299897650338511</v>
      </c>
      <c r="AV171" s="70" t="n">
        <f aca="false">AVERAGE(Q171:S171)</f>
        <v>0.304360812425329</v>
      </c>
      <c r="AW171" s="70" t="n">
        <f aca="false">AVERAGE(T171:V171)</f>
        <v>0.31730978511559</v>
      </c>
      <c r="AX171" s="70" t="n">
        <f aca="false">AVERAGE(W171:Y171)</f>
        <v>0.148307447232178</v>
      </c>
      <c r="AY171" s="70" t="n">
        <f aca="false">AVERAGE(Z171:AB171)</f>
        <v>0.398900836320191</v>
      </c>
      <c r="AZ171" s="70" t="n">
        <f aca="false">AVERAGE(AC171:AE171)</f>
        <v>0.396115432445574</v>
      </c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</row>
    <row r="172" customFormat="false" ht="12.75" hidden="true" customHeight="false" outlineLevel="0" collapsed="false">
      <c r="A172" s="69" t="s">
        <v>12</v>
      </c>
      <c r="B172" s="69" t="n">
        <v>1</v>
      </c>
      <c r="C172" s="69" t="n">
        <v>162</v>
      </c>
      <c r="D172" s="70" t="n">
        <f aca="false">kWhgen!D172/(Z750RatedkWh*SurveyHrsIn!D172)</f>
        <v>0.179960573476703</v>
      </c>
      <c r="E172" s="70" t="n">
        <f aca="false">kWhgen!E172/(Z750RatedkWh*SurveyHrsIn!E172)</f>
        <v>0.366311827956989</v>
      </c>
      <c r="F172" s="70" t="n">
        <f aca="false">kWhgen!F172/(Z750RatedkWh*SurveyHrsIn!F172)</f>
        <v>0.42390090960521</v>
      </c>
      <c r="G172" s="70" t="n">
        <f aca="false">kWhgen!G172/(Z750RatedkWh*SurveyHrsIn!G172)</f>
        <v>0.317291246723485</v>
      </c>
      <c r="H172" s="70" t="n">
        <f aca="false">kWhgen!H172/(Z750RatedkWh*SurveyHrsIn!H172)</f>
        <v>0.409716666666667</v>
      </c>
      <c r="I172" s="70" t="n">
        <f aca="false">kWhgen!I172/(Z750RatedkWh*SurveyHrsIn!I172)</f>
        <v>0.371326164874552</v>
      </c>
      <c r="J172" s="70" t="n">
        <f aca="false">kWhgen!J172/(Z750RatedkWh*SurveyHrsIn!J172)</f>
        <v>0.231851851851852</v>
      </c>
      <c r="K172" s="70" t="n">
        <f aca="false">kWhgen!K172/(Z750RatedkWh*SurveyHrsIn!K172)</f>
        <v>0.160215053763441</v>
      </c>
      <c r="L172" s="70" t="n">
        <f aca="false">kWhgen!L172/(Z750RatedkWh*SurveyHrsIn!L172)</f>
        <v>0.183154121863799</v>
      </c>
      <c r="M172" s="70" t="n">
        <f aca="false">kWhgen!M172/(Z750RatedkWh*SurveyHrsIn!M172)</f>
        <v>0.368611111111111</v>
      </c>
      <c r="N172" s="70" t="n">
        <f aca="false">kWhgen!N172/(Z750RatedkWh*SurveyHrsIn!N172)</f>
        <v>0.37155017921147</v>
      </c>
      <c r="O172" s="70" t="n">
        <f aca="false">kWhgen!O172/(Z750RatedkWh*SurveyHrsIn!O172)</f>
        <v>0.403333333333333</v>
      </c>
      <c r="P172" s="70" t="n">
        <f aca="false">kWhgen!P172/(Z750RatedkWh*SurveyHrsIn!P172)</f>
        <v>0.346236559139785</v>
      </c>
      <c r="Q172" s="70" t="n">
        <f aca="false">kWhgen!Q172/(Z750RatedkWh*SurveyHrsIn!Q172)</f>
        <v>0.362365591397849</v>
      </c>
      <c r="R172" s="70" t="n">
        <f aca="false">kWhgen!R172/(Z750RatedkWh*SurveyHrsIn!R172)</f>
        <v>0.349206349206349</v>
      </c>
      <c r="S172" s="70" t="n">
        <f aca="false">kWhgen!S172/(Z750RatedkWh*SurveyHrsIn!S172)</f>
        <v>0.287455197132616</v>
      </c>
      <c r="T172" s="70" t="n">
        <f aca="false">kWhgen!T172/(Z750RatedkWh*SurveyHrsIn!T172)</f>
        <v>0.448518518518519</v>
      </c>
      <c r="U172" s="70" t="n">
        <f aca="false">kWhgen!U172/(Z750RatedkWh*SurveyHrsIn!U172)</f>
        <v>0.365868997290079</v>
      </c>
      <c r="V172" s="70" t="n">
        <f aca="false">kWhgen!V172/(Z750RatedkWh*SurveyHrsIn!V172)</f>
        <v>0.306296296296296</v>
      </c>
      <c r="W172" s="70" t="n">
        <f aca="false">kWhgen!W172/(Z750RatedkWh*SurveyHrsIn!W172)</f>
        <v>0.170967741935484</v>
      </c>
      <c r="X172" s="70" t="n">
        <f aca="false">kWhgen!X172/(Z750RatedkWh*SurveyHrsIn!X172)</f>
        <v>0.178494623655914</v>
      </c>
      <c r="Y172" s="70" t="n">
        <f aca="false">kWhgen!Y172/(Z750RatedkWh*SurveyHrsIn!Y172)</f>
        <v>0.205925925925926</v>
      </c>
      <c r="Z172" s="70" t="n">
        <f aca="false">kWhgen!Z172/(Z750RatedkWh*SurveyHrsIn!Z172)</f>
        <v>0.411827956989247</v>
      </c>
      <c r="AA172" s="70" t="n">
        <f aca="false">kWhgen!AA172/(Z750RatedkWh*SurveyHrsIn!AA172)</f>
        <v>0.396296296296296</v>
      </c>
      <c r="AB172" s="70" t="n">
        <f aca="false">kWhgen!AB172/(Z750RatedkWh*SurveyHrsIn!AB172)</f>
        <v>0.432616487455197</v>
      </c>
      <c r="AC172" s="70" t="n">
        <f aca="false">kWhgen!AC172/(Z750RatedkWh*SurveyHrsIn!AC172)</f>
        <v>0.3826978017162</v>
      </c>
      <c r="AD172" s="70" t="n">
        <f aca="false">kWhgen!AD172/(Z750RatedkWh*SurveyHrsIn!AD172)</f>
        <v>0.523412698412698</v>
      </c>
      <c r="AE172" s="70" t="n">
        <f aca="false">kWhgen!AE172/(Z750RatedkWh*SurveyHrsIn!AE172)</f>
        <v>0.383154121863799</v>
      </c>
      <c r="AF172" s="70"/>
      <c r="AG172" s="70"/>
      <c r="AH172" s="70"/>
      <c r="AI172" s="70"/>
      <c r="AJ172" s="70"/>
      <c r="AK172" s="70"/>
      <c r="AL172" s="70"/>
      <c r="AM172" s="70"/>
      <c r="AN172" s="70"/>
      <c r="AO172" s="70" t="n">
        <f aca="false">AVERAGE(E172:P172)</f>
        <v>0.329458252175141</v>
      </c>
      <c r="AP172" s="70" t="n">
        <f aca="false">AVERAGE(Q172:AB172)</f>
        <v>0.326319998508314</v>
      </c>
      <c r="AQ172" s="70" t="n">
        <f aca="false">AVERAGE(AC172:AN172)</f>
        <v>0.429754873997566</v>
      </c>
      <c r="AR172" s="70" t="n">
        <f aca="false">AVERAGE(E172:G172)</f>
        <v>0.369167994761895</v>
      </c>
      <c r="AS172" s="70" t="n">
        <f aca="false">AVERAGE(H172:J172)</f>
        <v>0.337631561131024</v>
      </c>
      <c r="AT172" s="70" t="n">
        <f aca="false">AVERAGE(K172:M172)</f>
        <v>0.237326762246117</v>
      </c>
      <c r="AU172" s="136" t="n">
        <f aca="false">AVERAGE(N172:P172)</f>
        <v>0.373706690561529</v>
      </c>
      <c r="AV172" s="70" t="n">
        <f aca="false">AVERAGE(Q172:S172)</f>
        <v>0.333009045912272</v>
      </c>
      <c r="AW172" s="70" t="n">
        <f aca="false">AVERAGE(T172:V172)</f>
        <v>0.373561270701631</v>
      </c>
      <c r="AX172" s="70" t="n">
        <f aca="false">AVERAGE(W172:Y172)</f>
        <v>0.185129430505775</v>
      </c>
      <c r="AY172" s="70" t="n">
        <f aca="false">AVERAGE(Z172:AB172)</f>
        <v>0.41358024691358</v>
      </c>
      <c r="AZ172" s="70" t="n">
        <f aca="false">AVERAGE(AC172:AE172)</f>
        <v>0.429754873997566</v>
      </c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</row>
    <row r="173" customFormat="false" ht="12.75" hidden="true" customHeight="false" outlineLevel="0" collapsed="false">
      <c r="A173" s="69" t="s">
        <v>12</v>
      </c>
      <c r="B173" s="69" t="n">
        <v>1</v>
      </c>
      <c r="C173" s="69" t="n">
        <v>163</v>
      </c>
      <c r="D173" s="70" t="n">
        <f aca="false">kWhgen!D173/(Z750RatedkWh*SurveyHrsIn!D173)</f>
        <v>0.415770609318996</v>
      </c>
      <c r="E173" s="70" t="n">
        <f aca="false">kWhgen!E173/(Z750RatedkWh*SurveyHrsIn!E173)</f>
        <v>0.348964157706093</v>
      </c>
      <c r="F173" s="70" t="n">
        <f aca="false">kWhgen!F173/(Z750RatedkWh*SurveyHrsIn!F173)</f>
        <v>0.405958013960545</v>
      </c>
      <c r="G173" s="70" t="n">
        <f aca="false">kWhgen!G173/(Z750RatedkWh*SurveyHrsIn!G173)</f>
        <v>0.310919936548314</v>
      </c>
      <c r="H173" s="70" t="n">
        <f aca="false">kWhgen!H173/(Z750RatedkWh*SurveyHrsIn!H173)</f>
        <v>0.402851851851852</v>
      </c>
      <c r="I173" s="70" t="n">
        <f aca="false">kWhgen!I173/(Z750RatedkWh*SurveyHrsIn!I173)</f>
        <v>0.37741935483871</v>
      </c>
      <c r="J173" s="70" t="n">
        <f aca="false">kWhgen!J173/(Z750RatedkWh*SurveyHrsIn!J173)</f>
        <v>0.350740740740741</v>
      </c>
      <c r="K173" s="70" t="n">
        <f aca="false">kWhgen!K173/(Z750RatedkWh*SurveyHrsIn!K173)</f>
        <v>0.16415770609319</v>
      </c>
      <c r="L173" s="70" t="n">
        <f aca="false">kWhgen!L173/(Z750RatedkWh*SurveyHrsIn!L173)</f>
        <v>0.188888888888889</v>
      </c>
      <c r="M173" s="70" t="n">
        <f aca="false">kWhgen!M173/(Z750RatedkWh*SurveyHrsIn!M173)</f>
        <v>0.348309259259259</v>
      </c>
      <c r="N173" s="70" t="n">
        <f aca="false">kWhgen!N173/(Z750RatedkWh*SurveyHrsIn!N173)</f>
        <v>0.36471146953405</v>
      </c>
      <c r="O173" s="70" t="n">
        <f aca="false">kWhgen!O173/(Z750RatedkWh*SurveyHrsIn!O173)</f>
        <v>0.384444444444444</v>
      </c>
      <c r="P173" s="70" t="n">
        <f aca="false">kWhgen!P173/(Z750RatedkWh*SurveyHrsIn!P173)</f>
        <v>0.356989247311828</v>
      </c>
      <c r="Q173" s="70" t="n">
        <f aca="false">kWhgen!Q173/(Z750RatedkWh*SurveyHrsIn!Q173)</f>
        <v>0.357706093189964</v>
      </c>
      <c r="R173" s="70" t="n">
        <f aca="false">kWhgen!R173/(Z750RatedkWh*SurveyHrsIn!R173)</f>
        <v>0.357142857142857</v>
      </c>
      <c r="S173" s="70" t="n">
        <f aca="false">kWhgen!S173/(Z750RatedkWh*SurveyHrsIn!S173)</f>
        <v>0.309677419354839</v>
      </c>
      <c r="T173" s="70" t="n">
        <f aca="false">kWhgen!T173/(Z750RatedkWh*SurveyHrsIn!T173)</f>
        <v>0.461851851851852</v>
      </c>
      <c r="U173" s="70" t="n">
        <f aca="false">kWhgen!U173/(Z750RatedkWh*SurveyHrsIn!U173)</f>
        <v>0.371031777120137</v>
      </c>
      <c r="V173" s="70" t="n">
        <f aca="false">kWhgen!V173/(Z750RatedkWh*SurveyHrsIn!V173)</f>
        <v>0.301851851851852</v>
      </c>
      <c r="W173" s="70" t="n">
        <f aca="false">kWhgen!W173/(Z750RatedkWh*SurveyHrsIn!W173)</f>
        <v>0.172401433691756</v>
      </c>
      <c r="X173" s="70" t="n">
        <f aca="false">kWhgen!X173/(Z750RatedkWh*SurveyHrsIn!X173)</f>
        <v>0.17741935483871</v>
      </c>
      <c r="Y173" s="70" t="n">
        <f aca="false">kWhgen!Y173/(Z750RatedkWh*SurveyHrsIn!Y173)</f>
        <v>0.171851851851852</v>
      </c>
      <c r="Z173" s="70" t="n">
        <f aca="false">kWhgen!Z173/(Z750RatedkWh*SurveyHrsIn!Z173)</f>
        <v>0.0494623655913979</v>
      </c>
      <c r="AA173" s="70" t="n">
        <f aca="false">kWhgen!AA173/(Z750RatedkWh*SurveyHrsIn!AA173)</f>
        <v>0.394444444444444</v>
      </c>
      <c r="AB173" s="70" t="n">
        <f aca="false">kWhgen!AB173/(Z750RatedkWh*SurveyHrsIn!AB173)</f>
        <v>0.44910394265233</v>
      </c>
      <c r="AC173" s="70" t="n">
        <f aca="false">kWhgen!AC173/(Z750RatedkWh*SurveyHrsIn!AC173)</f>
        <v>0.371140198247438</v>
      </c>
      <c r="AD173" s="70" t="n">
        <f aca="false">kWhgen!AD173/(Z750RatedkWh*SurveyHrsIn!AD173)</f>
        <v>0.531746031746032</v>
      </c>
      <c r="AE173" s="70" t="n">
        <f aca="false">kWhgen!AE173/(Z750RatedkWh*SurveyHrsIn!AE173)</f>
        <v>0.3415770609319</v>
      </c>
      <c r="AF173" s="70"/>
      <c r="AG173" s="70"/>
      <c r="AH173" s="70"/>
      <c r="AI173" s="70"/>
      <c r="AJ173" s="70"/>
      <c r="AK173" s="70"/>
      <c r="AL173" s="70"/>
      <c r="AM173" s="70"/>
      <c r="AN173" s="70"/>
      <c r="AO173" s="70" t="n">
        <f aca="false">AVERAGE(E173:P173)</f>
        <v>0.333696255931493</v>
      </c>
      <c r="AP173" s="70" t="n">
        <f aca="false">AVERAGE(Q173:AB173)</f>
        <v>0.297828770298499</v>
      </c>
      <c r="AQ173" s="70" t="n">
        <f aca="false">AVERAGE(AC173:AN173)</f>
        <v>0.414821096975123</v>
      </c>
      <c r="AR173" s="70" t="n">
        <f aca="false">AVERAGE(E173:G173)</f>
        <v>0.355280702738318</v>
      </c>
      <c r="AS173" s="70" t="n">
        <f aca="false">AVERAGE(H173:J173)</f>
        <v>0.377003982477101</v>
      </c>
      <c r="AT173" s="70" t="n">
        <f aca="false">AVERAGE(K173:M173)</f>
        <v>0.233785284747113</v>
      </c>
      <c r="AU173" s="136" t="n">
        <f aca="false">AVERAGE(N173:P173)</f>
        <v>0.368715053763441</v>
      </c>
      <c r="AV173" s="70" t="n">
        <f aca="false">AVERAGE(Q173:S173)</f>
        <v>0.341508789895887</v>
      </c>
      <c r="AW173" s="70" t="n">
        <f aca="false">AVERAGE(T173:V173)</f>
        <v>0.378245160274613</v>
      </c>
      <c r="AX173" s="70" t="n">
        <f aca="false">AVERAGE(W173:Y173)</f>
        <v>0.173890880127439</v>
      </c>
      <c r="AY173" s="70" t="n">
        <f aca="false">AVERAGE(Z173:AB173)</f>
        <v>0.297670250896057</v>
      </c>
      <c r="AZ173" s="70" t="n">
        <f aca="false">AVERAGE(AC173:AE173)</f>
        <v>0.414821096975123</v>
      </c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</row>
    <row r="174" customFormat="false" ht="12.75" hidden="true" customHeight="false" outlineLevel="0" collapsed="false">
      <c r="A174" s="69" t="s">
        <v>12</v>
      </c>
      <c r="B174" s="69" t="n">
        <v>1</v>
      </c>
      <c r="C174" s="69" t="n">
        <v>164</v>
      </c>
      <c r="D174" s="70" t="n">
        <f aca="false">kWhgen!D174/(Z750RatedkWh*SurveyHrsIn!D174)</f>
        <v>0.393189964157706</v>
      </c>
      <c r="E174" s="70" t="n">
        <f aca="false">kWhgen!E174/(Z750RatedkWh*SurveyHrsIn!E174)</f>
        <v>0.351385304659498</v>
      </c>
      <c r="F174" s="70" t="n">
        <f aca="false">kWhgen!F174/(Z750RatedkWh*SurveyHrsIn!F174)</f>
        <v>0.392874652552977</v>
      </c>
      <c r="G174" s="70" t="n">
        <f aca="false">kWhgen!G174/(Z750RatedkWh*SurveyHrsIn!G174)</f>
        <v>0.317928377741002</v>
      </c>
      <c r="H174" s="70" t="n">
        <f aca="false">kWhgen!H174/(Z750RatedkWh*SurveyHrsIn!H174)</f>
        <v>0.395001851851852</v>
      </c>
      <c r="I174" s="70" t="n">
        <f aca="false">kWhgen!I174/(Z750RatedkWh*SurveyHrsIn!I174)</f>
        <v>0.346236559139785</v>
      </c>
      <c r="J174" s="70" t="n">
        <f aca="false">kWhgen!J174/(Z750RatedkWh*SurveyHrsIn!J174)</f>
        <v>0.318148148148148</v>
      </c>
      <c r="K174" s="70" t="n">
        <f aca="false">kWhgen!K174/(Z750RatedkWh*SurveyHrsIn!K174)</f>
        <v>0.137275985663082</v>
      </c>
      <c r="L174" s="70" t="n">
        <f aca="false">kWhgen!L174/(Z750RatedkWh*SurveyHrsIn!L174)</f>
        <v>0.182437275985663</v>
      </c>
      <c r="M174" s="70" t="n">
        <f aca="false">kWhgen!M174/(Z750RatedkWh*SurveyHrsIn!M174)</f>
        <v>0.320722222222222</v>
      </c>
      <c r="N174" s="70" t="n">
        <f aca="false">kWhgen!N174/(Z750RatedkWh*SurveyHrsIn!N174)</f>
        <v>0.315817204301075</v>
      </c>
      <c r="O174" s="70" t="n">
        <f aca="false">kWhgen!O174/(Z750RatedkWh*SurveyHrsIn!O174)</f>
        <v>0.254074074074074</v>
      </c>
      <c r="P174" s="70" t="n">
        <f aca="false">kWhgen!P174/(Z750RatedkWh*SurveyHrsIn!P174)</f>
        <v>0.110752688172043</v>
      </c>
      <c r="Q174" s="70" t="n">
        <f aca="false">kWhgen!Q174/(Z750RatedkWh*SurveyHrsIn!Q174)</f>
        <v>0.0261648745519713</v>
      </c>
      <c r="R174" s="70" t="n">
        <f aca="false">kWhgen!R174/(Z750RatedkWh*SurveyHrsIn!R174)</f>
        <v>0.101587301587302</v>
      </c>
      <c r="S174" s="70" t="n">
        <f aca="false">kWhgen!S174/(Z750RatedkWh*SurveyHrsIn!S174)</f>
        <v>0.108960573476703</v>
      </c>
      <c r="T174" s="70" t="n">
        <f aca="false">kWhgen!T174/(Z750RatedkWh*SurveyHrsIn!T174)</f>
        <v>0.334814814814815</v>
      </c>
      <c r="U174" s="70" t="n">
        <f aca="false">kWhgen!U174/(Z750RatedkWh*SurveyHrsIn!U174)</f>
        <v>0.369999221154125</v>
      </c>
      <c r="V174" s="70" t="n">
        <f aca="false">kWhgen!V174/(Z750RatedkWh*SurveyHrsIn!V174)</f>
        <v>0.303703703703704</v>
      </c>
      <c r="W174" s="70" t="n">
        <f aca="false">kWhgen!W174/(Z750RatedkWh*SurveyHrsIn!W174)</f>
        <v>0.156989247311828</v>
      </c>
      <c r="X174" s="70" t="n">
        <f aca="false">kWhgen!X174/(Z750RatedkWh*SurveyHrsIn!X174)</f>
        <v>0.172401433691756</v>
      </c>
      <c r="Y174" s="70" t="n">
        <f aca="false">kWhgen!Y174/(Z750RatedkWh*SurveyHrsIn!Y174)</f>
        <v>0.19962962962963</v>
      </c>
      <c r="Z174" s="70" t="n">
        <f aca="false">kWhgen!Z174/(Z750RatedkWh*SurveyHrsIn!Z174)</f>
        <v>0.386021505376344</v>
      </c>
      <c r="AA174" s="70" t="n">
        <f aca="false">kWhgen!AA174/(Z750RatedkWh*SurveyHrsIn!AA174)</f>
        <v>0.405185185185185</v>
      </c>
      <c r="AB174" s="70" t="n">
        <f aca="false">kWhgen!AB174/(Z750RatedkWh*SurveyHrsIn!AB174)</f>
        <v>0.429390681003584</v>
      </c>
      <c r="AC174" s="70" t="n">
        <f aca="false">kWhgen!AC174/(Z750RatedkWh*SurveyHrsIn!AC174)</f>
        <v>0.251284940269968</v>
      </c>
      <c r="AD174" s="70" t="n">
        <f aca="false">kWhgen!AD174/(Z750RatedkWh*SurveyHrsIn!AD174)</f>
        <v>0.51547619047619</v>
      </c>
      <c r="AE174" s="70" t="n">
        <f aca="false">kWhgen!AE174/(Z750RatedkWh*SurveyHrsIn!AE174)</f>
        <v>0.357706093189964</v>
      </c>
      <c r="AF174" s="70"/>
      <c r="AG174" s="70"/>
      <c r="AH174" s="70"/>
      <c r="AI174" s="70"/>
      <c r="AJ174" s="70"/>
      <c r="AK174" s="70"/>
      <c r="AL174" s="70"/>
      <c r="AM174" s="70"/>
      <c r="AN174" s="70"/>
      <c r="AO174" s="70" t="n">
        <f aca="false">AVERAGE(E174:P174)</f>
        <v>0.286887862042618</v>
      </c>
      <c r="AP174" s="70" t="n">
        <f aca="false">AVERAGE(Q174:AB174)</f>
        <v>0.249570680957246</v>
      </c>
      <c r="AQ174" s="70" t="n">
        <f aca="false">AVERAGE(AC174:AN174)</f>
        <v>0.374822407978708</v>
      </c>
      <c r="AR174" s="70" t="n">
        <f aca="false">AVERAGE(E174:G174)</f>
        <v>0.354062778317826</v>
      </c>
      <c r="AS174" s="70" t="n">
        <f aca="false">AVERAGE(H174:J174)</f>
        <v>0.353128853046595</v>
      </c>
      <c r="AT174" s="70" t="n">
        <f aca="false">AVERAGE(K174:M174)</f>
        <v>0.213478494623656</v>
      </c>
      <c r="AU174" s="136" t="n">
        <f aca="false">AVERAGE(N174:P174)</f>
        <v>0.226881322182397</v>
      </c>
      <c r="AV174" s="70" t="n">
        <f aca="false">AVERAGE(Q174:S174)</f>
        <v>0.0789042498719918</v>
      </c>
      <c r="AW174" s="70" t="n">
        <f aca="false">AVERAGE(T174:V174)</f>
        <v>0.336172579890881</v>
      </c>
      <c r="AX174" s="70" t="n">
        <f aca="false">AVERAGE(W174:Y174)</f>
        <v>0.176340103544405</v>
      </c>
      <c r="AY174" s="70" t="n">
        <f aca="false">AVERAGE(Z174:AB174)</f>
        <v>0.406865790521705</v>
      </c>
      <c r="AZ174" s="70" t="n">
        <f aca="false">AVERAGE(AC174:AE174)</f>
        <v>0.374822407978708</v>
      </c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</row>
    <row r="175" customFormat="false" ht="12.75" hidden="true" customHeight="false" outlineLevel="0" collapsed="false">
      <c r="A175" s="69" t="s">
        <v>12</v>
      </c>
      <c r="B175" s="69" t="n">
        <v>1</v>
      </c>
      <c r="C175" s="69" t="n">
        <v>165</v>
      </c>
      <c r="D175" s="70" t="n">
        <f aca="false">kWhgen!D175/(Z750RatedkWh*SurveyHrsIn!D175)</f>
        <v>0.237275985663082</v>
      </c>
      <c r="E175" s="70" t="n">
        <f aca="false">kWhgen!E175/(Z750RatedkWh*SurveyHrsIn!E175)</f>
        <v>0.357032258064516</v>
      </c>
      <c r="F175" s="70" t="n">
        <f aca="false">kWhgen!F175/(Z750RatedkWh*SurveyHrsIn!F175)</f>
        <v>0.416424703086599</v>
      </c>
      <c r="G175" s="70" t="n">
        <f aca="false">kWhgen!G175/(Z750RatedkWh*SurveyHrsIn!G175)</f>
        <v>0.292124571531562</v>
      </c>
      <c r="H175" s="70" t="n">
        <f aca="false">kWhgen!H175/(Z750RatedkWh*SurveyHrsIn!H175)</f>
        <v>0.375012962962963</v>
      </c>
      <c r="I175" s="70" t="n">
        <f aca="false">kWhgen!I175/(Z750RatedkWh*SurveyHrsIn!I175)</f>
        <v>0.36415770609319</v>
      </c>
      <c r="J175" s="70" t="n">
        <f aca="false">kWhgen!J175/(Z750RatedkWh*SurveyHrsIn!J175)</f>
        <v>0.304814814814815</v>
      </c>
      <c r="K175" s="70" t="n">
        <f aca="false">kWhgen!K175/(Z750RatedkWh*SurveyHrsIn!K175)</f>
        <v>0.156989247311828</v>
      </c>
      <c r="L175" s="70" t="n">
        <f aca="false">kWhgen!L175/(Z750RatedkWh*SurveyHrsIn!L175)</f>
        <v>0.176702508960574</v>
      </c>
      <c r="M175" s="70" t="n">
        <f aca="false">kWhgen!M175/(Z750RatedkWh*SurveyHrsIn!M175)</f>
        <v>0.32942962962963</v>
      </c>
      <c r="N175" s="70" t="n">
        <f aca="false">kWhgen!N175/(Z750RatedkWh*SurveyHrsIn!N175)</f>
        <v>0.343252688172043</v>
      </c>
      <c r="O175" s="70" t="n">
        <f aca="false">kWhgen!O175/(Z750RatedkWh*SurveyHrsIn!O175)</f>
        <v>0.398148148148148</v>
      </c>
      <c r="P175" s="70" t="n">
        <f aca="false">kWhgen!P175/(Z750RatedkWh*SurveyHrsIn!P175)</f>
        <v>0.357706093189964</v>
      </c>
      <c r="Q175" s="70" t="n">
        <f aca="false">kWhgen!Q175/(Z750RatedkWh*SurveyHrsIn!Q175)</f>
        <v>0.384229390681004</v>
      </c>
      <c r="R175" s="70" t="n">
        <f aca="false">kWhgen!R175/(Z750RatedkWh*SurveyHrsIn!R175)</f>
        <v>0.346825396825397</v>
      </c>
      <c r="S175" s="70" t="n">
        <f aca="false">kWhgen!S175/(Z750RatedkWh*SurveyHrsIn!S175)</f>
        <v>0.310752688172043</v>
      </c>
      <c r="T175" s="70" t="n">
        <f aca="false">kWhgen!T175/(Z750RatedkWh*SurveyHrsIn!T175)</f>
        <v>0.454814814814815</v>
      </c>
      <c r="U175" s="70" t="n">
        <f aca="false">kWhgen!U175/(Z750RatedkWh*SurveyHrsIn!U175)</f>
        <v>0.329041167835669</v>
      </c>
      <c r="V175" s="70" t="n">
        <f aca="false">kWhgen!V175/(Z750RatedkWh*SurveyHrsIn!V175)</f>
        <v>0.297407407407407</v>
      </c>
      <c r="W175" s="70" t="n">
        <f aca="false">kWhgen!W175/(Z750RatedkWh*SurveyHrsIn!W175)</f>
        <v>0.168817204301075</v>
      </c>
      <c r="X175" s="70" t="n">
        <f aca="false">kWhgen!X175/(Z750RatedkWh*SurveyHrsIn!X175)</f>
        <v>0.182437275985663</v>
      </c>
      <c r="Y175" s="70" t="n">
        <f aca="false">kWhgen!Y175/(Z750RatedkWh*SurveyHrsIn!Y175)</f>
        <v>0.205925925925926</v>
      </c>
      <c r="Z175" s="70" t="n">
        <f aca="false">kWhgen!Z175/(Z750RatedkWh*SurveyHrsIn!Z175)</f>
        <v>0.412186379928315</v>
      </c>
      <c r="AA175" s="70" t="n">
        <f aca="false">kWhgen!AA175/(Z750RatedkWh*SurveyHrsIn!AA175)</f>
        <v>0.378888888888889</v>
      </c>
      <c r="AB175" s="70" t="n">
        <f aca="false">kWhgen!AB175/(Z750RatedkWh*SurveyHrsIn!AB175)</f>
        <v>0.457347670250896</v>
      </c>
      <c r="AC175" s="70" t="n">
        <f aca="false">kWhgen!AC175/(Z750RatedkWh*SurveyHrsIn!AC175)</f>
        <v>0.377358865111652</v>
      </c>
      <c r="AD175" s="70" t="n">
        <f aca="false">kWhgen!AD175/(Z750RatedkWh*SurveyHrsIn!AD175)</f>
        <v>0.524603174603175</v>
      </c>
      <c r="AE175" s="70" t="n">
        <f aca="false">kWhgen!AE175/(Z750RatedkWh*SurveyHrsIn!AE175)</f>
        <v>0.377777777777778</v>
      </c>
      <c r="AF175" s="70"/>
      <c r="AG175" s="70"/>
      <c r="AH175" s="70"/>
      <c r="AI175" s="70"/>
      <c r="AJ175" s="70"/>
      <c r="AK175" s="70"/>
      <c r="AL175" s="70"/>
      <c r="AM175" s="70"/>
      <c r="AN175" s="70"/>
      <c r="AO175" s="70" t="n">
        <f aca="false">AVERAGE(E175:P175)</f>
        <v>0.322649610997153</v>
      </c>
      <c r="AP175" s="70" t="n">
        <f aca="false">AVERAGE(Q175:AB175)</f>
        <v>0.327389517584758</v>
      </c>
      <c r="AQ175" s="70" t="n">
        <f aca="false">AVERAGE(AC175:AN175)</f>
        <v>0.426579939164202</v>
      </c>
      <c r="AR175" s="70" t="n">
        <f aca="false">AVERAGE(E175:G175)</f>
        <v>0.355193844227559</v>
      </c>
      <c r="AS175" s="70" t="n">
        <f aca="false">AVERAGE(H175:J175)</f>
        <v>0.347995161290323</v>
      </c>
      <c r="AT175" s="70" t="n">
        <f aca="false">AVERAGE(K175:M175)</f>
        <v>0.221040461967344</v>
      </c>
      <c r="AU175" s="136" t="n">
        <f aca="false">AVERAGE(N175:P175)</f>
        <v>0.366368976503385</v>
      </c>
      <c r="AV175" s="70" t="n">
        <f aca="false">AVERAGE(Q175:S175)</f>
        <v>0.347269158559481</v>
      </c>
      <c r="AW175" s="70" t="n">
        <f aca="false">AVERAGE(T175:V175)</f>
        <v>0.360421130019297</v>
      </c>
      <c r="AX175" s="70" t="n">
        <f aca="false">AVERAGE(W175:Y175)</f>
        <v>0.185726802070888</v>
      </c>
      <c r="AY175" s="70" t="n">
        <f aca="false">AVERAGE(Z175:AB175)</f>
        <v>0.416140979689367</v>
      </c>
      <c r="AZ175" s="70" t="n">
        <f aca="false">AVERAGE(AC175:AE175)</f>
        <v>0.426579939164202</v>
      </c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</row>
    <row r="176" customFormat="false" ht="12.75" hidden="true" customHeight="false" outlineLevel="0" collapsed="false">
      <c r="A176" s="69" t="s">
        <v>12</v>
      </c>
      <c r="B176" s="69" t="n">
        <v>1</v>
      </c>
      <c r="C176" s="69" t="n">
        <v>166</v>
      </c>
      <c r="D176" s="70" t="n">
        <f aca="false">kWhgen!D176/(Z750RatedkWh*SurveyHrsIn!D176)</f>
        <v>0.405017921146953</v>
      </c>
      <c r="E176" s="70" t="n">
        <f aca="false">kWhgen!E176/(Z750RatedkWh*SurveyHrsIn!E176)</f>
        <v>0.34452688172043</v>
      </c>
      <c r="F176" s="70" t="n">
        <f aca="false">kWhgen!F176/(Z750RatedkWh*SurveyHrsIn!F176)</f>
        <v>0.415677082434738</v>
      </c>
      <c r="G176" s="70" t="n">
        <f aca="false">kWhgen!G176/(Z750RatedkWh*SurveyHrsIn!G176)</f>
        <v>0.272692075497292</v>
      </c>
      <c r="H176" s="70" t="n">
        <f aca="false">kWhgen!H176/(Z750RatedkWh*SurveyHrsIn!H176)</f>
        <v>0.360474074074074</v>
      </c>
      <c r="I176" s="70" t="n">
        <f aca="false">kWhgen!I176/(Z750RatedkWh*SurveyHrsIn!I176)</f>
        <v>0.336917562724014</v>
      </c>
      <c r="J176" s="70" t="n">
        <f aca="false">kWhgen!J176/(Z750RatedkWh*SurveyHrsIn!J176)</f>
        <v>0.317037037037037</v>
      </c>
      <c r="K176" s="70" t="n">
        <f aca="false">kWhgen!K176/(Z750RatedkWh*SurveyHrsIn!K176)</f>
        <v>0.146594982078853</v>
      </c>
      <c r="L176" s="70" t="n">
        <f aca="false">kWhgen!L176/(Z750RatedkWh*SurveyHrsIn!L176)</f>
        <v>0.143010752688172</v>
      </c>
      <c r="M176" s="70" t="n">
        <f aca="false">kWhgen!M176/(Z750RatedkWh*SurveyHrsIn!M176)</f>
        <v>0.325409259259259</v>
      </c>
      <c r="N176" s="70" t="n">
        <f aca="false">kWhgen!N176/(Z750RatedkWh*SurveyHrsIn!N176)</f>
        <v>0.330326164874552</v>
      </c>
      <c r="O176" s="70" t="n">
        <f aca="false">kWhgen!O176/(Z750RatedkWh*SurveyHrsIn!O176)</f>
        <v>0.302222222222222</v>
      </c>
      <c r="P176" s="70" t="n">
        <f aca="false">kWhgen!P176/(Z750RatedkWh*SurveyHrsIn!P176)</f>
        <v>0.190681003584229</v>
      </c>
      <c r="Q176" s="70" t="n">
        <f aca="false">kWhgen!Q176/(Z750RatedkWh*SurveyHrsIn!Q176)</f>
        <v>0.331541218637993</v>
      </c>
      <c r="R176" s="70" t="n">
        <f aca="false">kWhgen!R176/(Z750RatedkWh*SurveyHrsIn!R176)</f>
        <v>0.00634920634920635</v>
      </c>
      <c r="S176" s="70" t="n">
        <f aca="false">kWhgen!S176/(Z750RatedkWh*SurveyHrsIn!S176)</f>
        <v>0.220071684587814</v>
      </c>
      <c r="T176" s="70" t="n">
        <f aca="false">kWhgen!T176/(Z750RatedkWh*SurveyHrsIn!T176)</f>
        <v>0.377407407407407</v>
      </c>
      <c r="U176" s="70" t="n">
        <f aca="false">kWhgen!U176/(Z750RatedkWh*SurveyHrsIn!U176)</f>
        <v>0.364836441324068</v>
      </c>
      <c r="V176" s="70" t="n">
        <f aca="false">kWhgen!V176/(Z750RatedkWh*SurveyHrsIn!V176)</f>
        <v>0.25962962962963</v>
      </c>
      <c r="W176" s="70" t="n">
        <f aca="false">kWhgen!W176/(Z750RatedkWh*SurveyHrsIn!W176)</f>
        <v>0.147670250896057</v>
      </c>
      <c r="X176" s="70" t="n">
        <f aca="false">kWhgen!X176/(Z750RatedkWh*SurveyHrsIn!X176)</f>
        <v>0.178494623655914</v>
      </c>
      <c r="Y176" s="70" t="n">
        <f aca="false">kWhgen!Y176/(Z750RatedkWh*SurveyHrsIn!Y176)</f>
        <v>0.200740740740741</v>
      </c>
      <c r="Z176" s="70" t="n">
        <f aca="false">kWhgen!Z176/(Z750RatedkWh*SurveyHrsIn!Z176)</f>
        <v>0.39426523297491</v>
      </c>
      <c r="AA176" s="70" t="n">
        <f aca="false">kWhgen!AA176/(Z750RatedkWh*SurveyHrsIn!AA176)</f>
        <v>0.425925925925926</v>
      </c>
      <c r="AB176" s="70" t="n">
        <f aca="false">kWhgen!AB176/(Z750RatedkWh*SurveyHrsIn!AB176)</f>
        <v>0.450537634408602</v>
      </c>
      <c r="AC176" s="70" t="n">
        <f aca="false">kWhgen!AC176/(Z750RatedkWh*SurveyHrsIn!AC176)</f>
        <v>0.391811336222641</v>
      </c>
      <c r="AD176" s="70" t="n">
        <f aca="false">kWhgen!AD176/(Z750RatedkWh*SurveyHrsIn!AD176)</f>
        <v>0.480952380952381</v>
      </c>
      <c r="AE176" s="70" t="n">
        <f aca="false">kWhgen!AE176/(Z750RatedkWh*SurveyHrsIn!AE176)</f>
        <v>0.38494623655914</v>
      </c>
      <c r="AF176" s="70"/>
      <c r="AG176" s="70"/>
      <c r="AH176" s="70"/>
      <c r="AI176" s="70"/>
      <c r="AJ176" s="70"/>
      <c r="AK176" s="70"/>
      <c r="AL176" s="70"/>
      <c r="AM176" s="70"/>
      <c r="AN176" s="70"/>
      <c r="AO176" s="70" t="n">
        <f aca="false">AVERAGE(E176:P176)</f>
        <v>0.29046409151624</v>
      </c>
      <c r="AP176" s="70" t="n">
        <f aca="false">AVERAGE(Q176:AB176)</f>
        <v>0.279789166378189</v>
      </c>
      <c r="AQ176" s="70" t="n">
        <f aca="false">AVERAGE(AC176:AN176)</f>
        <v>0.419236651244721</v>
      </c>
      <c r="AR176" s="70" t="n">
        <f aca="false">AVERAGE(E176:G176)</f>
        <v>0.344298679884154</v>
      </c>
      <c r="AS176" s="70" t="n">
        <f aca="false">AVERAGE(H176:J176)</f>
        <v>0.338142891278375</v>
      </c>
      <c r="AT176" s="70" t="n">
        <f aca="false">AVERAGE(K176:M176)</f>
        <v>0.205004998008761</v>
      </c>
      <c r="AU176" s="136" t="n">
        <f aca="false">AVERAGE(N176:P176)</f>
        <v>0.274409796893668</v>
      </c>
      <c r="AV176" s="70" t="n">
        <f aca="false">AVERAGE(Q176:S176)</f>
        <v>0.185987369858338</v>
      </c>
      <c r="AW176" s="70" t="n">
        <f aca="false">AVERAGE(T176:V176)</f>
        <v>0.333957826120368</v>
      </c>
      <c r="AX176" s="70" t="n">
        <f aca="false">AVERAGE(W176:Y176)</f>
        <v>0.175635205097571</v>
      </c>
      <c r="AY176" s="70" t="n">
        <f aca="false">AVERAGE(Z176:AB176)</f>
        <v>0.42357626443648</v>
      </c>
      <c r="AZ176" s="70" t="n">
        <f aca="false">AVERAGE(AC176:AE176)</f>
        <v>0.419236651244721</v>
      </c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</row>
    <row r="177" customFormat="false" ht="12.75" hidden="true" customHeight="false" outlineLevel="0" collapsed="false">
      <c r="A177" s="69" t="s">
        <v>12</v>
      </c>
      <c r="B177" s="69" t="n">
        <v>1</v>
      </c>
      <c r="C177" s="69" t="n">
        <v>167</v>
      </c>
      <c r="D177" s="70" t="n">
        <f aca="false">kWhgen!D177/(Z750RatedkWh*SurveyHrsIn!D177)</f>
        <v>0.313620071684588</v>
      </c>
      <c r="E177" s="70" t="n">
        <f aca="false">kWhgen!E177/(Z750RatedkWh*SurveyHrsIn!E177)</f>
        <v>0.262227598566308</v>
      </c>
      <c r="F177" s="70" t="n">
        <f aca="false">kWhgen!F177/(Z750RatedkWh*SurveyHrsIn!F177)</f>
        <v>0.340541206922704</v>
      </c>
      <c r="G177" s="70" t="n">
        <f aca="false">kWhgen!G177/(Z750RatedkWh*SurveyHrsIn!G177)</f>
        <v>0.286708957882667</v>
      </c>
      <c r="H177" s="70" t="n">
        <f aca="false">kWhgen!H177/(Z750RatedkWh*SurveyHrsIn!H177)</f>
        <v>0.33272037037037</v>
      </c>
      <c r="I177" s="70" t="n">
        <f aca="false">kWhgen!I177/(Z750RatedkWh*SurveyHrsIn!I177)</f>
        <v>0.317204301075269</v>
      </c>
      <c r="J177" s="70" t="n">
        <f aca="false">kWhgen!J177/(Z750RatedkWh*SurveyHrsIn!J177)</f>
        <v>0.301851851851852</v>
      </c>
      <c r="K177" s="70" t="n">
        <f aca="false">kWhgen!K177/(Z750RatedkWh*SurveyHrsIn!K177)</f>
        <v>0.1415770609319</v>
      </c>
      <c r="L177" s="70" t="n">
        <f aca="false">kWhgen!L177/(Z750RatedkWh*SurveyHrsIn!L177)</f>
        <v>0.162007168458781</v>
      </c>
      <c r="M177" s="70" t="n">
        <f aca="false">kWhgen!M177/(Z750RatedkWh*SurveyHrsIn!M177)</f>
        <v>0.297466666666667</v>
      </c>
      <c r="N177" s="70" t="n">
        <f aca="false">kWhgen!N177/(Z750RatedkWh*SurveyHrsIn!N177)</f>
        <v>0.318883512544803</v>
      </c>
      <c r="O177" s="70" t="n">
        <f aca="false">kWhgen!O177/(Z750RatedkWh*SurveyHrsIn!O177)</f>
        <v>0.365925925925926</v>
      </c>
      <c r="P177" s="70" t="n">
        <f aca="false">kWhgen!P177/(Z750RatedkWh*SurveyHrsIn!P177)</f>
        <v>0.314695340501792</v>
      </c>
      <c r="Q177" s="70" t="n">
        <f aca="false">kWhgen!Q177/(Z750RatedkWh*SurveyHrsIn!Q177)</f>
        <v>0.385663082437276</v>
      </c>
      <c r="R177" s="70" t="n">
        <f aca="false">kWhgen!R177/(Z750RatedkWh*SurveyHrsIn!R177)</f>
        <v>0.294444444444444</v>
      </c>
      <c r="S177" s="70" t="n">
        <f aca="false">kWhgen!S177/(Z750RatedkWh*SurveyHrsIn!S177)</f>
        <v>0.264874551971326</v>
      </c>
      <c r="T177" s="70" t="n">
        <f aca="false">kWhgen!T177/(Z750RatedkWh*SurveyHrsIn!T177)</f>
        <v>0.44037037037037</v>
      </c>
      <c r="U177" s="70" t="n">
        <f aca="false">kWhgen!U177/(Z750RatedkWh*SurveyHrsIn!U177)</f>
        <v>0.37585037162819</v>
      </c>
      <c r="V177" s="70" t="n">
        <f aca="false">kWhgen!V177/(Z750RatedkWh*SurveyHrsIn!V177)</f>
        <v>0.26</v>
      </c>
      <c r="W177" s="70" t="n">
        <f aca="false">kWhgen!W177/(Z750RatedkWh*SurveyHrsIn!W177)</f>
        <v>0.148028673835125</v>
      </c>
      <c r="X177" s="70" t="n">
        <f aca="false">kWhgen!X177/(Z750RatedkWh*SurveyHrsIn!X177)</f>
        <v>0.172401433691756</v>
      </c>
      <c r="Y177" s="70" t="n">
        <f aca="false">kWhgen!Y177/(Z750RatedkWh*SurveyHrsIn!Y177)</f>
        <v>0.187777777777778</v>
      </c>
      <c r="Z177" s="70" t="n">
        <f aca="false">kWhgen!Z177/(Z750RatedkWh*SurveyHrsIn!Z177)</f>
        <v>0.378494623655914</v>
      </c>
      <c r="AA177" s="70" t="n">
        <f aca="false">kWhgen!AA177/(Z750RatedkWh*SurveyHrsIn!AA177)</f>
        <v>0.409259259259259</v>
      </c>
      <c r="AB177" s="70" t="n">
        <f aca="false">kWhgen!AB177/(Z750RatedkWh*SurveyHrsIn!AB177)</f>
        <v>0.429390681003584</v>
      </c>
      <c r="AC177" s="70" t="n">
        <f aca="false">kWhgen!AC177/(Z750RatedkWh*SurveyHrsIn!AC177)</f>
        <v>0.383236068796684</v>
      </c>
      <c r="AD177" s="70" t="n">
        <f aca="false">kWhgen!AD177/(Z750RatedkWh*SurveyHrsIn!AD177)</f>
        <v>0.512301587301587</v>
      </c>
      <c r="AE177" s="70" t="n">
        <f aca="false">kWhgen!AE177/(Z750RatedkWh*SurveyHrsIn!AE177)</f>
        <v>0.378136200716846</v>
      </c>
      <c r="AF177" s="70"/>
      <c r="AG177" s="70"/>
      <c r="AH177" s="70"/>
      <c r="AI177" s="70"/>
      <c r="AJ177" s="70"/>
      <c r="AK177" s="70"/>
      <c r="AL177" s="70"/>
      <c r="AM177" s="70"/>
      <c r="AN177" s="70"/>
      <c r="AO177" s="70" t="n">
        <f aca="false">AVERAGE(E177:P177)</f>
        <v>0.286817496808253</v>
      </c>
      <c r="AP177" s="70" t="n">
        <f aca="false">AVERAGE(Q177:AB177)</f>
        <v>0.312212939172919</v>
      </c>
      <c r="AQ177" s="70" t="n">
        <f aca="false">AVERAGE(AC177:AN177)</f>
        <v>0.424557952271706</v>
      </c>
      <c r="AR177" s="70" t="n">
        <f aca="false">AVERAGE(E177:G177)</f>
        <v>0.29649258779056</v>
      </c>
      <c r="AS177" s="70" t="n">
        <f aca="false">AVERAGE(H177:J177)</f>
        <v>0.317258841099164</v>
      </c>
      <c r="AT177" s="70" t="n">
        <f aca="false">AVERAGE(K177:M177)</f>
        <v>0.200350298685783</v>
      </c>
      <c r="AU177" s="136" t="n">
        <f aca="false">AVERAGE(N177:P177)</f>
        <v>0.333168259657507</v>
      </c>
      <c r="AV177" s="70" t="n">
        <f aca="false">AVERAGE(Q177:S177)</f>
        <v>0.314994026284349</v>
      </c>
      <c r="AW177" s="70" t="n">
        <f aca="false">AVERAGE(T177:V177)</f>
        <v>0.358740247332854</v>
      </c>
      <c r="AX177" s="70" t="n">
        <f aca="false">AVERAGE(W177:Y177)</f>
        <v>0.169402628434887</v>
      </c>
      <c r="AY177" s="70" t="n">
        <f aca="false">AVERAGE(Z177:AB177)</f>
        <v>0.405714854639586</v>
      </c>
      <c r="AZ177" s="70" t="n">
        <f aca="false">AVERAGE(AC177:AE177)</f>
        <v>0.424557952271706</v>
      </c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</row>
    <row r="178" customFormat="false" ht="12.75" hidden="true" customHeight="false" outlineLevel="0" collapsed="false">
      <c r="A178" s="69" t="s">
        <v>12</v>
      </c>
      <c r="B178" s="69" t="n">
        <v>1</v>
      </c>
      <c r="C178" s="69" t="n">
        <v>168</v>
      </c>
      <c r="D178" s="70" t="n">
        <f aca="false">kWhgen!D178/(Z750RatedkWh*SurveyHrsIn!D178)</f>
        <v>0.297132616487455</v>
      </c>
      <c r="E178" s="70" t="n">
        <f aca="false">kWhgen!E178/(Z750RatedkWh*SurveyHrsIn!E178)</f>
        <v>0.366715053763441</v>
      </c>
      <c r="F178" s="70" t="n">
        <f aca="false">kWhgen!F178/(Z750RatedkWh*SurveyHrsIn!F178)</f>
        <v>0.397734186790073</v>
      </c>
      <c r="G178" s="70" t="n">
        <f aca="false">kWhgen!G178/(Z750RatedkWh*SurveyHrsIn!G178)</f>
        <v>0.290850309496528</v>
      </c>
      <c r="H178" s="70" t="n">
        <f aca="false">kWhgen!H178/(Z750RatedkWh*SurveyHrsIn!H178)</f>
        <v>0.387101851851852</v>
      </c>
      <c r="I178" s="70" t="n">
        <f aca="false">kWhgen!I178/(Z750RatedkWh*SurveyHrsIn!I178)</f>
        <v>0.369534050179212</v>
      </c>
      <c r="J178" s="70" t="n">
        <f aca="false">kWhgen!J178/(Z750RatedkWh*SurveyHrsIn!J178)</f>
        <v>0.332962962962963</v>
      </c>
      <c r="K178" s="70" t="n">
        <f aca="false">kWhgen!K178/(Z750RatedkWh*SurveyHrsIn!K178)</f>
        <v>0.149462365591398</v>
      </c>
      <c r="L178" s="70" t="n">
        <f aca="false">kWhgen!L178/(Z750RatedkWh*SurveyHrsIn!L178)</f>
        <v>0.181720430107527</v>
      </c>
      <c r="M178" s="70" t="n">
        <f aca="false">kWhgen!M178/(Z750RatedkWh*SurveyHrsIn!M178)</f>
        <v>0.33882037037037</v>
      </c>
      <c r="N178" s="70" t="n">
        <f aca="false">kWhgen!N178/(Z750RatedkWh*SurveyHrsIn!N178)</f>
        <v>0.337487455197133</v>
      </c>
      <c r="O178" s="70" t="n">
        <f aca="false">kWhgen!O178/(Z750RatedkWh*SurveyHrsIn!O178)</f>
        <v>0.420740740740741</v>
      </c>
      <c r="P178" s="70" t="n">
        <f aca="false">kWhgen!P178/(Z750RatedkWh*SurveyHrsIn!P178)</f>
        <v>0.346953405017921</v>
      </c>
      <c r="Q178" s="70" t="n">
        <f aca="false">kWhgen!Q178/(Z750RatedkWh*SurveyHrsIn!Q178)</f>
        <v>0.381003584229391</v>
      </c>
      <c r="R178" s="70" t="n">
        <f aca="false">kWhgen!R178/(Z750RatedkWh*SurveyHrsIn!R178)</f>
        <v>0.228571428571429</v>
      </c>
      <c r="S178" s="70" t="n">
        <f aca="false">kWhgen!S178/(Z750RatedkWh*SurveyHrsIn!S178)</f>
        <v>0.276344086021505</v>
      </c>
      <c r="T178" s="70" t="n">
        <f aca="false">kWhgen!T178/(Z750RatedkWh*SurveyHrsIn!T178)</f>
        <v>0.443338888888889</v>
      </c>
      <c r="U178" s="70" t="n">
        <f aca="false">kWhgen!U178/(Z750RatedkWh*SurveyHrsIn!U178)</f>
        <v>0.386108815150515</v>
      </c>
      <c r="V178" s="70" t="n">
        <f aca="false">kWhgen!V178/(Z750RatedkWh*SurveyHrsIn!V178)</f>
        <v>0.264814814814815</v>
      </c>
      <c r="W178" s="70" t="n">
        <f aca="false">kWhgen!W178/(Z750RatedkWh*SurveyHrsIn!W178)</f>
        <v>0.148387096774194</v>
      </c>
      <c r="X178" s="70" t="n">
        <f aca="false">kWhgen!X178/(Z750RatedkWh*SurveyHrsIn!X178)</f>
        <v>0.163440860215054</v>
      </c>
      <c r="Y178" s="70" t="n">
        <f aca="false">kWhgen!Y178/(Z750RatedkWh*SurveyHrsIn!Y178)</f>
        <v>0.198888888888889</v>
      </c>
      <c r="Z178" s="70" t="n">
        <f aca="false">kWhgen!Z178/(Z750RatedkWh*SurveyHrsIn!Z178)</f>
        <v>0.396774193548387</v>
      </c>
      <c r="AA178" s="70" t="n">
        <f aca="false">kWhgen!AA178/(Z750RatedkWh*SurveyHrsIn!AA178)</f>
        <v>0.414074074074074</v>
      </c>
      <c r="AB178" s="70" t="n">
        <f aca="false">kWhgen!AB178/(Z750RatedkWh*SurveyHrsIn!AB178)</f>
        <v>0.431182795698925</v>
      </c>
      <c r="AC178" s="70" t="n">
        <f aca="false">kWhgen!AC178/(Z750RatedkWh*SurveyHrsIn!AC178)</f>
        <v>0.393057760930886</v>
      </c>
      <c r="AD178" s="70" t="n">
        <f aca="false">kWhgen!AD178/(Z750RatedkWh*SurveyHrsIn!AD178)</f>
        <v>0.523015873015873</v>
      </c>
      <c r="AE178" s="70" t="n">
        <f aca="false">kWhgen!AE178/(Z750RatedkWh*SurveyHrsIn!AE178)</f>
        <v>0.406093189964158</v>
      </c>
      <c r="AF178" s="70"/>
      <c r="AG178" s="70"/>
      <c r="AH178" s="70"/>
      <c r="AI178" s="70"/>
      <c r="AJ178" s="70"/>
      <c r="AK178" s="70"/>
      <c r="AL178" s="70"/>
      <c r="AM178" s="70"/>
      <c r="AN178" s="70"/>
      <c r="AO178" s="70" t="n">
        <f aca="false">AVERAGE(E178:P178)</f>
        <v>0.326673598505763</v>
      </c>
      <c r="AP178" s="70" t="n">
        <f aca="false">AVERAGE(Q178:AB178)</f>
        <v>0.311077460573005</v>
      </c>
      <c r="AQ178" s="70" t="n">
        <f aca="false">AVERAGE(AC178:AN178)</f>
        <v>0.440722274636972</v>
      </c>
      <c r="AR178" s="70" t="n">
        <f aca="false">AVERAGE(E178:G178)</f>
        <v>0.351766516683347</v>
      </c>
      <c r="AS178" s="70" t="n">
        <f aca="false">AVERAGE(H178:J178)</f>
        <v>0.363199621664675</v>
      </c>
      <c r="AT178" s="70" t="n">
        <f aca="false">AVERAGE(K178:M178)</f>
        <v>0.223334388689765</v>
      </c>
      <c r="AU178" s="136" t="n">
        <f aca="false">AVERAGE(N178:P178)</f>
        <v>0.368393866985265</v>
      </c>
      <c r="AV178" s="70" t="n">
        <f aca="false">AVERAGE(Q178:S178)</f>
        <v>0.295306366274108</v>
      </c>
      <c r="AW178" s="70" t="n">
        <f aca="false">AVERAGE(T178:V178)</f>
        <v>0.364754172951406</v>
      </c>
      <c r="AX178" s="70" t="n">
        <f aca="false">AVERAGE(W178:Y178)</f>
        <v>0.170238948626045</v>
      </c>
      <c r="AY178" s="70" t="n">
        <f aca="false">AVERAGE(Z178:AB178)</f>
        <v>0.414010354440462</v>
      </c>
      <c r="AZ178" s="70" t="n">
        <f aca="false">AVERAGE(AC178:AE178)</f>
        <v>0.440722274636972</v>
      </c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</row>
    <row r="179" customFormat="false" ht="12.75" hidden="true" customHeight="false" outlineLevel="0" collapsed="false">
      <c r="A179" s="69" t="s">
        <v>12</v>
      </c>
      <c r="B179" s="69" t="n">
        <v>1</v>
      </c>
      <c r="C179" s="69" t="n">
        <v>169</v>
      </c>
      <c r="D179" s="70" t="n">
        <f aca="false">kWhgen!D179/(Z750RatedkWh*SurveyHrsIn!D179)</f>
        <v>0.393548387096774</v>
      </c>
      <c r="E179" s="70" t="n">
        <f aca="false">kWhgen!E179/(Z750RatedkWh*SurveyHrsIn!E179)</f>
        <v>0.347754480286738</v>
      </c>
      <c r="F179" s="70" t="n">
        <f aca="false">kWhgen!F179/(Z750RatedkWh*SurveyHrsIn!F179)</f>
        <v>0.403715152004962</v>
      </c>
      <c r="G179" s="70" t="n">
        <f aca="false">kWhgen!G179/(Z750RatedkWh*SurveyHrsIn!G179)</f>
        <v>0.293717399075354</v>
      </c>
      <c r="H179" s="70" t="n">
        <f aca="false">kWhgen!H179/(Z750RatedkWh*SurveyHrsIn!H179)</f>
        <v>0.379283333333333</v>
      </c>
      <c r="I179" s="70" t="n">
        <f aca="false">kWhgen!I179/(Z750RatedkWh*SurveyHrsIn!I179)</f>
        <v>0.278136200716846</v>
      </c>
      <c r="J179" s="70" t="n">
        <f aca="false">kWhgen!J179/(Z750RatedkWh*SurveyHrsIn!J179)</f>
        <v>0.302222222222222</v>
      </c>
      <c r="K179" s="70" t="n">
        <f aca="false">kWhgen!K179/(Z750RatedkWh*SurveyHrsIn!K179)</f>
        <v>0.146594982078853</v>
      </c>
      <c r="L179" s="70" t="n">
        <f aca="false">kWhgen!L179/(Z750RatedkWh*SurveyHrsIn!L179)</f>
        <v>0.177060931899642</v>
      </c>
      <c r="M179" s="70" t="n">
        <f aca="false">kWhgen!M179/(Z750RatedkWh*SurveyHrsIn!M179)</f>
        <v>0.27577037037037</v>
      </c>
      <c r="N179" s="70" t="n">
        <f aca="false">kWhgen!N179/(Z750RatedkWh*SurveyHrsIn!N179)</f>
        <v>0.313197132616487</v>
      </c>
      <c r="O179" s="70" t="n">
        <f aca="false">kWhgen!O179/(Z750RatedkWh*SurveyHrsIn!O179)</f>
        <v>0.368148148148148</v>
      </c>
      <c r="P179" s="70" t="n">
        <f aca="false">kWhgen!P179/(Z750RatedkWh*SurveyHrsIn!P179)</f>
        <v>0.3415770609319</v>
      </c>
      <c r="Q179" s="70" t="n">
        <f aca="false">kWhgen!Q179/(Z750RatedkWh*SurveyHrsIn!Q179)</f>
        <v>0.375268817204301</v>
      </c>
      <c r="R179" s="70" t="n">
        <f aca="false">kWhgen!R179/(Z750RatedkWh*SurveyHrsIn!R179)</f>
        <v>0.348015873015873</v>
      </c>
      <c r="S179" s="70" t="n">
        <f aca="false">kWhgen!S179/(Z750RatedkWh*SurveyHrsIn!S179)</f>
        <v>0.267025089605735</v>
      </c>
      <c r="T179" s="70" t="n">
        <f aca="false">kWhgen!T179/(Z750RatedkWh*SurveyHrsIn!T179)</f>
        <v>0.452962962962963</v>
      </c>
      <c r="U179" s="70" t="n">
        <f aca="false">kWhgen!U179/(Z750RatedkWh*SurveyHrsIn!U179)</f>
        <v>0.358641105527999</v>
      </c>
      <c r="V179" s="70" t="n">
        <f aca="false">kWhgen!V179/(Z750RatedkWh*SurveyHrsIn!V179)</f>
        <v>0.263703703703704</v>
      </c>
      <c r="W179" s="70" t="n">
        <f aca="false">kWhgen!W179/(Z750RatedkWh*SurveyHrsIn!W179)</f>
        <v>0.153763440860215</v>
      </c>
      <c r="X179" s="70" t="n">
        <f aca="false">kWhgen!X179/(Z750RatedkWh*SurveyHrsIn!X179)</f>
        <v>0.166666666666667</v>
      </c>
      <c r="Y179" s="70" t="n">
        <f aca="false">kWhgen!Y179/(Z750RatedkWh*SurveyHrsIn!Y179)</f>
        <v>0.186666666666667</v>
      </c>
      <c r="Z179" s="70" t="n">
        <f aca="false">kWhgen!Z179/(Z750RatedkWh*SurveyHrsIn!Z179)</f>
        <v>0.377777777777778</v>
      </c>
      <c r="AA179" s="70" t="n">
        <f aca="false">kWhgen!AA179/(Z750RatedkWh*SurveyHrsIn!AA179)</f>
        <v>0.393333333333333</v>
      </c>
      <c r="AB179" s="70" t="n">
        <f aca="false">kWhgen!AB179/(Z750RatedkWh*SurveyHrsIn!AB179)</f>
        <v>0.418996415770609</v>
      </c>
      <c r="AC179" s="70" t="n">
        <f aca="false">kWhgen!AC179/(Z750RatedkWh*SurveyHrsIn!AC179)</f>
        <v>0.318812227601283</v>
      </c>
      <c r="AD179" s="70" t="n">
        <f aca="false">kWhgen!AD179/(Z750RatedkWh*SurveyHrsIn!AD179)</f>
        <v>0.473015873015873</v>
      </c>
      <c r="AE179" s="70" t="n">
        <f aca="false">kWhgen!AE179/(Z750RatedkWh*SurveyHrsIn!AE179)</f>
        <v>0.375627240143369</v>
      </c>
      <c r="AF179" s="70"/>
      <c r="AG179" s="70"/>
      <c r="AH179" s="70"/>
      <c r="AI179" s="70"/>
      <c r="AJ179" s="70"/>
      <c r="AK179" s="70"/>
      <c r="AL179" s="70"/>
      <c r="AM179" s="70"/>
      <c r="AN179" s="70"/>
      <c r="AO179" s="70" t="n">
        <f aca="false">AVERAGE(E179:P179)</f>
        <v>0.302264784473738</v>
      </c>
      <c r="AP179" s="70" t="n">
        <f aca="false">AVERAGE(Q179:AB179)</f>
        <v>0.313568487757987</v>
      </c>
      <c r="AQ179" s="70" t="n">
        <f aca="false">AVERAGE(AC179:AN179)</f>
        <v>0.389151780253508</v>
      </c>
      <c r="AR179" s="70" t="n">
        <f aca="false">AVERAGE(E179:G179)</f>
        <v>0.348395677122352</v>
      </c>
      <c r="AS179" s="70" t="n">
        <f aca="false">AVERAGE(H179:J179)</f>
        <v>0.319880585424134</v>
      </c>
      <c r="AT179" s="70" t="n">
        <f aca="false">AVERAGE(K179:M179)</f>
        <v>0.199808761449622</v>
      </c>
      <c r="AU179" s="136" t="n">
        <f aca="false">AVERAGE(N179:P179)</f>
        <v>0.340974113898845</v>
      </c>
      <c r="AV179" s="70" t="n">
        <f aca="false">AVERAGE(Q179:S179)</f>
        <v>0.33010325994197</v>
      </c>
      <c r="AW179" s="70" t="n">
        <f aca="false">AVERAGE(T179:V179)</f>
        <v>0.358435924064888</v>
      </c>
      <c r="AX179" s="70" t="n">
        <f aca="false">AVERAGE(W179:Y179)</f>
        <v>0.169032258064516</v>
      </c>
      <c r="AY179" s="70" t="n">
        <f aca="false">AVERAGE(Z179:AB179)</f>
        <v>0.396702508960573</v>
      </c>
      <c r="AZ179" s="70" t="n">
        <f aca="false">AVERAGE(AC179:AE179)</f>
        <v>0.389151780253508</v>
      </c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</row>
    <row r="180" customFormat="false" ht="12.75" hidden="true" customHeight="false" outlineLevel="0" collapsed="false">
      <c r="A180" s="69" t="s">
        <v>12</v>
      </c>
      <c r="B180" s="69" t="n">
        <v>1</v>
      </c>
      <c r="C180" s="69" t="n">
        <v>170</v>
      </c>
      <c r="D180" s="70" t="n">
        <f aca="false">kWhgen!D180/(Z750RatedkWh*SurveyHrsIn!D180)</f>
        <v>0.35089605734767</v>
      </c>
      <c r="E180" s="70" t="n">
        <f aca="false">kWhgen!E180/(Z750RatedkWh*SurveyHrsIn!E180)</f>
        <v>0.286030465949821</v>
      </c>
      <c r="F180" s="70" t="n">
        <f aca="false">kWhgen!F180/(Z750RatedkWh*SurveyHrsIn!F180)</f>
        <v>0.398107997116004</v>
      </c>
      <c r="G180" s="70" t="n">
        <f aca="false">kWhgen!G180/(Z750RatedkWh*SurveyHrsIn!G180)</f>
        <v>0.291487440514045</v>
      </c>
      <c r="H180" s="70" t="n">
        <f aca="false">kWhgen!H180/(Z750RatedkWh*SurveyHrsIn!H180)</f>
        <v>0.388333333333333</v>
      </c>
      <c r="I180" s="70" t="n">
        <f aca="false">kWhgen!I180/(Z750RatedkWh*SurveyHrsIn!I180)</f>
        <v>0.332974910394265</v>
      </c>
      <c r="J180" s="70" t="n">
        <f aca="false">kWhgen!J180/(Z750RatedkWh*SurveyHrsIn!J180)</f>
        <v>0.312962962962963</v>
      </c>
      <c r="K180" s="70" t="n">
        <f aca="false">kWhgen!K180/(Z750RatedkWh*SurveyHrsIn!K180)</f>
        <v>0.143010752688172</v>
      </c>
      <c r="L180" s="70" t="n">
        <f aca="false">kWhgen!L180/(Z750RatedkWh*SurveyHrsIn!L180)</f>
        <v>0.164874551971326</v>
      </c>
      <c r="M180" s="70" t="n">
        <f aca="false">kWhgen!M180/(Z750RatedkWh*SurveyHrsIn!M180)</f>
        <v>0.315511111111111</v>
      </c>
      <c r="N180" s="70" t="n">
        <f aca="false">kWhgen!N180/(Z750RatedkWh*SurveyHrsIn!N180)</f>
        <v>0.332732974910394</v>
      </c>
      <c r="O180" s="70" t="n">
        <f aca="false">kWhgen!O180/(Z750RatedkWh*SurveyHrsIn!O180)</f>
        <v>0.397777777777778</v>
      </c>
      <c r="P180" s="70" t="n">
        <f aca="false">kWhgen!P180/(Z750RatedkWh*SurveyHrsIn!P180)</f>
        <v>0.182078853046595</v>
      </c>
      <c r="Q180" s="70" t="n">
        <f aca="false">kWhgen!Q180/(Z750RatedkWh*SurveyHrsIn!Q180)</f>
        <v>0.283512544802867</v>
      </c>
      <c r="R180" s="70" t="n">
        <f aca="false">kWhgen!R180/(Z750RatedkWh*SurveyHrsIn!R180)</f>
        <v>0.250396825396825</v>
      </c>
      <c r="S180" s="70" t="n">
        <f aca="false">kWhgen!S180/(Z750RatedkWh*SurveyHrsIn!S180)</f>
        <v>0.285304659498208</v>
      </c>
      <c r="T180" s="70" t="n">
        <f aca="false">kWhgen!T180/(Z750RatedkWh*SurveyHrsIn!T180)</f>
        <v>0.425555555555556</v>
      </c>
      <c r="U180" s="70" t="n">
        <f aca="false">kWhgen!U180/(Z750RatedkWh*SurveyHrsIn!U180)</f>
        <v>0.349348101833895</v>
      </c>
      <c r="V180" s="70" t="n">
        <f aca="false">kWhgen!V180/(Z750RatedkWh*SurveyHrsIn!V180)</f>
        <v>0.258518518518519</v>
      </c>
      <c r="W180" s="70" t="n">
        <f aca="false">kWhgen!W180/(Z750RatedkWh*SurveyHrsIn!W180)</f>
        <v>0.147670250896057</v>
      </c>
      <c r="X180" s="70" t="n">
        <f aca="false">kWhgen!X180/(Z750RatedkWh*SurveyHrsIn!X180)</f>
        <v>0.160573476702509</v>
      </c>
      <c r="Y180" s="70" t="n">
        <f aca="false">kWhgen!Y180/(Z750RatedkWh*SurveyHrsIn!Y180)</f>
        <v>0.188518518518519</v>
      </c>
      <c r="Z180" s="70" t="n">
        <f aca="false">kWhgen!Z180/(Z750RatedkWh*SurveyHrsIn!Z180)</f>
        <v>0.385663082437276</v>
      </c>
      <c r="AA180" s="70" t="n">
        <f aca="false">kWhgen!AA180/(Z750RatedkWh*SurveyHrsIn!AA180)</f>
        <v>0.377777777777778</v>
      </c>
      <c r="AB180" s="70" t="n">
        <f aca="false">kWhgen!AB180/(Z750RatedkWh*SurveyHrsIn!AB180)</f>
        <v>0.408602150537634</v>
      </c>
      <c r="AC180" s="70" t="n">
        <f aca="false">kWhgen!AC180/(Z750RatedkWh*SurveyHrsIn!AC180)</f>
        <v>0.359311779153807</v>
      </c>
      <c r="AD180" s="70" t="n">
        <f aca="false">kWhgen!AD180/(Z750RatedkWh*SurveyHrsIn!AD180)</f>
        <v>0.494047619047619</v>
      </c>
      <c r="AE180" s="70" t="n">
        <f aca="false">kWhgen!AE180/(Z750RatedkWh*SurveyHrsIn!AE180)</f>
        <v>0.357706093189964</v>
      </c>
      <c r="AF180" s="70"/>
      <c r="AG180" s="70"/>
      <c r="AH180" s="70"/>
      <c r="AI180" s="70"/>
      <c r="AJ180" s="70"/>
      <c r="AK180" s="70"/>
      <c r="AL180" s="70"/>
      <c r="AM180" s="70"/>
      <c r="AN180" s="70"/>
      <c r="AO180" s="70" t="n">
        <f aca="false">AVERAGE(E180:P180)</f>
        <v>0.295490260981317</v>
      </c>
      <c r="AP180" s="70" t="n">
        <f aca="false">AVERAGE(Q180:AB180)</f>
        <v>0.293453455206304</v>
      </c>
      <c r="AQ180" s="70" t="n">
        <f aca="false">AVERAGE(AC180:AN180)</f>
        <v>0.403688497130463</v>
      </c>
      <c r="AR180" s="70" t="n">
        <f aca="false">AVERAGE(E180:G180)</f>
        <v>0.325208634526623</v>
      </c>
      <c r="AS180" s="70" t="n">
        <f aca="false">AVERAGE(H180:J180)</f>
        <v>0.344757068896854</v>
      </c>
      <c r="AT180" s="70" t="n">
        <f aca="false">AVERAGE(K180:M180)</f>
        <v>0.20779880525687</v>
      </c>
      <c r="AU180" s="136" t="n">
        <f aca="false">AVERAGE(N180:P180)</f>
        <v>0.304196535244922</v>
      </c>
      <c r="AV180" s="70" t="n">
        <f aca="false">AVERAGE(Q180:S180)</f>
        <v>0.273071343232634</v>
      </c>
      <c r="AW180" s="70" t="n">
        <f aca="false">AVERAGE(T180:V180)</f>
        <v>0.34447405863599</v>
      </c>
      <c r="AX180" s="70" t="n">
        <f aca="false">AVERAGE(W180:Y180)</f>
        <v>0.165587415372362</v>
      </c>
      <c r="AY180" s="70" t="n">
        <f aca="false">AVERAGE(Z180:AB180)</f>
        <v>0.390681003584229</v>
      </c>
      <c r="AZ180" s="70" t="n">
        <f aca="false">AVERAGE(AC180:AE180)</f>
        <v>0.403688497130463</v>
      </c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</row>
    <row r="181" customFormat="false" ht="12.75" hidden="true" customHeight="false" outlineLevel="0" collapsed="false">
      <c r="A181" s="69" t="s">
        <v>12</v>
      </c>
      <c r="B181" s="69" t="n">
        <v>1</v>
      </c>
      <c r="C181" s="69" t="n">
        <v>171</v>
      </c>
      <c r="D181" s="70" t="n">
        <f aca="false">kWhgen!D181/(Z750RatedkWh*SurveyHrsIn!D181)</f>
        <v>0.39426523297491</v>
      </c>
      <c r="E181" s="70" t="n">
        <f aca="false">kWhgen!E181/(Z750RatedkWh*SurveyHrsIn!E181)</f>
        <v>0.369539426523297</v>
      </c>
      <c r="F181" s="70" t="n">
        <f aca="false">kWhgen!F181/(Z750RatedkWh*SurveyHrsIn!F181)</f>
        <v>0.40969611721985</v>
      </c>
      <c r="G181" s="70" t="n">
        <f aca="false">kWhgen!G181/(Z750RatedkWh*SurveyHrsIn!G181)</f>
        <v>0.303592929846869</v>
      </c>
      <c r="H181" s="70" t="n">
        <f aca="false">kWhgen!H181/(Z750RatedkWh*SurveyHrsIn!H181)</f>
        <v>0.384707407407407</v>
      </c>
      <c r="I181" s="70" t="n">
        <f aca="false">kWhgen!I181/(Z750RatedkWh*SurveyHrsIn!I181)</f>
        <v>0.475985663082437</v>
      </c>
      <c r="J181" s="70" t="n">
        <f aca="false">kWhgen!J181/(Z750RatedkWh*SurveyHrsIn!J181)</f>
        <v>0.177777777777778</v>
      </c>
      <c r="K181" s="70" t="n">
        <f aca="false">kWhgen!K181/(Z750RatedkWh*SurveyHrsIn!K181)</f>
        <v>0.16415770609319</v>
      </c>
      <c r="L181" s="70" t="n">
        <f aca="false">kWhgen!L181/(Z750RatedkWh*SurveyHrsIn!L181)</f>
        <v>0.190681003584229</v>
      </c>
      <c r="M181" s="70" t="n">
        <f aca="false">kWhgen!M181/(Z750RatedkWh*SurveyHrsIn!M181)</f>
        <v>0.337037037037037</v>
      </c>
      <c r="N181" s="70" t="n">
        <f aca="false">kWhgen!N181/(Z750RatedkWh*SurveyHrsIn!N181)</f>
        <v>0.31505376344086</v>
      </c>
      <c r="O181" s="70" t="n">
        <f aca="false">kWhgen!O181/(Z750RatedkWh*SurveyHrsIn!O181)</f>
        <v>0.348888888888889</v>
      </c>
      <c r="P181" s="70" t="n">
        <f aca="false">kWhgen!P181/(Z750RatedkWh*SurveyHrsIn!P181)</f>
        <v>0.231182795698925</v>
      </c>
      <c r="Q181" s="70" t="n">
        <f aca="false">kWhgen!Q181/(Z750RatedkWh*SurveyHrsIn!Q181)</f>
        <v>0.143727598566308</v>
      </c>
      <c r="R181" s="70" t="n">
        <f aca="false">kWhgen!R181/(Z750RatedkWh*SurveyHrsIn!R181)</f>
        <v>0.0666666666666667</v>
      </c>
      <c r="S181" s="70" t="n">
        <f aca="false">kWhgen!S181/(Z750RatedkWh*SurveyHrsIn!S181)</f>
        <v>0.289247311827957</v>
      </c>
      <c r="T181" s="70" t="n">
        <f aca="false">kWhgen!T181/(Z750RatedkWh*SurveyHrsIn!T181)</f>
        <v>0.43</v>
      </c>
      <c r="U181" s="70" t="n">
        <f aca="false">kWhgen!U181/(Z750RatedkWh*SurveyHrsIn!U181)</f>
        <v>0.36862247986611</v>
      </c>
      <c r="V181" s="70" t="n">
        <f aca="false">kWhgen!V181/(Z750RatedkWh*SurveyHrsIn!V181)</f>
        <v>0.195555555555556</v>
      </c>
      <c r="W181" s="70" t="n">
        <f aca="false">kWhgen!W181/(Z750RatedkWh*SurveyHrsIn!W181)</f>
        <v>0.16989247311828</v>
      </c>
      <c r="X181" s="70" t="n">
        <f aca="false">kWhgen!X181/(Z750RatedkWh*SurveyHrsIn!X181)</f>
        <v>0.191039426523298</v>
      </c>
      <c r="Y181" s="70" t="n">
        <f aca="false">kWhgen!Y181/(Z750RatedkWh*SurveyHrsIn!Y181)</f>
        <v>0.205925925925926</v>
      </c>
      <c r="Z181" s="70" t="n">
        <f aca="false">kWhgen!Z181/(Z750RatedkWh*SurveyHrsIn!Z181)</f>
        <v>0.408960573476703</v>
      </c>
      <c r="AA181" s="70" t="n">
        <f aca="false">kWhgen!AA181/(Z750RatedkWh*SurveyHrsIn!AA181)</f>
        <v>0.425555555555556</v>
      </c>
      <c r="AB181" s="70" t="n">
        <f aca="false">kWhgen!AB181/(Z750RatedkWh*SurveyHrsIn!AB181)</f>
        <v>0.441218637992832</v>
      </c>
      <c r="AC181" s="70" t="n">
        <f aca="false">kWhgen!AC181/(Z750RatedkWh*SurveyHrsIn!AC181)</f>
        <v>0.388324374791882</v>
      </c>
      <c r="AD181" s="70" t="n">
        <f aca="false">kWhgen!AD181/(Z750RatedkWh*SurveyHrsIn!AD181)</f>
        <v>0.532539682539683</v>
      </c>
      <c r="AE181" s="70" t="n">
        <f aca="false">kWhgen!AE181/(Z750RatedkWh*SurveyHrsIn!AE181)</f>
        <v>0.407168458781362</v>
      </c>
      <c r="AF181" s="70"/>
      <c r="AG181" s="70"/>
      <c r="AH181" s="70"/>
      <c r="AI181" s="70"/>
      <c r="AJ181" s="70"/>
      <c r="AK181" s="70"/>
      <c r="AL181" s="70"/>
      <c r="AM181" s="70"/>
      <c r="AN181" s="70"/>
      <c r="AO181" s="70" t="n">
        <f aca="false">AVERAGE(E181:P181)</f>
        <v>0.309025043050064</v>
      </c>
      <c r="AP181" s="70" t="n">
        <f aca="false">AVERAGE(Q181:AB181)</f>
        <v>0.278034350422933</v>
      </c>
      <c r="AQ181" s="70" t="n">
        <f aca="false">AVERAGE(AC181:AN181)</f>
        <v>0.442677505370976</v>
      </c>
      <c r="AR181" s="70" t="n">
        <f aca="false">AVERAGE(E181:G181)</f>
        <v>0.360942824530005</v>
      </c>
      <c r="AS181" s="70" t="n">
        <f aca="false">AVERAGE(H181:J181)</f>
        <v>0.346156949422541</v>
      </c>
      <c r="AT181" s="70" t="n">
        <f aca="false">AVERAGE(K181:M181)</f>
        <v>0.230625248904819</v>
      </c>
      <c r="AU181" s="136" t="n">
        <f aca="false">AVERAGE(N181:P181)</f>
        <v>0.298375149342891</v>
      </c>
      <c r="AV181" s="70" t="n">
        <f aca="false">AVERAGE(Q181:S181)</f>
        <v>0.166547192353644</v>
      </c>
      <c r="AW181" s="70" t="n">
        <f aca="false">AVERAGE(T181:V181)</f>
        <v>0.331392678473889</v>
      </c>
      <c r="AX181" s="70" t="n">
        <f aca="false">AVERAGE(W181:Y181)</f>
        <v>0.188952608522501</v>
      </c>
      <c r="AY181" s="70" t="n">
        <f aca="false">AVERAGE(Z181:AB181)</f>
        <v>0.425244922341697</v>
      </c>
      <c r="AZ181" s="70" t="n">
        <f aca="false">AVERAGE(AC181:AE181)</f>
        <v>0.442677505370976</v>
      </c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</row>
    <row r="182" customFormat="false" ht="12.75" hidden="true" customHeight="false" outlineLevel="0" collapsed="false">
      <c r="A182" s="69" t="s">
        <v>12</v>
      </c>
      <c r="B182" s="69" t="n">
        <v>1</v>
      </c>
      <c r="C182" s="69" t="n">
        <v>172</v>
      </c>
      <c r="D182" s="70" t="n">
        <f aca="false">kWhgen!D182/(Z750RatedkWh*SurveyHrsIn!D182)</f>
        <v>0.120071684587814</v>
      </c>
      <c r="E182" s="70" t="n">
        <f aca="false">kWhgen!E182/(Z750RatedkWh*SurveyHrsIn!E182)</f>
        <v>0.289256272401434</v>
      </c>
      <c r="F182" s="70" t="n">
        <f aca="false">kWhgen!F182/(Z750RatedkWh*SurveyHrsIn!F182)</f>
        <v>0.405958013960545</v>
      </c>
      <c r="G182" s="70" t="n">
        <f aca="false">kWhgen!G182/(Z750RatedkWh*SurveyHrsIn!G182)</f>
        <v>0.270462116935983</v>
      </c>
      <c r="H182" s="70" t="n">
        <f aca="false">kWhgen!H182/(Z750RatedkWh*SurveyHrsIn!H182)</f>
        <v>0.387090740740741</v>
      </c>
      <c r="I182" s="70" t="n">
        <f aca="false">kWhgen!I182/(Z750RatedkWh*SurveyHrsIn!I182)</f>
        <v>0.354480286738351</v>
      </c>
      <c r="J182" s="70" t="n">
        <f aca="false">kWhgen!J182/(Z750RatedkWh*SurveyHrsIn!J182)</f>
        <v>0.312222222222222</v>
      </c>
      <c r="K182" s="70" t="n">
        <f aca="false">kWhgen!K182/(Z750RatedkWh*SurveyHrsIn!K182)</f>
        <v>0.155197132616487</v>
      </c>
      <c r="L182" s="70" t="n">
        <f aca="false">kWhgen!L182/(Z750RatedkWh*SurveyHrsIn!L182)</f>
        <v>0.179569892473118</v>
      </c>
      <c r="M182" s="70" t="n">
        <f aca="false">kWhgen!M182/(Z750RatedkWh*SurveyHrsIn!M182)</f>
        <v>0.326933333333333</v>
      </c>
      <c r="N182" s="70" t="n">
        <f aca="false">kWhgen!N182/(Z750RatedkWh*SurveyHrsIn!N182)</f>
        <v>0.27610752688172</v>
      </c>
      <c r="O182" s="70" t="n">
        <f aca="false">kWhgen!O182/(Z750RatedkWh*SurveyHrsIn!O182)</f>
        <v>0.31037037037037</v>
      </c>
      <c r="P182" s="70" t="n">
        <f aca="false">kWhgen!P182/(Z750RatedkWh*SurveyHrsIn!P182)</f>
        <v>0.126523297491039</v>
      </c>
      <c r="Q182" s="70" t="n">
        <f aca="false">kWhgen!Q182/(Z750RatedkWh*SurveyHrsIn!Q182)</f>
        <v>0.216487455197133</v>
      </c>
      <c r="R182" s="70" t="n">
        <f aca="false">kWhgen!R182/(Z750RatedkWh*SurveyHrsIn!R182)</f>
        <v>0.184920634920635</v>
      </c>
      <c r="S182" s="70" t="n">
        <f aca="false">kWhgen!S182/(Z750RatedkWh*SurveyHrsIn!S182)</f>
        <v>0.254838709677419</v>
      </c>
      <c r="T182" s="70" t="n">
        <f aca="false">kWhgen!T182/(Z750RatedkWh*SurveyHrsIn!T182)</f>
        <v>0.414074074074074</v>
      </c>
      <c r="U182" s="70" t="n">
        <f aca="false">kWhgen!U182/(Z750RatedkWh*SurveyHrsIn!U182)</f>
        <v>0.366213182612083</v>
      </c>
      <c r="V182" s="70" t="n">
        <f aca="false">kWhgen!V182/(Z750RatedkWh*SurveyHrsIn!V182)</f>
        <v>0.296666666666667</v>
      </c>
      <c r="W182" s="70" t="n">
        <f aca="false">kWhgen!W182/(Z750RatedkWh*SurveyHrsIn!W182)</f>
        <v>0.122939068100358</v>
      </c>
      <c r="X182" s="70" t="n">
        <f aca="false">kWhgen!X182/(Z750RatedkWh*SurveyHrsIn!X182)</f>
        <v>0.111491039426523</v>
      </c>
      <c r="Y182" s="70" t="n">
        <f aca="false">kWhgen!Y182/(Z750RatedkWh*SurveyHrsIn!Y182)</f>
        <v>0.194814814814815</v>
      </c>
      <c r="Z182" s="70" t="n">
        <f aca="false">kWhgen!Z182/(Z750RatedkWh*SurveyHrsIn!Z182)</f>
        <v>0.379928315412186</v>
      </c>
      <c r="AA182" s="70" t="n">
        <f aca="false">kWhgen!AA182/(Z750RatedkWh*SurveyHrsIn!AA182)</f>
        <v>0.397407407407407</v>
      </c>
      <c r="AB182" s="70" t="n">
        <f aca="false">kWhgen!AB182/(Z750RatedkWh*SurveyHrsIn!AB182)</f>
        <v>0.38673835125448</v>
      </c>
      <c r="AC182" s="70" t="n">
        <f aca="false">kWhgen!AC182/(Z750RatedkWh*SurveyHrsIn!AC182)</f>
        <v>0.365789487050504</v>
      </c>
      <c r="AD182" s="70" t="n">
        <f aca="false">kWhgen!AD182/(Z750RatedkWh*SurveyHrsIn!AD182)</f>
        <v>0.499603174603175</v>
      </c>
      <c r="AE182" s="70" t="n">
        <f aca="false">kWhgen!AE182/(Z750RatedkWh*SurveyHrsIn!AE182)</f>
        <v>0.382078853046595</v>
      </c>
      <c r="AF182" s="70"/>
      <c r="AG182" s="70"/>
      <c r="AH182" s="70"/>
      <c r="AI182" s="70"/>
      <c r="AJ182" s="70"/>
      <c r="AK182" s="70"/>
      <c r="AL182" s="70"/>
      <c r="AM182" s="70"/>
      <c r="AN182" s="70"/>
      <c r="AO182" s="70" t="n">
        <f aca="false">AVERAGE(E182:P182)</f>
        <v>0.282847600513779</v>
      </c>
      <c r="AP182" s="70" t="n">
        <f aca="false">AVERAGE(Q182:AB182)</f>
        <v>0.277209976630315</v>
      </c>
      <c r="AQ182" s="70" t="n">
        <f aca="false">AVERAGE(AC182:AN182)</f>
        <v>0.415823838233425</v>
      </c>
      <c r="AR182" s="70" t="n">
        <f aca="false">AVERAGE(E182:G182)</f>
        <v>0.321892134432654</v>
      </c>
      <c r="AS182" s="70" t="n">
        <f aca="false">AVERAGE(H182:J182)</f>
        <v>0.351264416567105</v>
      </c>
      <c r="AT182" s="70" t="n">
        <f aca="false">AVERAGE(K182:M182)</f>
        <v>0.22056678614098</v>
      </c>
      <c r="AU182" s="136" t="n">
        <f aca="false">AVERAGE(N182:P182)</f>
        <v>0.237667064914377</v>
      </c>
      <c r="AV182" s="70" t="n">
        <f aca="false">AVERAGE(Q182:S182)</f>
        <v>0.218748933265062</v>
      </c>
      <c r="AW182" s="70" t="n">
        <f aca="false">AVERAGE(T182:V182)</f>
        <v>0.358984641117608</v>
      </c>
      <c r="AX182" s="70" t="n">
        <f aca="false">AVERAGE(W182:Y182)</f>
        <v>0.143081640780566</v>
      </c>
      <c r="AY182" s="70" t="n">
        <f aca="false">AVERAGE(Z182:AB182)</f>
        <v>0.388024691358025</v>
      </c>
      <c r="AZ182" s="70" t="n">
        <f aca="false">AVERAGE(AC182:AE182)</f>
        <v>0.415823838233425</v>
      </c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</row>
    <row r="183" customFormat="false" ht="12.75" hidden="true" customHeight="false" outlineLevel="0" collapsed="false">
      <c r="A183" s="69" t="s">
        <v>12</v>
      </c>
      <c r="B183" s="69" t="n">
        <v>1</v>
      </c>
      <c r="C183" s="69" t="n">
        <v>173</v>
      </c>
      <c r="D183" s="70" t="n">
        <f aca="false">kWhgen!D183/(Z750RatedkWh*SurveyHrsIn!D183)</f>
        <v>0.41505376344086</v>
      </c>
      <c r="E183" s="70" t="n">
        <f aca="false">kWhgen!E183/(Z750RatedkWh*SurveyHrsIn!E183)</f>
        <v>0.366715053763441</v>
      </c>
      <c r="F183" s="70" t="n">
        <f aca="false">kWhgen!F183/(Z750RatedkWh*SurveyHrsIn!F183)</f>
        <v>0.412686599827294</v>
      </c>
      <c r="G183" s="70" t="n">
        <f aca="false">kWhgen!G183/(Z750RatedkWh*SurveyHrsIn!G183)</f>
        <v>0.299451578233008</v>
      </c>
      <c r="H183" s="70" t="n">
        <f aca="false">kWhgen!H183/(Z750RatedkWh*SurveyHrsIn!H183)</f>
        <v>0.388527777777778</v>
      </c>
      <c r="I183" s="70" t="n">
        <f aca="false">kWhgen!I183/(Z750RatedkWh*SurveyHrsIn!I183)</f>
        <v>0.365232974910394</v>
      </c>
      <c r="J183" s="70" t="n">
        <f aca="false">kWhgen!J183/(Z750RatedkWh*SurveyHrsIn!J183)</f>
        <v>0.308148148148148</v>
      </c>
      <c r="K183" s="70" t="n">
        <f aca="false">kWhgen!K183/(Z750RatedkWh*SurveyHrsIn!K183)</f>
        <v>0.1584229390681</v>
      </c>
      <c r="L183" s="70" t="n">
        <f aca="false">kWhgen!L183/(Z750RatedkWh*SurveyHrsIn!L183)</f>
        <v>0.188172043010753</v>
      </c>
      <c r="M183" s="70" t="n">
        <f aca="false">kWhgen!M183/(Z750RatedkWh*SurveyHrsIn!M183)</f>
        <v>0.33962962962963</v>
      </c>
      <c r="N183" s="70" t="n">
        <f aca="false">kWhgen!N183/(Z750RatedkWh*SurveyHrsIn!N183)</f>
        <v>0.331899641577061</v>
      </c>
      <c r="O183" s="70" t="n">
        <f aca="false">kWhgen!O183/(Z750RatedkWh*SurveyHrsIn!O183)</f>
        <v>0.33962962962963</v>
      </c>
      <c r="P183" s="70" t="n">
        <f aca="false">kWhgen!P183/(Z750RatedkWh*SurveyHrsIn!P183)</f>
        <v>0.111827956989247</v>
      </c>
      <c r="Q183" s="70" t="n">
        <f aca="false">kWhgen!Q183/(Z750RatedkWh*SurveyHrsIn!Q183)</f>
        <v>0.18673835125448</v>
      </c>
      <c r="R183" s="70" t="n">
        <f aca="false">kWhgen!R183/(Z750RatedkWh*SurveyHrsIn!R183)</f>
        <v>0.350793650793651</v>
      </c>
      <c r="S183" s="70" t="n">
        <f aca="false">kWhgen!S183/(Z750RatedkWh*SurveyHrsIn!S183)</f>
        <v>0.29247311827957</v>
      </c>
      <c r="T183" s="70" t="n">
        <f aca="false">kWhgen!T183/(Z750RatedkWh*SurveyHrsIn!T183)</f>
        <v>0.444444444444444</v>
      </c>
      <c r="U183" s="70" t="n">
        <f aca="false">kWhgen!U183/(Z750RatedkWh*SurveyHrsIn!U183)</f>
        <v>0.366901553256091</v>
      </c>
      <c r="V183" s="70" t="n">
        <f aca="false">kWhgen!V183/(Z750RatedkWh*SurveyHrsIn!V183)</f>
        <v>0.302592592592593</v>
      </c>
      <c r="W183" s="70" t="n">
        <f aca="false">kWhgen!W183/(Z750RatedkWh*SurveyHrsIn!W183)</f>
        <v>0.173118279569892</v>
      </c>
      <c r="X183" s="70" t="n">
        <f aca="false">kWhgen!X183/(Z750RatedkWh*SurveyHrsIn!X183)</f>
        <v>0.182078853046595</v>
      </c>
      <c r="Y183" s="70" t="n">
        <f aca="false">kWhgen!Y183/(Z750RatedkWh*SurveyHrsIn!Y183)</f>
        <v>0.208888888888889</v>
      </c>
      <c r="Z183" s="70" t="n">
        <f aca="false">kWhgen!Z183/(Z750RatedkWh*SurveyHrsIn!Z183)</f>
        <v>0.392831541218638</v>
      </c>
      <c r="AA183" s="70" t="n">
        <f aca="false">kWhgen!AA183/(Z750RatedkWh*SurveyHrsIn!AA183)</f>
        <v>0.388888888888889</v>
      </c>
      <c r="AB183" s="70" t="n">
        <f aca="false">kWhgen!AB183/(Z750RatedkWh*SurveyHrsIn!AB183)</f>
        <v>0.427240143369176</v>
      </c>
      <c r="AC183" s="70" t="n">
        <f aca="false">kWhgen!AC183/(Z750RatedkWh*SurveyHrsIn!AC183)</f>
        <v>0.408744882157735</v>
      </c>
      <c r="AD183" s="70" t="n">
        <f aca="false">kWhgen!AD183/(Z750RatedkWh*SurveyHrsIn!AD183)</f>
        <v>0.531746031746032</v>
      </c>
      <c r="AE183" s="70" t="n">
        <f aca="false">kWhgen!AE183/(Z750RatedkWh*SurveyHrsIn!AE183)</f>
        <v>0.400716845878136</v>
      </c>
      <c r="AF183" s="70"/>
      <c r="AG183" s="70"/>
      <c r="AH183" s="70"/>
      <c r="AI183" s="70"/>
      <c r="AJ183" s="70"/>
      <c r="AK183" s="70"/>
      <c r="AL183" s="70"/>
      <c r="AM183" s="70"/>
      <c r="AN183" s="70"/>
      <c r="AO183" s="70" t="n">
        <f aca="false">AVERAGE(E183:P183)</f>
        <v>0.300861997713707</v>
      </c>
      <c r="AP183" s="70" t="n">
        <f aca="false">AVERAGE(Q183:AB183)</f>
        <v>0.309749192133576</v>
      </c>
      <c r="AQ183" s="70" t="n">
        <f aca="false">AVERAGE(AC183:AN183)</f>
        <v>0.447069253260634</v>
      </c>
      <c r="AR183" s="70" t="n">
        <f aca="false">AVERAGE(E183:G183)</f>
        <v>0.359617743941248</v>
      </c>
      <c r="AS183" s="70" t="n">
        <f aca="false">AVERAGE(H183:J183)</f>
        <v>0.353969633612107</v>
      </c>
      <c r="AT183" s="70" t="n">
        <f aca="false">AVERAGE(K183:M183)</f>
        <v>0.228741537236161</v>
      </c>
      <c r="AU183" s="136" t="n">
        <f aca="false">AVERAGE(N183:P183)</f>
        <v>0.261119076065313</v>
      </c>
      <c r="AV183" s="70" t="n">
        <f aca="false">AVERAGE(Q183:S183)</f>
        <v>0.276668373442567</v>
      </c>
      <c r="AW183" s="70" t="n">
        <f aca="false">AVERAGE(T183:V183)</f>
        <v>0.371312863431043</v>
      </c>
      <c r="AX183" s="70" t="n">
        <f aca="false">AVERAGE(W183:Y183)</f>
        <v>0.188028673835125</v>
      </c>
      <c r="AY183" s="70" t="n">
        <f aca="false">AVERAGE(Z183:AB183)</f>
        <v>0.402986857825568</v>
      </c>
      <c r="AZ183" s="70" t="n">
        <f aca="false">AVERAGE(AC183:AE183)</f>
        <v>0.447069253260634</v>
      </c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</row>
    <row r="184" customFormat="false" ht="12.75" hidden="true" customHeight="false" outlineLevel="0" collapsed="false">
      <c r="A184" s="69" t="s">
        <v>12</v>
      </c>
      <c r="B184" s="69" t="n">
        <v>1</v>
      </c>
      <c r="C184" s="69" t="n">
        <v>174</v>
      </c>
      <c r="D184" s="70" t="n">
        <f aca="false">kWhgen!D184/(Z750RatedkWh*SurveyHrsIn!D184)</f>
        <v>0.297849462365591</v>
      </c>
      <c r="E184" s="70" t="n">
        <f aca="false">kWhgen!E184/(Z750RatedkWh*SurveyHrsIn!E184)</f>
        <v>0.304587813620072</v>
      </c>
      <c r="F184" s="70" t="n">
        <f aca="false">kWhgen!F184/(Z750RatedkWh*SurveyHrsIn!F184)</f>
        <v>0.33082213844851</v>
      </c>
      <c r="G184" s="70" t="n">
        <f aca="false">kWhgen!G184/(Z750RatedkWh*SurveyHrsIn!G184)</f>
        <v>0.295947357636664</v>
      </c>
      <c r="H184" s="70" t="n">
        <f aca="false">kWhgen!H184/(Z750RatedkWh*SurveyHrsIn!H184)</f>
        <v>0.360546296296296</v>
      </c>
      <c r="I184" s="70" t="n">
        <f aca="false">kWhgen!I184/(Z750RatedkWh*SurveyHrsIn!I184)</f>
        <v>0.350179211469534</v>
      </c>
      <c r="J184" s="70" t="n">
        <f aca="false">kWhgen!J184/(Z750RatedkWh*SurveyHrsIn!J184)</f>
        <v>0.312962962962963</v>
      </c>
      <c r="K184" s="70" t="n">
        <f aca="false">kWhgen!K184/(Z750RatedkWh*SurveyHrsIn!K184)</f>
        <v>0.154121863799283</v>
      </c>
      <c r="L184" s="70" t="n">
        <f aca="false">kWhgen!L184/(Z750RatedkWh*SurveyHrsIn!L184)</f>
        <v>0.181362007168459</v>
      </c>
      <c r="M184" s="70" t="n">
        <f aca="false">kWhgen!M184/(Z750RatedkWh*SurveyHrsIn!M184)</f>
        <v>0.324207407407407</v>
      </c>
      <c r="N184" s="70" t="n">
        <f aca="false">kWhgen!N184/(Z750RatedkWh*SurveyHrsIn!N184)</f>
        <v>0.321980286738351</v>
      </c>
      <c r="O184" s="70" t="n">
        <f aca="false">kWhgen!O184/(Z750RatedkWh*SurveyHrsIn!O184)</f>
        <v>0.211851851851852</v>
      </c>
      <c r="P184" s="70" t="n">
        <f aca="false">kWhgen!P184/(Z750RatedkWh*SurveyHrsIn!P184)</f>
        <v>0.154121863799283</v>
      </c>
      <c r="Q184" s="70" t="n">
        <f aca="false">kWhgen!Q184/(Z750RatedkWh*SurveyHrsIn!Q184)</f>
        <v>0.232616487455197</v>
      </c>
      <c r="R184" s="70" t="n">
        <f aca="false">kWhgen!R184/(Z750RatedkWh*SurveyHrsIn!R184)</f>
        <v>0.225</v>
      </c>
      <c r="S184" s="70" t="n">
        <f aca="false">kWhgen!S184/(Z750RatedkWh*SurveyHrsIn!S184)</f>
        <v>0.234767025089606</v>
      </c>
      <c r="T184" s="70" t="n">
        <f aca="false">kWhgen!T184/(Z750RatedkWh*SurveyHrsIn!T184)</f>
        <v>0.465555555555556</v>
      </c>
      <c r="U184" s="70" t="n">
        <f aca="false">kWhgen!U184/(Z750RatedkWh*SurveyHrsIn!U184)</f>
        <v>0.34625043393586</v>
      </c>
      <c r="V184" s="70" t="n">
        <f aca="false">kWhgen!V184/(Z750RatedkWh*SurveyHrsIn!V184)</f>
        <v>0.231481481481481</v>
      </c>
      <c r="W184" s="70" t="n">
        <f aca="false">kWhgen!W184/(Z750RatedkWh*SurveyHrsIn!W184)</f>
        <v>0.177060931899642</v>
      </c>
      <c r="X184" s="70" t="n">
        <f aca="false">kWhgen!X184/(Z750RatedkWh*SurveyHrsIn!X184)</f>
        <v>0.189247311827957</v>
      </c>
      <c r="Y184" s="70" t="n">
        <f aca="false">kWhgen!Y184/(Z750RatedkWh*SurveyHrsIn!Y184)</f>
        <v>0.213703703703704</v>
      </c>
      <c r="Z184" s="70" t="n">
        <f aca="false">kWhgen!Z184/(Z750RatedkWh*SurveyHrsIn!Z184)</f>
        <v>0.400358422939068</v>
      </c>
      <c r="AA184" s="70" t="n">
        <f aca="false">kWhgen!AA184/(Z750RatedkWh*SurveyHrsIn!AA184)</f>
        <v>0.421111111111111</v>
      </c>
      <c r="AB184" s="70" t="n">
        <f aca="false">kWhgen!AB184/(Z750RatedkWh*SurveyHrsIn!AB184)</f>
        <v>0.432974910394265</v>
      </c>
      <c r="AC184" s="70" t="n">
        <f aca="false">kWhgen!AC184/(Z750RatedkWh*SurveyHrsIn!AC184)</f>
        <v>0.364610345727319</v>
      </c>
      <c r="AD184" s="70" t="n">
        <f aca="false">kWhgen!AD184/(Z750RatedkWh*SurveyHrsIn!AD184)</f>
        <v>0.521825396825397</v>
      </c>
      <c r="AE184" s="70" t="n">
        <f aca="false">kWhgen!AE184/(Z750RatedkWh*SurveyHrsIn!AE184)</f>
        <v>0.393548387096774</v>
      </c>
      <c r="AF184" s="70"/>
      <c r="AG184" s="70"/>
      <c r="AH184" s="70"/>
      <c r="AI184" s="70"/>
      <c r="AJ184" s="70"/>
      <c r="AK184" s="70"/>
      <c r="AL184" s="70"/>
      <c r="AM184" s="70"/>
      <c r="AN184" s="70"/>
      <c r="AO184" s="70" t="n">
        <f aca="false">AVERAGE(E184:P184)</f>
        <v>0.27522425509989</v>
      </c>
      <c r="AP184" s="70" t="n">
        <f aca="false">AVERAGE(Q184:AB184)</f>
        <v>0.297510614616121</v>
      </c>
      <c r="AQ184" s="70" t="n">
        <f aca="false">AVERAGE(AC184:AN184)</f>
        <v>0.42666137654983</v>
      </c>
      <c r="AR184" s="70" t="n">
        <f aca="false">AVERAGE(E184:G184)</f>
        <v>0.310452436568415</v>
      </c>
      <c r="AS184" s="70" t="n">
        <f aca="false">AVERAGE(H184:J184)</f>
        <v>0.341229490242931</v>
      </c>
      <c r="AT184" s="70" t="n">
        <f aca="false">AVERAGE(K184:M184)</f>
        <v>0.219897092791716</v>
      </c>
      <c r="AU184" s="136" t="n">
        <f aca="false">AVERAGE(N184:P184)</f>
        <v>0.229318000796495</v>
      </c>
      <c r="AV184" s="70" t="n">
        <f aca="false">AVERAGE(Q184:S184)</f>
        <v>0.230794504181601</v>
      </c>
      <c r="AW184" s="70" t="n">
        <f aca="false">AVERAGE(T184:V184)</f>
        <v>0.347762490324299</v>
      </c>
      <c r="AX184" s="70" t="n">
        <f aca="false">AVERAGE(W184:Y184)</f>
        <v>0.193337315810434</v>
      </c>
      <c r="AY184" s="70" t="n">
        <f aca="false">AVERAGE(Z184:AB184)</f>
        <v>0.418148148148148</v>
      </c>
      <c r="AZ184" s="70" t="n">
        <f aca="false">AVERAGE(AC184:AE184)</f>
        <v>0.42666137654983</v>
      </c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</row>
    <row r="185" customFormat="false" ht="12.75" hidden="true" customHeight="false" outlineLevel="0" collapsed="false">
      <c r="A185" s="69" t="s">
        <v>12</v>
      </c>
      <c r="B185" s="69" t="n">
        <v>1</v>
      </c>
      <c r="C185" s="69" t="n">
        <v>175</v>
      </c>
      <c r="D185" s="70" t="n">
        <f aca="false">kWhgen!D185/(Z750RatedkWh*SurveyHrsIn!D185)</f>
        <v>0.378494623655914</v>
      </c>
      <c r="E185" s="70" t="n">
        <f aca="false">kWhgen!E185/(Z750RatedkWh*SurveyHrsIn!E185)</f>
        <v>0.331616487455197</v>
      </c>
      <c r="F185" s="70" t="n">
        <f aca="false">kWhgen!F185/(Z750RatedkWh*SurveyHrsIn!F185)</f>
        <v>0.410817548197642</v>
      </c>
      <c r="G185" s="70" t="n">
        <f aca="false">kWhgen!G185/(Z750RatedkWh*SurveyHrsIn!G185)</f>
        <v>0.286390392373909</v>
      </c>
      <c r="H185" s="70" t="n">
        <f aca="false">kWhgen!H185/(Z750RatedkWh*SurveyHrsIn!H185)</f>
        <v>0.333905555555556</v>
      </c>
      <c r="I185" s="70" t="n">
        <f aca="false">kWhgen!I185/(Z750RatedkWh*SurveyHrsIn!I185)</f>
        <v>0.339426523297491</v>
      </c>
      <c r="J185" s="70" t="n">
        <f aca="false">kWhgen!J185/(Z750RatedkWh*SurveyHrsIn!J185)</f>
        <v>0.312222222222222</v>
      </c>
      <c r="K185" s="70" t="n">
        <f aca="false">kWhgen!K185/(Z750RatedkWh*SurveyHrsIn!K185)</f>
        <v>0.144802867383513</v>
      </c>
      <c r="L185" s="70" t="n">
        <f aca="false">kWhgen!L185/(Z750RatedkWh*SurveyHrsIn!L185)</f>
        <v>0.180286738351254</v>
      </c>
      <c r="M185" s="70" t="n">
        <f aca="false">kWhgen!M185/(Z750RatedkWh*SurveyHrsIn!M185)</f>
        <v>0.317585185185185</v>
      </c>
      <c r="N185" s="70" t="n">
        <f aca="false">kWhgen!N185/(Z750RatedkWh*SurveyHrsIn!N185)</f>
        <v>0.319444444444444</v>
      </c>
      <c r="O185" s="70" t="n">
        <f aca="false">kWhgen!O185/(Z750RatedkWh*SurveyHrsIn!O185)</f>
        <v>0.400740740740741</v>
      </c>
      <c r="P185" s="70" t="n">
        <f aca="false">kWhgen!P185/(Z750RatedkWh*SurveyHrsIn!P185)</f>
        <v>0.22078853046595</v>
      </c>
      <c r="Q185" s="70" t="n">
        <f aca="false">kWhgen!Q185/(Z750RatedkWh*SurveyHrsIn!Q185)</f>
        <v>0.340860215053763</v>
      </c>
      <c r="R185" s="70" t="n">
        <f aca="false">kWhgen!R185/(Z750RatedkWh*SurveyHrsIn!R185)</f>
        <v>0.276984126984127</v>
      </c>
      <c r="S185" s="70" t="n">
        <f aca="false">kWhgen!S185/(Z750RatedkWh*SurveyHrsIn!S185)</f>
        <v>0.275268817204301</v>
      </c>
      <c r="T185" s="70" t="n">
        <f aca="false">kWhgen!T185/(Z750RatedkWh*SurveyHrsIn!T185)</f>
        <v>0.422962962962963</v>
      </c>
      <c r="U185" s="70" t="n">
        <f aca="false">kWhgen!U185/(Z750RatedkWh*SurveyHrsIn!U185)</f>
        <v>0.359329476172006</v>
      </c>
      <c r="V185" s="70" t="n">
        <f aca="false">kWhgen!V185/(Z750RatedkWh*SurveyHrsIn!V185)</f>
        <v>0.267407407407407</v>
      </c>
      <c r="W185" s="70" t="n">
        <f aca="false">kWhgen!W185/(Z750RatedkWh*SurveyHrsIn!W185)</f>
        <v>0.15663082437276</v>
      </c>
      <c r="X185" s="70" t="n">
        <f aca="false">kWhgen!X185/(Z750RatedkWh*SurveyHrsIn!X185)</f>
        <v>0.165591397849462</v>
      </c>
      <c r="Y185" s="70" t="n">
        <f aca="false">kWhgen!Y185/(Z750RatedkWh*SurveyHrsIn!Y185)</f>
        <v>0.188888888888889</v>
      </c>
      <c r="Z185" s="70" t="n">
        <f aca="false">kWhgen!Z185/(Z750RatedkWh*SurveyHrsIn!Z185)</f>
        <v>0.358781362007169</v>
      </c>
      <c r="AA185" s="70" t="n">
        <f aca="false">kWhgen!AA185/(Z750RatedkWh*SurveyHrsIn!AA185)</f>
        <v>0.405555555555556</v>
      </c>
      <c r="AB185" s="70" t="n">
        <f aca="false">kWhgen!AB185/(Z750RatedkWh*SurveyHrsIn!AB185)</f>
        <v>0.406451612903226</v>
      </c>
      <c r="AC185" s="70" t="n">
        <f aca="false">kWhgen!AC185/(Z750RatedkWh*SurveyHrsIn!AC185)</f>
        <v>0.365247855800767</v>
      </c>
      <c r="AD185" s="70" t="n">
        <f aca="false">kWhgen!AD185/(Z750RatedkWh*SurveyHrsIn!AD185)</f>
        <v>0.498809523809524</v>
      </c>
      <c r="AE185" s="70" t="n">
        <f aca="false">kWhgen!AE185/(Z750RatedkWh*SurveyHrsIn!AE185)</f>
        <v>0.382437275985663</v>
      </c>
      <c r="AF185" s="70"/>
      <c r="AG185" s="70"/>
      <c r="AH185" s="70"/>
      <c r="AI185" s="70"/>
      <c r="AJ185" s="70"/>
      <c r="AK185" s="70"/>
      <c r="AL185" s="70"/>
      <c r="AM185" s="70"/>
      <c r="AN185" s="70"/>
      <c r="AO185" s="70" t="n">
        <f aca="false">AVERAGE(E185:P185)</f>
        <v>0.299835602972759</v>
      </c>
      <c r="AP185" s="70" t="n">
        <f aca="false">AVERAGE(Q185:AB185)</f>
        <v>0.302059387280136</v>
      </c>
      <c r="AQ185" s="70" t="n">
        <f aca="false">AVERAGE(AC185:AN185)</f>
        <v>0.415498218531985</v>
      </c>
      <c r="AR185" s="70" t="n">
        <f aca="false">AVERAGE(E185:G185)</f>
        <v>0.342941476008916</v>
      </c>
      <c r="AS185" s="70" t="n">
        <f aca="false">AVERAGE(H185:J185)</f>
        <v>0.328518100358423</v>
      </c>
      <c r="AT185" s="70" t="n">
        <f aca="false">AVERAGE(K185:M185)</f>
        <v>0.214224930306651</v>
      </c>
      <c r="AU185" s="136" t="n">
        <f aca="false">AVERAGE(N185:P185)</f>
        <v>0.313657905217045</v>
      </c>
      <c r="AV185" s="70" t="n">
        <f aca="false">AVERAGE(Q185:S185)</f>
        <v>0.297704386414064</v>
      </c>
      <c r="AW185" s="70" t="n">
        <f aca="false">AVERAGE(T185:V185)</f>
        <v>0.349899948847459</v>
      </c>
      <c r="AX185" s="70" t="n">
        <f aca="false">AVERAGE(W185:Y185)</f>
        <v>0.17037037037037</v>
      </c>
      <c r="AY185" s="70" t="n">
        <f aca="false">AVERAGE(Z185:AB185)</f>
        <v>0.39026284348865</v>
      </c>
      <c r="AZ185" s="70" t="n">
        <f aca="false">AVERAGE(AC185:AE185)</f>
        <v>0.415498218531985</v>
      </c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</row>
    <row r="186" customFormat="false" ht="12.75" hidden="true" customHeight="false" outlineLevel="0" collapsed="false">
      <c r="A186" s="69" t="s">
        <v>12</v>
      </c>
      <c r="B186" s="69" t="n">
        <v>1</v>
      </c>
      <c r="C186" s="69" t="n">
        <v>176</v>
      </c>
      <c r="D186" s="70" t="n">
        <f aca="false">kWhgen!D186/(Z750RatedkWh*SurveyHrsIn!D186)</f>
        <v>0.344802867383513</v>
      </c>
      <c r="E186" s="70" t="n">
        <f aca="false">kWhgen!E186/(Z750RatedkWh*SurveyHrsIn!E186)</f>
        <v>0.341702508960573</v>
      </c>
      <c r="F186" s="70" t="n">
        <f aca="false">kWhgen!F186/(Z750RatedkWh*SurveyHrsIn!F186)</f>
        <v>0.382034153100992</v>
      </c>
      <c r="G186" s="70" t="n">
        <f aca="false">kWhgen!G186/(Z750RatedkWh*SurveyHrsIn!G186)</f>
        <v>0.301362971285559</v>
      </c>
      <c r="H186" s="70" t="n">
        <f aca="false">kWhgen!H186/(Z750RatedkWh*SurveyHrsIn!H186)</f>
        <v>0.344053703703704</v>
      </c>
      <c r="I186" s="70" t="n">
        <f aca="false">kWhgen!I186/(Z750RatedkWh*SurveyHrsIn!I186)</f>
        <v>0.352329749103943</v>
      </c>
      <c r="J186" s="70" t="n">
        <f aca="false">kWhgen!J186/(Z750RatedkWh*SurveyHrsIn!J186)</f>
        <v>0.311111111111111</v>
      </c>
      <c r="K186" s="70" t="n">
        <f aca="false">kWhgen!K186/(Z750RatedkWh*SurveyHrsIn!K186)</f>
        <v>0.155197132616487</v>
      </c>
      <c r="L186" s="70" t="n">
        <f aca="false">kWhgen!L186/(Z750RatedkWh*SurveyHrsIn!L186)</f>
        <v>0.18494623655914</v>
      </c>
      <c r="M186" s="70" t="n">
        <f aca="false">kWhgen!M186/(Z750RatedkWh*SurveyHrsIn!M186)</f>
        <v>0.285925925925926</v>
      </c>
      <c r="N186" s="70" t="n">
        <f aca="false">kWhgen!N186/(Z750RatedkWh*SurveyHrsIn!N186)</f>
        <v>0.317921146953405</v>
      </c>
      <c r="O186" s="70" t="n">
        <f aca="false">kWhgen!O186/(Z750RatedkWh*SurveyHrsIn!O186)</f>
        <v>0.361851851851852</v>
      </c>
      <c r="P186" s="70" t="n">
        <f aca="false">kWhgen!P186/(Z750RatedkWh*SurveyHrsIn!P186)</f>
        <v>0.336559139784946</v>
      </c>
      <c r="Q186" s="70" t="n">
        <f aca="false">kWhgen!Q186/(Z750RatedkWh*SurveyHrsIn!Q186)</f>
        <v>0.367383512544803</v>
      </c>
      <c r="R186" s="70" t="n">
        <f aca="false">kWhgen!R186/(Z750RatedkWh*SurveyHrsIn!R186)</f>
        <v>0.349603174603175</v>
      </c>
      <c r="S186" s="70" t="n">
        <f aca="false">kWhgen!S186/(Z750RatedkWh*SurveyHrsIn!S186)</f>
        <v>0.0946236559139785</v>
      </c>
      <c r="T186" s="70" t="n">
        <f aca="false">kWhgen!T186/(Z750RatedkWh*SurveyHrsIn!T186)</f>
        <v>0.371851851851852</v>
      </c>
      <c r="U186" s="70" t="n">
        <f aca="false">kWhgen!U186/(Z750RatedkWh*SurveyHrsIn!U186)</f>
        <v>0.342464395393818</v>
      </c>
      <c r="V186" s="70" t="n">
        <f aca="false">kWhgen!V186/(Z750RatedkWh*SurveyHrsIn!V186)</f>
        <v>0.248518518518519</v>
      </c>
      <c r="W186" s="70" t="n">
        <f aca="false">kWhgen!W186/(Z750RatedkWh*SurveyHrsIn!W186)</f>
        <v>0.157347670250896</v>
      </c>
      <c r="X186" s="70" t="n">
        <f aca="false">kWhgen!X186/(Z750RatedkWh*SurveyHrsIn!X186)</f>
        <v>0.17168458781362</v>
      </c>
      <c r="Y186" s="70" t="n">
        <f aca="false">kWhgen!Y186/(Z750RatedkWh*SurveyHrsIn!Y186)</f>
        <v>0.195925925925926</v>
      </c>
      <c r="Z186" s="70" t="n">
        <f aca="false">kWhgen!Z186/(Z750RatedkWh*SurveyHrsIn!Z186)</f>
        <v>0.361648745519713</v>
      </c>
      <c r="AA186" s="70" t="n">
        <f aca="false">kWhgen!AA186/(Z750RatedkWh*SurveyHrsIn!AA186)</f>
        <v>0.388518518518519</v>
      </c>
      <c r="AB186" s="70" t="n">
        <f aca="false">kWhgen!AB186/(Z750RatedkWh*SurveyHrsIn!AB186)</f>
        <v>0.411469534050179</v>
      </c>
      <c r="AC186" s="70" t="n">
        <f aca="false">kWhgen!AC186/(Z750RatedkWh*SurveyHrsIn!AC186)</f>
        <v>0.36803843419615</v>
      </c>
      <c r="AD186" s="70" t="n">
        <f aca="false">kWhgen!AD186/(Z750RatedkWh*SurveyHrsIn!AD186)</f>
        <v>0.503968253968254</v>
      </c>
      <c r="AE186" s="70" t="n">
        <f aca="false">kWhgen!AE186/(Z750RatedkWh*SurveyHrsIn!AE186)</f>
        <v>0.351971326164875</v>
      </c>
      <c r="AF186" s="70"/>
      <c r="AG186" s="70"/>
      <c r="AH186" s="70"/>
      <c r="AI186" s="70"/>
      <c r="AJ186" s="70"/>
      <c r="AK186" s="70"/>
      <c r="AL186" s="70"/>
      <c r="AM186" s="70"/>
      <c r="AN186" s="70"/>
      <c r="AO186" s="70" t="n">
        <f aca="false">AVERAGE(E186:P186)</f>
        <v>0.306249635913137</v>
      </c>
      <c r="AP186" s="70" t="n">
        <f aca="false">AVERAGE(Q186:AB186)</f>
        <v>0.288420007575416</v>
      </c>
      <c r="AQ186" s="70" t="n">
        <f aca="false">AVERAGE(AC186:AN186)</f>
        <v>0.407992671443093</v>
      </c>
      <c r="AR186" s="70" t="n">
        <f aca="false">AVERAGE(E186:G186)</f>
        <v>0.341699877782375</v>
      </c>
      <c r="AS186" s="70" t="n">
        <f aca="false">AVERAGE(H186:J186)</f>
        <v>0.335831521306252</v>
      </c>
      <c r="AT186" s="70" t="n">
        <f aca="false">AVERAGE(K186:M186)</f>
        <v>0.208689765033851</v>
      </c>
      <c r="AU186" s="136" t="n">
        <f aca="false">AVERAGE(N186:P186)</f>
        <v>0.338777379530068</v>
      </c>
      <c r="AV186" s="70" t="n">
        <f aca="false">AVERAGE(Q186:S186)</f>
        <v>0.270536781020652</v>
      </c>
      <c r="AW186" s="70" t="n">
        <f aca="false">AVERAGE(T186:V186)</f>
        <v>0.320944921921396</v>
      </c>
      <c r="AX186" s="70" t="n">
        <f aca="false">AVERAGE(W186:Y186)</f>
        <v>0.174986061330147</v>
      </c>
      <c r="AY186" s="70" t="n">
        <f aca="false">AVERAGE(Z186:AB186)</f>
        <v>0.38721226602947</v>
      </c>
      <c r="AZ186" s="70" t="n">
        <f aca="false">AVERAGE(AC186:AE186)</f>
        <v>0.407992671443093</v>
      </c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</row>
    <row r="187" customFormat="false" ht="12.75" hidden="true" customHeight="false" outlineLevel="0" collapsed="false">
      <c r="A187" s="69" t="s">
        <v>12</v>
      </c>
      <c r="B187" s="69" t="n">
        <v>1</v>
      </c>
      <c r="C187" s="69" t="n">
        <v>177</v>
      </c>
      <c r="D187" s="70" t="n">
        <f aca="false">kWhgen!D187/(Z750RatedkWh*SurveyHrsIn!D187)</f>
        <v>0.0612903225806452</v>
      </c>
      <c r="E187" s="70" t="n">
        <f aca="false">kWhgen!E187/(Z750RatedkWh*SurveyHrsIn!E187)</f>
        <v>0.348560931899642</v>
      </c>
      <c r="F187" s="70" t="n">
        <f aca="false">kWhgen!F187/(Z750RatedkWh*SurveyHrsIn!F187)</f>
        <v>0.416050892760669</v>
      </c>
      <c r="G187" s="70" t="n">
        <f aca="false">kWhgen!G187/(Z750RatedkWh*SurveyHrsIn!G187)</f>
        <v>0.306460019425695</v>
      </c>
      <c r="H187" s="70" t="n">
        <f aca="false">kWhgen!H187/(Z750RatedkWh*SurveyHrsIn!H187)</f>
        <v>0.290681481481482</v>
      </c>
      <c r="I187" s="70" t="n">
        <f aca="false">kWhgen!I187/(Z750RatedkWh*SurveyHrsIn!I187)</f>
        <v>0.356989247311828</v>
      </c>
      <c r="J187" s="70" t="n">
        <f aca="false">kWhgen!J187/(Z750RatedkWh*SurveyHrsIn!J187)</f>
        <v>0.295185185185185</v>
      </c>
      <c r="K187" s="70" t="n">
        <f aca="false">kWhgen!K187/(Z750RatedkWh*SurveyHrsIn!K187)</f>
        <v>0.160215053763441</v>
      </c>
      <c r="L187" s="70" t="n">
        <f aca="false">kWhgen!L187/(Z750RatedkWh*SurveyHrsIn!L187)</f>
        <v>0.189964157706093</v>
      </c>
      <c r="M187" s="70" t="n">
        <f aca="false">kWhgen!M187/(Z750RatedkWh*SurveyHrsIn!M187)</f>
        <v>0.340585185185185</v>
      </c>
      <c r="N187" s="70" t="n">
        <f aca="false">kWhgen!N187/(Z750RatedkWh*SurveyHrsIn!N187)</f>
        <v>0.333277777777778</v>
      </c>
      <c r="O187" s="70" t="n">
        <f aca="false">kWhgen!O187/(Z750RatedkWh*SurveyHrsIn!O187)</f>
        <v>0.374074074074074</v>
      </c>
      <c r="P187" s="70" t="n">
        <f aca="false">kWhgen!P187/(Z750RatedkWh*SurveyHrsIn!P187)</f>
        <v>0.355197132616487</v>
      </c>
      <c r="Q187" s="70" t="n">
        <f aca="false">kWhgen!Q187/(Z750RatedkWh*SurveyHrsIn!Q187)</f>
        <v>0.339068100358423</v>
      </c>
      <c r="R187" s="70" t="n">
        <f aca="false">kWhgen!R187/(Z750RatedkWh*SurveyHrsIn!R187)</f>
        <v>0.290079365079365</v>
      </c>
      <c r="S187" s="70" t="n">
        <f aca="false">kWhgen!S187/(Z750RatedkWh*SurveyHrsIn!S187)</f>
        <v>0.29247311827957</v>
      </c>
      <c r="T187" s="70" t="n">
        <f aca="false">kWhgen!T187/(Z750RatedkWh*SurveyHrsIn!T187)</f>
        <v>0.372962962962963</v>
      </c>
      <c r="U187" s="70" t="n">
        <f aca="false">kWhgen!U187/(Z750RatedkWh*SurveyHrsIn!U187)</f>
        <v>0.00240929725402686</v>
      </c>
      <c r="V187" s="70" t="n">
        <f aca="false">kWhgen!V187/(Z750RatedkWh*SurveyHrsIn!V187)</f>
        <v>0.228888888888889</v>
      </c>
      <c r="W187" s="70" t="n">
        <f aca="false">kWhgen!W187/(Z750RatedkWh*SurveyHrsIn!W187)</f>
        <v>0.163440860215054</v>
      </c>
      <c r="X187" s="70" t="n">
        <f aca="false">kWhgen!X187/(Z750RatedkWh*SurveyHrsIn!X187)</f>
        <v>0.17921146953405</v>
      </c>
      <c r="Y187" s="70" t="n">
        <f aca="false">kWhgen!Y187/(Z750RatedkWh*SurveyHrsIn!Y187)</f>
        <v>0.197407407407407</v>
      </c>
      <c r="Z187" s="70" t="n">
        <f aca="false">kWhgen!Z187/(Z750RatedkWh*SurveyHrsIn!Z187)</f>
        <v>0.379928315412186</v>
      </c>
      <c r="AA187" s="70" t="n">
        <f aca="false">kWhgen!AA187/(Z750RatedkWh*SurveyHrsIn!AA187)</f>
        <v>0.397777777777778</v>
      </c>
      <c r="AB187" s="70" t="n">
        <f aca="false">kWhgen!AB187/(Z750RatedkWh*SurveyHrsIn!AB187)</f>
        <v>0.410035842293907</v>
      </c>
      <c r="AC187" s="70" t="n">
        <f aca="false">kWhgen!AC187/(Z750RatedkWh*SurveyHrsIn!AC187)</f>
        <v>0.377244483357049</v>
      </c>
      <c r="AD187" s="70" t="n">
        <f aca="false">kWhgen!AD187/(Z750RatedkWh*SurveyHrsIn!AD187)</f>
        <v>0.504365079365079</v>
      </c>
      <c r="AE187" s="70" t="n">
        <f aca="false">kWhgen!AE187/(Z750RatedkWh*SurveyHrsIn!AE187)</f>
        <v>0.37921146953405</v>
      </c>
      <c r="AF187" s="70"/>
      <c r="AG187" s="70"/>
      <c r="AH187" s="70"/>
      <c r="AI187" s="70"/>
      <c r="AJ187" s="70"/>
      <c r="AK187" s="70"/>
      <c r="AL187" s="70"/>
      <c r="AM187" s="70"/>
      <c r="AN187" s="70"/>
      <c r="AO187" s="70" t="n">
        <f aca="false">AVERAGE(E187:P187)</f>
        <v>0.313936761598963</v>
      </c>
      <c r="AP187" s="70" t="n">
        <f aca="false">AVERAGE(Q187:AB187)</f>
        <v>0.271140283788635</v>
      </c>
      <c r="AQ187" s="70" t="n">
        <f aca="false">AVERAGE(AC187:AN187)</f>
        <v>0.420273677418726</v>
      </c>
      <c r="AR187" s="70" t="n">
        <f aca="false">AVERAGE(E187:G187)</f>
        <v>0.357023948028669</v>
      </c>
      <c r="AS187" s="70" t="n">
        <f aca="false">AVERAGE(H187:J187)</f>
        <v>0.314285304659498</v>
      </c>
      <c r="AT187" s="70" t="n">
        <f aca="false">AVERAGE(K187:M187)</f>
        <v>0.230254798884906</v>
      </c>
      <c r="AU187" s="136" t="n">
        <f aca="false">AVERAGE(N187:P187)</f>
        <v>0.35418299482278</v>
      </c>
      <c r="AV187" s="70" t="n">
        <f aca="false">AVERAGE(Q187:S187)</f>
        <v>0.307206861239119</v>
      </c>
      <c r="AW187" s="70" t="n">
        <f aca="false">AVERAGE(T187:V187)</f>
        <v>0.201420383035293</v>
      </c>
      <c r="AX187" s="70" t="n">
        <f aca="false">AVERAGE(W187:Y187)</f>
        <v>0.180019912385504</v>
      </c>
      <c r="AY187" s="70" t="n">
        <f aca="false">AVERAGE(Z187:AB187)</f>
        <v>0.395913978494624</v>
      </c>
      <c r="AZ187" s="70" t="n">
        <f aca="false">AVERAGE(AC187:AE187)</f>
        <v>0.420273677418726</v>
      </c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</row>
    <row r="188" customFormat="false" ht="12.75" hidden="true" customHeight="false" outlineLevel="0" collapsed="false">
      <c r="A188" s="69" t="s">
        <v>12</v>
      </c>
      <c r="B188" s="69" t="n">
        <v>1</v>
      </c>
      <c r="C188" s="69" t="n">
        <v>178</v>
      </c>
      <c r="D188" s="70" t="n">
        <f aca="false">kWhgen!D188/(Z750RatedkWh*SurveyHrsIn!D188)</f>
        <v>0.371326164874552</v>
      </c>
      <c r="E188" s="70" t="n">
        <f aca="false">kWhgen!E188/(Z750RatedkWh*SurveyHrsIn!E188)</f>
        <v>0.356225806451613</v>
      </c>
      <c r="F188" s="70" t="n">
        <f aca="false">kWhgen!F188/(Z750RatedkWh*SurveyHrsIn!F188)</f>
        <v>0.396986566138212</v>
      </c>
      <c r="G188" s="70" t="n">
        <f aca="false">kWhgen!G188/(Z750RatedkWh*SurveyHrsIn!G188)</f>
        <v>0.305185757390661</v>
      </c>
      <c r="H188" s="70" t="n">
        <f aca="false">kWhgen!H188/(Z750RatedkWh*SurveyHrsIn!H188)</f>
        <v>0.35572037037037</v>
      </c>
      <c r="I188" s="70" t="n">
        <f aca="false">kWhgen!I188/(Z750RatedkWh*SurveyHrsIn!I188)</f>
        <v>0.338351254480287</v>
      </c>
      <c r="J188" s="70" t="n">
        <f aca="false">kWhgen!J188/(Z750RatedkWh*SurveyHrsIn!J188)</f>
        <v>0.290740740740741</v>
      </c>
      <c r="K188" s="70" t="n">
        <f aca="false">kWhgen!K188/(Z750RatedkWh*SurveyHrsIn!K188)</f>
        <v>0.112903225806452</v>
      </c>
      <c r="L188" s="70" t="n">
        <f aca="false">kWhgen!L188/(Z750RatedkWh*SurveyHrsIn!L188)</f>
        <v>0.0254480286738351</v>
      </c>
      <c r="M188" s="70" t="n">
        <f aca="false">kWhgen!M188/(Z750RatedkWh*SurveyHrsIn!M188)</f>
        <v>0.32962962962963</v>
      </c>
      <c r="N188" s="70" t="n">
        <f aca="false">kWhgen!N188/(Z750RatedkWh*SurveyHrsIn!N188)</f>
        <v>0.3</v>
      </c>
      <c r="O188" s="70" t="n">
        <f aca="false">kWhgen!O188/(Z750RatedkWh*SurveyHrsIn!O188)</f>
        <v>0.373333333333333</v>
      </c>
      <c r="P188" s="70" t="n">
        <f aca="false">kWhgen!P188/(Z750RatedkWh*SurveyHrsIn!P188)</f>
        <v>0.346594982078853</v>
      </c>
      <c r="Q188" s="70" t="n">
        <f aca="false">kWhgen!Q188/(Z750RatedkWh*SurveyHrsIn!Q188)</f>
        <v>0.205017921146953</v>
      </c>
      <c r="R188" s="70" t="n">
        <f aca="false">kWhgen!R188/(Z750RatedkWh*SurveyHrsIn!R188)</f>
        <v>0</v>
      </c>
      <c r="S188" s="70" t="n">
        <f aca="false">kWhgen!S188/(Z750RatedkWh*SurveyHrsIn!S188)</f>
        <v>0</v>
      </c>
      <c r="T188" s="70" t="n">
        <f aca="false">kWhgen!T188/(Z750RatedkWh*SurveyHrsIn!T188)</f>
        <v>0</v>
      </c>
      <c r="U188" s="70" t="n">
        <f aca="false">kWhgen!U188/(Z750RatedkWh*SurveyHrsIn!U188)</f>
        <v>0.161078730697796</v>
      </c>
      <c r="V188" s="70" t="n">
        <f aca="false">kWhgen!V188/(Z750RatedkWh*SurveyHrsIn!V188)</f>
        <v>0.254074074074074</v>
      </c>
      <c r="W188" s="70" t="n">
        <f aca="false">kWhgen!W188/(Z750RatedkWh*SurveyHrsIn!W188)</f>
        <v>0.158064516129032</v>
      </c>
      <c r="X188" s="70" t="n">
        <f aca="false">kWhgen!X188/(Z750RatedkWh*SurveyHrsIn!X188)</f>
        <v>0.175985663082437</v>
      </c>
      <c r="Y188" s="70" t="n">
        <f aca="false">kWhgen!Y188/(Z750RatedkWh*SurveyHrsIn!Y188)</f>
        <v>0.187407407407407</v>
      </c>
      <c r="Z188" s="70" t="n">
        <f aca="false">kWhgen!Z188/(Z750RatedkWh*SurveyHrsIn!Z188)</f>
        <v>0.374551971326165</v>
      </c>
      <c r="AA188" s="70" t="n">
        <f aca="false">kWhgen!AA188/(Z750RatedkWh*SurveyHrsIn!AA188)</f>
        <v>0.392592592592593</v>
      </c>
      <c r="AB188" s="70" t="n">
        <f aca="false">kWhgen!AB188/(Z750RatedkWh*SurveyHrsIn!AB188)</f>
        <v>0.413978494623656</v>
      </c>
      <c r="AC188" s="70" t="n">
        <f aca="false">kWhgen!AC188/(Z750RatedkWh*SurveyHrsIn!AC188)</f>
        <v>0.378867695021633</v>
      </c>
      <c r="AD188" s="70" t="n">
        <f aca="false">kWhgen!AD188/(Z750RatedkWh*SurveyHrsIn!AD188)</f>
        <v>0.498015873015873</v>
      </c>
      <c r="AE188" s="70" t="n">
        <f aca="false">kWhgen!AE188/(Z750RatedkWh*SurveyHrsIn!AE188)</f>
        <v>0.367383512544803</v>
      </c>
      <c r="AF188" s="70"/>
      <c r="AG188" s="70"/>
      <c r="AH188" s="70"/>
      <c r="AI188" s="70"/>
      <c r="AJ188" s="70"/>
      <c r="AK188" s="70"/>
      <c r="AL188" s="70"/>
      <c r="AM188" s="70"/>
      <c r="AN188" s="70"/>
      <c r="AO188" s="70" t="n">
        <f aca="false">AVERAGE(E188:P188)</f>
        <v>0.294259974591166</v>
      </c>
      <c r="AP188" s="70" t="n">
        <f aca="false">AVERAGE(Q188:AB188)</f>
        <v>0.193562614256676</v>
      </c>
      <c r="AQ188" s="70" t="n">
        <f aca="false">AVERAGE(AC188:AN188)</f>
        <v>0.414755693527436</v>
      </c>
      <c r="AR188" s="70" t="n">
        <f aca="false">AVERAGE(E188:G188)</f>
        <v>0.352799376660162</v>
      </c>
      <c r="AS188" s="70" t="n">
        <f aca="false">AVERAGE(H188:J188)</f>
        <v>0.328270788530466</v>
      </c>
      <c r="AT188" s="70" t="n">
        <f aca="false">AVERAGE(K188:M188)</f>
        <v>0.155993628036639</v>
      </c>
      <c r="AU188" s="136" t="n">
        <f aca="false">AVERAGE(N188:P188)</f>
        <v>0.339976105137395</v>
      </c>
      <c r="AV188" s="70" t="n">
        <f aca="false">AVERAGE(Q188:S188)</f>
        <v>0.0683393070489845</v>
      </c>
      <c r="AW188" s="70" t="n">
        <f aca="false">AVERAGE(T188:V188)</f>
        <v>0.13838426825729</v>
      </c>
      <c r="AX188" s="70" t="n">
        <f aca="false">AVERAGE(W188:Y188)</f>
        <v>0.173819195539626</v>
      </c>
      <c r="AY188" s="70" t="n">
        <f aca="false">AVERAGE(Z188:AB188)</f>
        <v>0.393707686180805</v>
      </c>
      <c r="AZ188" s="70" t="n">
        <f aca="false">AVERAGE(AC188:AE188)</f>
        <v>0.414755693527436</v>
      </c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</row>
    <row r="189" customFormat="false" ht="12.75" hidden="true" customHeight="false" outlineLevel="0" collapsed="false">
      <c r="A189" s="69" t="s">
        <v>12</v>
      </c>
      <c r="B189" s="69" t="n">
        <v>1</v>
      </c>
      <c r="C189" s="69" t="n">
        <v>179</v>
      </c>
      <c r="D189" s="70" t="n">
        <f aca="false">kWhgen!D189/(Z750RatedkWh*SurveyHrsIn!D189)</f>
        <v>0.370250896057348</v>
      </c>
      <c r="E189" s="70" t="n">
        <f aca="false">kWhgen!E189/(Z750RatedkWh*SurveyHrsIn!E189)</f>
        <v>0.35905017921147</v>
      </c>
      <c r="F189" s="70" t="n">
        <f aca="false">kWhgen!F189/(Z750RatedkWh*SurveyHrsIn!F189)</f>
        <v>0.410817548197642</v>
      </c>
      <c r="G189" s="70" t="n">
        <f aca="false">kWhgen!G189/(Z750RatedkWh*SurveyHrsIn!G189)</f>
        <v>0.299133012724249</v>
      </c>
      <c r="H189" s="70" t="n">
        <f aca="false">kWhgen!H189/(Z750RatedkWh*SurveyHrsIn!H189)</f>
        <v>0.331298148148148</v>
      </c>
      <c r="I189" s="70" t="n">
        <f aca="false">kWhgen!I189/(Z750RatedkWh*SurveyHrsIn!I189)</f>
        <v>0.336200716845878</v>
      </c>
      <c r="J189" s="70" t="n">
        <f aca="false">kWhgen!J189/(Z750RatedkWh*SurveyHrsIn!J189)</f>
        <v>0.305555555555556</v>
      </c>
      <c r="K189" s="70" t="n">
        <f aca="false">kWhgen!K189/(Z750RatedkWh*SurveyHrsIn!K189)</f>
        <v>0.149820788530466</v>
      </c>
      <c r="L189" s="70" t="n">
        <f aca="false">kWhgen!L189/(Z750RatedkWh*SurveyHrsIn!L189)</f>
        <v>0.16989247311828</v>
      </c>
      <c r="M189" s="70" t="n">
        <f aca="false">kWhgen!M189/(Z750RatedkWh*SurveyHrsIn!M189)</f>
        <v>0.310316666666667</v>
      </c>
      <c r="N189" s="70" t="n">
        <f aca="false">kWhgen!N189/(Z750RatedkWh*SurveyHrsIn!N189)</f>
        <v>0.31723476702509</v>
      </c>
      <c r="O189" s="70" t="n">
        <f aca="false">kWhgen!O189/(Z750RatedkWh*SurveyHrsIn!O189)</f>
        <v>0.367407407407407</v>
      </c>
      <c r="P189" s="70" t="n">
        <f aca="false">kWhgen!P189/(Z750RatedkWh*SurveyHrsIn!P189)</f>
        <v>0.336200716845878</v>
      </c>
      <c r="Q189" s="70" t="n">
        <f aca="false">kWhgen!Q189/(Z750RatedkWh*SurveyHrsIn!Q189)</f>
        <v>0.384322580645161</v>
      </c>
      <c r="R189" s="70" t="n">
        <f aca="false">kWhgen!R189/(Z750RatedkWh*SurveyHrsIn!R189)</f>
        <v>0.336805555555556</v>
      </c>
      <c r="S189" s="70" t="n">
        <f aca="false">kWhgen!S189/(Z750RatedkWh*SurveyHrsIn!S189)</f>
        <v>0.286379928315412</v>
      </c>
      <c r="T189" s="70" t="n">
        <f aca="false">kWhgen!T189/(Z750RatedkWh*SurveyHrsIn!T189)</f>
        <v>0.431481481481481</v>
      </c>
      <c r="U189" s="70" t="n">
        <f aca="false">kWhgen!U189/(Z750RatedkWh*SurveyHrsIn!U189)</f>
        <v>0.357264364239983</v>
      </c>
      <c r="V189" s="70" t="n">
        <f aca="false">kWhgen!V189/(Z750RatedkWh*SurveyHrsIn!V189)</f>
        <v>0.270740740740741</v>
      </c>
      <c r="W189" s="70" t="n">
        <f aca="false">kWhgen!W189/(Z750RatedkWh*SurveyHrsIn!W189)</f>
        <v>0.151254480286738</v>
      </c>
      <c r="X189" s="70" t="n">
        <f aca="false">kWhgen!X189/(Z750RatedkWh*SurveyHrsIn!X189)</f>
        <v>0.176335125448029</v>
      </c>
      <c r="Y189" s="70" t="n">
        <f aca="false">kWhgen!Y189/(Z750RatedkWh*SurveyHrsIn!Y189)</f>
        <v>0.156666666666667</v>
      </c>
      <c r="Z189" s="70" t="n">
        <f aca="false">kWhgen!Z189/(Z750RatedkWh*SurveyHrsIn!Z189)</f>
        <v>0.359856630824373</v>
      </c>
      <c r="AA189" s="70" t="n">
        <f aca="false">kWhgen!AA189/(Z750RatedkWh*SurveyHrsIn!AA189)</f>
        <v>0.366296296296296</v>
      </c>
      <c r="AB189" s="70" t="n">
        <f aca="false">kWhgen!AB189/(Z750RatedkWh*SurveyHrsIn!AB189)</f>
        <v>0.387455197132617</v>
      </c>
      <c r="AC189" s="70" t="n">
        <f aca="false">kWhgen!AC189/(Z750RatedkWh*SurveyHrsIn!AC189)</f>
        <v>0.368093942988825</v>
      </c>
      <c r="AD189" s="70" t="n">
        <f aca="false">kWhgen!AD189/(Z750RatedkWh*SurveyHrsIn!AD189)</f>
        <v>0.519444444444445</v>
      </c>
      <c r="AE189" s="70" t="n">
        <f aca="false">kWhgen!AE189/(Z750RatedkWh*SurveyHrsIn!AE189)</f>
        <v>0.371326164874552</v>
      </c>
      <c r="AF189" s="70"/>
      <c r="AG189" s="70"/>
      <c r="AH189" s="70"/>
      <c r="AI189" s="70"/>
      <c r="AJ189" s="70"/>
      <c r="AK189" s="70"/>
      <c r="AL189" s="70"/>
      <c r="AM189" s="70"/>
      <c r="AN189" s="70"/>
      <c r="AO189" s="70" t="n">
        <f aca="false">AVERAGE(E189:P189)</f>
        <v>0.307743998356394</v>
      </c>
      <c r="AP189" s="70" t="n">
        <f aca="false">AVERAGE(Q189:AB189)</f>
        <v>0.305404920636088</v>
      </c>
      <c r="AQ189" s="70" t="n">
        <f aca="false">AVERAGE(AC189:AN189)</f>
        <v>0.419621517435941</v>
      </c>
      <c r="AR189" s="70" t="n">
        <f aca="false">AVERAGE(E189:G189)</f>
        <v>0.356333580044453</v>
      </c>
      <c r="AS189" s="70" t="n">
        <f aca="false">AVERAGE(H189:J189)</f>
        <v>0.324351473516527</v>
      </c>
      <c r="AT189" s="70" t="n">
        <f aca="false">AVERAGE(K189:M189)</f>
        <v>0.210009976105137</v>
      </c>
      <c r="AU189" s="136" t="n">
        <f aca="false">AVERAGE(N189:P189)</f>
        <v>0.340280963759458</v>
      </c>
      <c r="AV189" s="70" t="n">
        <f aca="false">AVERAGE(Q189:S189)</f>
        <v>0.335836021505376</v>
      </c>
      <c r="AW189" s="70" t="n">
        <f aca="false">AVERAGE(T189:V189)</f>
        <v>0.353162195487402</v>
      </c>
      <c r="AX189" s="70" t="n">
        <f aca="false">AVERAGE(W189:Y189)</f>
        <v>0.161418757467145</v>
      </c>
      <c r="AY189" s="70" t="n">
        <f aca="false">AVERAGE(Z189:AB189)</f>
        <v>0.371202708084429</v>
      </c>
      <c r="AZ189" s="70" t="n">
        <f aca="false">AVERAGE(AC189:AE189)</f>
        <v>0.419621517435941</v>
      </c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</row>
    <row r="190" customFormat="false" ht="12.75" hidden="true" customHeight="false" outlineLevel="0" collapsed="false">
      <c r="A190" s="69" t="s">
        <v>12</v>
      </c>
      <c r="B190" s="69" t="n">
        <v>1</v>
      </c>
      <c r="C190" s="69" t="n">
        <v>180</v>
      </c>
      <c r="D190" s="70" t="n">
        <f aca="false">kWhgen!D190/(Z750RatedkWh*SurveyHrsIn!D190)</f>
        <v>0.278136200716846</v>
      </c>
      <c r="E190" s="70" t="n">
        <f aca="false">kWhgen!E190/(Z750RatedkWh*SurveyHrsIn!E190)</f>
        <v>0.317899641577061</v>
      </c>
      <c r="F190" s="70" t="n">
        <f aca="false">kWhgen!F190/(Z750RatedkWh*SurveyHrsIn!F190)</f>
        <v>0.399977048745657</v>
      </c>
      <c r="G190" s="70" t="n">
        <f aca="false">kWhgen!G190/(Z750RatedkWh*SurveyHrsIn!G190)</f>
        <v>0.28830178542646</v>
      </c>
      <c r="H190" s="70" t="n">
        <f aca="false">kWhgen!H190/(Z750RatedkWh*SurveyHrsIn!H190)</f>
        <v>0.0511111111111111</v>
      </c>
      <c r="I190" s="70" t="n">
        <f aca="false">kWhgen!I190/(Z750RatedkWh*SurveyHrsIn!I190)</f>
        <v>0.320071684587814</v>
      </c>
      <c r="J190" s="70" t="n">
        <f aca="false">kWhgen!J190/(Z750RatedkWh*SurveyHrsIn!J190)</f>
        <v>0.293333333333333</v>
      </c>
      <c r="K190" s="70" t="n">
        <f aca="false">kWhgen!K190/(Z750RatedkWh*SurveyHrsIn!K190)</f>
        <v>0.133691756272401</v>
      </c>
      <c r="L190" s="70" t="n">
        <f aca="false">kWhgen!L190/(Z750RatedkWh*SurveyHrsIn!L190)</f>
        <v>0.151612903225806</v>
      </c>
      <c r="M190" s="70" t="n">
        <f aca="false">kWhgen!M190/(Z750RatedkWh*SurveyHrsIn!M190)</f>
        <v>0.306853703703704</v>
      </c>
      <c r="N190" s="70" t="n">
        <f aca="false">kWhgen!N190/(Z750RatedkWh*SurveyHrsIn!N190)</f>
        <v>0.306175627240143</v>
      </c>
      <c r="O190" s="70" t="n">
        <f aca="false">kWhgen!O190/(Z750RatedkWh*SurveyHrsIn!O190)</f>
        <v>0.359259259259259</v>
      </c>
      <c r="P190" s="70" t="n">
        <f aca="false">kWhgen!P190/(Z750RatedkWh*SurveyHrsIn!P190)</f>
        <v>0.327956989247312</v>
      </c>
      <c r="Q190" s="70" t="n">
        <f aca="false">kWhgen!Q190/(Z750RatedkWh*SurveyHrsIn!Q190)</f>
        <v>0.358781362007169</v>
      </c>
      <c r="R190" s="70" t="n">
        <f aca="false">kWhgen!R190/(Z750RatedkWh*SurveyHrsIn!R190)</f>
        <v>0.304365079365079</v>
      </c>
      <c r="S190" s="70" t="n">
        <f aca="false">kWhgen!S190/(Z750RatedkWh*SurveyHrsIn!S190)</f>
        <v>0.26989247311828</v>
      </c>
      <c r="T190" s="70" t="n">
        <f aca="false">kWhgen!T190/(Z750RatedkWh*SurveyHrsIn!T190)</f>
        <v>0.413703703703704</v>
      </c>
      <c r="U190" s="70" t="n">
        <f aca="false">kWhgen!U190/(Z750RatedkWh*SurveyHrsIn!U190)</f>
        <v>0.345562063291853</v>
      </c>
      <c r="V190" s="70" t="n">
        <f aca="false">kWhgen!V190/(Z750RatedkWh*SurveyHrsIn!V190)</f>
        <v>0.257407407407407</v>
      </c>
      <c r="W190" s="70" t="n">
        <f aca="false">kWhgen!W190/(Z750RatedkWh*SurveyHrsIn!W190)</f>
        <v>0.13584229390681</v>
      </c>
      <c r="X190" s="70" t="n">
        <f aca="false">kWhgen!X190/(Z750RatedkWh*SurveyHrsIn!X190)</f>
        <v>0.154480286738351</v>
      </c>
      <c r="Y190" s="70" t="n">
        <f aca="false">kWhgen!Y190/(Z750RatedkWh*SurveyHrsIn!Y190)</f>
        <v>0.162962962962963</v>
      </c>
      <c r="Z190" s="70" t="n">
        <f aca="false">kWhgen!Z190/(Z750RatedkWh*SurveyHrsIn!Z190)</f>
        <v>0.360573476702509</v>
      </c>
      <c r="AA190" s="70" t="n">
        <f aca="false">kWhgen!AA190/(Z750RatedkWh*SurveyHrsIn!AA190)</f>
        <v>0.374444444444444</v>
      </c>
      <c r="AB190" s="70" t="n">
        <f aca="false">kWhgen!AB190/(Z750RatedkWh*SurveyHrsIn!AB190)</f>
        <v>0.393906810035842</v>
      </c>
      <c r="AC190" s="70" t="n">
        <f aca="false">kWhgen!AC190/(Z750RatedkWh*SurveyHrsIn!AC190)</f>
        <v>0.360437093768943</v>
      </c>
      <c r="AD190" s="70" t="n">
        <f aca="false">kWhgen!AD190/(Z750RatedkWh*SurveyHrsIn!AD190)</f>
        <v>0.454365079365079</v>
      </c>
      <c r="AE190" s="70" t="n">
        <f aca="false">kWhgen!AE190/(Z750RatedkWh*SurveyHrsIn!AE190)</f>
        <v>0.357347670250896</v>
      </c>
      <c r="AF190" s="70"/>
      <c r="AG190" s="70"/>
      <c r="AH190" s="70"/>
      <c r="AI190" s="70"/>
      <c r="AJ190" s="70"/>
      <c r="AK190" s="70"/>
      <c r="AL190" s="70"/>
      <c r="AM190" s="70"/>
      <c r="AN190" s="70"/>
      <c r="AO190" s="70" t="n">
        <f aca="false">AVERAGE(E190:P190)</f>
        <v>0.271353736977505</v>
      </c>
      <c r="AP190" s="70" t="n">
        <f aca="false">AVERAGE(Q190:AB190)</f>
        <v>0.294326863640368</v>
      </c>
      <c r="AQ190" s="70" t="n">
        <f aca="false">AVERAGE(AC190:AN190)</f>
        <v>0.39071661446164</v>
      </c>
      <c r="AR190" s="70" t="n">
        <f aca="false">AVERAGE(E190:G190)</f>
        <v>0.335392825249726</v>
      </c>
      <c r="AS190" s="70" t="n">
        <f aca="false">AVERAGE(H190:J190)</f>
        <v>0.221505376344086</v>
      </c>
      <c r="AT190" s="70" t="n">
        <f aca="false">AVERAGE(K190:M190)</f>
        <v>0.197386121067304</v>
      </c>
      <c r="AU190" s="136" t="n">
        <f aca="false">AVERAGE(N190:P190)</f>
        <v>0.331130625248905</v>
      </c>
      <c r="AV190" s="70" t="n">
        <f aca="false">AVERAGE(Q190:S190)</f>
        <v>0.311012971496842</v>
      </c>
      <c r="AW190" s="70" t="n">
        <f aca="false">AVERAGE(T190:V190)</f>
        <v>0.338891058134321</v>
      </c>
      <c r="AX190" s="70" t="n">
        <f aca="false">AVERAGE(W190:Y190)</f>
        <v>0.151095181202708</v>
      </c>
      <c r="AY190" s="70" t="n">
        <f aca="false">AVERAGE(Z190:AB190)</f>
        <v>0.376308243727599</v>
      </c>
      <c r="AZ190" s="70" t="n">
        <f aca="false">AVERAGE(AC190:AE190)</f>
        <v>0.39071661446164</v>
      </c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</row>
    <row r="191" customFormat="false" ht="12.75" hidden="true" customHeight="false" outlineLevel="0" collapsed="false">
      <c r="A191" s="69" t="s">
        <v>12</v>
      </c>
      <c r="B191" s="69" t="n">
        <v>1</v>
      </c>
      <c r="C191" s="69" t="n">
        <v>181</v>
      </c>
      <c r="D191" s="70" t="n">
        <f aca="false">kWhgen!D191/(Z750RatedkWh*SurveyHrsIn!D191)</f>
        <v>0.348028673835125</v>
      </c>
      <c r="E191" s="70" t="n">
        <f aca="false">kWhgen!E191/(Z750RatedkWh*SurveyHrsIn!E191)</f>
        <v>0.363084229390681</v>
      </c>
      <c r="F191" s="70" t="n">
        <f aca="false">kWhgen!F191/(Z750RatedkWh*SurveyHrsIn!F191)</f>
        <v>0.175690853187344</v>
      </c>
      <c r="G191" s="70" t="n">
        <f aca="false">kWhgen!G191/(Z750RatedkWh*SurveyHrsIn!G191)</f>
        <v>0.253578144971781</v>
      </c>
      <c r="H191" s="70" t="n">
        <f aca="false">kWhgen!H191/(Z750RatedkWh*SurveyHrsIn!H191)</f>
        <v>0.387874074074074</v>
      </c>
      <c r="I191" s="70" t="n">
        <f aca="false">kWhgen!I191/(Z750RatedkWh*SurveyHrsIn!I191)</f>
        <v>0.360573476702509</v>
      </c>
      <c r="J191" s="70" t="n">
        <f aca="false">kWhgen!J191/(Z750RatedkWh*SurveyHrsIn!J191)</f>
        <v>0.315185185185185</v>
      </c>
      <c r="K191" s="70" t="n">
        <f aca="false">kWhgen!K191/(Z750RatedkWh*SurveyHrsIn!K191)</f>
        <v>0.159139784946237</v>
      </c>
      <c r="L191" s="70" t="n">
        <f aca="false">kWhgen!L191/(Z750RatedkWh*SurveyHrsIn!L191)</f>
        <v>0.181003584229391</v>
      </c>
      <c r="M191" s="70" t="n">
        <f aca="false">kWhgen!M191/(Z750RatedkWh*SurveyHrsIn!M191)</f>
        <v>0.326296296296296</v>
      </c>
      <c r="N191" s="70" t="n">
        <f aca="false">kWhgen!N191/(Z750RatedkWh*SurveyHrsIn!N191)</f>
        <v>0.330519713261649</v>
      </c>
      <c r="O191" s="70" t="n">
        <f aca="false">kWhgen!O191/(Z750RatedkWh*SurveyHrsIn!O191)</f>
        <v>0.382962962962963</v>
      </c>
      <c r="P191" s="70" t="n">
        <f aca="false">kWhgen!P191/(Z750RatedkWh*SurveyHrsIn!P191)</f>
        <v>0.364874551971326</v>
      </c>
      <c r="Q191" s="70" t="n">
        <f aca="false">kWhgen!Q191/(Z750RatedkWh*SurveyHrsIn!Q191)</f>
        <v>0.424372759856631</v>
      </c>
      <c r="R191" s="70" t="n">
        <f aca="false">kWhgen!R191/(Z750RatedkWh*SurveyHrsIn!R191)</f>
        <v>0.326587301587302</v>
      </c>
      <c r="S191" s="70" t="n">
        <f aca="false">kWhgen!S191/(Z750RatedkWh*SurveyHrsIn!S191)</f>
        <v>0.297849462365591</v>
      </c>
      <c r="T191" s="70" t="n">
        <f aca="false">kWhgen!T191/(Z750RatedkWh*SurveyHrsIn!T191)</f>
        <v>0.458518518518519</v>
      </c>
      <c r="U191" s="70" t="n">
        <f aca="false">kWhgen!U191/(Z750RatedkWh*SurveyHrsIn!U191)</f>
        <v>0.376194556950194</v>
      </c>
      <c r="V191" s="70" t="n">
        <f aca="false">kWhgen!V191/(Z750RatedkWh*SurveyHrsIn!V191)</f>
        <v>0.289259259259259</v>
      </c>
      <c r="W191" s="70" t="n">
        <f aca="false">kWhgen!W191/(Z750RatedkWh*SurveyHrsIn!W191)</f>
        <v>0.162007168458781</v>
      </c>
      <c r="X191" s="70" t="n">
        <f aca="false">kWhgen!X191/(Z750RatedkWh*SurveyHrsIn!X191)</f>
        <v>0.179569892473118</v>
      </c>
      <c r="Y191" s="70" t="n">
        <f aca="false">kWhgen!Y191/(Z750RatedkWh*SurveyHrsIn!Y191)</f>
        <v>0.197037037037037</v>
      </c>
      <c r="Z191" s="70" t="n">
        <f aca="false">kWhgen!Z191/(Z750RatedkWh*SurveyHrsIn!Z191)</f>
        <v>0.370609318996416</v>
      </c>
      <c r="AA191" s="70" t="n">
        <f aca="false">kWhgen!AA191/(Z750RatedkWh*SurveyHrsIn!AA191)</f>
        <v>0.402222222222222</v>
      </c>
      <c r="AB191" s="70" t="n">
        <f aca="false">kWhgen!AB191/(Z750RatedkWh*SurveyHrsIn!AB191)</f>
        <v>0.42831541218638</v>
      </c>
      <c r="AC191" s="70" t="n">
        <f aca="false">kWhgen!AC191/(Z750RatedkWh*SurveyHrsIn!AC191)</f>
        <v>0.390088881565093</v>
      </c>
      <c r="AD191" s="70" t="n">
        <f aca="false">kWhgen!AD191/(Z750RatedkWh*SurveyHrsIn!AD191)</f>
        <v>0.542857142857143</v>
      </c>
      <c r="AE191" s="70" t="n">
        <f aca="false">kWhgen!AE191/(Z750RatedkWh*SurveyHrsIn!AE191)</f>
        <v>0.392114695340502</v>
      </c>
      <c r="AF191" s="70"/>
      <c r="AG191" s="70"/>
      <c r="AH191" s="70"/>
      <c r="AI191" s="70"/>
      <c r="AJ191" s="70"/>
      <c r="AK191" s="70"/>
      <c r="AL191" s="70"/>
      <c r="AM191" s="70"/>
      <c r="AN191" s="70"/>
      <c r="AO191" s="70" t="n">
        <f aca="false">AVERAGE(E191:P191)</f>
        <v>0.300065238098286</v>
      </c>
      <c r="AP191" s="70" t="n">
        <f aca="false">AVERAGE(Q191:AB191)</f>
        <v>0.326045242492621</v>
      </c>
      <c r="AQ191" s="70" t="n">
        <f aca="false">AVERAGE(AC191:AN191)</f>
        <v>0.441686906587579</v>
      </c>
      <c r="AR191" s="70" t="n">
        <f aca="false">AVERAGE(E191:G191)</f>
        <v>0.264117742516602</v>
      </c>
      <c r="AS191" s="70" t="n">
        <f aca="false">AVERAGE(H191:J191)</f>
        <v>0.354544245320589</v>
      </c>
      <c r="AT191" s="70" t="n">
        <f aca="false">AVERAGE(K191:M191)</f>
        <v>0.222146555157308</v>
      </c>
      <c r="AU191" s="136" t="n">
        <f aca="false">AVERAGE(N191:P191)</f>
        <v>0.359452409398646</v>
      </c>
      <c r="AV191" s="70" t="n">
        <f aca="false">AVERAGE(Q191:S191)</f>
        <v>0.349603174603175</v>
      </c>
      <c r="AW191" s="70" t="n">
        <f aca="false">AVERAGE(T191:V191)</f>
        <v>0.374657444909324</v>
      </c>
      <c r="AX191" s="70" t="n">
        <f aca="false">AVERAGE(W191:Y191)</f>
        <v>0.179538032656312</v>
      </c>
      <c r="AY191" s="70" t="n">
        <f aca="false">AVERAGE(Z191:AB191)</f>
        <v>0.400382317801673</v>
      </c>
      <c r="AZ191" s="70" t="n">
        <f aca="false">AVERAGE(AC191:AE191)</f>
        <v>0.441686906587579</v>
      </c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</row>
    <row r="192" customFormat="false" ht="12.75" hidden="true" customHeight="false" outlineLevel="0" collapsed="false">
      <c r="A192" s="69" t="s">
        <v>12</v>
      </c>
      <c r="B192" s="69" t="n">
        <v>1</v>
      </c>
      <c r="C192" s="69" t="n">
        <v>182</v>
      </c>
      <c r="D192" s="70" t="n">
        <f aca="false">kWhgen!D192/(Z750RatedkWh*SurveyHrsIn!D192)</f>
        <v>0.331182795698925</v>
      </c>
      <c r="E192" s="70" t="n">
        <f aca="false">kWhgen!E192/(Z750RatedkWh*SurveyHrsIn!E192)</f>
        <v>0.379220430107527</v>
      </c>
      <c r="F192" s="70" t="n">
        <f aca="false">kWhgen!F192/(Z750RatedkWh*SurveyHrsIn!F192)</f>
        <v>0.422779478627418</v>
      </c>
      <c r="G192" s="70" t="n">
        <f aca="false">kWhgen!G192/(Z750RatedkWh*SurveyHrsIn!G192)</f>
        <v>0.315379853670934</v>
      </c>
      <c r="H192" s="70" t="n">
        <f aca="false">kWhgen!H192/(Z750RatedkWh*SurveyHrsIn!H192)</f>
        <v>0.373733333333333</v>
      </c>
      <c r="I192" s="70" t="n">
        <f aca="false">kWhgen!I192/(Z750RatedkWh*SurveyHrsIn!I192)</f>
        <v>0.36989247311828</v>
      </c>
      <c r="J192" s="70" t="n">
        <f aca="false">kWhgen!J192/(Z750RatedkWh*SurveyHrsIn!J192)</f>
        <v>0.295185185185185</v>
      </c>
      <c r="K192" s="70" t="n">
        <f aca="false">kWhgen!K192/(Z750RatedkWh*SurveyHrsIn!K192)</f>
        <v>0.153763440860215</v>
      </c>
      <c r="L192" s="70" t="n">
        <f aca="false">kWhgen!L192/(Z750RatedkWh*SurveyHrsIn!L192)</f>
        <v>0.183154121863799</v>
      </c>
      <c r="M192" s="70" t="n">
        <f aca="false">kWhgen!M192/(Z750RatedkWh*SurveyHrsIn!M192)</f>
        <v>0.324635185185185</v>
      </c>
      <c r="N192" s="70" t="n">
        <f aca="false">kWhgen!N192/(Z750RatedkWh*SurveyHrsIn!N192)</f>
        <v>0.350456989247312</v>
      </c>
      <c r="O192" s="70" t="n">
        <f aca="false">kWhgen!O192/(Z750RatedkWh*SurveyHrsIn!O192)</f>
        <v>0.368148148148148</v>
      </c>
      <c r="P192" s="70" t="n">
        <f aca="false">kWhgen!P192/(Z750RatedkWh*SurveyHrsIn!P192)</f>
        <v>0.0353691756272401</v>
      </c>
      <c r="Q192" s="70" t="n">
        <f aca="false">kWhgen!Q192/(Z750RatedkWh*SurveyHrsIn!Q192)</f>
        <v>0.367741935483871</v>
      </c>
      <c r="R192" s="70" t="n">
        <f aca="false">kWhgen!R192/(Z750RatedkWh*SurveyHrsIn!R192)</f>
        <v>0</v>
      </c>
      <c r="S192" s="70" t="n">
        <f aca="false">kWhgen!S192/(Z750RatedkWh*SurveyHrsIn!S192)</f>
        <v>0.143010752688172</v>
      </c>
      <c r="T192" s="70" t="n">
        <f aca="false">kWhgen!T192/(Z750RatedkWh*SurveyHrsIn!T192)</f>
        <v>0.47</v>
      </c>
      <c r="U192" s="70" t="n">
        <f aca="false">kWhgen!U192/(Z750RatedkWh*SurveyHrsIn!U192)</f>
        <v>0.387896857898325</v>
      </c>
      <c r="V192" s="70" t="n">
        <f aca="false">kWhgen!V192/(Z750RatedkWh*SurveyHrsIn!V192)</f>
        <v>0.281111111111111</v>
      </c>
      <c r="W192" s="70" t="n">
        <f aca="false">kWhgen!W192/(Z750RatedkWh*SurveyHrsIn!W192)</f>
        <v>0.165591397849462</v>
      </c>
      <c r="X192" s="70" t="n">
        <f aca="false">kWhgen!X192/(Z750RatedkWh*SurveyHrsIn!X192)</f>
        <v>0.182795698924731</v>
      </c>
      <c r="Y192" s="70" t="n">
        <f aca="false">kWhgen!Y192/(Z750RatedkWh*SurveyHrsIn!Y192)</f>
        <v>0.211481481481482</v>
      </c>
      <c r="Z192" s="70" t="n">
        <f aca="false">kWhgen!Z192/(Z750RatedkWh*SurveyHrsIn!Z192)</f>
        <v>0.414695340501792</v>
      </c>
      <c r="AA192" s="70" t="n">
        <f aca="false">kWhgen!AA192/(Z750RatedkWh*SurveyHrsIn!AA192)</f>
        <v>0.408518518518519</v>
      </c>
      <c r="AB192" s="70" t="n">
        <f aca="false">kWhgen!AB192/(Z750RatedkWh*SurveyHrsIn!AB192)</f>
        <v>0.421863799283154</v>
      </c>
      <c r="AC192" s="70" t="n">
        <f aca="false">kWhgen!AC192/(Z750RatedkWh*SurveyHrsIn!AC192)</f>
        <v>0.399597705958764</v>
      </c>
      <c r="AD192" s="70" t="n">
        <f aca="false">kWhgen!AD192/(Z750RatedkWh*SurveyHrsIn!AD192)</f>
        <v>0.54047619047619</v>
      </c>
      <c r="AE192" s="70" t="n">
        <f aca="false">kWhgen!AE192/(Z750RatedkWh*SurveyHrsIn!AE192)</f>
        <v>0.411469534050179</v>
      </c>
      <c r="AF192" s="70"/>
      <c r="AG192" s="70"/>
      <c r="AH192" s="70"/>
      <c r="AI192" s="70"/>
      <c r="AJ192" s="70"/>
      <c r="AK192" s="70"/>
      <c r="AL192" s="70"/>
      <c r="AM192" s="70"/>
      <c r="AN192" s="70"/>
      <c r="AO192" s="70" t="n">
        <f aca="false">AVERAGE(E192:P192)</f>
        <v>0.297643151247881</v>
      </c>
      <c r="AP192" s="70" t="n">
        <f aca="false">AVERAGE(Q192:AB192)</f>
        <v>0.287892241145052</v>
      </c>
      <c r="AQ192" s="70" t="n">
        <f aca="false">AVERAGE(AC192:AN192)</f>
        <v>0.450514476828378</v>
      </c>
      <c r="AR192" s="70" t="n">
        <f aca="false">AVERAGE(E192:G192)</f>
        <v>0.37245992080196</v>
      </c>
      <c r="AS192" s="70" t="n">
        <f aca="false">AVERAGE(H192:J192)</f>
        <v>0.346270330545599</v>
      </c>
      <c r="AT192" s="70" t="n">
        <f aca="false">AVERAGE(K192:M192)</f>
        <v>0.2205175826364</v>
      </c>
      <c r="AU192" s="136" t="n">
        <f aca="false">AVERAGE(N192:P192)</f>
        <v>0.251324771007567</v>
      </c>
      <c r="AV192" s="70" t="n">
        <f aca="false">AVERAGE(Q192:S192)</f>
        <v>0.170250896057348</v>
      </c>
      <c r="AW192" s="70" t="n">
        <f aca="false">AVERAGE(T192:V192)</f>
        <v>0.379669323003145</v>
      </c>
      <c r="AX192" s="70" t="n">
        <f aca="false">AVERAGE(W192:Y192)</f>
        <v>0.186622859418558</v>
      </c>
      <c r="AY192" s="70" t="n">
        <f aca="false">AVERAGE(Z192:AB192)</f>
        <v>0.415025886101155</v>
      </c>
      <c r="AZ192" s="70" t="n">
        <f aca="false">AVERAGE(AC192:AE192)</f>
        <v>0.450514476828378</v>
      </c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</row>
    <row r="193" customFormat="false" ht="12.75" hidden="true" customHeight="false" outlineLevel="0" collapsed="false">
      <c r="A193" s="69" t="s">
        <v>12</v>
      </c>
      <c r="B193" s="69" t="n">
        <v>1</v>
      </c>
      <c r="C193" s="69" t="n">
        <v>183</v>
      </c>
      <c r="D193" s="70" t="n">
        <f aca="false">kWhgen!D193/(Z750RatedkWh*SurveyHrsIn!D193)</f>
        <v>0.326523297491039</v>
      </c>
      <c r="E193" s="70" t="n">
        <f aca="false">kWhgen!E193/(Z750RatedkWh*SurveyHrsIn!E193)</f>
        <v>0.387693548387097</v>
      </c>
      <c r="F193" s="70" t="n">
        <f aca="false">kWhgen!F193/(Z750RatedkWh*SurveyHrsIn!F193)</f>
        <v>0.425769961234862</v>
      </c>
      <c r="G193" s="70" t="n">
        <f aca="false">kWhgen!G193/(Z750RatedkWh*SurveyHrsIn!G193)</f>
        <v>0.330352432582584</v>
      </c>
      <c r="H193" s="70" t="n">
        <f aca="false">kWhgen!H193/(Z750RatedkWh*SurveyHrsIn!H193)</f>
        <v>0.416644444444444</v>
      </c>
      <c r="I193" s="70" t="n">
        <f aca="false">kWhgen!I193/(Z750RatedkWh*SurveyHrsIn!I193)</f>
        <v>0.385663082437276</v>
      </c>
      <c r="J193" s="70" t="n">
        <f aca="false">kWhgen!J193/(Z750RatedkWh*SurveyHrsIn!J193)</f>
        <v>0.345925925925926</v>
      </c>
      <c r="K193" s="70" t="n">
        <f aca="false">kWhgen!K193/(Z750RatedkWh*SurveyHrsIn!K193)</f>
        <v>0.172759856630824</v>
      </c>
      <c r="L193" s="70" t="n">
        <f aca="false">kWhgen!L193/(Z750RatedkWh*SurveyHrsIn!L193)</f>
        <v>0.202508960573477</v>
      </c>
      <c r="M193" s="70" t="n">
        <f aca="false">kWhgen!M193/(Z750RatedkWh*SurveyHrsIn!M193)</f>
        <v>0.350361111111111</v>
      </c>
      <c r="N193" s="70" t="n">
        <f aca="false">kWhgen!N193/(Z750RatedkWh*SurveyHrsIn!N193)</f>
        <v>0.339272401433692</v>
      </c>
      <c r="O193" s="70" t="n">
        <f aca="false">kWhgen!O193/(Z750RatedkWh*SurveyHrsIn!O193)</f>
        <v>0.395555555555556</v>
      </c>
      <c r="P193" s="70" t="n">
        <f aca="false">kWhgen!P193/(Z750RatedkWh*SurveyHrsIn!P193)</f>
        <v>0.380464157706093</v>
      </c>
      <c r="Q193" s="70" t="n">
        <f aca="false">kWhgen!Q193/(Z750RatedkWh*SurveyHrsIn!Q193)</f>
        <v>0.4190770609319</v>
      </c>
      <c r="R193" s="70" t="n">
        <f aca="false">kWhgen!R193/(Z750RatedkWh*SurveyHrsIn!R193)</f>
        <v>0.408224206349206</v>
      </c>
      <c r="S193" s="70" t="n">
        <f aca="false">kWhgen!S193/(Z750RatedkWh*SurveyHrsIn!S193)</f>
        <v>0.325806451612903</v>
      </c>
      <c r="T193" s="70" t="n">
        <f aca="false">kWhgen!T193/(Z750RatedkWh*SurveyHrsIn!T193)</f>
        <v>0.499259259259259</v>
      </c>
      <c r="U193" s="70" t="n">
        <f aca="false">kWhgen!U193/(Z750RatedkWh*SurveyHrsIn!U193)</f>
        <v>0.405794494642524</v>
      </c>
      <c r="V193" s="70" t="n">
        <f aca="false">kWhgen!V193/(Z750RatedkWh*SurveyHrsIn!V193)</f>
        <v>0.317037037037037</v>
      </c>
      <c r="W193" s="70" t="n">
        <f aca="false">kWhgen!W193/(Z750RatedkWh*SurveyHrsIn!W193)</f>
        <v>0.179928315412186</v>
      </c>
      <c r="X193" s="70" t="n">
        <f aca="false">kWhgen!X193/(Z750RatedkWh*SurveyHrsIn!X193)</f>
        <v>0.197491039426523</v>
      </c>
      <c r="Y193" s="70" t="n">
        <f aca="false">kWhgen!Y193/(Z750RatedkWh*SurveyHrsIn!Y193)</f>
        <v>0.221481481481481</v>
      </c>
      <c r="Z193" s="70" t="n">
        <f aca="false">kWhgen!Z193/(Z750RatedkWh*SurveyHrsIn!Z193)</f>
        <v>0.393906810035842</v>
      </c>
      <c r="AA193" s="70" t="n">
        <f aca="false">kWhgen!AA193/(Z750RatedkWh*SurveyHrsIn!AA193)</f>
        <v>0.394814814814815</v>
      </c>
      <c r="AB193" s="70" t="n">
        <f aca="false">kWhgen!AB193/(Z750RatedkWh*SurveyHrsIn!AB193)</f>
        <v>0.453405017921147</v>
      </c>
      <c r="AC193" s="70" t="n">
        <f aca="false">kWhgen!AC193/(Z750RatedkWh*SurveyHrsIn!AC193)</f>
        <v>0.378723035743753</v>
      </c>
      <c r="AD193" s="70" t="n">
        <f aca="false">kWhgen!AD193/(Z750RatedkWh*SurveyHrsIn!AD193)</f>
        <v>0.544444444444444</v>
      </c>
      <c r="AE193" s="70" t="n">
        <f aca="false">kWhgen!AE193/(Z750RatedkWh*SurveyHrsIn!AE193)</f>
        <v>0.384229390681004</v>
      </c>
      <c r="AF193" s="70"/>
      <c r="AG193" s="70"/>
      <c r="AH193" s="70"/>
      <c r="AI193" s="70"/>
      <c r="AJ193" s="70"/>
      <c r="AK193" s="70"/>
      <c r="AL193" s="70"/>
      <c r="AM193" s="70"/>
      <c r="AN193" s="70"/>
      <c r="AO193" s="70" t="n">
        <f aca="false">AVERAGE(E193:P193)</f>
        <v>0.344414286501912</v>
      </c>
      <c r="AP193" s="70" t="n">
        <f aca="false">AVERAGE(Q193:AB193)</f>
        <v>0.351352165743735</v>
      </c>
      <c r="AQ193" s="70" t="n">
        <f aca="false">AVERAGE(AC193:AN193)</f>
        <v>0.4357989569564</v>
      </c>
      <c r="AR193" s="70" t="n">
        <f aca="false">AVERAGE(E193:G193)</f>
        <v>0.381271980734848</v>
      </c>
      <c r="AS193" s="70" t="n">
        <f aca="false">AVERAGE(H193:J193)</f>
        <v>0.382744484269215</v>
      </c>
      <c r="AT193" s="70" t="n">
        <f aca="false">AVERAGE(K193:M193)</f>
        <v>0.241876642771804</v>
      </c>
      <c r="AU193" s="136" t="n">
        <f aca="false">AVERAGE(N193:P193)</f>
        <v>0.37176403823178</v>
      </c>
      <c r="AV193" s="70" t="n">
        <f aca="false">AVERAGE(Q193:S193)</f>
        <v>0.384369239631336</v>
      </c>
      <c r="AW193" s="70" t="n">
        <f aca="false">AVERAGE(T193:V193)</f>
        <v>0.407363596979607</v>
      </c>
      <c r="AX193" s="70" t="n">
        <f aca="false">AVERAGE(W193:Y193)</f>
        <v>0.19963361210673</v>
      </c>
      <c r="AY193" s="70" t="n">
        <f aca="false">AVERAGE(Z193:AB193)</f>
        <v>0.414042214257268</v>
      </c>
      <c r="AZ193" s="70" t="n">
        <f aca="false">AVERAGE(AC193:AE193)</f>
        <v>0.4357989569564</v>
      </c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</row>
    <row r="194" customFormat="false" ht="12.75" hidden="true" customHeight="false" outlineLevel="0" collapsed="false">
      <c r="A194" s="69" t="s">
        <v>12</v>
      </c>
      <c r="B194" s="69" t="n">
        <v>1</v>
      </c>
      <c r="C194" s="69" t="n">
        <v>184</v>
      </c>
      <c r="D194" s="70" t="n">
        <f aca="false">kWhgen!D194/(Z750RatedkWh*SurveyHrsIn!D194)</f>
        <v>0.421863799283154</v>
      </c>
      <c r="E194" s="70" t="n">
        <f aca="false">kWhgen!E194/(Z750RatedkWh*SurveyHrsIn!E194)</f>
        <v>0.394148745519713</v>
      </c>
      <c r="F194" s="70" t="n">
        <f aca="false">kWhgen!F194/(Z750RatedkWh*SurveyHrsIn!F194)</f>
        <v>0.398107997116004</v>
      </c>
      <c r="G194" s="70" t="n">
        <f aca="false">kWhgen!G194/(Z750RatedkWh*SurveyHrsIn!G194)</f>
        <v>0.32270686037238</v>
      </c>
      <c r="H194" s="70" t="n">
        <f aca="false">kWhgen!H194/(Z750RatedkWh*SurveyHrsIn!H194)</f>
        <v>0.369353703703704</v>
      </c>
      <c r="I194" s="70" t="n">
        <f aca="false">kWhgen!I194/(Z750RatedkWh*SurveyHrsIn!I194)</f>
        <v>0.352688172043011</v>
      </c>
      <c r="J194" s="70" t="n">
        <f aca="false">kWhgen!J194/(Z750RatedkWh*SurveyHrsIn!J194)</f>
        <v>0.318888888888889</v>
      </c>
      <c r="K194" s="70" t="n">
        <f aca="false">kWhgen!K194/(Z750RatedkWh*SurveyHrsIn!K194)</f>
        <v>0.170609318996416</v>
      </c>
      <c r="L194" s="70" t="n">
        <f aca="false">kWhgen!L194/(Z750RatedkWh*SurveyHrsIn!L194)</f>
        <v>0.187813620071685</v>
      </c>
      <c r="M194" s="70" t="n">
        <f aca="false">kWhgen!M194/(Z750RatedkWh*SurveyHrsIn!M194)</f>
        <v>0.316027777777778</v>
      </c>
      <c r="N194" s="70" t="n">
        <f aca="false">kWhgen!N194/(Z750RatedkWh*SurveyHrsIn!N194)</f>
        <v>0.208197132616487</v>
      </c>
      <c r="O194" s="70" t="n">
        <f aca="false">kWhgen!O194/(Z750RatedkWh*SurveyHrsIn!O194)</f>
        <v>0.319259259259259</v>
      </c>
      <c r="P194" s="70" t="n">
        <f aca="false">kWhgen!P194/(Z750RatedkWh*SurveyHrsIn!P194)</f>
        <v>0.356272401433692</v>
      </c>
      <c r="Q194" s="70" t="n">
        <f aca="false">kWhgen!Q194/(Z750RatedkWh*SurveyHrsIn!Q194)</f>
        <v>0.341935483870968</v>
      </c>
      <c r="R194" s="70" t="n">
        <f aca="false">kWhgen!R194/(Z750RatedkWh*SurveyHrsIn!R194)</f>
        <v>0.138888888888889</v>
      </c>
      <c r="S194" s="70" t="n">
        <f aca="false">kWhgen!S194/(Z750RatedkWh*SurveyHrsIn!S194)</f>
        <v>0.302508960573477</v>
      </c>
      <c r="T194" s="70" t="n">
        <f aca="false">kWhgen!T194/(Z750RatedkWh*SurveyHrsIn!T194)</f>
        <v>0.412962962962963</v>
      </c>
      <c r="U194" s="70" t="n">
        <f aca="false">kWhgen!U194/(Z750RatedkWh*SurveyHrsIn!U194)</f>
        <v>0.340055098139791</v>
      </c>
      <c r="V194" s="70" t="n">
        <f aca="false">kWhgen!V194/(Z750RatedkWh*SurveyHrsIn!V194)</f>
        <v>0.255925925925926</v>
      </c>
      <c r="W194" s="70" t="n">
        <f aca="false">kWhgen!W194/(Z750RatedkWh*SurveyHrsIn!W194)</f>
        <v>0.156989247311828</v>
      </c>
      <c r="X194" s="70" t="n">
        <f aca="false">kWhgen!X194/(Z750RatedkWh*SurveyHrsIn!X194)</f>
        <v>0.171326164874552</v>
      </c>
      <c r="Y194" s="70" t="n">
        <f aca="false">kWhgen!Y194/(Z750RatedkWh*SurveyHrsIn!Y194)</f>
        <v>0.196666666666667</v>
      </c>
      <c r="Z194" s="70" t="n">
        <f aca="false">kWhgen!Z194/(Z750RatedkWh*SurveyHrsIn!Z194)</f>
        <v>0.39247311827957</v>
      </c>
      <c r="AA194" s="70" t="n">
        <f aca="false">kWhgen!AA194/(Z750RatedkWh*SurveyHrsIn!AA194)</f>
        <v>0.374074074074074</v>
      </c>
      <c r="AB194" s="70" t="n">
        <f aca="false">kWhgen!AB194/(Z750RatedkWh*SurveyHrsIn!AB194)</f>
        <v>0.421146953405018</v>
      </c>
      <c r="AC194" s="70" t="n">
        <f aca="false">kWhgen!AC194/(Z750RatedkWh*SurveyHrsIn!AC194)</f>
        <v>0.358455598078913</v>
      </c>
      <c r="AD194" s="70" t="n">
        <f aca="false">kWhgen!AD194/(Z750RatedkWh*SurveyHrsIn!AD194)</f>
        <v>0.51984126984127</v>
      </c>
      <c r="AE194" s="70" t="n">
        <f aca="false">kWhgen!AE194/(Z750RatedkWh*SurveyHrsIn!AE194)</f>
        <v>0.313620071684588</v>
      </c>
      <c r="AF194" s="70"/>
      <c r="AG194" s="70"/>
      <c r="AH194" s="70"/>
      <c r="AI194" s="70"/>
      <c r="AJ194" s="70"/>
      <c r="AK194" s="70"/>
      <c r="AL194" s="70"/>
      <c r="AM194" s="70"/>
      <c r="AN194" s="70"/>
      <c r="AO194" s="70" t="n">
        <f aca="false">AVERAGE(E194:P194)</f>
        <v>0.309506156483251</v>
      </c>
      <c r="AP194" s="70" t="n">
        <f aca="false">AVERAGE(Q194:AB194)</f>
        <v>0.292079462081144</v>
      </c>
      <c r="AQ194" s="70" t="n">
        <f aca="false">AVERAGE(AC194:AN194)</f>
        <v>0.397305646534923</v>
      </c>
      <c r="AR194" s="70" t="n">
        <f aca="false">AVERAGE(E194:G194)</f>
        <v>0.371654534336032</v>
      </c>
      <c r="AS194" s="70" t="n">
        <f aca="false">AVERAGE(H194:J194)</f>
        <v>0.346976921545201</v>
      </c>
      <c r="AT194" s="70" t="n">
        <f aca="false">AVERAGE(K194:M194)</f>
        <v>0.224816905615293</v>
      </c>
      <c r="AU194" s="136" t="n">
        <f aca="false">AVERAGE(N194:P194)</f>
        <v>0.29457626443648</v>
      </c>
      <c r="AV194" s="70" t="n">
        <f aca="false">AVERAGE(Q194:S194)</f>
        <v>0.261111111111111</v>
      </c>
      <c r="AW194" s="70" t="n">
        <f aca="false">AVERAGE(T194:V194)</f>
        <v>0.336314662342893</v>
      </c>
      <c r="AX194" s="70" t="n">
        <f aca="false">AVERAGE(W194:Y194)</f>
        <v>0.174994026284349</v>
      </c>
      <c r="AY194" s="70" t="n">
        <f aca="false">AVERAGE(Z194:AB194)</f>
        <v>0.395898048586221</v>
      </c>
      <c r="AZ194" s="70" t="n">
        <f aca="false">AVERAGE(AC194:AE194)</f>
        <v>0.397305646534923</v>
      </c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</row>
    <row r="195" customFormat="false" ht="12.75" hidden="true" customHeight="false" outlineLevel="0" collapsed="false">
      <c r="A195" s="69" t="s">
        <v>12</v>
      </c>
      <c r="B195" s="69" t="n">
        <v>1</v>
      </c>
      <c r="C195" s="69" t="n">
        <v>185</v>
      </c>
      <c r="D195" s="70" t="n">
        <f aca="false">kWhgen!D195/(Z750RatedkWh*SurveyHrsIn!D195)</f>
        <v>0.244086021505376</v>
      </c>
      <c r="E195" s="70" t="n">
        <f aca="false">kWhgen!E195/(Z750RatedkWh*SurveyHrsIn!E195)</f>
        <v>0.333634408602151</v>
      </c>
      <c r="F195" s="70" t="n">
        <f aca="false">kWhgen!F195/(Z750RatedkWh*SurveyHrsIn!F195)</f>
        <v>0.402967531353101</v>
      </c>
      <c r="G195" s="70" t="n">
        <f aca="false">kWhgen!G195/(Z750RatedkWh*SurveyHrsIn!G195)</f>
        <v>0.309327109004522</v>
      </c>
      <c r="H195" s="70" t="n">
        <f aca="false">kWhgen!H195/(Z750RatedkWh*SurveyHrsIn!H195)</f>
        <v>0.0804296296296296</v>
      </c>
      <c r="I195" s="70" t="n">
        <f aca="false">kWhgen!I195/(Z750RatedkWh*SurveyHrsIn!I195)</f>
        <v>0.371326164874552</v>
      </c>
      <c r="J195" s="70" t="n">
        <f aca="false">kWhgen!J195/(Z750RatedkWh*SurveyHrsIn!J195)</f>
        <v>0.339259259259259</v>
      </c>
      <c r="K195" s="70" t="n">
        <f aca="false">kWhgen!K195/(Z750RatedkWh*SurveyHrsIn!K195)</f>
        <v>0.164874551971326</v>
      </c>
      <c r="L195" s="70" t="n">
        <f aca="false">kWhgen!L195/(Z750RatedkWh*SurveyHrsIn!L195)</f>
        <v>0.157706093189964</v>
      </c>
      <c r="M195" s="70" t="n">
        <f aca="false">kWhgen!M195/(Z750RatedkWh*SurveyHrsIn!M195)</f>
        <v>0.249366666666667</v>
      </c>
      <c r="N195" s="70" t="n">
        <f aca="false">kWhgen!N195/(Z750RatedkWh*SurveyHrsIn!N195)</f>
        <v>0.342883512544803</v>
      </c>
      <c r="O195" s="70" t="n">
        <f aca="false">kWhgen!O195/(Z750RatedkWh*SurveyHrsIn!O195)</f>
        <v>0.381851851851852</v>
      </c>
      <c r="P195" s="70" t="n">
        <f aca="false">kWhgen!P195/(Z750RatedkWh*SurveyHrsIn!P195)</f>
        <v>0.259139784946237</v>
      </c>
      <c r="Q195" s="70" t="n">
        <f aca="false">kWhgen!Q195/(Z750RatedkWh*SurveyHrsIn!Q195)</f>
        <v>0.360508960573477</v>
      </c>
      <c r="R195" s="70" t="n">
        <f aca="false">kWhgen!R195/(Z750RatedkWh*SurveyHrsIn!R195)</f>
        <v>0.188047619047619</v>
      </c>
      <c r="S195" s="70" t="n">
        <f aca="false">kWhgen!S195/(Z750RatedkWh*SurveyHrsIn!S195)</f>
        <v>0.303584229390681</v>
      </c>
      <c r="T195" s="70" t="n">
        <f aca="false">kWhgen!T195/(Z750RatedkWh*SurveyHrsIn!T195)</f>
        <v>0.475185185185185</v>
      </c>
      <c r="U195" s="70" t="n">
        <f aca="false">kWhgen!U195/(Z750RatedkWh*SurveyHrsIn!U195)</f>
        <v>0.379980595492237</v>
      </c>
      <c r="V195" s="70" t="n">
        <f aca="false">kWhgen!V195/(Z750RatedkWh*SurveyHrsIn!V195)</f>
        <v>0.308888888888889</v>
      </c>
      <c r="W195" s="70" t="n">
        <f aca="false">kWhgen!W195/(Z750RatedkWh*SurveyHrsIn!W195)</f>
        <v>0.167741935483871</v>
      </c>
      <c r="X195" s="70" t="n">
        <f aca="false">kWhgen!X195/(Z750RatedkWh*SurveyHrsIn!X195)</f>
        <v>0.181720430107527</v>
      </c>
      <c r="Y195" s="70" t="n">
        <f aca="false">kWhgen!Y195/(Z750RatedkWh*SurveyHrsIn!Y195)</f>
        <v>0.22037037037037</v>
      </c>
      <c r="Z195" s="70" t="n">
        <f aca="false">kWhgen!Z195/(Z750RatedkWh*SurveyHrsIn!Z195)</f>
        <v>0.366308243727599</v>
      </c>
      <c r="AA195" s="70" t="n">
        <f aca="false">kWhgen!AA195/(Z750RatedkWh*SurveyHrsIn!AA195)</f>
        <v>0.404444444444444</v>
      </c>
      <c r="AB195" s="70" t="n">
        <f aca="false">kWhgen!AB195/(Z750RatedkWh*SurveyHrsIn!AB195)</f>
        <v>0.440501792114695</v>
      </c>
      <c r="AC195" s="70" t="n">
        <f aca="false">kWhgen!AC195/(Z750RatedkWh*SurveyHrsIn!AC195)</f>
        <v>0.361944241594298</v>
      </c>
      <c r="AD195" s="70" t="n">
        <f aca="false">kWhgen!AD195/(Z750RatedkWh*SurveyHrsIn!AD195)</f>
        <v>0.528571428571429</v>
      </c>
      <c r="AE195" s="70" t="n">
        <f aca="false">kWhgen!AE195/(Z750RatedkWh*SurveyHrsIn!AE195)</f>
        <v>0.400358422939068</v>
      </c>
      <c r="AF195" s="70"/>
      <c r="AG195" s="70"/>
      <c r="AH195" s="70"/>
      <c r="AI195" s="70"/>
      <c r="AJ195" s="70"/>
      <c r="AK195" s="70"/>
      <c r="AL195" s="70"/>
      <c r="AM195" s="70"/>
      <c r="AN195" s="70"/>
      <c r="AO195" s="70" t="n">
        <f aca="false">AVERAGE(E195:P195)</f>
        <v>0.282730546991172</v>
      </c>
      <c r="AP195" s="70" t="n">
        <f aca="false">AVERAGE(Q195:AB195)</f>
        <v>0.316440224568883</v>
      </c>
      <c r="AQ195" s="70" t="n">
        <f aca="false">AVERAGE(AC195:AN195)</f>
        <v>0.430291364368265</v>
      </c>
      <c r="AR195" s="70" t="n">
        <f aca="false">AVERAGE(E195:G195)</f>
        <v>0.348643016319924</v>
      </c>
      <c r="AS195" s="70" t="n">
        <f aca="false">AVERAGE(H195:J195)</f>
        <v>0.263671684587814</v>
      </c>
      <c r="AT195" s="70" t="n">
        <f aca="false">AVERAGE(K195:M195)</f>
        <v>0.190649103942652</v>
      </c>
      <c r="AU195" s="136" t="n">
        <f aca="false">AVERAGE(N195:P195)</f>
        <v>0.327958383114297</v>
      </c>
      <c r="AV195" s="70" t="n">
        <f aca="false">AVERAGE(Q195:S195)</f>
        <v>0.284046936337259</v>
      </c>
      <c r="AW195" s="70" t="n">
        <f aca="false">AVERAGE(T195:V195)</f>
        <v>0.38801822318877</v>
      </c>
      <c r="AX195" s="70" t="n">
        <f aca="false">AVERAGE(W195:Y195)</f>
        <v>0.189944245320589</v>
      </c>
      <c r="AY195" s="70" t="n">
        <f aca="false">AVERAGE(Z195:AB195)</f>
        <v>0.403751493428913</v>
      </c>
      <c r="AZ195" s="70" t="n">
        <f aca="false">AVERAGE(AC195:AE195)</f>
        <v>0.430291364368265</v>
      </c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</row>
    <row r="196" customFormat="false" ht="12.75" hidden="true" customHeight="false" outlineLevel="0" collapsed="false">
      <c r="A196" s="69" t="s">
        <v>12</v>
      </c>
      <c r="B196" s="69" t="n">
        <v>1</v>
      </c>
      <c r="C196" s="69" t="n">
        <v>186</v>
      </c>
      <c r="D196" s="70" t="n">
        <f aca="false">kWhgen!D196/(Z750RatedkWh*SurveyHrsIn!D196)</f>
        <v>0.41326164874552</v>
      </c>
      <c r="E196" s="70" t="n">
        <f aca="false">kWhgen!E196/(Z750RatedkWh*SurveyHrsIn!E196)</f>
        <v>0.363084229390681</v>
      </c>
      <c r="F196" s="70" t="n">
        <f aca="false">kWhgen!F196/(Z750RatedkWh*SurveyHrsIn!F196)</f>
        <v>0.414181841131016</v>
      </c>
      <c r="G196" s="70" t="n">
        <f aca="false">kWhgen!G196/(Z750RatedkWh*SurveyHrsIn!G196)</f>
        <v>0.318884074267277</v>
      </c>
      <c r="H196" s="70" t="n">
        <f aca="false">kWhgen!H196/(Z750RatedkWh*SurveyHrsIn!H196)</f>
        <v>0.0835444444444445</v>
      </c>
      <c r="I196" s="70" t="n">
        <f aca="false">kWhgen!I196/(Z750RatedkWh*SurveyHrsIn!I196)</f>
        <v>0.38494623655914</v>
      </c>
      <c r="J196" s="70" t="n">
        <f aca="false">kWhgen!J196/(Z750RatedkWh*SurveyHrsIn!J196)</f>
        <v>0.114074074074074</v>
      </c>
      <c r="K196" s="70" t="n">
        <f aca="false">kWhgen!K196/(Z750RatedkWh*SurveyHrsIn!K196)</f>
        <v>0.114336917562724</v>
      </c>
      <c r="L196" s="70" t="n">
        <f aca="false">kWhgen!L196/(Z750RatedkWh*SurveyHrsIn!L196)</f>
        <v>0.15663082437276</v>
      </c>
      <c r="M196" s="70" t="n">
        <f aca="false">kWhgen!M196/(Z750RatedkWh*SurveyHrsIn!M196)</f>
        <v>0.359401851851852</v>
      </c>
      <c r="N196" s="70" t="n">
        <f aca="false">kWhgen!N196/(Z750RatedkWh*SurveyHrsIn!N196)</f>
        <v>0.30044623655914</v>
      </c>
      <c r="O196" s="70" t="n">
        <f aca="false">kWhgen!O196/(Z750RatedkWh*SurveyHrsIn!O196)</f>
        <v>0.381851851851852</v>
      </c>
      <c r="P196" s="70" t="n">
        <f aca="false">kWhgen!P196/(Z750RatedkWh*SurveyHrsIn!P196)</f>
        <v>0.239068100358423</v>
      </c>
      <c r="Q196" s="70" t="n">
        <f aca="false">kWhgen!Q196/(Z750RatedkWh*SurveyHrsIn!Q196)</f>
        <v>0.0476702508960574</v>
      </c>
      <c r="R196" s="70" t="n">
        <f aca="false">kWhgen!R196/(Z750RatedkWh*SurveyHrsIn!R196)</f>
        <v>0</v>
      </c>
      <c r="S196" s="70" t="n">
        <f aca="false">kWhgen!S196/(Z750RatedkWh*SurveyHrsIn!S196)</f>
        <v>0.111827956989247</v>
      </c>
      <c r="T196" s="70" t="n">
        <f aca="false">kWhgen!T196/(Z750RatedkWh*SurveyHrsIn!T196)</f>
        <v>0.481111111111111</v>
      </c>
      <c r="U196" s="70" t="n">
        <f aca="false">kWhgen!U196/(Z750RatedkWh*SurveyHrsIn!U196)</f>
        <v>0.394436379016398</v>
      </c>
      <c r="V196" s="70" t="n">
        <f aca="false">kWhgen!V196/(Z750RatedkWh*SurveyHrsIn!V196)</f>
        <v>0.185555555555556</v>
      </c>
      <c r="W196" s="70" t="n">
        <f aca="false">kWhgen!W196/(Z750RatedkWh*SurveyHrsIn!W196)</f>
        <v>0.141218637992832</v>
      </c>
      <c r="X196" s="70" t="n">
        <f aca="false">kWhgen!X196/(Z750RatedkWh*SurveyHrsIn!X196)</f>
        <v>0.185304659498208</v>
      </c>
      <c r="Y196" s="70" t="n">
        <f aca="false">kWhgen!Y196/(Z750RatedkWh*SurveyHrsIn!Y196)</f>
        <v>0.23</v>
      </c>
      <c r="Z196" s="70" t="n">
        <f aca="false">kWhgen!Z196/(Z750RatedkWh*SurveyHrsIn!Z196)</f>
        <v>0.431182795698925</v>
      </c>
      <c r="AA196" s="70" t="n">
        <f aca="false">kWhgen!AA196/(Z750RatedkWh*SurveyHrsIn!AA196)</f>
        <v>0.415185185185185</v>
      </c>
      <c r="AB196" s="70" t="n">
        <f aca="false">kWhgen!AB196/(Z750RatedkWh*SurveyHrsIn!AB196)</f>
        <v>0.396415770609319</v>
      </c>
      <c r="AC196" s="70" t="n">
        <f aca="false">kWhgen!AC196/(Z750RatedkWh*SurveyHrsIn!AC196)</f>
        <v>0.378790319128813</v>
      </c>
      <c r="AD196" s="70" t="n">
        <f aca="false">kWhgen!AD196/(Z750RatedkWh*SurveyHrsIn!AD196)</f>
        <v>0.501984126984127</v>
      </c>
      <c r="AE196" s="70" t="n">
        <f aca="false">kWhgen!AE196/(Z750RatedkWh*SurveyHrsIn!AE196)</f>
        <v>0.34910394265233</v>
      </c>
      <c r="AF196" s="70"/>
      <c r="AG196" s="70"/>
      <c r="AH196" s="70"/>
      <c r="AI196" s="70"/>
      <c r="AJ196" s="70"/>
      <c r="AK196" s="70"/>
      <c r="AL196" s="70"/>
      <c r="AM196" s="70"/>
      <c r="AN196" s="70"/>
      <c r="AO196" s="70" t="n">
        <f aca="false">AVERAGE(E196:P196)</f>
        <v>0.269204223535282</v>
      </c>
      <c r="AP196" s="70" t="n">
        <f aca="false">AVERAGE(Q196:AB196)</f>
        <v>0.251659025212737</v>
      </c>
      <c r="AQ196" s="70" t="n">
        <f aca="false">AVERAGE(AC196:AN196)</f>
        <v>0.409959462921757</v>
      </c>
      <c r="AR196" s="70" t="n">
        <f aca="false">AVERAGE(E196:G196)</f>
        <v>0.365383381596325</v>
      </c>
      <c r="AS196" s="70" t="n">
        <f aca="false">AVERAGE(H196:J196)</f>
        <v>0.194188251692553</v>
      </c>
      <c r="AT196" s="70" t="n">
        <f aca="false">AVERAGE(K196:M196)</f>
        <v>0.210123197929112</v>
      </c>
      <c r="AU196" s="136" t="n">
        <f aca="false">AVERAGE(N196:P196)</f>
        <v>0.307122062923138</v>
      </c>
      <c r="AV196" s="70" t="n">
        <f aca="false">AVERAGE(Q196:S196)</f>
        <v>0.0531660692951016</v>
      </c>
      <c r="AW196" s="70" t="n">
        <f aca="false">AVERAGE(T196:V196)</f>
        <v>0.353701015227688</v>
      </c>
      <c r="AX196" s="70" t="n">
        <f aca="false">AVERAGE(W196:Y196)</f>
        <v>0.185507765830346</v>
      </c>
      <c r="AY196" s="70" t="n">
        <f aca="false">AVERAGE(Z196:AB196)</f>
        <v>0.41426125049781</v>
      </c>
      <c r="AZ196" s="70" t="n">
        <f aca="false">AVERAGE(AC196:AE196)</f>
        <v>0.409959462921757</v>
      </c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</row>
    <row r="197" customFormat="false" ht="12.75" hidden="true" customHeight="false" outlineLevel="0" collapsed="false">
      <c r="A197" s="69" t="s">
        <v>12</v>
      </c>
      <c r="B197" s="69" t="n">
        <v>1</v>
      </c>
      <c r="C197" s="69" t="n">
        <v>187</v>
      </c>
      <c r="D197" s="70" t="n">
        <f aca="false">kWhgen!D197/(Z750RatedkWh*SurveyHrsIn!D197)</f>
        <v>0.403225806451613</v>
      </c>
      <c r="E197" s="70" t="n">
        <f aca="false">kWhgen!E197/(Z750RatedkWh*SurveyHrsIn!E197)</f>
        <v>0.368327956989247</v>
      </c>
      <c r="F197" s="70" t="n">
        <f aca="false">kWhgen!F197/(Z750RatedkWh*SurveyHrsIn!F197)</f>
        <v>0.42390090960521</v>
      </c>
      <c r="G197" s="70" t="n">
        <f aca="false">kWhgen!G197/(Z750RatedkWh*SurveyHrsIn!G197)</f>
        <v>0.307097150443212</v>
      </c>
      <c r="H197" s="70" t="n">
        <f aca="false">kWhgen!H197/(Z750RatedkWh*SurveyHrsIn!H197)</f>
        <v>0.393124074074074</v>
      </c>
      <c r="I197" s="70" t="n">
        <f aca="false">kWhgen!I197/(Z750RatedkWh*SurveyHrsIn!I197)</f>
        <v>0.373835125448029</v>
      </c>
      <c r="J197" s="70" t="n">
        <f aca="false">kWhgen!J197/(Z750RatedkWh*SurveyHrsIn!J197)</f>
        <v>0.348888888888889</v>
      </c>
      <c r="K197" s="70" t="n">
        <f aca="false">kWhgen!K197/(Z750RatedkWh*SurveyHrsIn!K197)</f>
        <v>0.169534050179211</v>
      </c>
      <c r="L197" s="70" t="n">
        <f aca="false">kWhgen!L197/(Z750RatedkWh*SurveyHrsIn!L197)</f>
        <v>0.205557347670251</v>
      </c>
      <c r="M197" s="70" t="n">
        <f aca="false">kWhgen!M197/(Z750RatedkWh*SurveyHrsIn!M197)</f>
        <v>0.35835</v>
      </c>
      <c r="N197" s="70" t="n">
        <f aca="false">kWhgen!N197/(Z750RatedkWh*SurveyHrsIn!N197)</f>
        <v>0.36755017921147</v>
      </c>
      <c r="O197" s="70" t="n">
        <f aca="false">kWhgen!O197/(Z750RatedkWh*SurveyHrsIn!O197)</f>
        <v>0.371481481481481</v>
      </c>
      <c r="P197" s="70" t="n">
        <f aca="false">kWhgen!P197/(Z750RatedkWh*SurveyHrsIn!P197)</f>
        <v>0.357347670250896</v>
      </c>
      <c r="Q197" s="70" t="n">
        <f aca="false">kWhgen!Q197/(Z750RatedkWh*SurveyHrsIn!Q197)</f>
        <v>0.373835125448029</v>
      </c>
      <c r="R197" s="70" t="n">
        <f aca="false">kWhgen!R197/(Z750RatedkWh*SurveyHrsIn!R197)</f>
        <v>0.350793650793651</v>
      </c>
      <c r="S197" s="70" t="n">
        <f aca="false">kWhgen!S197/(Z750RatedkWh*SurveyHrsIn!S197)</f>
        <v>0.304659498207885</v>
      </c>
      <c r="T197" s="70" t="n">
        <f aca="false">kWhgen!T197/(Z750RatedkWh*SurveyHrsIn!T197)</f>
        <v>0.492962962962963</v>
      </c>
      <c r="U197" s="70" t="n">
        <f aca="false">kWhgen!U197/(Z750RatedkWh*SurveyHrsIn!U197)</f>
        <v>0.394092193694394</v>
      </c>
      <c r="V197" s="70" t="n">
        <f aca="false">kWhgen!V197/(Z750RatedkWh*SurveyHrsIn!V197)</f>
        <v>0.315555555555556</v>
      </c>
      <c r="W197" s="70" t="n">
        <f aca="false">kWhgen!W197/(Z750RatedkWh*SurveyHrsIn!W197)</f>
        <v>0.160573476702509</v>
      </c>
      <c r="X197" s="70" t="n">
        <f aca="false">kWhgen!X197/(Z750RatedkWh*SurveyHrsIn!X197)</f>
        <v>0.18494623655914</v>
      </c>
      <c r="Y197" s="70" t="n">
        <f aca="false">kWhgen!Y197/(Z750RatedkWh*SurveyHrsIn!Y197)</f>
        <v>0.211851851851852</v>
      </c>
      <c r="Z197" s="70" t="n">
        <f aca="false">kWhgen!Z197/(Z750RatedkWh*SurveyHrsIn!Z197)</f>
        <v>0.400716845878136</v>
      </c>
      <c r="AA197" s="70" t="n">
        <f aca="false">kWhgen!AA197/(Z750RatedkWh*SurveyHrsIn!AA197)</f>
        <v>0.404814814814815</v>
      </c>
      <c r="AB197" s="70" t="n">
        <f aca="false">kWhgen!AB197/(Z750RatedkWh*SurveyHrsIn!AB197)</f>
        <v>0.434408602150538</v>
      </c>
      <c r="AC197" s="70" t="n">
        <f aca="false">kWhgen!AC197/(Z750RatedkWh*SurveyHrsIn!AC197)</f>
        <v>0.363118336663603</v>
      </c>
      <c r="AD197" s="70" t="n">
        <f aca="false">kWhgen!AD197/(Z750RatedkWh*SurveyHrsIn!AD197)</f>
        <v>0.522222222222222</v>
      </c>
      <c r="AE197" s="70" t="n">
        <f aca="false">kWhgen!AE197/(Z750RatedkWh*SurveyHrsIn!AE197)</f>
        <v>0.392831541218638</v>
      </c>
      <c r="AF197" s="70"/>
      <c r="AG197" s="70"/>
      <c r="AH197" s="70"/>
      <c r="AI197" s="70"/>
      <c r="AJ197" s="70"/>
      <c r="AK197" s="70"/>
      <c r="AL197" s="70"/>
      <c r="AM197" s="70"/>
      <c r="AN197" s="70"/>
      <c r="AO197" s="70" t="n">
        <f aca="false">AVERAGE(E197:P197)</f>
        <v>0.337082902853498</v>
      </c>
      <c r="AP197" s="70" t="n">
        <f aca="false">AVERAGE(Q197:AB197)</f>
        <v>0.335767567884956</v>
      </c>
      <c r="AQ197" s="70" t="n">
        <f aca="false">AVERAGE(AC197:AN197)</f>
        <v>0.426057366701488</v>
      </c>
      <c r="AR197" s="70" t="n">
        <f aca="false">AVERAGE(E197:G197)</f>
        <v>0.366442005679223</v>
      </c>
      <c r="AS197" s="70" t="n">
        <f aca="false">AVERAGE(H197:J197)</f>
        <v>0.371949362803664</v>
      </c>
      <c r="AT197" s="70" t="n">
        <f aca="false">AVERAGE(K197:M197)</f>
        <v>0.244480465949821</v>
      </c>
      <c r="AU197" s="136" t="n">
        <f aca="false">AVERAGE(N197:P197)</f>
        <v>0.365459776981282</v>
      </c>
      <c r="AV197" s="70" t="n">
        <f aca="false">AVERAGE(Q197:S197)</f>
        <v>0.343096091483188</v>
      </c>
      <c r="AW197" s="70" t="n">
        <f aca="false">AVERAGE(T197:V197)</f>
        <v>0.400870237404304</v>
      </c>
      <c r="AX197" s="70" t="n">
        <f aca="false">AVERAGE(W197:Y197)</f>
        <v>0.1857905217045</v>
      </c>
      <c r="AY197" s="70" t="n">
        <f aca="false">AVERAGE(Z197:AB197)</f>
        <v>0.41331342094783</v>
      </c>
      <c r="AZ197" s="70" t="n">
        <f aca="false">AVERAGE(AC197:AE197)</f>
        <v>0.426057366701488</v>
      </c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</row>
    <row r="198" customFormat="false" ht="12.75" hidden="true" customHeight="false" outlineLevel="0" collapsed="false">
      <c r="A198" s="69" t="s">
        <v>12</v>
      </c>
      <c r="B198" s="69" t="n">
        <v>1</v>
      </c>
      <c r="C198" s="69" t="n">
        <v>188</v>
      </c>
      <c r="D198" s="70" t="n">
        <f aca="false">kWhgen!D198/(Z750RatedkWh*SurveyHrsIn!D198)</f>
        <v>0.354838709677419</v>
      </c>
      <c r="E198" s="70" t="n">
        <f aca="false">kWhgen!E198/(Z750RatedkWh*SurveyHrsIn!E198)</f>
        <v>0.277557347670251</v>
      </c>
      <c r="F198" s="70" t="n">
        <f aca="false">kWhgen!F198/(Z750RatedkWh*SurveyHrsIn!F198)</f>
        <v>0.416050892760669</v>
      </c>
      <c r="G198" s="70" t="n">
        <f aca="false">kWhgen!G198/(Z750RatedkWh*SurveyHrsIn!G198)</f>
        <v>0.281930475251289</v>
      </c>
      <c r="H198" s="70" t="n">
        <f aca="false">kWhgen!H198/(Z750RatedkWh*SurveyHrsIn!H198)</f>
        <v>0.419064814814815</v>
      </c>
      <c r="I198" s="70" t="n">
        <f aca="false">kWhgen!I198/(Z750RatedkWh*SurveyHrsIn!I198)</f>
        <v>0.326523297491039</v>
      </c>
      <c r="J198" s="70" t="n">
        <f aca="false">kWhgen!J198/(Z750RatedkWh*SurveyHrsIn!J198)</f>
        <v>0.337407407407407</v>
      </c>
      <c r="K198" s="70" t="n">
        <f aca="false">kWhgen!K198/(Z750RatedkWh*SurveyHrsIn!K198)</f>
        <v>0.152688172043011</v>
      </c>
      <c r="L198" s="70" t="n">
        <f aca="false">kWhgen!L198/(Z750RatedkWh*SurveyHrsIn!L198)</f>
        <v>0.181003584229391</v>
      </c>
      <c r="M198" s="70" t="n">
        <f aca="false">kWhgen!M198/(Z750RatedkWh*SurveyHrsIn!M198)</f>
        <v>0.342222222222222</v>
      </c>
      <c r="N198" s="70" t="n">
        <f aca="false">kWhgen!N198/(Z750RatedkWh*SurveyHrsIn!N198)</f>
        <v>0.325089605734767</v>
      </c>
      <c r="O198" s="70" t="n">
        <f aca="false">kWhgen!O198/(Z750RatedkWh*SurveyHrsIn!O198)</f>
        <v>0.404444444444444</v>
      </c>
      <c r="P198" s="70" t="n">
        <f aca="false">kWhgen!P198/(Z750RatedkWh*SurveyHrsIn!P198)</f>
        <v>0.192831541218638</v>
      </c>
      <c r="Q198" s="70" t="n">
        <f aca="false">kWhgen!Q198/(Z750RatedkWh*SurveyHrsIn!Q198)</f>
        <v>0.382795698924731</v>
      </c>
      <c r="R198" s="70" t="n">
        <f aca="false">kWhgen!R198/(Z750RatedkWh*SurveyHrsIn!R198)</f>
        <v>0.342857142857143</v>
      </c>
      <c r="S198" s="70" t="n">
        <f aca="false">kWhgen!S198/(Z750RatedkWh*SurveyHrsIn!S198)</f>
        <v>0.264874551971326</v>
      </c>
      <c r="T198" s="70" t="n">
        <f aca="false">kWhgen!T198/(Z750RatedkWh*SurveyHrsIn!T198)</f>
        <v>0.448518518518519</v>
      </c>
      <c r="U198" s="70" t="n">
        <f aca="false">kWhgen!U198/(Z750RatedkWh*SurveyHrsIn!U198)</f>
        <v>0.364836441324068</v>
      </c>
      <c r="V198" s="70" t="n">
        <f aca="false">kWhgen!V198/(Z750RatedkWh*SurveyHrsIn!V198)</f>
        <v>0.274444444444444</v>
      </c>
      <c r="W198" s="70" t="n">
        <f aca="false">kWhgen!W198/(Z750RatedkWh*SurveyHrsIn!W198)</f>
        <v>0.146594982078853</v>
      </c>
      <c r="X198" s="70" t="n">
        <f aca="false">kWhgen!X198/(Z750RatedkWh*SurveyHrsIn!X198)</f>
        <v>0.173118279569892</v>
      </c>
      <c r="Y198" s="70" t="n">
        <f aca="false">kWhgen!Y198/(Z750RatedkWh*SurveyHrsIn!Y198)</f>
        <v>0.202962962962963</v>
      </c>
      <c r="Z198" s="70" t="n">
        <f aca="false">kWhgen!Z198/(Z750RatedkWh*SurveyHrsIn!Z198)</f>
        <v>0.393548387096774</v>
      </c>
      <c r="AA198" s="70" t="n">
        <f aca="false">kWhgen!AA198/(Z750RatedkWh*SurveyHrsIn!AA198)</f>
        <v>0.4</v>
      </c>
      <c r="AB198" s="70" t="n">
        <f aca="false">kWhgen!AB198/(Z750RatedkWh*SurveyHrsIn!AB198)</f>
        <v>0.418279569892473</v>
      </c>
      <c r="AC198" s="70" t="n">
        <f aca="false">kWhgen!AC198/(Z750RatedkWh*SurveyHrsIn!AC198)</f>
        <v>0.3784976364038</v>
      </c>
      <c r="AD198" s="70" t="n">
        <f aca="false">kWhgen!AD198/(Z750RatedkWh*SurveyHrsIn!AD198)</f>
        <v>0.487698412698413</v>
      </c>
      <c r="AE198" s="70" t="n">
        <f aca="false">kWhgen!AE198/(Z750RatedkWh*SurveyHrsIn!AE198)</f>
        <v>0.399283154121864</v>
      </c>
      <c r="AF198" s="70"/>
      <c r="AG198" s="70"/>
      <c r="AH198" s="70"/>
      <c r="AI198" s="70"/>
      <c r="AJ198" s="70"/>
      <c r="AK198" s="70"/>
      <c r="AL198" s="70"/>
      <c r="AM198" s="70"/>
      <c r="AN198" s="70"/>
      <c r="AO198" s="70" t="n">
        <f aca="false">AVERAGE(E198:P198)</f>
        <v>0.304734483773995</v>
      </c>
      <c r="AP198" s="70" t="n">
        <f aca="false">AVERAGE(Q198:AB198)</f>
        <v>0.317735914970099</v>
      </c>
      <c r="AQ198" s="70" t="n">
        <f aca="false">AVERAGE(AC198:AN198)</f>
        <v>0.421826401074692</v>
      </c>
      <c r="AR198" s="70" t="n">
        <f aca="false">AVERAGE(E198:G198)</f>
        <v>0.32517957189407</v>
      </c>
      <c r="AS198" s="70" t="n">
        <f aca="false">AVERAGE(H198:J198)</f>
        <v>0.360998506571087</v>
      </c>
      <c r="AT198" s="70" t="n">
        <f aca="false">AVERAGE(K198:M198)</f>
        <v>0.225304659498208</v>
      </c>
      <c r="AU198" s="136" t="n">
        <f aca="false">AVERAGE(N198:P198)</f>
        <v>0.307455197132617</v>
      </c>
      <c r="AV198" s="70" t="n">
        <f aca="false">AVERAGE(Q198:S198)</f>
        <v>0.330175797917733</v>
      </c>
      <c r="AW198" s="70" t="n">
        <f aca="false">AVERAGE(T198:V198)</f>
        <v>0.36259980142901</v>
      </c>
      <c r="AX198" s="70" t="n">
        <f aca="false">AVERAGE(W198:Y198)</f>
        <v>0.174225408203903</v>
      </c>
      <c r="AY198" s="70" t="n">
        <f aca="false">AVERAGE(Z198:AB198)</f>
        <v>0.403942652329749</v>
      </c>
      <c r="AZ198" s="70" t="n">
        <f aca="false">AVERAGE(AC198:AE198)</f>
        <v>0.421826401074692</v>
      </c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</row>
    <row r="199" customFormat="false" ht="12.75" hidden="true" customHeight="false" outlineLevel="0" collapsed="false">
      <c r="A199" s="69" t="s">
        <v>12</v>
      </c>
      <c r="B199" s="69" t="n">
        <v>1</v>
      </c>
      <c r="C199" s="69" t="n">
        <v>189</v>
      </c>
      <c r="D199" s="70" t="n">
        <f aca="false">kWhgen!D199/(Z750RatedkWh*SurveyHrsIn!D199)</f>
        <v>0.374193548387097</v>
      </c>
      <c r="E199" s="70" t="n">
        <f aca="false">kWhgen!E199/(Z750RatedkWh*SurveyHrsIn!E199)</f>
        <v>0.369136200716846</v>
      </c>
      <c r="F199" s="70" t="n">
        <f aca="false">kWhgen!F199/(Z750RatedkWh*SurveyHrsIn!F199)</f>
        <v>0.417546134064391</v>
      </c>
      <c r="G199" s="70" t="n">
        <f aca="false">kWhgen!G199/(Z750RatedkWh*SurveyHrsIn!G199)</f>
        <v>0.294035964584113</v>
      </c>
      <c r="H199" s="70" t="n">
        <f aca="false">kWhgen!H199/(Z750RatedkWh*SurveyHrsIn!H199)</f>
        <v>0.26147037037037</v>
      </c>
      <c r="I199" s="70" t="n">
        <f aca="false">kWhgen!I199/(Z750RatedkWh*SurveyHrsIn!I199)</f>
        <v>0.352329749103943</v>
      </c>
      <c r="J199" s="70" t="n">
        <f aca="false">kWhgen!J199/(Z750RatedkWh*SurveyHrsIn!J199)</f>
        <v>0.295185185185185</v>
      </c>
      <c r="K199" s="70" t="n">
        <f aca="false">kWhgen!K199/(Z750RatedkWh*SurveyHrsIn!K199)</f>
        <v>0.167025089605735</v>
      </c>
      <c r="L199" s="70" t="n">
        <f aca="false">kWhgen!L199/(Z750RatedkWh*SurveyHrsIn!L199)</f>
        <v>0.164874551971326</v>
      </c>
      <c r="M199" s="70" t="n">
        <f aca="false">kWhgen!M199/(Z750RatedkWh*SurveyHrsIn!M199)</f>
        <v>0.345725925925926</v>
      </c>
      <c r="N199" s="70" t="n">
        <f aca="false">kWhgen!N199/(Z750RatedkWh*SurveyHrsIn!N199)</f>
        <v>0.343252688172043</v>
      </c>
      <c r="O199" s="70" t="n">
        <f aca="false">kWhgen!O199/(Z750RatedkWh*SurveyHrsIn!O199)</f>
        <v>0.347407407407407</v>
      </c>
      <c r="P199" s="70" t="n">
        <f aca="false">kWhgen!P199/(Z750RatedkWh*SurveyHrsIn!P199)</f>
        <v>0.353405017921147</v>
      </c>
      <c r="Q199" s="70" t="n">
        <f aca="false">kWhgen!Q199/(Z750RatedkWh*SurveyHrsIn!Q199)</f>
        <v>0.229032258064516</v>
      </c>
      <c r="R199" s="70" t="n">
        <f aca="false">kWhgen!R199/(Z750RatedkWh*SurveyHrsIn!R199)</f>
        <v>0.336507936507937</v>
      </c>
      <c r="S199" s="70" t="n">
        <f aca="false">kWhgen!S199/(Z750RatedkWh*SurveyHrsIn!S199)</f>
        <v>0.300358422939068</v>
      </c>
      <c r="T199" s="70" t="n">
        <f aca="false">kWhgen!T199/(Z750RatedkWh*SurveyHrsIn!T199)</f>
        <v>0.46962962962963</v>
      </c>
      <c r="U199" s="70" t="n">
        <f aca="false">kWhgen!U199/(Z750RatedkWh*SurveyHrsIn!U199)</f>
        <v>0.372752703730156</v>
      </c>
      <c r="V199" s="70" t="n">
        <f aca="false">kWhgen!V199/(Z750RatedkWh*SurveyHrsIn!V199)</f>
        <v>0.291481481481482</v>
      </c>
      <c r="W199" s="70" t="n">
        <f aca="false">kWhgen!W199/(Z750RatedkWh*SurveyHrsIn!W199)</f>
        <v>0.16415770609319</v>
      </c>
      <c r="X199" s="70" t="n">
        <f aca="false">kWhgen!X199/(Z750RatedkWh*SurveyHrsIn!X199)</f>
        <v>0.181720430107527</v>
      </c>
      <c r="Y199" s="70" t="n">
        <f aca="false">kWhgen!Y199/(Z750RatedkWh*SurveyHrsIn!Y199)</f>
        <v>0.204444444444444</v>
      </c>
      <c r="Z199" s="70" t="n">
        <f aca="false">kWhgen!Z199/(Z750RatedkWh*SurveyHrsIn!Z199)</f>
        <v>0.381720430107527</v>
      </c>
      <c r="AA199" s="70" t="n">
        <f aca="false">kWhgen!AA199/(Z750RatedkWh*SurveyHrsIn!AA199)</f>
        <v>0.41</v>
      </c>
      <c r="AB199" s="70" t="n">
        <f aca="false">kWhgen!AB199/(Z750RatedkWh*SurveyHrsIn!AB199)</f>
        <v>0.429032258064516</v>
      </c>
      <c r="AC199" s="70" t="n">
        <f aca="false">kWhgen!AC199/(Z750RatedkWh*SurveyHrsIn!AC199)</f>
        <v>0.37781302796081</v>
      </c>
      <c r="AD199" s="70" t="n">
        <f aca="false">kWhgen!AD199/(Z750RatedkWh*SurveyHrsIn!AD199)</f>
        <v>0.523015873015873</v>
      </c>
      <c r="AE199" s="70" t="n">
        <f aca="false">kWhgen!AE199/(Z750RatedkWh*SurveyHrsIn!AE199)</f>
        <v>0.397849462365591</v>
      </c>
      <c r="AF199" s="70"/>
      <c r="AG199" s="70"/>
      <c r="AH199" s="70"/>
      <c r="AI199" s="70"/>
      <c r="AJ199" s="70"/>
      <c r="AK199" s="70"/>
      <c r="AL199" s="70"/>
      <c r="AM199" s="70"/>
      <c r="AN199" s="70"/>
      <c r="AO199" s="70" t="n">
        <f aca="false">AVERAGE(E199:P199)</f>
        <v>0.309282857085703</v>
      </c>
      <c r="AP199" s="70" t="n">
        <f aca="false">AVERAGE(Q199:AB199)</f>
        <v>0.314236475097499</v>
      </c>
      <c r="AQ199" s="70" t="n">
        <f aca="false">AVERAGE(AC199:AN199)</f>
        <v>0.432892787780758</v>
      </c>
      <c r="AR199" s="70" t="n">
        <f aca="false">AVERAGE(E199:G199)</f>
        <v>0.360239433121783</v>
      </c>
      <c r="AS199" s="70" t="n">
        <f aca="false">AVERAGE(H199:J199)</f>
        <v>0.302995101553166</v>
      </c>
      <c r="AT199" s="70" t="n">
        <f aca="false">AVERAGE(K199:M199)</f>
        <v>0.225875189167662</v>
      </c>
      <c r="AU199" s="136" t="n">
        <f aca="false">AVERAGE(N199:P199)</f>
        <v>0.348021704500199</v>
      </c>
      <c r="AV199" s="70" t="n">
        <f aca="false">AVERAGE(Q199:S199)</f>
        <v>0.28863287250384</v>
      </c>
      <c r="AW199" s="70" t="n">
        <f aca="false">AVERAGE(T199:V199)</f>
        <v>0.377954604947089</v>
      </c>
      <c r="AX199" s="70" t="n">
        <f aca="false">AVERAGE(W199:Y199)</f>
        <v>0.183440860215054</v>
      </c>
      <c r="AY199" s="70" t="n">
        <f aca="false">AVERAGE(Z199:AB199)</f>
        <v>0.406917562724014</v>
      </c>
      <c r="AZ199" s="70" t="n">
        <f aca="false">AVERAGE(AC199:AE199)</f>
        <v>0.432892787780758</v>
      </c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</row>
    <row r="200" customFormat="false" ht="12.75" hidden="true" customHeight="false" outlineLevel="0" collapsed="false">
      <c r="A200" s="69" t="s">
        <v>12</v>
      </c>
      <c r="B200" s="69" t="n">
        <v>1</v>
      </c>
      <c r="C200" s="69" t="n">
        <v>190</v>
      </c>
      <c r="D200" s="70" t="n">
        <f aca="false">kWhgen!D200/(Z750RatedkWh*SurveyHrsIn!D200)</f>
        <v>0.389605734767025</v>
      </c>
      <c r="E200" s="70" t="n">
        <f aca="false">kWhgen!E200/(Z750RatedkWh*SurveyHrsIn!E200)</f>
        <v>0.357032258064516</v>
      </c>
      <c r="F200" s="70" t="n">
        <f aca="false">kWhgen!F200/(Z750RatedkWh*SurveyHrsIn!F200)</f>
        <v>0.401098479723448</v>
      </c>
      <c r="G200" s="70" t="n">
        <f aca="false">kWhgen!G200/(Z750RatedkWh*SurveyHrsIn!G200)</f>
        <v>0.281930475251289</v>
      </c>
      <c r="H200" s="70" t="n">
        <f aca="false">kWhgen!H200/(Z750RatedkWh*SurveyHrsIn!H200)</f>
        <v>0.257498148148148</v>
      </c>
      <c r="I200" s="70" t="n">
        <f aca="false">kWhgen!I200/(Z750RatedkWh*SurveyHrsIn!I200)</f>
        <v>0.33405017921147</v>
      </c>
      <c r="J200" s="70" t="n">
        <f aca="false">kWhgen!J200/(Z750RatedkWh*SurveyHrsIn!J200)</f>
        <v>0.299259259259259</v>
      </c>
      <c r="K200" s="70" t="n">
        <f aca="false">kWhgen!K200/(Z750RatedkWh*SurveyHrsIn!K200)</f>
        <v>0.139426523297491</v>
      </c>
      <c r="L200" s="70" t="n">
        <f aca="false">kWhgen!L200/(Z750RatedkWh*SurveyHrsIn!L200)</f>
        <v>0.167025089605735</v>
      </c>
      <c r="M200" s="70" t="n">
        <f aca="false">kWhgen!M200/(Z750RatedkWh*SurveyHrsIn!M200)</f>
        <v>0.31117962962963</v>
      </c>
      <c r="N200" s="70" t="n">
        <f aca="false">kWhgen!N200/(Z750RatedkWh*SurveyHrsIn!N200)</f>
        <v>0.31984229390681</v>
      </c>
      <c r="O200" s="70" t="n">
        <f aca="false">kWhgen!O200/(Z750RatedkWh*SurveyHrsIn!O200)</f>
        <v>0.398148148148148</v>
      </c>
      <c r="P200" s="70" t="n">
        <f aca="false">kWhgen!P200/(Z750RatedkWh*SurveyHrsIn!P200)</f>
        <v>0.325806451612903</v>
      </c>
      <c r="Q200" s="70" t="n">
        <f aca="false">kWhgen!Q200/(Z750RatedkWh*SurveyHrsIn!Q200)</f>
        <v>0.195698924731183</v>
      </c>
      <c r="R200" s="70" t="n">
        <f aca="false">kWhgen!R200/(Z750RatedkWh*SurveyHrsIn!R200)</f>
        <v>0</v>
      </c>
      <c r="S200" s="70" t="n">
        <f aca="false">kWhgen!S200/(Z750RatedkWh*SurveyHrsIn!S200)</f>
        <v>0.251231182795699</v>
      </c>
      <c r="T200" s="70" t="n">
        <f aca="false">kWhgen!T200/(Z750RatedkWh*SurveyHrsIn!T200)</f>
        <v>0.40037037037037</v>
      </c>
      <c r="U200" s="70" t="n">
        <f aca="false">kWhgen!U200/(Z750RatedkWh*SurveyHrsIn!U200)</f>
        <v>0.160046174731784</v>
      </c>
      <c r="V200" s="70" t="n">
        <f aca="false">kWhgen!V200/(Z750RatedkWh*SurveyHrsIn!V200)</f>
        <v>0.282592592592593</v>
      </c>
      <c r="W200" s="70" t="n">
        <f aca="false">kWhgen!W200/(Z750RatedkWh*SurveyHrsIn!W200)</f>
        <v>0.149462365591398</v>
      </c>
      <c r="X200" s="70" t="n">
        <f aca="false">kWhgen!X200/(Z750RatedkWh*SurveyHrsIn!X200)</f>
        <v>0.160931899641577</v>
      </c>
      <c r="Y200" s="70" t="n">
        <f aca="false">kWhgen!Y200/(Z750RatedkWh*SurveyHrsIn!Y200)</f>
        <v>0.166296296296296</v>
      </c>
      <c r="Z200" s="70" t="n">
        <f aca="false">kWhgen!Z200/(Z750RatedkWh*SurveyHrsIn!Z200)</f>
        <v>0.36415770609319</v>
      </c>
      <c r="AA200" s="70" t="n">
        <f aca="false">kWhgen!AA200/(Z750RatedkWh*SurveyHrsIn!AA200)</f>
        <v>0.382962962962963</v>
      </c>
      <c r="AB200" s="70" t="n">
        <f aca="false">kWhgen!AB200/(Z750RatedkWh*SurveyHrsIn!AB200)</f>
        <v>0.412903225806452</v>
      </c>
      <c r="AC200" s="70" t="n">
        <f aca="false">kWhgen!AC200/(Z750RatedkWh*SurveyHrsIn!AC200)</f>
        <v>0.386376520794382</v>
      </c>
      <c r="AD200" s="70" t="n">
        <f aca="false">kWhgen!AD200/(Z750RatedkWh*SurveyHrsIn!AD200)</f>
        <v>0.485714285714286</v>
      </c>
      <c r="AE200" s="70" t="n">
        <f aca="false">kWhgen!AE200/(Z750RatedkWh*SurveyHrsIn!AE200)</f>
        <v>0.355555555555556</v>
      </c>
      <c r="AF200" s="70"/>
      <c r="AG200" s="70"/>
      <c r="AH200" s="70"/>
      <c r="AI200" s="70"/>
      <c r="AJ200" s="70"/>
      <c r="AK200" s="70"/>
      <c r="AL200" s="70"/>
      <c r="AM200" s="70"/>
      <c r="AN200" s="70"/>
      <c r="AO200" s="70" t="n">
        <f aca="false">AVERAGE(E200:P200)</f>
        <v>0.299358077988237</v>
      </c>
      <c r="AP200" s="70" t="n">
        <f aca="false">AVERAGE(Q200:AB200)</f>
        <v>0.243887808467792</v>
      </c>
      <c r="AQ200" s="70" t="n">
        <f aca="false">AVERAGE(AC200:AN200)</f>
        <v>0.409215454021408</v>
      </c>
      <c r="AR200" s="70" t="n">
        <f aca="false">AVERAGE(E200:G200)</f>
        <v>0.346687071013085</v>
      </c>
      <c r="AS200" s="70" t="n">
        <f aca="false">AVERAGE(H200:J200)</f>
        <v>0.296935862206292</v>
      </c>
      <c r="AT200" s="70" t="n">
        <f aca="false">AVERAGE(K200:M200)</f>
        <v>0.205877080844285</v>
      </c>
      <c r="AU200" s="136" t="n">
        <f aca="false">AVERAGE(N200:P200)</f>
        <v>0.347932297889287</v>
      </c>
      <c r="AV200" s="70" t="n">
        <f aca="false">AVERAGE(Q200:S200)</f>
        <v>0.148976702508961</v>
      </c>
      <c r="AW200" s="70" t="n">
        <f aca="false">AVERAGE(T200:V200)</f>
        <v>0.281003045898249</v>
      </c>
      <c r="AX200" s="70" t="n">
        <f aca="false">AVERAGE(W200:Y200)</f>
        <v>0.15889685384309</v>
      </c>
      <c r="AY200" s="70" t="n">
        <f aca="false">AVERAGE(Z200:AB200)</f>
        <v>0.386674631620868</v>
      </c>
      <c r="AZ200" s="70" t="n">
        <f aca="false">AVERAGE(AC200:AE200)</f>
        <v>0.409215454021408</v>
      </c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</row>
    <row r="201" customFormat="false" ht="12.75" hidden="true" customHeight="false" outlineLevel="0" collapsed="false">
      <c r="A201" s="69" t="s">
        <v>12</v>
      </c>
      <c r="B201" s="69" t="n">
        <v>1</v>
      </c>
      <c r="C201" s="69" t="n">
        <v>191</v>
      </c>
      <c r="D201" s="70" t="n">
        <f aca="false">kWhgen!D201/(Z750RatedkWh*SurveyHrsIn!D201)</f>
        <v>0.360573476702509</v>
      </c>
      <c r="E201" s="70" t="n">
        <f aca="false">kWhgen!E201/(Z750RatedkWh*SurveyHrsIn!E201)</f>
        <v>0.353804659498208</v>
      </c>
      <c r="F201" s="70" t="n">
        <f aca="false">kWhgen!F201/(Z750RatedkWh*SurveyHrsIn!F201)</f>
        <v>0.396986566138212</v>
      </c>
      <c r="G201" s="70" t="n">
        <f aca="false">kWhgen!G201/(Z750RatedkWh*SurveyHrsIn!G201)</f>
        <v>0.298177316197974</v>
      </c>
      <c r="H201" s="70" t="n">
        <f aca="false">kWhgen!H201/(Z750RatedkWh*SurveyHrsIn!H201)</f>
        <v>0.259659259259259</v>
      </c>
      <c r="I201" s="70" t="n">
        <f aca="false">kWhgen!I201/(Z750RatedkWh*SurveyHrsIn!I201)</f>
        <v>0</v>
      </c>
      <c r="J201" s="70" t="n">
        <f aca="false">kWhgen!J201/(Z750RatedkWh*SurveyHrsIn!J201)</f>
        <v>0.172962962962963</v>
      </c>
      <c r="K201" s="70" t="n">
        <f aca="false">kWhgen!K201/(Z750RatedkWh*SurveyHrsIn!K201)</f>
        <v>0.14910394265233</v>
      </c>
      <c r="L201" s="70" t="n">
        <f aca="false">kWhgen!L201/(Z750RatedkWh*SurveyHrsIn!L201)</f>
        <v>0.178494623655914</v>
      </c>
      <c r="M201" s="70" t="n">
        <f aca="false">kWhgen!M201/(Z750RatedkWh*SurveyHrsIn!M201)</f>
        <v>0.297985185185185</v>
      </c>
      <c r="N201" s="70" t="n">
        <f aca="false">kWhgen!N201/(Z750RatedkWh*SurveyHrsIn!N201)</f>
        <v>0.318645161290323</v>
      </c>
      <c r="O201" s="70" t="n">
        <f aca="false">kWhgen!O201/(Z750RatedkWh*SurveyHrsIn!O201)</f>
        <v>0.389259259259259</v>
      </c>
      <c r="P201" s="70" t="n">
        <f aca="false">kWhgen!P201/(Z750RatedkWh*SurveyHrsIn!P201)</f>
        <v>0.320071684587814</v>
      </c>
      <c r="Q201" s="70" t="n">
        <f aca="false">kWhgen!Q201/(Z750RatedkWh*SurveyHrsIn!Q201)</f>
        <v>0.370609318996416</v>
      </c>
      <c r="R201" s="70" t="n">
        <f aca="false">kWhgen!R201/(Z750RatedkWh*SurveyHrsIn!R201)</f>
        <v>0.354365079365079</v>
      </c>
      <c r="S201" s="70" t="n">
        <f aca="false">kWhgen!S201/(Z750RatedkWh*SurveyHrsIn!S201)</f>
        <v>0.288530465949821</v>
      </c>
      <c r="T201" s="70" t="n">
        <f aca="false">kWhgen!T201/(Z750RatedkWh*SurveyHrsIn!T201)</f>
        <v>0.392592592592593</v>
      </c>
      <c r="U201" s="70" t="n">
        <f aca="false">kWhgen!U201/(Z750RatedkWh*SurveyHrsIn!U201)</f>
        <v>0.358985290850002</v>
      </c>
      <c r="V201" s="70" t="n">
        <f aca="false">kWhgen!V201/(Z750RatedkWh*SurveyHrsIn!V201)</f>
        <v>0.236296296296296</v>
      </c>
      <c r="W201" s="70" t="n">
        <f aca="false">kWhgen!W201/(Z750RatedkWh*SurveyHrsIn!W201)</f>
        <v>0.151254480286738</v>
      </c>
      <c r="X201" s="70" t="n">
        <f aca="false">kWhgen!X201/(Z750RatedkWh*SurveyHrsIn!X201)</f>
        <v>0.17168458781362</v>
      </c>
      <c r="Y201" s="70" t="n">
        <f aca="false">kWhgen!Y201/(Z750RatedkWh*SurveyHrsIn!Y201)</f>
        <v>0.196296296296296</v>
      </c>
      <c r="Z201" s="70" t="n">
        <f aca="false">kWhgen!Z201/(Z750RatedkWh*SurveyHrsIn!Z201)</f>
        <v>0.382078853046595</v>
      </c>
      <c r="AA201" s="70" t="n">
        <f aca="false">kWhgen!AA201/(Z750RatedkWh*SurveyHrsIn!AA201)</f>
        <v>0.378148148148148</v>
      </c>
      <c r="AB201" s="70" t="n">
        <f aca="false">kWhgen!AB201/(Z750RatedkWh*SurveyHrsIn!AB201)</f>
        <v>0.428673835125448</v>
      </c>
      <c r="AC201" s="70" t="n">
        <f aca="false">kWhgen!AC201/(Z750RatedkWh*SurveyHrsIn!AC201)</f>
        <v>0.381844984810559</v>
      </c>
      <c r="AD201" s="70" t="n">
        <f aca="false">kWhgen!AD201/(Z750RatedkWh*SurveyHrsIn!AD201)</f>
        <v>0.521825396825397</v>
      </c>
      <c r="AE201" s="70" t="n">
        <f aca="false">kWhgen!AE201/(Z750RatedkWh*SurveyHrsIn!AE201)</f>
        <v>0.390681003584229</v>
      </c>
      <c r="AF201" s="70"/>
      <c r="AG201" s="70"/>
      <c r="AH201" s="70"/>
      <c r="AI201" s="70"/>
      <c r="AJ201" s="70"/>
      <c r="AK201" s="70"/>
      <c r="AL201" s="70"/>
      <c r="AM201" s="70"/>
      <c r="AN201" s="70"/>
      <c r="AO201" s="70" t="n">
        <f aca="false">AVERAGE(E201:P201)</f>
        <v>0.261262551723953</v>
      </c>
      <c r="AP201" s="70" t="n">
        <f aca="false">AVERAGE(Q201:AB201)</f>
        <v>0.309126270397254</v>
      </c>
      <c r="AQ201" s="70" t="n">
        <f aca="false">AVERAGE(AC201:AN201)</f>
        <v>0.431450461740062</v>
      </c>
      <c r="AR201" s="70" t="n">
        <f aca="false">AVERAGE(E201:G201)</f>
        <v>0.349656180611465</v>
      </c>
      <c r="AS201" s="70" t="n">
        <f aca="false">AVERAGE(H201:J201)</f>
        <v>0.144207407407407</v>
      </c>
      <c r="AT201" s="70" t="n">
        <f aca="false">AVERAGE(K201:M201)</f>
        <v>0.208527917164476</v>
      </c>
      <c r="AU201" s="136" t="n">
        <f aca="false">AVERAGE(N201:P201)</f>
        <v>0.342658701712465</v>
      </c>
      <c r="AV201" s="70" t="n">
        <f aca="false">AVERAGE(Q201:S201)</f>
        <v>0.337834954770439</v>
      </c>
      <c r="AW201" s="70" t="n">
        <f aca="false">AVERAGE(T201:V201)</f>
        <v>0.329291393246297</v>
      </c>
      <c r="AX201" s="70" t="n">
        <f aca="false">AVERAGE(W201:Y201)</f>
        <v>0.173078454798885</v>
      </c>
      <c r="AY201" s="70" t="n">
        <f aca="false">AVERAGE(Z201:AB201)</f>
        <v>0.396300278773397</v>
      </c>
      <c r="AZ201" s="70" t="n">
        <f aca="false">AVERAGE(AC201:AE201)</f>
        <v>0.431450461740062</v>
      </c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</row>
    <row r="202" customFormat="false" ht="12.75" hidden="true" customHeight="false" outlineLevel="0" collapsed="false">
      <c r="A202" s="69" t="s">
        <v>12</v>
      </c>
      <c r="B202" s="69" t="n">
        <v>1</v>
      </c>
      <c r="C202" s="69" t="n">
        <v>192</v>
      </c>
      <c r="D202" s="70" t="n">
        <f aca="false">kWhgen!D202/(Z750RatedkWh*SurveyHrsIn!D202)</f>
        <v>0.386021505376344</v>
      </c>
      <c r="E202" s="70" t="n">
        <f aca="false">kWhgen!E202/(Z750RatedkWh*SurveyHrsIn!E202)</f>
        <v>0.310637992831541</v>
      </c>
      <c r="F202" s="70" t="n">
        <f aca="false">kWhgen!F202/(Z750RatedkWh*SurveyHrsIn!F202)</f>
        <v>0.398855617767865</v>
      </c>
      <c r="G202" s="70" t="n">
        <f aca="false">kWhgen!G202/(Z750RatedkWh*SurveyHrsIn!G202)</f>
        <v>0.290850309496528</v>
      </c>
      <c r="H202" s="70" t="n">
        <f aca="false">kWhgen!H202/(Z750RatedkWh*SurveyHrsIn!H202)</f>
        <v>0.3047</v>
      </c>
      <c r="I202" s="70" t="n">
        <f aca="false">kWhgen!I202/(Z750RatedkWh*SurveyHrsIn!I202)</f>
        <v>0.335125448028674</v>
      </c>
      <c r="J202" s="70" t="n">
        <f aca="false">kWhgen!J202/(Z750RatedkWh*SurveyHrsIn!J202)</f>
        <v>0.30962962962963</v>
      </c>
      <c r="K202" s="70" t="n">
        <f aca="false">kWhgen!K202/(Z750RatedkWh*SurveyHrsIn!K202)</f>
        <v>0.141935483870968</v>
      </c>
      <c r="L202" s="70" t="n">
        <f aca="false">kWhgen!L202/(Z750RatedkWh*SurveyHrsIn!L202)</f>
        <v>0.16989247311828</v>
      </c>
      <c r="M202" s="70" t="n">
        <f aca="false">kWhgen!M202/(Z750RatedkWh*SurveyHrsIn!M202)</f>
        <v>0.303501851851852</v>
      </c>
      <c r="N202" s="70" t="n">
        <f aca="false">kWhgen!N202/(Z750RatedkWh*SurveyHrsIn!N202)</f>
        <v>0.317899641577061</v>
      </c>
      <c r="O202" s="70" t="n">
        <f aca="false">kWhgen!O202/(Z750RatedkWh*SurveyHrsIn!O202)</f>
        <v>0.289259259259259</v>
      </c>
      <c r="P202" s="70" t="n">
        <f aca="false">kWhgen!P202/(Z750RatedkWh*SurveyHrsIn!P202)</f>
        <v>0.273118279569893</v>
      </c>
      <c r="Q202" s="70" t="n">
        <f aca="false">kWhgen!Q202/(Z750RatedkWh*SurveyHrsIn!Q202)</f>
        <v>0.243727598566308</v>
      </c>
      <c r="R202" s="70" t="n">
        <f aca="false">kWhgen!R202/(Z750RatedkWh*SurveyHrsIn!R202)</f>
        <v>0.217857142857143</v>
      </c>
      <c r="S202" s="70" t="n">
        <f aca="false">kWhgen!S202/(Z750RatedkWh*SurveyHrsIn!S202)</f>
        <v>0.201433691756272</v>
      </c>
      <c r="T202" s="70" t="n">
        <f aca="false">kWhgen!T202/(Z750RatedkWh*SurveyHrsIn!T202)</f>
        <v>0.312222222222222</v>
      </c>
      <c r="U202" s="70" t="n">
        <f aca="false">kWhgen!U202/(Z750RatedkWh*SurveyHrsIn!U202)</f>
        <v>0.33007372380168</v>
      </c>
      <c r="V202" s="70" t="n">
        <f aca="false">kWhgen!V202/(Z750RatedkWh*SurveyHrsIn!V202)</f>
        <v>0.236296296296296</v>
      </c>
      <c r="W202" s="70" t="n">
        <f aca="false">kWhgen!W202/(Z750RatedkWh*SurveyHrsIn!W202)</f>
        <v>0.150179211469534</v>
      </c>
      <c r="X202" s="70" t="n">
        <f aca="false">kWhgen!X202/(Z750RatedkWh*SurveyHrsIn!X202)</f>
        <v>0.156989247311828</v>
      </c>
      <c r="Y202" s="70" t="n">
        <f aca="false">kWhgen!Y202/(Z750RatedkWh*SurveyHrsIn!Y202)</f>
        <v>0.182222222222222</v>
      </c>
      <c r="Z202" s="70" t="n">
        <f aca="false">kWhgen!Z202/(Z750RatedkWh*SurveyHrsIn!Z202)</f>
        <v>0.365232974910394</v>
      </c>
      <c r="AA202" s="70" t="n">
        <f aca="false">kWhgen!AA202/(Z750RatedkWh*SurveyHrsIn!AA202)</f>
        <v>0.326666666666667</v>
      </c>
      <c r="AB202" s="70" t="n">
        <f aca="false">kWhgen!AB202/(Z750RatedkWh*SurveyHrsIn!AB202)</f>
        <v>0.395698924731183</v>
      </c>
      <c r="AC202" s="70" t="n">
        <f aca="false">kWhgen!AC202/(Z750RatedkWh*SurveyHrsIn!AC202)</f>
        <v>0.362633896291168</v>
      </c>
      <c r="AD202" s="70" t="n">
        <f aca="false">kWhgen!AD202/(Z750RatedkWh*SurveyHrsIn!AD202)</f>
        <v>0.512301587301587</v>
      </c>
      <c r="AE202" s="70" t="n">
        <f aca="false">kWhgen!AE202/(Z750RatedkWh*SurveyHrsIn!AE202)</f>
        <v>0.362365591397849</v>
      </c>
      <c r="AF202" s="70"/>
      <c r="AG202" s="70"/>
      <c r="AH202" s="70"/>
      <c r="AI202" s="70"/>
      <c r="AJ202" s="70"/>
      <c r="AK202" s="70"/>
      <c r="AL202" s="70"/>
      <c r="AM202" s="70"/>
      <c r="AN202" s="70"/>
      <c r="AO202" s="70" t="n">
        <f aca="false">AVERAGE(E202:P202)</f>
        <v>0.287117165583462</v>
      </c>
      <c r="AP202" s="70" t="n">
        <f aca="false">AVERAGE(Q202:AB202)</f>
        <v>0.259883326900979</v>
      </c>
      <c r="AQ202" s="70" t="n">
        <f aca="false">AVERAGE(AC202:AN202)</f>
        <v>0.412433691663535</v>
      </c>
      <c r="AR202" s="70" t="n">
        <f aca="false">AVERAGE(E202:G202)</f>
        <v>0.333447973365311</v>
      </c>
      <c r="AS202" s="70" t="n">
        <f aca="false">AVERAGE(H202:J202)</f>
        <v>0.316485025886101</v>
      </c>
      <c r="AT202" s="70" t="n">
        <f aca="false">AVERAGE(K202:M202)</f>
        <v>0.205109936280366</v>
      </c>
      <c r="AU202" s="136" t="n">
        <f aca="false">AVERAGE(N202:P202)</f>
        <v>0.293425726802071</v>
      </c>
      <c r="AV202" s="70" t="n">
        <f aca="false">AVERAGE(Q202:S202)</f>
        <v>0.221006144393241</v>
      </c>
      <c r="AW202" s="70" t="n">
        <f aca="false">AVERAGE(T202:V202)</f>
        <v>0.2928640807734</v>
      </c>
      <c r="AX202" s="70" t="n">
        <f aca="false">AVERAGE(W202:Y202)</f>
        <v>0.163130227001195</v>
      </c>
      <c r="AY202" s="70" t="n">
        <f aca="false">AVERAGE(Z202:AB202)</f>
        <v>0.362532855436081</v>
      </c>
      <c r="AZ202" s="70" t="n">
        <f aca="false">AVERAGE(AC202:AE202)</f>
        <v>0.412433691663535</v>
      </c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</row>
    <row r="203" customFormat="false" ht="12.75" hidden="true" customHeight="false" outlineLevel="0" collapsed="false">
      <c r="A203" s="69" t="s">
        <v>12</v>
      </c>
      <c r="B203" s="69" t="n">
        <v>1</v>
      </c>
      <c r="C203" s="69" t="n">
        <v>193</v>
      </c>
      <c r="D203" s="70" t="n">
        <f aca="false">kWhgen!D203/(Z750RatedkWh*SurveyHrsIn!D203)</f>
        <v>0.343010752688172</v>
      </c>
      <c r="E203" s="70" t="n">
        <f aca="false">kWhgen!E203/(Z750RatedkWh*SurveyHrsIn!E203)</f>
        <v>0.356225806451613</v>
      </c>
      <c r="F203" s="70" t="n">
        <f aca="false">kWhgen!F203/(Z750RatedkWh*SurveyHrsIn!F203)</f>
        <v>0.411191358523572</v>
      </c>
      <c r="G203" s="70" t="n">
        <f aca="false">kWhgen!G203/(Z750RatedkWh*SurveyHrsIn!G203)</f>
        <v>0.310919936548314</v>
      </c>
      <c r="H203" s="70" t="n">
        <f aca="false">kWhgen!H203/(Z750RatedkWh*SurveyHrsIn!H203)</f>
        <v>0.322651851851852</v>
      </c>
      <c r="I203" s="70" t="n">
        <f aca="false">kWhgen!I203/(Z750RatedkWh*SurveyHrsIn!I203)</f>
        <v>0.363799283154122</v>
      </c>
      <c r="J203" s="70" t="n">
        <f aca="false">kWhgen!J203/(Z750RatedkWh*SurveyHrsIn!J203)</f>
        <v>0.315555555555556</v>
      </c>
      <c r="K203" s="70" t="n">
        <f aca="false">kWhgen!K203/(Z750RatedkWh*SurveyHrsIn!K203)</f>
        <v>0.159431868619618</v>
      </c>
      <c r="L203" s="70" t="n">
        <f aca="false">kWhgen!L203/(Z750RatedkWh*SurveyHrsIn!L203)</f>
        <v>0.169729249889037</v>
      </c>
      <c r="M203" s="70" t="n">
        <f aca="false">kWhgen!M203/(Z750RatedkWh*SurveyHrsIn!M203)</f>
        <v>0.330887037037037</v>
      </c>
      <c r="N203" s="70" t="n">
        <f aca="false">kWhgen!N203/(Z750RatedkWh*SurveyHrsIn!N203)</f>
        <v>0.338700716845878</v>
      </c>
      <c r="O203" s="70" t="n">
        <f aca="false">kWhgen!O203/(Z750RatedkWh*SurveyHrsIn!O203)</f>
        <v>0.384814814814815</v>
      </c>
      <c r="P203" s="70" t="n">
        <f aca="false">kWhgen!P203/(Z750RatedkWh*SurveyHrsIn!P203)</f>
        <v>0.306810035842294</v>
      </c>
      <c r="Q203" s="70" t="n">
        <f aca="false">kWhgen!Q203/(Z750RatedkWh*SurveyHrsIn!Q203)</f>
        <v>0.393189964157706</v>
      </c>
      <c r="R203" s="70" t="n">
        <f aca="false">kWhgen!R203/(Z750RatedkWh*SurveyHrsIn!R203)</f>
        <v>0.357539682539683</v>
      </c>
      <c r="S203" s="70" t="n">
        <f aca="false">kWhgen!S203/(Z750RatedkWh*SurveyHrsIn!S203)</f>
        <v>0.3</v>
      </c>
      <c r="T203" s="70" t="n">
        <f aca="false">kWhgen!T203/(Z750RatedkWh*SurveyHrsIn!T203)</f>
        <v>0.366296296296296</v>
      </c>
      <c r="U203" s="70" t="n">
        <f aca="false">kWhgen!U203/(Z750RatedkWh*SurveyHrsIn!U203)</f>
        <v>0</v>
      </c>
      <c r="V203" s="70" t="n">
        <f aca="false">kWhgen!V203/(Z750RatedkWh*SurveyHrsIn!V203)</f>
        <v>1.85185185185185E-019</v>
      </c>
      <c r="W203" s="70" t="n">
        <f aca="false">kWhgen!W203/(Z750RatedkWh*SurveyHrsIn!W203)</f>
        <v>0.120430107526882</v>
      </c>
      <c r="X203" s="70" t="n">
        <f aca="false">kWhgen!X203/(Z750RatedkWh*SurveyHrsIn!X203)</f>
        <v>0.143727598566308</v>
      </c>
      <c r="Y203" s="70" t="n">
        <f aca="false">kWhgen!Y203/(Z750RatedkWh*SurveyHrsIn!Y203)</f>
        <v>0.187037037037037</v>
      </c>
      <c r="Z203" s="70" t="n">
        <f aca="false">kWhgen!Z203/(Z750RatedkWh*SurveyHrsIn!Z203)</f>
        <v>0.402508960573477</v>
      </c>
      <c r="AA203" s="70" t="n">
        <f aca="false">kWhgen!AA203/(Z750RatedkWh*SurveyHrsIn!AA203)</f>
        <v>0.423703703703704</v>
      </c>
      <c r="AB203" s="70" t="n">
        <f aca="false">kWhgen!AB203/(Z750RatedkWh*SurveyHrsIn!AB203)</f>
        <v>0.451612903225806</v>
      </c>
      <c r="AC203" s="70" t="n">
        <f aca="false">kWhgen!AC203/(Z750RatedkWh*SurveyHrsIn!AC203)</f>
        <v>0.403511916884657</v>
      </c>
      <c r="AD203" s="70" t="n">
        <f aca="false">kWhgen!AD203/(Z750RatedkWh*SurveyHrsIn!AD203)</f>
        <v>0.54047619047619</v>
      </c>
      <c r="AE203" s="70" t="n">
        <f aca="false">kWhgen!AE203/(Z750RatedkWh*SurveyHrsIn!AE203)</f>
        <v>0.400716845878136</v>
      </c>
      <c r="AF203" s="70"/>
      <c r="AG203" s="70"/>
      <c r="AH203" s="70"/>
      <c r="AI203" s="70"/>
      <c r="AJ203" s="70"/>
      <c r="AK203" s="70"/>
      <c r="AL203" s="70"/>
      <c r="AM203" s="70"/>
      <c r="AN203" s="70"/>
      <c r="AO203" s="70" t="n">
        <f aca="false">AVERAGE(E203:P203)</f>
        <v>0.314226459594476</v>
      </c>
      <c r="AP203" s="70" t="n">
        <f aca="false">AVERAGE(Q203:AB203)</f>
        <v>0.262170521135575</v>
      </c>
      <c r="AQ203" s="70" t="n">
        <f aca="false">AVERAGE(AC203:AN203)</f>
        <v>0.448234984412995</v>
      </c>
      <c r="AR203" s="70" t="n">
        <f aca="false">AVERAGE(E203:G203)</f>
        <v>0.359445700507833</v>
      </c>
      <c r="AS203" s="70" t="n">
        <f aca="false">AVERAGE(H203:J203)</f>
        <v>0.334002230187176</v>
      </c>
      <c r="AT203" s="70" t="n">
        <f aca="false">AVERAGE(K203:M203)</f>
        <v>0.220016051848564</v>
      </c>
      <c r="AU203" s="136" t="n">
        <f aca="false">AVERAGE(N203:P203)</f>
        <v>0.343441855834329</v>
      </c>
      <c r="AV203" s="70" t="n">
        <f aca="false">AVERAGE(Q203:S203)</f>
        <v>0.350243215565796</v>
      </c>
      <c r="AW203" s="70" t="n">
        <f aca="false">AVERAGE(T203:V203)</f>
        <v>0.122098765432099</v>
      </c>
      <c r="AX203" s="70" t="n">
        <f aca="false">AVERAGE(W203:Y203)</f>
        <v>0.150398247710076</v>
      </c>
      <c r="AY203" s="70" t="n">
        <f aca="false">AVERAGE(Z203:AB203)</f>
        <v>0.425941855834329</v>
      </c>
      <c r="AZ203" s="70" t="n">
        <f aca="false">AVERAGE(AC203:AE203)</f>
        <v>0.448234984412995</v>
      </c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</row>
    <row r="204" customFormat="false" ht="12.75" hidden="true" customHeight="false" outlineLevel="0" collapsed="false">
      <c r="A204" s="69" t="s">
        <v>12</v>
      </c>
      <c r="B204" s="69" t="n">
        <v>1</v>
      </c>
      <c r="C204" s="69" t="n">
        <v>194</v>
      </c>
      <c r="D204" s="70" t="n">
        <f aca="false">kWhgen!D204/(Z750RatedkWh*SurveyHrsIn!D204)</f>
        <v>0.27921146953405</v>
      </c>
      <c r="E204" s="70" t="n">
        <f aca="false">kWhgen!E204/(Z750RatedkWh*SurveyHrsIn!E204)</f>
        <v>0.26626164874552</v>
      </c>
      <c r="F204" s="70" t="n">
        <f aca="false">kWhgen!F204/(Z750RatedkWh*SurveyHrsIn!F204)</f>
        <v>0.355493619959925</v>
      </c>
      <c r="G204" s="70" t="n">
        <f aca="false">kWhgen!G204/(Z750RatedkWh*SurveyHrsIn!G204)</f>
        <v>0.283523302795082</v>
      </c>
      <c r="H204" s="70" t="n">
        <f aca="false">kWhgen!H204/(Z750RatedkWh*SurveyHrsIn!H204)</f>
        <v>0.390611111111111</v>
      </c>
      <c r="I204" s="70" t="n">
        <f aca="false">kWhgen!I204/(Z750RatedkWh*SurveyHrsIn!I204)</f>
        <v>0.327240143369176</v>
      </c>
      <c r="J204" s="70" t="n">
        <f aca="false">kWhgen!J204/(Z750RatedkWh*SurveyHrsIn!J204)</f>
        <v>0.305555555555556</v>
      </c>
      <c r="K204" s="70" t="n">
        <f aca="false">kWhgen!K204/(Z750RatedkWh*SurveyHrsIn!K204)</f>
        <v>0.1415770609319</v>
      </c>
      <c r="L204" s="70" t="n">
        <f aca="false">kWhgen!L204/(Z750RatedkWh*SurveyHrsIn!L204)</f>
        <v>0.160573476702509</v>
      </c>
      <c r="M204" s="70" t="n">
        <f aca="false">kWhgen!M204/(Z750RatedkWh*SurveyHrsIn!M204)</f>
        <v>0.32782037037037</v>
      </c>
      <c r="N204" s="70" t="n">
        <f aca="false">kWhgen!N204/(Z750RatedkWh*SurveyHrsIn!N204)</f>
        <v>0.23773835125448</v>
      </c>
      <c r="O204" s="70" t="n">
        <f aca="false">kWhgen!O204/(Z750RatedkWh*SurveyHrsIn!O204)</f>
        <v>0.372592592592593</v>
      </c>
      <c r="P204" s="70" t="n">
        <f aca="false">kWhgen!P204/(Z750RatedkWh*SurveyHrsIn!P204)</f>
        <v>0.0523297491039427</v>
      </c>
      <c r="Q204" s="70" t="n">
        <f aca="false">kWhgen!Q204/(Z750RatedkWh*SurveyHrsIn!Q204)</f>
        <v>0.239784946236559</v>
      </c>
      <c r="R204" s="70" t="n">
        <f aca="false">kWhgen!R204/(Z750RatedkWh*SurveyHrsIn!R204)</f>
        <v>0.24484126984127</v>
      </c>
      <c r="S204" s="70" t="n">
        <f aca="false">kWhgen!S204/(Z750RatedkWh*SurveyHrsIn!S204)</f>
        <v>0.291397849462366</v>
      </c>
      <c r="T204" s="70" t="n">
        <f aca="false">kWhgen!T204/(Z750RatedkWh*SurveyHrsIn!T204)</f>
        <v>0.444074074074074</v>
      </c>
      <c r="U204" s="70" t="n">
        <f aca="false">kWhgen!U204/(Z750RatedkWh*SurveyHrsIn!U204)</f>
        <v>0.373785259696167</v>
      </c>
      <c r="V204" s="70" t="n">
        <f aca="false">kWhgen!V204/(Z750RatedkWh*SurveyHrsIn!V204)</f>
        <v>0.284444444444444</v>
      </c>
      <c r="W204" s="70" t="n">
        <f aca="false">kWhgen!W204/(Z750RatedkWh*SurveyHrsIn!W204)</f>
        <v>0.163799283154122</v>
      </c>
      <c r="X204" s="70" t="n">
        <f aca="false">kWhgen!X204/(Z750RatedkWh*SurveyHrsIn!X204)</f>
        <v>0.175268817204301</v>
      </c>
      <c r="Y204" s="70" t="n">
        <f aca="false">kWhgen!Y204/(Z750RatedkWh*SurveyHrsIn!Y204)</f>
        <v>0.197407407407407</v>
      </c>
      <c r="Z204" s="70" t="n">
        <f aca="false">kWhgen!Z204/(Z750RatedkWh*SurveyHrsIn!Z204)</f>
        <v>0.36989247311828</v>
      </c>
      <c r="AA204" s="70" t="n">
        <f aca="false">kWhgen!AA204/(Z750RatedkWh*SurveyHrsIn!AA204)</f>
        <v>0.392592592592593</v>
      </c>
      <c r="AB204" s="70" t="n">
        <f aca="false">kWhgen!AB204/(Z750RatedkWh*SurveyHrsIn!AB204)</f>
        <v>0.398924731182796</v>
      </c>
      <c r="AC204" s="70" t="n">
        <f aca="false">kWhgen!AC204/(Z750RatedkWh*SurveyHrsIn!AC204)</f>
        <v>0.41274487939958</v>
      </c>
      <c r="AD204" s="70" t="n">
        <f aca="false">kWhgen!AD204/(Z750RatedkWh*SurveyHrsIn!AD204)</f>
        <v>0.513888888888889</v>
      </c>
      <c r="AE204" s="70" t="n">
        <f aca="false">kWhgen!AE204/(Z750RatedkWh*SurveyHrsIn!AE204)</f>
        <v>0.351612903225806</v>
      </c>
      <c r="AF204" s="70"/>
      <c r="AG204" s="70"/>
      <c r="AH204" s="70"/>
      <c r="AI204" s="70"/>
      <c r="AJ204" s="70"/>
      <c r="AK204" s="70"/>
      <c r="AL204" s="70"/>
      <c r="AM204" s="70"/>
      <c r="AN204" s="70"/>
      <c r="AO204" s="70" t="n">
        <f aca="false">AVERAGE(E204:P204)</f>
        <v>0.268443081874347</v>
      </c>
      <c r="AP204" s="70" t="n">
        <f aca="false">AVERAGE(Q204:AB204)</f>
        <v>0.298017762367865</v>
      </c>
      <c r="AQ204" s="70" t="n">
        <f aca="false">AVERAGE(AC204:AN204)</f>
        <v>0.426082223838092</v>
      </c>
      <c r="AR204" s="70" t="n">
        <f aca="false">AVERAGE(E204:G204)</f>
        <v>0.301759523833509</v>
      </c>
      <c r="AS204" s="70" t="n">
        <f aca="false">AVERAGE(H204:J204)</f>
        <v>0.341135603345281</v>
      </c>
      <c r="AT204" s="70" t="n">
        <f aca="false">AVERAGE(K204:M204)</f>
        <v>0.20999030266826</v>
      </c>
      <c r="AU204" s="136" t="n">
        <f aca="false">AVERAGE(N204:P204)</f>
        <v>0.220886897650339</v>
      </c>
      <c r="AV204" s="70" t="n">
        <f aca="false">AVERAGE(Q204:S204)</f>
        <v>0.258674688513398</v>
      </c>
      <c r="AW204" s="70" t="n">
        <f aca="false">AVERAGE(T204:V204)</f>
        <v>0.367434592738229</v>
      </c>
      <c r="AX204" s="70" t="n">
        <f aca="false">AVERAGE(W204:Y204)</f>
        <v>0.178825169255277</v>
      </c>
      <c r="AY204" s="70" t="n">
        <f aca="false">AVERAGE(Z204:AB204)</f>
        <v>0.387136598964556</v>
      </c>
      <c r="AZ204" s="70" t="n">
        <f aca="false">AVERAGE(AC204:AE204)</f>
        <v>0.426082223838092</v>
      </c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</row>
    <row r="205" customFormat="false" ht="12.75" hidden="true" customHeight="false" outlineLevel="0" collapsed="false">
      <c r="A205" s="69" t="s">
        <v>12</v>
      </c>
      <c r="B205" s="69" t="n">
        <v>1</v>
      </c>
      <c r="C205" s="69" t="n">
        <v>195</v>
      </c>
      <c r="D205" s="70" t="n">
        <f aca="false">kWhgen!D205/(Z750RatedkWh*SurveyHrsIn!D205)</f>
        <v>0.208602150537634</v>
      </c>
      <c r="E205" s="70" t="n">
        <f aca="false">kWhgen!E205/(Z750RatedkWh*SurveyHrsIn!E205)</f>
        <v>0.336862007168459</v>
      </c>
      <c r="F205" s="70" t="n">
        <f aca="false">kWhgen!F205/(Z750RatedkWh*SurveyHrsIn!F205)</f>
        <v>0.307272087914888</v>
      </c>
      <c r="G205" s="70" t="n">
        <f aca="false">kWhgen!G205/(Z750RatedkWh*SurveyHrsIn!G205)</f>
        <v>0.1720253747296</v>
      </c>
      <c r="H205" s="70" t="n">
        <f aca="false">kWhgen!H205/(Z750RatedkWh*SurveyHrsIn!H205)</f>
        <v>0.393387037037037</v>
      </c>
      <c r="I205" s="70" t="n">
        <f aca="false">kWhgen!I205/(Z750RatedkWh*SurveyHrsIn!I205)</f>
        <v>0.345519713261649</v>
      </c>
      <c r="J205" s="70" t="n">
        <f aca="false">kWhgen!J205/(Z750RatedkWh*SurveyHrsIn!J205)</f>
        <v>0.299259259259259</v>
      </c>
      <c r="K205" s="70" t="n">
        <f aca="false">kWhgen!K205/(Z750RatedkWh*SurveyHrsIn!K205)</f>
        <v>0.159498207885305</v>
      </c>
      <c r="L205" s="70" t="n">
        <f aca="false">kWhgen!L205/(Z750RatedkWh*SurveyHrsIn!L205)</f>
        <v>0.170967741935484</v>
      </c>
      <c r="M205" s="70" t="n">
        <f aca="false">kWhgen!M205/(Z750RatedkWh*SurveyHrsIn!M205)</f>
        <v>0.336051851851852</v>
      </c>
      <c r="N205" s="70" t="n">
        <f aca="false">kWhgen!N205/(Z750RatedkWh*SurveyHrsIn!N205)</f>
        <v>0.34473476702509</v>
      </c>
      <c r="O205" s="70" t="n">
        <f aca="false">kWhgen!O205/(Z750RatedkWh*SurveyHrsIn!O205)</f>
        <v>0.365185185185185</v>
      </c>
      <c r="P205" s="70" t="n">
        <f aca="false">kWhgen!P205/(Z750RatedkWh*SurveyHrsIn!P205)</f>
        <v>0.325089605734767</v>
      </c>
      <c r="Q205" s="70" t="n">
        <f aca="false">kWhgen!Q205/(Z750RatedkWh*SurveyHrsIn!Q205)</f>
        <v>0.385304659498208</v>
      </c>
      <c r="R205" s="70" t="n">
        <f aca="false">kWhgen!R205/(Z750RatedkWh*SurveyHrsIn!R205)</f>
        <v>0.342460317460317</v>
      </c>
      <c r="S205" s="70" t="n">
        <f aca="false">kWhgen!S205/(Z750RatedkWh*SurveyHrsIn!S205)</f>
        <v>0.289247311827957</v>
      </c>
      <c r="T205" s="70" t="n">
        <f aca="false">kWhgen!T205/(Z750RatedkWh*SurveyHrsIn!T205)</f>
        <v>0.430740740740741</v>
      </c>
      <c r="U205" s="70" t="n">
        <f aca="false">kWhgen!U205/(Z750RatedkWh*SurveyHrsIn!U205)</f>
        <v>0.371031777120137</v>
      </c>
      <c r="V205" s="70" t="n">
        <f aca="false">kWhgen!V205/(Z750RatedkWh*SurveyHrsIn!V205)</f>
        <v>0.285925925925926</v>
      </c>
      <c r="W205" s="70" t="n">
        <f aca="false">kWhgen!W205/(Z750RatedkWh*SurveyHrsIn!W205)</f>
        <v>0.16594982078853</v>
      </c>
      <c r="X205" s="70" t="n">
        <f aca="false">kWhgen!X205/(Z750RatedkWh*SurveyHrsIn!X205)</f>
        <v>0.176702508960574</v>
      </c>
      <c r="Y205" s="70" t="n">
        <f aca="false">kWhgen!Y205/(Z750RatedkWh*SurveyHrsIn!Y205)</f>
        <v>0.197407407407407</v>
      </c>
      <c r="Z205" s="70" t="n">
        <f aca="false">kWhgen!Z205/(Z750RatedkWh*SurveyHrsIn!Z205)</f>
        <v>0.379928315412186</v>
      </c>
      <c r="AA205" s="70" t="n">
        <f aca="false">kWhgen!AA205/(Z750RatedkWh*SurveyHrsIn!AA205)</f>
        <v>0.291481481481482</v>
      </c>
      <c r="AB205" s="70" t="n">
        <f aca="false">kWhgen!AB205/(Z750RatedkWh*SurveyHrsIn!AB205)</f>
        <v>0.424731182795699</v>
      </c>
      <c r="AC205" s="70" t="n">
        <f aca="false">kWhgen!AC205/(Z750RatedkWh*SurveyHrsIn!AC205)</f>
        <v>0.395885345188053</v>
      </c>
      <c r="AD205" s="70" t="n">
        <f aca="false">kWhgen!AD205/(Z750RatedkWh*SurveyHrsIn!AD205)</f>
        <v>0.525396825396825</v>
      </c>
      <c r="AE205" s="70" t="n">
        <f aca="false">kWhgen!AE205/(Z750RatedkWh*SurveyHrsIn!AE205)</f>
        <v>0.381003584229391</v>
      </c>
      <c r="AF205" s="70"/>
      <c r="AG205" s="70"/>
      <c r="AH205" s="70"/>
      <c r="AI205" s="70"/>
      <c r="AJ205" s="70"/>
      <c r="AK205" s="70"/>
      <c r="AL205" s="70"/>
      <c r="AM205" s="70"/>
      <c r="AN205" s="70"/>
      <c r="AO205" s="70" t="n">
        <f aca="false">AVERAGE(E205:P205)</f>
        <v>0.296321069915715</v>
      </c>
      <c r="AP205" s="70" t="n">
        <f aca="false">AVERAGE(Q205:AB205)</f>
        <v>0.31174262078493</v>
      </c>
      <c r="AQ205" s="70" t="n">
        <f aca="false">AVERAGE(AC205:AN205)</f>
        <v>0.434095251604756</v>
      </c>
      <c r="AR205" s="70" t="n">
        <f aca="false">AVERAGE(E205:G205)</f>
        <v>0.272053156604316</v>
      </c>
      <c r="AS205" s="70" t="n">
        <f aca="false">AVERAGE(H205:J205)</f>
        <v>0.346055336519315</v>
      </c>
      <c r="AT205" s="70" t="n">
        <f aca="false">AVERAGE(K205:M205)</f>
        <v>0.222172600557547</v>
      </c>
      <c r="AU205" s="136" t="n">
        <f aca="false">AVERAGE(N205:P205)</f>
        <v>0.345003185981681</v>
      </c>
      <c r="AV205" s="70" t="n">
        <f aca="false">AVERAGE(Q205:S205)</f>
        <v>0.339004096262161</v>
      </c>
      <c r="AW205" s="70" t="n">
        <f aca="false">AVERAGE(T205:V205)</f>
        <v>0.362566147928934</v>
      </c>
      <c r="AX205" s="70" t="n">
        <f aca="false">AVERAGE(W205:Y205)</f>
        <v>0.180019912385504</v>
      </c>
      <c r="AY205" s="70" t="n">
        <f aca="false">AVERAGE(Z205:AB205)</f>
        <v>0.365380326563122</v>
      </c>
      <c r="AZ205" s="70" t="n">
        <f aca="false">AVERAGE(AC205:AE205)</f>
        <v>0.434095251604756</v>
      </c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</row>
    <row r="206" customFormat="false" ht="12.75" hidden="true" customHeight="false" outlineLevel="0" collapsed="false">
      <c r="A206" s="69" t="s">
        <v>12</v>
      </c>
      <c r="B206" s="69" t="n">
        <v>1</v>
      </c>
      <c r="C206" s="69" t="n">
        <v>196</v>
      </c>
      <c r="D206" s="70" t="n">
        <f aca="false">kWhgen!D206/(Z750RatedkWh*SurveyHrsIn!D206)</f>
        <v>0.36989247311828</v>
      </c>
      <c r="E206" s="70" t="n">
        <f aca="false">kWhgen!E206/(Z750RatedkWh*SurveyHrsIn!E206)</f>
        <v>0.309025089605735</v>
      </c>
      <c r="F206" s="70" t="n">
        <f aca="false">kWhgen!F206/(Z750RatedkWh*SurveyHrsIn!F206)</f>
        <v>0.296805398788833</v>
      </c>
      <c r="G206" s="70" t="n">
        <f aca="false">kWhgen!G206/(Z750RatedkWh*SurveyHrsIn!G206)</f>
        <v>0.180308077957322</v>
      </c>
      <c r="H206" s="70" t="n">
        <f aca="false">kWhgen!H206/(Z750RatedkWh*SurveyHrsIn!H206)</f>
        <v>0.314161111111111</v>
      </c>
      <c r="I206" s="70" t="n">
        <f aca="false">kWhgen!I206/(Z750RatedkWh*SurveyHrsIn!I206)</f>
        <v>0.348387096774194</v>
      </c>
      <c r="J206" s="70" t="n">
        <f aca="false">kWhgen!J206/(Z750RatedkWh*SurveyHrsIn!J206)</f>
        <v>0.309259259259259</v>
      </c>
      <c r="K206" s="70" t="n">
        <f aca="false">kWhgen!K206/(Z750RatedkWh*SurveyHrsIn!K206)</f>
        <v>0.149462365591398</v>
      </c>
      <c r="L206" s="70" t="n">
        <f aca="false">kWhgen!L206/(Z750RatedkWh*SurveyHrsIn!L206)</f>
        <v>0.164516129032258</v>
      </c>
      <c r="M206" s="70" t="n">
        <f aca="false">kWhgen!M206/(Z750RatedkWh*SurveyHrsIn!M206)</f>
        <v>0.302735185185185</v>
      </c>
      <c r="N206" s="70" t="n">
        <f aca="false">kWhgen!N206/(Z750RatedkWh*SurveyHrsIn!N206)</f>
        <v>0.28813082437276</v>
      </c>
      <c r="O206" s="70" t="n">
        <f aca="false">kWhgen!O206/(Z750RatedkWh*SurveyHrsIn!O206)</f>
        <v>0.362592592592593</v>
      </c>
      <c r="P206" s="70" t="n">
        <f aca="false">kWhgen!P206/(Z750RatedkWh*SurveyHrsIn!P206)</f>
        <v>0.345878136200717</v>
      </c>
      <c r="Q206" s="70" t="n">
        <f aca="false">kWhgen!Q206/(Z750RatedkWh*SurveyHrsIn!Q206)</f>
        <v>0.375268817204301</v>
      </c>
      <c r="R206" s="70" t="n">
        <f aca="false">kWhgen!R206/(Z750RatedkWh*SurveyHrsIn!R206)</f>
        <v>0.34484126984127</v>
      </c>
      <c r="S206" s="70" t="n">
        <f aca="false">kWhgen!S206/(Z750RatedkWh*SurveyHrsIn!S206)</f>
        <v>0.281720430107527</v>
      </c>
      <c r="T206" s="70" t="n">
        <f aca="false">kWhgen!T206/(Z750RatedkWh*SurveyHrsIn!T206)</f>
        <v>0.45</v>
      </c>
      <c r="U206" s="70" t="n">
        <f aca="false">kWhgen!U206/(Z750RatedkWh*SurveyHrsIn!U206)</f>
        <v>0.369310850510118</v>
      </c>
      <c r="V206" s="70" t="n">
        <f aca="false">kWhgen!V206/(Z750RatedkWh*SurveyHrsIn!V206)</f>
        <v>0.282222222222222</v>
      </c>
      <c r="W206" s="70" t="n">
        <f aca="false">kWhgen!W206/(Z750RatedkWh*SurveyHrsIn!W206)</f>
        <v>0.157706093189964</v>
      </c>
      <c r="X206" s="70" t="n">
        <f aca="false">kWhgen!X206/(Z750RatedkWh*SurveyHrsIn!X206)</f>
        <v>0.170250896057348</v>
      </c>
      <c r="Y206" s="70" t="n">
        <f aca="false">kWhgen!Y206/(Z750RatedkWh*SurveyHrsIn!Y206)</f>
        <v>0.189259259259259</v>
      </c>
      <c r="Z206" s="70" t="n">
        <f aca="false">kWhgen!Z206/(Z750RatedkWh*SurveyHrsIn!Z206)</f>
        <v>0.372759856630824</v>
      </c>
      <c r="AA206" s="70" t="n">
        <f aca="false">kWhgen!AA206/(Z750RatedkWh*SurveyHrsIn!AA206)</f>
        <v>0.387407407407407</v>
      </c>
      <c r="AB206" s="70" t="n">
        <f aca="false">kWhgen!AB206/(Z750RatedkWh*SurveyHrsIn!AB206)</f>
        <v>0.416487455197133</v>
      </c>
      <c r="AC206" s="70" t="n">
        <f aca="false">kWhgen!AC206/(Z750RatedkWh*SurveyHrsIn!AC206)</f>
        <v>0.375120010473765</v>
      </c>
      <c r="AD206" s="70" t="n">
        <f aca="false">kWhgen!AD206/(Z750RatedkWh*SurveyHrsIn!AD206)</f>
        <v>0.513492063492063</v>
      </c>
      <c r="AE206" s="70" t="n">
        <f aca="false">kWhgen!AE206/(Z750RatedkWh*SurveyHrsIn!AE206)</f>
        <v>0.369175627240143</v>
      </c>
      <c r="AF206" s="70"/>
      <c r="AG206" s="70"/>
      <c r="AH206" s="70"/>
      <c r="AI206" s="70"/>
      <c r="AJ206" s="70"/>
      <c r="AK206" s="70"/>
      <c r="AL206" s="70"/>
      <c r="AM206" s="70"/>
      <c r="AN206" s="70"/>
      <c r="AO206" s="70" t="n">
        <f aca="false">AVERAGE(E206:P206)</f>
        <v>0.280938438872614</v>
      </c>
      <c r="AP206" s="70" t="n">
        <f aca="false">AVERAGE(Q206:AB206)</f>
        <v>0.316436213135614</v>
      </c>
      <c r="AQ206" s="70" t="n">
        <f aca="false">AVERAGE(AC206:AN206)</f>
        <v>0.419262567068657</v>
      </c>
      <c r="AR206" s="70" t="n">
        <f aca="false">AVERAGE(E206:G206)</f>
        <v>0.262046188783963</v>
      </c>
      <c r="AS206" s="70" t="n">
        <f aca="false">AVERAGE(H206:J206)</f>
        <v>0.323935822381521</v>
      </c>
      <c r="AT206" s="70" t="n">
        <f aca="false">AVERAGE(K206:M206)</f>
        <v>0.205571226602947</v>
      </c>
      <c r="AU206" s="136" t="n">
        <f aca="false">AVERAGE(N206:P206)</f>
        <v>0.332200517722023</v>
      </c>
      <c r="AV206" s="70" t="n">
        <f aca="false">AVERAGE(Q206:S206)</f>
        <v>0.333943505717699</v>
      </c>
      <c r="AW206" s="70" t="n">
        <f aca="false">AVERAGE(T206:V206)</f>
        <v>0.36717769091078</v>
      </c>
      <c r="AX206" s="70" t="n">
        <f aca="false">AVERAGE(W206:Y206)</f>
        <v>0.172405416168857</v>
      </c>
      <c r="AY206" s="70" t="n">
        <f aca="false">AVERAGE(Z206:AB206)</f>
        <v>0.392218239745122</v>
      </c>
      <c r="AZ206" s="70" t="n">
        <f aca="false">AVERAGE(AC206:AE206)</f>
        <v>0.419262567068657</v>
      </c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</row>
    <row r="207" customFormat="false" ht="12.75" hidden="true" customHeight="false" outlineLevel="0" collapsed="false">
      <c r="A207" s="69" t="s">
        <v>12</v>
      </c>
      <c r="B207" s="69" t="n">
        <v>1</v>
      </c>
      <c r="C207" s="69" t="n">
        <v>197</v>
      </c>
      <c r="D207" s="70" t="n">
        <f aca="false">kWhgen!D207/(Z750RatedkWh*SurveyHrsIn!D207)</f>
        <v>0.413978494623656</v>
      </c>
      <c r="E207" s="70" t="n">
        <f aca="false">kWhgen!E207/(Z750RatedkWh*SurveyHrsIn!E207)</f>
        <v>0.381641577060932</v>
      </c>
      <c r="F207" s="70" t="n">
        <f aca="false">kWhgen!F207/(Z750RatedkWh*SurveyHrsIn!F207)</f>
        <v>0.379417480819478</v>
      </c>
      <c r="G207" s="70" t="n">
        <f aca="false">kWhgen!G207/(Z750RatedkWh*SurveyHrsIn!G207)</f>
        <v>0.26886928939219</v>
      </c>
      <c r="H207" s="70" t="n">
        <f aca="false">kWhgen!H207/(Z750RatedkWh*SurveyHrsIn!H207)</f>
        <v>0.398816666666667</v>
      </c>
      <c r="I207" s="70" t="n">
        <f aca="false">kWhgen!I207/(Z750RatedkWh*SurveyHrsIn!I207)</f>
        <v>0.316487455197133</v>
      </c>
      <c r="J207" s="70" t="n">
        <f aca="false">kWhgen!J207/(Z750RatedkWh*SurveyHrsIn!J207)</f>
        <v>0.291851851851852</v>
      </c>
      <c r="K207" s="70" t="n">
        <f aca="false">kWhgen!K207/(Z750RatedkWh*SurveyHrsIn!K207)</f>
        <v>0.15663082437276</v>
      </c>
      <c r="L207" s="70" t="n">
        <f aca="false">kWhgen!L207/(Z750RatedkWh*SurveyHrsIn!L207)</f>
        <v>0.172401433691756</v>
      </c>
      <c r="M207" s="70" t="n">
        <f aca="false">kWhgen!M207/(Z750RatedkWh*SurveyHrsIn!M207)</f>
        <v>0.322285185185185</v>
      </c>
      <c r="N207" s="70" t="n">
        <f aca="false">kWhgen!N207/(Z750RatedkWh*SurveyHrsIn!N207)</f>
        <v>0.326318996415771</v>
      </c>
      <c r="O207" s="70" t="n">
        <f aca="false">kWhgen!O207/(Z750RatedkWh*SurveyHrsIn!O207)</f>
        <v>0.394444444444444</v>
      </c>
      <c r="P207" s="70" t="n">
        <f aca="false">kWhgen!P207/(Z750RatedkWh*SurveyHrsIn!P207)</f>
        <v>0.243727598566308</v>
      </c>
      <c r="Q207" s="70" t="n">
        <f aca="false">kWhgen!Q207/(Z750RatedkWh*SurveyHrsIn!Q207)</f>
        <v>0.249462365591398</v>
      </c>
      <c r="R207" s="70" t="n">
        <f aca="false">kWhgen!R207/(Z750RatedkWh*SurveyHrsIn!R207)</f>
        <v>0.226587301587302</v>
      </c>
      <c r="S207" s="70" t="n">
        <f aca="false">kWhgen!S207/(Z750RatedkWh*SurveyHrsIn!S207)</f>
        <v>0.245878136200717</v>
      </c>
      <c r="T207" s="70" t="n">
        <f aca="false">kWhgen!T207/(Z750RatedkWh*SurveyHrsIn!T207)</f>
        <v>0.412962962962963</v>
      </c>
      <c r="U207" s="70" t="n">
        <f aca="false">kWhgen!U207/(Z750RatedkWh*SurveyHrsIn!U207)</f>
        <v>0.343841136681834</v>
      </c>
      <c r="V207" s="70" t="n">
        <f aca="false">kWhgen!V207/(Z750RatedkWh*SurveyHrsIn!V207)</f>
        <v>0.27</v>
      </c>
      <c r="W207" s="70" t="n">
        <f aca="false">kWhgen!W207/(Z750RatedkWh*SurveyHrsIn!W207)</f>
        <v>0.151971326164875</v>
      </c>
      <c r="X207" s="70" t="n">
        <f aca="false">kWhgen!X207/(Z750RatedkWh*SurveyHrsIn!X207)</f>
        <v>0.175627240143369</v>
      </c>
      <c r="Y207" s="70" t="n">
        <f aca="false">kWhgen!Y207/(Z750RatedkWh*SurveyHrsIn!Y207)</f>
        <v>0.190740740740741</v>
      </c>
      <c r="Z207" s="70" t="n">
        <f aca="false">kWhgen!Z207/(Z750RatedkWh*SurveyHrsIn!Z207)</f>
        <v>0.366666666666667</v>
      </c>
      <c r="AA207" s="70" t="n">
        <f aca="false">kWhgen!AA207/(Z750RatedkWh*SurveyHrsIn!AA207)</f>
        <v>0.386296296296296</v>
      </c>
      <c r="AB207" s="70" t="n">
        <f aca="false">kWhgen!AB207/(Z750RatedkWh*SurveyHrsIn!AB207)</f>
        <v>0.410752688172043</v>
      </c>
      <c r="AC207" s="70" t="n">
        <f aca="false">kWhgen!AC207/(Z750RatedkWh*SurveyHrsIn!AC207)</f>
        <v>0.38339250266695</v>
      </c>
      <c r="AD207" s="70" t="n">
        <f aca="false">kWhgen!AD207/(Z750RatedkWh*SurveyHrsIn!AD207)</f>
        <v>0.506746031746032</v>
      </c>
      <c r="AE207" s="70" t="n">
        <f aca="false">kWhgen!AE207/(Z750RatedkWh*SurveyHrsIn!AE207)</f>
        <v>0.308602150537634</v>
      </c>
      <c r="AF207" s="70"/>
      <c r="AG207" s="70"/>
      <c r="AH207" s="70"/>
      <c r="AI207" s="70"/>
      <c r="AJ207" s="70"/>
      <c r="AK207" s="70"/>
      <c r="AL207" s="70"/>
      <c r="AM207" s="70"/>
      <c r="AN207" s="70"/>
      <c r="AO207" s="70" t="n">
        <f aca="false">AVERAGE(E207:P207)</f>
        <v>0.304407733638706</v>
      </c>
      <c r="AP207" s="70" t="n">
        <f aca="false">AVERAGE(Q207:AB207)</f>
        <v>0.285898905100684</v>
      </c>
      <c r="AQ207" s="70" t="n">
        <f aca="false">AVERAGE(AC207:AN207)</f>
        <v>0.399580228316872</v>
      </c>
      <c r="AR207" s="70" t="n">
        <f aca="false">AVERAGE(E207:G207)</f>
        <v>0.343309449090867</v>
      </c>
      <c r="AS207" s="70" t="n">
        <f aca="false">AVERAGE(H207:J207)</f>
        <v>0.335718657905217</v>
      </c>
      <c r="AT207" s="70" t="n">
        <f aca="false">AVERAGE(K207:M207)</f>
        <v>0.217105814416567</v>
      </c>
      <c r="AU207" s="136" t="n">
        <f aca="false">AVERAGE(N207:P207)</f>
        <v>0.321497013142174</v>
      </c>
      <c r="AV207" s="70" t="n">
        <f aca="false">AVERAGE(Q207:S207)</f>
        <v>0.240642601126472</v>
      </c>
      <c r="AW207" s="70" t="n">
        <f aca="false">AVERAGE(T207:V207)</f>
        <v>0.342268033214932</v>
      </c>
      <c r="AX207" s="70" t="n">
        <f aca="false">AVERAGE(W207:Y207)</f>
        <v>0.172779769016328</v>
      </c>
      <c r="AY207" s="70" t="n">
        <f aca="false">AVERAGE(Z207:AB207)</f>
        <v>0.387905217045002</v>
      </c>
      <c r="AZ207" s="70" t="n">
        <f aca="false">AVERAGE(AC207:AE207)</f>
        <v>0.399580228316872</v>
      </c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</row>
    <row r="208" customFormat="false" ht="12.75" hidden="true" customHeight="false" outlineLevel="0" collapsed="false">
      <c r="A208" s="69" t="s">
        <v>12</v>
      </c>
      <c r="B208" s="69" t="n">
        <v>1</v>
      </c>
      <c r="C208" s="69" t="n">
        <v>198</v>
      </c>
      <c r="D208" s="70" t="n">
        <f aca="false">kWhgen!D208/(Z750RatedkWh*SurveyHrsIn!D208)</f>
        <v>0.424372759856631</v>
      </c>
      <c r="E208" s="70" t="n">
        <f aca="false">kWhgen!E208/(Z750RatedkWh*SurveyHrsIn!E208)</f>
        <v>0.372767025089606</v>
      </c>
      <c r="F208" s="70" t="n">
        <f aca="false">kWhgen!F208/(Z750RatedkWh*SurveyHrsIn!F208)</f>
        <v>0.435862840034987</v>
      </c>
      <c r="G208" s="70" t="n">
        <f aca="false">kWhgen!G208/(Z750RatedkWh*SurveyHrsIn!G208)</f>
        <v>0.312512764092107</v>
      </c>
      <c r="H208" s="70" t="n">
        <f aca="false">kWhgen!H208/(Z750RatedkWh*SurveyHrsIn!H208)</f>
        <v>0.305585185185185</v>
      </c>
      <c r="I208" s="70" t="n">
        <f aca="false">kWhgen!I208/(Z750RatedkWh*SurveyHrsIn!I208)</f>
        <v>0.342652329749104</v>
      </c>
      <c r="J208" s="70" t="n">
        <f aca="false">kWhgen!J208/(Z750RatedkWh*SurveyHrsIn!J208)</f>
        <v>0.326666666666667</v>
      </c>
      <c r="K208" s="70" t="n">
        <f aca="false">kWhgen!K208/(Z750RatedkWh*SurveyHrsIn!K208)</f>
        <v>0.156989247311828</v>
      </c>
      <c r="L208" s="70" t="n">
        <f aca="false">kWhgen!L208/(Z750RatedkWh*SurveyHrsIn!L208)</f>
        <v>0.174551971326165</v>
      </c>
      <c r="M208" s="70" t="n">
        <f aca="false">kWhgen!M208/(Z750RatedkWh*SurveyHrsIn!M208)</f>
        <v>0.336153703703704</v>
      </c>
      <c r="N208" s="70" t="n">
        <f aca="false">kWhgen!N208/(Z750RatedkWh*SurveyHrsIn!N208)</f>
        <v>0.342639784946237</v>
      </c>
      <c r="O208" s="70" t="n">
        <f aca="false">kWhgen!O208/(Z750RatedkWh*SurveyHrsIn!O208)</f>
        <v>0.36962962962963</v>
      </c>
      <c r="P208" s="70" t="n">
        <f aca="false">kWhgen!P208/(Z750RatedkWh*SurveyHrsIn!P208)</f>
        <v>0.327240143369176</v>
      </c>
      <c r="Q208" s="70" t="n">
        <f aca="false">kWhgen!Q208/(Z750RatedkWh*SurveyHrsIn!Q208)</f>
        <v>0.399641577060932</v>
      </c>
      <c r="R208" s="70" t="n">
        <f aca="false">kWhgen!R208/(Z750RatedkWh*SurveyHrsIn!R208)</f>
        <v>0.342857142857143</v>
      </c>
      <c r="S208" s="70" t="n">
        <f aca="false">kWhgen!S208/(Z750RatedkWh*SurveyHrsIn!S208)</f>
        <v>0.307885304659498</v>
      </c>
      <c r="T208" s="70" t="n">
        <f aca="false">kWhgen!T208/(Z750RatedkWh*SurveyHrsIn!T208)</f>
        <v>0.441851851851852</v>
      </c>
      <c r="U208" s="70" t="n">
        <f aca="false">kWhgen!U208/(Z750RatedkWh*SurveyHrsIn!U208)</f>
        <v>0.37309688905216</v>
      </c>
      <c r="V208" s="70" t="n">
        <f aca="false">kWhgen!V208/(Z750RatedkWh*SurveyHrsIn!V208)</f>
        <v>0.292962962962963</v>
      </c>
      <c r="W208" s="70" t="n">
        <f aca="false">kWhgen!W208/(Z750RatedkWh*SurveyHrsIn!W208)</f>
        <v>0.165232974910394</v>
      </c>
      <c r="X208" s="70" t="n">
        <f aca="false">kWhgen!X208/(Z750RatedkWh*SurveyHrsIn!X208)</f>
        <v>0.18494623655914</v>
      </c>
      <c r="Y208" s="70" t="n">
        <f aca="false">kWhgen!Y208/(Z750RatedkWh*SurveyHrsIn!Y208)</f>
        <v>0.203333333333333</v>
      </c>
      <c r="Z208" s="70" t="n">
        <f aca="false">kWhgen!Z208/(Z750RatedkWh*SurveyHrsIn!Z208)</f>
        <v>0.380645161290323</v>
      </c>
      <c r="AA208" s="70" t="n">
        <f aca="false">kWhgen!AA208/(Z750RatedkWh*SurveyHrsIn!AA208)</f>
        <v>0.411111111111111</v>
      </c>
      <c r="AB208" s="70" t="n">
        <f aca="false">kWhgen!AB208/(Z750RatedkWh*SurveyHrsIn!AB208)</f>
        <v>0.4415770609319</v>
      </c>
      <c r="AC208" s="70" t="n">
        <f aca="false">kWhgen!AC208/(Z750RatedkWh*SurveyHrsIn!AC208)</f>
        <v>0.342448880773027</v>
      </c>
      <c r="AD208" s="70" t="n">
        <f aca="false">kWhgen!AD208/(Z750RatedkWh*SurveyHrsIn!AD208)</f>
        <v>0.537301587301587</v>
      </c>
      <c r="AE208" s="70" t="n">
        <f aca="false">kWhgen!AE208/(Z750RatedkWh*SurveyHrsIn!AE208)</f>
        <v>0.347670250896057</v>
      </c>
      <c r="AF208" s="70"/>
      <c r="AG208" s="70"/>
      <c r="AH208" s="70"/>
      <c r="AI208" s="70"/>
      <c r="AJ208" s="70"/>
      <c r="AK208" s="70"/>
      <c r="AL208" s="70"/>
      <c r="AM208" s="70"/>
      <c r="AN208" s="70"/>
      <c r="AO208" s="70" t="n">
        <f aca="false">AVERAGE(E208:P208)</f>
        <v>0.316937607592033</v>
      </c>
      <c r="AP208" s="70" t="n">
        <f aca="false">AVERAGE(Q208:AB208)</f>
        <v>0.328761800548396</v>
      </c>
      <c r="AQ208" s="70" t="n">
        <f aca="false">AVERAGE(AC208:AN208)</f>
        <v>0.40914023965689</v>
      </c>
      <c r="AR208" s="70" t="n">
        <f aca="false">AVERAGE(E208:G208)</f>
        <v>0.3737142097389</v>
      </c>
      <c r="AS208" s="70" t="n">
        <f aca="false">AVERAGE(H208:J208)</f>
        <v>0.324968060533652</v>
      </c>
      <c r="AT208" s="70" t="n">
        <f aca="false">AVERAGE(K208:M208)</f>
        <v>0.222564974113899</v>
      </c>
      <c r="AU208" s="136" t="n">
        <f aca="false">AVERAGE(N208:P208)</f>
        <v>0.346503185981681</v>
      </c>
      <c r="AV208" s="70" t="n">
        <f aca="false">AVERAGE(Q208:S208)</f>
        <v>0.350128008192524</v>
      </c>
      <c r="AW208" s="70" t="n">
        <f aca="false">AVERAGE(T208:V208)</f>
        <v>0.369303901288992</v>
      </c>
      <c r="AX208" s="70" t="n">
        <f aca="false">AVERAGE(W208:Y208)</f>
        <v>0.184504181600956</v>
      </c>
      <c r="AY208" s="70" t="n">
        <f aca="false">AVERAGE(Z208:AB208)</f>
        <v>0.411111111111111</v>
      </c>
      <c r="AZ208" s="70" t="n">
        <f aca="false">AVERAGE(AC208:AE208)</f>
        <v>0.40914023965689</v>
      </c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</row>
    <row r="209" customFormat="false" ht="12.75" hidden="true" customHeight="false" outlineLevel="0" collapsed="false">
      <c r="A209" s="69" t="s">
        <v>12</v>
      </c>
      <c r="B209" s="69" t="n">
        <v>1</v>
      </c>
      <c r="C209" s="69" t="n">
        <v>199</v>
      </c>
      <c r="D209" s="70" t="n">
        <f aca="false">kWhgen!D209/(Z750RatedkWh*SurveyHrsIn!D209)</f>
        <v>0.41326164874552</v>
      </c>
      <c r="E209" s="70" t="n">
        <f aca="false">kWhgen!E209/(Z750RatedkWh*SurveyHrsIn!E209)</f>
        <v>0.357838709677419</v>
      </c>
      <c r="F209" s="70" t="n">
        <f aca="false">kWhgen!F209/(Z750RatedkWh*SurveyHrsIn!F209)</f>
        <v>0.403341341679031</v>
      </c>
      <c r="G209" s="70" t="n">
        <f aca="false">kWhgen!G209/(Z750RatedkWh*SurveyHrsIn!G209)</f>
        <v>0.293080268057837</v>
      </c>
      <c r="H209" s="70" t="n">
        <f aca="false">kWhgen!H209/(Z750RatedkWh*SurveyHrsIn!H209)</f>
        <v>0.408088888888889</v>
      </c>
      <c r="I209" s="70" t="n">
        <f aca="false">kWhgen!I209/(Z750RatedkWh*SurveyHrsIn!I209)</f>
        <v>0.333691756272401</v>
      </c>
      <c r="J209" s="70" t="n">
        <f aca="false">kWhgen!J209/(Z750RatedkWh*SurveyHrsIn!J209)</f>
        <v>0.282592592592593</v>
      </c>
      <c r="K209" s="70" t="n">
        <f aca="false">kWhgen!K209/(Z750RatedkWh*SurveyHrsIn!K209)</f>
        <v>0.156272401433692</v>
      </c>
      <c r="L209" s="70" t="n">
        <f aca="false">kWhgen!L209/(Z750RatedkWh*SurveyHrsIn!L209)</f>
        <v>0.169534050179211</v>
      </c>
      <c r="M209" s="70" t="n">
        <f aca="false">kWhgen!M209/(Z750RatedkWh*SurveyHrsIn!M209)</f>
        <v>0.284205555555556</v>
      </c>
      <c r="N209" s="70" t="n">
        <f aca="false">kWhgen!N209/(Z750RatedkWh*SurveyHrsIn!N209)</f>
        <v>0.216709677419355</v>
      </c>
      <c r="O209" s="70" t="n">
        <f aca="false">kWhgen!O209/(Z750RatedkWh*SurveyHrsIn!O209)</f>
        <v>0.375185185185185</v>
      </c>
      <c r="P209" s="70" t="n">
        <f aca="false">kWhgen!P209/(Z750RatedkWh*SurveyHrsIn!P209)</f>
        <v>0.359856630824373</v>
      </c>
      <c r="Q209" s="70" t="n">
        <f aca="false">kWhgen!Q209/(Z750RatedkWh*SurveyHrsIn!Q209)</f>
        <v>0.393189964157706</v>
      </c>
      <c r="R209" s="70" t="n">
        <f aca="false">kWhgen!R209/(Z750RatedkWh*SurveyHrsIn!R209)</f>
        <v>0.331746031746032</v>
      </c>
      <c r="S209" s="70" t="n">
        <f aca="false">kWhgen!S209/(Z750RatedkWh*SurveyHrsIn!S209)</f>
        <v>0.277777777777778</v>
      </c>
      <c r="T209" s="70" t="n">
        <f aca="false">kWhgen!T209/(Z750RatedkWh*SurveyHrsIn!T209)</f>
        <v>0.422222222222222</v>
      </c>
      <c r="U209" s="70" t="n">
        <f aca="false">kWhgen!U209/(Z750RatedkWh*SurveyHrsIn!U209)</f>
        <v>0.372752703730156</v>
      </c>
      <c r="V209" s="70" t="n">
        <f aca="false">kWhgen!V209/(Z750RatedkWh*SurveyHrsIn!V209)</f>
        <v>0.29037037037037</v>
      </c>
      <c r="W209" s="70" t="n">
        <f aca="false">kWhgen!W209/(Z750RatedkWh*SurveyHrsIn!W209)</f>
        <v>0.155555555555556</v>
      </c>
      <c r="X209" s="70" t="n">
        <f aca="false">kWhgen!X209/(Z750RatedkWh*SurveyHrsIn!X209)</f>
        <v>0.185663082437276</v>
      </c>
      <c r="Y209" s="70" t="n">
        <f aca="false">kWhgen!Y209/(Z750RatedkWh*SurveyHrsIn!Y209)</f>
        <v>0.203703703703704</v>
      </c>
      <c r="Z209" s="70" t="n">
        <f aca="false">kWhgen!Z209/(Z750RatedkWh*SurveyHrsIn!Z209)</f>
        <v>0.387455197132617</v>
      </c>
      <c r="AA209" s="70" t="n">
        <f aca="false">kWhgen!AA209/(Z750RatedkWh*SurveyHrsIn!AA209)</f>
        <v>0.414444444444444</v>
      </c>
      <c r="AB209" s="70" t="n">
        <f aca="false">kWhgen!AB209/(Z750RatedkWh*SurveyHrsIn!AB209)</f>
        <v>0.430824372759857</v>
      </c>
      <c r="AC209" s="70" t="n">
        <f aca="false">kWhgen!AC209/(Z750RatedkWh*SurveyHrsIn!AC209)</f>
        <v>0.402871042641956</v>
      </c>
      <c r="AD209" s="70" t="n">
        <f aca="false">kWhgen!AD209/(Z750RatedkWh*SurveyHrsIn!AD209)</f>
        <v>0.527380952380952</v>
      </c>
      <c r="AE209" s="70" t="n">
        <f aca="false">kWhgen!AE209/(Z750RatedkWh*SurveyHrsIn!AE209)</f>
        <v>0.363440860215054</v>
      </c>
      <c r="AF209" s="70"/>
      <c r="AG209" s="70"/>
      <c r="AH209" s="70"/>
      <c r="AI209" s="70"/>
      <c r="AJ209" s="70"/>
      <c r="AK209" s="70"/>
      <c r="AL209" s="70"/>
      <c r="AM209" s="70"/>
      <c r="AN209" s="70"/>
      <c r="AO209" s="70" t="n">
        <f aca="false">AVERAGE(E209:P209)</f>
        <v>0.303366421480462</v>
      </c>
      <c r="AP209" s="70" t="n">
        <f aca="false">AVERAGE(Q209:AB209)</f>
        <v>0.322142118836476</v>
      </c>
      <c r="AQ209" s="70" t="n">
        <f aca="false">AVERAGE(AC209:AN209)</f>
        <v>0.431230951745987</v>
      </c>
      <c r="AR209" s="70" t="n">
        <f aca="false">AVERAGE(E209:G209)</f>
        <v>0.351420106471429</v>
      </c>
      <c r="AS209" s="70" t="n">
        <f aca="false">AVERAGE(H209:J209)</f>
        <v>0.341457745917961</v>
      </c>
      <c r="AT209" s="70" t="n">
        <f aca="false">AVERAGE(K209:M209)</f>
        <v>0.20333733572282</v>
      </c>
      <c r="AU209" s="136" t="n">
        <f aca="false">AVERAGE(N209:P209)</f>
        <v>0.317250497809638</v>
      </c>
      <c r="AV209" s="70" t="n">
        <f aca="false">AVERAGE(Q209:S209)</f>
        <v>0.334237924560505</v>
      </c>
      <c r="AW209" s="70" t="n">
        <f aca="false">AVERAGE(T209:V209)</f>
        <v>0.361781765440916</v>
      </c>
      <c r="AX209" s="70" t="n">
        <f aca="false">AVERAGE(W209:Y209)</f>
        <v>0.181640780565512</v>
      </c>
      <c r="AY209" s="70" t="n">
        <f aca="false">AVERAGE(Z209:AB209)</f>
        <v>0.410908004778973</v>
      </c>
      <c r="AZ209" s="70" t="n">
        <f aca="false">AVERAGE(AC209:AE209)</f>
        <v>0.431230951745987</v>
      </c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</row>
    <row r="210" customFormat="false" ht="12.75" hidden="true" customHeight="false" outlineLevel="0" collapsed="false">
      <c r="A210" s="69" t="s">
        <v>12</v>
      </c>
      <c r="B210" s="69" t="n">
        <v>1</v>
      </c>
      <c r="C210" s="69" t="n">
        <v>200</v>
      </c>
      <c r="D210" s="70" t="n">
        <f aca="false">kWhgen!D210/(Z750RatedkWh*SurveyHrsIn!D210)</f>
        <v>0.418637992831541</v>
      </c>
      <c r="E210" s="70" t="n">
        <f aca="false">kWhgen!E210/(Z750RatedkWh*SurveyHrsIn!E210)</f>
        <v>0.368732974910394</v>
      </c>
      <c r="F210" s="70" t="n">
        <f aca="false">kWhgen!F210/(Z750RatedkWh*SurveyHrsIn!F210)</f>
        <v>0.426891392212654</v>
      </c>
      <c r="G210" s="70" t="n">
        <f aca="false">kWhgen!G210/(Z750RatedkWh*SurveyHrsIn!G210)</f>
        <v>0.31824694324976</v>
      </c>
      <c r="H210" s="70" t="n">
        <f aca="false">kWhgen!H210/(Z750RatedkWh*SurveyHrsIn!H210)</f>
        <v>0.281061111111111</v>
      </c>
      <c r="I210" s="70" t="n">
        <f aca="false">kWhgen!I210/(Z750RatedkWh*SurveyHrsIn!I210)</f>
        <v>0.352329749103943</v>
      </c>
      <c r="J210" s="70" t="n">
        <f aca="false">kWhgen!J210/(Z750RatedkWh*SurveyHrsIn!J210)</f>
        <v>0.324814814814815</v>
      </c>
      <c r="K210" s="70" t="n">
        <f aca="false">kWhgen!K210/(Z750RatedkWh*SurveyHrsIn!K210)</f>
        <v>0.160573476702509</v>
      </c>
      <c r="L210" s="70" t="n">
        <f aca="false">kWhgen!L210/(Z750RatedkWh*SurveyHrsIn!L210)</f>
        <v>0.177777777777778</v>
      </c>
      <c r="M210" s="70" t="n">
        <f aca="false">kWhgen!M210/(Z750RatedkWh*SurveyHrsIn!M210)</f>
        <v>0.355174074074074</v>
      </c>
      <c r="N210" s="70" t="n">
        <f aca="false">kWhgen!N210/(Z750RatedkWh*SurveyHrsIn!N210)</f>
        <v>0.353636200716846</v>
      </c>
      <c r="O210" s="70" t="n">
        <f aca="false">kWhgen!O210/(Z750RatedkWh*SurveyHrsIn!O210)</f>
        <v>0.381851851851852</v>
      </c>
      <c r="P210" s="70" t="n">
        <f aca="false">kWhgen!P210/(Z750RatedkWh*SurveyHrsIn!P210)</f>
        <v>0.370609318996416</v>
      </c>
      <c r="Q210" s="70" t="n">
        <f aca="false">kWhgen!Q210/(Z750RatedkWh*SurveyHrsIn!Q210)</f>
        <v>0.418637992831541</v>
      </c>
      <c r="R210" s="70" t="n">
        <f aca="false">kWhgen!R210/(Z750RatedkWh*SurveyHrsIn!R210)</f>
        <v>0.332539682539683</v>
      </c>
      <c r="S210" s="70" t="n">
        <f aca="false">kWhgen!S210/(Z750RatedkWh*SurveyHrsIn!S210)</f>
        <v>0.311111111111111</v>
      </c>
      <c r="T210" s="70" t="n">
        <f aca="false">kWhgen!T210/(Z750RatedkWh*SurveyHrsIn!T210)</f>
        <v>0.443703703703704</v>
      </c>
      <c r="U210" s="70" t="n">
        <f aca="false">kWhgen!U210/(Z750RatedkWh*SurveyHrsIn!U210)</f>
        <v>0.383766634034279</v>
      </c>
      <c r="V210" s="70" t="n">
        <f aca="false">kWhgen!V210/(Z750RatedkWh*SurveyHrsIn!V210)</f>
        <v>0.297777777777778</v>
      </c>
      <c r="W210" s="70" t="n">
        <f aca="false">kWhgen!W210/(Z750RatedkWh*SurveyHrsIn!W210)</f>
        <v>0.163799283154122</v>
      </c>
      <c r="X210" s="70" t="n">
        <f aca="false">kWhgen!X210/(Z750RatedkWh*SurveyHrsIn!X210)</f>
        <v>0.181720430107527</v>
      </c>
      <c r="Y210" s="70" t="n">
        <f aca="false">kWhgen!Y210/(Z750RatedkWh*SurveyHrsIn!Y210)</f>
        <v>0.198518518518519</v>
      </c>
      <c r="Z210" s="70" t="n">
        <f aca="false">kWhgen!Z210/(Z750RatedkWh*SurveyHrsIn!Z210)</f>
        <v>0.373835125448029</v>
      </c>
      <c r="AA210" s="70" t="n">
        <f aca="false">kWhgen!AA210/(Z750RatedkWh*SurveyHrsIn!AA210)</f>
        <v>0.413703703703704</v>
      </c>
      <c r="AB210" s="70" t="n">
        <f aca="false">kWhgen!AB210/(Z750RatedkWh*SurveyHrsIn!AB210)</f>
        <v>0.464516129032258</v>
      </c>
      <c r="AC210" s="70" t="n">
        <f aca="false">kWhgen!AC210/(Z750RatedkWh*SurveyHrsIn!AC210)</f>
        <v>0.450021556807708</v>
      </c>
      <c r="AD210" s="70" t="n">
        <f aca="false">kWhgen!AD210/(Z750RatedkWh*SurveyHrsIn!AD210)</f>
        <v>0.565873015873016</v>
      </c>
      <c r="AE210" s="70" t="n">
        <f aca="false">kWhgen!AE210/(Z750RatedkWh*SurveyHrsIn!AE210)</f>
        <v>0.400716845878136</v>
      </c>
      <c r="AF210" s="70"/>
      <c r="AG210" s="70"/>
      <c r="AH210" s="70"/>
      <c r="AI210" s="70"/>
      <c r="AJ210" s="70"/>
      <c r="AK210" s="70"/>
      <c r="AL210" s="70"/>
      <c r="AM210" s="70"/>
      <c r="AN210" s="70"/>
      <c r="AO210" s="70" t="n">
        <f aca="false">AVERAGE(E210:P210)</f>
        <v>0.322641640460179</v>
      </c>
      <c r="AP210" s="70" t="n">
        <f aca="false">AVERAGE(Q210:AB210)</f>
        <v>0.331969174330188</v>
      </c>
      <c r="AQ210" s="70" t="n">
        <f aca="false">AVERAGE(AC210:AN210)</f>
        <v>0.472203806186287</v>
      </c>
      <c r="AR210" s="70" t="n">
        <f aca="false">AVERAGE(E210:G210)</f>
        <v>0.371290436790936</v>
      </c>
      <c r="AS210" s="70" t="n">
        <f aca="false">AVERAGE(H210:J210)</f>
        <v>0.319401891676623</v>
      </c>
      <c r="AT210" s="70" t="n">
        <f aca="false">AVERAGE(K210:M210)</f>
        <v>0.23117510951812</v>
      </c>
      <c r="AU210" s="136" t="n">
        <f aca="false">AVERAGE(N210:P210)</f>
        <v>0.368699123855038</v>
      </c>
      <c r="AV210" s="70" t="n">
        <f aca="false">AVERAGE(Q210:S210)</f>
        <v>0.354096262160778</v>
      </c>
      <c r="AW210" s="70" t="n">
        <f aca="false">AVERAGE(T210:V210)</f>
        <v>0.37508270517192</v>
      </c>
      <c r="AX210" s="70" t="n">
        <f aca="false">AVERAGE(W210:Y210)</f>
        <v>0.181346077260056</v>
      </c>
      <c r="AY210" s="70" t="n">
        <f aca="false">AVERAGE(Z210:AB210)</f>
        <v>0.417351652727997</v>
      </c>
      <c r="AZ210" s="70" t="n">
        <f aca="false">AVERAGE(AC210:AE210)</f>
        <v>0.472203806186287</v>
      </c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</row>
    <row r="211" customFormat="false" ht="12.75" hidden="true" customHeight="false" outlineLevel="0" collapsed="false">
      <c r="A211" s="69" t="s">
        <v>12</v>
      </c>
      <c r="B211" s="69" t="n">
        <v>1</v>
      </c>
      <c r="C211" s="69" t="n">
        <v>201</v>
      </c>
      <c r="D211" s="70" t="n">
        <f aca="false">kWhgen!D211/(Z750RatedkWh*SurveyHrsIn!D211)</f>
        <v>0.422939068100358</v>
      </c>
      <c r="E211" s="70" t="n">
        <f aca="false">kWhgen!E211/(Z750RatedkWh*SurveyHrsIn!E211)</f>
        <v>0.384062724014337</v>
      </c>
      <c r="F211" s="70" t="n">
        <f aca="false">kWhgen!F211/(Z750RatedkWh*SurveyHrsIn!F211)</f>
        <v>0.390257980271463</v>
      </c>
      <c r="G211" s="70" t="n">
        <f aca="false">kWhgen!G211/(Z750RatedkWh*SurveyHrsIn!G211)</f>
        <v>0.321751163846104</v>
      </c>
      <c r="H211" s="70" t="n">
        <f aca="false">kWhgen!H211/(Z750RatedkWh*SurveyHrsIn!H211)</f>
        <v>0.435001851851852</v>
      </c>
      <c r="I211" s="70" t="n">
        <f aca="false">kWhgen!I211/(Z750RatedkWh*SurveyHrsIn!I211)</f>
        <v>0.364874551971326</v>
      </c>
      <c r="J211" s="70" t="n">
        <f aca="false">kWhgen!J211/(Z750RatedkWh*SurveyHrsIn!J211)</f>
        <v>0.33</v>
      </c>
      <c r="K211" s="70" t="n">
        <f aca="false">kWhgen!K211/(Z750RatedkWh*SurveyHrsIn!K211)</f>
        <v>0.151254480286738</v>
      </c>
      <c r="L211" s="70" t="n">
        <f aca="false">kWhgen!L211/(Z750RatedkWh*SurveyHrsIn!L211)</f>
        <v>0.178494623655914</v>
      </c>
      <c r="M211" s="70" t="n">
        <f aca="false">kWhgen!M211/(Z750RatedkWh*SurveyHrsIn!M211)</f>
        <v>0.339377777777778</v>
      </c>
      <c r="N211" s="70" t="n">
        <f aca="false">kWhgen!N211/(Z750RatedkWh*SurveyHrsIn!N211)</f>
        <v>0.34755376344086</v>
      </c>
      <c r="O211" s="70" t="n">
        <f aca="false">kWhgen!O211/(Z750RatedkWh*SurveyHrsIn!O211)</f>
        <v>0.379259259259259</v>
      </c>
      <c r="P211" s="70" t="n">
        <f aca="false">kWhgen!P211/(Z750RatedkWh*SurveyHrsIn!P211)</f>
        <v>0.377060931899642</v>
      </c>
      <c r="Q211" s="70" t="n">
        <f aca="false">kWhgen!Q211/(Z750RatedkWh*SurveyHrsIn!Q211)</f>
        <v>0.417562724014337</v>
      </c>
      <c r="R211" s="70" t="n">
        <f aca="false">kWhgen!R211/(Z750RatedkWh*SurveyHrsIn!R211)</f>
        <v>0.361904761904762</v>
      </c>
      <c r="S211" s="70" t="n">
        <f aca="false">kWhgen!S211/(Z750RatedkWh*SurveyHrsIn!S211)</f>
        <v>0.311827956989247</v>
      </c>
      <c r="T211" s="70" t="n">
        <f aca="false">kWhgen!T211/(Z750RatedkWh*SurveyHrsIn!T211)</f>
        <v>0.427037037037037</v>
      </c>
      <c r="U211" s="70" t="n">
        <f aca="false">kWhgen!U211/(Z750RatedkWh*SurveyHrsIn!U211)</f>
        <v>0.37585037162819</v>
      </c>
      <c r="V211" s="70" t="n">
        <f aca="false">kWhgen!V211/(Z750RatedkWh*SurveyHrsIn!V211)</f>
        <v>0.285555555555556</v>
      </c>
      <c r="W211" s="70" t="n">
        <f aca="false">kWhgen!W211/(Z750RatedkWh*SurveyHrsIn!W211)</f>
        <v>0.156989247311828</v>
      </c>
      <c r="X211" s="70" t="n">
        <f aca="false">kWhgen!X211/(Z750RatedkWh*SurveyHrsIn!X211)</f>
        <v>0.189605734767025</v>
      </c>
      <c r="Y211" s="70" t="n">
        <f aca="false">kWhgen!Y211/(Z750RatedkWh*SurveyHrsIn!Y211)</f>
        <v>0.201481481481481</v>
      </c>
      <c r="Z211" s="70" t="n">
        <f aca="false">kWhgen!Z211/(Z750RatedkWh*SurveyHrsIn!Z211)</f>
        <v>0.396774193548387</v>
      </c>
      <c r="AA211" s="70" t="n">
        <f aca="false">kWhgen!AA211/(Z750RatedkWh*SurveyHrsIn!AA211)</f>
        <v>0.425925925925926</v>
      </c>
      <c r="AB211" s="70" t="n">
        <f aca="false">kWhgen!AB211/(Z750RatedkWh*SurveyHrsIn!AB211)</f>
        <v>0.422939068100358</v>
      </c>
      <c r="AC211" s="70" t="n">
        <f aca="false">kWhgen!AC211/(Z750RatedkWh*SurveyHrsIn!AC211)</f>
        <v>0.411106528973358</v>
      </c>
      <c r="AD211" s="70" t="n">
        <f aca="false">kWhgen!AD211/(Z750RatedkWh*SurveyHrsIn!AD211)</f>
        <v>0.402777777777778</v>
      </c>
      <c r="AE211" s="70" t="n">
        <f aca="false">kWhgen!AE211/(Z750RatedkWh*SurveyHrsIn!AE211)</f>
        <v>0.350179211469534</v>
      </c>
      <c r="AF211" s="70"/>
      <c r="AG211" s="70"/>
      <c r="AH211" s="70"/>
      <c r="AI211" s="70"/>
      <c r="AJ211" s="70"/>
      <c r="AK211" s="70"/>
      <c r="AL211" s="70"/>
      <c r="AM211" s="70"/>
      <c r="AN211" s="70"/>
      <c r="AO211" s="70" t="n">
        <f aca="false">AVERAGE(E211:P211)</f>
        <v>0.333245759022939</v>
      </c>
      <c r="AP211" s="70" t="n">
        <f aca="false">AVERAGE(Q211:AB211)</f>
        <v>0.331121171522011</v>
      </c>
      <c r="AQ211" s="70" t="n">
        <f aca="false">AVERAGE(AC211:AN211)</f>
        <v>0.388021172740223</v>
      </c>
      <c r="AR211" s="70" t="n">
        <f aca="false">AVERAGE(E211:G211)</f>
        <v>0.365357289377301</v>
      </c>
      <c r="AS211" s="70" t="n">
        <f aca="false">AVERAGE(H211:J211)</f>
        <v>0.376625467941059</v>
      </c>
      <c r="AT211" s="70" t="n">
        <f aca="false">AVERAGE(K211:M211)</f>
        <v>0.22304229390681</v>
      </c>
      <c r="AU211" s="136" t="n">
        <f aca="false">AVERAGE(N211:P211)</f>
        <v>0.367957984866587</v>
      </c>
      <c r="AV211" s="70" t="n">
        <f aca="false">AVERAGE(Q211:S211)</f>
        <v>0.363765147636115</v>
      </c>
      <c r="AW211" s="70" t="n">
        <f aca="false">AVERAGE(T211:V211)</f>
        <v>0.362814321406928</v>
      </c>
      <c r="AX211" s="70" t="n">
        <f aca="false">AVERAGE(W211:Y211)</f>
        <v>0.182692154520112</v>
      </c>
      <c r="AY211" s="70" t="n">
        <f aca="false">AVERAGE(Z211:AB211)</f>
        <v>0.415213062524891</v>
      </c>
      <c r="AZ211" s="70" t="n">
        <f aca="false">AVERAGE(AC211:AE211)</f>
        <v>0.388021172740223</v>
      </c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</row>
    <row r="212" customFormat="false" ht="12.75" hidden="true" customHeight="false" outlineLevel="0" collapsed="false">
      <c r="A212" s="69" t="s">
        <v>12</v>
      </c>
      <c r="B212" s="69" t="n">
        <v>1</v>
      </c>
      <c r="C212" s="69" t="n">
        <v>202</v>
      </c>
      <c r="D212" s="70" t="n">
        <f aca="false">kWhgen!D212/(Z750RatedkWh*SurveyHrsIn!D212)</f>
        <v>0.16415770609319</v>
      </c>
      <c r="E212" s="70" t="n">
        <f aca="false">kWhgen!E212/(Z750RatedkWh*SurveyHrsIn!E212)</f>
        <v>0.255772401433692</v>
      </c>
      <c r="F212" s="70" t="n">
        <f aca="false">kWhgen!F212/(Z750RatedkWh*SurveyHrsIn!F212)</f>
        <v>0.416424703086599</v>
      </c>
      <c r="G212" s="70" t="n">
        <f aca="false">kWhgen!G212/(Z750RatedkWh*SurveyHrsIn!G212)</f>
        <v>0.297540185180457</v>
      </c>
      <c r="H212" s="70" t="n">
        <f aca="false">kWhgen!H212/(Z750RatedkWh*SurveyHrsIn!H212)</f>
        <v>0.357037037037037</v>
      </c>
      <c r="I212" s="70" t="n">
        <f aca="false">kWhgen!I212/(Z750RatedkWh*SurveyHrsIn!I212)</f>
        <v>0.301433691756272</v>
      </c>
      <c r="J212" s="70" t="n">
        <f aca="false">kWhgen!J212/(Z750RatedkWh*SurveyHrsIn!J212)</f>
        <v>0.285925925925926</v>
      </c>
      <c r="K212" s="70" t="n">
        <f aca="false">kWhgen!K212/(Z750RatedkWh*SurveyHrsIn!K212)</f>
        <v>0.143010752688172</v>
      </c>
      <c r="L212" s="70" t="n">
        <f aca="false">kWhgen!L212/(Z750RatedkWh*SurveyHrsIn!L212)</f>
        <v>0.1584229390681</v>
      </c>
      <c r="M212" s="70" t="n">
        <f aca="false">kWhgen!M212/(Z750RatedkWh*SurveyHrsIn!M212)</f>
        <v>0.314601851851852</v>
      </c>
      <c r="N212" s="70" t="n">
        <f aca="false">kWhgen!N212/(Z750RatedkWh*SurveyHrsIn!N212)</f>
        <v>0.333659498207885</v>
      </c>
      <c r="O212" s="70" t="n">
        <f aca="false">kWhgen!O212/(Z750RatedkWh*SurveyHrsIn!O212)</f>
        <v>0.391481481481482</v>
      </c>
      <c r="P212" s="70" t="n">
        <f aca="false">kWhgen!P212/(Z750RatedkWh*SurveyHrsIn!P212)</f>
        <v>0.282078853046595</v>
      </c>
      <c r="Q212" s="70" t="n">
        <f aca="false">kWhgen!Q212/(Z750RatedkWh*SurveyHrsIn!Q212)</f>
        <v>0.365098566308244</v>
      </c>
      <c r="R212" s="70" t="n">
        <f aca="false">kWhgen!R212/(Z750RatedkWh*SurveyHrsIn!R212)</f>
        <v>0.269228174603175</v>
      </c>
      <c r="S212" s="70" t="n">
        <f aca="false">kWhgen!S212/(Z750RatedkWh*SurveyHrsIn!S212)</f>
        <v>0.2</v>
      </c>
      <c r="T212" s="70" t="n">
        <f aca="false">kWhgen!T212/(Z750RatedkWh*SurveyHrsIn!T212)</f>
        <v>0.442592592592593</v>
      </c>
      <c r="U212" s="70" t="n">
        <f aca="false">kWhgen!U212/(Z750RatedkWh*SurveyHrsIn!U212)</f>
        <v>0.354166696341949</v>
      </c>
      <c r="V212" s="70" t="n">
        <f aca="false">kWhgen!V212/(Z750RatedkWh*SurveyHrsIn!V212)</f>
        <v>0.236666666666667</v>
      </c>
      <c r="W212" s="70" t="n">
        <f aca="false">kWhgen!W212/(Z750RatedkWh*SurveyHrsIn!W212)</f>
        <v>0.14336917562724</v>
      </c>
      <c r="X212" s="70" t="n">
        <f aca="false">kWhgen!X212/(Z750RatedkWh*SurveyHrsIn!X212)</f>
        <v>0.160215053763441</v>
      </c>
      <c r="Y212" s="70" t="n">
        <f aca="false">kWhgen!Y212/(Z750RatedkWh*SurveyHrsIn!Y212)</f>
        <v>0.188518518518519</v>
      </c>
      <c r="Z212" s="70" t="n">
        <f aca="false">kWhgen!Z212/(Z750RatedkWh*SurveyHrsIn!Z212)</f>
        <v>0.362724014336918</v>
      </c>
      <c r="AA212" s="70" t="n">
        <f aca="false">kWhgen!AA212/(Z750RatedkWh*SurveyHrsIn!AA212)</f>
        <v>0.377037037037037</v>
      </c>
      <c r="AB212" s="70" t="n">
        <f aca="false">kWhgen!AB212/(Z750RatedkWh*SurveyHrsIn!AB212)</f>
        <v>0.286021505376344</v>
      </c>
      <c r="AC212" s="70" t="n">
        <f aca="false">kWhgen!AC212/(Z750RatedkWh*SurveyHrsIn!AC212)</f>
        <v>0.354383271198128</v>
      </c>
      <c r="AD212" s="70" t="n">
        <f aca="false">kWhgen!AD212/(Z750RatedkWh*SurveyHrsIn!AD212)</f>
        <v>0.492857142857143</v>
      </c>
      <c r="AE212" s="70" t="n">
        <f aca="false">kWhgen!AE212/(Z750RatedkWh*SurveyHrsIn!AE212)</f>
        <v>0.346236559139785</v>
      </c>
      <c r="AF212" s="70"/>
      <c r="AG212" s="70"/>
      <c r="AH212" s="70"/>
      <c r="AI212" s="70"/>
      <c r="AJ212" s="70"/>
      <c r="AK212" s="70"/>
      <c r="AL212" s="70"/>
      <c r="AM212" s="70"/>
      <c r="AN212" s="70"/>
      <c r="AO212" s="70" t="n">
        <f aca="false">AVERAGE(E212:P212)</f>
        <v>0.294782443397006</v>
      </c>
      <c r="AP212" s="70" t="n">
        <f aca="false">AVERAGE(Q212:AB212)</f>
        <v>0.282136500097677</v>
      </c>
      <c r="AQ212" s="70" t="n">
        <f aca="false">AVERAGE(AC212:AN212)</f>
        <v>0.397825657731685</v>
      </c>
      <c r="AR212" s="70" t="n">
        <f aca="false">AVERAGE(E212:G212)</f>
        <v>0.323245763233583</v>
      </c>
      <c r="AS212" s="70" t="n">
        <f aca="false">AVERAGE(H212:J212)</f>
        <v>0.314798884906412</v>
      </c>
      <c r="AT212" s="70" t="n">
        <f aca="false">AVERAGE(K212:M212)</f>
        <v>0.205345181202708</v>
      </c>
      <c r="AU212" s="136" t="n">
        <f aca="false">AVERAGE(N212:P212)</f>
        <v>0.335739944245321</v>
      </c>
      <c r="AV212" s="70" t="n">
        <f aca="false">AVERAGE(Q212:S212)</f>
        <v>0.278108913637139</v>
      </c>
      <c r="AW212" s="70" t="n">
        <f aca="false">AVERAGE(T212:V212)</f>
        <v>0.344475318533736</v>
      </c>
      <c r="AX212" s="70" t="n">
        <f aca="false">AVERAGE(W212:Y212)</f>
        <v>0.164034249303067</v>
      </c>
      <c r="AY212" s="70" t="n">
        <f aca="false">AVERAGE(Z212:AB212)</f>
        <v>0.341927518916766</v>
      </c>
      <c r="AZ212" s="70" t="n">
        <f aca="false">AVERAGE(AC212:AE212)</f>
        <v>0.397825657731685</v>
      </c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</row>
    <row r="213" customFormat="false" ht="12.75" hidden="true" customHeight="false" outlineLevel="0" collapsed="false">
      <c r="A213" s="69" t="s">
        <v>12</v>
      </c>
      <c r="B213" s="69" t="n">
        <v>1</v>
      </c>
      <c r="C213" s="69" t="n">
        <v>203</v>
      </c>
      <c r="D213" s="70" t="n">
        <f aca="false">kWhgen!D213/(Z750RatedkWh*SurveyHrsIn!D213)</f>
        <v>0.410752688172043</v>
      </c>
      <c r="E213" s="70" t="n">
        <f aca="false">kWhgen!E213/(Z750RatedkWh*SurveyHrsIn!E213)</f>
        <v>0.375589605734767</v>
      </c>
      <c r="F213" s="70" t="n">
        <f aca="false">kWhgen!F213/(Z750RatedkWh*SurveyHrsIn!F213)</f>
        <v>0.405958013960545</v>
      </c>
      <c r="G213" s="70" t="n">
        <f aca="false">kWhgen!G213/(Z750RatedkWh*SurveyHrsIn!G213)</f>
        <v>0.311238502057073</v>
      </c>
      <c r="H213" s="70" t="n">
        <f aca="false">kWhgen!H213/(Z750RatedkWh*SurveyHrsIn!H213)</f>
        <v>0.270405555555556</v>
      </c>
      <c r="I213" s="70" t="n">
        <f aca="false">kWhgen!I213/(Z750RatedkWh*SurveyHrsIn!I213)</f>
        <v>0.311827956989247</v>
      </c>
      <c r="J213" s="70" t="n">
        <f aca="false">kWhgen!J213/(Z750RatedkWh*SurveyHrsIn!J213)</f>
        <v>0.29962962962963</v>
      </c>
      <c r="K213" s="70" t="n">
        <f aca="false">kWhgen!K213/(Z750RatedkWh*SurveyHrsIn!K213)</f>
        <v>0.150179211469534</v>
      </c>
      <c r="L213" s="70" t="n">
        <f aca="false">kWhgen!L213/(Z750RatedkWh*SurveyHrsIn!L213)</f>
        <v>0.191039426523298</v>
      </c>
      <c r="M213" s="70" t="n">
        <f aca="false">kWhgen!M213/(Z750RatedkWh*SurveyHrsIn!M213)</f>
        <v>0.337738888888889</v>
      </c>
      <c r="N213" s="70" t="n">
        <f aca="false">kWhgen!N213/(Z750RatedkWh*SurveyHrsIn!N213)</f>
        <v>0.343632616487455</v>
      </c>
      <c r="O213" s="70" t="n">
        <f aca="false">kWhgen!O213/(Z750RatedkWh*SurveyHrsIn!O213)</f>
        <v>0.388148148148148</v>
      </c>
      <c r="P213" s="70" t="n">
        <f aca="false">kWhgen!P213/(Z750RatedkWh*SurveyHrsIn!P213)</f>
        <v>0.362365591397849</v>
      </c>
      <c r="Q213" s="70" t="n">
        <f aca="false">kWhgen!Q213/(Z750RatedkWh*SurveyHrsIn!Q213)</f>
        <v>0.392752688172043</v>
      </c>
      <c r="R213" s="70" t="n">
        <f aca="false">kWhgen!R213/(Z750RatedkWh*SurveyHrsIn!R213)</f>
        <v>0.357339285714286</v>
      </c>
      <c r="S213" s="70" t="n">
        <f aca="false">kWhgen!S213/(Z750RatedkWh*SurveyHrsIn!S213)</f>
        <v>0.305376344086022</v>
      </c>
      <c r="T213" s="70" t="n">
        <f aca="false">kWhgen!T213/(Z750RatedkWh*SurveyHrsIn!T213)</f>
        <v>0.463703703703704</v>
      </c>
      <c r="U213" s="70" t="n">
        <f aca="false">kWhgen!U213/(Z750RatedkWh*SurveyHrsIn!U213)</f>
        <v>0.36862247986611</v>
      </c>
      <c r="V213" s="70" t="n">
        <f aca="false">kWhgen!V213/(Z750RatedkWh*SurveyHrsIn!V213)</f>
        <v>0.274814814814815</v>
      </c>
      <c r="W213" s="70" t="n">
        <f aca="false">kWhgen!W213/(Z750RatedkWh*SurveyHrsIn!W213)</f>
        <v>0.165591397849462</v>
      </c>
      <c r="X213" s="70" t="n">
        <f aca="false">kWhgen!X213/(Z750RatedkWh*SurveyHrsIn!X213)</f>
        <v>0.186379928315412</v>
      </c>
      <c r="Y213" s="70" t="n">
        <f aca="false">kWhgen!Y213/(Z750RatedkWh*SurveyHrsIn!Y213)</f>
        <v>0.21</v>
      </c>
      <c r="Z213" s="70" t="n">
        <f aca="false">kWhgen!Z213/(Z750RatedkWh*SurveyHrsIn!Z213)</f>
        <v>0.393548387096774</v>
      </c>
      <c r="AA213" s="70" t="n">
        <f aca="false">kWhgen!AA213/(Z750RatedkWh*SurveyHrsIn!AA213)</f>
        <v>0.428888888888889</v>
      </c>
      <c r="AB213" s="70" t="n">
        <f aca="false">kWhgen!AB213/(Z750RatedkWh*SurveyHrsIn!AB213)</f>
        <v>0.451428315412186</v>
      </c>
      <c r="AC213" s="70" t="n">
        <f aca="false">kWhgen!AC213/(Z750RatedkWh*SurveyHrsIn!AC213)</f>
        <v>0.36734877949928</v>
      </c>
      <c r="AD213" s="70" t="n">
        <f aca="false">kWhgen!AD213/(Z750RatedkWh*SurveyHrsIn!AD213)</f>
        <v>0.525</v>
      </c>
      <c r="AE213" s="70" t="n">
        <f aca="false">kWhgen!AE213/(Z750RatedkWh*SurveyHrsIn!AE213)</f>
        <v>0.388888888888889</v>
      </c>
      <c r="AF213" s="70"/>
      <c r="AG213" s="70"/>
      <c r="AH213" s="70"/>
      <c r="AI213" s="70"/>
      <c r="AJ213" s="70"/>
      <c r="AK213" s="70"/>
      <c r="AL213" s="70"/>
      <c r="AM213" s="70"/>
      <c r="AN213" s="70"/>
      <c r="AO213" s="70" t="n">
        <f aca="false">AVERAGE(E213:P213)</f>
        <v>0.312312762236833</v>
      </c>
      <c r="AP213" s="70" t="n">
        <f aca="false">AVERAGE(Q213:AB213)</f>
        <v>0.333203852826642</v>
      </c>
      <c r="AQ213" s="70" t="n">
        <f aca="false">AVERAGE(AC213:AN213)</f>
        <v>0.427079222796056</v>
      </c>
      <c r="AR213" s="70" t="n">
        <f aca="false">AVERAGE(E213:G213)</f>
        <v>0.364262040584128</v>
      </c>
      <c r="AS213" s="70" t="n">
        <f aca="false">AVERAGE(H213:J213)</f>
        <v>0.293954380724811</v>
      </c>
      <c r="AT213" s="70" t="n">
        <f aca="false">AVERAGE(K213:M213)</f>
        <v>0.22631917562724</v>
      </c>
      <c r="AU213" s="136" t="n">
        <f aca="false">AVERAGE(N213:P213)</f>
        <v>0.364715452011151</v>
      </c>
      <c r="AV213" s="70" t="n">
        <f aca="false">AVERAGE(Q213:S213)</f>
        <v>0.35182277265745</v>
      </c>
      <c r="AW213" s="70" t="n">
        <f aca="false">AVERAGE(T213:V213)</f>
        <v>0.369046999461543</v>
      </c>
      <c r="AX213" s="70" t="n">
        <f aca="false">AVERAGE(W213:Y213)</f>
        <v>0.187323775388292</v>
      </c>
      <c r="AY213" s="70" t="n">
        <f aca="false">AVERAGE(Z213:AB213)</f>
        <v>0.424621863799283</v>
      </c>
      <c r="AZ213" s="70" t="n">
        <f aca="false">AVERAGE(AC213:AE213)</f>
        <v>0.427079222796056</v>
      </c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</row>
    <row r="214" customFormat="false" ht="12.75" hidden="true" customHeight="false" outlineLevel="0" collapsed="false">
      <c r="A214" s="69" t="s">
        <v>12</v>
      </c>
      <c r="B214" s="69" t="n">
        <v>1</v>
      </c>
      <c r="C214" s="69" t="n">
        <v>204</v>
      </c>
      <c r="D214" s="70" t="n">
        <f aca="false">kWhgen!D214/(Z750RatedkWh*SurveyHrsIn!D214)</f>
        <v>0.332616487455197</v>
      </c>
      <c r="E214" s="70" t="n">
        <f aca="false">kWhgen!E214/(Z750RatedkWh*SurveyHrsIn!E214)</f>
        <v>0.345333333333333</v>
      </c>
      <c r="F214" s="70" t="n">
        <f aca="false">kWhgen!F214/(Z750RatedkWh*SurveyHrsIn!F214)</f>
        <v>0.242602901528908</v>
      </c>
      <c r="G214" s="70" t="n">
        <f aca="false">kWhgen!G214/(Z750RatedkWh*SurveyHrsIn!G214)</f>
        <v>0.289257481952735</v>
      </c>
      <c r="H214" s="70" t="n">
        <f aca="false">kWhgen!H214/(Z750RatedkWh*SurveyHrsIn!H214)</f>
        <v>0.0574648148148148</v>
      </c>
      <c r="I214" s="70" t="n">
        <f aca="false">kWhgen!I214/(Z750RatedkWh*SurveyHrsIn!I214)</f>
        <v>0.34336917562724</v>
      </c>
      <c r="J214" s="70" t="n">
        <f aca="false">kWhgen!J214/(Z750RatedkWh*SurveyHrsIn!J214)</f>
        <v>0.317037037037037</v>
      </c>
      <c r="K214" s="70" t="n">
        <f aca="false">kWhgen!K214/(Z750RatedkWh*SurveyHrsIn!K214)</f>
        <v>0.144802867383513</v>
      </c>
      <c r="L214" s="70" t="n">
        <f aca="false">kWhgen!L214/(Z750RatedkWh*SurveyHrsIn!L214)</f>
        <v>0.170609318996416</v>
      </c>
      <c r="M214" s="70" t="n">
        <f aca="false">kWhgen!M214/(Z750RatedkWh*SurveyHrsIn!M214)</f>
        <v>0.30482037037037</v>
      </c>
      <c r="N214" s="70" t="n">
        <f aca="false">kWhgen!N214/(Z750RatedkWh*SurveyHrsIn!N214)</f>
        <v>0.3185770609319</v>
      </c>
      <c r="O214" s="70" t="n">
        <f aca="false">kWhgen!O214/(Z750RatedkWh*SurveyHrsIn!O214)</f>
        <v>0.364074074074074</v>
      </c>
      <c r="P214" s="70" t="n">
        <f aca="false">kWhgen!P214/(Z750RatedkWh*SurveyHrsIn!P214)</f>
        <v>0.166666666666667</v>
      </c>
      <c r="Q214" s="70" t="n">
        <f aca="false">kWhgen!Q214/(Z750RatedkWh*SurveyHrsIn!Q214)</f>
        <v>0.264516129032258</v>
      </c>
      <c r="R214" s="70" t="n">
        <f aca="false">kWhgen!R214/(Z750RatedkWh*SurveyHrsIn!R214)</f>
        <v>0.221031746031746</v>
      </c>
      <c r="S214" s="70" t="n">
        <f aca="false">kWhgen!S214/(Z750RatedkWh*SurveyHrsIn!S214)</f>
        <v>0.231182795698925</v>
      </c>
      <c r="T214" s="70" t="n">
        <f aca="false">kWhgen!T214/(Z750RatedkWh*SurveyHrsIn!T214)</f>
        <v>0.362592592592593</v>
      </c>
      <c r="U214" s="70" t="n">
        <f aca="false">kWhgen!U214/(Z750RatedkWh*SurveyHrsIn!U214)</f>
        <v>0.363459700036052</v>
      </c>
      <c r="V214" s="70" t="n">
        <f aca="false">kWhgen!V214/(Z750RatedkWh*SurveyHrsIn!V214)</f>
        <v>0.272222222222222</v>
      </c>
      <c r="W214" s="70" t="n">
        <f aca="false">kWhgen!W214/(Z750RatedkWh*SurveyHrsIn!W214)</f>
        <v>0.153405017921147</v>
      </c>
      <c r="X214" s="70" t="n">
        <f aca="false">kWhgen!X214/(Z750RatedkWh*SurveyHrsIn!X214)</f>
        <v>0.170609318996416</v>
      </c>
      <c r="Y214" s="70" t="n">
        <f aca="false">kWhgen!Y214/(Z750RatedkWh*SurveyHrsIn!Y214)</f>
        <v>0.186307407407407</v>
      </c>
      <c r="Z214" s="70" t="n">
        <f aca="false">kWhgen!Z214/(Z750RatedkWh*SurveyHrsIn!Z214)</f>
        <v>0.338878136200717</v>
      </c>
      <c r="AA214" s="70" t="n">
        <f aca="false">kWhgen!AA214/(Z750RatedkWh*SurveyHrsIn!AA214)</f>
        <v>0.397037037037037</v>
      </c>
      <c r="AB214" s="70" t="n">
        <f aca="false">kWhgen!AB214/(Z750RatedkWh*SurveyHrsIn!AB214)</f>
        <v>0.408243727598566</v>
      </c>
      <c r="AC214" s="70" t="n">
        <f aca="false">kWhgen!AC214/(Z750RatedkWh*SurveyHrsIn!AC214)</f>
        <v>0.368228509758946</v>
      </c>
      <c r="AD214" s="70" t="n">
        <f aca="false">kWhgen!AD214/(Z750RatedkWh*SurveyHrsIn!AD214)</f>
        <v>0.515873015873016</v>
      </c>
      <c r="AE214" s="70" t="n">
        <f aca="false">kWhgen!AE214/(Z750RatedkWh*SurveyHrsIn!AE214)</f>
        <v>0.383512544802867</v>
      </c>
      <c r="AF214" s="70"/>
      <c r="AG214" s="70"/>
      <c r="AH214" s="70"/>
      <c r="AI214" s="70"/>
      <c r="AJ214" s="70"/>
      <c r="AK214" s="70"/>
      <c r="AL214" s="70"/>
      <c r="AM214" s="70"/>
      <c r="AN214" s="70"/>
      <c r="AO214" s="70" t="n">
        <f aca="false">AVERAGE(E214:P214)</f>
        <v>0.255384591893084</v>
      </c>
      <c r="AP214" s="70" t="n">
        <f aca="false">AVERAGE(Q214:AB214)</f>
        <v>0.280790485897924</v>
      </c>
      <c r="AQ214" s="70" t="n">
        <f aca="false">AVERAGE(AC214:AN214)</f>
        <v>0.422538023478276</v>
      </c>
      <c r="AR214" s="70" t="n">
        <f aca="false">AVERAGE(E214:G214)</f>
        <v>0.292397905604992</v>
      </c>
      <c r="AS214" s="70" t="n">
        <f aca="false">AVERAGE(H214:J214)</f>
        <v>0.239290342493031</v>
      </c>
      <c r="AT214" s="70" t="n">
        <f aca="false">AVERAGE(K214:M214)</f>
        <v>0.206744185583433</v>
      </c>
      <c r="AU214" s="136" t="n">
        <f aca="false">AVERAGE(N214:P214)</f>
        <v>0.28310593389088</v>
      </c>
      <c r="AV214" s="70" t="n">
        <f aca="false">AVERAGE(Q214:S214)</f>
        <v>0.238910223587643</v>
      </c>
      <c r="AW214" s="70" t="n">
        <f aca="false">AVERAGE(T214:V214)</f>
        <v>0.332758171616956</v>
      </c>
      <c r="AX214" s="70" t="n">
        <f aca="false">AVERAGE(W214:Y214)</f>
        <v>0.170107248108323</v>
      </c>
      <c r="AY214" s="70" t="n">
        <f aca="false">AVERAGE(Z214:AB214)</f>
        <v>0.381386300278773</v>
      </c>
      <c r="AZ214" s="70" t="n">
        <f aca="false">AVERAGE(AC214:AE214)</f>
        <v>0.422538023478276</v>
      </c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</row>
    <row r="215" customFormat="false" ht="12.75" hidden="true" customHeight="false" outlineLevel="0" collapsed="false">
      <c r="A215" s="69" t="s">
        <v>12</v>
      </c>
      <c r="B215" s="69" t="n">
        <v>1</v>
      </c>
      <c r="C215" s="69" t="n">
        <v>205</v>
      </c>
      <c r="D215" s="70" t="n">
        <f aca="false">kWhgen!D215/(Z750RatedkWh*SurveyHrsIn!D215)</f>
        <v>0.389247311827957</v>
      </c>
      <c r="E215" s="70" t="n">
        <f aca="false">kWhgen!E215/(Z750RatedkWh*SurveyHrsIn!E215)</f>
        <v>0.350982078853047</v>
      </c>
      <c r="F215" s="70" t="n">
        <f aca="false">kWhgen!F215/(Z750RatedkWh*SurveyHrsIn!F215)</f>
        <v>0.401098479723448</v>
      </c>
      <c r="G215" s="70" t="n">
        <f aca="false">kWhgen!G215/(Z750RatedkWh*SurveyHrsIn!G215)</f>
        <v>0.28384186830384</v>
      </c>
      <c r="H215" s="70" t="n">
        <f aca="false">kWhgen!H215/(Z750RatedkWh*SurveyHrsIn!H215)</f>
        <v>0.242096296296296</v>
      </c>
      <c r="I215" s="70" t="n">
        <f aca="false">kWhgen!I215/(Z750RatedkWh*SurveyHrsIn!I215)</f>
        <v>0.330824372759857</v>
      </c>
      <c r="J215" s="70" t="n">
        <f aca="false">kWhgen!J215/(Z750RatedkWh*SurveyHrsIn!J215)</f>
        <v>0.312592592592593</v>
      </c>
      <c r="K215" s="70" t="n">
        <f aca="false">kWhgen!K215/(Z750RatedkWh*SurveyHrsIn!K215)</f>
        <v>0.148028673835125</v>
      </c>
      <c r="L215" s="70" t="n">
        <f aca="false">kWhgen!L215/(Z750RatedkWh*SurveyHrsIn!L215)</f>
        <v>0.162724014336918</v>
      </c>
      <c r="M215" s="70" t="n">
        <f aca="false">kWhgen!M215/(Z750RatedkWh*SurveyHrsIn!M215)</f>
        <v>0.308305555555556</v>
      </c>
      <c r="N215" s="70" t="n">
        <f aca="false">kWhgen!N215/(Z750RatedkWh*SurveyHrsIn!N215)</f>
        <v>0.32631541218638</v>
      </c>
      <c r="O215" s="70" t="n">
        <f aca="false">kWhgen!O215/(Z750RatedkWh*SurveyHrsIn!O215)</f>
        <v>0.346666666666667</v>
      </c>
      <c r="P215" s="70" t="n">
        <f aca="false">kWhgen!P215/(Z750RatedkWh*SurveyHrsIn!P215)</f>
        <v>0.349820788530466</v>
      </c>
      <c r="Q215" s="70" t="n">
        <f aca="false">kWhgen!Q215/(Z750RatedkWh*SurveyHrsIn!Q215)</f>
        <v>0.376344086021505</v>
      </c>
      <c r="R215" s="70" t="n">
        <f aca="false">kWhgen!R215/(Z750RatedkWh*SurveyHrsIn!R215)</f>
        <v>0.344047619047619</v>
      </c>
      <c r="S215" s="70" t="n">
        <f aca="false">kWhgen!S215/(Z750RatedkWh*SurveyHrsIn!S215)</f>
        <v>0.282078853046595</v>
      </c>
      <c r="T215" s="70" t="n">
        <f aca="false">kWhgen!T215/(Z750RatedkWh*SurveyHrsIn!T215)</f>
        <v>0.434814814814815</v>
      </c>
      <c r="U215" s="70" t="n">
        <f aca="false">kWhgen!U215/(Z750RatedkWh*SurveyHrsIn!U215)</f>
        <v>0.357608549561987</v>
      </c>
      <c r="V215" s="70" t="n">
        <f aca="false">kWhgen!V215/(Z750RatedkWh*SurveyHrsIn!V215)</f>
        <v>0.273703703703704</v>
      </c>
      <c r="W215" s="70" t="n">
        <f aca="false">kWhgen!W215/(Z750RatedkWh*SurveyHrsIn!W215)</f>
        <v>0.15089605734767</v>
      </c>
      <c r="X215" s="70" t="n">
        <f aca="false">kWhgen!X215/(Z750RatedkWh*SurveyHrsIn!X215)</f>
        <v>0.171326164874552</v>
      </c>
      <c r="Y215" s="70" t="n">
        <f aca="false">kWhgen!Y215/(Z750RatedkWh*SurveyHrsIn!Y215)</f>
        <v>0.197037037037037</v>
      </c>
      <c r="Z215" s="70" t="n">
        <f aca="false">kWhgen!Z215/(Z750RatedkWh*SurveyHrsIn!Z215)</f>
        <v>0.366308243727599</v>
      </c>
      <c r="AA215" s="70" t="n">
        <f aca="false">kWhgen!AA215/(Z750RatedkWh*SurveyHrsIn!AA215)</f>
        <v>0.397407407407407</v>
      </c>
      <c r="AB215" s="70" t="n">
        <f aca="false">kWhgen!AB215/(Z750RatedkWh*SurveyHrsIn!AB215)</f>
        <v>0.412544802867384</v>
      </c>
      <c r="AC215" s="70" t="n">
        <f aca="false">kWhgen!AC215/(Z750RatedkWh*SurveyHrsIn!AC215)</f>
        <v>0.378652388189439</v>
      </c>
      <c r="AD215" s="70" t="n">
        <f aca="false">kWhgen!AD215/(Z750RatedkWh*SurveyHrsIn!AD215)</f>
        <v>0.507142857142857</v>
      </c>
      <c r="AE215" s="70" t="n">
        <f aca="false">kWhgen!AE215/(Z750RatedkWh*SurveyHrsIn!AE215)</f>
        <v>0.375268817204301</v>
      </c>
      <c r="AF215" s="70"/>
      <c r="AG215" s="70"/>
      <c r="AH215" s="70"/>
      <c r="AI215" s="70"/>
      <c r="AJ215" s="70"/>
      <c r="AK215" s="70"/>
      <c r="AL215" s="70"/>
      <c r="AM215" s="70"/>
      <c r="AN215" s="70"/>
      <c r="AO215" s="70" t="n">
        <f aca="false">AVERAGE(E215:P215)</f>
        <v>0.296941399970016</v>
      </c>
      <c r="AP215" s="70" t="n">
        <f aca="false">AVERAGE(Q215:AB215)</f>
        <v>0.313676444954823</v>
      </c>
      <c r="AQ215" s="70" t="n">
        <f aca="false">AVERAGE(AC215:AN215)</f>
        <v>0.420354687512199</v>
      </c>
      <c r="AR215" s="70" t="n">
        <f aca="false">AVERAGE(E215:G215)</f>
        <v>0.345307475626778</v>
      </c>
      <c r="AS215" s="70" t="n">
        <f aca="false">AVERAGE(H215:J215)</f>
        <v>0.295171087216249</v>
      </c>
      <c r="AT215" s="70" t="n">
        <f aca="false">AVERAGE(K215:M215)</f>
        <v>0.2063527479092</v>
      </c>
      <c r="AU215" s="136" t="n">
        <f aca="false">AVERAGE(N215:P215)</f>
        <v>0.340934289127838</v>
      </c>
      <c r="AV215" s="70" t="n">
        <f aca="false">AVERAGE(Q215:S215)</f>
        <v>0.33415685270524</v>
      </c>
      <c r="AW215" s="70" t="n">
        <f aca="false">AVERAGE(T215:V215)</f>
        <v>0.355375689360169</v>
      </c>
      <c r="AX215" s="70" t="n">
        <f aca="false">AVERAGE(W215:Y215)</f>
        <v>0.173086419753086</v>
      </c>
      <c r="AY215" s="70" t="n">
        <f aca="false">AVERAGE(Z215:AB215)</f>
        <v>0.392086818000797</v>
      </c>
      <c r="AZ215" s="70" t="n">
        <f aca="false">AVERAGE(AC215:AE215)</f>
        <v>0.420354687512199</v>
      </c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</row>
    <row r="216" customFormat="false" ht="12.75" hidden="true" customHeight="false" outlineLevel="0" collapsed="false">
      <c r="A216" s="69" t="s">
        <v>12</v>
      </c>
      <c r="B216" s="69" t="n">
        <v>1</v>
      </c>
      <c r="C216" s="69" t="n">
        <v>206</v>
      </c>
      <c r="D216" s="70" t="n">
        <f aca="false">kWhgen!D216/(Z750RatedkWh*SurveyHrsIn!D216)</f>
        <v>0.381362007168459</v>
      </c>
      <c r="E216" s="70" t="n">
        <f aca="false">kWhgen!E216/(Z750RatedkWh*SurveyHrsIn!E216)</f>
        <v>0.352998207885305</v>
      </c>
      <c r="F216" s="70" t="n">
        <f aca="false">kWhgen!F216/(Z750RatedkWh*SurveyHrsIn!F216)</f>
        <v>0.404088962330892</v>
      </c>
      <c r="G216" s="70" t="n">
        <f aca="false">kWhgen!G216/(Z750RatedkWh*SurveyHrsIn!G216)</f>
        <v>0.29244313704032</v>
      </c>
      <c r="H216" s="70" t="n">
        <f aca="false">kWhgen!H216/(Z750RatedkWh*SurveyHrsIn!H216)</f>
        <v>0.260911111111111</v>
      </c>
      <c r="I216" s="70" t="n">
        <f aca="false">kWhgen!I216/(Z750RatedkWh*SurveyHrsIn!I216)</f>
        <v>0.339068100358423</v>
      </c>
      <c r="J216" s="70" t="n">
        <f aca="false">kWhgen!J216/(Z750RatedkWh*SurveyHrsIn!J216)</f>
        <v>0.291111111111111</v>
      </c>
      <c r="K216" s="70" t="n">
        <f aca="false">kWhgen!K216/(Z750RatedkWh*SurveyHrsIn!K216)</f>
        <v>0.0297491039426523</v>
      </c>
      <c r="L216" s="70" t="n">
        <f aca="false">kWhgen!L216/(Z750RatedkWh*SurveyHrsIn!L216)</f>
        <v>0.16415770609319</v>
      </c>
      <c r="M216" s="70" t="n">
        <f aca="false">kWhgen!M216/(Z750RatedkWh*SurveyHrsIn!M216)</f>
        <v>0.309814814814815</v>
      </c>
      <c r="N216" s="70" t="n">
        <f aca="false">kWhgen!N216/(Z750RatedkWh*SurveyHrsIn!N216)</f>
        <v>0.27636917562724</v>
      </c>
      <c r="O216" s="70" t="n">
        <f aca="false">kWhgen!O216/(Z750RatedkWh*SurveyHrsIn!O216)</f>
        <v>0.351481481481482</v>
      </c>
      <c r="P216" s="70" t="n">
        <f aca="false">kWhgen!P216/(Z750RatedkWh*SurveyHrsIn!P216)</f>
        <v>0.264516129032258</v>
      </c>
      <c r="Q216" s="70" t="n">
        <f aca="false">kWhgen!Q216/(Z750RatedkWh*SurveyHrsIn!Q216)</f>
        <v>0.121146953405018</v>
      </c>
      <c r="R216" s="70" t="n">
        <f aca="false">kWhgen!R216/(Z750RatedkWh*SurveyHrsIn!R216)</f>
        <v>0.238095238095238</v>
      </c>
      <c r="S216" s="70" t="n">
        <f aca="false">kWhgen!S216/(Z750RatedkWh*SurveyHrsIn!S216)</f>
        <v>0.275985663082437</v>
      </c>
      <c r="T216" s="70" t="n">
        <f aca="false">kWhgen!T216/(Z750RatedkWh*SurveyHrsIn!T216)</f>
        <v>0.413703703703704</v>
      </c>
      <c r="U216" s="70" t="n">
        <f aca="false">kWhgen!U216/(Z750RatedkWh*SurveyHrsIn!U216)</f>
        <v>0.34797136054588</v>
      </c>
      <c r="V216" s="70" t="n">
        <f aca="false">kWhgen!V216/(Z750RatedkWh*SurveyHrsIn!V216)</f>
        <v>0.247037037037037</v>
      </c>
      <c r="W216" s="70" t="n">
        <f aca="false">kWhgen!W216/(Z750RatedkWh*SurveyHrsIn!W216)</f>
        <v>0.149462365591398</v>
      </c>
      <c r="X216" s="70" t="n">
        <f aca="false">kWhgen!X216/(Z750RatedkWh*SurveyHrsIn!X216)</f>
        <v>0.174910394265233</v>
      </c>
      <c r="Y216" s="70" t="n">
        <f aca="false">kWhgen!Y216/(Z750RatedkWh*SurveyHrsIn!Y216)</f>
        <v>0.184074074074074</v>
      </c>
      <c r="Z216" s="70" t="n">
        <f aca="false">kWhgen!Z216/(Z750RatedkWh*SurveyHrsIn!Z216)</f>
        <v>0.370609318996416</v>
      </c>
      <c r="AA216" s="70" t="n">
        <f aca="false">kWhgen!AA216/(Z750RatedkWh*SurveyHrsIn!AA216)</f>
        <v>0.39962962962963</v>
      </c>
      <c r="AB216" s="70" t="n">
        <f aca="false">kWhgen!AB216/(Z750RatedkWh*SurveyHrsIn!AB216)</f>
        <v>0.411827956989247</v>
      </c>
      <c r="AC216" s="70" t="n">
        <f aca="false">kWhgen!AC216/(Z750RatedkWh*SurveyHrsIn!AC216)</f>
        <v>0.403562379423452</v>
      </c>
      <c r="AD216" s="70" t="n">
        <f aca="false">kWhgen!AD216/(Z750RatedkWh*SurveyHrsIn!AD216)</f>
        <v>0.492063492063492</v>
      </c>
      <c r="AE216" s="70" t="n">
        <f aca="false">kWhgen!AE216/(Z750RatedkWh*SurveyHrsIn!AE216)</f>
        <v>0.371326164874552</v>
      </c>
      <c r="AF216" s="70"/>
      <c r="AG216" s="70"/>
      <c r="AH216" s="70"/>
      <c r="AI216" s="70"/>
      <c r="AJ216" s="70"/>
      <c r="AK216" s="70"/>
      <c r="AL216" s="70"/>
      <c r="AM216" s="70"/>
      <c r="AN216" s="70"/>
      <c r="AO216" s="70" t="n">
        <f aca="false">AVERAGE(E216:P216)</f>
        <v>0.278059086735733</v>
      </c>
      <c r="AP216" s="70" t="n">
        <f aca="false">AVERAGE(Q216:AB216)</f>
        <v>0.277871141284609</v>
      </c>
      <c r="AQ216" s="70" t="n">
        <f aca="false">AVERAGE(AC216:AN216)</f>
        <v>0.422317345453832</v>
      </c>
      <c r="AR216" s="70" t="n">
        <f aca="false">AVERAGE(E216:G216)</f>
        <v>0.349843435752172</v>
      </c>
      <c r="AS216" s="70" t="n">
        <f aca="false">AVERAGE(H216:J216)</f>
        <v>0.297030107526882</v>
      </c>
      <c r="AT216" s="70" t="n">
        <f aca="false">AVERAGE(K216:M216)</f>
        <v>0.167907208283552</v>
      </c>
      <c r="AU216" s="136" t="n">
        <f aca="false">AVERAGE(N216:P216)</f>
        <v>0.297455595380327</v>
      </c>
      <c r="AV216" s="70" t="n">
        <f aca="false">AVERAGE(Q216:S216)</f>
        <v>0.211742618194231</v>
      </c>
      <c r="AW216" s="70" t="n">
        <f aca="false">AVERAGE(T216:V216)</f>
        <v>0.33623736709554</v>
      </c>
      <c r="AX216" s="70" t="n">
        <f aca="false">AVERAGE(W216:Y216)</f>
        <v>0.169482277976902</v>
      </c>
      <c r="AY216" s="70" t="n">
        <f aca="false">AVERAGE(Z216:AB216)</f>
        <v>0.394022301871764</v>
      </c>
      <c r="AZ216" s="70" t="n">
        <f aca="false">AVERAGE(AC216:AE216)</f>
        <v>0.422317345453832</v>
      </c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</row>
    <row r="217" customFormat="false" ht="12.75" hidden="true" customHeight="false" outlineLevel="0" collapsed="false">
      <c r="A217" s="69" t="s">
        <v>12</v>
      </c>
      <c r="B217" s="69" t="n">
        <v>1</v>
      </c>
      <c r="C217" s="69" t="n">
        <v>207</v>
      </c>
      <c r="D217" s="70" t="n">
        <f aca="false">kWhgen!D217/(Z750RatedkWh*SurveyHrsIn!D217)</f>
        <v>0.378136200716846</v>
      </c>
      <c r="E217" s="70" t="n">
        <f aca="false">kWhgen!E217/(Z750RatedkWh*SurveyHrsIn!E217)</f>
        <v>0.31870788530466</v>
      </c>
      <c r="F217" s="70" t="n">
        <f aca="false">kWhgen!F217/(Z750RatedkWh*SurveyHrsIn!F217)</f>
        <v>0.312879242803845</v>
      </c>
      <c r="G217" s="70" t="n">
        <f aca="false">kWhgen!G217/(Z750RatedkWh*SurveyHrsIn!G217)</f>
        <v>0.293080268057837</v>
      </c>
      <c r="H217" s="70" t="n">
        <f aca="false">kWhgen!H217/(Z750RatedkWh*SurveyHrsIn!H217)</f>
        <v>0.358214814814815</v>
      </c>
      <c r="I217" s="70" t="n">
        <f aca="false">kWhgen!I217/(Z750RatedkWh*SurveyHrsIn!I217)</f>
        <v>0.322939068100358</v>
      </c>
      <c r="J217" s="70" t="n">
        <f aca="false">kWhgen!J217/(Z750RatedkWh*SurveyHrsIn!J217)</f>
        <v>0.292592592592593</v>
      </c>
      <c r="K217" s="70" t="n">
        <f aca="false">kWhgen!K217/(Z750RatedkWh*SurveyHrsIn!K217)</f>
        <v>0.136559139784946</v>
      </c>
      <c r="L217" s="70" t="n">
        <f aca="false">kWhgen!L217/(Z750RatedkWh*SurveyHrsIn!L217)</f>
        <v>0.156272401433692</v>
      </c>
      <c r="M217" s="70" t="n">
        <f aca="false">kWhgen!M217/(Z750RatedkWh*SurveyHrsIn!M217)</f>
        <v>0.290333333333333</v>
      </c>
      <c r="N217" s="70" t="n">
        <f aca="false">kWhgen!N217/(Z750RatedkWh*SurveyHrsIn!N217)</f>
        <v>0.275148745519713</v>
      </c>
      <c r="O217" s="70" t="n">
        <f aca="false">kWhgen!O217/(Z750RatedkWh*SurveyHrsIn!O217)</f>
        <v>0.344444444444444</v>
      </c>
      <c r="P217" s="70" t="n">
        <f aca="false">kWhgen!P217/(Z750RatedkWh*SurveyHrsIn!P217)</f>
        <v>0.199283154121864</v>
      </c>
      <c r="Q217" s="70" t="n">
        <f aca="false">kWhgen!Q217/(Z750RatedkWh*SurveyHrsIn!Q217)</f>
        <v>0.378494623655914</v>
      </c>
      <c r="R217" s="70" t="n">
        <f aca="false">kWhgen!R217/(Z750RatedkWh*SurveyHrsIn!R217)</f>
        <v>0.225</v>
      </c>
      <c r="S217" s="70" t="n">
        <f aca="false">kWhgen!S217/(Z750RatedkWh*SurveyHrsIn!S217)</f>
        <v>0.269175627240143</v>
      </c>
      <c r="T217" s="70" t="n">
        <f aca="false">kWhgen!T217/(Z750RatedkWh*SurveyHrsIn!T217)</f>
        <v>0.412592592592593</v>
      </c>
      <c r="U217" s="70" t="n">
        <f aca="false">kWhgen!U217/(Z750RatedkWh*SurveyHrsIn!U217)</f>
        <v>0.301850527397365</v>
      </c>
      <c r="V217" s="70" t="n">
        <f aca="false">kWhgen!V217/(Z750RatedkWh*SurveyHrsIn!V217)</f>
        <v>0.252222222222222</v>
      </c>
      <c r="W217" s="70" t="n">
        <f aca="false">kWhgen!W217/(Z750RatedkWh*SurveyHrsIn!W217)</f>
        <v>0.144802867383513</v>
      </c>
      <c r="X217" s="70" t="n">
        <f aca="false">kWhgen!X217/(Z750RatedkWh*SurveyHrsIn!X217)</f>
        <v>0.0878136200716846</v>
      </c>
      <c r="Y217" s="70" t="n">
        <f aca="false">kWhgen!Y217/(Z750RatedkWh*SurveyHrsIn!Y217)</f>
        <v>0.0581481481481482</v>
      </c>
      <c r="Z217" s="70" t="n">
        <f aca="false">kWhgen!Z217/(Z750RatedkWh*SurveyHrsIn!Z217)</f>
        <v>0.300716845878136</v>
      </c>
      <c r="AA217" s="70" t="n">
        <f aca="false">kWhgen!AA217/(Z750RatedkWh*SurveyHrsIn!AA217)</f>
        <v>0.36962962962963</v>
      </c>
      <c r="AB217" s="70" t="n">
        <f aca="false">kWhgen!AB217/(Z750RatedkWh*SurveyHrsIn!AB217)</f>
        <v>0.367741935483871</v>
      </c>
      <c r="AC217" s="70" t="n">
        <f aca="false">kWhgen!AC217/(Z750RatedkWh*SurveyHrsIn!AC217)</f>
        <v>0</v>
      </c>
      <c r="AD217" s="70" t="n">
        <f aca="false">kWhgen!AD217/(Z750RatedkWh*SurveyHrsIn!AD217)</f>
        <v>0</v>
      </c>
      <c r="AE217" s="70" t="n">
        <f aca="false">kWhgen!AE217/(Z750RatedkWh*SurveyHrsIn!AE217)</f>
        <v>0</v>
      </c>
      <c r="AF217" s="70"/>
      <c r="AG217" s="70"/>
      <c r="AH217" s="70"/>
      <c r="AI217" s="70"/>
      <c r="AJ217" s="70"/>
      <c r="AK217" s="70"/>
      <c r="AL217" s="70"/>
      <c r="AM217" s="70"/>
      <c r="AN217" s="70"/>
      <c r="AO217" s="70" t="n">
        <f aca="false">AVERAGE(E217:P217)</f>
        <v>0.275037924192675</v>
      </c>
      <c r="AP217" s="70" t="n">
        <f aca="false">AVERAGE(Q217:AB217)</f>
        <v>0.264015719975268</v>
      </c>
      <c r="AQ217" s="70" t="n">
        <f aca="false">AVERAGE(AC217:AN217)</f>
        <v>0</v>
      </c>
      <c r="AR217" s="70" t="n">
        <f aca="false">AVERAGE(E217:G217)</f>
        <v>0.308222465388781</v>
      </c>
      <c r="AS217" s="70" t="n">
        <f aca="false">AVERAGE(H217:J217)</f>
        <v>0.324582158502589</v>
      </c>
      <c r="AT217" s="70" t="n">
        <f aca="false">AVERAGE(K217:M217)</f>
        <v>0.194388291517324</v>
      </c>
      <c r="AU217" s="136" t="n">
        <f aca="false">AVERAGE(N217:P217)</f>
        <v>0.272958781362007</v>
      </c>
      <c r="AV217" s="70" t="n">
        <f aca="false">AVERAGE(Q217:S217)</f>
        <v>0.290890083632019</v>
      </c>
      <c r="AW217" s="70" t="n">
        <f aca="false">AVERAGE(T217:V217)</f>
        <v>0.322221780737393</v>
      </c>
      <c r="AX217" s="70" t="n">
        <f aca="false">AVERAGE(W217:Y217)</f>
        <v>0.0969215452011151</v>
      </c>
      <c r="AY217" s="70" t="n">
        <f aca="false">AVERAGE(Z217:AB217)</f>
        <v>0.346029470330546</v>
      </c>
      <c r="AZ217" s="70" t="n">
        <f aca="false">AVERAGE(AC217:AE217)</f>
        <v>0</v>
      </c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</row>
    <row r="218" customFormat="false" ht="12.75" hidden="true" customHeight="false" outlineLevel="0" collapsed="false">
      <c r="A218" s="69" t="s">
        <v>12</v>
      </c>
      <c r="B218" s="69" t="n">
        <v>1</v>
      </c>
      <c r="C218" s="69" t="n">
        <v>208</v>
      </c>
      <c r="D218" s="70" t="n">
        <f aca="false">kWhgen!D218/(Z750RatedkWh*SurveyHrsIn!D218)</f>
        <v>0.45089605734767</v>
      </c>
      <c r="E218" s="70" t="n">
        <f aca="false">kWhgen!E218/(Z750RatedkWh*SurveyHrsIn!E218)</f>
        <v>0.402620071684588</v>
      </c>
      <c r="F218" s="70" t="n">
        <f aca="false">kWhgen!F218/(Z750RatedkWh*SurveyHrsIn!F218)</f>
        <v>0.46016051122047</v>
      </c>
      <c r="G218" s="70" t="n">
        <f aca="false">kWhgen!G218/(Z750RatedkWh*SurveyHrsIn!G218)</f>
        <v>0.332900956652652</v>
      </c>
      <c r="H218" s="70" t="n">
        <f aca="false">kWhgen!H218/(Z750RatedkWh*SurveyHrsIn!H218)</f>
        <v>0.226577777777778</v>
      </c>
      <c r="I218" s="70" t="n">
        <f aca="false">kWhgen!I218/(Z750RatedkWh*SurveyHrsIn!I218)</f>
        <v>0.376344086021505</v>
      </c>
      <c r="J218" s="70" t="n">
        <f aca="false">kWhgen!J218/(Z750RatedkWh*SurveyHrsIn!J218)</f>
        <v>0.345925925925926</v>
      </c>
      <c r="K218" s="70" t="n">
        <f aca="false">kWhgen!K218/(Z750RatedkWh*SurveyHrsIn!K218)</f>
        <v>0.170250896057348</v>
      </c>
      <c r="L218" s="70" t="n">
        <f aca="false">kWhgen!L218/(Z750RatedkWh*SurveyHrsIn!L218)</f>
        <v>0.191039426523298</v>
      </c>
      <c r="M218" s="70" t="n">
        <f aca="false">kWhgen!M218/(Z750RatedkWh*SurveyHrsIn!M218)</f>
        <v>0.289398148148148</v>
      </c>
      <c r="N218" s="70" t="n">
        <f aca="false">kWhgen!N218/(Z750RatedkWh*SurveyHrsIn!N218)</f>
        <v>0.292831541218638</v>
      </c>
      <c r="O218" s="70" t="n">
        <f aca="false">kWhgen!O218/(Z750RatedkWh*SurveyHrsIn!O218)</f>
        <v>0.401481481481482</v>
      </c>
      <c r="P218" s="70" t="n">
        <f aca="false">kWhgen!P218/(Z750RatedkWh*SurveyHrsIn!P218)</f>
        <v>0.158781362007168</v>
      </c>
      <c r="Q218" s="70" t="n">
        <f aca="false">kWhgen!Q218/(Z750RatedkWh*SurveyHrsIn!Q218)</f>
        <v>0.435483870967742</v>
      </c>
      <c r="R218" s="70" t="n">
        <f aca="false">kWhgen!R218/(Z750RatedkWh*SurveyHrsIn!R218)</f>
        <v>0.365079365079365</v>
      </c>
      <c r="S218" s="70" t="n">
        <f aca="false">kWhgen!S218/(Z750RatedkWh*SurveyHrsIn!S218)</f>
        <v>0.325448028673835</v>
      </c>
      <c r="T218" s="70" t="n">
        <f aca="false">kWhgen!T218/(Z750RatedkWh*SurveyHrsIn!T218)</f>
        <v>0.447827777777778</v>
      </c>
      <c r="U218" s="70" t="n">
        <f aca="false">kWhgen!U218/(Z750RatedkWh*SurveyHrsIn!U218)</f>
        <v>0.401320085456474</v>
      </c>
      <c r="V218" s="70" t="n">
        <f aca="false">kWhgen!V218/(Z750RatedkWh*SurveyHrsIn!V218)</f>
        <v>0.318148148148148</v>
      </c>
      <c r="W218" s="70" t="n">
        <f aca="false">kWhgen!W218/(Z750RatedkWh*SurveyHrsIn!W218)</f>
        <v>0.173476702508961</v>
      </c>
      <c r="X218" s="70" t="n">
        <f aca="false">kWhgen!X218/(Z750RatedkWh*SurveyHrsIn!X218)</f>
        <v>0.190681003584229</v>
      </c>
      <c r="Y218" s="70" t="n">
        <f aca="false">kWhgen!Y218/(Z750RatedkWh*SurveyHrsIn!Y218)</f>
        <v>0.224814814814815</v>
      </c>
      <c r="Z218" s="70" t="n">
        <f aca="false">kWhgen!Z218/(Z750RatedkWh*SurveyHrsIn!Z218)</f>
        <v>0.436917562724014</v>
      </c>
      <c r="AA218" s="70" t="n">
        <f aca="false">kWhgen!AA218/(Z750RatedkWh*SurveyHrsIn!AA218)</f>
        <v>0.457777777777778</v>
      </c>
      <c r="AB218" s="70" t="n">
        <f aca="false">kWhgen!AB218/(Z750RatedkWh*SurveyHrsIn!AB218)</f>
        <v>0.482795698924731</v>
      </c>
      <c r="AC218" s="70" t="n">
        <f aca="false">kWhgen!AC218/(Z750RatedkWh*SurveyHrsIn!AC218)</f>
        <v>0.399458092934764</v>
      </c>
      <c r="AD218" s="70" t="n">
        <f aca="false">kWhgen!AD218/(Z750RatedkWh*SurveyHrsIn!AD218)</f>
        <v>0.594444444444444</v>
      </c>
      <c r="AE218" s="70" t="n">
        <f aca="false">kWhgen!AE218/(Z750RatedkWh*SurveyHrsIn!AE218)</f>
        <v>0.427240143369176</v>
      </c>
      <c r="AF218" s="70"/>
      <c r="AG218" s="70"/>
      <c r="AH218" s="70"/>
      <c r="AI218" s="70"/>
      <c r="AJ218" s="70"/>
      <c r="AK218" s="70"/>
      <c r="AL218" s="70"/>
      <c r="AM218" s="70"/>
      <c r="AN218" s="70"/>
      <c r="AO218" s="70" t="n">
        <f aca="false">AVERAGE(E218:P218)</f>
        <v>0.30402601539325</v>
      </c>
      <c r="AP218" s="70" t="n">
        <f aca="false">AVERAGE(Q218:AB218)</f>
        <v>0.354980903036489</v>
      </c>
      <c r="AQ218" s="70" t="n">
        <f aca="false">AVERAGE(AC218:AN218)</f>
        <v>0.473714226916128</v>
      </c>
      <c r="AR218" s="70" t="n">
        <f aca="false">AVERAGE(E218:G218)</f>
        <v>0.398560513185903</v>
      </c>
      <c r="AS218" s="70" t="n">
        <f aca="false">AVERAGE(H218:J218)</f>
        <v>0.31628259657507</v>
      </c>
      <c r="AT218" s="70" t="n">
        <f aca="false">AVERAGE(K218:M218)</f>
        <v>0.216896156909598</v>
      </c>
      <c r="AU218" s="136" t="n">
        <f aca="false">AVERAGE(N218:P218)</f>
        <v>0.284364794902429</v>
      </c>
      <c r="AV218" s="70" t="n">
        <f aca="false">AVERAGE(Q218:S218)</f>
        <v>0.375337088240314</v>
      </c>
      <c r="AW218" s="70" t="n">
        <f aca="false">AVERAGE(T218:V218)</f>
        <v>0.3890986704608</v>
      </c>
      <c r="AX218" s="70" t="n">
        <f aca="false">AVERAGE(W218:Y218)</f>
        <v>0.196324173636002</v>
      </c>
      <c r="AY218" s="70" t="n">
        <f aca="false">AVERAGE(Z218:AB218)</f>
        <v>0.459163679808841</v>
      </c>
      <c r="AZ218" s="70" t="n">
        <f aca="false">AVERAGE(AC218:AE218)</f>
        <v>0.473714226916128</v>
      </c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</row>
    <row r="219" customFormat="false" ht="12.75" hidden="true" customHeight="false" outlineLevel="0" collapsed="false">
      <c r="A219" s="69" t="s">
        <v>12</v>
      </c>
      <c r="B219" s="69" t="n">
        <v>1</v>
      </c>
      <c r="C219" s="69" t="n">
        <v>209</v>
      </c>
      <c r="D219" s="70" t="n">
        <f aca="false">kWhgen!D219/(Z750RatedkWh*SurveyHrsIn!D219)</f>
        <v>0.353046594982079</v>
      </c>
      <c r="E219" s="70" t="n">
        <f aca="false">kWhgen!E219/(Z750RatedkWh*SurveyHrsIn!E219)</f>
        <v>0.311849462365591</v>
      </c>
      <c r="F219" s="70" t="n">
        <f aca="false">kWhgen!F219/(Z750RatedkWh*SurveyHrsIn!F219)</f>
        <v>0.398107997116004</v>
      </c>
      <c r="G219" s="70" t="n">
        <f aca="false">kWhgen!G219/(Z750RatedkWh*SurveyHrsIn!G219)</f>
        <v>0.298814447215491</v>
      </c>
      <c r="H219" s="70" t="n">
        <f aca="false">kWhgen!H219/(Z750RatedkWh*SurveyHrsIn!H219)</f>
        <v>0.415424074074074</v>
      </c>
      <c r="I219" s="70" t="n">
        <f aca="false">kWhgen!I219/(Z750RatedkWh*SurveyHrsIn!I219)</f>
        <v>0.332258064516129</v>
      </c>
      <c r="J219" s="70" t="n">
        <f aca="false">kWhgen!J219/(Z750RatedkWh*SurveyHrsIn!J219)</f>
        <v>0.306666666666667</v>
      </c>
      <c r="K219" s="70" t="n">
        <f aca="false">kWhgen!K219/(Z750RatedkWh*SurveyHrsIn!K219)</f>
        <v>0.148745519713262</v>
      </c>
      <c r="L219" s="70" t="n">
        <f aca="false">kWhgen!L219/(Z750RatedkWh*SurveyHrsIn!L219)</f>
        <v>0.139784946236559</v>
      </c>
      <c r="M219" s="70" t="n">
        <f aca="false">kWhgen!M219/(Z750RatedkWh*SurveyHrsIn!M219)</f>
        <v>0.341909259259259</v>
      </c>
      <c r="N219" s="70" t="n">
        <f aca="false">kWhgen!N219/(Z750RatedkWh*SurveyHrsIn!N219)</f>
        <v>0.356302867383513</v>
      </c>
      <c r="O219" s="70" t="n">
        <f aca="false">kWhgen!O219/(Z750RatedkWh*SurveyHrsIn!O219)</f>
        <v>0.307037037037037</v>
      </c>
      <c r="P219" s="70" t="n">
        <f aca="false">kWhgen!P219/(Z750RatedkWh*SurveyHrsIn!P219)</f>
        <v>0.237992831541219</v>
      </c>
      <c r="Q219" s="70" t="n">
        <f aca="false">kWhgen!Q219/(Z750RatedkWh*SurveyHrsIn!Q219)</f>
        <v>0.374910394265233</v>
      </c>
      <c r="R219" s="70" t="n">
        <f aca="false">kWhgen!R219/(Z750RatedkWh*SurveyHrsIn!R219)</f>
        <v>0.356746031746032</v>
      </c>
      <c r="S219" s="70" t="n">
        <f aca="false">kWhgen!S219/(Z750RatedkWh*SurveyHrsIn!S219)</f>
        <v>0.301792114695341</v>
      </c>
      <c r="T219" s="70" t="n">
        <f aca="false">kWhgen!T219/(Z750RatedkWh*SurveyHrsIn!T219)</f>
        <v>0.447037037037037</v>
      </c>
      <c r="U219" s="70" t="n">
        <f aca="false">kWhgen!U219/(Z750RatedkWh*SurveyHrsIn!U219)</f>
        <v>0.356920178917979</v>
      </c>
      <c r="V219" s="70" t="n">
        <f aca="false">kWhgen!V219/(Z750RatedkWh*SurveyHrsIn!V219)</f>
        <v>0.26</v>
      </c>
      <c r="W219" s="70" t="n">
        <f aca="false">kWhgen!W219/(Z750RatedkWh*SurveyHrsIn!W219)</f>
        <v>0.157706093189964</v>
      </c>
      <c r="X219" s="70" t="n">
        <f aca="false">kWhgen!X219/(Z750RatedkWh*SurveyHrsIn!X219)</f>
        <v>0.177060931899642</v>
      </c>
      <c r="Y219" s="70" t="n">
        <f aca="false">kWhgen!Y219/(Z750RatedkWh*SurveyHrsIn!Y219)</f>
        <v>0.198518518518519</v>
      </c>
      <c r="Z219" s="70" t="n">
        <f aca="false">kWhgen!Z219/(Z750RatedkWh*SurveyHrsIn!Z219)</f>
        <v>0.387813620071685</v>
      </c>
      <c r="AA219" s="70" t="n">
        <f aca="false">kWhgen!AA219/(Z750RatedkWh*SurveyHrsIn!AA219)</f>
        <v>0.428518518518519</v>
      </c>
      <c r="AB219" s="70" t="n">
        <f aca="false">kWhgen!AB219/(Z750RatedkWh*SurveyHrsIn!AB219)</f>
        <v>0.436917562724014</v>
      </c>
      <c r="AC219" s="70" t="n">
        <f aca="false">kWhgen!AC219/(Z750RatedkWh*SurveyHrsIn!AC219)</f>
        <v>0.476134238549676</v>
      </c>
      <c r="AD219" s="70" t="n">
        <f aca="false">kWhgen!AD219/(Z750RatedkWh*SurveyHrsIn!AD219)</f>
        <v>0.536507936507937</v>
      </c>
      <c r="AE219" s="70" t="n">
        <f aca="false">kWhgen!AE219/(Z750RatedkWh*SurveyHrsIn!AE219)</f>
        <v>0.439393548387097</v>
      </c>
      <c r="AF219" s="70"/>
      <c r="AG219" s="70"/>
      <c r="AH219" s="70"/>
      <c r="AI219" s="70"/>
      <c r="AJ219" s="70"/>
      <c r="AK219" s="70"/>
      <c r="AL219" s="70"/>
      <c r="AM219" s="70"/>
      <c r="AN219" s="70"/>
      <c r="AO219" s="70" t="n">
        <f aca="false">AVERAGE(E219:P219)</f>
        <v>0.299574431093734</v>
      </c>
      <c r="AP219" s="70" t="n">
        <f aca="false">AVERAGE(Q219:AB219)</f>
        <v>0.323661750131997</v>
      </c>
      <c r="AQ219" s="70" t="n">
        <f aca="false">AVERAGE(AC219:AN219)</f>
        <v>0.484011907814903</v>
      </c>
      <c r="AR219" s="70" t="n">
        <f aca="false">AVERAGE(E219:G219)</f>
        <v>0.336257302232362</v>
      </c>
      <c r="AS219" s="70" t="n">
        <f aca="false">AVERAGE(H219:J219)</f>
        <v>0.35144960175229</v>
      </c>
      <c r="AT219" s="70" t="n">
        <f aca="false">AVERAGE(K219:M219)</f>
        <v>0.210146575069693</v>
      </c>
      <c r="AU219" s="136" t="n">
        <f aca="false">AVERAGE(N219:P219)</f>
        <v>0.300444245320589</v>
      </c>
      <c r="AV219" s="70" t="n">
        <f aca="false">AVERAGE(Q219:S219)</f>
        <v>0.344482846902202</v>
      </c>
      <c r="AW219" s="70" t="n">
        <f aca="false">AVERAGE(T219:V219)</f>
        <v>0.354652405318339</v>
      </c>
      <c r="AX219" s="70" t="n">
        <f aca="false">AVERAGE(W219:Y219)</f>
        <v>0.177761847869375</v>
      </c>
      <c r="AY219" s="70" t="n">
        <f aca="false">AVERAGE(Z219:AB219)</f>
        <v>0.417749900438073</v>
      </c>
      <c r="AZ219" s="70" t="n">
        <f aca="false">AVERAGE(AC219:AE219)</f>
        <v>0.484011907814903</v>
      </c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</row>
    <row r="220" customFormat="false" ht="12.75" hidden="true" customHeight="false" outlineLevel="0" collapsed="false">
      <c r="A220" s="69" t="s">
        <v>14</v>
      </c>
      <c r="B220" s="69" t="n">
        <v>1</v>
      </c>
      <c r="C220" s="69" t="n">
        <v>210</v>
      </c>
      <c r="D220" s="70" t="n">
        <f aca="false">kWhgen!D220/(Z750RatedkWh*SurveyHrsIn!D220)</f>
        <v>0.418967741935484</v>
      </c>
      <c r="E220" s="70" t="n">
        <f aca="false">kWhgen!E220/(Z750RatedkWh*SurveyHrsIn!E220)</f>
        <v>0.388096774193548</v>
      </c>
      <c r="F220" s="70" t="n">
        <f aca="false">kWhgen!F220/(Z750RatedkWh*SurveyHrsIn!F220)</f>
        <v>0.43810570199057</v>
      </c>
      <c r="G220" s="70" t="n">
        <f aca="false">kWhgen!G220/(Z750RatedkWh*SurveyHrsIn!G220)</f>
        <v>0.31824694324976</v>
      </c>
      <c r="H220" s="70" t="n">
        <f aca="false">kWhgen!H220/(Z750RatedkWh*SurveyHrsIn!H220)</f>
        <v>0.397048148148148</v>
      </c>
      <c r="I220" s="70" t="n">
        <f aca="false">kWhgen!I220/(Z750RatedkWh*SurveyHrsIn!I220)</f>
        <v>0.320430107526882</v>
      </c>
      <c r="J220" s="70" t="n">
        <f aca="false">kWhgen!J220/(Z750RatedkWh*SurveyHrsIn!J220)</f>
        <v>0.294074074074074</v>
      </c>
      <c r="K220" s="70" t="n">
        <f aca="false">kWhgen!K220/(Z750RatedkWh*SurveyHrsIn!K220)</f>
        <v>0.145878136200717</v>
      </c>
      <c r="L220" s="70" t="n">
        <f aca="false">kWhgen!L220/(Z750RatedkWh*SurveyHrsIn!L220)</f>
        <v>0.175627240143369</v>
      </c>
      <c r="M220" s="70" t="n">
        <f aca="false">kWhgen!M220/(Z750RatedkWh*SurveyHrsIn!M220)</f>
        <v>0.289074074074074</v>
      </c>
      <c r="N220" s="70" t="n">
        <f aca="false">kWhgen!N220/(Z750RatedkWh*SurveyHrsIn!N220)</f>
        <v>0.30889247311828</v>
      </c>
      <c r="O220" s="70" t="n">
        <f aca="false">kWhgen!O220/(Z750RatedkWh*SurveyHrsIn!O220)</f>
        <v>0.392592592592593</v>
      </c>
      <c r="P220" s="70" t="n">
        <f aca="false">kWhgen!P220/(Z750RatedkWh*SurveyHrsIn!P220)</f>
        <v>0.337992831541219</v>
      </c>
      <c r="Q220" s="70" t="n">
        <f aca="false">kWhgen!Q220/(Z750RatedkWh*SurveyHrsIn!Q220)</f>
        <v>0.377777777777778</v>
      </c>
      <c r="R220" s="70" t="n">
        <f aca="false">kWhgen!R220/(Z750RatedkWh*SurveyHrsIn!R220)</f>
        <v>0.271031746031746</v>
      </c>
      <c r="S220" s="70" t="n">
        <f aca="false">kWhgen!S220/(Z750RatedkWh*SurveyHrsIn!S220)</f>
        <v>0.298924731182796</v>
      </c>
      <c r="T220" s="70" t="n">
        <f aca="false">kWhgen!T220/(Z750RatedkWh*SurveyHrsIn!T220)</f>
        <v>0.365988888888889</v>
      </c>
      <c r="U220" s="70" t="n">
        <f aca="false">kWhgen!U220/(Z750RatedkWh*SurveyHrsIn!U220)</f>
        <v>0.367996062580063</v>
      </c>
      <c r="V220" s="70" t="n">
        <f aca="false">kWhgen!V220/(Z750RatedkWh*SurveyHrsIn!V220)</f>
        <v>0.28095</v>
      </c>
      <c r="W220" s="70" t="n">
        <f aca="false">kWhgen!W220/(Z750RatedkWh*SurveyHrsIn!W220)</f>
        <v>0.153046594982079</v>
      </c>
      <c r="X220" s="70" t="n">
        <f aca="false">kWhgen!X220/(Z750RatedkWh*SurveyHrsIn!X220)</f>
        <v>0.15089605734767</v>
      </c>
      <c r="Y220" s="70" t="n">
        <f aca="false">kWhgen!Y220/(Z750RatedkWh*SurveyHrsIn!Y220)</f>
        <v>0.181851851851852</v>
      </c>
      <c r="Z220" s="70" t="n">
        <f aca="false">kWhgen!Z220/(Z750RatedkWh*SurveyHrsIn!Z220)</f>
        <v>0.301792114695341</v>
      </c>
      <c r="AA220" s="70" t="n">
        <f aca="false">kWhgen!AA220/(Z750RatedkWh*SurveyHrsIn!AA220)</f>
        <v>0.34962962962963</v>
      </c>
      <c r="AB220" s="70" t="n">
        <f aca="false">kWhgen!AB220/(Z750RatedkWh*SurveyHrsIn!AB220)</f>
        <v>0.418637992831541</v>
      </c>
      <c r="AC220" s="70" t="n">
        <f aca="false">kWhgen!AC220/(Z750RatedkWh*SurveyHrsIn!AC220)</f>
        <v>0.38643539375631</v>
      </c>
      <c r="AD220" s="70" t="n">
        <f aca="false">kWhgen!AD220/(Z750RatedkWh*SurveyHrsIn!AD220)</f>
        <v>0.445634920634921</v>
      </c>
      <c r="AE220" s="70" t="n">
        <f aca="false">kWhgen!AE220/(Z750RatedkWh*SurveyHrsIn!AE220)</f>
        <v>0.375627240143369</v>
      </c>
      <c r="AF220" s="70"/>
      <c r="AG220" s="70"/>
      <c r="AH220" s="70"/>
      <c r="AI220" s="70"/>
      <c r="AJ220" s="70"/>
      <c r="AK220" s="70"/>
      <c r="AL220" s="70"/>
      <c r="AM220" s="70"/>
      <c r="AN220" s="70"/>
      <c r="AO220" s="70" t="n">
        <f aca="false">AVERAGE(E220:P220)</f>
        <v>0.317171591404436</v>
      </c>
      <c r="AP220" s="70" t="n">
        <f aca="false">AVERAGE(Q220:AB220)</f>
        <v>0.293210287316615</v>
      </c>
      <c r="AQ220" s="70" t="n">
        <f aca="false">AVERAGE(AC220:AN220)</f>
        <v>0.402565851511533</v>
      </c>
      <c r="AR220" s="70" t="n">
        <f aca="false">AVERAGE(E220:G220)</f>
        <v>0.381483139811293</v>
      </c>
      <c r="AS220" s="70" t="n">
        <f aca="false">AVERAGE(H220:J220)</f>
        <v>0.337184109916368</v>
      </c>
      <c r="AT220" s="70" t="n">
        <f aca="false">AVERAGE(K220:M220)</f>
        <v>0.20352648347272</v>
      </c>
      <c r="AU220" s="136" t="n">
        <f aca="false">AVERAGE(N220:P220)</f>
        <v>0.346492632417364</v>
      </c>
      <c r="AV220" s="70" t="n">
        <f aca="false">AVERAGE(Q220:S220)</f>
        <v>0.315911418330773</v>
      </c>
      <c r="AW220" s="70" t="n">
        <f aca="false">AVERAGE(T220:V220)</f>
        <v>0.338311650489651</v>
      </c>
      <c r="AX220" s="70" t="n">
        <f aca="false">AVERAGE(W220:Y220)</f>
        <v>0.161931501393867</v>
      </c>
      <c r="AY220" s="70" t="n">
        <f aca="false">AVERAGE(Z220:AB220)</f>
        <v>0.356686579052171</v>
      </c>
      <c r="AZ220" s="70" t="n">
        <f aca="false">AVERAGE(AC220:AE220)</f>
        <v>0.402565851511533</v>
      </c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</row>
    <row r="221" customFormat="false" ht="12.75" hidden="true" customHeight="false" outlineLevel="0" collapsed="false">
      <c r="A221" s="69" t="s">
        <v>14</v>
      </c>
      <c r="B221" s="69" t="n">
        <v>1</v>
      </c>
      <c r="C221" s="69" t="n">
        <v>211</v>
      </c>
      <c r="D221" s="70" t="n">
        <f aca="false">kWhgen!D221/(Z750RatedkWh*SurveyHrsIn!D221)</f>
        <v>0.370620071684588</v>
      </c>
      <c r="E221" s="70" t="n">
        <f aca="false">kWhgen!E221/(Z750RatedkWh*SurveyHrsIn!E221)</f>
        <v>0.362277777777778</v>
      </c>
      <c r="F221" s="70" t="n">
        <f aca="false">kWhgen!F221/(Z750RatedkWh*SurveyHrsIn!F221)</f>
        <v>0.434367598731264</v>
      </c>
      <c r="G221" s="70" t="n">
        <f aca="false">kWhgen!G221/(Z750RatedkWh*SurveyHrsIn!G221)</f>
        <v>0.316972681214726</v>
      </c>
      <c r="H221" s="70" t="n">
        <f aca="false">kWhgen!H221/(Z750RatedkWh*SurveyHrsIn!H221)</f>
        <v>0.425238888888889</v>
      </c>
      <c r="I221" s="70" t="n">
        <f aca="false">kWhgen!I221/(Z750RatedkWh*SurveyHrsIn!I221)</f>
        <v>0.308960573476703</v>
      </c>
      <c r="J221" s="70" t="n">
        <f aca="false">kWhgen!J221/(Z750RatedkWh*SurveyHrsIn!J221)</f>
        <v>0.324074074074074</v>
      </c>
      <c r="K221" s="70" t="n">
        <f aca="false">kWhgen!K221/(Z750RatedkWh*SurveyHrsIn!K221)</f>
        <v>0.155913978494624</v>
      </c>
      <c r="L221" s="70" t="n">
        <f aca="false">kWhgen!L221/(Z750RatedkWh*SurveyHrsIn!L221)</f>
        <v>0.168458781362007</v>
      </c>
      <c r="M221" s="70" t="n">
        <f aca="false">kWhgen!M221/(Z750RatedkWh*SurveyHrsIn!M221)</f>
        <v>0.298166666666667</v>
      </c>
      <c r="N221" s="70" t="n">
        <f aca="false">kWhgen!N221/(Z750RatedkWh*SurveyHrsIn!N221)</f>
        <v>0.320824372759857</v>
      </c>
      <c r="O221" s="70" t="n">
        <f aca="false">kWhgen!O221/(Z750RatedkWh*SurveyHrsIn!O221)</f>
        <v>0.362962962962963</v>
      </c>
      <c r="P221" s="70" t="n">
        <f aca="false">kWhgen!P221/(Z750RatedkWh*SurveyHrsIn!P221)</f>
        <v>0.248745519713262</v>
      </c>
      <c r="Q221" s="70" t="n">
        <f aca="false">kWhgen!Q221/(Z750RatedkWh*SurveyHrsIn!Q221)</f>
        <v>0.39426523297491</v>
      </c>
      <c r="R221" s="70" t="n">
        <f aca="false">kWhgen!R221/(Z750RatedkWh*SurveyHrsIn!R221)</f>
        <v>0.173412698412698</v>
      </c>
      <c r="S221" s="70" t="n">
        <f aca="false">kWhgen!S221/(Z750RatedkWh*SurveyHrsIn!S221)</f>
        <v>0.281362007168459</v>
      </c>
      <c r="T221" s="70" t="n">
        <f aca="false">kWhgen!T221/(Z750RatedkWh*SurveyHrsIn!T221)</f>
        <v>0.427777777777778</v>
      </c>
      <c r="U221" s="70" t="n">
        <f aca="false">kWhgen!U221/(Z750RatedkWh*SurveyHrsIn!U221)</f>
        <v>0.352580002007511</v>
      </c>
      <c r="V221" s="70" t="n">
        <f aca="false">kWhgen!V221/(Z750RatedkWh*SurveyHrsIn!V221)</f>
        <v>0.267624074074074</v>
      </c>
      <c r="W221" s="70" t="n">
        <f aca="false">kWhgen!W221/(Z750RatedkWh*SurveyHrsIn!W221)</f>
        <v>0.133691756272401</v>
      </c>
      <c r="X221" s="70" t="n">
        <f aca="false">kWhgen!X221/(Z750RatedkWh*SurveyHrsIn!X221)</f>
        <v>0.168458781362007</v>
      </c>
      <c r="Y221" s="70" t="n">
        <f aca="false">kWhgen!Y221/(Z750RatedkWh*SurveyHrsIn!Y221)</f>
        <v>0.146296296296296</v>
      </c>
      <c r="Z221" s="70" t="n">
        <f aca="false">kWhgen!Z221/(Z750RatedkWh*SurveyHrsIn!Z221)</f>
        <v>0.351254480286738</v>
      </c>
      <c r="AA221" s="70" t="n">
        <f aca="false">kWhgen!AA221/(Z750RatedkWh*SurveyHrsIn!AA221)</f>
        <v>0.394814814814815</v>
      </c>
      <c r="AB221" s="70" t="n">
        <f aca="false">kWhgen!AB221/(Z750RatedkWh*SurveyHrsIn!AB221)</f>
        <v>0.391397849462366</v>
      </c>
      <c r="AC221" s="70" t="n">
        <f aca="false">kWhgen!AC221/(Z750RatedkWh*SurveyHrsIn!AC221)</f>
        <v>0.404632185245914</v>
      </c>
      <c r="AD221" s="70" t="n">
        <f aca="false">kWhgen!AD221/(Z750RatedkWh*SurveyHrsIn!AD221)</f>
        <v>0.674603174603175</v>
      </c>
      <c r="AE221" s="70" t="n">
        <f aca="false">kWhgen!AE221/(Z750RatedkWh*SurveyHrsIn!AE221)</f>
        <v>0.353405017921147</v>
      </c>
      <c r="AF221" s="70"/>
      <c r="AG221" s="70"/>
      <c r="AH221" s="70"/>
      <c r="AI221" s="70"/>
      <c r="AJ221" s="70"/>
      <c r="AK221" s="70"/>
      <c r="AL221" s="70"/>
      <c r="AM221" s="70"/>
      <c r="AN221" s="70"/>
      <c r="AO221" s="70" t="n">
        <f aca="false">AVERAGE(E221:P221)</f>
        <v>0.310580323010234</v>
      </c>
      <c r="AP221" s="70" t="n">
        <f aca="false">AVERAGE(Q221:AB221)</f>
        <v>0.290244647575838</v>
      </c>
      <c r="AQ221" s="70" t="n">
        <f aca="false">AVERAGE(AC221:AN221)</f>
        <v>0.477546792590079</v>
      </c>
      <c r="AR221" s="70" t="n">
        <f aca="false">AVERAGE(E221:G221)</f>
        <v>0.371206019241256</v>
      </c>
      <c r="AS221" s="70" t="n">
        <f aca="false">AVERAGE(H221:J221)</f>
        <v>0.352757845479889</v>
      </c>
      <c r="AT221" s="70" t="n">
        <f aca="false">AVERAGE(K221:M221)</f>
        <v>0.207513142174433</v>
      </c>
      <c r="AU221" s="136" t="n">
        <f aca="false">AVERAGE(N221:P221)</f>
        <v>0.31084428514536</v>
      </c>
      <c r="AV221" s="70" t="n">
        <f aca="false">AVERAGE(Q221:S221)</f>
        <v>0.283013312852023</v>
      </c>
      <c r="AW221" s="70" t="n">
        <f aca="false">AVERAGE(T221:V221)</f>
        <v>0.349327284619788</v>
      </c>
      <c r="AX221" s="70" t="n">
        <f aca="false">AVERAGE(W221:Y221)</f>
        <v>0.149482277976902</v>
      </c>
      <c r="AY221" s="70" t="n">
        <f aca="false">AVERAGE(Z221:AB221)</f>
        <v>0.37915571485464</v>
      </c>
      <c r="AZ221" s="70" t="n">
        <f aca="false">AVERAGE(AC221:AE221)</f>
        <v>0.477546792590079</v>
      </c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</row>
    <row r="222" customFormat="false" ht="12.75" hidden="true" customHeight="false" outlineLevel="0" collapsed="false">
      <c r="A222" s="69" t="s">
        <v>12</v>
      </c>
      <c r="B222" s="69" t="n">
        <v>1</v>
      </c>
      <c r="C222" s="69" t="n">
        <v>212</v>
      </c>
      <c r="D222" s="70" t="n">
        <f aca="false">kWhgen!D222/(Z750RatedkWh*SurveyHrsIn!D222)</f>
        <v>0.4415770609319</v>
      </c>
      <c r="E222" s="70" t="n">
        <f aca="false">kWhgen!E222/(Z750RatedkWh*SurveyHrsIn!E222)</f>
        <v>0.391324372759857</v>
      </c>
      <c r="F222" s="70" t="n">
        <f aca="false">kWhgen!F222/(Z750RatedkWh*SurveyHrsIn!F222)</f>
        <v>0.445208098183249</v>
      </c>
      <c r="G222" s="70" t="n">
        <f aca="false">kWhgen!G222/(Z750RatedkWh*SurveyHrsIn!G222)</f>
        <v>0.334493784196445</v>
      </c>
      <c r="H222" s="70" t="n">
        <f aca="false">kWhgen!H222/(Z750RatedkWh*SurveyHrsIn!H222)</f>
        <v>0.351216666666667</v>
      </c>
      <c r="I222" s="70" t="n">
        <f aca="false">kWhgen!I222/(Z750RatedkWh*SurveyHrsIn!I222)</f>
        <v>0.38673835125448</v>
      </c>
      <c r="J222" s="70" t="n">
        <f aca="false">kWhgen!J222/(Z750RatedkWh*SurveyHrsIn!J222)</f>
        <v>0.342222222222222</v>
      </c>
      <c r="K222" s="70" t="n">
        <f aca="false">kWhgen!K222/(Z750RatedkWh*SurveyHrsIn!K222)</f>
        <v>0.178494623655914</v>
      </c>
      <c r="L222" s="70" t="n">
        <f aca="false">kWhgen!L222/(Z750RatedkWh*SurveyHrsIn!L222)</f>
        <v>0.20752688172043</v>
      </c>
      <c r="M222" s="70" t="n">
        <f aca="false">kWhgen!M222/(Z750RatedkWh*SurveyHrsIn!M222)</f>
        <v>0.370998148148148</v>
      </c>
      <c r="N222" s="70" t="n">
        <f aca="false">kWhgen!N222/(Z750RatedkWh*SurveyHrsIn!N222)</f>
        <v>0.390820788530466</v>
      </c>
      <c r="O222" s="70" t="n">
        <f aca="false">kWhgen!O222/(Z750RatedkWh*SurveyHrsIn!O222)</f>
        <v>0.30962962962963</v>
      </c>
      <c r="P222" s="70" t="n">
        <f aca="false">kWhgen!P222/(Z750RatedkWh*SurveyHrsIn!P222)</f>
        <v>0.260215053763441</v>
      </c>
      <c r="Q222" s="70" t="n">
        <f aca="false">kWhgen!Q222/(Z750RatedkWh*SurveyHrsIn!Q222)</f>
        <v>0.317562724014337</v>
      </c>
      <c r="R222" s="70" t="n">
        <f aca="false">kWhgen!R222/(Z750RatedkWh*SurveyHrsIn!R222)</f>
        <v>0.111111111111111</v>
      </c>
      <c r="S222" s="70" t="n">
        <f aca="false">kWhgen!S222/(Z750RatedkWh*SurveyHrsIn!S222)</f>
        <v>0.305376344086022</v>
      </c>
      <c r="T222" s="70" t="n">
        <f aca="false">kWhgen!T222/(Z750RatedkWh*SurveyHrsIn!T222)</f>
        <v>0.471481481481482</v>
      </c>
      <c r="U222" s="70" t="n">
        <f aca="false">kWhgen!U222/(Z750RatedkWh*SurveyHrsIn!U222)</f>
        <v>0.400287529490463</v>
      </c>
      <c r="V222" s="70" t="n">
        <f aca="false">kWhgen!V222/(Z750RatedkWh*SurveyHrsIn!V222)</f>
        <v>0.325555555555556</v>
      </c>
      <c r="W222" s="70" t="n">
        <f aca="false">kWhgen!W222/(Z750RatedkWh*SurveyHrsIn!W222)</f>
        <v>0.19426523297491</v>
      </c>
      <c r="X222" s="70" t="n">
        <f aca="false">kWhgen!X222/(Z750RatedkWh*SurveyHrsIn!X222)</f>
        <v>0.185304659498208</v>
      </c>
      <c r="Y222" s="70" t="n">
        <f aca="false">kWhgen!Y222/(Z750RatedkWh*SurveyHrsIn!Y222)</f>
        <v>0.22962962962963</v>
      </c>
      <c r="Z222" s="70" t="n">
        <f aca="false">kWhgen!Z222/(Z750RatedkWh*SurveyHrsIn!Z222)</f>
        <v>0.39247311827957</v>
      </c>
      <c r="AA222" s="70" t="n">
        <f aca="false">kWhgen!AA222/(Z750RatedkWh*SurveyHrsIn!AA222)</f>
        <v>0.418518518518519</v>
      </c>
      <c r="AB222" s="70" t="n">
        <f aca="false">kWhgen!AB222/(Z750RatedkWh*SurveyHrsIn!AB222)</f>
        <v>0.449462365591398</v>
      </c>
      <c r="AC222" s="70" t="n">
        <f aca="false">kWhgen!AC222/(Z750RatedkWh*SurveyHrsIn!AC222)</f>
        <v>0.380516137955615</v>
      </c>
      <c r="AD222" s="70" t="n">
        <f aca="false">kWhgen!AD222/(Z750RatedkWh*SurveyHrsIn!AD222)</f>
        <v>0.528968253968254</v>
      </c>
      <c r="AE222" s="70" t="n">
        <f aca="false">kWhgen!AE222/(Z750RatedkWh*SurveyHrsIn!AE222)</f>
        <v>0.405017921146953</v>
      </c>
      <c r="AF222" s="70"/>
      <c r="AG222" s="70"/>
      <c r="AH222" s="70"/>
      <c r="AI222" s="70"/>
      <c r="AJ222" s="70"/>
      <c r="AK222" s="70"/>
      <c r="AL222" s="70"/>
      <c r="AM222" s="70"/>
      <c r="AN222" s="70"/>
      <c r="AO222" s="70" t="n">
        <f aca="false">AVERAGE(E222:P222)</f>
        <v>0.330740718394246</v>
      </c>
      <c r="AP222" s="70" t="n">
        <f aca="false">AVERAGE(Q222:AB222)</f>
        <v>0.3167523558526</v>
      </c>
      <c r="AQ222" s="70" t="n">
        <f aca="false">AVERAGE(AC222:AN222)</f>
        <v>0.438167437690274</v>
      </c>
      <c r="AR222" s="70" t="n">
        <f aca="false">AVERAGE(E222:G222)</f>
        <v>0.390342085046517</v>
      </c>
      <c r="AS222" s="70" t="n">
        <f aca="false">AVERAGE(H222:J222)</f>
        <v>0.36005908004779</v>
      </c>
      <c r="AT222" s="70" t="n">
        <f aca="false">AVERAGE(K222:M222)</f>
        <v>0.252339884508164</v>
      </c>
      <c r="AU222" s="136" t="n">
        <f aca="false">AVERAGE(N222:P222)</f>
        <v>0.320221823974512</v>
      </c>
      <c r="AV222" s="70" t="n">
        <f aca="false">AVERAGE(Q222:S222)</f>
        <v>0.24468339307049</v>
      </c>
      <c r="AW222" s="70" t="n">
        <f aca="false">AVERAGE(T222:V222)</f>
        <v>0.3991081888425</v>
      </c>
      <c r="AX222" s="70" t="n">
        <f aca="false">AVERAGE(W222:Y222)</f>
        <v>0.203066507367583</v>
      </c>
      <c r="AY222" s="70" t="n">
        <f aca="false">AVERAGE(Z222:AB222)</f>
        <v>0.420151334129829</v>
      </c>
      <c r="AZ222" s="70" t="n">
        <f aca="false">AVERAGE(AC222:AE222)</f>
        <v>0.438167437690274</v>
      </c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</row>
    <row r="223" customFormat="false" ht="12.75" hidden="true" customHeight="false" outlineLevel="0" collapsed="false">
      <c r="A223" s="69" t="s">
        <v>12</v>
      </c>
      <c r="B223" s="69" t="n">
        <v>1</v>
      </c>
      <c r="C223" s="69" t="n">
        <v>213</v>
      </c>
      <c r="D223" s="70" t="n">
        <f aca="false">kWhgen!D223/(Z750RatedkWh*SurveyHrsIn!D223)</f>
        <v>0.408602150537634</v>
      </c>
      <c r="E223" s="70" t="n">
        <f aca="false">kWhgen!E223/(Z750RatedkWh*SurveyHrsIn!E223)</f>
        <v>0.374783154121864</v>
      </c>
      <c r="F223" s="70" t="n">
        <f aca="false">kWhgen!F223/(Z750RatedkWh*SurveyHrsIn!F223)</f>
        <v>0.426517581886723</v>
      </c>
      <c r="G223" s="70" t="n">
        <f aca="false">kWhgen!G223/(Z750RatedkWh*SurveyHrsIn!G223)</f>
        <v>0.347554970055544</v>
      </c>
      <c r="H223" s="70" t="n">
        <f aca="false">kWhgen!H223/(Z750RatedkWh*SurveyHrsIn!H223)</f>
        <v>0.331657407407407</v>
      </c>
      <c r="I223" s="70" t="n">
        <f aca="false">kWhgen!I223/(Z750RatedkWh*SurveyHrsIn!I223)</f>
        <v>0.368100358422939</v>
      </c>
      <c r="J223" s="70" t="n">
        <f aca="false">kWhgen!J223/(Z750RatedkWh*SurveyHrsIn!J223)</f>
        <v>0.349259259259259</v>
      </c>
      <c r="K223" s="70" t="n">
        <f aca="false">kWhgen!K223/(Z750RatedkWh*SurveyHrsIn!K223)</f>
        <v>0.186021505376344</v>
      </c>
      <c r="L223" s="70" t="n">
        <f aca="false">kWhgen!L223/(Z750RatedkWh*SurveyHrsIn!L223)</f>
        <v>0.214336917562724</v>
      </c>
      <c r="M223" s="70" t="n">
        <f aca="false">kWhgen!M223/(Z750RatedkWh*SurveyHrsIn!M223)</f>
        <v>0.382661111111111</v>
      </c>
      <c r="N223" s="70" t="n">
        <f aca="false">kWhgen!N223/(Z750RatedkWh*SurveyHrsIn!N223)</f>
        <v>0.402143369175627</v>
      </c>
      <c r="O223" s="70" t="n">
        <f aca="false">kWhgen!O223/(Z750RatedkWh*SurveyHrsIn!O223)</f>
        <v>0.414444444444444</v>
      </c>
      <c r="P223" s="70" t="n">
        <f aca="false">kWhgen!P223/(Z750RatedkWh*SurveyHrsIn!P223)</f>
        <v>0.309318996415771</v>
      </c>
      <c r="Q223" s="70" t="n">
        <f aca="false">kWhgen!Q223/(Z750RatedkWh*SurveyHrsIn!Q223)</f>
        <v>0.270967741935484</v>
      </c>
      <c r="R223" s="70" t="n">
        <f aca="false">kWhgen!R223/(Z750RatedkWh*SurveyHrsIn!R223)</f>
        <v>0.114285714285714</v>
      </c>
      <c r="S223" s="70" t="n">
        <f aca="false">kWhgen!S223/(Z750RatedkWh*SurveyHrsIn!S223)</f>
        <v>0.277060931899642</v>
      </c>
      <c r="T223" s="70" t="n">
        <f aca="false">kWhgen!T223/(Z750RatedkWh*SurveyHrsIn!T223)</f>
        <v>0.463333333333333</v>
      </c>
      <c r="U223" s="70" t="n">
        <f aca="false">kWhgen!U223/(Z750RatedkWh*SurveyHrsIn!U223)</f>
        <v>0.410268903828574</v>
      </c>
      <c r="V223" s="70" t="n">
        <f aca="false">kWhgen!V223/(Z750RatedkWh*SurveyHrsIn!V223)</f>
        <v>0.293703703703704</v>
      </c>
      <c r="W223" s="70" t="n">
        <f aca="false">kWhgen!W223/(Z750RatedkWh*SurveyHrsIn!W223)</f>
        <v>0.196774193548387</v>
      </c>
      <c r="X223" s="70" t="n">
        <f aca="false">kWhgen!X223/(Z750RatedkWh*SurveyHrsIn!X223)</f>
        <v>0.200358422939068</v>
      </c>
      <c r="Y223" s="70" t="n">
        <f aca="false">kWhgen!Y223/(Z750RatedkWh*SurveyHrsIn!Y223)</f>
        <v>0.238888888888889</v>
      </c>
      <c r="Z223" s="70" t="n">
        <f aca="false">kWhgen!Z223/(Z750RatedkWh*SurveyHrsIn!Z223)</f>
        <v>0.431899641577061</v>
      </c>
      <c r="AA223" s="70" t="n">
        <f aca="false">kWhgen!AA223/(Z750RatedkWh*SurveyHrsIn!AA223)</f>
        <v>0.425185185185185</v>
      </c>
      <c r="AB223" s="70" t="n">
        <f aca="false">kWhgen!AB223/(Z750RatedkWh*SurveyHrsIn!AB223)</f>
        <v>0.455555555555556</v>
      </c>
      <c r="AC223" s="70" t="n">
        <f aca="false">kWhgen!AC223/(Z750RatedkWh*SurveyHrsIn!AC223)</f>
        <v>0.385508565127101</v>
      </c>
      <c r="AD223" s="70" t="n">
        <f aca="false">kWhgen!AD223/(Z750RatedkWh*SurveyHrsIn!AD223)</f>
        <v>0.54047619047619</v>
      </c>
      <c r="AE223" s="70" t="n">
        <f aca="false">kWhgen!AE223/(Z750RatedkWh*SurveyHrsIn!AE223)</f>
        <v>0.417921146953405</v>
      </c>
      <c r="AF223" s="70"/>
      <c r="AG223" s="70"/>
      <c r="AH223" s="70"/>
      <c r="AI223" s="70"/>
      <c r="AJ223" s="70"/>
      <c r="AK223" s="70"/>
      <c r="AL223" s="70"/>
      <c r="AM223" s="70"/>
      <c r="AN223" s="70"/>
      <c r="AO223" s="70" t="n">
        <f aca="false">AVERAGE(E223:P223)</f>
        <v>0.34223325626998</v>
      </c>
      <c r="AP223" s="70" t="n">
        <f aca="false">AVERAGE(Q223:AB223)</f>
        <v>0.31485685139005</v>
      </c>
      <c r="AQ223" s="70" t="n">
        <f aca="false">AVERAGE(AC223:AN223)</f>
        <v>0.447968634185566</v>
      </c>
      <c r="AR223" s="70" t="n">
        <f aca="false">AVERAGE(E223:G223)</f>
        <v>0.382951902021377</v>
      </c>
      <c r="AS223" s="70" t="n">
        <f aca="false">AVERAGE(H223:J223)</f>
        <v>0.349672341696535</v>
      </c>
      <c r="AT223" s="70" t="n">
        <f aca="false">AVERAGE(K223:M223)</f>
        <v>0.26100651135006</v>
      </c>
      <c r="AU223" s="136" t="n">
        <f aca="false">AVERAGE(N223:P223)</f>
        <v>0.375302270011947</v>
      </c>
      <c r="AV223" s="70" t="n">
        <f aca="false">AVERAGE(Q223:S223)</f>
        <v>0.220771462706947</v>
      </c>
      <c r="AW223" s="70" t="n">
        <f aca="false">AVERAGE(T223:V223)</f>
        <v>0.389101980288537</v>
      </c>
      <c r="AX223" s="70" t="n">
        <f aca="false">AVERAGE(W223:Y223)</f>
        <v>0.212007168458781</v>
      </c>
      <c r="AY223" s="70" t="n">
        <f aca="false">AVERAGE(Z223:AB223)</f>
        <v>0.437546794105934</v>
      </c>
      <c r="AZ223" s="70" t="n">
        <f aca="false">AVERAGE(AC223:AE223)</f>
        <v>0.447968634185566</v>
      </c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</row>
    <row r="224" customFormat="false" ht="12.75" hidden="true" customHeight="false" outlineLevel="0" collapsed="false">
      <c r="A224" s="69" t="s">
        <v>12</v>
      </c>
      <c r="B224" s="69" t="n">
        <v>1</v>
      </c>
      <c r="C224" s="69" t="n">
        <v>214</v>
      </c>
      <c r="D224" s="70" t="n">
        <f aca="false">kWhgen!D224/(Z750RatedkWh*SurveyHrsIn!D224)</f>
        <v>0.415412186379928</v>
      </c>
      <c r="E224" s="70" t="n">
        <f aca="false">kWhgen!E224/(Z750RatedkWh*SurveyHrsIn!E224)</f>
        <v>0.368732974910394</v>
      </c>
      <c r="F224" s="70" t="n">
        <f aca="false">kWhgen!F224/(Z750RatedkWh*SurveyHrsIn!F224)</f>
        <v>0.435115219383125</v>
      </c>
      <c r="G224" s="70" t="n">
        <f aca="false">kWhgen!G224/(Z750RatedkWh*SurveyHrsIn!G224)</f>
        <v>0.29467309560163</v>
      </c>
      <c r="H224" s="70" t="n">
        <f aca="false">kWhgen!H224/(Z750RatedkWh*SurveyHrsIn!H224)</f>
        <v>0.327477777777778</v>
      </c>
      <c r="I224" s="70" t="n">
        <f aca="false">kWhgen!I224/(Z750RatedkWh*SurveyHrsIn!I224)</f>
        <v>0.381720430107527</v>
      </c>
      <c r="J224" s="70" t="n">
        <f aca="false">kWhgen!J224/(Z750RatedkWh*SurveyHrsIn!J224)</f>
        <v>0.335925925925926</v>
      </c>
      <c r="K224" s="70" t="n">
        <f aca="false">kWhgen!K224/(Z750RatedkWh*SurveyHrsIn!K224)</f>
        <v>0.17168458781362</v>
      </c>
      <c r="L224" s="70" t="n">
        <f aca="false">kWhgen!L224/(Z750RatedkWh*SurveyHrsIn!L224)</f>
        <v>0.206810035842294</v>
      </c>
      <c r="M224" s="70" t="n">
        <f aca="false">kWhgen!M224/(Z750RatedkWh*SurveyHrsIn!M224)</f>
        <v>0.365185185185185</v>
      </c>
      <c r="N224" s="70" t="n">
        <f aca="false">kWhgen!N224/(Z750RatedkWh*SurveyHrsIn!N224)</f>
        <v>0.166198924731183</v>
      </c>
      <c r="O224" s="70" t="n">
        <f aca="false">kWhgen!O224/(Z750RatedkWh*SurveyHrsIn!O224)</f>
        <v>0.389259259259259</v>
      </c>
      <c r="P224" s="70" t="n">
        <f aca="false">kWhgen!P224/(Z750RatedkWh*SurveyHrsIn!P224)</f>
        <v>0.216487455197133</v>
      </c>
      <c r="Q224" s="70" t="n">
        <f aca="false">kWhgen!Q224/(Z750RatedkWh*SurveyHrsIn!Q224)</f>
        <v>0.246594982078853</v>
      </c>
      <c r="R224" s="70" t="n">
        <f aca="false">kWhgen!R224/(Z750RatedkWh*SurveyHrsIn!R224)</f>
        <v>0.191666666666667</v>
      </c>
      <c r="S224" s="70" t="n">
        <f aca="false">kWhgen!S224/(Z750RatedkWh*SurveyHrsIn!S224)</f>
        <v>0.242652329749104</v>
      </c>
      <c r="T224" s="70" t="n">
        <f aca="false">kWhgen!T224/(Z750RatedkWh*SurveyHrsIn!T224)</f>
        <v>0.481851851851852</v>
      </c>
      <c r="U224" s="70" t="n">
        <f aca="false">kWhgen!U224/(Z750RatedkWh*SurveyHrsIn!U224)</f>
        <v>0.392371267084375</v>
      </c>
      <c r="V224" s="70" t="n">
        <f aca="false">kWhgen!V224/(Z750RatedkWh*SurveyHrsIn!V224)</f>
        <v>0.306666666666667</v>
      </c>
      <c r="W224" s="70" t="n">
        <f aca="false">kWhgen!W224/(Z750RatedkWh*SurveyHrsIn!W224)</f>
        <v>0.182078853046595</v>
      </c>
      <c r="X224" s="70" t="n">
        <f aca="false">kWhgen!X224/(Z750RatedkWh*SurveyHrsIn!X224)</f>
        <v>0.194623655913978</v>
      </c>
      <c r="Y224" s="70" t="n">
        <f aca="false">kWhgen!Y224/(Z750RatedkWh*SurveyHrsIn!Y224)</f>
        <v>0.221111111111111</v>
      </c>
      <c r="Z224" s="70" t="n">
        <f aca="false">kWhgen!Z224/(Z750RatedkWh*SurveyHrsIn!Z224)</f>
        <v>0.368458781362007</v>
      </c>
      <c r="AA224" s="70" t="n">
        <f aca="false">kWhgen!AA224/(Z750RatedkWh*SurveyHrsIn!AA224)</f>
        <v>0.374074074074074</v>
      </c>
      <c r="AB224" s="70" t="n">
        <f aca="false">kWhgen!AB224/(Z750RatedkWh*SurveyHrsIn!AB224)</f>
        <v>0.389605734767025</v>
      </c>
      <c r="AC224" s="70" t="n">
        <f aca="false">kWhgen!AC224/(Z750RatedkWh*SurveyHrsIn!AC224)</f>
        <v>0.309180611029877</v>
      </c>
      <c r="AD224" s="70" t="n">
        <f aca="false">kWhgen!AD224/(Z750RatedkWh*SurveyHrsIn!AD224)</f>
        <v>0.506746031746032</v>
      </c>
      <c r="AE224" s="70" t="n">
        <f aca="false">kWhgen!AE224/(Z750RatedkWh*SurveyHrsIn!AE224)</f>
        <v>0.375268817204301</v>
      </c>
      <c r="AF224" s="70"/>
      <c r="AG224" s="70"/>
      <c r="AH224" s="70"/>
      <c r="AI224" s="70"/>
      <c r="AJ224" s="70"/>
      <c r="AK224" s="70"/>
      <c r="AL224" s="70"/>
      <c r="AM224" s="70"/>
      <c r="AN224" s="70"/>
      <c r="AO224" s="70" t="n">
        <f aca="false">AVERAGE(E224:P224)</f>
        <v>0.304939239311255</v>
      </c>
      <c r="AP224" s="70" t="n">
        <f aca="false">AVERAGE(Q224:AB224)</f>
        <v>0.299312997864359</v>
      </c>
      <c r="AQ224" s="70" t="n">
        <f aca="false">AVERAGE(AC224:AN224)</f>
        <v>0.397065153326737</v>
      </c>
      <c r="AR224" s="70" t="n">
        <f aca="false">AVERAGE(E224:G224)</f>
        <v>0.366173763298383</v>
      </c>
      <c r="AS224" s="70" t="n">
        <f aca="false">AVERAGE(H224:J224)</f>
        <v>0.34837471127041</v>
      </c>
      <c r="AT224" s="70" t="n">
        <f aca="false">AVERAGE(K224:M224)</f>
        <v>0.2478932696137</v>
      </c>
      <c r="AU224" s="136" t="n">
        <f aca="false">AVERAGE(N224:P224)</f>
        <v>0.257315213062525</v>
      </c>
      <c r="AV224" s="70" t="n">
        <f aca="false">AVERAGE(Q224:S224)</f>
        <v>0.226971326164875</v>
      </c>
      <c r="AW224" s="70" t="n">
        <f aca="false">AVERAGE(T224:V224)</f>
        <v>0.393629928534298</v>
      </c>
      <c r="AX224" s="70" t="n">
        <f aca="false">AVERAGE(W224:Y224)</f>
        <v>0.199271206690562</v>
      </c>
      <c r="AY224" s="70" t="n">
        <f aca="false">AVERAGE(Z224:AB224)</f>
        <v>0.377379530067702</v>
      </c>
      <c r="AZ224" s="70" t="n">
        <f aca="false">AVERAGE(AC224:AE224)</f>
        <v>0.397065153326737</v>
      </c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</row>
    <row r="225" customFormat="false" ht="12.75" hidden="true" customHeight="false" outlineLevel="0" collapsed="false">
      <c r="A225" s="69" t="s">
        <v>12</v>
      </c>
      <c r="B225" s="69" t="n">
        <v>1</v>
      </c>
      <c r="C225" s="69" t="n">
        <v>215</v>
      </c>
      <c r="D225" s="70" t="n">
        <f aca="false">kWhgen!D225/(Z750RatedkWh*SurveyHrsIn!D225)</f>
        <v>0.411827956989247</v>
      </c>
      <c r="E225" s="70" t="n">
        <f aca="false">kWhgen!E225/(Z750RatedkWh*SurveyHrsIn!E225)</f>
        <v>0.374783154121864</v>
      </c>
      <c r="F225" s="70" t="n">
        <f aca="false">kWhgen!F225/(Z750RatedkWh*SurveyHrsIn!F225)</f>
        <v>0.435115219383125</v>
      </c>
      <c r="G225" s="70" t="n">
        <f aca="false">kWhgen!G225/(Z750RatedkWh*SurveyHrsIn!G225)</f>
        <v>0.321751163846104</v>
      </c>
      <c r="H225" s="70" t="n">
        <f aca="false">kWhgen!H225/(Z750RatedkWh*SurveyHrsIn!H225)</f>
        <v>0.136005555555556</v>
      </c>
      <c r="I225" s="70" t="n">
        <f aca="false">kWhgen!I225/(Z750RatedkWh*SurveyHrsIn!I225)</f>
        <v>0.386021505376344</v>
      </c>
      <c r="J225" s="70" t="n">
        <f aca="false">kWhgen!J225/(Z750RatedkWh*SurveyHrsIn!J225)</f>
        <v>0.348888888888889</v>
      </c>
      <c r="K225" s="70" t="n">
        <f aca="false">kWhgen!K225/(Z750RatedkWh*SurveyHrsIn!K225)</f>
        <v>0.171326164874552</v>
      </c>
      <c r="L225" s="70" t="n">
        <f aca="false">kWhgen!L225/(Z750RatedkWh*SurveyHrsIn!L225)</f>
        <v>0.208243727598566</v>
      </c>
      <c r="M225" s="70" t="n">
        <f aca="false">kWhgen!M225/(Z750RatedkWh*SurveyHrsIn!M225)</f>
        <v>0.368888888888889</v>
      </c>
      <c r="N225" s="70" t="n">
        <f aca="false">kWhgen!N225/(Z750RatedkWh*SurveyHrsIn!N225)</f>
        <v>0.372043010752688</v>
      </c>
      <c r="O225" s="70" t="n">
        <f aca="false">kWhgen!O225/(Z750RatedkWh*SurveyHrsIn!O225)</f>
        <v>0.302592592592593</v>
      </c>
      <c r="P225" s="70" t="n">
        <f aca="false">kWhgen!P225/(Z750RatedkWh*SurveyHrsIn!P225)</f>
        <v>0.212544802867384</v>
      </c>
      <c r="Q225" s="70" t="n">
        <f aca="false">kWhgen!Q225/(Z750RatedkWh*SurveyHrsIn!Q225)</f>
        <v>0.295698924731183</v>
      </c>
      <c r="R225" s="70" t="n">
        <f aca="false">kWhgen!R225/(Z750RatedkWh*SurveyHrsIn!R225)</f>
        <v>0.344444444444444</v>
      </c>
      <c r="S225" s="70" t="n">
        <f aca="false">kWhgen!S225/(Z750RatedkWh*SurveyHrsIn!S225)</f>
        <v>0.300358422939068</v>
      </c>
      <c r="T225" s="70" t="n">
        <f aca="false">kWhgen!T225/(Z750RatedkWh*SurveyHrsIn!T225)</f>
        <v>0.478518518518519</v>
      </c>
      <c r="U225" s="70" t="n">
        <f aca="false">kWhgen!U225/(Z750RatedkWh*SurveyHrsIn!U225)</f>
        <v>0.379636410170233</v>
      </c>
      <c r="V225" s="70" t="n">
        <f aca="false">kWhgen!V225/(Z750RatedkWh*SurveyHrsIn!V225)</f>
        <v>0.29962962962963</v>
      </c>
      <c r="W225" s="70" t="n">
        <f aca="false">kWhgen!W225/(Z750RatedkWh*SurveyHrsIn!W225)</f>
        <v>0.181003584229391</v>
      </c>
      <c r="X225" s="70" t="n">
        <f aca="false">kWhgen!X225/(Z750RatedkWh*SurveyHrsIn!X225)</f>
        <v>0.188530465949821</v>
      </c>
      <c r="Y225" s="70" t="n">
        <f aca="false">kWhgen!Y225/(Z750RatedkWh*SurveyHrsIn!Y225)</f>
        <v>0.192962962962963</v>
      </c>
      <c r="Z225" s="70" t="n">
        <f aca="false">kWhgen!Z225/(Z750RatedkWh*SurveyHrsIn!Z225)</f>
        <v>0.406451612903226</v>
      </c>
      <c r="AA225" s="70" t="n">
        <f aca="false">kWhgen!AA225/(Z750RatedkWh*SurveyHrsIn!AA225)</f>
        <v>0.396296296296296</v>
      </c>
      <c r="AB225" s="70" t="n">
        <f aca="false">kWhgen!AB225/(Z750RatedkWh*SurveyHrsIn!AB225)</f>
        <v>0.427598566308244</v>
      </c>
      <c r="AC225" s="70" t="n">
        <f aca="false">kWhgen!AC225/(Z750RatedkWh*SurveyHrsIn!AC225)</f>
        <v>0.43417968379522</v>
      </c>
      <c r="AD225" s="70" t="n">
        <f aca="false">kWhgen!AD225/(Z750RatedkWh*SurveyHrsIn!AD225)</f>
        <v>0.509920634920635</v>
      </c>
      <c r="AE225" s="70" t="n">
        <f aca="false">kWhgen!AE225/(Z750RatedkWh*SurveyHrsIn!AE225)</f>
        <v>0.487562365591398</v>
      </c>
      <c r="AF225" s="70"/>
      <c r="AG225" s="70"/>
      <c r="AH225" s="70"/>
      <c r="AI225" s="70"/>
      <c r="AJ225" s="70"/>
      <c r="AK225" s="70"/>
      <c r="AL225" s="70"/>
      <c r="AM225" s="70"/>
      <c r="AN225" s="70"/>
      <c r="AO225" s="70" t="n">
        <f aca="false">AVERAGE(E225:P225)</f>
        <v>0.303183722895546</v>
      </c>
      <c r="AP225" s="70" t="n">
        <f aca="false">AVERAGE(Q225:AB225)</f>
        <v>0.324260819923585</v>
      </c>
      <c r="AQ225" s="70" t="n">
        <f aca="false">AVERAGE(AC225:AN225)</f>
        <v>0.477220894769084</v>
      </c>
      <c r="AR225" s="70" t="n">
        <f aca="false">AVERAGE(E225:G225)</f>
        <v>0.377216512450364</v>
      </c>
      <c r="AS225" s="70" t="n">
        <f aca="false">AVERAGE(H225:J225)</f>
        <v>0.29030531660693</v>
      </c>
      <c r="AT225" s="70" t="n">
        <f aca="false">AVERAGE(K225:M225)</f>
        <v>0.249486260454002</v>
      </c>
      <c r="AU225" s="136" t="n">
        <f aca="false">AVERAGE(N225:P225)</f>
        <v>0.295726802070888</v>
      </c>
      <c r="AV225" s="70" t="n">
        <f aca="false">AVERAGE(Q225:S225)</f>
        <v>0.313500597371565</v>
      </c>
      <c r="AW225" s="70" t="n">
        <f aca="false">AVERAGE(T225:V225)</f>
        <v>0.385928186106127</v>
      </c>
      <c r="AX225" s="70" t="n">
        <f aca="false">AVERAGE(W225:Y225)</f>
        <v>0.187499004380725</v>
      </c>
      <c r="AY225" s="70" t="n">
        <f aca="false">AVERAGE(Z225:AB225)</f>
        <v>0.410115491835922</v>
      </c>
      <c r="AZ225" s="70" t="n">
        <f aca="false">AVERAGE(AC225:AE225)</f>
        <v>0.477220894769084</v>
      </c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</row>
    <row r="226" customFormat="false" ht="12.75" hidden="true" customHeight="false" outlineLevel="0" collapsed="false">
      <c r="A226" s="69" t="s">
        <v>12</v>
      </c>
      <c r="B226" s="69" t="n">
        <v>1</v>
      </c>
      <c r="C226" s="69" t="n">
        <v>216</v>
      </c>
      <c r="D226" s="70" t="n">
        <f aca="false">kWhgen!D226/(Z750RatedkWh*SurveyHrsIn!D226)</f>
        <v>0.204301075268817</v>
      </c>
      <c r="E226" s="70" t="n">
        <f aca="false">kWhgen!E226/(Z750RatedkWh*SurveyHrsIn!E226)</f>
        <v>0.348560931899642</v>
      </c>
      <c r="F226" s="70" t="n">
        <f aca="false">kWhgen!F226/(Z750RatedkWh*SurveyHrsIn!F226)</f>
        <v>0.396612755812282</v>
      </c>
      <c r="G226" s="70" t="n">
        <f aca="false">kWhgen!G226/(Z750RatedkWh*SurveyHrsIn!G226)</f>
        <v>0.316654115705968</v>
      </c>
      <c r="H226" s="70" t="n">
        <f aca="false">kWhgen!H226/(Z750RatedkWh*SurveyHrsIn!H226)</f>
        <v>0.29562037037037</v>
      </c>
      <c r="I226" s="70" t="n">
        <f aca="false">kWhgen!I226/(Z750RatedkWh*SurveyHrsIn!I226)</f>
        <v>0.360573476702509</v>
      </c>
      <c r="J226" s="70" t="n">
        <f aca="false">kWhgen!J226/(Z750RatedkWh*SurveyHrsIn!J226)</f>
        <v>0.321481481481482</v>
      </c>
      <c r="K226" s="70" t="n">
        <f aca="false">kWhgen!K226/(Z750RatedkWh*SurveyHrsIn!K226)</f>
        <v>0.144802867383513</v>
      </c>
      <c r="L226" s="70" t="n">
        <f aca="false">kWhgen!L226/(Z750RatedkWh*SurveyHrsIn!L226)</f>
        <v>0.194982078853047</v>
      </c>
      <c r="M226" s="70" t="n">
        <f aca="false">kWhgen!M226/(Z750RatedkWh*SurveyHrsIn!M226)</f>
        <v>0.335722222222222</v>
      </c>
      <c r="N226" s="70" t="n">
        <f aca="false">kWhgen!N226/(Z750RatedkWh*SurveyHrsIn!N226)</f>
        <v>0.347519713261649</v>
      </c>
      <c r="O226" s="70" t="n">
        <f aca="false">kWhgen!O226/(Z750RatedkWh*SurveyHrsIn!O226)</f>
        <v>0.277407407407407</v>
      </c>
      <c r="P226" s="70" t="n">
        <f aca="false">kWhgen!P226/(Z750RatedkWh*SurveyHrsIn!P226)</f>
        <v>0.36989247311828</v>
      </c>
      <c r="Q226" s="70" t="n">
        <f aca="false">kWhgen!Q226/(Z750RatedkWh*SurveyHrsIn!Q226)</f>
        <v>0.316845878136201</v>
      </c>
      <c r="R226" s="70" t="n">
        <f aca="false">kWhgen!R226/(Z750RatedkWh*SurveyHrsIn!R226)</f>
        <v>0.351190476190476</v>
      </c>
      <c r="S226" s="70" t="n">
        <f aca="false">kWhgen!S226/(Z750RatedkWh*SurveyHrsIn!S226)</f>
        <v>0.29426523297491</v>
      </c>
      <c r="T226" s="70" t="n">
        <f aca="false">kWhgen!T226/(Z750RatedkWh*SurveyHrsIn!T226)</f>
        <v>0.459259259259259</v>
      </c>
      <c r="U226" s="70" t="n">
        <f aca="false">kWhgen!U226/(Z750RatedkWh*SurveyHrsIn!U226)</f>
        <v>0.379636410170233</v>
      </c>
      <c r="V226" s="70" t="n">
        <f aca="false">kWhgen!V226/(Z750RatedkWh*SurveyHrsIn!V226)</f>
        <v>0.271481481481482</v>
      </c>
      <c r="W226" s="70" t="n">
        <f aca="false">kWhgen!W226/(Z750RatedkWh*SurveyHrsIn!W226)</f>
        <v>0.172401433691756</v>
      </c>
      <c r="X226" s="70" t="n">
        <f aca="false">kWhgen!X226/(Z750RatedkWh*SurveyHrsIn!X226)</f>
        <v>0.174551971326165</v>
      </c>
      <c r="Y226" s="70" t="n">
        <f aca="false">kWhgen!Y226/(Z750RatedkWh*SurveyHrsIn!Y226)</f>
        <v>0.208148148148148</v>
      </c>
      <c r="Z226" s="70" t="n">
        <f aca="false">kWhgen!Z226/(Z750RatedkWh*SurveyHrsIn!Z226)</f>
        <v>0.388172043010753</v>
      </c>
      <c r="AA226" s="70" t="n">
        <f aca="false">kWhgen!AA226/(Z750RatedkWh*SurveyHrsIn!AA226)</f>
        <v>0.371111111111111</v>
      </c>
      <c r="AB226" s="70" t="n">
        <f aca="false">kWhgen!AB226/(Z750RatedkWh*SurveyHrsIn!AB226)</f>
        <v>0.426523297491039</v>
      </c>
      <c r="AC226" s="70" t="n">
        <f aca="false">kWhgen!AC226/(Z750RatedkWh*SurveyHrsIn!AC226)</f>
        <v>0.336210028893294</v>
      </c>
      <c r="AD226" s="70" t="n">
        <f aca="false">kWhgen!AD226/(Z750RatedkWh*SurveyHrsIn!AD226)</f>
        <v>0.440873015873016</v>
      </c>
      <c r="AE226" s="70" t="n">
        <f aca="false">kWhgen!AE226/(Z750RatedkWh*SurveyHrsIn!AE226)</f>
        <v>0.353405017921147</v>
      </c>
      <c r="AF226" s="70"/>
      <c r="AG226" s="70"/>
      <c r="AH226" s="70"/>
      <c r="AI226" s="70"/>
      <c r="AJ226" s="70"/>
      <c r="AK226" s="70"/>
      <c r="AL226" s="70"/>
      <c r="AM226" s="70"/>
      <c r="AN226" s="70"/>
      <c r="AO226" s="70" t="n">
        <f aca="false">AVERAGE(E226:P226)</f>
        <v>0.309152491184864</v>
      </c>
      <c r="AP226" s="70" t="n">
        <f aca="false">AVERAGE(Q226:AB226)</f>
        <v>0.317798895249294</v>
      </c>
      <c r="AQ226" s="70" t="n">
        <f aca="false">AVERAGE(AC226:AN226)</f>
        <v>0.376829354229152</v>
      </c>
      <c r="AR226" s="70" t="n">
        <f aca="false">AVERAGE(E226:G226)</f>
        <v>0.353942601139297</v>
      </c>
      <c r="AS226" s="70" t="n">
        <f aca="false">AVERAGE(H226:J226)</f>
        <v>0.325891776184787</v>
      </c>
      <c r="AT226" s="70" t="n">
        <f aca="false">AVERAGE(K226:M226)</f>
        <v>0.225169056152927</v>
      </c>
      <c r="AU226" s="136" t="n">
        <f aca="false">AVERAGE(N226:P226)</f>
        <v>0.331606531262445</v>
      </c>
      <c r="AV226" s="70" t="n">
        <f aca="false">AVERAGE(Q226:S226)</f>
        <v>0.320767195767196</v>
      </c>
      <c r="AW226" s="70" t="n">
        <f aca="false">AVERAGE(T226:V226)</f>
        <v>0.370125716970325</v>
      </c>
      <c r="AX226" s="70" t="n">
        <f aca="false">AVERAGE(W226:Y226)</f>
        <v>0.185033851055356</v>
      </c>
      <c r="AY226" s="70" t="n">
        <f aca="false">AVERAGE(Z226:AB226)</f>
        <v>0.395268817204301</v>
      </c>
      <c r="AZ226" s="70" t="n">
        <f aca="false">AVERAGE(AC226:AE226)</f>
        <v>0.376829354229152</v>
      </c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</row>
    <row r="227" customFormat="false" ht="12.75" hidden="true" customHeight="false" outlineLevel="0" collapsed="false">
      <c r="A227" s="69" t="s">
        <v>12</v>
      </c>
      <c r="B227" s="69" t="n">
        <v>1</v>
      </c>
      <c r="C227" s="69" t="n">
        <v>217</v>
      </c>
      <c r="D227" s="70" t="n">
        <f aca="false">kWhgen!D227/(Z750RatedkWh*SurveyHrsIn!D227)</f>
        <v>0.421146953405018</v>
      </c>
      <c r="E227" s="70" t="n">
        <f aca="false">kWhgen!E227/(Z750RatedkWh*SurveyHrsIn!E227)</f>
        <v>0.375589605734767</v>
      </c>
      <c r="F227" s="70" t="n">
        <f aca="false">kWhgen!F227/(Z750RatedkWh*SurveyHrsIn!F227)</f>
        <v>0.424648530257071</v>
      </c>
      <c r="G227" s="70" t="n">
        <f aca="false">kWhgen!G227/(Z750RatedkWh*SurveyHrsIn!G227)</f>
        <v>0.325892515459965</v>
      </c>
      <c r="H227" s="70" t="n">
        <f aca="false">kWhgen!H227/(Z750RatedkWh*SurveyHrsIn!H227)</f>
        <v>0.328137037037037</v>
      </c>
      <c r="I227" s="70" t="n">
        <f aca="false">kWhgen!I227/(Z750RatedkWh*SurveyHrsIn!I227)</f>
        <v>0.368100358422939</v>
      </c>
      <c r="J227" s="70" t="n">
        <f aca="false">kWhgen!J227/(Z750RatedkWh*SurveyHrsIn!J227)</f>
        <v>0.323333333333333</v>
      </c>
      <c r="K227" s="70" t="n">
        <f aca="false">kWhgen!K227/(Z750RatedkWh*SurveyHrsIn!K227)</f>
        <v>0.168817204301075</v>
      </c>
      <c r="L227" s="70" t="n">
        <f aca="false">kWhgen!L227/(Z750RatedkWh*SurveyHrsIn!L227)</f>
        <v>0.204301075268817</v>
      </c>
      <c r="M227" s="70" t="n">
        <f aca="false">kWhgen!M227/(Z750RatedkWh*SurveyHrsIn!M227)</f>
        <v>0.339640740740741</v>
      </c>
      <c r="N227" s="70" t="n">
        <f aca="false">kWhgen!N227/(Z750RatedkWh*SurveyHrsIn!N227)</f>
        <v>0.341311827956989</v>
      </c>
      <c r="O227" s="70" t="n">
        <f aca="false">kWhgen!O227/(Z750RatedkWh*SurveyHrsIn!O227)</f>
        <v>0.312962962962963</v>
      </c>
      <c r="P227" s="70" t="n">
        <f aca="false">kWhgen!P227/(Z750RatedkWh*SurveyHrsIn!P227)</f>
        <v>0.355197132616487</v>
      </c>
      <c r="Q227" s="70" t="n">
        <f aca="false">kWhgen!Q227/(Z750RatedkWh*SurveyHrsIn!Q227)</f>
        <v>0.329390681003584</v>
      </c>
      <c r="R227" s="70" t="n">
        <f aca="false">kWhgen!R227/(Z750RatedkWh*SurveyHrsIn!R227)</f>
        <v>0.331746031746032</v>
      </c>
      <c r="S227" s="70" t="n">
        <f aca="false">kWhgen!S227/(Z750RatedkWh*SurveyHrsIn!S227)</f>
        <v>0.295340501792115</v>
      </c>
      <c r="T227" s="70" t="n">
        <f aca="false">kWhgen!T227/(Z750RatedkWh*SurveyHrsIn!T227)</f>
        <v>0.484444444444444</v>
      </c>
      <c r="U227" s="70" t="n">
        <f aca="false">kWhgen!U227/(Z750RatedkWh*SurveyHrsIn!U227)</f>
        <v>0.381357336780252</v>
      </c>
      <c r="V227" s="70" t="n">
        <f aca="false">kWhgen!V227/(Z750RatedkWh*SurveyHrsIn!V227)</f>
        <v>0.272222222222222</v>
      </c>
      <c r="W227" s="70" t="n">
        <f aca="false">kWhgen!W227/(Z750RatedkWh*SurveyHrsIn!W227)</f>
        <v>0.165591397849462</v>
      </c>
      <c r="X227" s="70" t="n">
        <f aca="false">kWhgen!X227/(Z750RatedkWh*SurveyHrsIn!X227)</f>
        <v>0.165232974910394</v>
      </c>
      <c r="Y227" s="70" t="n">
        <f aca="false">kWhgen!Y227/(Z750RatedkWh*SurveyHrsIn!Y227)</f>
        <v>0.197037037037037</v>
      </c>
      <c r="Z227" s="70" t="n">
        <f aca="false">kWhgen!Z227/(Z750RatedkWh*SurveyHrsIn!Z227)</f>
        <v>0.384229390681004</v>
      </c>
      <c r="AA227" s="70" t="n">
        <f aca="false">kWhgen!AA227/(Z750RatedkWh*SurveyHrsIn!AA227)</f>
        <v>0.324814814814815</v>
      </c>
      <c r="AB227" s="70" t="n">
        <f aca="false">kWhgen!AB227/(Z750RatedkWh*SurveyHrsIn!AB227)</f>
        <v>0.327240143369176</v>
      </c>
      <c r="AC227" s="70" t="n">
        <f aca="false">kWhgen!AC227/(Z750RatedkWh*SurveyHrsIn!AC227)</f>
        <v>0.335806328582932</v>
      </c>
      <c r="AD227" s="70" t="n">
        <f aca="false">kWhgen!AD227/(Z750RatedkWh*SurveyHrsIn!AD227)</f>
        <v>0.502777777777778</v>
      </c>
      <c r="AE227" s="70" t="n">
        <f aca="false">kWhgen!AE227/(Z750RatedkWh*SurveyHrsIn!AE227)</f>
        <v>0.385663082437276</v>
      </c>
      <c r="AF227" s="70"/>
      <c r="AG227" s="70"/>
      <c r="AH227" s="70"/>
      <c r="AI227" s="70"/>
      <c r="AJ227" s="70"/>
      <c r="AK227" s="70"/>
      <c r="AL227" s="70"/>
      <c r="AM227" s="70"/>
      <c r="AN227" s="70"/>
      <c r="AO227" s="70" t="n">
        <f aca="false">AVERAGE(E227:P227)</f>
        <v>0.322327693674349</v>
      </c>
      <c r="AP227" s="70" t="n">
        <f aca="false">AVERAGE(Q227:AB227)</f>
        <v>0.304887248054211</v>
      </c>
      <c r="AQ227" s="70" t="n">
        <f aca="false">AVERAGE(AC227:AN227)</f>
        <v>0.408082396265995</v>
      </c>
      <c r="AR227" s="70" t="n">
        <f aca="false">AVERAGE(E227:G227)</f>
        <v>0.375376883817268</v>
      </c>
      <c r="AS227" s="70" t="n">
        <f aca="false">AVERAGE(H227:J227)</f>
        <v>0.33985690959777</v>
      </c>
      <c r="AT227" s="70" t="n">
        <f aca="false">AVERAGE(K227:M227)</f>
        <v>0.237586340103544</v>
      </c>
      <c r="AU227" s="136" t="n">
        <f aca="false">AVERAGE(N227:P227)</f>
        <v>0.336490641178813</v>
      </c>
      <c r="AV227" s="70" t="n">
        <f aca="false">AVERAGE(Q227:S227)</f>
        <v>0.318825738180577</v>
      </c>
      <c r="AW227" s="70" t="n">
        <f aca="false">AVERAGE(T227:V227)</f>
        <v>0.379341334482306</v>
      </c>
      <c r="AX227" s="70" t="n">
        <f aca="false">AVERAGE(W227:Y227)</f>
        <v>0.175953803265631</v>
      </c>
      <c r="AY227" s="70" t="n">
        <f aca="false">AVERAGE(Z227:AB227)</f>
        <v>0.345428116288331</v>
      </c>
      <c r="AZ227" s="70" t="n">
        <f aca="false">AVERAGE(AC227:AE227)</f>
        <v>0.408082396265995</v>
      </c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</row>
    <row r="228" customFormat="false" ht="12.75" hidden="true" customHeight="false" outlineLevel="0" collapsed="false">
      <c r="A228" s="69" t="s">
        <v>12</v>
      </c>
      <c r="B228" s="69" t="n">
        <v>1</v>
      </c>
      <c r="C228" s="69" t="n">
        <v>218</v>
      </c>
      <c r="D228" s="70" t="n">
        <f aca="false">kWhgen!D228/(Z750RatedkWh*SurveyHrsIn!D228)</f>
        <v>0.345878136200717</v>
      </c>
      <c r="E228" s="70" t="n">
        <f aca="false">kWhgen!E228/(Z750RatedkWh*SurveyHrsIn!E228)</f>
        <v>0.385675627240143</v>
      </c>
      <c r="F228" s="70" t="n">
        <f aca="false">kWhgen!F228/(Z750RatedkWh*SurveyHrsIn!F228)</f>
        <v>0.446703339486972</v>
      </c>
      <c r="G228" s="70" t="n">
        <f aca="false">kWhgen!G228/(Z750RatedkWh*SurveyHrsIn!G228)</f>
        <v>0.32270686037238</v>
      </c>
      <c r="H228" s="70" t="n">
        <f aca="false">kWhgen!H228/(Z750RatedkWh*SurveyHrsIn!H228)</f>
        <v>0.327588888888889</v>
      </c>
      <c r="I228" s="70" t="n">
        <f aca="false">kWhgen!I228/(Z750RatedkWh*SurveyHrsIn!I228)</f>
        <v>0.372759856630824</v>
      </c>
      <c r="J228" s="70" t="n">
        <f aca="false">kWhgen!J228/(Z750RatedkWh*SurveyHrsIn!J228)</f>
        <v>0.335925925925926</v>
      </c>
      <c r="K228" s="70" t="n">
        <f aca="false">kWhgen!K228/(Z750RatedkWh*SurveyHrsIn!K228)</f>
        <v>0.153405017921147</v>
      </c>
      <c r="L228" s="70" t="n">
        <f aca="false">kWhgen!L228/(Z750RatedkWh*SurveyHrsIn!L228)</f>
        <v>0.203225806451613</v>
      </c>
      <c r="M228" s="70" t="n">
        <f aca="false">kWhgen!M228/(Z750RatedkWh*SurveyHrsIn!M228)</f>
        <v>0.330674074074074</v>
      </c>
      <c r="N228" s="70" t="n">
        <f aca="false">kWhgen!N228/(Z750RatedkWh*SurveyHrsIn!N228)</f>
        <v>0.374236559139785</v>
      </c>
      <c r="O228" s="70" t="n">
        <f aca="false">kWhgen!O228/(Z750RatedkWh*SurveyHrsIn!O228)</f>
        <v>0.4</v>
      </c>
      <c r="P228" s="70" t="n">
        <f aca="false">kWhgen!P228/(Z750RatedkWh*SurveyHrsIn!P228)</f>
        <v>0.157706093189964</v>
      </c>
      <c r="Q228" s="70" t="n">
        <f aca="false">kWhgen!Q228/(Z750RatedkWh*SurveyHrsIn!Q228)</f>
        <v>0.30752688172043</v>
      </c>
      <c r="R228" s="70" t="n">
        <f aca="false">kWhgen!R228/(Z750RatedkWh*SurveyHrsIn!R228)</f>
        <v>0.11547619047619</v>
      </c>
      <c r="S228" s="70" t="n">
        <f aca="false">kWhgen!S228/(Z750RatedkWh*SurveyHrsIn!S228)</f>
        <v>0.29820788530466</v>
      </c>
      <c r="T228" s="70" t="n">
        <f aca="false">kWhgen!T228/(Z750RatedkWh*SurveyHrsIn!T228)</f>
        <v>0.430740740740741</v>
      </c>
      <c r="U228" s="70" t="n">
        <f aca="false">kWhgen!U228/(Z750RatedkWh*SurveyHrsIn!U228)</f>
        <v>0.391682896440367</v>
      </c>
      <c r="V228" s="70" t="n">
        <f aca="false">kWhgen!V228/(Z750RatedkWh*SurveyHrsIn!V228)</f>
        <v>0.293333333333333</v>
      </c>
      <c r="W228" s="70" t="n">
        <f aca="false">kWhgen!W228/(Z750RatedkWh*SurveyHrsIn!W228)</f>
        <v>0.132974910394265</v>
      </c>
      <c r="X228" s="70" t="n">
        <f aca="false">kWhgen!X228/(Z750RatedkWh*SurveyHrsIn!X228)</f>
        <v>0.135125448028674</v>
      </c>
      <c r="Y228" s="70" t="n">
        <f aca="false">kWhgen!Y228/(Z750RatedkWh*SurveyHrsIn!Y228)</f>
        <v>0.226666666666667</v>
      </c>
      <c r="Z228" s="70" t="n">
        <f aca="false">kWhgen!Z228/(Z750RatedkWh*SurveyHrsIn!Z228)</f>
        <v>0.340143369175627</v>
      </c>
      <c r="AA228" s="70" t="n">
        <f aca="false">kWhgen!AA228/(Z750RatedkWh*SurveyHrsIn!AA228)</f>
        <v>0.322962962962963</v>
      </c>
      <c r="AB228" s="70" t="n">
        <f aca="false">kWhgen!AB228/(Z750RatedkWh*SurveyHrsIn!AB228)</f>
        <v>0.344086021505376</v>
      </c>
      <c r="AC228" s="70" t="n">
        <f aca="false">kWhgen!AC228/(Z750RatedkWh*SurveyHrsIn!AC228)</f>
        <v>0.435821398390695</v>
      </c>
      <c r="AD228" s="70" t="n">
        <f aca="false">kWhgen!AD228/(Z750RatedkWh*SurveyHrsIn!AD228)</f>
        <v>0.531349206349206</v>
      </c>
      <c r="AE228" s="70" t="n">
        <f aca="false">kWhgen!AE228/(Z750RatedkWh*SurveyHrsIn!AE228)</f>
        <v>0.508232795698925</v>
      </c>
      <c r="AF228" s="70"/>
      <c r="AG228" s="70"/>
      <c r="AH228" s="70"/>
      <c r="AI228" s="70"/>
      <c r="AJ228" s="70"/>
      <c r="AK228" s="70"/>
      <c r="AL228" s="70"/>
      <c r="AM228" s="70"/>
      <c r="AN228" s="70"/>
      <c r="AO228" s="70" t="n">
        <f aca="false">AVERAGE(E228:P228)</f>
        <v>0.31755067077681</v>
      </c>
      <c r="AP228" s="70" t="n">
        <f aca="false">AVERAGE(Q228:AB228)</f>
        <v>0.278243942229108</v>
      </c>
      <c r="AQ228" s="70" t="n">
        <f aca="false">AVERAGE(AC228:AN228)</f>
        <v>0.491801133479609</v>
      </c>
      <c r="AR228" s="70" t="n">
        <f aca="false">AVERAGE(E228:G228)</f>
        <v>0.385028609033165</v>
      </c>
      <c r="AS228" s="70" t="n">
        <f aca="false">AVERAGE(H228:J228)</f>
        <v>0.34542489048188</v>
      </c>
      <c r="AT228" s="70" t="n">
        <f aca="false">AVERAGE(K228:M228)</f>
        <v>0.229101632815611</v>
      </c>
      <c r="AU228" s="136" t="n">
        <f aca="false">AVERAGE(N228:P228)</f>
        <v>0.310647550776583</v>
      </c>
      <c r="AV228" s="70" t="n">
        <f aca="false">AVERAGE(Q228:S228)</f>
        <v>0.240403652500427</v>
      </c>
      <c r="AW228" s="70" t="n">
        <f aca="false">AVERAGE(T228:V228)</f>
        <v>0.37191899017148</v>
      </c>
      <c r="AX228" s="70" t="n">
        <f aca="false">AVERAGE(W228:Y228)</f>
        <v>0.164922341696535</v>
      </c>
      <c r="AY228" s="70" t="n">
        <f aca="false">AVERAGE(Z228:AB228)</f>
        <v>0.335730784547989</v>
      </c>
      <c r="AZ228" s="70" t="n">
        <f aca="false">AVERAGE(AC228:AE228)</f>
        <v>0.491801133479609</v>
      </c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</row>
    <row r="229" customFormat="false" ht="12.75" hidden="true" customHeight="false" outlineLevel="0" collapsed="false">
      <c r="A229" s="69" t="s">
        <v>12</v>
      </c>
      <c r="B229" s="69" t="n">
        <v>1</v>
      </c>
      <c r="C229" s="69" t="n">
        <v>219</v>
      </c>
      <c r="D229" s="70" t="n">
        <f aca="false">kWhgen!D229/(Z750RatedkWh*SurveyHrsIn!D229)</f>
        <v>0.394623655913979</v>
      </c>
      <c r="E229" s="70" t="n">
        <f aca="false">kWhgen!E229/(Z750RatedkWh*SurveyHrsIn!E229)</f>
        <v>0.382044802867384</v>
      </c>
      <c r="F229" s="70" t="n">
        <f aca="false">kWhgen!F229/(Z750RatedkWh*SurveyHrsIn!F229)</f>
        <v>0.330074517796649</v>
      </c>
      <c r="G229" s="70" t="n">
        <f aca="false">kWhgen!G229/(Z750RatedkWh*SurveyHrsIn!G229)</f>
        <v>0.332263825635135</v>
      </c>
      <c r="H229" s="70" t="n">
        <f aca="false">kWhgen!H229/(Z750RatedkWh*SurveyHrsIn!H229)</f>
        <v>0.484190740740741</v>
      </c>
      <c r="I229" s="70" t="n">
        <f aca="false">kWhgen!I229/(Z750RatedkWh*SurveyHrsIn!I229)</f>
        <v>0.377060931899642</v>
      </c>
      <c r="J229" s="70" t="n">
        <f aca="false">kWhgen!J229/(Z750RatedkWh*SurveyHrsIn!J229)</f>
        <v>0.314444444444444</v>
      </c>
      <c r="K229" s="70" t="n">
        <f aca="false">kWhgen!K229/(Z750RatedkWh*SurveyHrsIn!K229)</f>
        <v>0.183870967741935</v>
      </c>
      <c r="L229" s="70" t="n">
        <f aca="false">kWhgen!L229/(Z750RatedkWh*SurveyHrsIn!L229)</f>
        <v>0.218637992831541</v>
      </c>
      <c r="M229" s="70" t="n">
        <f aca="false">kWhgen!M229/(Z750RatedkWh*SurveyHrsIn!M229)</f>
        <v>0.378148148148148</v>
      </c>
      <c r="N229" s="70" t="n">
        <f aca="false">kWhgen!N229/(Z750RatedkWh*SurveyHrsIn!N229)</f>
        <v>0.402698924731183</v>
      </c>
      <c r="O229" s="70" t="n">
        <f aca="false">kWhgen!O229/(Z750RatedkWh*SurveyHrsIn!O229)</f>
        <v>0.325185185185185</v>
      </c>
      <c r="P229" s="70" t="n">
        <f aca="false">kWhgen!P229/(Z750RatedkWh*SurveyHrsIn!P229)</f>
        <v>0.311111111111111</v>
      </c>
      <c r="Q229" s="70" t="n">
        <f aca="false">kWhgen!Q229/(Z750RatedkWh*SurveyHrsIn!Q229)</f>
        <v>0.370967741935484</v>
      </c>
      <c r="R229" s="70" t="n">
        <f aca="false">kWhgen!R229/(Z750RatedkWh*SurveyHrsIn!R229)</f>
        <v>0.33968253968254</v>
      </c>
      <c r="S229" s="70" t="n">
        <f aca="false">kWhgen!S229/(Z750RatedkWh*SurveyHrsIn!S229)</f>
        <v>0.325806451612903</v>
      </c>
      <c r="T229" s="70" t="n">
        <f aca="false">kWhgen!T229/(Z750RatedkWh*SurveyHrsIn!T229)</f>
        <v>0.484444444444444</v>
      </c>
      <c r="U229" s="70" t="n">
        <f aca="false">kWhgen!U229/(Z750RatedkWh*SurveyHrsIn!U229)</f>
        <v>0.390650340474356</v>
      </c>
      <c r="V229" s="70" t="n">
        <f aca="false">kWhgen!V229/(Z750RatedkWh*SurveyHrsIn!V229)</f>
        <v>0.301481481481481</v>
      </c>
      <c r="W229" s="70" t="n">
        <f aca="false">kWhgen!W229/(Z750RatedkWh*SurveyHrsIn!W229)</f>
        <v>0.191397849462366</v>
      </c>
      <c r="X229" s="70" t="n">
        <f aca="false">kWhgen!X229/(Z750RatedkWh*SurveyHrsIn!X229)</f>
        <v>0.208243727598566</v>
      </c>
      <c r="Y229" s="70" t="n">
        <f aca="false">kWhgen!Y229/(Z750RatedkWh*SurveyHrsIn!Y229)</f>
        <v>0.237777777777778</v>
      </c>
      <c r="Z229" s="70" t="n">
        <f aca="false">kWhgen!Z229/(Z750RatedkWh*SurveyHrsIn!Z229)</f>
        <v>0.42078853046595</v>
      </c>
      <c r="AA229" s="70" t="n">
        <f aca="false">kWhgen!AA229/(Z750RatedkWh*SurveyHrsIn!AA229)</f>
        <v>0.411851851851852</v>
      </c>
      <c r="AB229" s="70" t="n">
        <f aca="false">kWhgen!AB229/(Z750RatedkWh*SurveyHrsIn!AB229)</f>
        <v>0.406093189964158</v>
      </c>
      <c r="AC229" s="70" t="n">
        <f aca="false">kWhgen!AC229/(Z750RatedkWh*SurveyHrsIn!AC229)</f>
        <v>0.39747323307548</v>
      </c>
      <c r="AD229" s="70" t="n">
        <f aca="false">kWhgen!AD229/(Z750RatedkWh*SurveyHrsIn!AD229)</f>
        <v>0.529365079365079</v>
      </c>
      <c r="AE229" s="70" t="n">
        <f aca="false">kWhgen!AE229/(Z750RatedkWh*SurveyHrsIn!AE229)</f>
        <v>0.364874551971326</v>
      </c>
      <c r="AF229" s="70"/>
      <c r="AG229" s="70"/>
      <c r="AH229" s="70"/>
      <c r="AI229" s="70"/>
      <c r="AJ229" s="70"/>
      <c r="AK229" s="70"/>
      <c r="AL229" s="70"/>
      <c r="AM229" s="70"/>
      <c r="AN229" s="70"/>
      <c r="AO229" s="70" t="n">
        <f aca="false">AVERAGE(E229:P229)</f>
        <v>0.336644299427758</v>
      </c>
      <c r="AP229" s="70" t="n">
        <f aca="false">AVERAGE(Q229:AB229)</f>
        <v>0.34076549389599</v>
      </c>
      <c r="AQ229" s="70" t="n">
        <f aca="false">AVERAGE(AC229:AN229)</f>
        <v>0.430570954803962</v>
      </c>
      <c r="AR229" s="70" t="n">
        <f aca="false">AVERAGE(E229:G229)</f>
        <v>0.348127715433056</v>
      </c>
      <c r="AS229" s="70" t="n">
        <f aca="false">AVERAGE(H229:J229)</f>
        <v>0.391898705694942</v>
      </c>
      <c r="AT229" s="70" t="n">
        <f aca="false">AVERAGE(K229:M229)</f>
        <v>0.260219036240542</v>
      </c>
      <c r="AU229" s="136" t="n">
        <f aca="false">AVERAGE(N229:P229)</f>
        <v>0.346331740342493</v>
      </c>
      <c r="AV229" s="70" t="n">
        <f aca="false">AVERAGE(Q229:S229)</f>
        <v>0.345485577743642</v>
      </c>
      <c r="AW229" s="70" t="n">
        <f aca="false">AVERAGE(T229:V229)</f>
        <v>0.392192088800094</v>
      </c>
      <c r="AX229" s="70" t="n">
        <f aca="false">AVERAGE(W229:Y229)</f>
        <v>0.21247311827957</v>
      </c>
      <c r="AY229" s="70" t="n">
        <f aca="false">AVERAGE(Z229:AB229)</f>
        <v>0.412911190760653</v>
      </c>
      <c r="AZ229" s="70" t="n">
        <f aca="false">AVERAGE(AC229:AE229)</f>
        <v>0.430570954803962</v>
      </c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</row>
    <row r="230" customFormat="false" ht="12.75" hidden="true" customHeight="false" outlineLevel="0" collapsed="false">
      <c r="A230" s="69" t="s">
        <v>12</v>
      </c>
      <c r="B230" s="69" t="n">
        <v>1</v>
      </c>
      <c r="C230" s="69" t="n">
        <v>220</v>
      </c>
      <c r="D230" s="70" t="n">
        <f aca="false">kWhgen!D230/(Z750RatedkWh*SurveyHrsIn!D230)</f>
        <v>0.356272401433692</v>
      </c>
      <c r="E230" s="70" t="n">
        <f aca="false">kWhgen!E230/(Z750RatedkWh*SurveyHrsIn!E230)</f>
        <v>0.363890681003584</v>
      </c>
      <c r="F230" s="70" t="n">
        <f aca="false">kWhgen!F230/(Z750RatedkWh*SurveyHrsIn!F230)</f>
        <v>0.374557946582381</v>
      </c>
      <c r="G230" s="70" t="n">
        <f aca="false">kWhgen!G230/(Z750RatedkWh*SurveyHrsIn!G230)</f>
        <v>0.27747055812867</v>
      </c>
      <c r="H230" s="70" t="n">
        <f aca="false">kWhgen!H230/(Z750RatedkWh*SurveyHrsIn!H230)</f>
        <v>0.29252962962963</v>
      </c>
      <c r="I230" s="70" t="n">
        <f aca="false">kWhgen!I230/(Z750RatedkWh*SurveyHrsIn!I230)</f>
        <v>0.336917562724014</v>
      </c>
      <c r="J230" s="70" t="n">
        <f aca="false">kWhgen!J230/(Z750RatedkWh*SurveyHrsIn!J230)</f>
        <v>0.328888888888889</v>
      </c>
      <c r="K230" s="70" t="n">
        <f aca="false">kWhgen!K230/(Z750RatedkWh*SurveyHrsIn!K230)</f>
        <v>0.16415770609319</v>
      </c>
      <c r="L230" s="70" t="n">
        <f aca="false">kWhgen!L230/(Z750RatedkWh*SurveyHrsIn!L230)</f>
        <v>0.189964157706093</v>
      </c>
      <c r="M230" s="70" t="n">
        <f aca="false">kWhgen!M230/(Z750RatedkWh*SurveyHrsIn!M230)</f>
        <v>0.352794444444444</v>
      </c>
      <c r="N230" s="70" t="n">
        <f aca="false">kWhgen!N230/(Z750RatedkWh*SurveyHrsIn!N230)</f>
        <v>0.362412186379928</v>
      </c>
      <c r="O230" s="70" t="n">
        <f aca="false">kWhgen!O230/(Z750RatedkWh*SurveyHrsIn!O230)</f>
        <v>0.341851851851852</v>
      </c>
      <c r="P230" s="70" t="n">
        <f aca="false">kWhgen!P230/(Z750RatedkWh*SurveyHrsIn!P230)</f>
        <v>0.203225806451613</v>
      </c>
      <c r="Q230" s="70" t="n">
        <f aca="false">kWhgen!Q230/(Z750RatedkWh*SurveyHrsIn!Q230)</f>
        <v>0.0767025089605735</v>
      </c>
      <c r="R230" s="70" t="n">
        <f aca="false">kWhgen!R230/(Z750RatedkWh*SurveyHrsIn!R230)</f>
        <v>0</v>
      </c>
      <c r="S230" s="70" t="n">
        <f aca="false">kWhgen!S230/(Z750RatedkWh*SurveyHrsIn!S230)</f>
        <v>0.0268817204301075</v>
      </c>
      <c r="T230" s="70" t="n">
        <f aca="false">kWhgen!T230/(Z750RatedkWh*SurveyHrsIn!T230)</f>
        <v>0.451851851851852</v>
      </c>
      <c r="U230" s="70" t="n">
        <f aca="false">kWhgen!U230/(Z750RatedkWh*SurveyHrsIn!U230)</f>
        <v>0.351413213765918</v>
      </c>
      <c r="V230" s="70" t="n">
        <f aca="false">kWhgen!V230/(Z750RatedkWh*SurveyHrsIn!V230)</f>
        <v>0.26</v>
      </c>
      <c r="W230" s="70" t="n">
        <f aca="false">kWhgen!W230/(Z750RatedkWh*SurveyHrsIn!W230)</f>
        <v>0.178136200716846</v>
      </c>
      <c r="X230" s="70" t="n">
        <f aca="false">kWhgen!X230/(Z750RatedkWh*SurveyHrsIn!X230)</f>
        <v>0.179928315412186</v>
      </c>
      <c r="Y230" s="70" t="n">
        <f aca="false">kWhgen!Y230/(Z750RatedkWh*SurveyHrsIn!Y230)</f>
        <v>0.195555555555556</v>
      </c>
      <c r="Z230" s="70" t="n">
        <f aca="false">kWhgen!Z230/(Z750RatedkWh*SurveyHrsIn!Z230)</f>
        <v>0.412903225806452</v>
      </c>
      <c r="AA230" s="70" t="n">
        <f aca="false">kWhgen!AA230/(Z750RatedkWh*SurveyHrsIn!AA230)</f>
        <v>0.384074074074074</v>
      </c>
      <c r="AB230" s="70" t="n">
        <f aca="false">kWhgen!AB230/(Z750RatedkWh*SurveyHrsIn!AB230)</f>
        <v>0.246236559139785</v>
      </c>
      <c r="AC230" s="70" t="n">
        <f aca="false">kWhgen!AC230/(Z750RatedkWh*SurveyHrsIn!AC230)</f>
        <v>0.352862666695761</v>
      </c>
      <c r="AD230" s="70" t="n">
        <f aca="false">kWhgen!AD230/(Z750RatedkWh*SurveyHrsIn!AD230)</f>
        <v>0.532539682539683</v>
      </c>
      <c r="AE230" s="70" t="n">
        <f aca="false">kWhgen!AE230/(Z750RatedkWh*SurveyHrsIn!AE230)</f>
        <v>0.395698924731183</v>
      </c>
      <c r="AF230" s="70"/>
      <c r="AG230" s="70"/>
      <c r="AH230" s="70"/>
      <c r="AI230" s="70"/>
      <c r="AJ230" s="70"/>
      <c r="AK230" s="70"/>
      <c r="AL230" s="70"/>
      <c r="AM230" s="70"/>
      <c r="AN230" s="70"/>
      <c r="AO230" s="70" t="n">
        <f aca="false">AVERAGE(E230:P230)</f>
        <v>0.299055118323691</v>
      </c>
      <c r="AP230" s="70" t="n">
        <f aca="false">AVERAGE(Q230:AB230)</f>
        <v>0.230306935476112</v>
      </c>
      <c r="AQ230" s="70" t="n">
        <f aca="false">AVERAGE(AC230:AN230)</f>
        <v>0.427033757988875</v>
      </c>
      <c r="AR230" s="70" t="n">
        <f aca="false">AVERAGE(E230:G230)</f>
        <v>0.338639728571545</v>
      </c>
      <c r="AS230" s="70" t="n">
        <f aca="false">AVERAGE(H230:J230)</f>
        <v>0.319445360414178</v>
      </c>
      <c r="AT230" s="70" t="n">
        <f aca="false">AVERAGE(K230:M230)</f>
        <v>0.235638769414576</v>
      </c>
      <c r="AU230" s="136" t="n">
        <f aca="false">AVERAGE(N230:P230)</f>
        <v>0.302496614894464</v>
      </c>
      <c r="AV230" s="70" t="n">
        <f aca="false">AVERAGE(Q230:S230)</f>
        <v>0.0345280764635603</v>
      </c>
      <c r="AW230" s="70" t="n">
        <f aca="false">AVERAGE(T230:V230)</f>
        <v>0.354421688539257</v>
      </c>
      <c r="AX230" s="70" t="n">
        <f aca="false">AVERAGE(W230:Y230)</f>
        <v>0.184540023894863</v>
      </c>
      <c r="AY230" s="70" t="n">
        <f aca="false">AVERAGE(Z230:AB230)</f>
        <v>0.34773795300677</v>
      </c>
      <c r="AZ230" s="70" t="n">
        <f aca="false">AVERAGE(AC230:AE230)</f>
        <v>0.427033757988875</v>
      </c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</row>
    <row r="231" customFormat="false" ht="12.75" hidden="true" customHeight="false" outlineLevel="0" collapsed="false">
      <c r="A231" s="69" t="s">
        <v>12</v>
      </c>
      <c r="B231" s="69" t="n">
        <v>1</v>
      </c>
      <c r="C231" s="69" t="n">
        <v>221</v>
      </c>
      <c r="D231" s="70" t="n">
        <f aca="false">kWhgen!D231/(Z750RatedkWh*SurveyHrsIn!D231)</f>
        <v>0.44336917562724</v>
      </c>
      <c r="E231" s="70" t="n">
        <f aca="false">kWhgen!E231/(Z750RatedkWh*SurveyHrsIn!E231)</f>
        <v>0.382044802867384</v>
      </c>
      <c r="F231" s="70" t="n">
        <f aca="false">kWhgen!F231/(Z750RatedkWh*SurveyHrsIn!F231)</f>
        <v>0.41679851341253</v>
      </c>
      <c r="G231" s="70" t="n">
        <f aca="false">kWhgen!G231/(Z750RatedkWh*SurveyHrsIn!G231)</f>
        <v>0.329396736056309</v>
      </c>
      <c r="H231" s="70" t="n">
        <f aca="false">kWhgen!H231/(Z750RatedkWh*SurveyHrsIn!H231)</f>
        <v>0.118683333333333</v>
      </c>
      <c r="I231" s="70" t="n">
        <f aca="false">kWhgen!I231/(Z750RatedkWh*SurveyHrsIn!I231)</f>
        <v>0.366666666666667</v>
      </c>
      <c r="J231" s="70" t="n">
        <f aca="false">kWhgen!J231/(Z750RatedkWh*SurveyHrsIn!J231)</f>
        <v>0.322222222222222</v>
      </c>
      <c r="K231" s="70" t="n">
        <f aca="false">kWhgen!K231/(Z750RatedkWh*SurveyHrsIn!K231)</f>
        <v>0.151612903225806</v>
      </c>
      <c r="L231" s="70" t="n">
        <f aca="false">kWhgen!L231/(Z750RatedkWh*SurveyHrsIn!L231)</f>
        <v>0.19247311827957</v>
      </c>
      <c r="M231" s="70" t="n">
        <f aca="false">kWhgen!M231/(Z750RatedkWh*SurveyHrsIn!M231)</f>
        <v>0.368888888888889</v>
      </c>
      <c r="N231" s="70" t="n">
        <f aca="false">kWhgen!N231/(Z750RatedkWh*SurveyHrsIn!N231)</f>
        <v>0.379964157706093</v>
      </c>
      <c r="O231" s="70" t="n">
        <f aca="false">kWhgen!O231/(Z750RatedkWh*SurveyHrsIn!O231)</f>
        <v>0.385555555555556</v>
      </c>
      <c r="P231" s="70" t="n">
        <f aca="false">kWhgen!P231/(Z750RatedkWh*SurveyHrsIn!P231)</f>
        <v>0.391756272401434</v>
      </c>
      <c r="Q231" s="70" t="n">
        <f aca="false">kWhgen!Q231/(Z750RatedkWh*SurveyHrsIn!Q231)</f>
        <v>0.386379928315412</v>
      </c>
      <c r="R231" s="70" t="n">
        <f aca="false">kWhgen!R231/(Z750RatedkWh*SurveyHrsIn!R231)</f>
        <v>0.332539682539683</v>
      </c>
      <c r="S231" s="70" t="n">
        <f aca="false">kWhgen!S231/(Z750RatedkWh*SurveyHrsIn!S231)</f>
        <v>0.308602150537634</v>
      </c>
      <c r="T231" s="70" t="n">
        <f aca="false">kWhgen!T231/(Z750RatedkWh*SurveyHrsIn!T231)</f>
        <v>0.434814814814815</v>
      </c>
      <c r="U231" s="70" t="n">
        <f aca="false">kWhgen!U231/(Z750RatedkWh*SurveyHrsIn!U231)</f>
        <v>0.347627175223876</v>
      </c>
      <c r="V231" s="70" t="n">
        <f aca="false">kWhgen!V231/(Z750RatedkWh*SurveyHrsIn!V231)</f>
        <v>0.285185185185185</v>
      </c>
      <c r="W231" s="70" t="n">
        <f aca="false">kWhgen!W231/(Z750RatedkWh*SurveyHrsIn!W231)</f>
        <v>0.172043010752688</v>
      </c>
      <c r="X231" s="70" t="n">
        <f aca="false">kWhgen!X231/(Z750RatedkWh*SurveyHrsIn!X231)</f>
        <v>0.193906810035842</v>
      </c>
      <c r="Y231" s="70" t="n">
        <f aca="false">kWhgen!Y231/(Z750RatedkWh*SurveyHrsIn!Y231)</f>
        <v>0.23037037037037</v>
      </c>
      <c r="Z231" s="70" t="n">
        <f aca="false">kWhgen!Z231/(Z750RatedkWh*SurveyHrsIn!Z231)</f>
        <v>0.411111111111111</v>
      </c>
      <c r="AA231" s="70" t="n">
        <f aca="false">kWhgen!AA231/(Z750RatedkWh*SurveyHrsIn!AA231)</f>
        <v>0.351481481481482</v>
      </c>
      <c r="AB231" s="70" t="n">
        <f aca="false">kWhgen!AB231/(Z750RatedkWh*SurveyHrsIn!AB231)</f>
        <v>0.439426523297491</v>
      </c>
      <c r="AC231" s="70" t="n">
        <f aca="false">kWhgen!AC231/(Z750RatedkWh*SurveyHrsIn!AC231)</f>
        <v>0.338260490053012</v>
      </c>
      <c r="AD231" s="70" t="n">
        <f aca="false">kWhgen!AD231/(Z750RatedkWh*SurveyHrsIn!AD231)</f>
        <v>0.488888888888889</v>
      </c>
      <c r="AE231" s="70" t="n">
        <f aca="false">kWhgen!AE231/(Z750RatedkWh*SurveyHrsIn!AE231)</f>
        <v>0.36415770609319</v>
      </c>
      <c r="AF231" s="70"/>
      <c r="AG231" s="70"/>
      <c r="AH231" s="70"/>
      <c r="AI231" s="70"/>
      <c r="AJ231" s="70"/>
      <c r="AK231" s="70"/>
      <c r="AL231" s="70"/>
      <c r="AM231" s="70"/>
      <c r="AN231" s="70"/>
      <c r="AO231" s="70" t="n">
        <f aca="false">AVERAGE(E231:P231)</f>
        <v>0.317171930884649</v>
      </c>
      <c r="AP231" s="70" t="n">
        <f aca="false">AVERAGE(Q231:AB231)</f>
        <v>0.324457353638799</v>
      </c>
      <c r="AQ231" s="70" t="n">
        <f aca="false">AVERAGE(AC231:AN231)</f>
        <v>0.397102361678364</v>
      </c>
      <c r="AR231" s="70" t="n">
        <f aca="false">AVERAGE(E231:G231)</f>
        <v>0.376080017445407</v>
      </c>
      <c r="AS231" s="70" t="n">
        <f aca="false">AVERAGE(H231:J231)</f>
        <v>0.269190740740741</v>
      </c>
      <c r="AT231" s="70" t="n">
        <f aca="false">AVERAGE(K231:M231)</f>
        <v>0.237658303464755</v>
      </c>
      <c r="AU231" s="136" t="n">
        <f aca="false">AVERAGE(N231:P231)</f>
        <v>0.385758661887694</v>
      </c>
      <c r="AV231" s="70" t="n">
        <f aca="false">AVERAGE(Q231:S231)</f>
        <v>0.342507253797576</v>
      </c>
      <c r="AW231" s="70" t="n">
        <f aca="false">AVERAGE(T231:V231)</f>
        <v>0.355875725074625</v>
      </c>
      <c r="AX231" s="70" t="n">
        <f aca="false">AVERAGE(W231:Y231)</f>
        <v>0.198773397052967</v>
      </c>
      <c r="AY231" s="70" t="n">
        <f aca="false">AVERAGE(Z231:AB231)</f>
        <v>0.400673038630028</v>
      </c>
      <c r="AZ231" s="70" t="n">
        <f aca="false">AVERAGE(AC231:AE231)</f>
        <v>0.397102361678364</v>
      </c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</row>
    <row r="232" customFormat="false" ht="12.75" hidden="true" customHeight="false" outlineLevel="0" collapsed="false">
      <c r="A232" s="69" t="s">
        <v>12</v>
      </c>
      <c r="B232" s="69" t="n">
        <v>1</v>
      </c>
      <c r="C232" s="69" t="n">
        <v>222</v>
      </c>
      <c r="D232" s="70" t="n">
        <f aca="false">kWhgen!D232/(Z750RatedkWh*SurveyHrsIn!D232)</f>
        <v>0.423655913978495</v>
      </c>
      <c r="E232" s="70" t="n">
        <f aca="false">kWhgen!E232/(Z750RatedkWh*SurveyHrsIn!E232)</f>
        <v>0.336862007168459</v>
      </c>
      <c r="F232" s="70" t="n">
        <f aca="false">kWhgen!F232/(Z750RatedkWh*SurveyHrsIn!F232)</f>
        <v>0.417546134064391</v>
      </c>
      <c r="G232" s="70" t="n">
        <f aca="false">kWhgen!G232/(Z750RatedkWh*SurveyHrsIn!G232)</f>
        <v>0.31187563307459</v>
      </c>
      <c r="H232" s="70" t="n">
        <f aca="false">kWhgen!H232/(Z750RatedkWh*SurveyHrsIn!H232)</f>
        <v>0.267037037037037</v>
      </c>
      <c r="I232" s="70" t="n">
        <f aca="false">kWhgen!I232/(Z750RatedkWh*SurveyHrsIn!I232)</f>
        <v>0.360931899641577</v>
      </c>
      <c r="J232" s="70" t="n">
        <f aca="false">kWhgen!J232/(Z750RatedkWh*SurveyHrsIn!J232)</f>
        <v>0.32</v>
      </c>
      <c r="K232" s="70" t="n">
        <f aca="false">kWhgen!K232/(Z750RatedkWh*SurveyHrsIn!K232)</f>
        <v>0.165232974910394</v>
      </c>
      <c r="L232" s="70" t="n">
        <f aca="false">kWhgen!L232/(Z750RatedkWh*SurveyHrsIn!L232)</f>
        <v>0.189605734767025</v>
      </c>
      <c r="M232" s="70" t="n">
        <f aca="false">kWhgen!M232/(Z750RatedkWh*SurveyHrsIn!M232)</f>
        <v>0.348664814814815</v>
      </c>
      <c r="N232" s="70" t="n">
        <f aca="false">kWhgen!N232/(Z750RatedkWh*SurveyHrsIn!N232)</f>
        <v>0.288397849462366</v>
      </c>
      <c r="O232" s="70" t="n">
        <f aca="false">kWhgen!O232/(Z750RatedkWh*SurveyHrsIn!O232)</f>
        <v>0.358148148148148</v>
      </c>
      <c r="P232" s="70" t="n">
        <f aca="false">kWhgen!P232/(Z750RatedkWh*SurveyHrsIn!P232)</f>
        <v>0.31326164874552</v>
      </c>
      <c r="Q232" s="70" t="n">
        <f aca="false">kWhgen!Q232/(Z750RatedkWh*SurveyHrsIn!Q232)</f>
        <v>0.187455197132617</v>
      </c>
      <c r="R232" s="70" t="n">
        <f aca="false">kWhgen!R232/(Z750RatedkWh*SurveyHrsIn!R232)</f>
        <v>0.319444444444444</v>
      </c>
      <c r="S232" s="70" t="n">
        <f aca="false">kWhgen!S232/(Z750RatedkWh*SurveyHrsIn!S232)</f>
        <v>0.212544802867384</v>
      </c>
      <c r="T232" s="70" t="n">
        <f aca="false">kWhgen!T232/(Z750RatedkWh*SurveyHrsIn!T232)</f>
        <v>0.465925925925926</v>
      </c>
      <c r="U232" s="70" t="n">
        <f aca="false">kWhgen!U232/(Z750RatedkWh*SurveyHrsIn!U232)</f>
        <v>0.320780720107576</v>
      </c>
      <c r="V232" s="70" t="n">
        <f aca="false">kWhgen!V232/(Z750RatedkWh*SurveyHrsIn!V232)</f>
        <v>0.284074074074074</v>
      </c>
      <c r="W232" s="70" t="n">
        <f aca="false">kWhgen!W232/(Z750RatedkWh*SurveyHrsIn!W232)</f>
        <v>0.147311827956989</v>
      </c>
      <c r="X232" s="70" t="n">
        <f aca="false">kWhgen!X232/(Z750RatedkWh*SurveyHrsIn!X232)</f>
        <v>0.17168458781362</v>
      </c>
      <c r="Y232" s="70" t="n">
        <f aca="false">kWhgen!Y232/(Z750RatedkWh*SurveyHrsIn!Y232)</f>
        <v>0.216666666666667</v>
      </c>
      <c r="Z232" s="70" t="n">
        <f aca="false">kWhgen!Z232/(Z750RatedkWh*SurveyHrsIn!Z232)</f>
        <v>0.412544802867384</v>
      </c>
      <c r="AA232" s="70" t="n">
        <f aca="false">kWhgen!AA232/(Z750RatedkWh*SurveyHrsIn!AA232)</f>
        <v>0.4</v>
      </c>
      <c r="AB232" s="70" t="n">
        <f aca="false">kWhgen!AB232/(Z750RatedkWh*SurveyHrsIn!AB232)</f>
        <v>0.446953405017921</v>
      </c>
      <c r="AC232" s="70" t="n">
        <f aca="false">kWhgen!AC232/(Z750RatedkWh*SurveyHrsIn!AC232)</f>
        <v>0.380657433064242</v>
      </c>
      <c r="AD232" s="70" t="n">
        <f aca="false">kWhgen!AD232/(Z750RatedkWh*SurveyHrsIn!AD232)</f>
        <v>0.538492063492064</v>
      </c>
      <c r="AE232" s="70" t="n">
        <f aca="false">kWhgen!AE232/(Z750RatedkWh*SurveyHrsIn!AE232)</f>
        <v>0.373476702508961</v>
      </c>
      <c r="AF232" s="70"/>
      <c r="AG232" s="70"/>
      <c r="AH232" s="70"/>
      <c r="AI232" s="70"/>
      <c r="AJ232" s="70"/>
      <c r="AK232" s="70"/>
      <c r="AL232" s="70"/>
      <c r="AM232" s="70"/>
      <c r="AN232" s="70"/>
      <c r="AO232" s="70" t="n">
        <f aca="false">AVERAGE(E232:P232)</f>
        <v>0.306463656819527</v>
      </c>
      <c r="AP232" s="70" t="n">
        <f aca="false">AVERAGE(Q232:AB232)</f>
        <v>0.298782204572883</v>
      </c>
      <c r="AQ232" s="70" t="n">
        <f aca="false">AVERAGE(AC232:AN232)</f>
        <v>0.430875399688422</v>
      </c>
      <c r="AR232" s="70" t="n">
        <f aca="false">AVERAGE(E232:G232)</f>
        <v>0.355427924769147</v>
      </c>
      <c r="AS232" s="70" t="n">
        <f aca="false">AVERAGE(H232:J232)</f>
        <v>0.315989645559538</v>
      </c>
      <c r="AT232" s="70" t="n">
        <f aca="false">AVERAGE(K232:M232)</f>
        <v>0.234501174830745</v>
      </c>
      <c r="AU232" s="136" t="n">
        <f aca="false">AVERAGE(N232:P232)</f>
        <v>0.319935882118678</v>
      </c>
      <c r="AV232" s="70" t="n">
        <f aca="false">AVERAGE(Q232:S232)</f>
        <v>0.239814814814815</v>
      </c>
      <c r="AW232" s="70" t="n">
        <f aca="false">AVERAGE(T232:V232)</f>
        <v>0.356926906702526</v>
      </c>
      <c r="AX232" s="70" t="n">
        <f aca="false">AVERAGE(W232:Y232)</f>
        <v>0.178554360812425</v>
      </c>
      <c r="AY232" s="70" t="n">
        <f aca="false">AVERAGE(Z232:AB232)</f>
        <v>0.419832735961768</v>
      </c>
      <c r="AZ232" s="70" t="n">
        <f aca="false">AVERAGE(AC232:AE232)</f>
        <v>0.430875399688422</v>
      </c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</row>
    <row r="233" customFormat="false" ht="12.75" hidden="true" customHeight="false" outlineLevel="0" collapsed="false">
      <c r="A233" s="69" t="s">
        <v>12</v>
      </c>
      <c r="B233" s="69" t="n">
        <v>1</v>
      </c>
      <c r="C233" s="69" t="n">
        <v>223</v>
      </c>
      <c r="D233" s="70" t="n">
        <f aca="false">kWhgen!D233/(Z750RatedkWh*SurveyHrsIn!D233)</f>
        <v>0.395340501792115</v>
      </c>
      <c r="E233" s="70" t="n">
        <f aca="false">kWhgen!E233/(Z750RatedkWh*SurveyHrsIn!E233)</f>
        <v>0.38486917562724</v>
      </c>
      <c r="F233" s="70" t="n">
        <f aca="false">kWhgen!F233/(Z750RatedkWh*SurveyHrsIn!F233)</f>
        <v>0.46688909708722</v>
      </c>
      <c r="G233" s="70" t="n">
        <f aca="false">kWhgen!G233/(Z750RatedkWh*SurveyHrsIn!G233)</f>
        <v>0.343732183950442</v>
      </c>
      <c r="H233" s="70" t="n">
        <f aca="false">kWhgen!H233/(Z750RatedkWh*SurveyHrsIn!H233)</f>
        <v>0.465846296296296</v>
      </c>
      <c r="I233" s="70" t="n">
        <f aca="false">kWhgen!I233/(Z750RatedkWh*SurveyHrsIn!I233)</f>
        <v>0.391756272401434</v>
      </c>
      <c r="J233" s="70" t="n">
        <f aca="false">kWhgen!J233/(Z750RatedkWh*SurveyHrsIn!J233)</f>
        <v>0.345185185185185</v>
      </c>
      <c r="K233" s="70" t="n">
        <f aca="false">kWhgen!K233/(Z750RatedkWh*SurveyHrsIn!K233)</f>
        <v>0.179569892473118</v>
      </c>
      <c r="L233" s="70" t="n">
        <f aca="false">kWhgen!L233/(Z750RatedkWh*SurveyHrsIn!L233)</f>
        <v>0.211111111111111</v>
      </c>
      <c r="M233" s="70" t="n">
        <f aca="false">kWhgen!M233/(Z750RatedkWh*SurveyHrsIn!M233)</f>
        <v>0.359259259259259</v>
      </c>
      <c r="N233" s="70" t="n">
        <f aca="false">kWhgen!N233/(Z750RatedkWh*SurveyHrsIn!N233)</f>
        <v>0.36415770609319</v>
      </c>
      <c r="O233" s="70" t="n">
        <f aca="false">kWhgen!O233/(Z750RatedkWh*SurveyHrsIn!O233)</f>
        <v>0.417407407407407</v>
      </c>
      <c r="P233" s="70" t="n">
        <f aca="false">kWhgen!P233/(Z750RatedkWh*SurveyHrsIn!P233)</f>
        <v>0.387096774193548</v>
      </c>
      <c r="Q233" s="70" t="n">
        <f aca="false">kWhgen!Q233/(Z750RatedkWh*SurveyHrsIn!Q233)</f>
        <v>0.412544802867384</v>
      </c>
      <c r="R233" s="70" t="n">
        <f aca="false">kWhgen!R233/(Z750RatedkWh*SurveyHrsIn!R233)</f>
        <v>0.326190476190476</v>
      </c>
      <c r="S233" s="70" t="n">
        <f aca="false">kWhgen!S233/(Z750RatedkWh*SurveyHrsIn!S233)</f>
        <v>0.315412186379928</v>
      </c>
      <c r="T233" s="70" t="n">
        <f aca="false">kWhgen!T233/(Z750RatedkWh*SurveyHrsIn!T233)</f>
        <v>0.385185185185185</v>
      </c>
      <c r="U233" s="70" t="n">
        <f aca="false">kWhgen!U233/(Z750RatedkWh*SurveyHrsIn!U233)</f>
        <v>0.429199096538785</v>
      </c>
      <c r="V233" s="70" t="n">
        <f aca="false">kWhgen!V233/(Z750RatedkWh*SurveyHrsIn!V233)</f>
        <v>0.327037037037037</v>
      </c>
      <c r="W233" s="70" t="n">
        <f aca="false">kWhgen!W233/(Z750RatedkWh*SurveyHrsIn!W233)</f>
        <v>0.191397849462366</v>
      </c>
      <c r="X233" s="70" t="n">
        <f aca="false">kWhgen!X233/(Z750RatedkWh*SurveyHrsIn!X233)</f>
        <v>0.204301075268817</v>
      </c>
      <c r="Y233" s="70" t="n">
        <f aca="false">kWhgen!Y233/(Z750RatedkWh*SurveyHrsIn!Y233)</f>
        <v>0.215925925925926</v>
      </c>
      <c r="Z233" s="70" t="n">
        <f aca="false">kWhgen!Z233/(Z750RatedkWh*SurveyHrsIn!Z233)</f>
        <v>0.448028673835125</v>
      </c>
      <c r="AA233" s="70" t="n">
        <f aca="false">kWhgen!AA233/(Z750RatedkWh*SurveyHrsIn!AA233)</f>
        <v>0.435555555555556</v>
      </c>
      <c r="AB233" s="70" t="n">
        <f aca="false">kWhgen!AB233/(Z750RatedkWh*SurveyHrsIn!AB233)</f>
        <v>0.310394265232975</v>
      </c>
      <c r="AC233" s="70" t="n">
        <f aca="false">kWhgen!AC233/(Z750RatedkWh*SurveyHrsIn!AC233)</f>
        <v>0.0735491502942274</v>
      </c>
      <c r="AD233" s="70" t="n">
        <f aca="false">kWhgen!AD233/(Z750RatedkWh*SurveyHrsIn!AD233)</f>
        <v>0.572619047619048</v>
      </c>
      <c r="AE233" s="70" t="n">
        <f aca="false">kWhgen!AE233/(Z750RatedkWh*SurveyHrsIn!AE233)</f>
        <v>0.429749103942652</v>
      </c>
      <c r="AF233" s="70"/>
      <c r="AG233" s="70"/>
      <c r="AH233" s="70"/>
      <c r="AI233" s="70"/>
      <c r="AJ233" s="70"/>
      <c r="AK233" s="70"/>
      <c r="AL233" s="70"/>
      <c r="AM233" s="70"/>
      <c r="AN233" s="70"/>
      <c r="AO233" s="70" t="n">
        <f aca="false">AVERAGE(E233:P233)</f>
        <v>0.359740030090454</v>
      </c>
      <c r="AP233" s="70" t="n">
        <f aca="false">AVERAGE(Q233:AB233)</f>
        <v>0.333431010789963</v>
      </c>
      <c r="AQ233" s="70" t="n">
        <f aca="false">AVERAGE(AC233:AN233)</f>
        <v>0.358639100618642</v>
      </c>
      <c r="AR233" s="70" t="n">
        <f aca="false">AVERAGE(E233:G233)</f>
        <v>0.398496818888301</v>
      </c>
      <c r="AS233" s="70" t="n">
        <f aca="false">AVERAGE(H233:J233)</f>
        <v>0.400929251294305</v>
      </c>
      <c r="AT233" s="70" t="n">
        <f aca="false">AVERAGE(K233:M233)</f>
        <v>0.249980087614496</v>
      </c>
      <c r="AU233" s="136" t="n">
        <f aca="false">AVERAGE(N233:P233)</f>
        <v>0.389553962564715</v>
      </c>
      <c r="AV233" s="70" t="n">
        <f aca="false">AVERAGE(Q233:S233)</f>
        <v>0.351382488479263</v>
      </c>
      <c r="AW233" s="70" t="n">
        <f aca="false">AVERAGE(T233:V233)</f>
        <v>0.380473772920336</v>
      </c>
      <c r="AX233" s="70" t="n">
        <f aca="false">AVERAGE(W233:Y233)</f>
        <v>0.203874950219036</v>
      </c>
      <c r="AY233" s="70" t="n">
        <f aca="false">AVERAGE(Z233:AB233)</f>
        <v>0.397992831541219</v>
      </c>
      <c r="AZ233" s="70" t="n">
        <f aca="false">AVERAGE(AC233:AE233)</f>
        <v>0.358639100618642</v>
      </c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</row>
    <row r="234" customFormat="false" ht="12.75" hidden="true" customHeight="false" outlineLevel="0" collapsed="false">
      <c r="A234" s="69" t="s">
        <v>12</v>
      </c>
      <c r="B234" s="69" t="n">
        <v>1</v>
      </c>
      <c r="C234" s="69" t="n">
        <v>224</v>
      </c>
      <c r="D234" s="70" t="n">
        <f aca="false">kWhgen!D234/(Z750RatedkWh*SurveyHrsIn!D234)</f>
        <v>0.429102150537634</v>
      </c>
      <c r="E234" s="70" t="n">
        <f aca="false">kWhgen!E234/(Z750RatedkWh*SurveyHrsIn!E234)</f>
        <v>0.389191756272401</v>
      </c>
      <c r="F234" s="70" t="n">
        <f aca="false">kWhgen!F234/(Z750RatedkWh*SurveyHrsIn!F234)</f>
        <v>0.445052966897988</v>
      </c>
      <c r="G234" s="70" t="n">
        <f aca="false">kWhgen!G234/(Z750RatedkWh*SurveyHrsIn!G234)</f>
        <v>0.307237319267066</v>
      </c>
      <c r="H234" s="70" t="n">
        <f aca="false">kWhgen!H234/(Z750RatedkWh*SurveyHrsIn!H234)</f>
        <v>0.44932037037037</v>
      </c>
      <c r="I234" s="70" t="n">
        <f aca="false">kWhgen!I234/(Z750RatedkWh*SurveyHrsIn!I234)</f>
        <v>0.405245519713262</v>
      </c>
      <c r="J234" s="70" t="n">
        <f aca="false">kWhgen!J234/(Z750RatedkWh*SurveyHrsIn!J234)</f>
        <v>0.3616</v>
      </c>
      <c r="K234" s="70" t="n">
        <f aca="false">kWhgen!K234/(Z750RatedkWh*SurveyHrsIn!K234)</f>
        <v>0.186915770609319</v>
      </c>
      <c r="L234" s="70" t="n">
        <f aca="false">kWhgen!L234/(Z750RatedkWh*SurveyHrsIn!L234)</f>
        <v>0.211775985663082</v>
      </c>
      <c r="M234" s="70" t="n">
        <f aca="false">kWhgen!M234/(Z750RatedkWh*SurveyHrsIn!M234)</f>
        <v>0.346203703703704</v>
      </c>
      <c r="N234" s="70" t="n">
        <f aca="false">kWhgen!N234/(Z750RatedkWh*SurveyHrsIn!N234)</f>
        <v>0.380634408602151</v>
      </c>
      <c r="O234" s="70" t="n">
        <f aca="false">kWhgen!O234/(Z750RatedkWh*SurveyHrsIn!O234)</f>
        <v>0.444783333333333</v>
      </c>
      <c r="P234" s="70" t="n">
        <f aca="false">kWhgen!P234/(Z750RatedkWh*SurveyHrsIn!P234)</f>
        <v>0.338709677419355</v>
      </c>
      <c r="Q234" s="70" t="n">
        <f aca="false">kWhgen!Q234/(Z750RatedkWh*SurveyHrsIn!Q234)</f>
        <v>0.270295698924731</v>
      </c>
      <c r="R234" s="70" t="n">
        <f aca="false">kWhgen!R234/(Z750RatedkWh*SurveyHrsIn!R234)</f>
        <v>0.377410714285714</v>
      </c>
      <c r="S234" s="70" t="n">
        <f aca="false">kWhgen!S234/(Z750RatedkWh*SurveyHrsIn!S234)</f>
        <v>0.331645161290323</v>
      </c>
      <c r="T234" s="70" t="n">
        <f aca="false">kWhgen!T234/(Z750RatedkWh*SurveyHrsIn!T234)</f>
        <v>0.461851851851852</v>
      </c>
      <c r="U234" s="70" t="n">
        <f aca="false">kWhgen!U234/(Z750RatedkWh*SurveyHrsIn!U234)</f>
        <v>0.396501490948421</v>
      </c>
      <c r="V234" s="70" t="n">
        <f aca="false">kWhgen!V234/(Z750RatedkWh*SurveyHrsIn!V234)</f>
        <v>0.132222222222222</v>
      </c>
      <c r="W234" s="70" t="n">
        <f aca="false">kWhgen!W234/(Z750RatedkWh*SurveyHrsIn!W234)</f>
        <v>0.131541218637993</v>
      </c>
      <c r="X234" s="70" t="n">
        <f aca="false">kWhgen!X234/(Z750RatedkWh*SurveyHrsIn!X234)</f>
        <v>0.174193548387097</v>
      </c>
      <c r="Y234" s="70" t="n">
        <f aca="false">kWhgen!Y234/(Z750RatedkWh*SurveyHrsIn!Y234)</f>
        <v>0.213333333333333</v>
      </c>
      <c r="Z234" s="70" t="n">
        <f aca="false">kWhgen!Z234/(Z750RatedkWh*SurveyHrsIn!Z234)</f>
        <v>0.431182795698925</v>
      </c>
      <c r="AA234" s="70" t="n">
        <f aca="false">kWhgen!AA234/(Z750RatedkWh*SurveyHrsIn!AA234)</f>
        <v>0.378148148148148</v>
      </c>
      <c r="AB234" s="70" t="n">
        <f aca="false">kWhgen!AB234/(Z750RatedkWh*SurveyHrsIn!AB234)</f>
        <v>0.362007168458781</v>
      </c>
      <c r="AC234" s="70" t="n">
        <f aca="false">kWhgen!AC234/(Z750RatedkWh*SurveyHrsIn!AC234)</f>
        <v>0.399330254503149</v>
      </c>
      <c r="AD234" s="70" t="n">
        <f aca="false">kWhgen!AD234/(Z750RatedkWh*SurveyHrsIn!AD234)</f>
        <v>0.555555555555556</v>
      </c>
      <c r="AE234" s="70" t="n">
        <f aca="false">kWhgen!AE234/(Z750RatedkWh*SurveyHrsIn!AE234)</f>
        <v>0.412544802867384</v>
      </c>
      <c r="AF234" s="70"/>
      <c r="AG234" s="70"/>
      <c r="AH234" s="70"/>
      <c r="AI234" s="70"/>
      <c r="AJ234" s="70"/>
      <c r="AK234" s="70"/>
      <c r="AL234" s="70"/>
      <c r="AM234" s="70"/>
      <c r="AN234" s="70"/>
      <c r="AO234" s="70" t="n">
        <f aca="false">AVERAGE(E234:P234)</f>
        <v>0.355555900987669</v>
      </c>
      <c r="AP234" s="70" t="n">
        <f aca="false">AVERAGE(Q234:AB234)</f>
        <v>0.305027779348962</v>
      </c>
      <c r="AQ234" s="70" t="n">
        <f aca="false">AVERAGE(AC234:AN234)</f>
        <v>0.455810204308696</v>
      </c>
      <c r="AR234" s="70" t="n">
        <f aca="false">AVERAGE(E234:G234)</f>
        <v>0.380494014145819</v>
      </c>
      <c r="AS234" s="70" t="n">
        <f aca="false">AVERAGE(H234:J234)</f>
        <v>0.405388630027877</v>
      </c>
      <c r="AT234" s="70" t="n">
        <f aca="false">AVERAGE(K234:M234)</f>
        <v>0.248298486658702</v>
      </c>
      <c r="AU234" s="136" t="n">
        <f aca="false">AVERAGE(N234:P234)</f>
        <v>0.38804247311828</v>
      </c>
      <c r="AV234" s="70" t="n">
        <f aca="false">AVERAGE(Q234:S234)</f>
        <v>0.326450524833589</v>
      </c>
      <c r="AW234" s="70" t="n">
        <f aca="false">AVERAGE(T234:V234)</f>
        <v>0.330191855007498</v>
      </c>
      <c r="AX234" s="70" t="n">
        <f aca="false">AVERAGE(W234:Y234)</f>
        <v>0.173022700119474</v>
      </c>
      <c r="AY234" s="70" t="n">
        <f aca="false">AVERAGE(Z234:AB234)</f>
        <v>0.390446037435285</v>
      </c>
      <c r="AZ234" s="70" t="n">
        <f aca="false">AVERAGE(AC234:AE234)</f>
        <v>0.455810204308696</v>
      </c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</row>
    <row r="235" customFormat="false" ht="12.75" hidden="true" customHeight="false" outlineLevel="0" collapsed="false">
      <c r="A235" s="69" t="s">
        <v>12</v>
      </c>
      <c r="B235" s="69" t="n">
        <v>1</v>
      </c>
      <c r="C235" s="69" t="n">
        <v>225</v>
      </c>
      <c r="D235" s="70" t="n">
        <f aca="false">kWhgen!D235/(Z750RatedkWh*SurveyHrsIn!D235)</f>
        <v>0.403942652329749</v>
      </c>
      <c r="E235" s="70" t="n">
        <f aca="false">kWhgen!E235/(Z750RatedkWh*SurveyHrsIn!E235)</f>
        <v>0.362681003584229</v>
      </c>
      <c r="F235" s="70" t="n">
        <f aca="false">kWhgen!F235/(Z750RatedkWh*SurveyHrsIn!F235)</f>
        <v>0.399977048745657</v>
      </c>
      <c r="G235" s="70" t="n">
        <f aca="false">kWhgen!G235/(Z750RatedkWh*SurveyHrsIn!G235)</f>
        <v>0.271736378971017</v>
      </c>
      <c r="H235" s="70" t="n">
        <f aca="false">kWhgen!H235/(Z750RatedkWh*SurveyHrsIn!H235)</f>
        <v>0.129127777777778</v>
      </c>
      <c r="I235" s="70" t="n">
        <f aca="false">kWhgen!I235/(Z750RatedkWh*SurveyHrsIn!I235)</f>
        <v>0.346236559139785</v>
      </c>
      <c r="J235" s="70" t="n">
        <f aca="false">kWhgen!J235/(Z750RatedkWh*SurveyHrsIn!J235)</f>
        <v>0.325185185185185</v>
      </c>
      <c r="K235" s="70" t="n">
        <f aca="false">kWhgen!K235/(Z750RatedkWh*SurveyHrsIn!K235)</f>
        <v>0.1584229390681</v>
      </c>
      <c r="L235" s="70" t="n">
        <f aca="false">kWhgen!L235/(Z750RatedkWh*SurveyHrsIn!L235)</f>
        <v>0.187813620071685</v>
      </c>
      <c r="M235" s="70" t="n">
        <f aca="false">kWhgen!M235/(Z750RatedkWh*SurveyHrsIn!M235)</f>
        <v>0.342714814814815</v>
      </c>
      <c r="N235" s="70" t="n">
        <f aca="false">kWhgen!N235/(Z750RatedkWh*SurveyHrsIn!N235)</f>
        <v>0.331609318996416</v>
      </c>
      <c r="O235" s="70" t="n">
        <f aca="false">kWhgen!O235/(Z750RatedkWh*SurveyHrsIn!O235)</f>
        <v>0.32037037037037</v>
      </c>
      <c r="P235" s="70" t="n">
        <f aca="false">kWhgen!P235/(Z750RatedkWh*SurveyHrsIn!P235)</f>
        <v>0.139068100358423</v>
      </c>
      <c r="Q235" s="70" t="n">
        <f aca="false">kWhgen!Q235/(Z750RatedkWh*SurveyHrsIn!Q235)</f>
        <v>0.003584229390681</v>
      </c>
      <c r="R235" s="70" t="n">
        <f aca="false">kWhgen!R235/(Z750RatedkWh*SurveyHrsIn!R235)</f>
        <v>1.98412698412698E-013</v>
      </c>
      <c r="S235" s="70" t="n">
        <f aca="false">kWhgen!S235/(Z750RatedkWh*SurveyHrsIn!S235)</f>
        <v>0.0290322580645161</v>
      </c>
      <c r="T235" s="70" t="n">
        <f aca="false">kWhgen!T235/(Z750RatedkWh*SurveyHrsIn!T235)</f>
        <v>0.448888888888889</v>
      </c>
      <c r="U235" s="70" t="n">
        <f aca="false">kWhgen!U235/(Z750RatedkWh*SurveyHrsIn!U235)</f>
        <v>0.38032478081424</v>
      </c>
      <c r="V235" s="70" t="n">
        <f aca="false">kWhgen!V235/(Z750RatedkWh*SurveyHrsIn!V235)</f>
        <v>0.286666666666667</v>
      </c>
      <c r="W235" s="70" t="n">
        <f aca="false">kWhgen!W235/(Z750RatedkWh*SurveyHrsIn!W235)</f>
        <v>0.17741935483871</v>
      </c>
      <c r="X235" s="70" t="n">
        <f aca="false">kWhgen!X235/(Z750RatedkWh*SurveyHrsIn!X235)</f>
        <v>0.177060931899642</v>
      </c>
      <c r="Y235" s="70" t="n">
        <f aca="false">kWhgen!Y235/(Z750RatedkWh*SurveyHrsIn!Y235)</f>
        <v>0.207407407407407</v>
      </c>
      <c r="Z235" s="70" t="n">
        <f aca="false">kWhgen!Z235/(Z750RatedkWh*SurveyHrsIn!Z235)</f>
        <v>0.394623655913979</v>
      </c>
      <c r="AA235" s="70" t="n">
        <f aca="false">kWhgen!AA235/(Z750RatedkWh*SurveyHrsIn!AA235)</f>
        <v>0.387407407407407</v>
      </c>
      <c r="AB235" s="70" t="n">
        <f aca="false">kWhgen!AB235/(Z750RatedkWh*SurveyHrsIn!AB235)</f>
        <v>0.422939068100358</v>
      </c>
      <c r="AC235" s="70" t="n">
        <f aca="false">kWhgen!AC235/(Z750RatedkWh*SurveyHrsIn!AC235)</f>
        <v>0.377698646206207</v>
      </c>
      <c r="AD235" s="70" t="n">
        <f aca="false">kWhgen!AD235/(Z750RatedkWh*SurveyHrsIn!AD235)</f>
        <v>0.527777777777778</v>
      </c>
      <c r="AE235" s="70" t="n">
        <f aca="false">kWhgen!AE235/(Z750RatedkWh*SurveyHrsIn!AE235)</f>
        <v>0.392831541218638</v>
      </c>
      <c r="AF235" s="70"/>
      <c r="AG235" s="70"/>
      <c r="AH235" s="70"/>
      <c r="AI235" s="70"/>
      <c r="AJ235" s="70"/>
      <c r="AK235" s="70"/>
      <c r="AL235" s="70"/>
      <c r="AM235" s="70"/>
      <c r="AN235" s="70"/>
      <c r="AO235" s="70" t="n">
        <f aca="false">AVERAGE(E235:P235)</f>
        <v>0.276245259756955</v>
      </c>
      <c r="AP235" s="70" t="n">
        <f aca="false">AVERAGE(Q235:AB235)</f>
        <v>0.242946220782725</v>
      </c>
      <c r="AQ235" s="70" t="n">
        <f aca="false">AVERAGE(AC235:AN235)</f>
        <v>0.432769321734208</v>
      </c>
      <c r="AR235" s="70" t="n">
        <f aca="false">AVERAGE(E235:G235)</f>
        <v>0.344798143766967</v>
      </c>
      <c r="AS235" s="70" t="n">
        <f aca="false">AVERAGE(H235:J235)</f>
        <v>0.266849840700916</v>
      </c>
      <c r="AT235" s="70" t="n">
        <f aca="false">AVERAGE(K235:M235)</f>
        <v>0.229650457984867</v>
      </c>
      <c r="AU235" s="136" t="n">
        <f aca="false">AVERAGE(N235:P235)</f>
        <v>0.26368259657507</v>
      </c>
      <c r="AV235" s="70" t="n">
        <f aca="false">AVERAGE(Q235:S235)</f>
        <v>0.0108721624851318</v>
      </c>
      <c r="AW235" s="70" t="n">
        <f aca="false">AVERAGE(T235:V235)</f>
        <v>0.371960112123265</v>
      </c>
      <c r="AX235" s="70" t="n">
        <f aca="false">AVERAGE(W235:Y235)</f>
        <v>0.187295898048586</v>
      </c>
      <c r="AY235" s="70" t="n">
        <f aca="false">AVERAGE(Z235:AB235)</f>
        <v>0.401656710473915</v>
      </c>
      <c r="AZ235" s="70" t="n">
        <f aca="false">AVERAGE(AC235:AE235)</f>
        <v>0.432769321734208</v>
      </c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</row>
    <row r="236" customFormat="false" ht="12.75" hidden="true" customHeight="false" outlineLevel="0" collapsed="false">
      <c r="A236" s="69" t="s">
        <v>12</v>
      </c>
      <c r="B236" s="69" t="n">
        <v>1</v>
      </c>
      <c r="C236" s="69" t="n">
        <v>226</v>
      </c>
      <c r="D236" s="70" t="n">
        <f aca="false">kWhgen!D236/(Z750RatedkWh*SurveyHrsIn!D236)</f>
        <v>0.298924731182796</v>
      </c>
      <c r="E236" s="70" t="n">
        <f aca="false">kWhgen!E236/(Z750RatedkWh*SurveyHrsIn!E236)</f>
        <v>0.363890681003584</v>
      </c>
      <c r="F236" s="70" t="n">
        <f aca="false">kWhgen!F236/(Z750RatedkWh*SurveyHrsIn!F236)</f>
        <v>0.32371974225583</v>
      </c>
      <c r="G236" s="70" t="n">
        <f aca="false">kWhgen!G236/(Z750RatedkWh*SurveyHrsIn!G236)</f>
        <v>0.303592929846869</v>
      </c>
      <c r="H236" s="70" t="n">
        <f aca="false">kWhgen!H236/(Z750RatedkWh*SurveyHrsIn!H236)</f>
        <v>0.429237037037037</v>
      </c>
      <c r="I236" s="70" t="n">
        <f aca="false">kWhgen!I236/(Z750RatedkWh*SurveyHrsIn!I236)</f>
        <v>0.353763440860215</v>
      </c>
      <c r="J236" s="70" t="n">
        <f aca="false">kWhgen!J236/(Z750RatedkWh*SurveyHrsIn!J236)</f>
        <v>0.311111111111111</v>
      </c>
      <c r="K236" s="70" t="n">
        <f aca="false">kWhgen!K236/(Z750RatedkWh*SurveyHrsIn!K236)</f>
        <v>0.148387096774194</v>
      </c>
      <c r="L236" s="70" t="n">
        <f aca="false">kWhgen!L236/(Z750RatedkWh*SurveyHrsIn!L236)</f>
        <v>0.169175627240143</v>
      </c>
      <c r="M236" s="70" t="n">
        <f aca="false">kWhgen!M236/(Z750RatedkWh*SurveyHrsIn!M236)</f>
        <v>0.33437037037037</v>
      </c>
      <c r="N236" s="70" t="n">
        <f aca="false">kWhgen!N236/(Z750RatedkWh*SurveyHrsIn!N236)</f>
        <v>0.329014336917563</v>
      </c>
      <c r="O236" s="70" t="n">
        <f aca="false">kWhgen!O236/(Z750RatedkWh*SurveyHrsIn!O236)</f>
        <v>0.375185185185185</v>
      </c>
      <c r="P236" s="70" t="n">
        <f aca="false">kWhgen!P236/(Z750RatedkWh*SurveyHrsIn!P236)</f>
        <v>0.365591397849462</v>
      </c>
      <c r="Q236" s="70" t="n">
        <f aca="false">kWhgen!Q236/(Z750RatedkWh*SurveyHrsIn!Q236)</f>
        <v>0.370967741935484</v>
      </c>
      <c r="R236" s="70" t="n">
        <f aca="false">kWhgen!R236/(Z750RatedkWh*SurveyHrsIn!R236)</f>
        <v>0.374603174603175</v>
      </c>
      <c r="S236" s="70" t="n">
        <f aca="false">kWhgen!S236/(Z750RatedkWh*SurveyHrsIn!S236)</f>
        <v>0.288530465949821</v>
      </c>
      <c r="T236" s="70" t="n">
        <f aca="false">kWhgen!T236/(Z750RatedkWh*SurveyHrsIn!T236)</f>
        <v>0.446296296296296</v>
      </c>
      <c r="U236" s="70" t="n">
        <f aca="false">kWhgen!U236/(Z750RatedkWh*SurveyHrsIn!U236)</f>
        <v>0.381013151458248</v>
      </c>
      <c r="V236" s="70" t="n">
        <f aca="false">kWhgen!V236/(Z750RatedkWh*SurveyHrsIn!V236)</f>
        <v>0.268888888888889</v>
      </c>
      <c r="W236" s="70" t="n">
        <f aca="false">kWhgen!W236/(Z750RatedkWh*SurveyHrsIn!W236)</f>
        <v>0.156989247311828</v>
      </c>
      <c r="X236" s="70" t="n">
        <f aca="false">kWhgen!X236/(Z750RatedkWh*SurveyHrsIn!X236)</f>
        <v>0.163799283154122</v>
      </c>
      <c r="Y236" s="70" t="n">
        <f aca="false">kWhgen!Y236/(Z750RatedkWh*SurveyHrsIn!Y236)</f>
        <v>0.198518518518519</v>
      </c>
      <c r="Z236" s="70" t="n">
        <f aca="false">kWhgen!Z236/(Z750RatedkWh*SurveyHrsIn!Z236)</f>
        <v>0.396057347670251</v>
      </c>
      <c r="AA236" s="70" t="n">
        <f aca="false">kWhgen!AA236/(Z750RatedkWh*SurveyHrsIn!AA236)</f>
        <v>0.365185185185185</v>
      </c>
      <c r="AB236" s="70" t="n">
        <f aca="false">kWhgen!AB236/(Z750RatedkWh*SurveyHrsIn!AB236)</f>
        <v>0.453492831541219</v>
      </c>
      <c r="AC236" s="70" t="n">
        <f aca="false">kWhgen!AC236/(Z750RatedkWh*SurveyHrsIn!AC236)</f>
        <v>0.368692765115863</v>
      </c>
      <c r="AD236" s="70" t="n">
        <f aca="false">kWhgen!AD236/(Z750RatedkWh*SurveyHrsIn!AD236)</f>
        <v>0.520238095238095</v>
      </c>
      <c r="AE236" s="70" t="n">
        <f aca="false">kWhgen!AE236/(Z750RatedkWh*SurveyHrsIn!AE236)</f>
        <v>0.374193548387097</v>
      </c>
      <c r="AF236" s="70"/>
      <c r="AG236" s="70"/>
      <c r="AH236" s="70"/>
      <c r="AI236" s="70"/>
      <c r="AJ236" s="70"/>
      <c r="AK236" s="70"/>
      <c r="AL236" s="70"/>
      <c r="AM236" s="70"/>
      <c r="AN236" s="70"/>
      <c r="AO236" s="70" t="n">
        <f aca="false">AVERAGE(E236:P236)</f>
        <v>0.317253246370964</v>
      </c>
      <c r="AP236" s="70" t="n">
        <f aca="false">AVERAGE(Q236:AB236)</f>
        <v>0.322028511042753</v>
      </c>
      <c r="AQ236" s="70" t="n">
        <f aca="false">AVERAGE(AC236:AN236)</f>
        <v>0.421041469580352</v>
      </c>
      <c r="AR236" s="70" t="n">
        <f aca="false">AVERAGE(E236:G236)</f>
        <v>0.330401117702094</v>
      </c>
      <c r="AS236" s="70" t="n">
        <f aca="false">AVERAGE(H236:J236)</f>
        <v>0.364703863002788</v>
      </c>
      <c r="AT236" s="70" t="n">
        <f aca="false">AVERAGE(K236:M236)</f>
        <v>0.217311031461569</v>
      </c>
      <c r="AU236" s="136" t="n">
        <f aca="false">AVERAGE(N236:P236)</f>
        <v>0.356596973317403</v>
      </c>
      <c r="AV236" s="70" t="n">
        <f aca="false">AVERAGE(Q236:S236)</f>
        <v>0.344700460829493</v>
      </c>
      <c r="AW236" s="70" t="n">
        <f aca="false">AVERAGE(T236:V236)</f>
        <v>0.365399445547811</v>
      </c>
      <c r="AX236" s="70" t="n">
        <f aca="false">AVERAGE(W236:Y236)</f>
        <v>0.173102349661489</v>
      </c>
      <c r="AY236" s="70" t="n">
        <f aca="false">AVERAGE(Z236:AB236)</f>
        <v>0.404911788132218</v>
      </c>
      <c r="AZ236" s="70" t="n">
        <f aca="false">AVERAGE(AC236:AE236)</f>
        <v>0.421041469580352</v>
      </c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</row>
    <row r="237" customFormat="false" ht="12.75" hidden="true" customHeight="false" outlineLevel="0" collapsed="false">
      <c r="A237" s="69" t="s">
        <v>12</v>
      </c>
      <c r="B237" s="69" t="n">
        <v>1</v>
      </c>
      <c r="C237" s="69" t="n">
        <v>227</v>
      </c>
      <c r="D237" s="70" t="n">
        <f aca="false">kWhgen!D237/(Z750RatedkWh*SurveyHrsIn!D237)</f>
        <v>0.264874551971326</v>
      </c>
      <c r="E237" s="70" t="n">
        <f aca="false">kWhgen!E237/(Z750RatedkWh*SurveyHrsIn!E237)</f>
        <v>0.253756272401434</v>
      </c>
      <c r="F237" s="70" t="n">
        <f aca="false">kWhgen!F237/(Z750RatedkWh*SurveyHrsIn!F237)</f>
        <v>0.349138844419106</v>
      </c>
      <c r="G237" s="70" t="n">
        <f aca="false">kWhgen!G237/(Z750RatedkWh*SurveyHrsIn!G237)</f>
        <v>0.230641428341168</v>
      </c>
      <c r="H237" s="70" t="n">
        <f aca="false">kWhgen!H237/(Z750RatedkWh*SurveyHrsIn!H237)</f>
        <v>0.169864814814815</v>
      </c>
      <c r="I237" s="70" t="n">
        <f aca="false">kWhgen!I237/(Z750RatedkWh*SurveyHrsIn!I237)</f>
        <v>0.366308243727599</v>
      </c>
      <c r="J237" s="70" t="n">
        <f aca="false">kWhgen!J237/(Z750RatedkWh*SurveyHrsIn!J237)</f>
        <v>0.309259259259259</v>
      </c>
      <c r="K237" s="70" t="n">
        <f aca="false">kWhgen!K237/(Z750RatedkWh*SurveyHrsIn!K237)</f>
        <v>0.149820788530466</v>
      </c>
      <c r="L237" s="70" t="n">
        <f aca="false">kWhgen!L237/(Z750RatedkWh*SurveyHrsIn!L237)</f>
        <v>0.189964157706093</v>
      </c>
      <c r="M237" s="70" t="n">
        <f aca="false">kWhgen!M237/(Z750RatedkWh*SurveyHrsIn!M237)</f>
        <v>0.250246296296296</v>
      </c>
      <c r="N237" s="70" t="n">
        <f aca="false">kWhgen!N237/(Z750RatedkWh*SurveyHrsIn!N237)</f>
        <v>0.276134408602151</v>
      </c>
      <c r="O237" s="70" t="n">
        <f aca="false">kWhgen!O237/(Z750RatedkWh*SurveyHrsIn!O237)</f>
        <v>0.385185185185185</v>
      </c>
      <c r="P237" s="70" t="n">
        <f aca="false">kWhgen!P237/(Z750RatedkWh*SurveyHrsIn!P237)</f>
        <v>0.344802867383513</v>
      </c>
      <c r="Q237" s="70" t="n">
        <f aca="false">kWhgen!Q237/(Z750RatedkWh*SurveyHrsIn!Q237)</f>
        <v>0.325806451612903</v>
      </c>
      <c r="R237" s="70" t="n">
        <f aca="false">kWhgen!R237/(Z750RatedkWh*SurveyHrsIn!R237)</f>
        <v>0.226587301587302</v>
      </c>
      <c r="S237" s="70" t="n">
        <f aca="false">kWhgen!S237/(Z750RatedkWh*SurveyHrsIn!S237)</f>
        <v>0.293548387096774</v>
      </c>
      <c r="T237" s="70" t="n">
        <f aca="false">kWhgen!T237/(Z750RatedkWh*SurveyHrsIn!T237)</f>
        <v>0.468518518518519</v>
      </c>
      <c r="U237" s="70" t="n">
        <f aca="false">kWhgen!U237/(Z750RatedkWh*SurveyHrsIn!U237)</f>
        <v>0.38479919000029</v>
      </c>
      <c r="V237" s="70" t="n">
        <f aca="false">kWhgen!V237/(Z750RatedkWh*SurveyHrsIn!V237)</f>
        <v>0.30037037037037</v>
      </c>
      <c r="W237" s="70" t="n">
        <f aca="false">kWhgen!W237/(Z750RatedkWh*SurveyHrsIn!W237)</f>
        <v>0.187813620071685</v>
      </c>
      <c r="X237" s="70" t="n">
        <f aca="false">kWhgen!X237/(Z750RatedkWh*SurveyHrsIn!X237)</f>
        <v>0.182795698924731</v>
      </c>
      <c r="Y237" s="70" t="n">
        <f aca="false">kWhgen!Y237/(Z750RatedkWh*SurveyHrsIn!Y237)</f>
        <v>0.221481481481481</v>
      </c>
      <c r="Z237" s="70" t="n">
        <f aca="false">kWhgen!Z237/(Z750RatedkWh*SurveyHrsIn!Z237)</f>
        <v>0.423297491039427</v>
      </c>
      <c r="AA237" s="70" t="n">
        <f aca="false">kWhgen!AA237/(Z750RatedkWh*SurveyHrsIn!AA237)</f>
        <v>0.410740740740741</v>
      </c>
      <c r="AB237" s="70" t="n">
        <f aca="false">kWhgen!AB237/(Z750RatedkWh*SurveyHrsIn!AB237)</f>
        <v>0.274910394265233</v>
      </c>
      <c r="AC237" s="70" t="n">
        <f aca="false">kWhgen!AC237/(Z750RatedkWh*SurveyHrsIn!AC237)</f>
        <v>0</v>
      </c>
      <c r="AD237" s="70" t="n">
        <f aca="false">kWhgen!AD237/(Z750RatedkWh*SurveyHrsIn!AD237)</f>
        <v>0</v>
      </c>
      <c r="AE237" s="70" t="n">
        <f aca="false">kWhgen!AE237/(Z750RatedkWh*SurveyHrsIn!AE237)</f>
        <v>0</v>
      </c>
      <c r="AF237" s="70"/>
      <c r="AG237" s="70"/>
      <c r="AH237" s="70"/>
      <c r="AI237" s="70"/>
      <c r="AJ237" s="70"/>
      <c r="AK237" s="70"/>
      <c r="AL237" s="70"/>
      <c r="AM237" s="70"/>
      <c r="AN237" s="70"/>
      <c r="AO237" s="70" t="n">
        <f aca="false">AVERAGE(E237:P237)</f>
        <v>0.27292688055559</v>
      </c>
      <c r="AP237" s="70" t="n">
        <f aca="false">AVERAGE(Q237:AB237)</f>
        <v>0.308389137142455</v>
      </c>
      <c r="AQ237" s="70" t="n">
        <f aca="false">AVERAGE(AC237:AN237)</f>
        <v>0</v>
      </c>
      <c r="AR237" s="70" t="n">
        <f aca="false">AVERAGE(E237:G237)</f>
        <v>0.277845515053902</v>
      </c>
      <c r="AS237" s="70" t="n">
        <f aca="false">AVERAGE(H237:J237)</f>
        <v>0.281810772600558</v>
      </c>
      <c r="AT237" s="70" t="n">
        <f aca="false">AVERAGE(K237:M237)</f>
        <v>0.196677080844285</v>
      </c>
      <c r="AU237" s="136" t="n">
        <f aca="false">AVERAGE(N237:P237)</f>
        <v>0.335374153723616</v>
      </c>
      <c r="AV237" s="70" t="n">
        <f aca="false">AVERAGE(Q237:S237)</f>
        <v>0.281980713432326</v>
      </c>
      <c r="AW237" s="70" t="n">
        <f aca="false">AVERAGE(T237:V237)</f>
        <v>0.38456269296306</v>
      </c>
      <c r="AX237" s="70" t="n">
        <f aca="false">AVERAGE(W237:Y237)</f>
        <v>0.197363600159299</v>
      </c>
      <c r="AY237" s="70" t="n">
        <f aca="false">AVERAGE(Z237:AB237)</f>
        <v>0.369649542015133</v>
      </c>
      <c r="AZ237" s="70" t="n">
        <f aca="false">AVERAGE(AC237:AE237)</f>
        <v>0</v>
      </c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</row>
    <row r="238" customFormat="false" ht="12.75" hidden="true" customHeight="false" outlineLevel="0" collapsed="false">
      <c r="A238" s="69" t="s">
        <v>12</v>
      </c>
      <c r="B238" s="69" t="n">
        <v>1</v>
      </c>
      <c r="C238" s="69" t="n">
        <v>228</v>
      </c>
      <c r="D238" s="70" t="n">
        <f aca="false">kWhgen!D238/(Z750RatedkWh*SurveyHrsIn!D238)</f>
        <v>0.344444444444444</v>
      </c>
      <c r="E238" s="70" t="n">
        <f aca="false">kWhgen!E238/(Z750RatedkWh*SurveyHrsIn!E238)</f>
        <v>0.232191756272401</v>
      </c>
      <c r="F238" s="70" t="n">
        <f aca="false">kWhgen!F238/(Z750RatedkWh*SurveyHrsIn!F238)</f>
        <v>0</v>
      </c>
      <c r="G238" s="70" t="n">
        <f aca="false">kWhgen!G238/(Z750RatedkWh*SurveyHrsIn!G238)</f>
        <v>0.18062664346608</v>
      </c>
      <c r="H238" s="70" t="n">
        <f aca="false">kWhgen!H238/(Z750RatedkWh*SurveyHrsIn!H238)</f>
        <v>0.374914814814815</v>
      </c>
      <c r="I238" s="70" t="n">
        <f aca="false">kWhgen!I238/(Z750RatedkWh*SurveyHrsIn!I238)</f>
        <v>0.0953405017921147</v>
      </c>
      <c r="J238" s="70" t="n">
        <f aca="false">kWhgen!J238/(Z750RatedkWh*SurveyHrsIn!J238)</f>
        <v>0.07</v>
      </c>
      <c r="K238" s="70" t="n">
        <f aca="false">kWhgen!K238/(Z750RatedkWh*SurveyHrsIn!K238)</f>
        <v>0.193906810035842</v>
      </c>
      <c r="L238" s="70" t="n">
        <f aca="false">kWhgen!L238/(Z750RatedkWh*SurveyHrsIn!L238)</f>
        <v>0.230465949820789</v>
      </c>
      <c r="M238" s="70" t="n">
        <f aca="false">kWhgen!M238/(Z750RatedkWh*SurveyHrsIn!M238)</f>
        <v>0.390740740740741</v>
      </c>
      <c r="N238" s="70" t="n">
        <f aca="false">kWhgen!N238/(Z750RatedkWh*SurveyHrsIn!N238)</f>
        <v>0.341537634408602</v>
      </c>
      <c r="O238" s="70" t="n">
        <f aca="false">kWhgen!O238/(Z750RatedkWh*SurveyHrsIn!O238)</f>
        <v>0.398148148148148</v>
      </c>
      <c r="P238" s="70" t="n">
        <f aca="false">kWhgen!P238/(Z750RatedkWh*SurveyHrsIn!P238)</f>
        <v>0.382437275985663</v>
      </c>
      <c r="Q238" s="70" t="n">
        <f aca="false">kWhgen!Q238/(Z750RatedkWh*SurveyHrsIn!Q238)</f>
        <v>0.384587813620072</v>
      </c>
      <c r="R238" s="70" t="n">
        <f aca="false">kWhgen!R238/(Z750RatedkWh*SurveyHrsIn!R238)</f>
        <v>0.412698412698413</v>
      </c>
      <c r="S238" s="70" t="n">
        <f aca="false">kWhgen!S238/(Z750RatedkWh*SurveyHrsIn!S238)</f>
        <v>0.298566308243728</v>
      </c>
      <c r="T238" s="70" t="n">
        <f aca="false">kWhgen!T238/(Z750RatedkWh*SurveyHrsIn!T238)</f>
        <v>0.406296296296296</v>
      </c>
      <c r="U238" s="70" t="n">
        <f aca="false">kWhgen!U238/(Z750RatedkWh*SurveyHrsIn!U238)</f>
        <v>0.378603854204221</v>
      </c>
      <c r="V238" s="70" t="n">
        <f aca="false">kWhgen!V238/(Z750RatedkWh*SurveyHrsIn!V238)</f>
        <v>0.33</v>
      </c>
      <c r="W238" s="70" t="n">
        <f aca="false">kWhgen!W238/(Z750RatedkWh*SurveyHrsIn!W238)</f>
        <v>0.13010752688172</v>
      </c>
      <c r="X238" s="70" t="n">
        <f aca="false">kWhgen!X238/(Z750RatedkWh*SurveyHrsIn!X238)</f>
        <v>0.220071684587814</v>
      </c>
      <c r="Y238" s="70" t="n">
        <f aca="false">kWhgen!Y238/(Z750RatedkWh*SurveyHrsIn!Y238)</f>
        <v>0.236666666666667</v>
      </c>
      <c r="Z238" s="70" t="n">
        <f aca="false">kWhgen!Z238/(Z750RatedkWh*SurveyHrsIn!Z238)</f>
        <v>0.390322580645161</v>
      </c>
      <c r="AA238" s="70" t="n">
        <f aca="false">kWhgen!AA238/(Z750RatedkWh*SurveyHrsIn!AA238)</f>
        <v>0.453333333333333</v>
      </c>
      <c r="AB238" s="70" t="n">
        <f aca="false">kWhgen!AB238/(Z750RatedkWh*SurveyHrsIn!AB238)</f>
        <v>0.306810035842294</v>
      </c>
      <c r="AC238" s="70" t="n">
        <f aca="false">kWhgen!AC238/(Z750RatedkWh*SurveyHrsIn!AC238)</f>
        <v>0.392339510795366</v>
      </c>
      <c r="AD238" s="70" t="n">
        <f aca="false">kWhgen!AD238/(Z750RatedkWh*SurveyHrsIn!AD238)</f>
        <v>0.589285714285714</v>
      </c>
      <c r="AE238" s="70" t="n">
        <f aca="false">kWhgen!AE238/(Z750RatedkWh*SurveyHrsIn!AE238)</f>
        <v>0.452329749103943</v>
      </c>
      <c r="AF238" s="70"/>
      <c r="AG238" s="70"/>
      <c r="AH238" s="70"/>
      <c r="AI238" s="70"/>
      <c r="AJ238" s="70"/>
      <c r="AK238" s="70"/>
      <c r="AL238" s="70"/>
      <c r="AM238" s="70"/>
      <c r="AN238" s="70"/>
      <c r="AO238" s="70" t="n">
        <f aca="false">AVERAGE(E238:P238)</f>
        <v>0.240859189623766</v>
      </c>
      <c r="AP238" s="70" t="n">
        <f aca="false">AVERAGE(Q238:AB238)</f>
        <v>0.329005376084977</v>
      </c>
      <c r="AQ238" s="70" t="n">
        <f aca="false">AVERAGE(AC238:AN238)</f>
        <v>0.477984991395008</v>
      </c>
      <c r="AR238" s="70" t="n">
        <f aca="false">AVERAGE(E238:G238)</f>
        <v>0.137606133246161</v>
      </c>
      <c r="AS238" s="70" t="n">
        <f aca="false">AVERAGE(H238:J238)</f>
        <v>0.180085105535643</v>
      </c>
      <c r="AT238" s="70" t="n">
        <f aca="false">AVERAGE(K238:M238)</f>
        <v>0.271704500199124</v>
      </c>
      <c r="AU238" s="136" t="n">
        <f aca="false">AVERAGE(N238:P238)</f>
        <v>0.374041019514138</v>
      </c>
      <c r="AV238" s="70" t="n">
        <f aca="false">AVERAGE(Q238:S238)</f>
        <v>0.365284178187404</v>
      </c>
      <c r="AW238" s="70" t="n">
        <f aca="false">AVERAGE(T238:V238)</f>
        <v>0.371633383500172</v>
      </c>
      <c r="AX238" s="70" t="n">
        <f aca="false">AVERAGE(W238:Y238)</f>
        <v>0.195615292712067</v>
      </c>
      <c r="AY238" s="70" t="n">
        <f aca="false">AVERAGE(Z238:AB238)</f>
        <v>0.383488649940263</v>
      </c>
      <c r="AZ238" s="70" t="n">
        <f aca="false">AVERAGE(AC238:AE238)</f>
        <v>0.477984991395008</v>
      </c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</row>
    <row r="239" customFormat="false" ht="12.75" hidden="true" customHeight="false" outlineLevel="0" collapsed="false">
      <c r="A239" s="69" t="s">
        <v>12</v>
      </c>
      <c r="B239" s="69" t="n">
        <v>1</v>
      </c>
      <c r="C239" s="69" t="n">
        <v>229</v>
      </c>
      <c r="D239" s="70" t="n">
        <f aca="false">kWhgen!D239/(Z750RatedkWh*SurveyHrsIn!D239)</f>
        <v>0.342293906810036</v>
      </c>
      <c r="E239" s="70" t="n">
        <f aca="false">kWhgen!E239/(Z750RatedkWh*SurveyHrsIn!E239)</f>
        <v>0.377204301075269</v>
      </c>
      <c r="F239" s="70" t="n">
        <f aca="false">kWhgen!F239/(Z750RatedkWh*SurveyHrsIn!F239)</f>
        <v>0.438853322642431</v>
      </c>
      <c r="G239" s="70" t="n">
        <f aca="false">kWhgen!G239/(Z750RatedkWh*SurveyHrsIn!G239)</f>
        <v>0.27747055812867</v>
      </c>
      <c r="H239" s="70" t="n">
        <f aca="false">kWhgen!H239/(Z750RatedkWh*SurveyHrsIn!H239)</f>
        <v>0.215401851851852</v>
      </c>
      <c r="I239" s="70" t="n">
        <f aca="false">kWhgen!I239/(Z750RatedkWh*SurveyHrsIn!I239)</f>
        <v>0.345878136200717</v>
      </c>
      <c r="J239" s="70" t="n">
        <f aca="false">kWhgen!J239/(Z750RatedkWh*SurveyHrsIn!J239)</f>
        <v>0.335925925925926</v>
      </c>
      <c r="K239" s="70" t="n">
        <f aca="false">kWhgen!K239/(Z750RatedkWh*SurveyHrsIn!K239)</f>
        <v>0.169534050179211</v>
      </c>
      <c r="L239" s="70" t="n">
        <f aca="false">kWhgen!L239/(Z750RatedkWh*SurveyHrsIn!L239)</f>
        <v>0.191397849462366</v>
      </c>
      <c r="M239" s="70" t="n">
        <f aca="false">kWhgen!M239/(Z750RatedkWh*SurveyHrsIn!M239)</f>
        <v>0.360740740740741</v>
      </c>
      <c r="N239" s="70" t="n">
        <f aca="false">kWhgen!N239/(Z750RatedkWh*SurveyHrsIn!N239)</f>
        <v>0.352688172043011</v>
      </c>
      <c r="O239" s="70" t="n">
        <f aca="false">kWhgen!O239/(Z750RatedkWh*SurveyHrsIn!O239)</f>
        <v>0.362592592592593</v>
      </c>
      <c r="P239" s="70" t="n">
        <f aca="false">kWhgen!P239/(Z750RatedkWh*SurveyHrsIn!P239)</f>
        <v>0.369534050179212</v>
      </c>
      <c r="Q239" s="70" t="n">
        <f aca="false">kWhgen!Q239/(Z750RatedkWh*SurveyHrsIn!Q239)</f>
        <v>0.297491039426523</v>
      </c>
      <c r="R239" s="70" t="n">
        <f aca="false">kWhgen!R239/(Z750RatedkWh*SurveyHrsIn!R239)</f>
        <v>0.236111111111111</v>
      </c>
      <c r="S239" s="70" t="n">
        <f aca="false">kWhgen!S239/(Z750RatedkWh*SurveyHrsIn!S239)</f>
        <v>0.284587813620072</v>
      </c>
      <c r="T239" s="70" t="n">
        <f aca="false">kWhgen!T239/(Z750RatedkWh*SurveyHrsIn!T239)</f>
        <v>0.474074074074074</v>
      </c>
      <c r="U239" s="70" t="n">
        <f aca="false">kWhgen!U239/(Z750RatedkWh*SurveyHrsIn!U239)</f>
        <v>0.383422448712275</v>
      </c>
      <c r="V239" s="70" t="n">
        <f aca="false">kWhgen!V239/(Z750RatedkWh*SurveyHrsIn!V239)</f>
        <v>0.311481481481481</v>
      </c>
      <c r="W239" s="70" t="n">
        <f aca="false">kWhgen!W239/(Z750RatedkWh*SurveyHrsIn!W239)</f>
        <v>0.181003584229391</v>
      </c>
      <c r="X239" s="70" t="n">
        <f aca="false">kWhgen!X239/(Z750RatedkWh*SurveyHrsIn!X239)</f>
        <v>0.18673835125448</v>
      </c>
      <c r="Y239" s="70" t="n">
        <f aca="false">kWhgen!Y239/(Z750RatedkWh*SurveyHrsIn!Y239)</f>
        <v>0.213333333333333</v>
      </c>
      <c r="Z239" s="70" t="n">
        <f aca="false">kWhgen!Z239/(Z750RatedkWh*SurveyHrsIn!Z239)</f>
        <v>0.374551971326165</v>
      </c>
      <c r="AA239" s="70" t="n">
        <f aca="false">kWhgen!AA239/(Z750RatedkWh*SurveyHrsIn!AA239)</f>
        <v>0.398518518518519</v>
      </c>
      <c r="AB239" s="70" t="n">
        <f aca="false">kWhgen!AB239/(Z750RatedkWh*SurveyHrsIn!AB239)</f>
        <v>0.425448028673835</v>
      </c>
      <c r="AC239" s="70" t="n">
        <f aca="false">kWhgen!AC239/(Z750RatedkWh*SurveyHrsIn!AC239)</f>
        <v>0.375527074953381</v>
      </c>
      <c r="AD239" s="70" t="n">
        <f aca="false">kWhgen!AD239/(Z750RatedkWh*SurveyHrsIn!AD239)</f>
        <v>0.516666666666667</v>
      </c>
      <c r="AE239" s="70" t="n">
        <f aca="false">kWhgen!AE239/(Z750RatedkWh*SurveyHrsIn!AE239)</f>
        <v>0.39247311827957</v>
      </c>
      <c r="AF239" s="70"/>
      <c r="AG239" s="70"/>
      <c r="AH239" s="70"/>
      <c r="AI239" s="70"/>
      <c r="AJ239" s="70"/>
      <c r="AK239" s="70"/>
      <c r="AL239" s="70"/>
      <c r="AM239" s="70"/>
      <c r="AN239" s="70"/>
      <c r="AO239" s="70" t="n">
        <f aca="false">AVERAGE(E239:P239)</f>
        <v>0.316435129251833</v>
      </c>
      <c r="AP239" s="70" t="n">
        <f aca="false">AVERAGE(Q239:AB239)</f>
        <v>0.313896812980105</v>
      </c>
      <c r="AQ239" s="70" t="n">
        <f aca="false">AVERAGE(AC239:AN239)</f>
        <v>0.428222286633206</v>
      </c>
      <c r="AR239" s="70" t="n">
        <f aca="false">AVERAGE(E239:G239)</f>
        <v>0.36450939394879</v>
      </c>
      <c r="AS239" s="70" t="n">
        <f aca="false">AVERAGE(H239:J239)</f>
        <v>0.299068637992832</v>
      </c>
      <c r="AT239" s="70" t="n">
        <f aca="false">AVERAGE(K239:M239)</f>
        <v>0.240557546794106</v>
      </c>
      <c r="AU239" s="136" t="n">
        <f aca="false">AVERAGE(N239:P239)</f>
        <v>0.361604938271605</v>
      </c>
      <c r="AV239" s="70" t="n">
        <f aca="false">AVERAGE(Q239:S239)</f>
        <v>0.272729988052569</v>
      </c>
      <c r="AW239" s="70" t="n">
        <f aca="false">AVERAGE(T239:V239)</f>
        <v>0.389659334755943</v>
      </c>
      <c r="AX239" s="70" t="n">
        <f aca="false">AVERAGE(W239:Y239)</f>
        <v>0.193691756272401</v>
      </c>
      <c r="AY239" s="70" t="n">
        <f aca="false">AVERAGE(Z239:AB239)</f>
        <v>0.399506172839506</v>
      </c>
      <c r="AZ239" s="70" t="n">
        <f aca="false">AVERAGE(AC239:AE239)</f>
        <v>0.428222286633206</v>
      </c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</row>
    <row r="240" customFormat="false" ht="12.75" hidden="true" customHeight="false" outlineLevel="0" collapsed="false">
      <c r="A240" s="69" t="s">
        <v>12</v>
      </c>
      <c r="B240" s="69" t="n">
        <v>1</v>
      </c>
      <c r="C240" s="69" t="n">
        <v>230</v>
      </c>
      <c r="D240" s="70" t="n">
        <f aca="false">kWhgen!D240/(Z750RatedkWh*SurveyHrsIn!D240)</f>
        <v>0.416129032258065</v>
      </c>
      <c r="E240" s="70" t="n">
        <f aca="false">kWhgen!E240/(Z750RatedkWh*SurveyHrsIn!E240)</f>
        <v>0.344123655913979</v>
      </c>
      <c r="F240" s="70" t="n">
        <f aca="false">kWhgen!F240/(Z750RatedkWh*SurveyHrsIn!F240)</f>
        <v>0.391379411249255</v>
      </c>
      <c r="G240" s="70" t="n">
        <f aca="false">kWhgen!G240/(Z750RatedkWh*SurveyHrsIn!G240)</f>
        <v>0.282567606268806</v>
      </c>
      <c r="H240" s="70" t="n">
        <f aca="false">kWhgen!H240/(Z750RatedkWh*SurveyHrsIn!H240)</f>
        <v>0.284631481481482</v>
      </c>
      <c r="I240" s="70" t="n">
        <f aca="false">kWhgen!I240/(Z750RatedkWh*SurveyHrsIn!I240)</f>
        <v>0.336917562724014</v>
      </c>
      <c r="J240" s="70" t="n">
        <f aca="false">kWhgen!J240/(Z750RatedkWh*SurveyHrsIn!J240)</f>
        <v>0.327777777777778</v>
      </c>
      <c r="K240" s="70" t="n">
        <f aca="false">kWhgen!K240/(Z750RatedkWh*SurveyHrsIn!K240)</f>
        <v>0.148387096774194</v>
      </c>
      <c r="L240" s="70" t="n">
        <f aca="false">kWhgen!L240/(Z750RatedkWh*SurveyHrsIn!L240)</f>
        <v>0.181362007168459</v>
      </c>
      <c r="M240" s="70" t="n">
        <f aca="false">kWhgen!M240/(Z750RatedkWh*SurveyHrsIn!M240)</f>
        <v>0.334025925925926</v>
      </c>
      <c r="N240" s="70" t="n">
        <f aca="false">kWhgen!N240/(Z750RatedkWh*SurveyHrsIn!N240)</f>
        <v>0.352978494623656</v>
      </c>
      <c r="O240" s="70" t="n">
        <f aca="false">kWhgen!O240/(Z750RatedkWh*SurveyHrsIn!O240)</f>
        <v>0.288888888888889</v>
      </c>
      <c r="P240" s="70" t="n">
        <f aca="false">kWhgen!P240/(Z750RatedkWh*SurveyHrsIn!P240)</f>
        <v>0.194982078853047</v>
      </c>
      <c r="Q240" s="70" t="n">
        <f aca="false">kWhgen!Q240/(Z750RatedkWh*SurveyHrsIn!Q240)</f>
        <v>0.297491039426523</v>
      </c>
      <c r="R240" s="70" t="n">
        <f aca="false">kWhgen!R240/(Z750RatedkWh*SurveyHrsIn!R240)</f>
        <v>0.224603174603175</v>
      </c>
      <c r="S240" s="70" t="n">
        <f aca="false">kWhgen!S240/(Z750RatedkWh*SurveyHrsIn!S240)</f>
        <v>0.245161290322581</v>
      </c>
      <c r="T240" s="70" t="n">
        <f aca="false">kWhgen!T240/(Z750RatedkWh*SurveyHrsIn!T240)</f>
        <v>0.463333333333333</v>
      </c>
      <c r="U240" s="70" t="n">
        <f aca="false">kWhgen!U240/(Z750RatedkWh*SurveyHrsIn!U240)</f>
        <v>0.36414807068006</v>
      </c>
      <c r="V240" s="70" t="n">
        <f aca="false">kWhgen!V240/(Z750RatedkWh*SurveyHrsIn!V240)</f>
        <v>0.295185185185185</v>
      </c>
      <c r="W240" s="70" t="n">
        <f aca="false">kWhgen!W240/(Z750RatedkWh*SurveyHrsIn!W240)</f>
        <v>0.174193548387097</v>
      </c>
      <c r="X240" s="70" t="n">
        <f aca="false">kWhgen!X240/(Z750RatedkWh*SurveyHrsIn!X240)</f>
        <v>0.178853046594982</v>
      </c>
      <c r="Y240" s="70" t="n">
        <f aca="false">kWhgen!Y240/(Z750RatedkWh*SurveyHrsIn!Y240)</f>
        <v>0.211111111111111</v>
      </c>
      <c r="Z240" s="70" t="n">
        <f aca="false">kWhgen!Z240/(Z750RatedkWh*SurveyHrsIn!Z240)</f>
        <v>0.237992831541219</v>
      </c>
      <c r="AA240" s="70" t="n">
        <f aca="false">kWhgen!AA240/(Z750RatedkWh*SurveyHrsIn!AA240)</f>
        <v>0.375925925925926</v>
      </c>
      <c r="AB240" s="70" t="n">
        <f aca="false">kWhgen!AB240/(Z750RatedkWh*SurveyHrsIn!AB240)</f>
        <v>0.346953405017921</v>
      </c>
      <c r="AC240" s="70" t="n">
        <f aca="false">kWhgen!AC240/(Z750RatedkWh*SurveyHrsIn!AC240)</f>
        <v>0.232247106467107</v>
      </c>
      <c r="AD240" s="70" t="n">
        <f aca="false">kWhgen!AD240/(Z750RatedkWh*SurveyHrsIn!AD240)</f>
        <v>0.496825396825397</v>
      </c>
      <c r="AE240" s="70" t="n">
        <f aca="false">kWhgen!AE240/(Z750RatedkWh*SurveyHrsIn!AE240)</f>
        <v>0.391039426523298</v>
      </c>
      <c r="AF240" s="70"/>
      <c r="AG240" s="70"/>
      <c r="AH240" s="70"/>
      <c r="AI240" s="70"/>
      <c r="AJ240" s="70"/>
      <c r="AK240" s="70"/>
      <c r="AL240" s="70"/>
      <c r="AM240" s="70"/>
      <c r="AN240" s="70"/>
      <c r="AO240" s="70" t="n">
        <f aca="false">AVERAGE(E240:P240)</f>
        <v>0.289001832304124</v>
      </c>
      <c r="AP240" s="70" t="n">
        <f aca="false">AVERAGE(Q240:AB240)</f>
        <v>0.284579330177426</v>
      </c>
      <c r="AQ240" s="70" t="n">
        <f aca="false">AVERAGE(AC240:AN240)</f>
        <v>0.373370643271934</v>
      </c>
      <c r="AR240" s="70" t="n">
        <f aca="false">AVERAGE(E240:G240)</f>
        <v>0.339356891144013</v>
      </c>
      <c r="AS240" s="70" t="n">
        <f aca="false">AVERAGE(H240:J240)</f>
        <v>0.316442273994425</v>
      </c>
      <c r="AT240" s="70" t="n">
        <f aca="false">AVERAGE(K240:M240)</f>
        <v>0.221258343289526</v>
      </c>
      <c r="AU240" s="136" t="n">
        <f aca="false">AVERAGE(N240:P240)</f>
        <v>0.278949820788531</v>
      </c>
      <c r="AV240" s="70" t="n">
        <f aca="false">AVERAGE(Q240:S240)</f>
        <v>0.255751834784093</v>
      </c>
      <c r="AW240" s="70" t="n">
        <f aca="false">AVERAGE(T240:V240)</f>
        <v>0.374222196399526</v>
      </c>
      <c r="AX240" s="70" t="n">
        <f aca="false">AVERAGE(W240:Y240)</f>
        <v>0.18805256869773</v>
      </c>
      <c r="AY240" s="70" t="n">
        <f aca="false">AVERAGE(Z240:AB240)</f>
        <v>0.320290720828355</v>
      </c>
      <c r="AZ240" s="70" t="n">
        <f aca="false">AVERAGE(AC240:AE240)</f>
        <v>0.373370643271934</v>
      </c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</row>
    <row r="241" customFormat="false" ht="12.75" hidden="true" customHeight="false" outlineLevel="0" collapsed="false">
      <c r="A241" s="69" t="s">
        <v>12</v>
      </c>
      <c r="B241" s="69" t="n">
        <v>1</v>
      </c>
      <c r="C241" s="69" t="n">
        <v>231</v>
      </c>
      <c r="D241" s="70" t="n">
        <f aca="false">kWhgen!D241/(Z750RatedkWh*SurveyHrsIn!D241)</f>
        <v>0.309677419354839</v>
      </c>
      <c r="E241" s="70" t="n">
        <f aca="false">kWhgen!E241/(Z750RatedkWh*SurveyHrsIn!E241)</f>
        <v>0.271505376344086</v>
      </c>
      <c r="F241" s="70" t="n">
        <f aca="false">kWhgen!F241/(Z750RatedkWh*SurveyHrsIn!F241)</f>
        <v>0.427265202538585</v>
      </c>
      <c r="G241" s="70" t="n">
        <f aca="false">kWhgen!G241/(Z750RatedkWh*SurveyHrsIn!G241)</f>
        <v>0.294354530092872</v>
      </c>
      <c r="H241" s="70" t="n">
        <f aca="false">kWhgen!H241/(Z750RatedkWh*SurveyHrsIn!H241)</f>
        <v>0.259357407407407</v>
      </c>
      <c r="I241" s="70" t="n">
        <f aca="false">kWhgen!I241/(Z750RatedkWh*SurveyHrsIn!I241)</f>
        <v>0.388888888888889</v>
      </c>
      <c r="J241" s="70" t="n">
        <f aca="false">kWhgen!J241/(Z750RatedkWh*SurveyHrsIn!J241)</f>
        <v>0.343333333333333</v>
      </c>
      <c r="K241" s="70" t="n">
        <f aca="false">kWhgen!K241/(Z750RatedkWh*SurveyHrsIn!K241)</f>
        <v>0.182437275985663</v>
      </c>
      <c r="L241" s="70" t="n">
        <f aca="false">kWhgen!L241/(Z750RatedkWh*SurveyHrsIn!L241)</f>
        <v>0.221146953405018</v>
      </c>
      <c r="M241" s="70" t="n">
        <f aca="false">kWhgen!M241/(Z750RatedkWh*SurveyHrsIn!M241)</f>
        <v>0.362848148148148</v>
      </c>
      <c r="N241" s="70" t="n">
        <f aca="false">kWhgen!N241/(Z750RatedkWh*SurveyHrsIn!N241)</f>
        <v>0.373605734767025</v>
      </c>
      <c r="O241" s="70" t="n">
        <f aca="false">kWhgen!O241/(Z750RatedkWh*SurveyHrsIn!O241)</f>
        <v>0</v>
      </c>
      <c r="P241" s="70" t="n">
        <f aca="false">kWhgen!P241/(Z750RatedkWh*SurveyHrsIn!P241)</f>
        <v>0.168817204301075</v>
      </c>
      <c r="Q241" s="70" t="n">
        <f aca="false">kWhgen!Q241/(Z750RatedkWh*SurveyHrsIn!Q241)</f>
        <v>0.229749103942652</v>
      </c>
      <c r="R241" s="70" t="n">
        <f aca="false">kWhgen!R241/(Z750RatedkWh*SurveyHrsIn!R241)</f>
        <v>0.305555555555556</v>
      </c>
      <c r="S241" s="70" t="n">
        <f aca="false">kWhgen!S241/(Z750RatedkWh*SurveyHrsIn!S241)</f>
        <v>0.295340501792115</v>
      </c>
      <c r="T241" s="70" t="n">
        <f aca="false">kWhgen!T241/(Z750RatedkWh*SurveyHrsIn!T241)</f>
        <v>0.478148148148148</v>
      </c>
      <c r="U241" s="70" t="n">
        <f aca="false">kWhgen!U241/(Z750RatedkWh*SurveyHrsIn!U241)</f>
        <v>0.401664270778478</v>
      </c>
      <c r="V241" s="70" t="n">
        <f aca="false">kWhgen!V241/(Z750RatedkWh*SurveyHrsIn!V241)</f>
        <v>0.277407407407407</v>
      </c>
      <c r="W241" s="70" t="n">
        <f aca="false">kWhgen!W241/(Z750RatedkWh*SurveyHrsIn!W241)</f>
        <v>0.199283154121864</v>
      </c>
      <c r="X241" s="70" t="n">
        <f aca="false">kWhgen!X241/(Z750RatedkWh*SurveyHrsIn!X241)</f>
        <v>0.173476702508961</v>
      </c>
      <c r="Y241" s="70" t="n">
        <f aca="false">kWhgen!Y241/(Z750RatedkWh*SurveyHrsIn!Y241)</f>
        <v>0.232962962962963</v>
      </c>
      <c r="Z241" s="70" t="n">
        <f aca="false">kWhgen!Z241/(Z750RatedkWh*SurveyHrsIn!Z241)</f>
        <v>0.424372759856631</v>
      </c>
      <c r="AA241" s="70" t="n">
        <f aca="false">kWhgen!AA241/(Z750RatedkWh*SurveyHrsIn!AA241)</f>
        <v>0.430740740740741</v>
      </c>
      <c r="AB241" s="70" t="n">
        <f aca="false">kWhgen!AB241/(Z750RatedkWh*SurveyHrsIn!AB241)</f>
        <v>0.464516129032258</v>
      </c>
      <c r="AC241" s="70" t="n">
        <f aca="false">kWhgen!AC241/(Z750RatedkWh*SurveyHrsIn!AC241)</f>
        <v>0.393439594141105</v>
      </c>
      <c r="AD241" s="70" t="n">
        <f aca="false">kWhgen!AD241/(Z750RatedkWh*SurveyHrsIn!AD241)</f>
        <v>0.525793650793651</v>
      </c>
      <c r="AE241" s="70" t="n">
        <f aca="false">kWhgen!AE241/(Z750RatedkWh*SurveyHrsIn!AE241)</f>
        <v>0.40573476702509</v>
      </c>
      <c r="AF241" s="70"/>
      <c r="AG241" s="70"/>
      <c r="AH241" s="70"/>
      <c r="AI241" s="70"/>
      <c r="AJ241" s="70"/>
      <c r="AK241" s="70"/>
      <c r="AL241" s="70"/>
      <c r="AM241" s="70"/>
      <c r="AN241" s="70"/>
      <c r="AO241" s="70" t="n">
        <f aca="false">AVERAGE(E241:P241)</f>
        <v>0.274463337934342</v>
      </c>
      <c r="AP241" s="70" t="n">
        <f aca="false">AVERAGE(Q241:AB241)</f>
        <v>0.326101453070648</v>
      </c>
      <c r="AQ241" s="70" t="n">
        <f aca="false">AVERAGE(AC241:AN241)</f>
        <v>0.441656003986615</v>
      </c>
      <c r="AR241" s="70" t="n">
        <f aca="false">AVERAGE(E241:G241)</f>
        <v>0.331041702991847</v>
      </c>
      <c r="AS241" s="70" t="n">
        <f aca="false">AVERAGE(H241:J241)</f>
        <v>0.330526543209877</v>
      </c>
      <c r="AT241" s="70" t="n">
        <f aca="false">AVERAGE(K241:M241)</f>
        <v>0.25547745917961</v>
      </c>
      <c r="AU241" s="136" t="n">
        <f aca="false">AVERAGE(N241:P241)</f>
        <v>0.180807646356033</v>
      </c>
      <c r="AV241" s="70" t="n">
        <f aca="false">AVERAGE(Q241:S241)</f>
        <v>0.276881720430108</v>
      </c>
      <c r="AW241" s="70" t="n">
        <f aca="false">AVERAGE(T241:V241)</f>
        <v>0.385739942111345</v>
      </c>
      <c r="AX241" s="70" t="n">
        <f aca="false">AVERAGE(W241:Y241)</f>
        <v>0.201907606531262</v>
      </c>
      <c r="AY241" s="70" t="n">
        <f aca="false">AVERAGE(Z241:AB241)</f>
        <v>0.439876543209877</v>
      </c>
      <c r="AZ241" s="70" t="n">
        <f aca="false">AVERAGE(AC241:AE241)</f>
        <v>0.441656003986615</v>
      </c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</row>
    <row r="242" customFormat="false" ht="12.75" hidden="true" customHeight="false" outlineLevel="0" collapsed="false">
      <c r="A242" s="69" t="s">
        <v>12</v>
      </c>
      <c r="B242" s="69" t="n">
        <v>1</v>
      </c>
      <c r="C242" s="69" t="n">
        <v>232</v>
      </c>
      <c r="D242" s="70" t="n">
        <f aca="false">kWhgen!D242/(Z750RatedkWh*SurveyHrsIn!D242)</f>
        <v>0.462007168458781</v>
      </c>
      <c r="E242" s="70" t="n">
        <f aca="false">kWhgen!E242/(Z750RatedkWh*SurveyHrsIn!E242)</f>
        <v>0.407460573476703</v>
      </c>
      <c r="F242" s="70" t="n">
        <f aca="false">kWhgen!F242/(Z750RatedkWh*SurveyHrsIn!F242)</f>
        <v>0.440348563946153</v>
      </c>
      <c r="G242" s="70" t="n">
        <f aca="false">kWhgen!G242/(Z750RatedkWh*SurveyHrsIn!G242)</f>
        <v>0.317291246723485</v>
      </c>
      <c r="H242" s="70" t="n">
        <f aca="false">kWhgen!H242/(Z750RatedkWh*SurveyHrsIn!H242)</f>
        <v>0.416085185185185</v>
      </c>
      <c r="I242" s="70" t="n">
        <f aca="false">kWhgen!I242/(Z750RatedkWh*SurveyHrsIn!I242)</f>
        <v>0.368458781362007</v>
      </c>
      <c r="J242" s="70" t="n">
        <f aca="false">kWhgen!J242/(Z750RatedkWh*SurveyHrsIn!J242)</f>
        <v>0.134444444444444</v>
      </c>
      <c r="K242" s="70" t="n">
        <f aca="false">kWhgen!K242/(Z750RatedkWh*SurveyHrsIn!K242)</f>
        <v>0.163440860215054</v>
      </c>
      <c r="L242" s="70" t="n">
        <f aca="false">kWhgen!L242/(Z750RatedkWh*SurveyHrsIn!L242)</f>
        <v>0.203942652329749</v>
      </c>
      <c r="M242" s="70" t="n">
        <f aca="false">kWhgen!M242/(Z750RatedkWh*SurveyHrsIn!M242)</f>
        <v>0.345231481481482</v>
      </c>
      <c r="N242" s="70" t="n">
        <f aca="false">kWhgen!N242/(Z750RatedkWh*SurveyHrsIn!N242)</f>
        <v>0.355220430107527</v>
      </c>
      <c r="O242" s="70" t="n">
        <f aca="false">kWhgen!O242/(Z750RatedkWh*SurveyHrsIn!O242)</f>
        <v>0.424074074074074</v>
      </c>
      <c r="P242" s="70" t="n">
        <f aca="false">kWhgen!P242/(Z750RatedkWh*SurveyHrsIn!P242)</f>
        <v>0.408243727598566</v>
      </c>
      <c r="Q242" s="70" t="n">
        <f aca="false">kWhgen!Q242/(Z750RatedkWh*SurveyHrsIn!Q242)</f>
        <v>0.383154121863799</v>
      </c>
      <c r="R242" s="70" t="n">
        <f aca="false">kWhgen!R242/(Z750RatedkWh*SurveyHrsIn!R242)</f>
        <v>0.394444444444444</v>
      </c>
      <c r="S242" s="70" t="n">
        <f aca="false">kWhgen!S242/(Z750RatedkWh*SurveyHrsIn!S242)</f>
        <v>0.335125448028674</v>
      </c>
      <c r="T242" s="70" t="n">
        <f aca="false">kWhgen!T242/(Z750RatedkWh*SurveyHrsIn!T242)</f>
        <v>0.491111111111111</v>
      </c>
      <c r="U242" s="70" t="n">
        <f aca="false">kWhgen!U242/(Z750RatedkWh*SurveyHrsIn!U242)</f>
        <v>0.407515421252544</v>
      </c>
      <c r="V242" s="70" t="n">
        <f aca="false">kWhgen!V242/(Z750RatedkWh*SurveyHrsIn!V242)</f>
        <v>0.285185185185185</v>
      </c>
      <c r="W242" s="70" t="n">
        <f aca="false">kWhgen!W242/(Z750RatedkWh*SurveyHrsIn!W242)</f>
        <v>0.174910394265233</v>
      </c>
      <c r="X242" s="70" t="n">
        <f aca="false">kWhgen!X242/(Z750RatedkWh*SurveyHrsIn!X242)</f>
        <v>0.174551971326165</v>
      </c>
      <c r="Y242" s="70" t="n">
        <f aca="false">kWhgen!Y242/(Z750RatedkWh*SurveyHrsIn!Y242)</f>
        <v>0.208148148148148</v>
      </c>
      <c r="Z242" s="70" t="n">
        <f aca="false">kWhgen!Z242/(Z750RatedkWh*SurveyHrsIn!Z242)</f>
        <v>0.414695340501792</v>
      </c>
      <c r="AA242" s="70" t="n">
        <f aca="false">kWhgen!AA242/(Z750RatedkWh*SurveyHrsIn!AA242)</f>
        <v>0.415185185185185</v>
      </c>
      <c r="AB242" s="70" t="n">
        <f aca="false">kWhgen!AB242/(Z750RatedkWh*SurveyHrsIn!AB242)</f>
        <v>0.280286738351255</v>
      </c>
      <c r="AC242" s="70" t="n">
        <f aca="false">kWhgen!AC242/(Z750RatedkWh*SurveyHrsIn!AC242)</f>
        <v>0.378650706104813</v>
      </c>
      <c r="AD242" s="70" t="n">
        <f aca="false">kWhgen!AD242/(Z750RatedkWh*SurveyHrsIn!AD242)</f>
        <v>0.541269841269841</v>
      </c>
      <c r="AE242" s="70" t="n">
        <f aca="false">kWhgen!AE242/(Z750RatedkWh*SurveyHrsIn!AE242)</f>
        <v>0.401433691756272</v>
      </c>
      <c r="AF242" s="70"/>
      <c r="AG242" s="70"/>
      <c r="AH242" s="70"/>
      <c r="AI242" s="70"/>
      <c r="AJ242" s="70"/>
      <c r="AK242" s="70"/>
      <c r="AL242" s="70"/>
      <c r="AM242" s="70"/>
      <c r="AN242" s="70"/>
      <c r="AO242" s="70" t="n">
        <f aca="false">AVERAGE(E242:P242)</f>
        <v>0.332020168412036</v>
      </c>
      <c r="AP242" s="70" t="n">
        <f aca="false">AVERAGE(Q242:AB242)</f>
        <v>0.330359459138628</v>
      </c>
      <c r="AQ242" s="70" t="n">
        <f aca="false">AVERAGE(AC242:AN242)</f>
        <v>0.440451413043642</v>
      </c>
      <c r="AR242" s="70" t="n">
        <f aca="false">AVERAGE(E242:G242)</f>
        <v>0.388366794715447</v>
      </c>
      <c r="AS242" s="70" t="n">
        <f aca="false">AVERAGE(H242:J242)</f>
        <v>0.306329470330546</v>
      </c>
      <c r="AT242" s="70" t="n">
        <f aca="false">AVERAGE(K242:M242)</f>
        <v>0.237538331342095</v>
      </c>
      <c r="AU242" s="136" t="n">
        <f aca="false">AVERAGE(N242:P242)</f>
        <v>0.395846077260056</v>
      </c>
      <c r="AV242" s="70" t="n">
        <f aca="false">AVERAGE(Q242:S242)</f>
        <v>0.370908004778973</v>
      </c>
      <c r="AW242" s="70" t="n">
        <f aca="false">AVERAGE(T242:V242)</f>
        <v>0.394603905849613</v>
      </c>
      <c r="AX242" s="70" t="n">
        <f aca="false">AVERAGE(W242:Y242)</f>
        <v>0.185870171246515</v>
      </c>
      <c r="AY242" s="70" t="n">
        <f aca="false">AVERAGE(Z242:AB242)</f>
        <v>0.370055754679411</v>
      </c>
      <c r="AZ242" s="70" t="n">
        <f aca="false">AVERAGE(AC242:AE242)</f>
        <v>0.440451413043642</v>
      </c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</row>
    <row r="243" customFormat="false" ht="12.75" hidden="true" customHeight="false" outlineLevel="0" collapsed="false">
      <c r="A243" s="69" t="s">
        <v>12</v>
      </c>
      <c r="B243" s="69" t="n">
        <v>1</v>
      </c>
      <c r="C243" s="69" t="n">
        <v>233</v>
      </c>
      <c r="D243" s="70" t="n">
        <f aca="false">kWhgen!D243/(Z750RatedkWh*SurveyHrsIn!D243)</f>
        <v>0.331541218637993</v>
      </c>
      <c r="E243" s="70" t="n">
        <f aca="false">kWhgen!E243/(Z750RatedkWh*SurveyHrsIn!E243)</f>
        <v>0.343720430107527</v>
      </c>
      <c r="F243" s="70" t="n">
        <f aca="false">kWhgen!F243/(Z750RatedkWh*SurveyHrsIn!F243)</f>
        <v>0.370819843323076</v>
      </c>
      <c r="G243" s="70" t="n">
        <f aca="false">kWhgen!G243/(Z750RatedkWh*SurveyHrsIn!G243)</f>
        <v>0.255489538024332</v>
      </c>
      <c r="H243" s="70" t="n">
        <f aca="false">kWhgen!H243/(Z750RatedkWh*SurveyHrsIn!H243)</f>
        <v>0.176387037037037</v>
      </c>
      <c r="I243" s="70" t="n">
        <f aca="false">kWhgen!I243/(Z750RatedkWh*SurveyHrsIn!I243)</f>
        <v>0.322939068100358</v>
      </c>
      <c r="J243" s="70" t="n">
        <f aca="false">kWhgen!J243/(Z750RatedkWh*SurveyHrsIn!J243)</f>
        <v>0.285555555555556</v>
      </c>
      <c r="K243" s="70" t="n">
        <f aca="false">kWhgen!K243/(Z750RatedkWh*SurveyHrsIn!K243)</f>
        <v>0.145519713261649</v>
      </c>
      <c r="L243" s="70" t="n">
        <f aca="false">kWhgen!L243/(Z750RatedkWh*SurveyHrsIn!L243)</f>
        <v>0.168817204301075</v>
      </c>
      <c r="M243" s="70" t="n">
        <f aca="false">kWhgen!M243/(Z750RatedkWh*SurveyHrsIn!M243)</f>
        <v>0.290753703703704</v>
      </c>
      <c r="N243" s="70" t="n">
        <f aca="false">kWhgen!N243/(Z750RatedkWh*SurveyHrsIn!N243)</f>
        <v>0.302731182795699</v>
      </c>
      <c r="O243" s="70" t="n">
        <f aca="false">kWhgen!O243/(Z750RatedkWh*SurveyHrsIn!O243)</f>
        <v>0.355185185185185</v>
      </c>
      <c r="P243" s="70" t="n">
        <f aca="false">kWhgen!P243/(Z750RatedkWh*SurveyHrsIn!P243)</f>
        <v>0.353405017921147</v>
      </c>
      <c r="Q243" s="70" t="n">
        <f aca="false">kWhgen!Q243/(Z750RatedkWh*SurveyHrsIn!Q243)</f>
        <v>0.359856630824373</v>
      </c>
      <c r="R243" s="70" t="n">
        <f aca="false">kWhgen!R243/(Z750RatedkWh*SurveyHrsIn!R243)</f>
        <v>0.31468253968254</v>
      </c>
      <c r="S243" s="70" t="n">
        <f aca="false">kWhgen!S243/(Z750RatedkWh*SurveyHrsIn!S243)</f>
        <v>0.271326164874552</v>
      </c>
      <c r="T243" s="70" t="n">
        <f aca="false">kWhgen!T243/(Z750RatedkWh*SurveyHrsIn!T243)</f>
        <v>0.39037037037037</v>
      </c>
      <c r="U243" s="70" t="n">
        <f aca="false">kWhgen!U243/(Z750RatedkWh*SurveyHrsIn!U243)</f>
        <v>0.310799345769465</v>
      </c>
      <c r="V243" s="70" t="n">
        <f aca="false">kWhgen!V243/(Z750RatedkWh*SurveyHrsIn!V243)</f>
        <v>0.184444444444444</v>
      </c>
      <c r="W243" s="70" t="n">
        <f aca="false">kWhgen!W243/(Z750RatedkWh*SurveyHrsIn!W243)</f>
        <v>0.132974910394265</v>
      </c>
      <c r="X243" s="70" t="n">
        <f aca="false">kWhgen!X243/(Z750RatedkWh*SurveyHrsIn!X243)</f>
        <v>0.162724014336918</v>
      </c>
      <c r="Y243" s="70" t="n">
        <f aca="false">kWhgen!Y243/(Z750RatedkWh*SurveyHrsIn!Y243)</f>
        <v>0.17</v>
      </c>
      <c r="Z243" s="70" t="n">
        <f aca="false">kWhgen!Z243/(Z750RatedkWh*SurveyHrsIn!Z243)</f>
        <v>0.393189964157706</v>
      </c>
      <c r="AA243" s="70" t="n">
        <f aca="false">kWhgen!AA243/(Z750RatedkWh*SurveyHrsIn!AA243)</f>
        <v>0.332592592592593</v>
      </c>
      <c r="AB243" s="70" t="n">
        <f aca="false">kWhgen!AB243/(Z750RatedkWh*SurveyHrsIn!AB243)</f>
        <v>0.316487455197133</v>
      </c>
      <c r="AC243" s="70" t="n">
        <f aca="false">kWhgen!AC243/(Z750RatedkWh*SurveyHrsIn!AC243)</f>
        <v>0.29767347009991</v>
      </c>
      <c r="AD243" s="70" t="n">
        <f aca="false">kWhgen!AD243/(Z750RatedkWh*SurveyHrsIn!AD243)</f>
        <v>0.532142857142857</v>
      </c>
      <c r="AE243" s="70" t="n">
        <f aca="false">kWhgen!AE243/(Z750RatedkWh*SurveyHrsIn!AE243)</f>
        <v>0.366666666666667</v>
      </c>
      <c r="AF243" s="70"/>
      <c r="AG243" s="70"/>
      <c r="AH243" s="70"/>
      <c r="AI243" s="70"/>
      <c r="AJ243" s="70"/>
      <c r="AK243" s="70"/>
      <c r="AL243" s="70"/>
      <c r="AM243" s="70"/>
      <c r="AN243" s="70"/>
      <c r="AO243" s="70" t="n">
        <f aca="false">AVERAGE(E243:P243)</f>
        <v>0.280943623276362</v>
      </c>
      <c r="AP243" s="70" t="n">
        <f aca="false">AVERAGE(Q243:AB243)</f>
        <v>0.27828736938703</v>
      </c>
      <c r="AQ243" s="70" t="n">
        <f aca="false">AVERAGE(AC243:AN243)</f>
        <v>0.398827664636478</v>
      </c>
      <c r="AR243" s="70" t="n">
        <f aca="false">AVERAGE(E243:G243)</f>
        <v>0.323343270484978</v>
      </c>
      <c r="AS243" s="70" t="n">
        <f aca="false">AVERAGE(H243:J243)</f>
        <v>0.261627220230984</v>
      </c>
      <c r="AT243" s="70" t="n">
        <f aca="false">AVERAGE(K243:M243)</f>
        <v>0.201696873755476</v>
      </c>
      <c r="AU243" s="136" t="n">
        <f aca="false">AVERAGE(N243:P243)</f>
        <v>0.33710712863401</v>
      </c>
      <c r="AV243" s="70" t="n">
        <f aca="false">AVERAGE(Q243:S243)</f>
        <v>0.315288445127155</v>
      </c>
      <c r="AW243" s="70" t="n">
        <f aca="false">AVERAGE(T243:V243)</f>
        <v>0.29520472019476</v>
      </c>
      <c r="AX243" s="70" t="n">
        <f aca="false">AVERAGE(W243:Y243)</f>
        <v>0.155232974910394</v>
      </c>
      <c r="AY243" s="70" t="n">
        <f aca="false">AVERAGE(Z243:AB243)</f>
        <v>0.34742333731581</v>
      </c>
      <c r="AZ243" s="70" t="n">
        <f aca="false">AVERAGE(AC243:AE243)</f>
        <v>0.398827664636478</v>
      </c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</row>
    <row r="244" customFormat="false" ht="12.75" hidden="true" customHeight="false" outlineLevel="0" collapsed="false">
      <c r="A244" s="69" t="s">
        <v>12</v>
      </c>
      <c r="B244" s="69" t="n">
        <v>1</v>
      </c>
      <c r="C244" s="69" t="n">
        <v>234</v>
      </c>
      <c r="D244" s="70" t="n">
        <f aca="false">kWhgen!D244/(Z750RatedkWh*SurveyHrsIn!D244)</f>
        <v>0.240860215053763</v>
      </c>
      <c r="E244" s="70" t="n">
        <f aca="false">kWhgen!E244/(Z750RatedkWh*SurveyHrsIn!E244)</f>
        <v>0.366311827956989</v>
      </c>
      <c r="F244" s="70" t="n">
        <f aca="false">kWhgen!F244/(Z750RatedkWh*SurveyHrsIn!F244)</f>
        <v>0.41679851341253</v>
      </c>
      <c r="G244" s="70" t="n">
        <f aca="false">kWhgen!G244/(Z750RatedkWh*SurveyHrsIn!G244)</f>
        <v>0.232871386902477</v>
      </c>
      <c r="H244" s="70" t="n">
        <f aca="false">kWhgen!H244/(Z750RatedkWh*SurveyHrsIn!H244)</f>
        <v>0.020362962962963</v>
      </c>
      <c r="I244" s="70" t="n">
        <f aca="false">kWhgen!I244/(Z750RatedkWh*SurveyHrsIn!I244)</f>
        <v>0</v>
      </c>
      <c r="J244" s="70" t="n">
        <f aca="false">kWhgen!J244/(Z750RatedkWh*SurveyHrsIn!J244)</f>
        <v>0.257407407407407</v>
      </c>
      <c r="K244" s="70" t="n">
        <f aca="false">kWhgen!K244/(Z750RatedkWh*SurveyHrsIn!K244)</f>
        <v>0.143010752688172</v>
      </c>
      <c r="L244" s="70" t="n">
        <f aca="false">kWhgen!L244/(Z750RatedkWh*SurveyHrsIn!L244)</f>
        <v>0.157347670250896</v>
      </c>
      <c r="M244" s="70" t="n">
        <f aca="false">kWhgen!M244/(Z750RatedkWh*SurveyHrsIn!M244)</f>
        <v>0.282222222222222</v>
      </c>
      <c r="N244" s="70" t="n">
        <f aca="false">kWhgen!N244/(Z750RatedkWh*SurveyHrsIn!N244)</f>
        <v>0.329281362007168</v>
      </c>
      <c r="O244" s="70" t="n">
        <f aca="false">kWhgen!O244/(Z750RatedkWh*SurveyHrsIn!O244)</f>
        <v>0.364814814814815</v>
      </c>
      <c r="P244" s="70" t="n">
        <f aca="false">kWhgen!P244/(Z750RatedkWh*SurveyHrsIn!P244)</f>
        <v>0.152329749103943</v>
      </c>
      <c r="Q244" s="70" t="n">
        <f aca="false">kWhgen!Q244/(Z750RatedkWh*SurveyHrsIn!Q244)</f>
        <v>0.0831541218637993</v>
      </c>
      <c r="R244" s="70" t="n">
        <f aca="false">kWhgen!R244/(Z750RatedkWh*SurveyHrsIn!R244)</f>
        <v>0.138095238095238</v>
      </c>
      <c r="S244" s="70" t="n">
        <f aca="false">kWhgen!S244/(Z750RatedkWh*SurveyHrsIn!S244)</f>
        <v>0.268817204301075</v>
      </c>
      <c r="T244" s="70" t="n">
        <f aca="false">kWhgen!T244/(Z750RatedkWh*SurveyHrsIn!T244)</f>
        <v>0.378888888888889</v>
      </c>
      <c r="U244" s="70" t="n">
        <f aca="false">kWhgen!U244/(Z750RatedkWh*SurveyHrsIn!U244)</f>
        <v>0.35519925230796</v>
      </c>
      <c r="V244" s="70" t="n">
        <f aca="false">kWhgen!V244/(Z750RatedkWh*SurveyHrsIn!V244)</f>
        <v>0.255925925925926</v>
      </c>
      <c r="W244" s="70" t="n">
        <f aca="false">kWhgen!W244/(Z750RatedkWh*SurveyHrsIn!W244)</f>
        <v>0.151612903225806</v>
      </c>
      <c r="X244" s="70" t="n">
        <f aca="false">kWhgen!X244/(Z750RatedkWh*SurveyHrsIn!X244)</f>
        <v>0.133333333333333</v>
      </c>
      <c r="Y244" s="70" t="n">
        <f aca="false">kWhgen!Y244/(Z750RatedkWh*SurveyHrsIn!Y244)</f>
        <v>0.177777777777778</v>
      </c>
      <c r="Z244" s="70" t="n">
        <f aca="false">kWhgen!Z244/(Z750RatedkWh*SurveyHrsIn!Z244)</f>
        <v>0.389605734767025</v>
      </c>
      <c r="AA244" s="70" t="n">
        <f aca="false">kWhgen!AA244/(Z750RatedkWh*SurveyHrsIn!AA244)</f>
        <v>0.393703703703704</v>
      </c>
      <c r="AB244" s="70" t="n">
        <f aca="false">kWhgen!AB244/(Z750RatedkWh*SurveyHrsIn!AB244)</f>
        <v>0.291397849462366</v>
      </c>
      <c r="AC244" s="70" t="n">
        <f aca="false">kWhgen!AC244/(Z750RatedkWh*SurveyHrsIn!AC244)</f>
        <v>0.400990472029516</v>
      </c>
      <c r="AD244" s="70" t="n">
        <f aca="false">kWhgen!AD244/(Z750RatedkWh*SurveyHrsIn!AD244)</f>
        <v>0.55515873015873</v>
      </c>
      <c r="AE244" s="70" t="n">
        <f aca="false">kWhgen!AE244/(Z750RatedkWh*SurveyHrsIn!AE244)</f>
        <v>0.396774193548387</v>
      </c>
      <c r="AF244" s="70"/>
      <c r="AG244" s="70"/>
      <c r="AH244" s="70"/>
      <c r="AI244" s="70"/>
      <c r="AJ244" s="70"/>
      <c r="AK244" s="70"/>
      <c r="AL244" s="70"/>
      <c r="AM244" s="70"/>
      <c r="AN244" s="70"/>
      <c r="AO244" s="70" t="n">
        <f aca="false">AVERAGE(E244:P244)</f>
        <v>0.226896555810799</v>
      </c>
      <c r="AP244" s="70" t="n">
        <f aca="false">AVERAGE(Q244:AB244)</f>
        <v>0.251459327804408</v>
      </c>
      <c r="AQ244" s="70" t="n">
        <f aca="false">AVERAGE(AC244:AN244)</f>
        <v>0.450974465245544</v>
      </c>
      <c r="AR244" s="70" t="n">
        <f aca="false">AVERAGE(E244:G244)</f>
        <v>0.338660576090666</v>
      </c>
      <c r="AS244" s="70" t="n">
        <f aca="false">AVERAGE(H244:J244)</f>
        <v>0.0925901234567901</v>
      </c>
      <c r="AT244" s="70" t="n">
        <f aca="false">AVERAGE(K244:M244)</f>
        <v>0.194193548387097</v>
      </c>
      <c r="AU244" s="136" t="n">
        <f aca="false">AVERAGE(N244:P244)</f>
        <v>0.282141975308642</v>
      </c>
      <c r="AV244" s="70" t="n">
        <f aca="false">AVERAGE(Q244:S244)</f>
        <v>0.163355521420038</v>
      </c>
      <c r="AW244" s="70" t="n">
        <f aca="false">AVERAGE(T244:V244)</f>
        <v>0.330004689040925</v>
      </c>
      <c r="AX244" s="70" t="n">
        <f aca="false">AVERAGE(W244:Y244)</f>
        <v>0.154241338112306</v>
      </c>
      <c r="AY244" s="70" t="n">
        <f aca="false">AVERAGE(Z244:AB244)</f>
        <v>0.358235762644365</v>
      </c>
      <c r="AZ244" s="70" t="n">
        <f aca="false">AVERAGE(AC244:AE244)</f>
        <v>0.450974465245544</v>
      </c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</row>
    <row r="245" customFormat="false" ht="12.75" hidden="true" customHeight="false" outlineLevel="0" collapsed="false">
      <c r="A245" s="69" t="s">
        <v>12</v>
      </c>
      <c r="B245" s="69" t="n">
        <v>1</v>
      </c>
      <c r="C245" s="69" t="n">
        <v>235</v>
      </c>
      <c r="D245" s="70" t="n">
        <f aca="false">kWhgen!D245/(Z750RatedkWh*SurveyHrsIn!D245)</f>
        <v>0.418279569892473</v>
      </c>
      <c r="E245" s="70" t="n">
        <f aca="false">kWhgen!E245/(Z750RatedkWh*SurveyHrsIn!E245)</f>
        <v>0.376801075268817</v>
      </c>
      <c r="F245" s="70" t="n">
        <f aca="false">kWhgen!F245/(Z750RatedkWh*SurveyHrsIn!F245)</f>
        <v>0.385398446034366</v>
      </c>
      <c r="G245" s="70" t="n">
        <f aca="false">kWhgen!G245/(Z750RatedkWh*SurveyHrsIn!G245)</f>
        <v>0.28830178542646</v>
      </c>
      <c r="H245" s="70" t="n">
        <f aca="false">kWhgen!H245/(Z750RatedkWh*SurveyHrsIn!H245)</f>
        <v>0.398772222222222</v>
      </c>
      <c r="I245" s="70" t="n">
        <f aca="false">kWhgen!I245/(Z750RatedkWh*SurveyHrsIn!I245)</f>
        <v>0.341786738351255</v>
      </c>
      <c r="J245" s="70" t="n">
        <f aca="false">kWhgen!J245/(Z750RatedkWh*SurveyHrsIn!J245)</f>
        <v>0.274483333333333</v>
      </c>
      <c r="K245" s="70" t="n">
        <f aca="false">kWhgen!K245/(Z750RatedkWh*SurveyHrsIn!K245)</f>
        <v>0.144318996415771</v>
      </c>
      <c r="L245" s="70" t="n">
        <f aca="false">kWhgen!L245/(Z750RatedkWh*SurveyHrsIn!L245)</f>
        <v>0.156272401433692</v>
      </c>
      <c r="M245" s="70" t="n">
        <f aca="false">kWhgen!M245/(Z750RatedkWh*SurveyHrsIn!M245)</f>
        <v>0.246666666666667</v>
      </c>
      <c r="N245" s="70" t="n">
        <f aca="false">kWhgen!N245/(Z750RatedkWh*SurveyHrsIn!N245)</f>
        <v>0.298566308243728</v>
      </c>
      <c r="O245" s="70" t="n">
        <f aca="false">kWhgen!O245/(Z750RatedkWh*SurveyHrsIn!O245)</f>
        <v>0.378888888888889</v>
      </c>
      <c r="P245" s="70" t="n">
        <f aca="false">kWhgen!P245/(Z750RatedkWh*SurveyHrsIn!P245)</f>
        <v>0.36594982078853</v>
      </c>
      <c r="Q245" s="70" t="n">
        <f aca="false">kWhgen!Q245/(Z750RatedkWh*SurveyHrsIn!Q245)</f>
        <v>0.391039426523298</v>
      </c>
      <c r="R245" s="70" t="n">
        <f aca="false">kWhgen!R245/(Z750RatedkWh*SurveyHrsIn!R245)</f>
        <v>0.388492063492064</v>
      </c>
      <c r="S245" s="70" t="n">
        <f aca="false">kWhgen!S245/(Z750RatedkWh*SurveyHrsIn!S245)</f>
        <v>0.311469534050179</v>
      </c>
      <c r="T245" s="70" t="n">
        <f aca="false">kWhgen!T245/(Z750RatedkWh*SurveyHrsIn!T245)</f>
        <v>0.448518518518519</v>
      </c>
      <c r="U245" s="70" t="n">
        <f aca="false">kWhgen!U245/(Z750RatedkWh*SurveyHrsIn!U245)</f>
        <v>0.358296920205995</v>
      </c>
      <c r="V245" s="70" t="n">
        <f aca="false">kWhgen!V245/(Z750RatedkWh*SurveyHrsIn!V245)</f>
        <v>0.27</v>
      </c>
      <c r="W245" s="70" t="n">
        <f aca="false">kWhgen!W245/(Z750RatedkWh*SurveyHrsIn!W245)</f>
        <v>0.170250896057348</v>
      </c>
      <c r="X245" s="70" t="n">
        <f aca="false">kWhgen!X245/(Z750RatedkWh*SurveyHrsIn!X245)</f>
        <v>0.156272401433692</v>
      </c>
      <c r="Y245" s="70" t="n">
        <f aca="false">kWhgen!Y245/(Z750RatedkWh*SurveyHrsIn!Y245)</f>
        <v>0.195925925925926</v>
      </c>
      <c r="Z245" s="70" t="n">
        <f aca="false">kWhgen!Z245/(Z750RatedkWh*SurveyHrsIn!Z245)</f>
        <v>0.366308243727599</v>
      </c>
      <c r="AA245" s="70" t="n">
        <f aca="false">kWhgen!AA245/(Z750RatedkWh*SurveyHrsIn!AA245)</f>
        <v>0.395185185185185</v>
      </c>
      <c r="AB245" s="70" t="n">
        <f aca="false">kWhgen!AB245/(Z750RatedkWh*SurveyHrsIn!AB245)</f>
        <v>0.454480286738351</v>
      </c>
      <c r="AC245" s="70" t="n">
        <f aca="false">kWhgen!AC245/(Z750RatedkWh*SurveyHrsIn!AC245)</f>
        <v>0.401007292875781</v>
      </c>
      <c r="AD245" s="70" t="n">
        <f aca="false">kWhgen!AD245/(Z750RatedkWh*SurveyHrsIn!AD245)</f>
        <v>0.537698412698413</v>
      </c>
      <c r="AE245" s="70" t="n">
        <f aca="false">kWhgen!AE245/(Z750RatedkWh*SurveyHrsIn!AE245)</f>
        <v>0.409677419354839</v>
      </c>
      <c r="AF245" s="70"/>
      <c r="AG245" s="70"/>
      <c r="AH245" s="70"/>
      <c r="AI245" s="70"/>
      <c r="AJ245" s="70"/>
      <c r="AK245" s="70"/>
      <c r="AL245" s="70"/>
      <c r="AM245" s="70"/>
      <c r="AN245" s="70"/>
      <c r="AO245" s="70" t="n">
        <f aca="false">AVERAGE(E245:P245)</f>
        <v>0.304683890256144</v>
      </c>
      <c r="AP245" s="70" t="n">
        <f aca="false">AVERAGE(Q245:AB245)</f>
        <v>0.325519950154846</v>
      </c>
      <c r="AQ245" s="70" t="n">
        <f aca="false">AVERAGE(AC245:AN245)</f>
        <v>0.449461041643011</v>
      </c>
      <c r="AR245" s="70" t="n">
        <f aca="false">AVERAGE(E245:G245)</f>
        <v>0.350167102243214</v>
      </c>
      <c r="AS245" s="70" t="n">
        <f aca="false">AVERAGE(H245:J245)</f>
        <v>0.33834743130227</v>
      </c>
      <c r="AT245" s="70" t="n">
        <f aca="false">AVERAGE(K245:M245)</f>
        <v>0.18241935483871</v>
      </c>
      <c r="AU245" s="136" t="n">
        <f aca="false">AVERAGE(N245:P245)</f>
        <v>0.347801672640382</v>
      </c>
      <c r="AV245" s="70" t="n">
        <f aca="false">AVERAGE(Q245:S245)</f>
        <v>0.363667008021847</v>
      </c>
      <c r="AW245" s="70" t="n">
        <f aca="false">AVERAGE(T245:V245)</f>
        <v>0.358938479574838</v>
      </c>
      <c r="AX245" s="70" t="n">
        <f aca="false">AVERAGE(W245:Y245)</f>
        <v>0.174149741138988</v>
      </c>
      <c r="AY245" s="70" t="n">
        <f aca="false">AVERAGE(Z245:AB245)</f>
        <v>0.405324571883712</v>
      </c>
      <c r="AZ245" s="70" t="n">
        <f aca="false">AVERAGE(AC245:AE245)</f>
        <v>0.449461041643011</v>
      </c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</row>
    <row r="246" customFormat="false" ht="12.75" hidden="true" customHeight="false" outlineLevel="0" collapsed="false">
      <c r="A246" s="69" t="s">
        <v>12</v>
      </c>
      <c r="B246" s="69" t="n">
        <v>1</v>
      </c>
      <c r="C246" s="69" t="n">
        <v>236</v>
      </c>
      <c r="D246" s="70" t="n">
        <f aca="false">kWhgen!D246/(Z750RatedkWh*SurveyHrsIn!D246)</f>
        <v>0.454480286738351</v>
      </c>
      <c r="E246" s="70" t="n">
        <f aca="false">kWhgen!E246/(Z750RatedkWh*SurveyHrsIn!E246)</f>
        <v>0.377204301075269</v>
      </c>
      <c r="F246" s="70" t="n">
        <f aca="false">kWhgen!F246/(Z750RatedkWh*SurveyHrsIn!F246)</f>
        <v>0.43100330579789</v>
      </c>
      <c r="G246" s="70" t="n">
        <f aca="false">kWhgen!G246/(Z750RatedkWh*SurveyHrsIn!G246)</f>
        <v>0.248481096831645</v>
      </c>
      <c r="H246" s="70" t="n">
        <f aca="false">kWhgen!H246/(Z750RatedkWh*SurveyHrsIn!H246)</f>
        <v>0.429464814814815</v>
      </c>
      <c r="I246" s="70" t="n">
        <f aca="false">kWhgen!I246/(Z750RatedkWh*SurveyHrsIn!I246)</f>
        <v>0.356989247311828</v>
      </c>
      <c r="J246" s="70" t="n">
        <f aca="false">kWhgen!J246/(Z750RatedkWh*SurveyHrsIn!J246)</f>
        <v>0.35</v>
      </c>
      <c r="K246" s="70" t="n">
        <f aca="false">kWhgen!K246/(Z750RatedkWh*SurveyHrsIn!K246)</f>
        <v>0.156989247311828</v>
      </c>
      <c r="L246" s="70" t="n">
        <f aca="false">kWhgen!L246/(Z750RatedkWh*SurveyHrsIn!L246)</f>
        <v>0.133691756272401</v>
      </c>
      <c r="M246" s="70" t="n">
        <f aca="false">kWhgen!M246/(Z750RatedkWh*SurveyHrsIn!M246)</f>
        <v>0.334312962962963</v>
      </c>
      <c r="N246" s="70" t="n">
        <f aca="false">kWhgen!N246/(Z750RatedkWh*SurveyHrsIn!N246)</f>
        <v>0.356379928315412</v>
      </c>
      <c r="O246" s="70" t="n">
        <f aca="false">kWhgen!O246/(Z750RatedkWh*SurveyHrsIn!O246)</f>
        <v>0.427037037037037</v>
      </c>
      <c r="P246" s="70" t="n">
        <f aca="false">kWhgen!P246/(Z750RatedkWh*SurveyHrsIn!P246)</f>
        <v>0.383154121863799</v>
      </c>
      <c r="Q246" s="70" t="n">
        <f aca="false">kWhgen!Q246/(Z750RatedkWh*SurveyHrsIn!Q246)</f>
        <v>0.377060931899642</v>
      </c>
      <c r="R246" s="70" t="n">
        <f aca="false">kWhgen!R246/(Z750RatedkWh*SurveyHrsIn!R246)</f>
        <v>0.400396825396825</v>
      </c>
      <c r="S246" s="70" t="n">
        <f aca="false">kWhgen!S246/(Z750RatedkWh*SurveyHrsIn!S246)</f>
        <v>0.302867383512545</v>
      </c>
      <c r="T246" s="70" t="n">
        <f aca="false">kWhgen!T246/(Z750RatedkWh*SurveyHrsIn!T246)</f>
        <v>0.463703703703704</v>
      </c>
      <c r="U246" s="70" t="n">
        <f aca="false">kWhgen!U246/(Z750RatedkWh*SurveyHrsIn!U246)</f>
        <v>0.392371267084375</v>
      </c>
      <c r="V246" s="70" t="n">
        <f aca="false">kWhgen!V246/(Z750RatedkWh*SurveyHrsIn!V246)</f>
        <v>0.308148148148148</v>
      </c>
      <c r="W246" s="70" t="n">
        <f aca="false">kWhgen!W246/(Z750RatedkWh*SurveyHrsIn!W246)</f>
        <v>0.1584229390681</v>
      </c>
      <c r="X246" s="70" t="n">
        <f aca="false">kWhgen!X246/(Z750RatedkWh*SurveyHrsIn!X246)</f>
        <v>0.194623655913978</v>
      </c>
      <c r="Y246" s="70" t="n">
        <f aca="false">kWhgen!Y246/(Z750RatedkWh*SurveyHrsIn!Y246)</f>
        <v>0.216296296296296</v>
      </c>
      <c r="Z246" s="70" t="n">
        <f aca="false">kWhgen!Z246/(Z750RatedkWh*SurveyHrsIn!Z246)</f>
        <v>0.431899641577061</v>
      </c>
      <c r="AA246" s="70" t="n">
        <f aca="false">kWhgen!AA246/(Z750RatedkWh*SurveyHrsIn!AA246)</f>
        <v>0.418148148148148</v>
      </c>
      <c r="AB246" s="70" t="n">
        <f aca="false">kWhgen!AB246/(Z750RatedkWh*SurveyHrsIn!AB246)</f>
        <v>0.45663082437276</v>
      </c>
      <c r="AC246" s="70" t="n">
        <f aca="false">kWhgen!AC246/(Z750RatedkWh*SurveyHrsIn!AC246)</f>
        <v>0.404420242582973</v>
      </c>
      <c r="AD246" s="70" t="n">
        <f aca="false">kWhgen!AD246/(Z750RatedkWh*SurveyHrsIn!AD246)</f>
        <v>0.559920634920635</v>
      </c>
      <c r="AE246" s="70" t="n">
        <f aca="false">kWhgen!AE246/(Z750RatedkWh*SurveyHrsIn!AE246)</f>
        <v>0.437275985663082</v>
      </c>
      <c r="AF246" s="70"/>
      <c r="AG246" s="70"/>
      <c r="AH246" s="70"/>
      <c r="AI246" s="70"/>
      <c r="AJ246" s="70"/>
      <c r="AK246" s="70"/>
      <c r="AL246" s="70"/>
      <c r="AM246" s="70"/>
      <c r="AN246" s="70"/>
      <c r="AO246" s="70" t="n">
        <f aca="false">AVERAGE(E246:P246)</f>
        <v>0.332058984966241</v>
      </c>
      <c r="AP246" s="70" t="n">
        <f aca="false">AVERAGE(Q246:AB246)</f>
        <v>0.343380813760132</v>
      </c>
      <c r="AQ246" s="70" t="n">
        <f aca="false">AVERAGE(AC246:AN246)</f>
        <v>0.467205621055564</v>
      </c>
      <c r="AR246" s="70" t="n">
        <f aca="false">AVERAGE(E246:G246)</f>
        <v>0.352229567901601</v>
      </c>
      <c r="AS246" s="70" t="n">
        <f aca="false">AVERAGE(H246:J246)</f>
        <v>0.378818020708881</v>
      </c>
      <c r="AT246" s="70" t="n">
        <f aca="false">AVERAGE(K246:M246)</f>
        <v>0.208331322182397</v>
      </c>
      <c r="AU246" s="136" t="n">
        <f aca="false">AVERAGE(N246:P246)</f>
        <v>0.388857029072083</v>
      </c>
      <c r="AV246" s="70" t="n">
        <f aca="false">AVERAGE(Q246:S246)</f>
        <v>0.360108380269671</v>
      </c>
      <c r="AW246" s="70" t="n">
        <f aca="false">AVERAGE(T246:V246)</f>
        <v>0.388074372978742</v>
      </c>
      <c r="AX246" s="70" t="n">
        <f aca="false">AVERAGE(W246:Y246)</f>
        <v>0.189780963759458</v>
      </c>
      <c r="AY246" s="70" t="n">
        <f aca="false">AVERAGE(Z246:AB246)</f>
        <v>0.435559538032656</v>
      </c>
      <c r="AZ246" s="70" t="n">
        <f aca="false">AVERAGE(AC246:AE246)</f>
        <v>0.467205621055564</v>
      </c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</row>
    <row r="247" customFormat="false" ht="12.75" hidden="true" customHeight="false" outlineLevel="0" collapsed="false">
      <c r="A247" s="69" t="s">
        <v>12</v>
      </c>
      <c r="B247" s="69" t="n">
        <v>1</v>
      </c>
      <c r="C247" s="69" t="n">
        <v>237</v>
      </c>
      <c r="D247" s="70" t="n">
        <f aca="false">kWhgen!D247/(Z750RatedkWh*SurveyHrsIn!D247)</f>
        <v>0.403942652329749</v>
      </c>
      <c r="E247" s="70" t="n">
        <f aca="false">kWhgen!E247/(Z750RatedkWh*SurveyHrsIn!E247)</f>
        <v>0.366715053763441</v>
      </c>
      <c r="F247" s="70" t="n">
        <f aca="false">kWhgen!F247/(Z750RatedkWh*SurveyHrsIn!F247)</f>
        <v>0.358484102567369</v>
      </c>
      <c r="G247" s="70" t="n">
        <f aca="false">kWhgen!G247/(Z750RatedkWh*SurveyHrsIn!G247)</f>
        <v>0.264727937778329</v>
      </c>
      <c r="H247" s="70" t="n">
        <f aca="false">kWhgen!H247/(Z750RatedkWh*SurveyHrsIn!H247)</f>
        <v>0.273959259259259</v>
      </c>
      <c r="I247" s="70" t="n">
        <f aca="false">kWhgen!I247/(Z750RatedkWh*SurveyHrsIn!I247)</f>
        <v>0.326881720430108</v>
      </c>
      <c r="J247" s="70" t="n">
        <f aca="false">kWhgen!J247/(Z750RatedkWh*SurveyHrsIn!J247)</f>
        <v>0.301111111111111</v>
      </c>
      <c r="K247" s="70" t="n">
        <f aca="false">kWhgen!K247/(Z750RatedkWh*SurveyHrsIn!K247)</f>
        <v>0.148387096774194</v>
      </c>
      <c r="L247" s="70" t="n">
        <f aca="false">kWhgen!L247/(Z750RatedkWh*SurveyHrsIn!L247)</f>
        <v>0.1584229390681</v>
      </c>
      <c r="M247" s="70" t="n">
        <f aca="false">kWhgen!M247/(Z750RatedkWh*SurveyHrsIn!M247)</f>
        <v>0.29967962962963</v>
      </c>
      <c r="N247" s="70" t="n">
        <f aca="false">kWhgen!N247/(Z750RatedkWh*SurveyHrsIn!N247)</f>
        <v>0.307609318996416</v>
      </c>
      <c r="O247" s="70" t="n">
        <f aca="false">kWhgen!O247/(Z750RatedkWh*SurveyHrsIn!O247)</f>
        <v>0.286666666666667</v>
      </c>
      <c r="P247" s="70" t="n">
        <f aca="false">kWhgen!P247/(Z750RatedkWh*SurveyHrsIn!P247)</f>
        <v>0.321863799283154</v>
      </c>
      <c r="Q247" s="70" t="n">
        <f aca="false">kWhgen!Q247/(Z750RatedkWh*SurveyHrsIn!Q247)</f>
        <v>0.288172043010753</v>
      </c>
      <c r="R247" s="70" t="n">
        <f aca="false">kWhgen!R247/(Z750RatedkWh*SurveyHrsIn!R247)</f>
        <v>0.302355158730159</v>
      </c>
      <c r="S247" s="70" t="n">
        <f aca="false">kWhgen!S247/(Z750RatedkWh*SurveyHrsIn!S247)</f>
        <v>0.175985663082437</v>
      </c>
      <c r="T247" s="70" t="n">
        <f aca="false">kWhgen!T247/(Z750RatedkWh*SurveyHrsIn!T247)</f>
        <v>0.472222222222222</v>
      </c>
      <c r="U247" s="70" t="n">
        <f aca="false">kWhgen!U247/(Z750RatedkWh*SurveyHrsIn!U247)</f>
        <v>0.384455004678286</v>
      </c>
      <c r="V247" s="70" t="n">
        <f aca="false">kWhgen!V247/(Z750RatedkWh*SurveyHrsIn!V247)</f>
        <v>0.0677777777777778</v>
      </c>
      <c r="W247" s="70" t="n">
        <f aca="false">kWhgen!W247/(Z750RatedkWh*SurveyHrsIn!W247)</f>
        <v>0.157706093189964</v>
      </c>
      <c r="X247" s="70" t="n">
        <f aca="false">kWhgen!X247/(Z750RatedkWh*SurveyHrsIn!X247)</f>
        <v>0.174551971326165</v>
      </c>
      <c r="Y247" s="70" t="n">
        <f aca="false">kWhgen!Y247/(Z750RatedkWh*SurveyHrsIn!Y247)</f>
        <v>0.207777777777778</v>
      </c>
      <c r="Z247" s="70" t="n">
        <f aca="false">kWhgen!Z247/(Z750RatedkWh*SurveyHrsIn!Z247)</f>
        <v>0.400358422939068</v>
      </c>
      <c r="AA247" s="70" t="n">
        <f aca="false">kWhgen!AA247/(Z750RatedkWh*SurveyHrsIn!AA247)</f>
        <v>0.372962962962963</v>
      </c>
      <c r="AB247" s="70" t="n">
        <f aca="false">kWhgen!AB247/(Z750RatedkWh*SurveyHrsIn!AB247)</f>
        <v>0.425089605734767</v>
      </c>
      <c r="AC247" s="70" t="n">
        <f aca="false">kWhgen!AC247/(Z750RatedkWh*SurveyHrsIn!AC247)</f>
        <v>0.366517829693784</v>
      </c>
      <c r="AD247" s="70" t="n">
        <f aca="false">kWhgen!AD247/(Z750RatedkWh*SurveyHrsIn!AD247)</f>
        <v>0.520238095238095</v>
      </c>
      <c r="AE247" s="70" t="n">
        <f aca="false">kWhgen!AE247/(Z750RatedkWh*SurveyHrsIn!AE247)</f>
        <v>0.397849462365591</v>
      </c>
      <c r="AF247" s="70"/>
      <c r="AG247" s="70"/>
      <c r="AH247" s="70"/>
      <c r="AI247" s="70"/>
      <c r="AJ247" s="70"/>
      <c r="AK247" s="70"/>
      <c r="AL247" s="70"/>
      <c r="AM247" s="70"/>
      <c r="AN247" s="70"/>
      <c r="AO247" s="70" t="n">
        <f aca="false">AVERAGE(E247:P247)</f>
        <v>0.284542386277315</v>
      </c>
      <c r="AP247" s="70" t="n">
        <f aca="false">AVERAGE(Q247:AB247)</f>
        <v>0.285784558619362</v>
      </c>
      <c r="AQ247" s="70" t="n">
        <f aca="false">AVERAGE(AC247:AN247)</f>
        <v>0.428201795765823</v>
      </c>
      <c r="AR247" s="70" t="n">
        <f aca="false">AVERAGE(E247:G247)</f>
        <v>0.32997569803638</v>
      </c>
      <c r="AS247" s="70" t="n">
        <f aca="false">AVERAGE(H247:J247)</f>
        <v>0.300650696933493</v>
      </c>
      <c r="AT247" s="70" t="n">
        <f aca="false">AVERAGE(K247:M247)</f>
        <v>0.202163221823975</v>
      </c>
      <c r="AU247" s="136" t="n">
        <f aca="false">AVERAGE(N247:P247)</f>
        <v>0.305379928315412</v>
      </c>
      <c r="AV247" s="70" t="n">
        <f aca="false">AVERAGE(Q247:S247)</f>
        <v>0.25550428827445</v>
      </c>
      <c r="AW247" s="70" t="n">
        <f aca="false">AVERAGE(T247:V247)</f>
        <v>0.308151668226095</v>
      </c>
      <c r="AX247" s="70" t="n">
        <f aca="false">AVERAGE(W247:Y247)</f>
        <v>0.180011947431302</v>
      </c>
      <c r="AY247" s="70" t="n">
        <f aca="false">AVERAGE(Z247:AB247)</f>
        <v>0.399470330545599</v>
      </c>
      <c r="AZ247" s="70" t="n">
        <f aca="false">AVERAGE(AC247:AE247)</f>
        <v>0.428201795765823</v>
      </c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</row>
    <row r="248" customFormat="false" ht="12.75" hidden="true" customHeight="false" outlineLevel="0" collapsed="false">
      <c r="A248" s="69" t="s">
        <v>12</v>
      </c>
      <c r="B248" s="69" t="n">
        <v>1</v>
      </c>
      <c r="C248" s="69" t="n">
        <v>238</v>
      </c>
      <c r="D248" s="70" t="n">
        <f aca="false">kWhgen!D248/(Z750RatedkWh*SurveyHrsIn!D248)</f>
        <v>0.439068100358423</v>
      </c>
      <c r="E248" s="70" t="n">
        <f aca="false">kWhgen!E248/(Z750RatedkWh*SurveyHrsIn!E248)</f>
        <v>0.379220430107527</v>
      </c>
      <c r="F248" s="70" t="n">
        <f aca="false">kWhgen!F248/(Z750RatedkWh*SurveyHrsIn!F248)</f>
        <v>0.439974753620222</v>
      </c>
      <c r="G248" s="70" t="n">
        <f aca="false">kWhgen!G248/(Z750RatedkWh*SurveyHrsIn!G248)</f>
        <v>0.28384186830384</v>
      </c>
      <c r="H248" s="70" t="n">
        <f aca="false">kWhgen!H248/(Z750RatedkWh*SurveyHrsIn!H248)</f>
        <v>0.222157407407407</v>
      </c>
      <c r="I248" s="70" t="n">
        <f aca="false">kWhgen!I248/(Z750RatedkWh*SurveyHrsIn!I248)</f>
        <v>0.359856630824373</v>
      </c>
      <c r="J248" s="70" t="n">
        <f aca="false">kWhgen!J248/(Z750RatedkWh*SurveyHrsIn!J248)</f>
        <v>0.316666666666667</v>
      </c>
      <c r="K248" s="70" t="n">
        <f aca="false">kWhgen!K248/(Z750RatedkWh*SurveyHrsIn!K248)</f>
        <v>0.172043010752688</v>
      </c>
      <c r="L248" s="70" t="n">
        <f aca="false">kWhgen!L248/(Z750RatedkWh*SurveyHrsIn!L248)</f>
        <v>0.198924731182796</v>
      </c>
      <c r="M248" s="70" t="n">
        <f aca="false">kWhgen!M248/(Z750RatedkWh*SurveyHrsIn!M248)</f>
        <v>0.329901851851852</v>
      </c>
      <c r="N248" s="70" t="n">
        <f aca="false">kWhgen!N248/(Z750RatedkWh*SurveyHrsIn!N248)</f>
        <v>0.339471326164875</v>
      </c>
      <c r="O248" s="70" t="n">
        <f aca="false">kWhgen!O248/(Z750RatedkWh*SurveyHrsIn!O248)</f>
        <v>0.393703703703704</v>
      </c>
      <c r="P248" s="70" t="n">
        <f aca="false">kWhgen!P248/(Z750RatedkWh*SurveyHrsIn!P248)</f>
        <v>0.377060931899642</v>
      </c>
      <c r="Q248" s="70" t="n">
        <f aca="false">kWhgen!Q248/(Z750RatedkWh*SurveyHrsIn!Q248)</f>
        <v>0.402508960573477</v>
      </c>
      <c r="R248" s="70" t="n">
        <f aca="false">kWhgen!R248/(Z750RatedkWh*SurveyHrsIn!R248)</f>
        <v>0.407539682539683</v>
      </c>
      <c r="S248" s="70" t="n">
        <f aca="false">kWhgen!S248/(Z750RatedkWh*SurveyHrsIn!S248)</f>
        <v>0.329390681003584</v>
      </c>
      <c r="T248" s="70" t="n">
        <f aca="false">kWhgen!T248/(Z750RatedkWh*SurveyHrsIn!T248)</f>
        <v>0.47</v>
      </c>
      <c r="U248" s="70" t="n">
        <f aca="false">kWhgen!U248/(Z750RatedkWh*SurveyHrsIn!U248)</f>
        <v>0.404761938676513</v>
      </c>
      <c r="V248" s="70" t="n">
        <f aca="false">kWhgen!V248/(Z750RatedkWh*SurveyHrsIn!V248)</f>
        <v>0.314444444444444</v>
      </c>
      <c r="W248" s="70" t="n">
        <f aca="false">kWhgen!W248/(Z750RatedkWh*SurveyHrsIn!W248)</f>
        <v>0.190681003584229</v>
      </c>
      <c r="X248" s="70" t="n">
        <f aca="false">kWhgen!X248/(Z750RatedkWh*SurveyHrsIn!X248)</f>
        <v>0.197849462365591</v>
      </c>
      <c r="Y248" s="70" t="n">
        <f aca="false">kWhgen!Y248/(Z750RatedkWh*SurveyHrsIn!Y248)</f>
        <v>0.0118518518518519</v>
      </c>
      <c r="Z248" s="70" t="n">
        <f aca="false">kWhgen!Z248/(Z750RatedkWh*SurveyHrsIn!Z248)</f>
        <v>0</v>
      </c>
      <c r="AA248" s="70" t="n">
        <f aca="false">kWhgen!AA248/(Z750RatedkWh*SurveyHrsIn!AA248)</f>
        <v>0.0285185185185185</v>
      </c>
      <c r="AB248" s="70" t="n">
        <f aca="false">kWhgen!AB248/(Z750RatedkWh*SurveyHrsIn!AB248)</f>
        <v>0.434408602150538</v>
      </c>
      <c r="AC248" s="70" t="n">
        <f aca="false">kWhgen!AC248/(Z750RatedkWh*SurveyHrsIn!AC248)</f>
        <v>0.415769267558048</v>
      </c>
      <c r="AD248" s="70" t="n">
        <f aca="false">kWhgen!AD248/(Z750RatedkWh*SurveyHrsIn!AD248)</f>
        <v>0.566269841269841</v>
      </c>
      <c r="AE248" s="70" t="n">
        <f aca="false">kWhgen!AE248/(Z750RatedkWh*SurveyHrsIn!AE248)</f>
        <v>0.438709677419355</v>
      </c>
      <c r="AF248" s="70"/>
      <c r="AG248" s="70"/>
      <c r="AH248" s="70"/>
      <c r="AI248" s="70"/>
      <c r="AJ248" s="70"/>
      <c r="AK248" s="70"/>
      <c r="AL248" s="70"/>
      <c r="AM248" s="70"/>
      <c r="AN248" s="70"/>
      <c r="AO248" s="70" t="n">
        <f aca="false">AVERAGE(E248:P248)</f>
        <v>0.317735276040466</v>
      </c>
      <c r="AP248" s="70" t="n">
        <f aca="false">AVERAGE(Q248:AB248)</f>
        <v>0.265996262142369</v>
      </c>
      <c r="AQ248" s="70" t="n">
        <f aca="false">AVERAGE(AC248:AN248)</f>
        <v>0.473582928749081</v>
      </c>
      <c r="AR248" s="70" t="n">
        <f aca="false">AVERAGE(E248:G248)</f>
        <v>0.367679017343863</v>
      </c>
      <c r="AS248" s="70" t="n">
        <f aca="false">AVERAGE(H248:J248)</f>
        <v>0.299560234966149</v>
      </c>
      <c r="AT248" s="70" t="n">
        <f aca="false">AVERAGE(K248:M248)</f>
        <v>0.233623197929112</v>
      </c>
      <c r="AU248" s="136" t="n">
        <f aca="false">AVERAGE(N248:P248)</f>
        <v>0.37007865392274</v>
      </c>
      <c r="AV248" s="70" t="n">
        <f aca="false">AVERAGE(Q248:S248)</f>
        <v>0.379813108038915</v>
      </c>
      <c r="AW248" s="70" t="n">
        <f aca="false">AVERAGE(T248:V248)</f>
        <v>0.396402127706986</v>
      </c>
      <c r="AX248" s="70" t="n">
        <f aca="false">AVERAGE(W248:Y248)</f>
        <v>0.133460772600558</v>
      </c>
      <c r="AY248" s="70" t="n">
        <f aca="false">AVERAGE(Z248:AB248)</f>
        <v>0.154309040223019</v>
      </c>
      <c r="AZ248" s="70" t="n">
        <f aca="false">AVERAGE(AC248:AE248)</f>
        <v>0.473582928749081</v>
      </c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</row>
    <row r="249" customFormat="false" ht="12.75" hidden="true" customHeight="false" outlineLevel="0" collapsed="false">
      <c r="A249" s="69" t="s">
        <v>12</v>
      </c>
      <c r="B249" s="69" t="n">
        <v>1</v>
      </c>
      <c r="C249" s="69" t="n">
        <v>239</v>
      </c>
      <c r="D249" s="70" t="n">
        <f aca="false">kWhgen!D249/(Z750RatedkWh*SurveyHrsIn!D249)</f>
        <v>0.417204301075269</v>
      </c>
      <c r="E249" s="70" t="n">
        <f aca="false">kWhgen!E249/(Z750RatedkWh*SurveyHrsIn!E249)</f>
        <v>0.359856630824373</v>
      </c>
      <c r="F249" s="70" t="n">
        <f aca="false">kWhgen!F249/(Z750RatedkWh*SurveyHrsIn!F249)</f>
        <v>0.410443737871711</v>
      </c>
      <c r="G249" s="70" t="n">
        <f aca="false">kWhgen!G249/(Z750RatedkWh*SurveyHrsIn!G249)</f>
        <v>0.260586586164468</v>
      </c>
      <c r="H249" s="70" t="n">
        <f aca="false">kWhgen!H249/(Z750RatedkWh*SurveyHrsIn!H249)</f>
        <v>0.251766666666667</v>
      </c>
      <c r="I249" s="70" t="n">
        <f aca="false">kWhgen!I249/(Z750RatedkWh*SurveyHrsIn!I249)</f>
        <v>0.337634408602151</v>
      </c>
      <c r="J249" s="70" t="n">
        <f aca="false">kWhgen!J249/(Z750RatedkWh*SurveyHrsIn!J249)</f>
        <v>0.323333333333333</v>
      </c>
      <c r="K249" s="70" t="n">
        <f aca="false">kWhgen!K249/(Z750RatedkWh*SurveyHrsIn!K249)</f>
        <v>0.150537634408602</v>
      </c>
      <c r="L249" s="70" t="n">
        <f aca="false">kWhgen!L249/(Z750RatedkWh*SurveyHrsIn!L249)</f>
        <v>0.156989247311828</v>
      </c>
      <c r="M249" s="70" t="n">
        <f aca="false">kWhgen!M249/(Z750RatedkWh*SurveyHrsIn!M249)</f>
        <v>0.310275925925926</v>
      </c>
      <c r="N249" s="70" t="n">
        <f aca="false">kWhgen!N249/(Z750RatedkWh*SurveyHrsIn!N249)</f>
        <v>0.332682795698925</v>
      </c>
      <c r="O249" s="70" t="n">
        <f aca="false">kWhgen!O249/(Z750RatedkWh*SurveyHrsIn!O249)</f>
        <v>0.362592592592593</v>
      </c>
      <c r="P249" s="70" t="n">
        <f aca="false">kWhgen!P249/(Z750RatedkWh*SurveyHrsIn!P249)</f>
        <v>0.170250896057348</v>
      </c>
      <c r="Q249" s="70" t="n">
        <f aca="false">kWhgen!Q249/(Z750RatedkWh*SurveyHrsIn!Q249)</f>
        <v>0.349462365591398</v>
      </c>
      <c r="R249" s="70" t="n">
        <f aca="false">kWhgen!R249/(Z750RatedkWh*SurveyHrsIn!R249)</f>
        <v>0.332142857142857</v>
      </c>
      <c r="S249" s="70" t="n">
        <f aca="false">kWhgen!S249/(Z750RatedkWh*SurveyHrsIn!S249)</f>
        <v>0.295340501792115</v>
      </c>
      <c r="T249" s="70" t="n">
        <f aca="false">kWhgen!T249/(Z750RatedkWh*SurveyHrsIn!T249)</f>
        <v>0.460740740740741</v>
      </c>
      <c r="U249" s="70" t="n">
        <f aca="false">kWhgen!U249/(Z750RatedkWh*SurveyHrsIn!U249)</f>
        <v>0.366557367934087</v>
      </c>
      <c r="V249" s="70" t="n">
        <f aca="false">kWhgen!V249/(Z750RatedkWh*SurveyHrsIn!V249)</f>
        <v>0.280740740740741</v>
      </c>
      <c r="W249" s="70" t="n">
        <f aca="false">kWhgen!W249/(Z750RatedkWh*SurveyHrsIn!W249)</f>
        <v>0.167741935483871</v>
      </c>
      <c r="X249" s="70" t="n">
        <f aca="false">kWhgen!X249/(Z750RatedkWh*SurveyHrsIn!X249)</f>
        <v>0.151612903225806</v>
      </c>
      <c r="Y249" s="70" t="n">
        <f aca="false">kWhgen!Y249/(Z750RatedkWh*SurveyHrsIn!Y249)</f>
        <v>0.181851851851852</v>
      </c>
      <c r="Z249" s="70" t="n">
        <f aca="false">kWhgen!Z249/(Z750RatedkWh*SurveyHrsIn!Z249)</f>
        <v>0.344444444444444</v>
      </c>
      <c r="AA249" s="70" t="n">
        <f aca="false">kWhgen!AA249/(Z750RatedkWh*SurveyHrsIn!AA249)</f>
        <v>0.367407407407407</v>
      </c>
      <c r="AB249" s="70" t="n">
        <f aca="false">kWhgen!AB249/(Z750RatedkWh*SurveyHrsIn!AB249)</f>
        <v>0.408243727598566</v>
      </c>
      <c r="AC249" s="70" t="n">
        <f aca="false">kWhgen!AC249/(Z750RatedkWh*SurveyHrsIn!AC249)</f>
        <v>0.335765958551895</v>
      </c>
      <c r="AD249" s="70" t="n">
        <f aca="false">kWhgen!AD249/(Z750RatedkWh*SurveyHrsIn!AD249)</f>
        <v>0.478968253968254</v>
      </c>
      <c r="AE249" s="70" t="n">
        <f aca="false">kWhgen!AE249/(Z750RatedkWh*SurveyHrsIn!AE249)</f>
        <v>0.382795698924731</v>
      </c>
      <c r="AF249" s="70"/>
      <c r="AG249" s="70"/>
      <c r="AH249" s="70"/>
      <c r="AI249" s="70"/>
      <c r="AJ249" s="70"/>
      <c r="AK249" s="70"/>
      <c r="AL249" s="70"/>
      <c r="AM249" s="70"/>
      <c r="AN249" s="70"/>
      <c r="AO249" s="70" t="n">
        <f aca="false">AVERAGE(E249:P249)</f>
        <v>0.285579204621494</v>
      </c>
      <c r="AP249" s="70" t="n">
        <f aca="false">AVERAGE(Q249:AB249)</f>
        <v>0.308857236996157</v>
      </c>
      <c r="AQ249" s="70" t="n">
        <f aca="false">AVERAGE(AC249:AN249)</f>
        <v>0.399176637148293</v>
      </c>
      <c r="AR249" s="70" t="n">
        <f aca="false">AVERAGE(E249:G249)</f>
        <v>0.343628984953517</v>
      </c>
      <c r="AS249" s="70" t="n">
        <f aca="false">AVERAGE(H249:J249)</f>
        <v>0.304244802867384</v>
      </c>
      <c r="AT249" s="70" t="n">
        <f aca="false">AVERAGE(K249:M249)</f>
        <v>0.205934269215452</v>
      </c>
      <c r="AU249" s="136" t="n">
        <f aca="false">AVERAGE(N249:P249)</f>
        <v>0.288508761449622</v>
      </c>
      <c r="AV249" s="70" t="n">
        <f aca="false">AVERAGE(Q249:S249)</f>
        <v>0.325648574842123</v>
      </c>
      <c r="AW249" s="70" t="n">
        <f aca="false">AVERAGE(T249:V249)</f>
        <v>0.369346283138523</v>
      </c>
      <c r="AX249" s="70" t="n">
        <f aca="false">AVERAGE(W249:Y249)</f>
        <v>0.167068896853843</v>
      </c>
      <c r="AY249" s="70" t="n">
        <f aca="false">AVERAGE(Z249:AB249)</f>
        <v>0.373365193150139</v>
      </c>
      <c r="AZ249" s="70" t="n">
        <f aca="false">AVERAGE(AC249:AE249)</f>
        <v>0.399176637148293</v>
      </c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</row>
    <row r="250" customFormat="false" ht="12.75" hidden="true" customHeight="false" outlineLevel="0" collapsed="false">
      <c r="A250" s="69" t="s">
        <v>12</v>
      </c>
      <c r="B250" s="69" t="n">
        <v>1</v>
      </c>
      <c r="C250" s="69" t="n">
        <v>240</v>
      </c>
      <c r="D250" s="70" t="n">
        <f aca="false">kWhgen!D250/(Z750RatedkWh*SurveyHrsIn!D250)</f>
        <v>0.443010752688172</v>
      </c>
      <c r="E250" s="70" t="n">
        <f aca="false">kWhgen!E250/(Z750RatedkWh*SurveyHrsIn!E250)</f>
        <v>0.377204301075269</v>
      </c>
      <c r="F250" s="70" t="n">
        <f aca="false">kWhgen!F250/(Z750RatedkWh*SurveyHrsIn!F250)</f>
        <v>0.425769961234862</v>
      </c>
      <c r="G250" s="70" t="n">
        <f aca="false">kWhgen!G250/(Z750RatedkWh*SurveyHrsIn!G250)</f>
        <v>0.279063385672463</v>
      </c>
      <c r="H250" s="70" t="n">
        <f aca="false">kWhgen!H250/(Z750RatedkWh*SurveyHrsIn!H250)</f>
        <v>0.195835185185185</v>
      </c>
      <c r="I250" s="70" t="n">
        <f aca="false">kWhgen!I250/(Z750RatedkWh*SurveyHrsIn!I250)</f>
        <v>0.0709677419354839</v>
      </c>
      <c r="J250" s="70" t="n">
        <f aca="false">kWhgen!J250/(Z750RatedkWh*SurveyHrsIn!J250)</f>
        <v>0.128148148148148</v>
      </c>
      <c r="K250" s="70" t="n">
        <f aca="false">kWhgen!K250/(Z750RatedkWh*SurveyHrsIn!K250)</f>
        <v>0.0835125448028674</v>
      </c>
      <c r="L250" s="70" t="n">
        <f aca="false">kWhgen!L250/(Z750RatedkWh*SurveyHrsIn!L250)</f>
        <v>0.175268817204301</v>
      </c>
      <c r="M250" s="70" t="n">
        <f aca="false">kWhgen!M250/(Z750RatedkWh*SurveyHrsIn!M250)</f>
        <v>0.30515</v>
      </c>
      <c r="N250" s="70" t="n">
        <f aca="false">kWhgen!N250/(Z750RatedkWh*SurveyHrsIn!N250)</f>
        <v>0.338621863799283</v>
      </c>
      <c r="O250" s="70" t="n">
        <f aca="false">kWhgen!O250/(Z750RatedkWh*SurveyHrsIn!O250)</f>
        <v>0.374444444444444</v>
      </c>
      <c r="P250" s="70" t="n">
        <f aca="false">kWhgen!P250/(Z750RatedkWh*SurveyHrsIn!P250)</f>
        <v>0.178853046594982</v>
      </c>
      <c r="Q250" s="70" t="n">
        <f aca="false">kWhgen!Q250/(Z750RatedkWh*SurveyHrsIn!Q250)</f>
        <v>0.324014336917563</v>
      </c>
      <c r="R250" s="70" t="n">
        <f aca="false">kWhgen!R250/(Z750RatedkWh*SurveyHrsIn!R250)</f>
        <v>0.290873015873016</v>
      </c>
      <c r="S250" s="70" t="n">
        <f aca="false">kWhgen!S250/(Z750RatedkWh*SurveyHrsIn!S250)</f>
        <v>0.303584229390681</v>
      </c>
      <c r="T250" s="70" t="n">
        <f aca="false">kWhgen!T250/(Z750RatedkWh*SurveyHrsIn!T250)</f>
        <v>0.353703703703704</v>
      </c>
      <c r="U250" s="70" t="n">
        <f aca="false">kWhgen!U250/(Z750RatedkWh*SurveyHrsIn!U250)</f>
        <v>0.385831745966302</v>
      </c>
      <c r="V250" s="70" t="n">
        <f aca="false">kWhgen!V250/(Z750RatedkWh*SurveyHrsIn!V250)</f>
        <v>0.246666666666667</v>
      </c>
      <c r="W250" s="70" t="n">
        <f aca="false">kWhgen!W250/(Z750RatedkWh*SurveyHrsIn!W250)</f>
        <v>0.139784946236559</v>
      </c>
      <c r="X250" s="70" t="n">
        <f aca="false">kWhgen!X250/(Z750RatedkWh*SurveyHrsIn!X250)</f>
        <v>0.163799283154122</v>
      </c>
      <c r="Y250" s="70" t="n">
        <f aca="false">kWhgen!Y250/(Z750RatedkWh*SurveyHrsIn!Y250)</f>
        <v>0.157037037037037</v>
      </c>
      <c r="Z250" s="70" t="n">
        <f aca="false">kWhgen!Z250/(Z750RatedkWh*SurveyHrsIn!Z250)</f>
        <v>0.361290322580645</v>
      </c>
      <c r="AA250" s="70" t="n">
        <f aca="false">kWhgen!AA250/(Z750RatedkWh*SurveyHrsIn!AA250)</f>
        <v>0.353333333333333</v>
      </c>
      <c r="AB250" s="70" t="n">
        <f aca="false">kWhgen!AB250/(Z750RatedkWh*SurveyHrsIn!AB250)</f>
        <v>0.440860215053763</v>
      </c>
      <c r="AC250" s="70" t="n">
        <f aca="false">kWhgen!AC250/(Z750RatedkWh*SurveyHrsIn!AC250)</f>
        <v>0.397002249380056</v>
      </c>
      <c r="AD250" s="70" t="n">
        <f aca="false">kWhgen!AD250/(Z750RatedkWh*SurveyHrsIn!AD250)</f>
        <v>0.549603174603175</v>
      </c>
      <c r="AE250" s="70" t="n">
        <f aca="false">kWhgen!AE250/(Z750RatedkWh*SurveyHrsIn!AE250)</f>
        <v>0.389247311827957</v>
      </c>
      <c r="AF250" s="70"/>
      <c r="AG250" s="70"/>
      <c r="AH250" s="70"/>
      <c r="AI250" s="70"/>
      <c r="AJ250" s="70"/>
      <c r="AK250" s="70"/>
      <c r="AL250" s="70"/>
      <c r="AM250" s="70"/>
      <c r="AN250" s="70"/>
      <c r="AO250" s="70" t="n">
        <f aca="false">AVERAGE(E250:P250)</f>
        <v>0.244403286674774</v>
      </c>
      <c r="AP250" s="70" t="n">
        <f aca="false">AVERAGE(Q250:AB250)</f>
        <v>0.293398236326116</v>
      </c>
      <c r="AQ250" s="70" t="n">
        <f aca="false">AVERAGE(AC250:AN250)</f>
        <v>0.445284245270396</v>
      </c>
      <c r="AR250" s="70" t="n">
        <f aca="false">AVERAGE(E250:G250)</f>
        <v>0.360679215994198</v>
      </c>
      <c r="AS250" s="70" t="n">
        <f aca="false">AVERAGE(H250:J250)</f>
        <v>0.131650358422939</v>
      </c>
      <c r="AT250" s="70" t="n">
        <f aca="false">AVERAGE(K250:M250)</f>
        <v>0.187977120669056</v>
      </c>
      <c r="AU250" s="136" t="n">
        <f aca="false">AVERAGE(N250:P250)</f>
        <v>0.297306451612903</v>
      </c>
      <c r="AV250" s="70" t="n">
        <f aca="false">AVERAGE(Q250:S250)</f>
        <v>0.30615719406042</v>
      </c>
      <c r="AW250" s="70" t="n">
        <f aca="false">AVERAGE(T250:V250)</f>
        <v>0.328734038778891</v>
      </c>
      <c r="AX250" s="70" t="n">
        <f aca="false">AVERAGE(W250:Y250)</f>
        <v>0.153540422142573</v>
      </c>
      <c r="AY250" s="70" t="n">
        <f aca="false">AVERAGE(Z250:AB250)</f>
        <v>0.385161290322581</v>
      </c>
      <c r="AZ250" s="70" t="n">
        <f aca="false">AVERAGE(AC250:AE250)</f>
        <v>0.445284245270396</v>
      </c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</row>
    <row r="251" customFormat="false" ht="12.75" hidden="true" customHeight="false" outlineLevel="0" collapsed="false">
      <c r="A251" s="69" t="s">
        <v>12</v>
      </c>
      <c r="B251" s="69" t="n">
        <v>1</v>
      </c>
      <c r="C251" s="69" t="n">
        <v>241</v>
      </c>
      <c r="D251" s="70" t="n">
        <f aca="false">kWhgen!D251/(Z750RatedkWh*SurveyHrsIn!D251)</f>
        <v>0.360573476702509</v>
      </c>
      <c r="E251" s="70" t="n">
        <f aca="false">kWhgen!E251/(Z750RatedkWh*SurveyHrsIn!E251)</f>
        <v>0.349367383512545</v>
      </c>
      <c r="F251" s="70" t="n">
        <f aca="false">kWhgen!F251/(Z750RatedkWh*SurveyHrsIn!F251)</f>
        <v>0.305776846611165</v>
      </c>
      <c r="G251" s="70" t="n">
        <f aca="false">kWhgen!G251/(Z750RatedkWh*SurveyHrsIn!G251)</f>
        <v>0.179033815922288</v>
      </c>
      <c r="H251" s="70" t="n">
        <f aca="false">kWhgen!H251/(Z750RatedkWh*SurveyHrsIn!H251)</f>
        <v>0.235918518518519</v>
      </c>
      <c r="I251" s="70" t="n">
        <f aca="false">kWhgen!I251/(Z750RatedkWh*SurveyHrsIn!I251)</f>
        <v>0.348387096774194</v>
      </c>
      <c r="J251" s="70" t="n">
        <f aca="false">kWhgen!J251/(Z750RatedkWh*SurveyHrsIn!J251)</f>
        <v>0.321111111111111</v>
      </c>
      <c r="K251" s="70" t="n">
        <f aca="false">kWhgen!K251/(Z750RatedkWh*SurveyHrsIn!K251)</f>
        <v>0.078494623655914</v>
      </c>
      <c r="L251" s="70" t="n">
        <f aca="false">kWhgen!L251/(Z750RatedkWh*SurveyHrsIn!L251)</f>
        <v>0.158781362007168</v>
      </c>
      <c r="M251" s="70" t="n">
        <f aca="false">kWhgen!M251/(Z750RatedkWh*SurveyHrsIn!M251)</f>
        <v>0.326483333333333</v>
      </c>
      <c r="N251" s="70" t="n">
        <f aca="false">kWhgen!N251/(Z750RatedkWh*SurveyHrsIn!N251)</f>
        <v>0.343311827956989</v>
      </c>
      <c r="O251" s="70" t="n">
        <f aca="false">kWhgen!O251/(Z750RatedkWh*SurveyHrsIn!O251)</f>
        <v>0.391481481481482</v>
      </c>
      <c r="P251" s="70" t="n">
        <f aca="false">kWhgen!P251/(Z750RatedkWh*SurveyHrsIn!P251)</f>
        <v>0.399283154121864</v>
      </c>
      <c r="Q251" s="70" t="n">
        <f aca="false">kWhgen!Q251/(Z750RatedkWh*SurveyHrsIn!Q251)</f>
        <v>0.389964157706093</v>
      </c>
      <c r="R251" s="70" t="n">
        <f aca="false">kWhgen!R251/(Z750RatedkWh*SurveyHrsIn!R251)</f>
        <v>0.368779761904762</v>
      </c>
      <c r="S251" s="70" t="n">
        <f aca="false">kWhgen!S251/(Z750RatedkWh*SurveyHrsIn!S251)</f>
        <v>0.334360215053763</v>
      </c>
      <c r="T251" s="70" t="n">
        <f aca="false">kWhgen!T251/(Z750RatedkWh*SurveyHrsIn!T251)</f>
        <v>0.480740740740741</v>
      </c>
      <c r="U251" s="70" t="n">
        <f aca="false">kWhgen!U251/(Z750RatedkWh*SurveyHrsIn!U251)</f>
        <v>0.388585228542332</v>
      </c>
      <c r="V251" s="70" t="n">
        <f aca="false">kWhgen!V251/(Z750RatedkWh*SurveyHrsIn!V251)</f>
        <v>0.291481481481482</v>
      </c>
      <c r="W251" s="70" t="n">
        <f aca="false">kWhgen!W251/(Z750RatedkWh*SurveyHrsIn!W251)</f>
        <v>0.163082437275986</v>
      </c>
      <c r="X251" s="70" t="n">
        <f aca="false">kWhgen!X251/(Z750RatedkWh*SurveyHrsIn!X251)</f>
        <v>0.163799283154122</v>
      </c>
      <c r="Y251" s="70" t="n">
        <f aca="false">kWhgen!Y251/(Z750RatedkWh*SurveyHrsIn!Y251)</f>
        <v>0.194814814814815</v>
      </c>
      <c r="Z251" s="70" t="n">
        <f aca="false">kWhgen!Z251/(Z750RatedkWh*SurveyHrsIn!Z251)</f>
        <v>0.389247311827957</v>
      </c>
      <c r="AA251" s="70" t="n">
        <f aca="false">kWhgen!AA251/(Z750RatedkWh*SurveyHrsIn!AA251)</f>
        <v>0.395555555555556</v>
      </c>
      <c r="AB251" s="70" t="n">
        <f aca="false">kWhgen!AB251/(Z750RatedkWh*SurveyHrsIn!AB251)</f>
        <v>0.451254480286738</v>
      </c>
      <c r="AC251" s="70" t="n">
        <f aca="false">kWhgen!AC251/(Z750RatedkWh*SurveyHrsIn!AC251)</f>
        <v>0.386736486904455</v>
      </c>
      <c r="AD251" s="70" t="n">
        <f aca="false">kWhgen!AD251/(Z750RatedkWh*SurveyHrsIn!AD251)</f>
        <v>0.543650793650794</v>
      </c>
      <c r="AE251" s="70" t="n">
        <f aca="false">kWhgen!AE251/(Z750RatedkWh*SurveyHrsIn!AE251)</f>
        <v>0.415770609318996</v>
      </c>
      <c r="AF251" s="70"/>
      <c r="AG251" s="70"/>
      <c r="AH251" s="70"/>
      <c r="AI251" s="70"/>
      <c r="AJ251" s="70"/>
      <c r="AK251" s="70"/>
      <c r="AL251" s="70"/>
      <c r="AM251" s="70"/>
      <c r="AN251" s="70"/>
      <c r="AO251" s="70" t="n">
        <f aca="false">AVERAGE(E251:P251)</f>
        <v>0.286452546250548</v>
      </c>
      <c r="AP251" s="70" t="n">
        <f aca="false">AVERAGE(Q251:AB251)</f>
        <v>0.334305455695362</v>
      </c>
      <c r="AQ251" s="70" t="n">
        <f aca="false">AVERAGE(AC251:AN251)</f>
        <v>0.448719296624748</v>
      </c>
      <c r="AR251" s="70" t="n">
        <f aca="false">AVERAGE(E251:G251)</f>
        <v>0.278059348681999</v>
      </c>
      <c r="AS251" s="70" t="n">
        <f aca="false">AVERAGE(H251:J251)</f>
        <v>0.301805575467941</v>
      </c>
      <c r="AT251" s="70" t="n">
        <f aca="false">AVERAGE(K251:M251)</f>
        <v>0.187919772998805</v>
      </c>
      <c r="AU251" s="136" t="n">
        <f aca="false">AVERAGE(N251:P251)</f>
        <v>0.378025487853445</v>
      </c>
      <c r="AV251" s="70" t="n">
        <f aca="false">AVERAGE(Q251:S251)</f>
        <v>0.364368044888206</v>
      </c>
      <c r="AW251" s="70" t="n">
        <f aca="false">AVERAGE(T251:V251)</f>
        <v>0.386935816921518</v>
      </c>
      <c r="AX251" s="70" t="n">
        <f aca="false">AVERAGE(W251:Y251)</f>
        <v>0.173898845081641</v>
      </c>
      <c r="AY251" s="70" t="n">
        <f aca="false">AVERAGE(Z251:AB251)</f>
        <v>0.412019115890084</v>
      </c>
      <c r="AZ251" s="70" t="n">
        <f aca="false">AVERAGE(AC251:AE251)</f>
        <v>0.448719296624748</v>
      </c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</row>
    <row r="252" customFormat="false" ht="12.75" hidden="true" customHeight="false" outlineLevel="0" collapsed="false">
      <c r="A252" s="69" t="s">
        <v>12</v>
      </c>
      <c r="B252" s="69" t="n">
        <v>1</v>
      </c>
      <c r="C252" s="69" t="n">
        <v>242</v>
      </c>
      <c r="D252" s="70" t="n">
        <f aca="false">kWhgen!D252/(Z750RatedkWh*SurveyHrsIn!D252)</f>
        <v>0.410752688172043</v>
      </c>
      <c r="E252" s="70" t="n">
        <f aca="false">kWhgen!E252/(Z750RatedkWh*SurveyHrsIn!E252)</f>
        <v>0.365908602150538</v>
      </c>
      <c r="F252" s="70" t="n">
        <f aca="false">kWhgen!F252/(Z750RatedkWh*SurveyHrsIn!F252)</f>
        <v>0.415303272108808</v>
      </c>
      <c r="G252" s="70" t="n">
        <f aca="false">kWhgen!G252/(Z750RatedkWh*SurveyHrsIn!G252)</f>
        <v>0.26026802065571</v>
      </c>
      <c r="H252" s="70" t="n">
        <f aca="false">kWhgen!H252/(Z750RatedkWh*SurveyHrsIn!H252)</f>
        <v>0.336262962962963</v>
      </c>
      <c r="I252" s="70" t="n">
        <f aca="false">kWhgen!I252/(Z750RatedkWh*SurveyHrsIn!I252)</f>
        <v>0.341935483870968</v>
      </c>
      <c r="J252" s="70" t="n">
        <f aca="false">kWhgen!J252/(Z750RatedkWh*SurveyHrsIn!J252)</f>
        <v>0.328518518518519</v>
      </c>
      <c r="K252" s="70" t="n">
        <f aca="false">kWhgen!K252/(Z750RatedkWh*SurveyHrsIn!K252)</f>
        <v>0.148387096774194</v>
      </c>
      <c r="L252" s="70" t="n">
        <f aca="false">kWhgen!L252/(Z750RatedkWh*SurveyHrsIn!L252)</f>
        <v>0.182437275985663</v>
      </c>
      <c r="M252" s="70" t="n">
        <f aca="false">kWhgen!M252/(Z750RatedkWh*SurveyHrsIn!M252)</f>
        <v>0.299896296296296</v>
      </c>
      <c r="N252" s="70" t="n">
        <f aca="false">kWhgen!N252/(Z750RatedkWh*SurveyHrsIn!N252)</f>
        <v>0.330689964157706</v>
      </c>
      <c r="O252" s="70" t="n">
        <f aca="false">kWhgen!O252/(Z750RatedkWh*SurveyHrsIn!O252)</f>
        <v>0.394814814814815</v>
      </c>
      <c r="P252" s="70" t="n">
        <f aca="false">kWhgen!P252/(Z750RatedkWh*SurveyHrsIn!P252)</f>
        <v>0.359498207885305</v>
      </c>
      <c r="Q252" s="70" t="n">
        <f aca="false">kWhgen!Q252/(Z750RatedkWh*SurveyHrsIn!Q252)</f>
        <v>0.327240143369176</v>
      </c>
      <c r="R252" s="70" t="n">
        <f aca="false">kWhgen!R252/(Z750RatedkWh*SurveyHrsIn!R252)</f>
        <v>0.346428571428571</v>
      </c>
      <c r="S252" s="70" t="n">
        <f aca="false">kWhgen!S252/(Z750RatedkWh*SurveyHrsIn!S252)</f>
        <v>0.269175627240143</v>
      </c>
      <c r="T252" s="70" t="n">
        <f aca="false">kWhgen!T252/(Z750RatedkWh*SurveyHrsIn!T252)</f>
        <v>0.465064814814815</v>
      </c>
      <c r="U252" s="70" t="n">
        <f aca="false">kWhgen!U252/(Z750RatedkWh*SurveyHrsIn!U252)</f>
        <v>0.376882927594202</v>
      </c>
      <c r="V252" s="70" t="n">
        <f aca="false">kWhgen!V252/(Z750RatedkWh*SurveyHrsIn!V252)</f>
        <v>0.274814814814815</v>
      </c>
      <c r="W252" s="70" t="n">
        <f aca="false">kWhgen!W252/(Z750RatedkWh*SurveyHrsIn!W252)</f>
        <v>0.165591397849462</v>
      </c>
      <c r="X252" s="70" t="n">
        <f aca="false">kWhgen!X252/(Z750RatedkWh*SurveyHrsIn!X252)</f>
        <v>0.172401433691756</v>
      </c>
      <c r="Y252" s="70" t="n">
        <f aca="false">kWhgen!Y252/(Z750RatedkWh*SurveyHrsIn!Y252)</f>
        <v>0.191111111111111</v>
      </c>
      <c r="Z252" s="70" t="n">
        <f aca="false">kWhgen!Z252/(Z750RatedkWh*SurveyHrsIn!Z252)</f>
        <v>0.377777777777778</v>
      </c>
      <c r="AA252" s="70" t="n">
        <f aca="false">kWhgen!AA252/(Z750RatedkWh*SurveyHrsIn!AA252)</f>
        <v>0.364814814814815</v>
      </c>
      <c r="AB252" s="70" t="n">
        <f aca="false">kWhgen!AB252/(Z750RatedkWh*SurveyHrsIn!AB252)</f>
        <v>0.406810035842294</v>
      </c>
      <c r="AC252" s="70" t="n">
        <f aca="false">kWhgen!AC252/(Z750RatedkWh*SurveyHrsIn!AC252)</f>
        <v>0.363227672164326</v>
      </c>
      <c r="AD252" s="70" t="n">
        <f aca="false">kWhgen!AD252/(Z750RatedkWh*SurveyHrsIn!AD252)</f>
        <v>0.492460317460318</v>
      </c>
      <c r="AE252" s="70" t="n">
        <f aca="false">kWhgen!AE252/(Z750RatedkWh*SurveyHrsIn!AE252)</f>
        <v>0.399641577060932</v>
      </c>
      <c r="AF252" s="70"/>
      <c r="AG252" s="70"/>
      <c r="AH252" s="70"/>
      <c r="AI252" s="70"/>
      <c r="AJ252" s="70"/>
      <c r="AK252" s="70"/>
      <c r="AL252" s="70"/>
      <c r="AM252" s="70"/>
      <c r="AN252" s="70"/>
      <c r="AO252" s="70" t="n">
        <f aca="false">AVERAGE(E252:P252)</f>
        <v>0.313660043015124</v>
      </c>
      <c r="AP252" s="70" t="n">
        <f aca="false">AVERAGE(Q252:AB252)</f>
        <v>0.311509455862412</v>
      </c>
      <c r="AQ252" s="70" t="n">
        <f aca="false">AVERAGE(AC252:AN252)</f>
        <v>0.418443188895192</v>
      </c>
      <c r="AR252" s="70" t="n">
        <f aca="false">AVERAGE(E252:G252)</f>
        <v>0.347159964971685</v>
      </c>
      <c r="AS252" s="70" t="n">
        <f aca="false">AVERAGE(H252:J252)</f>
        <v>0.33557232178415</v>
      </c>
      <c r="AT252" s="70" t="n">
        <f aca="false">AVERAGE(K252:M252)</f>
        <v>0.210240223018718</v>
      </c>
      <c r="AU252" s="136" t="n">
        <f aca="false">AVERAGE(N252:P252)</f>
        <v>0.361667662285942</v>
      </c>
      <c r="AV252" s="70" t="n">
        <f aca="false">AVERAGE(Q252:S252)</f>
        <v>0.314281447345963</v>
      </c>
      <c r="AW252" s="70" t="n">
        <f aca="false">AVERAGE(T252:V252)</f>
        <v>0.372254185741277</v>
      </c>
      <c r="AX252" s="70" t="n">
        <f aca="false">AVERAGE(W252:Y252)</f>
        <v>0.17636798088411</v>
      </c>
      <c r="AY252" s="70" t="n">
        <f aca="false">AVERAGE(Z252:AB252)</f>
        <v>0.383134209478296</v>
      </c>
      <c r="AZ252" s="70" t="n">
        <f aca="false">AVERAGE(AC252:AE252)</f>
        <v>0.418443188895192</v>
      </c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</row>
    <row r="253" customFormat="false" ht="12.75" hidden="true" customHeight="false" outlineLevel="0" collapsed="false">
      <c r="A253" s="69" t="s">
        <v>12</v>
      </c>
      <c r="B253" s="69" t="n">
        <v>1</v>
      </c>
      <c r="C253" s="69" t="n">
        <v>243</v>
      </c>
      <c r="D253" s="70" t="n">
        <f aca="false">kWhgen!D253/(Z750RatedkWh*SurveyHrsIn!D253)</f>
        <v>0.396415770609319</v>
      </c>
      <c r="E253" s="70" t="n">
        <f aca="false">kWhgen!E253/(Z750RatedkWh*SurveyHrsIn!E253)</f>
        <v>0.326775985663082</v>
      </c>
      <c r="F253" s="70" t="n">
        <f aca="false">kWhgen!F253/(Z750RatedkWh*SurveyHrsIn!F253)</f>
        <v>0.406331824286475</v>
      </c>
      <c r="G253" s="70" t="n">
        <f aca="false">kWhgen!G253/(Z750RatedkWh*SurveyHrsIn!G253)</f>
        <v>0.277151992619911</v>
      </c>
      <c r="H253" s="70" t="n">
        <f aca="false">kWhgen!H253/(Z750RatedkWh*SurveyHrsIn!H253)</f>
        <v>0.23765</v>
      </c>
      <c r="I253" s="70" t="n">
        <f aca="false">kWhgen!I253/(Z750RatedkWh*SurveyHrsIn!I253)</f>
        <v>0.368817204301075</v>
      </c>
      <c r="J253" s="70" t="n">
        <f aca="false">kWhgen!J253/(Z750RatedkWh*SurveyHrsIn!J253)</f>
        <v>0.342962962962963</v>
      </c>
      <c r="K253" s="70" t="n">
        <f aca="false">kWhgen!K253/(Z750RatedkWh*SurveyHrsIn!K253)</f>
        <v>0.16989247311828</v>
      </c>
      <c r="L253" s="70" t="n">
        <f aca="false">kWhgen!L253/(Z750RatedkWh*SurveyHrsIn!L253)</f>
        <v>0.187096774193548</v>
      </c>
      <c r="M253" s="70" t="n">
        <f aca="false">kWhgen!M253/(Z750RatedkWh*SurveyHrsIn!M253)</f>
        <v>0.339451851851852</v>
      </c>
      <c r="N253" s="70" t="n">
        <f aca="false">kWhgen!N253/(Z750RatedkWh*SurveyHrsIn!N253)</f>
        <v>0.353890681003584</v>
      </c>
      <c r="O253" s="70" t="n">
        <f aca="false">kWhgen!O253/(Z750RatedkWh*SurveyHrsIn!O253)</f>
        <v>0.296296296296296</v>
      </c>
      <c r="P253" s="70" t="n">
        <f aca="false">kWhgen!P253/(Z750RatedkWh*SurveyHrsIn!P253)</f>
        <v>0.380286738351255</v>
      </c>
      <c r="Q253" s="70" t="n">
        <f aca="false">kWhgen!Q253/(Z750RatedkWh*SurveyHrsIn!Q253)</f>
        <v>0.210035842293907</v>
      </c>
      <c r="R253" s="70" t="n">
        <f aca="false">kWhgen!R253/(Z750RatedkWh*SurveyHrsIn!R253)</f>
        <v>0</v>
      </c>
      <c r="S253" s="70" t="n">
        <f aca="false">kWhgen!S253/(Z750RatedkWh*SurveyHrsIn!S253)</f>
        <v>0.0437275985663082</v>
      </c>
      <c r="T253" s="70" t="n">
        <f aca="false">kWhgen!T253/(Z750RatedkWh*SurveyHrsIn!T253)</f>
        <v>0.473703703703704</v>
      </c>
      <c r="U253" s="70" t="n">
        <f aca="false">kWhgen!U253/(Z750RatedkWh*SurveyHrsIn!U253)</f>
        <v>0.385831745966302</v>
      </c>
      <c r="V253" s="70" t="n">
        <f aca="false">kWhgen!V253/(Z750RatedkWh*SurveyHrsIn!V253)</f>
        <v>0.19962962962963</v>
      </c>
      <c r="W253" s="70" t="n">
        <f aca="false">kWhgen!W253/(Z750RatedkWh*SurveyHrsIn!W253)</f>
        <v>0.174551971326165</v>
      </c>
      <c r="X253" s="70" t="n">
        <f aca="false">kWhgen!X253/(Z750RatedkWh*SurveyHrsIn!X253)</f>
        <v>0.173835125448029</v>
      </c>
      <c r="Y253" s="70" t="n">
        <f aca="false">kWhgen!Y253/(Z750RatedkWh*SurveyHrsIn!Y253)</f>
        <v>0.169259259259259</v>
      </c>
      <c r="Z253" s="70" t="n">
        <f aca="false">kWhgen!Z253/(Z750RatedkWh*SurveyHrsIn!Z253)</f>
        <v>0.36415770609319</v>
      </c>
      <c r="AA253" s="70" t="n">
        <f aca="false">kWhgen!AA253/(Z750RatedkWh*SurveyHrsIn!AA253)</f>
        <v>0.384074074074074</v>
      </c>
      <c r="AB253" s="70" t="n">
        <f aca="false">kWhgen!AB253/(Z750RatedkWh*SurveyHrsIn!AB253)</f>
        <v>0.419713261648746</v>
      </c>
      <c r="AC253" s="70" t="n">
        <f aca="false">kWhgen!AC253/(Z750RatedkWh*SurveyHrsIn!AC253)</f>
        <v>0.401276426416023</v>
      </c>
      <c r="AD253" s="70" t="n">
        <f aca="false">kWhgen!AD253/(Z750RatedkWh*SurveyHrsIn!AD253)</f>
        <v>0.516269841269841</v>
      </c>
      <c r="AE253" s="70" t="n">
        <f aca="false">kWhgen!AE253/(Z750RatedkWh*SurveyHrsIn!AE253)</f>
        <v>0.405017921146953</v>
      </c>
      <c r="AF253" s="70"/>
      <c r="AG253" s="70"/>
      <c r="AH253" s="70"/>
      <c r="AI253" s="70"/>
      <c r="AJ253" s="70"/>
      <c r="AK253" s="70"/>
      <c r="AL253" s="70"/>
      <c r="AM253" s="70"/>
      <c r="AN253" s="70"/>
      <c r="AO253" s="70" t="n">
        <f aca="false">AVERAGE(E253:P253)</f>
        <v>0.30721706538736</v>
      </c>
      <c r="AP253" s="70" t="n">
        <f aca="false">AVERAGE(Q253:AB253)</f>
        <v>0.249876659834109</v>
      </c>
      <c r="AQ253" s="70" t="n">
        <f aca="false">AVERAGE(AC253:AN253)</f>
        <v>0.440854729610939</v>
      </c>
      <c r="AR253" s="70" t="n">
        <f aca="false">AVERAGE(E253:G253)</f>
        <v>0.336753267523156</v>
      </c>
      <c r="AS253" s="70" t="n">
        <f aca="false">AVERAGE(H253:J253)</f>
        <v>0.316476722421346</v>
      </c>
      <c r="AT253" s="70" t="n">
        <f aca="false">AVERAGE(K253:M253)</f>
        <v>0.23214703305456</v>
      </c>
      <c r="AU253" s="136" t="n">
        <f aca="false">AVERAGE(N253:P253)</f>
        <v>0.343491238550378</v>
      </c>
      <c r="AV253" s="70" t="n">
        <f aca="false">AVERAGE(Q253:S253)</f>
        <v>0.0845878136200717</v>
      </c>
      <c r="AW253" s="70" t="n">
        <f aca="false">AVERAGE(T253:V253)</f>
        <v>0.353055026433212</v>
      </c>
      <c r="AX253" s="70" t="n">
        <f aca="false">AVERAGE(W253:Y253)</f>
        <v>0.172548785344484</v>
      </c>
      <c r="AY253" s="70" t="n">
        <f aca="false">AVERAGE(Z253:AB253)</f>
        <v>0.38931501393867</v>
      </c>
      <c r="AZ253" s="70" t="n">
        <f aca="false">AVERAGE(AC253:AE253)</f>
        <v>0.440854729610939</v>
      </c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</row>
    <row r="254" customFormat="false" ht="12.75" hidden="true" customHeight="false" outlineLevel="0" collapsed="false">
      <c r="A254" s="69" t="s">
        <v>12</v>
      </c>
      <c r="B254" s="69" t="n">
        <v>1</v>
      </c>
      <c r="C254" s="69" t="n">
        <v>244</v>
      </c>
      <c r="D254" s="70" t="n">
        <f aca="false">kWhgen!D254/(Z750RatedkWh*SurveyHrsIn!D254)</f>
        <v>0.365232974910394</v>
      </c>
      <c r="E254" s="70" t="n">
        <f aca="false">kWhgen!E254/(Z750RatedkWh*SurveyHrsIn!E254)</f>
        <v>0.360259856630824</v>
      </c>
      <c r="F254" s="70" t="n">
        <f aca="false">kWhgen!F254/(Z750RatedkWh*SurveyHrsIn!F254)</f>
        <v>0.389884169945533</v>
      </c>
      <c r="G254" s="70" t="n">
        <f aca="false">kWhgen!G254/(Z750RatedkWh*SurveyHrsIn!G254)</f>
        <v>0.232871386902477</v>
      </c>
      <c r="H254" s="70" t="n">
        <f aca="false">kWhgen!H254/(Z750RatedkWh*SurveyHrsIn!H254)</f>
        <v>0.199805555555556</v>
      </c>
      <c r="I254" s="70" t="n">
        <f aca="false">kWhgen!I254/(Z750RatedkWh*SurveyHrsIn!I254)</f>
        <v>0.371326164874552</v>
      </c>
      <c r="J254" s="70" t="n">
        <f aca="false">kWhgen!J254/(Z750RatedkWh*SurveyHrsIn!J254)</f>
        <v>0.33962962962963</v>
      </c>
      <c r="K254" s="70" t="n">
        <f aca="false">kWhgen!K254/(Z750RatedkWh*SurveyHrsIn!K254)</f>
        <v>0.164874551971326</v>
      </c>
      <c r="L254" s="70" t="n">
        <f aca="false">kWhgen!L254/(Z750RatedkWh*SurveyHrsIn!L254)</f>
        <v>0.191756272401434</v>
      </c>
      <c r="M254" s="70" t="n">
        <f aca="false">kWhgen!M254/(Z750RatedkWh*SurveyHrsIn!M254)</f>
        <v>0.351887037037037</v>
      </c>
      <c r="N254" s="70" t="n">
        <f aca="false">kWhgen!N254/(Z750RatedkWh*SurveyHrsIn!N254)</f>
        <v>0.356388888888889</v>
      </c>
      <c r="O254" s="70" t="n">
        <f aca="false">kWhgen!O254/(Z750RatedkWh*SurveyHrsIn!O254)</f>
        <v>0.382592592592593</v>
      </c>
      <c r="P254" s="70" t="n">
        <f aca="false">kWhgen!P254/(Z750RatedkWh*SurveyHrsIn!P254)</f>
        <v>0.373476702508961</v>
      </c>
      <c r="Q254" s="70" t="n">
        <f aca="false">kWhgen!Q254/(Z750RatedkWh*SurveyHrsIn!Q254)</f>
        <v>0.3415770609319</v>
      </c>
      <c r="R254" s="70" t="n">
        <f aca="false">kWhgen!R254/(Z750RatedkWh*SurveyHrsIn!R254)</f>
        <v>0.378571428571429</v>
      </c>
      <c r="S254" s="70" t="n">
        <f aca="false">kWhgen!S254/(Z750RatedkWh*SurveyHrsIn!S254)</f>
        <v>0.306810035842294</v>
      </c>
      <c r="T254" s="70" t="n">
        <f aca="false">kWhgen!T254/(Z750RatedkWh*SurveyHrsIn!T254)</f>
        <v>0.457777777777778</v>
      </c>
      <c r="U254" s="70" t="n">
        <f aca="false">kWhgen!U254/(Z750RatedkWh*SurveyHrsIn!U254)</f>
        <v>0.379292224848229</v>
      </c>
      <c r="V254" s="70" t="n">
        <f aca="false">kWhgen!V254/(Z750RatedkWh*SurveyHrsIn!V254)</f>
        <v>0.295185185185185</v>
      </c>
      <c r="W254" s="70" t="n">
        <f aca="false">kWhgen!W254/(Z750RatedkWh*SurveyHrsIn!W254)</f>
        <v>0.167741935483871</v>
      </c>
      <c r="X254" s="70" t="n">
        <f aca="false">kWhgen!X254/(Z750RatedkWh*SurveyHrsIn!X254)</f>
        <v>0.168458781362007</v>
      </c>
      <c r="Y254" s="70" t="n">
        <f aca="false">kWhgen!Y254/(Z750RatedkWh*SurveyHrsIn!Y254)</f>
        <v>0.196296296296296</v>
      </c>
      <c r="Z254" s="70" t="n">
        <f aca="false">kWhgen!Z254/(Z750RatedkWh*SurveyHrsIn!Z254)</f>
        <v>0.362007168458781</v>
      </c>
      <c r="AA254" s="70" t="n">
        <f aca="false">kWhgen!AA254/(Z750RatedkWh*SurveyHrsIn!AA254)</f>
        <v>0.339259259259259</v>
      </c>
      <c r="AB254" s="70" t="n">
        <f aca="false">kWhgen!AB254/(Z750RatedkWh*SurveyHrsIn!AB254)</f>
        <v>0.387455197132617</v>
      </c>
      <c r="AC254" s="70" t="n">
        <f aca="false">kWhgen!AC254/(Z750RatedkWh*SurveyHrsIn!AC254)</f>
        <v>0.378691076135849</v>
      </c>
      <c r="AD254" s="70" t="n">
        <f aca="false">kWhgen!AD254/(Z750RatedkWh*SurveyHrsIn!AD254)</f>
        <v>0.481349206349206</v>
      </c>
      <c r="AE254" s="70" t="n">
        <f aca="false">kWhgen!AE254/(Z750RatedkWh*SurveyHrsIn!AE254)</f>
        <v>0.384229390681004</v>
      </c>
      <c r="AF254" s="70"/>
      <c r="AG254" s="70"/>
      <c r="AH254" s="70"/>
      <c r="AI254" s="70"/>
      <c r="AJ254" s="70"/>
      <c r="AK254" s="70"/>
      <c r="AL254" s="70"/>
      <c r="AM254" s="70"/>
      <c r="AN254" s="70"/>
      <c r="AO254" s="70" t="n">
        <f aca="false">AVERAGE(E254:P254)</f>
        <v>0.309562734078234</v>
      </c>
      <c r="AP254" s="70" t="n">
        <f aca="false">AVERAGE(Q254:AB254)</f>
        <v>0.315036029262471</v>
      </c>
      <c r="AQ254" s="70" t="n">
        <f aca="false">AVERAGE(AC254:AN254)</f>
        <v>0.41475655772202</v>
      </c>
      <c r="AR254" s="70" t="n">
        <f aca="false">AVERAGE(E254:G254)</f>
        <v>0.327671804492945</v>
      </c>
      <c r="AS254" s="70" t="n">
        <f aca="false">AVERAGE(H254:J254)</f>
        <v>0.303587116686579</v>
      </c>
      <c r="AT254" s="70" t="n">
        <f aca="false">AVERAGE(K254:M254)</f>
        <v>0.236172620469932</v>
      </c>
      <c r="AU254" s="136" t="n">
        <f aca="false">AVERAGE(N254:P254)</f>
        <v>0.370819394663481</v>
      </c>
      <c r="AV254" s="70" t="n">
        <f aca="false">AVERAGE(Q254:S254)</f>
        <v>0.342319508448541</v>
      </c>
      <c r="AW254" s="70" t="n">
        <f aca="false">AVERAGE(T254:V254)</f>
        <v>0.377418395937064</v>
      </c>
      <c r="AX254" s="70" t="n">
        <f aca="false">AVERAGE(W254:Y254)</f>
        <v>0.177499004380725</v>
      </c>
      <c r="AY254" s="70" t="n">
        <f aca="false">AVERAGE(Z254:AB254)</f>
        <v>0.362907208283552</v>
      </c>
      <c r="AZ254" s="70" t="n">
        <f aca="false">AVERAGE(AC254:AE254)</f>
        <v>0.41475655772202</v>
      </c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</row>
    <row r="255" customFormat="false" ht="12.75" hidden="true" customHeight="false" outlineLevel="0" collapsed="false">
      <c r="A255" s="69" t="s">
        <v>12</v>
      </c>
      <c r="B255" s="69" t="n">
        <v>1</v>
      </c>
      <c r="C255" s="69" t="n">
        <v>245</v>
      </c>
      <c r="D255" s="70" t="n">
        <f aca="false">kWhgen!D255/(Z750RatedkWh*SurveyHrsIn!D255)</f>
        <v>0.364017921146953</v>
      </c>
      <c r="E255" s="70" t="n">
        <f aca="false">kWhgen!E255/(Z750RatedkWh*SurveyHrsIn!E255)</f>
        <v>0.346430107526882</v>
      </c>
      <c r="F255" s="70" t="n">
        <f aca="false">kWhgen!F255/(Z750RatedkWh*SurveyHrsIn!F255)</f>
        <v>0.186157542313399</v>
      </c>
      <c r="G255" s="70" t="n">
        <f aca="false">kWhgen!G255/(Z750RatedkWh*SurveyHrsIn!G255)</f>
        <v>0.0997110042414164</v>
      </c>
      <c r="H255" s="70" t="n">
        <f aca="false">kWhgen!H255/(Z750RatedkWh*SurveyHrsIn!H255)</f>
        <v>0.243675925925926</v>
      </c>
      <c r="I255" s="70" t="n">
        <f aca="false">kWhgen!I255/(Z750RatedkWh*SurveyHrsIn!I255)</f>
        <v>0.396068100358423</v>
      </c>
      <c r="J255" s="70" t="n">
        <f aca="false">kWhgen!J255/(Z750RatedkWh*SurveyHrsIn!J255)</f>
        <v>0.157037037037037</v>
      </c>
      <c r="K255" s="70" t="n">
        <f aca="false">kWhgen!K255/(Z750RatedkWh*SurveyHrsIn!K255)</f>
        <v>0.177096774193548</v>
      </c>
      <c r="L255" s="70" t="n">
        <f aca="false">kWhgen!L255/(Z750RatedkWh*SurveyHrsIn!L255)</f>
        <v>0.214586021505376</v>
      </c>
      <c r="M255" s="70" t="n">
        <f aca="false">kWhgen!M255/(Z750RatedkWh*SurveyHrsIn!M255)</f>
        <v>0.341496296296296</v>
      </c>
      <c r="N255" s="70" t="n">
        <f aca="false">kWhgen!N255/(Z750RatedkWh*SurveyHrsIn!N255)</f>
        <v>0.366430107526882</v>
      </c>
      <c r="O255" s="70" t="n">
        <f aca="false">kWhgen!O255/(Z750RatedkWh*SurveyHrsIn!O255)</f>
        <v>0.421305555555556</v>
      </c>
      <c r="P255" s="70" t="n">
        <f aca="false">kWhgen!P255/(Z750RatedkWh*SurveyHrsIn!P255)</f>
        <v>0.154838709677419</v>
      </c>
      <c r="Q255" s="70" t="n">
        <f aca="false">kWhgen!Q255/(Z750RatedkWh*SurveyHrsIn!Q255)</f>
        <v>0.35573835125448</v>
      </c>
      <c r="R255" s="70" t="n">
        <f aca="false">kWhgen!R255/(Z750RatedkWh*SurveyHrsIn!R255)</f>
        <v>0.167460317460317</v>
      </c>
      <c r="S255" s="70" t="n">
        <f aca="false">kWhgen!S255/(Z750RatedkWh*SurveyHrsIn!S255)</f>
        <v>0.166308243727599</v>
      </c>
      <c r="T255" s="70" t="n">
        <f aca="false">kWhgen!T255/(Z750RatedkWh*SurveyHrsIn!T255)</f>
        <v>0.0733333333333333</v>
      </c>
      <c r="U255" s="70" t="n">
        <f aca="false">kWhgen!U255/(Z750RatedkWh*SurveyHrsIn!U255)</f>
        <v>0.146622947173635</v>
      </c>
      <c r="V255" s="70" t="n">
        <f aca="false">kWhgen!V255/(Z750RatedkWh*SurveyHrsIn!V255)</f>
        <v>0.294074074074074</v>
      </c>
      <c r="W255" s="70" t="n">
        <f aca="false">kWhgen!W255/(Z750RatedkWh*SurveyHrsIn!W255)</f>
        <v>0.173476702508961</v>
      </c>
      <c r="X255" s="70" t="n">
        <f aca="false">kWhgen!X255/(Z750RatedkWh*SurveyHrsIn!X255)</f>
        <v>0.170250896057348</v>
      </c>
      <c r="Y255" s="70" t="n">
        <f aca="false">kWhgen!Y255/(Z750RatedkWh*SurveyHrsIn!Y255)</f>
        <v>0.197777777777778</v>
      </c>
      <c r="Z255" s="70" t="n">
        <f aca="false">kWhgen!Z255/(Z750RatedkWh*SurveyHrsIn!Z255)</f>
        <v>0.331899641577061</v>
      </c>
      <c r="AA255" s="70" t="n">
        <f aca="false">kWhgen!AA255/(Z750RatedkWh*SurveyHrsIn!AA255)</f>
        <v>0.386666666666667</v>
      </c>
      <c r="AB255" s="70" t="n">
        <f aca="false">kWhgen!AB255/(Z750RatedkWh*SurveyHrsIn!AB255)</f>
        <v>0.419713261648746</v>
      </c>
      <c r="AC255" s="70" t="n">
        <f aca="false">kWhgen!AC255/(Z750RatedkWh*SurveyHrsIn!AC255)</f>
        <v>0.367873589902752</v>
      </c>
      <c r="AD255" s="70" t="n">
        <f aca="false">kWhgen!AD255/(Z750RatedkWh*SurveyHrsIn!AD255)</f>
        <v>0.511111111111111</v>
      </c>
      <c r="AE255" s="70" t="n">
        <f aca="false">kWhgen!AE255/(Z750RatedkWh*SurveyHrsIn!AE255)</f>
        <v>0.398566308243728</v>
      </c>
      <c r="AF255" s="70"/>
      <c r="AG255" s="70"/>
      <c r="AH255" s="70"/>
      <c r="AI255" s="70"/>
      <c r="AJ255" s="70"/>
      <c r="AK255" s="70"/>
      <c r="AL255" s="70"/>
      <c r="AM255" s="70"/>
      <c r="AN255" s="70"/>
      <c r="AO255" s="70" t="n">
        <f aca="false">AVERAGE(E255:P255)</f>
        <v>0.25873609851318</v>
      </c>
      <c r="AP255" s="70" t="n">
        <f aca="false">AVERAGE(Q255:AB255)</f>
        <v>0.240276851105</v>
      </c>
      <c r="AQ255" s="70" t="n">
        <f aca="false">AVERAGE(AC255:AN255)</f>
        <v>0.425850336419197</v>
      </c>
      <c r="AR255" s="70" t="n">
        <f aca="false">AVERAGE(E255:G255)</f>
        <v>0.210766218027232</v>
      </c>
      <c r="AS255" s="70" t="n">
        <f aca="false">AVERAGE(H255:J255)</f>
        <v>0.265593687773795</v>
      </c>
      <c r="AT255" s="70" t="n">
        <f aca="false">AVERAGE(K255:M255)</f>
        <v>0.244393030665074</v>
      </c>
      <c r="AU255" s="136" t="n">
        <f aca="false">AVERAGE(N255:P255)</f>
        <v>0.314191457586619</v>
      </c>
      <c r="AV255" s="70" t="n">
        <f aca="false">AVERAGE(Q255:S255)</f>
        <v>0.229835637480799</v>
      </c>
      <c r="AW255" s="70" t="n">
        <f aca="false">AVERAGE(T255:V255)</f>
        <v>0.171343451527014</v>
      </c>
      <c r="AX255" s="70" t="n">
        <f aca="false">AVERAGE(W255:Y255)</f>
        <v>0.180501792114695</v>
      </c>
      <c r="AY255" s="70" t="n">
        <f aca="false">AVERAGE(Z255:AB255)</f>
        <v>0.379426523297491</v>
      </c>
      <c r="AZ255" s="70" t="n">
        <f aca="false">AVERAGE(AC255:AE255)</f>
        <v>0.425850336419197</v>
      </c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</row>
    <row r="256" customFormat="false" ht="12.75" hidden="true" customHeight="false" outlineLevel="0" collapsed="false">
      <c r="A256" s="69" t="s">
        <v>12</v>
      </c>
      <c r="B256" s="69" t="n">
        <v>1</v>
      </c>
      <c r="C256" s="69" t="n">
        <v>246</v>
      </c>
      <c r="D256" s="70" t="n">
        <f aca="false">kWhgen!D256/(Z750RatedkWh*SurveyHrsIn!D256)</f>
        <v>0.4415770609319</v>
      </c>
      <c r="E256" s="70" t="n">
        <f aca="false">kWhgen!E256/(Z750RatedkWh*SurveyHrsIn!E256)</f>
        <v>0.364697132616487</v>
      </c>
      <c r="F256" s="70" t="n">
        <f aca="false">kWhgen!F256/(Z750RatedkWh*SurveyHrsIn!F256)</f>
        <v>0.419041375368113</v>
      </c>
      <c r="G256" s="70" t="n">
        <f aca="false">kWhgen!G256/(Z750RatedkWh*SurveyHrsIn!G256)</f>
        <v>0.229048600797375</v>
      </c>
      <c r="H256" s="70" t="n">
        <f aca="false">kWhgen!H256/(Z750RatedkWh*SurveyHrsIn!H256)</f>
        <v>0.218896296296296</v>
      </c>
      <c r="I256" s="70" t="n">
        <f aca="false">kWhgen!I256/(Z750RatedkWh*SurveyHrsIn!I256)</f>
        <v>0.388530465949821</v>
      </c>
      <c r="J256" s="70" t="n">
        <f aca="false">kWhgen!J256/(Z750RatedkWh*SurveyHrsIn!J256)</f>
        <v>0.347777777777778</v>
      </c>
      <c r="K256" s="70" t="n">
        <f aca="false">kWhgen!K256/(Z750RatedkWh*SurveyHrsIn!K256)</f>
        <v>0.17921146953405</v>
      </c>
      <c r="L256" s="70" t="n">
        <f aca="false">kWhgen!L256/(Z750RatedkWh*SurveyHrsIn!L256)</f>
        <v>0.211111111111111</v>
      </c>
      <c r="M256" s="70" t="n">
        <f aca="false">kWhgen!M256/(Z750RatedkWh*SurveyHrsIn!M256)</f>
        <v>0.36497037037037</v>
      </c>
      <c r="N256" s="70" t="n">
        <f aca="false">kWhgen!N256/(Z750RatedkWh*SurveyHrsIn!N256)</f>
        <v>0.369697132616487</v>
      </c>
      <c r="O256" s="70" t="n">
        <f aca="false">kWhgen!O256/(Z750RatedkWh*SurveyHrsIn!O256)</f>
        <v>0.382222222222222</v>
      </c>
      <c r="P256" s="70" t="n">
        <f aca="false">kWhgen!P256/(Z750RatedkWh*SurveyHrsIn!P256)</f>
        <v>0.264874551971326</v>
      </c>
      <c r="Q256" s="70" t="n">
        <f aca="false">kWhgen!Q256/(Z750RatedkWh*SurveyHrsIn!Q256)</f>
        <v>0.315412186379928</v>
      </c>
      <c r="R256" s="70" t="n">
        <f aca="false">kWhgen!R256/(Z750RatedkWh*SurveyHrsIn!R256)</f>
        <v>0.262301587301587</v>
      </c>
      <c r="S256" s="70" t="n">
        <f aca="false">kWhgen!S256/(Z750RatedkWh*SurveyHrsIn!S256)</f>
        <v>0.323655913978495</v>
      </c>
      <c r="T256" s="70" t="n">
        <f aca="false">kWhgen!T256/(Z750RatedkWh*SurveyHrsIn!T256)</f>
        <v>0.384814814814815</v>
      </c>
      <c r="U256" s="70" t="n">
        <f aca="false">kWhgen!U256/(Z750RatedkWh*SurveyHrsIn!U256)</f>
        <v>0.084669589212944</v>
      </c>
      <c r="V256" s="70" t="n">
        <f aca="false">kWhgen!V256/(Z750RatedkWh*SurveyHrsIn!V256)</f>
        <v>0.22962962962963</v>
      </c>
      <c r="W256" s="70" t="n">
        <f aca="false">kWhgen!W256/(Z750RatedkWh*SurveyHrsIn!W256)</f>
        <v>0.170967741935484</v>
      </c>
      <c r="X256" s="70" t="n">
        <f aca="false">kWhgen!X256/(Z750RatedkWh*SurveyHrsIn!X256)</f>
        <v>0.18673835125448</v>
      </c>
      <c r="Y256" s="70" t="n">
        <f aca="false">kWhgen!Y256/(Z750RatedkWh*SurveyHrsIn!Y256)</f>
        <v>0.188148148148148</v>
      </c>
      <c r="Z256" s="70" t="n">
        <f aca="false">kWhgen!Z256/(Z750RatedkWh*SurveyHrsIn!Z256)</f>
        <v>0.393189964157706</v>
      </c>
      <c r="AA256" s="70" t="n">
        <f aca="false">kWhgen!AA256/(Z750RatedkWh*SurveyHrsIn!AA256)</f>
        <v>0.372962962962963</v>
      </c>
      <c r="AB256" s="70" t="n">
        <f aca="false">kWhgen!AB256/(Z750RatedkWh*SurveyHrsIn!AB256)</f>
        <v>0.273835125448029</v>
      </c>
      <c r="AC256" s="70" t="n">
        <f aca="false">kWhgen!AC256/(Z750RatedkWh*SurveyHrsIn!AC256)</f>
        <v>0.273606203263779</v>
      </c>
      <c r="AD256" s="70" t="n">
        <f aca="false">kWhgen!AD256/(Z750RatedkWh*SurveyHrsIn!AD256)</f>
        <v>0.519047619047619</v>
      </c>
      <c r="AE256" s="70" t="n">
        <f aca="false">kWhgen!AE256/(Z750RatedkWh*SurveyHrsIn!AE256)</f>
        <v>0.413620071684588</v>
      </c>
      <c r="AF256" s="70"/>
      <c r="AG256" s="70"/>
      <c r="AH256" s="70"/>
      <c r="AI256" s="70"/>
      <c r="AJ256" s="70"/>
      <c r="AK256" s="70"/>
      <c r="AL256" s="70"/>
      <c r="AM256" s="70"/>
      <c r="AN256" s="70"/>
      <c r="AO256" s="70" t="n">
        <f aca="false">AVERAGE(E256:P256)</f>
        <v>0.311673208885953</v>
      </c>
      <c r="AP256" s="70" t="n">
        <f aca="false">AVERAGE(Q256:AB256)</f>
        <v>0.265527167935351</v>
      </c>
      <c r="AQ256" s="70" t="n">
        <f aca="false">AVERAGE(AC256:AN256)</f>
        <v>0.402091297998662</v>
      </c>
      <c r="AR256" s="70" t="n">
        <f aca="false">AVERAGE(E256:G256)</f>
        <v>0.337595702927325</v>
      </c>
      <c r="AS256" s="70" t="n">
        <f aca="false">AVERAGE(H256:J256)</f>
        <v>0.318401513341298</v>
      </c>
      <c r="AT256" s="70" t="n">
        <f aca="false">AVERAGE(K256:M256)</f>
        <v>0.251764317005177</v>
      </c>
      <c r="AU256" s="136" t="n">
        <f aca="false">AVERAGE(N256:P256)</f>
        <v>0.338931302270012</v>
      </c>
      <c r="AV256" s="70" t="n">
        <f aca="false">AVERAGE(Q256:S256)</f>
        <v>0.300456562553337</v>
      </c>
      <c r="AW256" s="70" t="n">
        <f aca="false">AVERAGE(T256:V256)</f>
        <v>0.233038011219129</v>
      </c>
      <c r="AX256" s="70" t="n">
        <f aca="false">AVERAGE(W256:Y256)</f>
        <v>0.181951413779371</v>
      </c>
      <c r="AY256" s="70" t="n">
        <f aca="false">AVERAGE(Z256:AB256)</f>
        <v>0.346662684189566</v>
      </c>
      <c r="AZ256" s="70" t="n">
        <f aca="false">AVERAGE(AC256:AE256)</f>
        <v>0.402091297998662</v>
      </c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</row>
    <row r="257" customFormat="false" ht="12.75" hidden="true" customHeight="false" outlineLevel="0" collapsed="false">
      <c r="A257" s="69" t="s">
        <v>12</v>
      </c>
      <c r="B257" s="69" t="n">
        <v>1</v>
      </c>
      <c r="C257" s="69" t="n">
        <v>247</v>
      </c>
      <c r="D257" s="70" t="n">
        <f aca="false">kWhgen!D257/(Z750RatedkWh*SurveyHrsIn!D257)</f>
        <v>0.38494623655914</v>
      </c>
      <c r="E257" s="70" t="n">
        <f aca="false">kWhgen!E257/(Z750RatedkWh*SurveyHrsIn!E257)</f>
        <v>0.336862007168459</v>
      </c>
      <c r="F257" s="70" t="n">
        <f aca="false">kWhgen!F257/(Z750RatedkWh*SurveyHrsIn!F257)</f>
        <v>0.400724669397518</v>
      </c>
      <c r="G257" s="70" t="n">
        <f aca="false">kWhgen!G257/(Z750RatedkWh*SurveyHrsIn!G257)</f>
        <v>0.255170972515574</v>
      </c>
      <c r="H257" s="70" t="n">
        <f aca="false">kWhgen!H257/(Z750RatedkWh*SurveyHrsIn!H257)</f>
        <v>0.332681481481481</v>
      </c>
      <c r="I257" s="70" t="n">
        <f aca="false">kWhgen!I257/(Z750RatedkWh*SurveyHrsIn!I257)</f>
        <v>0.325448028673835</v>
      </c>
      <c r="J257" s="70" t="n">
        <f aca="false">kWhgen!J257/(Z750RatedkWh*SurveyHrsIn!J257)</f>
        <v>0.288888888888889</v>
      </c>
      <c r="K257" s="70" t="n">
        <f aca="false">kWhgen!K257/(Z750RatedkWh*SurveyHrsIn!K257)</f>
        <v>0.1584229390681</v>
      </c>
      <c r="L257" s="70" t="n">
        <f aca="false">kWhgen!L257/(Z750RatedkWh*SurveyHrsIn!L257)</f>
        <v>0.194982078853047</v>
      </c>
      <c r="M257" s="70" t="n">
        <f aca="false">kWhgen!M257/(Z750RatedkWh*SurveyHrsIn!M257)</f>
        <v>0.349231481481482</v>
      </c>
      <c r="N257" s="70" t="n">
        <f aca="false">kWhgen!N257/(Z750RatedkWh*SurveyHrsIn!N257)</f>
        <v>0.359277777777778</v>
      </c>
      <c r="O257" s="70" t="n">
        <f aca="false">kWhgen!O257/(Z750RatedkWh*SurveyHrsIn!O257)</f>
        <v>0.367407407407407</v>
      </c>
      <c r="P257" s="70" t="n">
        <f aca="false">kWhgen!P257/(Z750RatedkWh*SurveyHrsIn!P257)</f>
        <v>0.367741935483871</v>
      </c>
      <c r="Q257" s="70" t="n">
        <f aca="false">kWhgen!Q257/(Z750RatedkWh*SurveyHrsIn!Q257)</f>
        <v>0.324731182795699</v>
      </c>
      <c r="R257" s="70" t="n">
        <f aca="false">kWhgen!R257/(Z750RatedkWh*SurveyHrsIn!R257)</f>
        <v>0.381349206349206</v>
      </c>
      <c r="S257" s="70" t="n">
        <f aca="false">kWhgen!S257/(Z750RatedkWh*SurveyHrsIn!S257)</f>
        <v>0.284229390681004</v>
      </c>
      <c r="T257" s="70" t="n">
        <f aca="false">kWhgen!T257/(Z750RatedkWh*SurveyHrsIn!T257)</f>
        <v>0.428888888888889</v>
      </c>
      <c r="U257" s="70" t="n">
        <f aca="false">kWhgen!U257/(Z750RatedkWh*SurveyHrsIn!U257)</f>
        <v>0.38927359918634</v>
      </c>
      <c r="V257" s="70" t="n">
        <f aca="false">kWhgen!V257/(Z750RatedkWh*SurveyHrsIn!V257)</f>
        <v>0.312222222222222</v>
      </c>
      <c r="W257" s="70" t="n">
        <f aca="false">kWhgen!W257/(Z750RatedkWh*SurveyHrsIn!W257)</f>
        <v>0.181362007168459</v>
      </c>
      <c r="X257" s="70" t="n">
        <f aca="false">kWhgen!X257/(Z750RatedkWh*SurveyHrsIn!X257)</f>
        <v>0.19820788530466</v>
      </c>
      <c r="Y257" s="70" t="n">
        <f aca="false">kWhgen!Y257/(Z750RatedkWh*SurveyHrsIn!Y257)</f>
        <v>0.224444444444444</v>
      </c>
      <c r="Z257" s="70" t="n">
        <f aca="false">kWhgen!Z257/(Z750RatedkWh*SurveyHrsIn!Z257)</f>
        <v>0.415770609318996</v>
      </c>
      <c r="AA257" s="70" t="n">
        <f aca="false">kWhgen!AA257/(Z750RatedkWh*SurveyHrsIn!AA257)</f>
        <v>0.348518518518519</v>
      </c>
      <c r="AB257" s="70" t="n">
        <f aca="false">kWhgen!AB257/(Z750RatedkWh*SurveyHrsIn!AB257)</f>
        <v>0.43405017921147</v>
      </c>
      <c r="AC257" s="70" t="n">
        <f aca="false">kWhgen!AC257/(Z750RatedkWh*SurveyHrsIn!AC257)</f>
        <v>0.36901740744878</v>
      </c>
      <c r="AD257" s="70" t="n">
        <f aca="false">kWhgen!AD257/(Z750RatedkWh*SurveyHrsIn!AD257)</f>
        <v>0.529761904761905</v>
      </c>
      <c r="AE257" s="70" t="n">
        <f aca="false">kWhgen!AE257/(Z750RatedkWh*SurveyHrsIn!AE257)</f>
        <v>0.272043010752688</v>
      </c>
      <c r="AF257" s="70"/>
      <c r="AG257" s="70"/>
      <c r="AH257" s="70"/>
      <c r="AI257" s="70"/>
      <c r="AJ257" s="70"/>
      <c r="AK257" s="70"/>
      <c r="AL257" s="70"/>
      <c r="AM257" s="70"/>
      <c r="AN257" s="70"/>
      <c r="AO257" s="70" t="n">
        <f aca="false">AVERAGE(E257:P257)</f>
        <v>0.31140330568312</v>
      </c>
      <c r="AP257" s="70" t="n">
        <f aca="false">AVERAGE(Q257:AB257)</f>
        <v>0.326920677840826</v>
      </c>
      <c r="AQ257" s="70" t="n">
        <f aca="false">AVERAGE(AC257:AN257)</f>
        <v>0.390274107654458</v>
      </c>
      <c r="AR257" s="70" t="n">
        <f aca="false">AVERAGE(E257:G257)</f>
        <v>0.330919216360517</v>
      </c>
      <c r="AS257" s="70" t="n">
        <f aca="false">AVERAGE(H257:J257)</f>
        <v>0.315672799681402</v>
      </c>
      <c r="AT257" s="70" t="n">
        <f aca="false">AVERAGE(K257:M257)</f>
        <v>0.234212166467543</v>
      </c>
      <c r="AU257" s="136" t="n">
        <f aca="false">AVERAGE(N257:P257)</f>
        <v>0.364809040223019</v>
      </c>
      <c r="AV257" s="70" t="n">
        <f aca="false">AVERAGE(Q257:S257)</f>
        <v>0.33010325994197</v>
      </c>
      <c r="AW257" s="70" t="n">
        <f aca="false">AVERAGE(T257:V257)</f>
        <v>0.376794903432484</v>
      </c>
      <c r="AX257" s="70" t="n">
        <f aca="false">AVERAGE(W257:Y257)</f>
        <v>0.201338112305854</v>
      </c>
      <c r="AY257" s="70" t="n">
        <f aca="false">AVERAGE(Z257:AB257)</f>
        <v>0.399446435682995</v>
      </c>
      <c r="AZ257" s="70" t="n">
        <f aca="false">AVERAGE(AC257:AE257)</f>
        <v>0.390274107654458</v>
      </c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</row>
    <row r="258" customFormat="false" ht="12.75" hidden="true" customHeight="false" outlineLevel="0" collapsed="false">
      <c r="A258" s="69" t="s">
        <v>12</v>
      </c>
      <c r="B258" s="69" t="n">
        <v>1</v>
      </c>
      <c r="C258" s="69" t="n">
        <v>248</v>
      </c>
      <c r="D258" s="70" t="n">
        <f aca="false">kWhgen!D258/(Z750RatedkWh*SurveyHrsIn!D258)</f>
        <v>0.412186379928315</v>
      </c>
      <c r="E258" s="70" t="n">
        <f aca="false">kWhgen!E258/(Z750RatedkWh*SurveyHrsIn!E258)</f>
        <v>0.364697132616487</v>
      </c>
      <c r="F258" s="70" t="n">
        <f aca="false">kWhgen!F258/(Z750RatedkWh*SurveyHrsIn!F258)</f>
        <v>0.397734186790073</v>
      </c>
      <c r="G258" s="70" t="n">
        <f aca="false">kWhgen!G258/(Z750RatedkWh*SurveyHrsIn!G258)</f>
        <v>0.216305980447034</v>
      </c>
      <c r="H258" s="70" t="n">
        <f aca="false">kWhgen!H258/(Z750RatedkWh*SurveyHrsIn!H258)</f>
        <v>0.467451851851852</v>
      </c>
      <c r="I258" s="70" t="n">
        <f aca="false">kWhgen!I258/(Z750RatedkWh*SurveyHrsIn!I258)</f>
        <v>0.337275985663082</v>
      </c>
      <c r="J258" s="70" t="n">
        <f aca="false">kWhgen!J258/(Z750RatedkWh*SurveyHrsIn!J258)</f>
        <v>0.338888888888889</v>
      </c>
      <c r="K258" s="70" t="n">
        <f aca="false">kWhgen!K258/(Z750RatedkWh*SurveyHrsIn!K258)</f>
        <v>0.142293906810036</v>
      </c>
      <c r="L258" s="70" t="n">
        <f aca="false">kWhgen!L258/(Z750RatedkWh*SurveyHrsIn!L258)</f>
        <v>0.178853046594982</v>
      </c>
      <c r="M258" s="70" t="n">
        <f aca="false">kWhgen!M258/(Z750RatedkWh*SurveyHrsIn!M258)</f>
        <v>0.331851851851852</v>
      </c>
      <c r="N258" s="70" t="n">
        <f aca="false">kWhgen!N258/(Z750RatedkWh*SurveyHrsIn!N258)</f>
        <v>0.291797491039427</v>
      </c>
      <c r="O258" s="70" t="n">
        <f aca="false">kWhgen!O258/(Z750RatedkWh*SurveyHrsIn!O258)</f>
        <v>0.355555555555556</v>
      </c>
      <c r="P258" s="70" t="n">
        <f aca="false">kWhgen!P258/(Z750RatedkWh*SurveyHrsIn!P258)</f>
        <v>0.352329749103943</v>
      </c>
      <c r="Q258" s="70" t="n">
        <f aca="false">kWhgen!Q258/(Z750RatedkWh*SurveyHrsIn!Q258)</f>
        <v>0.363440860215054</v>
      </c>
      <c r="R258" s="70" t="n">
        <f aca="false">kWhgen!R258/(Z750RatedkWh*SurveyHrsIn!R258)</f>
        <v>0.355952380952381</v>
      </c>
      <c r="S258" s="70" t="n">
        <f aca="false">kWhgen!S258/(Z750RatedkWh*SurveyHrsIn!S258)</f>
        <v>0.302150537634409</v>
      </c>
      <c r="T258" s="70" t="n">
        <f aca="false">kWhgen!T258/(Z750RatedkWh*SurveyHrsIn!T258)</f>
        <v>0.457407407407407</v>
      </c>
      <c r="U258" s="70" t="n">
        <f aca="false">kWhgen!U258/(Z750RatedkWh*SurveyHrsIn!U258)</f>
        <v>0.373785259696167</v>
      </c>
      <c r="V258" s="70" t="n">
        <f aca="false">kWhgen!V258/(Z750RatedkWh*SurveyHrsIn!V258)</f>
        <v>0.268888888888889</v>
      </c>
      <c r="W258" s="70" t="n">
        <f aca="false">kWhgen!W258/(Z750RatedkWh*SurveyHrsIn!W258)</f>
        <v>0.158781362007168</v>
      </c>
      <c r="X258" s="70" t="n">
        <f aca="false">kWhgen!X258/(Z750RatedkWh*SurveyHrsIn!X258)</f>
        <v>0.167025089605735</v>
      </c>
      <c r="Y258" s="70" t="n">
        <f aca="false">kWhgen!Y258/(Z750RatedkWh*SurveyHrsIn!Y258)</f>
        <v>0.197037037037037</v>
      </c>
      <c r="Z258" s="70" t="n">
        <f aca="false">kWhgen!Z258/(Z750RatedkWh*SurveyHrsIn!Z258)</f>
        <v>0.401433691756272</v>
      </c>
      <c r="AA258" s="70" t="n">
        <f aca="false">kWhgen!AA258/(Z750RatedkWh*SurveyHrsIn!AA258)</f>
        <v>0.393333333333333</v>
      </c>
      <c r="AB258" s="70" t="n">
        <f aca="false">kWhgen!AB258/(Z750RatedkWh*SurveyHrsIn!AB258)</f>
        <v>0.414336917562724</v>
      </c>
      <c r="AC258" s="70" t="n">
        <f aca="false">kWhgen!AC258/(Z750RatedkWh*SurveyHrsIn!AC258)</f>
        <v>0.400953466167733</v>
      </c>
      <c r="AD258" s="70" t="n">
        <f aca="false">kWhgen!AD258/(Z750RatedkWh*SurveyHrsIn!AD258)</f>
        <v>0.511507936507937</v>
      </c>
      <c r="AE258" s="70" t="n">
        <f aca="false">kWhgen!AE258/(Z750RatedkWh*SurveyHrsIn!AE258)</f>
        <v>0.413978494623656</v>
      </c>
      <c r="AF258" s="70"/>
      <c r="AG258" s="70"/>
      <c r="AH258" s="70"/>
      <c r="AI258" s="70"/>
      <c r="AJ258" s="70"/>
      <c r="AK258" s="70"/>
      <c r="AL258" s="70"/>
      <c r="AM258" s="70"/>
      <c r="AN258" s="70"/>
      <c r="AO258" s="70" t="n">
        <f aca="false">AVERAGE(E258:P258)</f>
        <v>0.314586302267768</v>
      </c>
      <c r="AP258" s="70" t="n">
        <f aca="false">AVERAGE(Q258:AB258)</f>
        <v>0.321131063841381</v>
      </c>
      <c r="AQ258" s="70" t="n">
        <f aca="false">AVERAGE(AC258:AN258)</f>
        <v>0.442146632433108</v>
      </c>
      <c r="AR258" s="70" t="n">
        <f aca="false">AVERAGE(E258:G258)</f>
        <v>0.326245766617865</v>
      </c>
      <c r="AS258" s="70" t="n">
        <f aca="false">AVERAGE(H258:J258)</f>
        <v>0.381205575467941</v>
      </c>
      <c r="AT258" s="70" t="n">
        <f aca="false">AVERAGE(K258:M258)</f>
        <v>0.217666268418957</v>
      </c>
      <c r="AU258" s="136" t="n">
        <f aca="false">AVERAGE(N258:P258)</f>
        <v>0.333227598566308</v>
      </c>
      <c r="AV258" s="70" t="n">
        <f aca="false">AVERAGE(Q258:S258)</f>
        <v>0.340514592933948</v>
      </c>
      <c r="AW258" s="70" t="n">
        <f aca="false">AVERAGE(T258:V258)</f>
        <v>0.366693851997488</v>
      </c>
      <c r="AX258" s="70" t="n">
        <f aca="false">AVERAGE(W258:Y258)</f>
        <v>0.174281162883313</v>
      </c>
      <c r="AY258" s="70" t="n">
        <f aca="false">AVERAGE(Z258:AB258)</f>
        <v>0.403034647550777</v>
      </c>
      <c r="AZ258" s="70" t="n">
        <f aca="false">AVERAGE(AC258:AE258)</f>
        <v>0.442146632433108</v>
      </c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</row>
    <row r="259" customFormat="false" ht="12.75" hidden="true" customHeight="false" outlineLevel="0" collapsed="false">
      <c r="A259" s="69" t="s">
        <v>12</v>
      </c>
      <c r="B259" s="69" t="n">
        <v>1</v>
      </c>
      <c r="C259" s="69" t="n">
        <v>249</v>
      </c>
      <c r="D259" s="70" t="n">
        <f aca="false">kWhgen!D259/(Z750RatedkWh*SurveyHrsIn!D259)</f>
        <v>0.418279569892473</v>
      </c>
      <c r="E259" s="70" t="n">
        <f aca="false">kWhgen!E259/(Z750RatedkWh*SurveyHrsIn!E259)</f>
        <v>0.335650537634409</v>
      </c>
      <c r="F259" s="70" t="n">
        <f aca="false">kWhgen!F259/(Z750RatedkWh*SurveyHrsIn!F259)</f>
        <v>0.433246167753473</v>
      </c>
      <c r="G259" s="70" t="n">
        <f aca="false">kWhgen!G259/(Z750RatedkWh*SurveyHrsIn!G259)</f>
        <v>0.16565406455443</v>
      </c>
      <c r="H259" s="70" t="n">
        <f aca="false">kWhgen!H259/(Z750RatedkWh*SurveyHrsIn!H259)</f>
        <v>0.0721796296296296</v>
      </c>
      <c r="I259" s="70" t="n">
        <f aca="false">kWhgen!I259/(Z750RatedkWh*SurveyHrsIn!I259)</f>
        <v>0.244086021505376</v>
      </c>
      <c r="J259" s="70" t="n">
        <f aca="false">kWhgen!J259/(Z750RatedkWh*SurveyHrsIn!J259)</f>
        <v>0.305925925925926</v>
      </c>
      <c r="K259" s="70" t="n">
        <f aca="false">kWhgen!K259/(Z750RatedkWh*SurveyHrsIn!K259)</f>
        <v>0.153046594982079</v>
      </c>
      <c r="L259" s="70" t="n">
        <f aca="false">kWhgen!L259/(Z750RatedkWh*SurveyHrsIn!L259)</f>
        <v>0.186379928315412</v>
      </c>
      <c r="M259" s="70" t="n">
        <f aca="false">kWhgen!M259/(Z750RatedkWh*SurveyHrsIn!M259)</f>
        <v>0.342222222222222</v>
      </c>
      <c r="N259" s="70" t="n">
        <f aca="false">kWhgen!N259/(Z750RatedkWh*SurveyHrsIn!N259)</f>
        <v>0.344086021505376</v>
      </c>
      <c r="O259" s="70" t="n">
        <f aca="false">kWhgen!O259/(Z750RatedkWh*SurveyHrsIn!O259)</f>
        <v>0.362962962962963</v>
      </c>
      <c r="P259" s="70" t="n">
        <f aca="false">kWhgen!P259/(Z750RatedkWh*SurveyHrsIn!P259)</f>
        <v>0.319354838709677</v>
      </c>
      <c r="Q259" s="70" t="n">
        <f aca="false">kWhgen!Q259/(Z750RatedkWh*SurveyHrsIn!Q259)</f>
        <v>0.383870967741935</v>
      </c>
      <c r="R259" s="70" t="n">
        <f aca="false">kWhgen!R259/(Z750RatedkWh*SurveyHrsIn!R259)</f>
        <v>0.356746031746032</v>
      </c>
      <c r="S259" s="70" t="n">
        <f aca="false">kWhgen!S259/(Z750RatedkWh*SurveyHrsIn!S259)</f>
        <v>0.0132616487455197</v>
      </c>
      <c r="T259" s="70" t="n">
        <f aca="false">kWhgen!T259/(Z750RatedkWh*SurveyHrsIn!T259)</f>
        <v>0</v>
      </c>
      <c r="U259" s="70" t="n">
        <f aca="false">kWhgen!U259/(Z750RatedkWh*SurveyHrsIn!U259)</f>
        <v>0.233701833640606</v>
      </c>
      <c r="V259" s="70" t="n">
        <f aca="false">kWhgen!V259/(Z750RatedkWh*SurveyHrsIn!V259)</f>
        <v>0.276666666666667</v>
      </c>
      <c r="W259" s="70" t="n">
        <f aca="false">kWhgen!W259/(Z750RatedkWh*SurveyHrsIn!W259)</f>
        <v>0.155555555555556</v>
      </c>
      <c r="X259" s="70" t="n">
        <f aca="false">kWhgen!X259/(Z750RatedkWh*SurveyHrsIn!X259)</f>
        <v>0.174551971326165</v>
      </c>
      <c r="Y259" s="70" t="n">
        <f aca="false">kWhgen!Y259/(Z750RatedkWh*SurveyHrsIn!Y259)</f>
        <v>0.201481481481481</v>
      </c>
      <c r="Z259" s="70" t="n">
        <f aca="false">kWhgen!Z259/(Z750RatedkWh*SurveyHrsIn!Z259)</f>
        <v>0.388888888888889</v>
      </c>
      <c r="AA259" s="70" t="n">
        <f aca="false">kWhgen!AA259/(Z750RatedkWh*SurveyHrsIn!AA259)</f>
        <v>0.405555555555556</v>
      </c>
      <c r="AB259" s="70" t="n">
        <f aca="false">kWhgen!AB259/(Z750RatedkWh*SurveyHrsIn!AB259)</f>
        <v>0.440860215053763</v>
      </c>
      <c r="AC259" s="70" t="n">
        <f aca="false">kWhgen!AC259/(Z750RatedkWh*SurveyHrsIn!AC259)</f>
        <v>0.395093083328966</v>
      </c>
      <c r="AD259" s="70" t="n">
        <f aca="false">kWhgen!AD259/(Z750RatedkWh*SurveyHrsIn!AD259)</f>
        <v>0.530952380952381</v>
      </c>
      <c r="AE259" s="70" t="n">
        <f aca="false">kWhgen!AE259/(Z750RatedkWh*SurveyHrsIn!AE259)</f>
        <v>0.410394265232975</v>
      </c>
      <c r="AF259" s="70"/>
      <c r="AG259" s="70"/>
      <c r="AH259" s="70"/>
      <c r="AI259" s="70"/>
      <c r="AJ259" s="70"/>
      <c r="AK259" s="70"/>
      <c r="AL259" s="70"/>
      <c r="AM259" s="70"/>
      <c r="AN259" s="70"/>
      <c r="AO259" s="70" t="n">
        <f aca="false">AVERAGE(E259:P259)</f>
        <v>0.272066242975081</v>
      </c>
      <c r="AP259" s="70" t="n">
        <f aca="false">AVERAGE(Q259:AB259)</f>
        <v>0.252595068033514</v>
      </c>
      <c r="AQ259" s="70" t="n">
        <f aca="false">AVERAGE(AC259:AN259)</f>
        <v>0.445479909838107</v>
      </c>
      <c r="AR259" s="70" t="n">
        <f aca="false">AVERAGE(E259:G259)</f>
        <v>0.311516923314104</v>
      </c>
      <c r="AS259" s="70" t="n">
        <f aca="false">AVERAGE(H259:J259)</f>
        <v>0.207397192353644</v>
      </c>
      <c r="AT259" s="70" t="n">
        <f aca="false">AVERAGE(K259:M259)</f>
        <v>0.227216248506571</v>
      </c>
      <c r="AU259" s="136" t="n">
        <f aca="false">AVERAGE(N259:P259)</f>
        <v>0.342134607726006</v>
      </c>
      <c r="AV259" s="70" t="n">
        <f aca="false">AVERAGE(Q259:S259)</f>
        <v>0.251292882744496</v>
      </c>
      <c r="AW259" s="70" t="n">
        <f aca="false">AVERAGE(T259:V259)</f>
        <v>0.170122833435757</v>
      </c>
      <c r="AX259" s="70" t="n">
        <f aca="false">AVERAGE(W259:Y259)</f>
        <v>0.177196336121067</v>
      </c>
      <c r="AY259" s="70" t="n">
        <f aca="false">AVERAGE(Z259:AB259)</f>
        <v>0.411768219832736</v>
      </c>
      <c r="AZ259" s="70" t="n">
        <f aca="false">AVERAGE(AC259:AE259)</f>
        <v>0.445479909838107</v>
      </c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</row>
    <row r="260" customFormat="false" ht="12.75" hidden="true" customHeight="false" outlineLevel="0" collapsed="false">
      <c r="A260" s="69" t="s">
        <v>12</v>
      </c>
      <c r="B260" s="69" t="n">
        <v>1</v>
      </c>
      <c r="C260" s="69" t="n">
        <v>250</v>
      </c>
      <c r="D260" s="70" t="n">
        <f aca="false">kWhgen!D260/(Z750RatedkWh*SurveyHrsIn!D260)</f>
        <v>0.344086021505376</v>
      </c>
      <c r="E260" s="70" t="n">
        <f aca="false">kWhgen!E260/(Z750RatedkWh*SurveyHrsIn!E260)</f>
        <v>0.321933691756272</v>
      </c>
      <c r="F260" s="70" t="n">
        <f aca="false">kWhgen!F260/(Z750RatedkWh*SurveyHrsIn!F260)</f>
        <v>0.405958013960545</v>
      </c>
      <c r="G260" s="70" t="n">
        <f aca="false">kWhgen!G260/(Z750RatedkWh*SurveyHrsIn!G260)</f>
        <v>0.213438890868208</v>
      </c>
      <c r="H260" s="70" t="n">
        <f aca="false">kWhgen!H260/(Z750RatedkWh*SurveyHrsIn!H260)</f>
        <v>0.415748148148148</v>
      </c>
      <c r="I260" s="70" t="n">
        <f aca="false">kWhgen!I260/(Z750RatedkWh*SurveyHrsIn!I260)</f>
        <v>0.341218637992832</v>
      </c>
      <c r="J260" s="70" t="n">
        <f aca="false">kWhgen!J260/(Z750RatedkWh*SurveyHrsIn!J260)</f>
        <v>0.289259259259259</v>
      </c>
      <c r="K260" s="70" t="n">
        <f aca="false">kWhgen!K260/(Z750RatedkWh*SurveyHrsIn!K260)</f>
        <v>0.1584229390681</v>
      </c>
      <c r="L260" s="70" t="n">
        <f aca="false">kWhgen!L260/(Z750RatedkWh*SurveyHrsIn!L260)</f>
        <v>0.185304659498208</v>
      </c>
      <c r="M260" s="70" t="n">
        <f aca="false">kWhgen!M260/(Z750RatedkWh*SurveyHrsIn!M260)</f>
        <v>0.332561111111111</v>
      </c>
      <c r="N260" s="70" t="n">
        <f aca="false">kWhgen!N260/(Z750RatedkWh*SurveyHrsIn!N260)</f>
        <v>0.322139784946237</v>
      </c>
      <c r="O260" s="70" t="n">
        <f aca="false">kWhgen!O260/(Z750RatedkWh*SurveyHrsIn!O260)</f>
        <v>0.348518518518519</v>
      </c>
      <c r="P260" s="70" t="n">
        <f aca="false">kWhgen!P260/(Z750RatedkWh*SurveyHrsIn!P260)</f>
        <v>0.33405017921147</v>
      </c>
      <c r="Q260" s="70" t="n">
        <f aca="false">kWhgen!Q260/(Z750RatedkWh*SurveyHrsIn!Q260)</f>
        <v>0.387096774193548</v>
      </c>
      <c r="R260" s="70" t="n">
        <f aca="false">kWhgen!R260/(Z750RatedkWh*SurveyHrsIn!R260)</f>
        <v>0.361507936507937</v>
      </c>
      <c r="S260" s="70" t="n">
        <f aca="false">kWhgen!S260/(Z750RatedkWh*SurveyHrsIn!S260)</f>
        <v>0.29247311827957</v>
      </c>
      <c r="T260" s="70" t="n">
        <f aca="false">kWhgen!T260/(Z750RatedkWh*SurveyHrsIn!T260)</f>
        <v>0.406296296296296</v>
      </c>
      <c r="U260" s="70" t="n">
        <f aca="false">kWhgen!U260/(Z750RatedkWh*SurveyHrsIn!U260)</f>
        <v>0.368278294544106</v>
      </c>
      <c r="V260" s="70" t="n">
        <f aca="false">kWhgen!V260/(Z750RatedkWh*SurveyHrsIn!V260)</f>
        <v>0.269259259259259</v>
      </c>
      <c r="W260" s="70" t="n">
        <f aca="false">kWhgen!W260/(Z750RatedkWh*SurveyHrsIn!W260)</f>
        <v>0.16415770609319</v>
      </c>
      <c r="X260" s="70" t="n">
        <f aca="false">kWhgen!X260/(Z750RatedkWh*SurveyHrsIn!X260)</f>
        <v>0.17741935483871</v>
      </c>
      <c r="Y260" s="70" t="n">
        <f aca="false">kWhgen!Y260/(Z750RatedkWh*SurveyHrsIn!Y260)</f>
        <v>0.198888888888889</v>
      </c>
      <c r="Z260" s="70" t="n">
        <f aca="false">kWhgen!Z260/(Z750RatedkWh*SurveyHrsIn!Z260)</f>
        <v>0.389605734767025</v>
      </c>
      <c r="AA260" s="70" t="n">
        <f aca="false">kWhgen!AA260/(Z750RatedkWh*SurveyHrsIn!AA260)</f>
        <v>0.402592592592593</v>
      </c>
      <c r="AB260" s="70" t="n">
        <f aca="false">kWhgen!AB260/(Z750RatedkWh*SurveyHrsIn!AB260)</f>
        <v>0.422939068100358</v>
      </c>
      <c r="AC260" s="70" t="n">
        <f aca="false">kWhgen!AC260/(Z750RatedkWh*SurveyHrsIn!AC260)</f>
        <v>0.394033370014263</v>
      </c>
      <c r="AD260" s="70" t="n">
        <f aca="false">kWhgen!AD260/(Z750RatedkWh*SurveyHrsIn!AD260)</f>
        <v>0.527777777777778</v>
      </c>
      <c r="AE260" s="70" t="n">
        <f aca="false">kWhgen!AE260/(Z750RatedkWh*SurveyHrsIn!AE260)</f>
        <v>0.367741935483871</v>
      </c>
      <c r="AF260" s="70"/>
      <c r="AG260" s="70"/>
      <c r="AH260" s="70"/>
      <c r="AI260" s="70"/>
      <c r="AJ260" s="70"/>
      <c r="AK260" s="70"/>
      <c r="AL260" s="70"/>
      <c r="AM260" s="70"/>
      <c r="AN260" s="70"/>
      <c r="AO260" s="70" t="n">
        <f aca="false">AVERAGE(E260:P260)</f>
        <v>0.305712819528242</v>
      </c>
      <c r="AP260" s="70" t="n">
        <f aca="false">AVERAGE(Q260:AB260)</f>
        <v>0.32004291869679</v>
      </c>
      <c r="AQ260" s="70" t="n">
        <f aca="false">AVERAGE(AC260:AN260)</f>
        <v>0.429851027758637</v>
      </c>
      <c r="AR260" s="70" t="n">
        <f aca="false">AVERAGE(E260:G260)</f>
        <v>0.313776865528342</v>
      </c>
      <c r="AS260" s="70" t="n">
        <f aca="false">AVERAGE(H260:J260)</f>
        <v>0.348742015133413</v>
      </c>
      <c r="AT260" s="70" t="n">
        <f aca="false">AVERAGE(K260:M260)</f>
        <v>0.225429569892473</v>
      </c>
      <c r="AU260" s="136" t="n">
        <f aca="false">AVERAGE(N260:P260)</f>
        <v>0.334902827558742</v>
      </c>
      <c r="AV260" s="70" t="n">
        <f aca="false">AVERAGE(Q260:S260)</f>
        <v>0.347025942993685</v>
      </c>
      <c r="AW260" s="70" t="n">
        <f aca="false">AVERAGE(T260:V260)</f>
        <v>0.347944616699887</v>
      </c>
      <c r="AX260" s="70" t="n">
        <f aca="false">AVERAGE(W260:Y260)</f>
        <v>0.18015531660693</v>
      </c>
      <c r="AY260" s="70" t="n">
        <f aca="false">AVERAGE(Z260:AB260)</f>
        <v>0.405045798486659</v>
      </c>
      <c r="AZ260" s="70" t="n">
        <f aca="false">AVERAGE(AC260:AE260)</f>
        <v>0.429851027758637</v>
      </c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</row>
    <row r="261" customFormat="false" ht="12.75" hidden="true" customHeight="false" outlineLevel="0" collapsed="false">
      <c r="A261" s="69" t="s">
        <v>12</v>
      </c>
      <c r="B261" s="69" t="n">
        <v>1</v>
      </c>
      <c r="C261" s="69" t="n">
        <v>251</v>
      </c>
      <c r="D261" s="70" t="n">
        <f aca="false">kWhgen!D261/(Z750RatedkWh*SurveyHrsIn!D261)</f>
        <v>0.352329749103943</v>
      </c>
      <c r="E261" s="70" t="n">
        <f aca="false">kWhgen!E261/(Z750RatedkWh*SurveyHrsIn!E261)</f>
        <v>0.354612903225806</v>
      </c>
      <c r="F261" s="70" t="n">
        <f aca="false">kWhgen!F261/(Z750RatedkWh*SurveyHrsIn!F261)</f>
        <v>0.411565168849503</v>
      </c>
      <c r="G261" s="70" t="n">
        <f aca="false">kWhgen!G261/(Z750RatedkWh*SurveyHrsIn!G261)</f>
        <v>0.244021179709025</v>
      </c>
      <c r="H261" s="70" t="n">
        <f aca="false">kWhgen!H261/(Z750RatedkWh*SurveyHrsIn!H261)</f>
        <v>0.430633333333333</v>
      </c>
      <c r="I261" s="70" t="n">
        <f aca="false">kWhgen!I261/(Z750RatedkWh*SurveyHrsIn!I261)</f>
        <v>0.330824372759857</v>
      </c>
      <c r="J261" s="70" t="n">
        <f aca="false">kWhgen!J261/(Z750RatedkWh*SurveyHrsIn!J261)</f>
        <v>0.234814814814815</v>
      </c>
      <c r="K261" s="70" t="n">
        <f aca="false">kWhgen!K261/(Z750RatedkWh*SurveyHrsIn!K261)</f>
        <v>0.148387096774194</v>
      </c>
      <c r="L261" s="70" t="n">
        <f aca="false">kWhgen!L261/(Z750RatedkWh*SurveyHrsIn!L261)</f>
        <v>0.184229390681004</v>
      </c>
      <c r="M261" s="70" t="n">
        <f aca="false">kWhgen!M261/(Z750RatedkWh*SurveyHrsIn!M261)</f>
        <v>0.342592592592593</v>
      </c>
      <c r="N261" s="70" t="n">
        <f aca="false">kWhgen!N261/(Z750RatedkWh*SurveyHrsIn!N261)</f>
        <v>0.339068100358423</v>
      </c>
      <c r="O261" s="70" t="n">
        <f aca="false">kWhgen!O261/(Z750RatedkWh*SurveyHrsIn!O261)</f>
        <v>0.31962962962963</v>
      </c>
      <c r="P261" s="70" t="n">
        <f aca="false">kWhgen!P261/(Z750RatedkWh*SurveyHrsIn!P261)</f>
        <v>0.207168458781362</v>
      </c>
      <c r="Q261" s="70" t="n">
        <f aca="false">kWhgen!Q261/(Z750RatedkWh*SurveyHrsIn!Q261)</f>
        <v>0.326881720430108</v>
      </c>
      <c r="R261" s="70" t="n">
        <f aca="false">kWhgen!R261/(Z750RatedkWh*SurveyHrsIn!R261)</f>
        <v>0.241666666666667</v>
      </c>
      <c r="S261" s="70" t="n">
        <f aca="false">kWhgen!S261/(Z750RatedkWh*SurveyHrsIn!S261)</f>
        <v>0.23584229390681</v>
      </c>
      <c r="T261" s="70" t="n">
        <f aca="false">kWhgen!T261/(Z750RatedkWh*SurveyHrsIn!T261)</f>
        <v>0.445555555555556</v>
      </c>
      <c r="U261" s="70" t="n">
        <f aca="false">kWhgen!U261/(Z750RatedkWh*SurveyHrsIn!U261)</f>
        <v>0.367589923900098</v>
      </c>
      <c r="V261" s="70" t="n">
        <f aca="false">kWhgen!V261/(Z750RatedkWh*SurveyHrsIn!V261)</f>
        <v>0.261481481481482</v>
      </c>
      <c r="W261" s="70" t="n">
        <f aca="false">kWhgen!W261/(Z750RatedkWh*SurveyHrsIn!W261)</f>
        <v>0.170609318996416</v>
      </c>
      <c r="X261" s="70" t="n">
        <f aca="false">kWhgen!X261/(Z750RatedkWh*SurveyHrsIn!X261)</f>
        <v>0.177060931899642</v>
      </c>
      <c r="Y261" s="70" t="n">
        <f aca="false">kWhgen!Y261/(Z750RatedkWh*SurveyHrsIn!Y261)</f>
        <v>0.204074074074074</v>
      </c>
      <c r="Z261" s="70" t="n">
        <f aca="false">kWhgen!Z261/(Z750RatedkWh*SurveyHrsIn!Z261)</f>
        <v>0.402508960573477</v>
      </c>
      <c r="AA261" s="70" t="n">
        <f aca="false">kWhgen!AA261/(Z750RatedkWh*SurveyHrsIn!AA261)</f>
        <v>0.386666666666667</v>
      </c>
      <c r="AB261" s="70" t="n">
        <f aca="false">kWhgen!AB261/(Z750RatedkWh*SurveyHrsIn!AB261)</f>
        <v>0.425448028673835</v>
      </c>
      <c r="AC261" s="70" t="n">
        <f aca="false">kWhgen!AC261/(Z750RatedkWh*SurveyHrsIn!AC261)</f>
        <v>0.401942531928122</v>
      </c>
      <c r="AD261" s="70" t="n">
        <f aca="false">kWhgen!AD261/(Z750RatedkWh*SurveyHrsIn!AD261)</f>
        <v>0.536507936507937</v>
      </c>
      <c r="AE261" s="70" t="n">
        <f aca="false">kWhgen!AE261/(Z750RatedkWh*SurveyHrsIn!AE261)</f>
        <v>0.389247311827957</v>
      </c>
      <c r="AF261" s="70"/>
      <c r="AG261" s="70"/>
      <c r="AH261" s="70"/>
      <c r="AI261" s="70"/>
      <c r="AJ261" s="70"/>
      <c r="AK261" s="70"/>
      <c r="AL261" s="70"/>
      <c r="AM261" s="70"/>
      <c r="AN261" s="70"/>
      <c r="AO261" s="70" t="n">
        <f aca="false">AVERAGE(E261:P261)</f>
        <v>0.295628920125795</v>
      </c>
      <c r="AP261" s="70" t="n">
        <f aca="false">AVERAGE(Q261:AB261)</f>
        <v>0.303782135235403</v>
      </c>
      <c r="AQ261" s="70" t="n">
        <f aca="false">AVERAGE(AC261:AN261)</f>
        <v>0.442565926754672</v>
      </c>
      <c r="AR261" s="70" t="n">
        <f aca="false">AVERAGE(E261:G261)</f>
        <v>0.336733083928112</v>
      </c>
      <c r="AS261" s="70" t="n">
        <f aca="false">AVERAGE(H261:J261)</f>
        <v>0.332090840302668</v>
      </c>
      <c r="AT261" s="70" t="n">
        <f aca="false">AVERAGE(K261:M261)</f>
        <v>0.225069693349263</v>
      </c>
      <c r="AU261" s="136" t="n">
        <f aca="false">AVERAGE(N261:P261)</f>
        <v>0.288622062923138</v>
      </c>
      <c r="AV261" s="70" t="n">
        <f aca="false">AVERAGE(Q261:S261)</f>
        <v>0.268130227001195</v>
      </c>
      <c r="AW261" s="70" t="n">
        <f aca="false">AVERAGE(T261:V261)</f>
        <v>0.358208986979045</v>
      </c>
      <c r="AX261" s="70" t="n">
        <f aca="false">AVERAGE(W261:Y261)</f>
        <v>0.183914774990044</v>
      </c>
      <c r="AY261" s="70" t="n">
        <f aca="false">AVERAGE(Z261:AB261)</f>
        <v>0.404874551971326</v>
      </c>
      <c r="AZ261" s="70" t="n">
        <f aca="false">AVERAGE(AC261:AE261)</f>
        <v>0.442565926754672</v>
      </c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</row>
    <row r="262" customFormat="false" ht="12.75" hidden="true" customHeight="false" outlineLevel="0" collapsed="false">
      <c r="A262" s="69" t="s">
        <v>12</v>
      </c>
      <c r="B262" s="69" t="n">
        <v>1</v>
      </c>
      <c r="C262" s="69" t="n">
        <v>252</v>
      </c>
      <c r="D262" s="70" t="n">
        <f aca="false">kWhgen!D262/(Z750RatedkWh*SurveyHrsIn!D262)</f>
        <v>0.440860215053763</v>
      </c>
      <c r="E262" s="70" t="n">
        <f aca="false">kWhgen!E262/(Z750RatedkWh*SurveyHrsIn!E262)</f>
        <v>0.367118279569892</v>
      </c>
      <c r="F262" s="70" t="n">
        <f aca="false">kWhgen!F262/(Z750RatedkWh*SurveyHrsIn!F262)</f>
        <v>0.44558190850918</v>
      </c>
      <c r="G262" s="70" t="n">
        <f aca="false">kWhgen!G262/(Z750RatedkWh*SurveyHrsIn!G262)</f>
        <v>0.248799662340403</v>
      </c>
      <c r="H262" s="70" t="n">
        <f aca="false">kWhgen!H262/(Z750RatedkWh*SurveyHrsIn!H262)</f>
        <v>0.449501851851852</v>
      </c>
      <c r="I262" s="70" t="n">
        <f aca="false">kWhgen!I262/(Z750RatedkWh*SurveyHrsIn!I262)</f>
        <v>0.364874551971326</v>
      </c>
      <c r="J262" s="70" t="n">
        <f aca="false">kWhgen!J262/(Z750RatedkWh*SurveyHrsIn!J262)</f>
        <v>0.33</v>
      </c>
      <c r="K262" s="70" t="n">
        <f aca="false">kWhgen!K262/(Z750RatedkWh*SurveyHrsIn!K262)</f>
        <v>0.171326164874552</v>
      </c>
      <c r="L262" s="70" t="n">
        <f aca="false">kWhgen!L262/(Z750RatedkWh*SurveyHrsIn!L262)</f>
        <v>0.201433691756272</v>
      </c>
      <c r="M262" s="70" t="n">
        <f aca="false">kWhgen!M262/(Z750RatedkWh*SurveyHrsIn!M262)</f>
        <v>0.344444444444444</v>
      </c>
      <c r="N262" s="70" t="n">
        <f aca="false">kWhgen!N262/(Z750RatedkWh*SurveyHrsIn!N262)</f>
        <v>0.348745519713262</v>
      </c>
      <c r="O262" s="70" t="n">
        <f aca="false">kWhgen!O262/(Z750RatedkWh*SurveyHrsIn!O262)</f>
        <v>0.387777777777778</v>
      </c>
      <c r="P262" s="70" t="n">
        <f aca="false">kWhgen!P262/(Z750RatedkWh*SurveyHrsIn!P262)</f>
        <v>0.406093189964158</v>
      </c>
      <c r="Q262" s="70" t="n">
        <f aca="false">kWhgen!Q262/(Z750RatedkWh*SurveyHrsIn!Q262)</f>
        <v>0.353405017921147</v>
      </c>
      <c r="R262" s="70" t="n">
        <f aca="false">kWhgen!R262/(Z750RatedkWh*SurveyHrsIn!R262)</f>
        <v>0.287698412698413</v>
      </c>
      <c r="S262" s="70" t="n">
        <f aca="false">kWhgen!S262/(Z750RatedkWh*SurveyHrsIn!S262)</f>
        <v>0.326164874551971</v>
      </c>
      <c r="T262" s="70" t="n">
        <f aca="false">kWhgen!T262/(Z750RatedkWh*SurveyHrsIn!T262)</f>
        <v>0.45</v>
      </c>
      <c r="U262" s="70" t="n">
        <f aca="false">kWhgen!U262/(Z750RatedkWh*SurveyHrsIn!U262)</f>
        <v>0.380668966136244</v>
      </c>
      <c r="V262" s="70" t="n">
        <f aca="false">kWhgen!V262/(Z750RatedkWh*SurveyHrsIn!V262)</f>
        <v>0.300740740740741</v>
      </c>
      <c r="W262" s="70" t="n">
        <f aca="false">kWhgen!W262/(Z750RatedkWh*SurveyHrsIn!W262)</f>
        <v>0.178136200716846</v>
      </c>
      <c r="X262" s="70" t="n">
        <f aca="false">kWhgen!X262/(Z750RatedkWh*SurveyHrsIn!X262)</f>
        <v>0.17921146953405</v>
      </c>
      <c r="Y262" s="70" t="n">
        <f aca="false">kWhgen!Y262/(Z750RatedkWh*SurveyHrsIn!Y262)</f>
        <v>0.22037037037037</v>
      </c>
      <c r="Z262" s="70" t="n">
        <f aca="false">kWhgen!Z262/(Z750RatedkWh*SurveyHrsIn!Z262)</f>
        <v>0.416129032258065</v>
      </c>
      <c r="AA262" s="70" t="n">
        <f aca="false">kWhgen!AA262/(Z750RatedkWh*SurveyHrsIn!AA262)</f>
        <v>0.433333333333333</v>
      </c>
      <c r="AB262" s="70" t="n">
        <f aca="false">kWhgen!AB262/(Z750RatedkWh*SurveyHrsIn!AB262)</f>
        <v>0.425448028673835</v>
      </c>
      <c r="AC262" s="70" t="n">
        <f aca="false">kWhgen!AC262/(Z750RatedkWh*SurveyHrsIn!AC262)</f>
        <v>0.413064475478617</v>
      </c>
      <c r="AD262" s="70" t="n">
        <f aca="false">kWhgen!AD262/(Z750RatedkWh*SurveyHrsIn!AD262)</f>
        <v>0.537698412698413</v>
      </c>
      <c r="AE262" s="70" t="n">
        <f aca="false">kWhgen!AE262/(Z750RatedkWh*SurveyHrsIn!AE262)</f>
        <v>0.39426523297491</v>
      </c>
      <c r="AF262" s="70"/>
      <c r="AG262" s="70"/>
      <c r="AH262" s="70"/>
      <c r="AI262" s="70"/>
      <c r="AJ262" s="70"/>
      <c r="AK262" s="70"/>
      <c r="AL262" s="70"/>
      <c r="AM262" s="70"/>
      <c r="AN262" s="70"/>
      <c r="AO262" s="70" t="n">
        <f aca="false">AVERAGE(E262:P262)</f>
        <v>0.33880808689776</v>
      </c>
      <c r="AP262" s="70" t="n">
        <f aca="false">AVERAGE(Q262:AB262)</f>
        <v>0.329275537244585</v>
      </c>
      <c r="AQ262" s="70" t="n">
        <f aca="false">AVERAGE(AC262:AN262)</f>
        <v>0.448342707050647</v>
      </c>
      <c r="AR262" s="70" t="n">
        <f aca="false">AVERAGE(E262:G262)</f>
        <v>0.353833283473159</v>
      </c>
      <c r="AS262" s="70" t="n">
        <f aca="false">AVERAGE(H262:J262)</f>
        <v>0.381458801274393</v>
      </c>
      <c r="AT262" s="70" t="n">
        <f aca="false">AVERAGE(K262:M262)</f>
        <v>0.239068100358423</v>
      </c>
      <c r="AU262" s="136" t="n">
        <f aca="false">AVERAGE(N262:P262)</f>
        <v>0.380872162485066</v>
      </c>
      <c r="AV262" s="70" t="n">
        <f aca="false">AVERAGE(Q262:S262)</f>
        <v>0.32242276839051</v>
      </c>
      <c r="AW262" s="70" t="n">
        <f aca="false">AVERAGE(T262:V262)</f>
        <v>0.377136568958995</v>
      </c>
      <c r="AX262" s="70" t="n">
        <f aca="false">AVERAGE(W262:Y262)</f>
        <v>0.192572680207089</v>
      </c>
      <c r="AY262" s="70" t="n">
        <f aca="false">AVERAGE(Z262:AB262)</f>
        <v>0.424970131421744</v>
      </c>
      <c r="AZ262" s="70" t="n">
        <f aca="false">AVERAGE(AC262:AE262)</f>
        <v>0.448342707050647</v>
      </c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</row>
    <row r="263" customFormat="false" ht="12.75" hidden="true" customHeight="false" outlineLevel="0" collapsed="false">
      <c r="A263" s="69" t="s">
        <v>12</v>
      </c>
      <c r="B263" s="69" t="n">
        <v>1</v>
      </c>
      <c r="C263" s="69" t="n">
        <v>253</v>
      </c>
      <c r="D263" s="70" t="n">
        <f aca="false">kWhgen!D263/(Z750RatedkWh*SurveyHrsIn!D263)</f>
        <v>0.215770609318996</v>
      </c>
      <c r="E263" s="70" t="n">
        <f aca="false">kWhgen!E263/(Z750RatedkWh*SurveyHrsIn!E263)</f>
        <v>0.367924731182796</v>
      </c>
      <c r="F263" s="70" t="n">
        <f aca="false">kWhgen!F263/(Z750RatedkWh*SurveyHrsIn!F263)</f>
        <v>0.428386633516376</v>
      </c>
      <c r="G263" s="70" t="n">
        <f aca="false">kWhgen!G263/(Z750RatedkWh*SurveyHrsIn!G263)</f>
        <v>0.239561262586406</v>
      </c>
      <c r="H263" s="70" t="n">
        <f aca="false">kWhgen!H263/(Z750RatedkWh*SurveyHrsIn!H263)</f>
        <v>0.442587037037037</v>
      </c>
      <c r="I263" s="70" t="n">
        <f aca="false">kWhgen!I263/(Z750RatedkWh*SurveyHrsIn!I263)</f>
        <v>0.360573476702509</v>
      </c>
      <c r="J263" s="70" t="n">
        <f aca="false">kWhgen!J263/(Z750RatedkWh*SurveyHrsIn!J263)</f>
        <v>0.314444444444444</v>
      </c>
      <c r="K263" s="70" t="n">
        <f aca="false">kWhgen!K263/(Z750RatedkWh*SurveyHrsIn!K263)</f>
        <v>0.162007168458781</v>
      </c>
      <c r="L263" s="70" t="n">
        <f aca="false">kWhgen!L263/(Z750RatedkWh*SurveyHrsIn!L263)</f>
        <v>0.167025089605735</v>
      </c>
      <c r="M263" s="70" t="n">
        <f aca="false">kWhgen!M263/(Z750RatedkWh*SurveyHrsIn!M263)</f>
        <v>0.284814814814815</v>
      </c>
      <c r="N263" s="70" t="n">
        <f aca="false">kWhgen!N263/(Z750RatedkWh*SurveyHrsIn!N263)</f>
        <v>0.245059139784946</v>
      </c>
      <c r="O263" s="70" t="n">
        <f aca="false">kWhgen!O263/(Z750RatedkWh*SurveyHrsIn!O263)</f>
        <v>0.274074074074074</v>
      </c>
      <c r="P263" s="70" t="n">
        <f aca="false">kWhgen!P263/(Z750RatedkWh*SurveyHrsIn!P263)</f>
        <v>0.184229390681004</v>
      </c>
      <c r="Q263" s="70" t="n">
        <f aca="false">kWhgen!Q263/(Z750RatedkWh*SurveyHrsIn!Q263)</f>
        <v>0.191756272401434</v>
      </c>
      <c r="R263" s="70" t="n">
        <f aca="false">kWhgen!R263/(Z750RatedkWh*SurveyHrsIn!R263)</f>
        <v>0.204761904761905</v>
      </c>
      <c r="S263" s="70" t="n">
        <f aca="false">kWhgen!S263/(Z750RatedkWh*SurveyHrsIn!S263)</f>
        <v>0.211469534050179</v>
      </c>
      <c r="T263" s="70" t="n">
        <f aca="false">kWhgen!T263/(Z750RatedkWh*SurveyHrsIn!T263)</f>
        <v>0.365925925925926</v>
      </c>
      <c r="U263" s="70" t="n">
        <f aca="false">kWhgen!U263/(Z750RatedkWh*SurveyHrsIn!U263)</f>
        <v>0.290148226449235</v>
      </c>
      <c r="V263" s="70" t="n">
        <f aca="false">kWhgen!V263/(Z750RatedkWh*SurveyHrsIn!V263)</f>
        <v>0.207777777777778</v>
      </c>
      <c r="W263" s="70" t="n">
        <f aca="false">kWhgen!W263/(Z750RatedkWh*SurveyHrsIn!W263)</f>
        <v>0.141324372759857</v>
      </c>
      <c r="X263" s="70" t="n">
        <f aca="false">kWhgen!X263/(Z750RatedkWh*SurveyHrsIn!X263)</f>
        <v>0.161200716845878</v>
      </c>
      <c r="Y263" s="70" t="n">
        <f aca="false">kWhgen!Y263/(Z750RatedkWh*SurveyHrsIn!Y263)</f>
        <v>0.146666666666667</v>
      </c>
      <c r="Z263" s="70" t="n">
        <f aca="false">kWhgen!Z263/(Z750RatedkWh*SurveyHrsIn!Z263)</f>
        <v>0</v>
      </c>
      <c r="AA263" s="70" t="n">
        <f aca="false">kWhgen!AA263/(Z750RatedkWh*SurveyHrsIn!AA263)</f>
        <v>0</v>
      </c>
      <c r="AB263" s="70" t="n">
        <f aca="false">kWhgen!AB263/(Z750RatedkWh*SurveyHrsIn!AB263)</f>
        <v>0.246953405017921</v>
      </c>
      <c r="AC263" s="70" t="n">
        <f aca="false">kWhgen!AC263/(Z750RatedkWh*SurveyHrsIn!AC263)</f>
        <v>0.405643118106447</v>
      </c>
      <c r="AD263" s="70" t="n">
        <f aca="false">kWhgen!AD263/(Z750RatedkWh*SurveyHrsIn!AD263)</f>
        <v>0.557142857142857</v>
      </c>
      <c r="AE263" s="70" t="n">
        <f aca="false">kWhgen!AE263/(Z750RatedkWh*SurveyHrsIn!AE263)</f>
        <v>0.399641577060932</v>
      </c>
      <c r="AF263" s="70"/>
      <c r="AG263" s="70"/>
      <c r="AH263" s="70"/>
      <c r="AI263" s="70"/>
      <c r="AJ263" s="70"/>
      <c r="AK263" s="70"/>
      <c r="AL263" s="70"/>
      <c r="AM263" s="70"/>
      <c r="AN263" s="70"/>
      <c r="AO263" s="70" t="n">
        <f aca="false">AVERAGE(E263:P263)</f>
        <v>0.289223938574077</v>
      </c>
      <c r="AP263" s="70" t="n">
        <f aca="false">AVERAGE(Q263:AB263)</f>
        <v>0.180665400221398</v>
      </c>
      <c r="AQ263" s="70" t="n">
        <f aca="false">AVERAGE(AC263:AN263)</f>
        <v>0.454142517436746</v>
      </c>
      <c r="AR263" s="70" t="n">
        <f aca="false">AVERAGE(E263:G263)</f>
        <v>0.345290875761859</v>
      </c>
      <c r="AS263" s="70" t="n">
        <f aca="false">AVERAGE(H263:J263)</f>
        <v>0.37253498606133</v>
      </c>
      <c r="AT263" s="70" t="n">
        <f aca="false">AVERAGE(K263:M263)</f>
        <v>0.204615690959777</v>
      </c>
      <c r="AU263" s="136" t="n">
        <f aca="false">AVERAGE(N263:P263)</f>
        <v>0.234454201513341</v>
      </c>
      <c r="AV263" s="70" t="n">
        <f aca="false">AVERAGE(Q263:S263)</f>
        <v>0.202662570404506</v>
      </c>
      <c r="AW263" s="70" t="n">
        <f aca="false">AVERAGE(T263:V263)</f>
        <v>0.287950643384313</v>
      </c>
      <c r="AX263" s="70" t="n">
        <f aca="false">AVERAGE(W263:Y263)</f>
        <v>0.149730585424134</v>
      </c>
      <c r="AY263" s="70" t="n">
        <f aca="false">AVERAGE(Z263:AB263)</f>
        <v>0.0823178016726404</v>
      </c>
      <c r="AZ263" s="70" t="n">
        <f aca="false">AVERAGE(AC263:AE263)</f>
        <v>0.454142517436746</v>
      </c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</row>
    <row r="264" customFormat="false" ht="12.75" hidden="true" customHeight="false" outlineLevel="0" collapsed="false">
      <c r="A264" s="69" t="s">
        <v>12</v>
      </c>
      <c r="B264" s="69" t="n">
        <v>1</v>
      </c>
      <c r="C264" s="69" t="n">
        <v>254</v>
      </c>
      <c r="D264" s="70" t="n">
        <f aca="false">kWhgen!D264/(Z750RatedkWh*SurveyHrsIn!D264)</f>
        <v>0.103584229390681</v>
      </c>
      <c r="E264" s="70" t="n">
        <f aca="false">kWhgen!E264/(Z750RatedkWh*SurveyHrsIn!E264)</f>
        <v>0.38486917562724</v>
      </c>
      <c r="F264" s="70" t="n">
        <f aca="false">kWhgen!F264/(Z750RatedkWh*SurveyHrsIn!F264)</f>
        <v>0.448946201442555</v>
      </c>
      <c r="G264" s="70" t="n">
        <f aca="false">kWhgen!G264/(Z750RatedkWh*SurveyHrsIn!G264)</f>
        <v>0.221403028587171</v>
      </c>
      <c r="H264" s="70" t="n">
        <f aca="false">kWhgen!H264/(Z750RatedkWh*SurveyHrsIn!H264)</f>
        <v>0.446909259259259</v>
      </c>
      <c r="I264" s="70" t="n">
        <f aca="false">kWhgen!I264/(Z750RatedkWh*SurveyHrsIn!I264)</f>
        <v>0.370250896057348</v>
      </c>
      <c r="J264" s="70" t="n">
        <f aca="false">kWhgen!J264/(Z750RatedkWh*SurveyHrsIn!J264)</f>
        <v>0.351481481481482</v>
      </c>
      <c r="K264" s="70" t="n">
        <f aca="false">kWhgen!K264/(Z750RatedkWh*SurveyHrsIn!K264)</f>
        <v>0.167025089605735</v>
      </c>
      <c r="L264" s="70" t="n">
        <f aca="false">kWhgen!L264/(Z750RatedkWh*SurveyHrsIn!L264)</f>
        <v>0.199641577060932</v>
      </c>
      <c r="M264" s="70" t="n">
        <f aca="false">kWhgen!M264/(Z750RatedkWh*SurveyHrsIn!M264)</f>
        <v>0.36457962962963</v>
      </c>
      <c r="N264" s="70" t="n">
        <f aca="false">kWhgen!N264/(Z750RatedkWh*SurveyHrsIn!N264)</f>
        <v>0.376145161290323</v>
      </c>
      <c r="O264" s="70" t="n">
        <f aca="false">kWhgen!O264/(Z750RatedkWh*SurveyHrsIn!O264)</f>
        <v>0.398148148148148</v>
      </c>
      <c r="P264" s="70" t="n">
        <f aca="false">kWhgen!P264/(Z750RatedkWh*SurveyHrsIn!P264)</f>
        <v>0.384229390681004</v>
      </c>
      <c r="Q264" s="70" t="n">
        <f aca="false">kWhgen!Q264/(Z750RatedkWh*SurveyHrsIn!Q264)</f>
        <v>0.1415770609319</v>
      </c>
      <c r="R264" s="70" t="n">
        <f aca="false">kWhgen!R264/(Z750RatedkWh*SurveyHrsIn!R264)</f>
        <v>0.25515873015873</v>
      </c>
      <c r="S264" s="70" t="n">
        <f aca="false">kWhgen!S264/(Z750RatedkWh*SurveyHrsIn!S264)</f>
        <v>0.260931899641577</v>
      </c>
      <c r="T264" s="70" t="n">
        <f aca="false">kWhgen!T264/(Z750RatedkWh*SurveyHrsIn!T264)</f>
        <v>0.00814814814814815</v>
      </c>
      <c r="U264" s="70" t="n">
        <f aca="false">kWhgen!U264/(Z750RatedkWh*SurveyHrsIn!U264)</f>
        <v>0.19102285371213</v>
      </c>
      <c r="V264" s="70" t="n">
        <f aca="false">kWhgen!V264/(Z750RatedkWh*SurveyHrsIn!V264)</f>
        <v>0.232962962962963</v>
      </c>
      <c r="W264" s="70" t="n">
        <f aca="false">kWhgen!W264/(Z750RatedkWh*SurveyHrsIn!W264)</f>
        <v>0.170967741935484</v>
      </c>
      <c r="X264" s="70" t="n">
        <f aca="false">kWhgen!X264/(Z750RatedkWh*SurveyHrsIn!X264)</f>
        <v>0.184587813620072</v>
      </c>
      <c r="Y264" s="70" t="n">
        <f aca="false">kWhgen!Y264/(Z750RatedkWh*SurveyHrsIn!Y264)</f>
        <v>0.0314814814814815</v>
      </c>
      <c r="Z264" s="70" t="n">
        <f aca="false">kWhgen!Z264/(Z750RatedkWh*SurveyHrsIn!Z264)</f>
        <v>0.375627240143369</v>
      </c>
      <c r="AA264" s="70" t="n">
        <f aca="false">kWhgen!AA264/(Z750RatedkWh*SurveyHrsIn!AA264)</f>
        <v>0.426296296296296</v>
      </c>
      <c r="AB264" s="70" t="n">
        <f aca="false">kWhgen!AB264/(Z750RatedkWh*SurveyHrsIn!AB264)</f>
        <v>0.477777777777778</v>
      </c>
      <c r="AC264" s="70" t="n">
        <f aca="false">kWhgen!AC264/(Z750RatedkWh*SurveyHrsIn!AC264)</f>
        <v>0.422050171553443</v>
      </c>
      <c r="AD264" s="70" t="n">
        <f aca="false">kWhgen!AD264/(Z750RatedkWh*SurveyHrsIn!AD264)</f>
        <v>0.562301587301587</v>
      </c>
      <c r="AE264" s="70" t="n">
        <f aca="false">kWhgen!AE264/(Z750RatedkWh*SurveyHrsIn!AE264)</f>
        <v>0.382437275985663</v>
      </c>
      <c r="AF264" s="70"/>
      <c r="AG264" s="70"/>
      <c r="AH264" s="70"/>
      <c r="AI264" s="70"/>
      <c r="AJ264" s="70"/>
      <c r="AK264" s="70"/>
      <c r="AL264" s="70"/>
      <c r="AM264" s="70"/>
      <c r="AN264" s="70"/>
      <c r="AO264" s="70" t="n">
        <f aca="false">AVERAGE(E264:P264)</f>
        <v>0.342802419905902</v>
      </c>
      <c r="AP264" s="70" t="n">
        <f aca="false">AVERAGE(Q264:AB264)</f>
        <v>0.229711667234161</v>
      </c>
      <c r="AQ264" s="70" t="n">
        <f aca="false">AVERAGE(AC264:AN264)</f>
        <v>0.455596344946898</v>
      </c>
      <c r="AR264" s="70" t="n">
        <f aca="false">AVERAGE(E264:G264)</f>
        <v>0.351739468552322</v>
      </c>
      <c r="AS264" s="70" t="n">
        <f aca="false">AVERAGE(H264:J264)</f>
        <v>0.38954721226603</v>
      </c>
      <c r="AT264" s="70" t="n">
        <f aca="false">AVERAGE(K264:M264)</f>
        <v>0.243748765432099</v>
      </c>
      <c r="AU264" s="136" t="n">
        <f aca="false">AVERAGE(N264:P264)</f>
        <v>0.386174233373158</v>
      </c>
      <c r="AV264" s="70" t="n">
        <f aca="false">AVERAGE(Q264:S264)</f>
        <v>0.219222563577402</v>
      </c>
      <c r="AW264" s="70" t="n">
        <f aca="false">AVERAGE(T264:V264)</f>
        <v>0.14404465494108</v>
      </c>
      <c r="AX264" s="70" t="n">
        <f aca="false">AVERAGE(W264:Y264)</f>
        <v>0.129012345679012</v>
      </c>
      <c r="AY264" s="70" t="n">
        <f aca="false">AVERAGE(Z264:AB264)</f>
        <v>0.426567104739148</v>
      </c>
      <c r="AZ264" s="70" t="n">
        <f aca="false">AVERAGE(AC264:AE264)</f>
        <v>0.455596344946898</v>
      </c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</row>
    <row r="265" customFormat="false" ht="12.75" hidden="true" customHeight="false" outlineLevel="0" collapsed="false">
      <c r="A265" s="69" t="s">
        <v>12</v>
      </c>
      <c r="B265" s="69" t="n">
        <v>1</v>
      </c>
      <c r="C265" s="69" t="n">
        <v>255</v>
      </c>
      <c r="D265" s="70" t="n">
        <f aca="false">kWhgen!D265/(Z750RatedkWh*SurveyHrsIn!D265)</f>
        <v>0.456272401433692</v>
      </c>
      <c r="E265" s="70" t="n">
        <f aca="false">kWhgen!E265/(Z750RatedkWh*SurveyHrsIn!E265)</f>
        <v>0.387290322580645</v>
      </c>
      <c r="F265" s="70" t="n">
        <f aca="false">kWhgen!F265/(Z750RatedkWh*SurveyHrsIn!F265)</f>
        <v>0.451936684049999</v>
      </c>
      <c r="G265" s="70" t="n">
        <f aca="false">kWhgen!G265/(Z750RatedkWh*SurveyHrsIn!G265)</f>
        <v>0.237649869533855</v>
      </c>
      <c r="H265" s="70" t="n">
        <f aca="false">kWhgen!H265/(Z750RatedkWh*SurveyHrsIn!H265)</f>
        <v>0.460994444444444</v>
      </c>
      <c r="I265" s="70" t="n">
        <f aca="false">kWhgen!I265/(Z750RatedkWh*SurveyHrsIn!I265)</f>
        <v>0.389605734767025</v>
      </c>
      <c r="J265" s="70" t="n">
        <f aca="false">kWhgen!J265/(Z750RatedkWh*SurveyHrsIn!J265)</f>
        <v>0.309259259259259</v>
      </c>
      <c r="K265" s="70" t="n">
        <f aca="false">kWhgen!K265/(Z750RatedkWh*SurveyHrsIn!K265)</f>
        <v>0.17168458781362</v>
      </c>
      <c r="L265" s="70" t="n">
        <f aca="false">kWhgen!L265/(Z750RatedkWh*SurveyHrsIn!L265)</f>
        <v>0.195698924731183</v>
      </c>
      <c r="M265" s="70" t="n">
        <f aca="false">kWhgen!M265/(Z750RatedkWh*SurveyHrsIn!M265)</f>
        <v>0.332564814814815</v>
      </c>
      <c r="N265" s="70" t="n">
        <f aca="false">kWhgen!N265/(Z750RatedkWh*SurveyHrsIn!N265)</f>
        <v>0.368460573476703</v>
      </c>
      <c r="O265" s="70" t="n">
        <f aca="false">kWhgen!O265/(Z750RatedkWh*SurveyHrsIn!O265)</f>
        <v>0.394074074074074</v>
      </c>
      <c r="P265" s="70" t="n">
        <f aca="false">kWhgen!P265/(Z750RatedkWh*SurveyHrsIn!P265)</f>
        <v>0.339426523297491</v>
      </c>
      <c r="Q265" s="70" t="n">
        <f aca="false">kWhgen!Q265/(Z750RatedkWh*SurveyHrsIn!Q265)</f>
        <v>0.329749103942652</v>
      </c>
      <c r="R265" s="70" t="n">
        <f aca="false">kWhgen!R265/(Z750RatedkWh*SurveyHrsIn!R265)</f>
        <v>0.321825396825397</v>
      </c>
      <c r="S265" s="70" t="n">
        <f aca="false">kWhgen!S265/(Z750RatedkWh*SurveyHrsIn!S265)</f>
        <v>0.224372759856631</v>
      </c>
      <c r="T265" s="70" t="n">
        <f aca="false">kWhgen!T265/(Z750RatedkWh*SurveyHrsIn!T265)</f>
        <v>0.465185185185185</v>
      </c>
      <c r="U265" s="70" t="n">
        <f aca="false">kWhgen!U265/(Z750RatedkWh*SurveyHrsIn!U265)</f>
        <v>0.362771329392045</v>
      </c>
      <c r="V265" s="70" t="n">
        <f aca="false">kWhgen!V265/(Z750RatedkWh*SurveyHrsIn!V265)</f>
        <v>0.291851851851852</v>
      </c>
      <c r="W265" s="70" t="n">
        <f aca="false">kWhgen!W265/(Z750RatedkWh*SurveyHrsIn!W265)</f>
        <v>0.172401433691756</v>
      </c>
      <c r="X265" s="70" t="n">
        <f aca="false">kWhgen!X265/(Z750RatedkWh*SurveyHrsIn!X265)</f>
        <v>0.19820788530466</v>
      </c>
      <c r="Y265" s="70" t="n">
        <f aca="false">kWhgen!Y265/(Z750RatedkWh*SurveyHrsIn!Y265)</f>
        <v>0.212592592592593</v>
      </c>
      <c r="Z265" s="70" t="n">
        <f aca="false">kWhgen!Z265/(Z750RatedkWh*SurveyHrsIn!Z265)</f>
        <v>0.373476702508961</v>
      </c>
      <c r="AA265" s="70" t="n">
        <f aca="false">kWhgen!AA265/(Z750RatedkWh*SurveyHrsIn!AA265)</f>
        <v>0.441481481481482</v>
      </c>
      <c r="AB265" s="70" t="n">
        <f aca="false">kWhgen!AB265/(Z750RatedkWh*SurveyHrsIn!AB265)</f>
        <v>0.478853046594982</v>
      </c>
      <c r="AC265" s="70" t="n">
        <f aca="false">kWhgen!AC265/(Z750RatedkWh*SurveyHrsIn!AC265)</f>
        <v>0.421061105793054</v>
      </c>
      <c r="AD265" s="70" t="n">
        <f aca="false">kWhgen!AD265/(Z750RatedkWh*SurveyHrsIn!AD265)</f>
        <v>0.554365079365079</v>
      </c>
      <c r="AE265" s="70" t="n">
        <f aca="false">kWhgen!AE265/(Z750RatedkWh*SurveyHrsIn!AE265)</f>
        <v>0.401433691756272</v>
      </c>
      <c r="AF265" s="70"/>
      <c r="AG265" s="70"/>
      <c r="AH265" s="70"/>
      <c r="AI265" s="70"/>
      <c r="AJ265" s="70"/>
      <c r="AK265" s="70"/>
      <c r="AL265" s="70"/>
      <c r="AM265" s="70"/>
      <c r="AN265" s="70"/>
      <c r="AO265" s="70" t="n">
        <f aca="false">AVERAGE(E265:P265)</f>
        <v>0.336553817736926</v>
      </c>
      <c r="AP265" s="70" t="n">
        <f aca="false">AVERAGE(Q265:AB265)</f>
        <v>0.322730730769016</v>
      </c>
      <c r="AQ265" s="70" t="n">
        <f aca="false">AVERAGE(AC265:AN265)</f>
        <v>0.458953292304802</v>
      </c>
      <c r="AR265" s="70" t="n">
        <f aca="false">AVERAGE(E265:G265)</f>
        <v>0.3589589587215</v>
      </c>
      <c r="AS265" s="70" t="n">
        <f aca="false">AVERAGE(H265:J265)</f>
        <v>0.386619812823576</v>
      </c>
      <c r="AT265" s="70" t="n">
        <f aca="false">AVERAGE(K265:M265)</f>
        <v>0.233316109119873</v>
      </c>
      <c r="AU265" s="136" t="n">
        <f aca="false">AVERAGE(N265:P265)</f>
        <v>0.367320390282756</v>
      </c>
      <c r="AV265" s="70" t="n">
        <f aca="false">AVERAGE(Q265:S265)</f>
        <v>0.291982420208227</v>
      </c>
      <c r="AW265" s="70" t="n">
        <f aca="false">AVERAGE(T265:V265)</f>
        <v>0.373269455476361</v>
      </c>
      <c r="AX265" s="70" t="n">
        <f aca="false">AVERAGE(W265:Y265)</f>
        <v>0.194400637196336</v>
      </c>
      <c r="AY265" s="70" t="n">
        <f aca="false">AVERAGE(Z265:AB265)</f>
        <v>0.431270410195141</v>
      </c>
      <c r="AZ265" s="70" t="n">
        <f aca="false">AVERAGE(AC265:AE265)</f>
        <v>0.458953292304802</v>
      </c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</row>
    <row r="266" customFormat="false" ht="12.75" hidden="true" customHeight="false" outlineLevel="0" collapsed="false">
      <c r="A266" s="69" t="s">
        <v>12</v>
      </c>
      <c r="B266" s="69" t="n">
        <v>1</v>
      </c>
      <c r="C266" s="69" t="n">
        <v>256</v>
      </c>
      <c r="D266" s="70" t="n">
        <f aca="false">kWhgen!D266/(Z750RatedkWh*SurveyHrsIn!D266)</f>
        <v>0.420430107526882</v>
      </c>
      <c r="E266" s="70" t="n">
        <f aca="false">kWhgen!E266/(Z750RatedkWh*SurveyHrsIn!E266)</f>
        <v>0.380028673835125</v>
      </c>
      <c r="F266" s="70" t="n">
        <f aca="false">kWhgen!F266/(Z750RatedkWh*SurveyHrsIn!F266)</f>
        <v>0.373062705278659</v>
      </c>
      <c r="G266" s="70" t="n">
        <f aca="false">kWhgen!G266/(Z750RatedkWh*SurveyHrsIn!G266)</f>
        <v>0.263772241252054</v>
      </c>
      <c r="H266" s="70" t="n">
        <f aca="false">kWhgen!H266/(Z750RatedkWh*SurveyHrsIn!H266)</f>
        <v>0.266142592592593</v>
      </c>
      <c r="I266" s="70" t="n">
        <f aca="false">kWhgen!I266/(Z750RatedkWh*SurveyHrsIn!I266)</f>
        <v>0.363440860215054</v>
      </c>
      <c r="J266" s="70" t="n">
        <f aca="false">kWhgen!J266/(Z750RatedkWh*SurveyHrsIn!J266)</f>
        <v>0.340740740740741</v>
      </c>
      <c r="K266" s="70" t="n">
        <f aca="false">kWhgen!K266/(Z750RatedkWh*SurveyHrsIn!K266)</f>
        <v>0.168100358422939</v>
      </c>
      <c r="L266" s="70" t="n">
        <f aca="false">kWhgen!L266/(Z750RatedkWh*SurveyHrsIn!L266)</f>
        <v>0.201792114695341</v>
      </c>
      <c r="M266" s="70" t="n">
        <f aca="false">kWhgen!M266/(Z750RatedkWh*SurveyHrsIn!M266)</f>
        <v>0.361709259259259</v>
      </c>
      <c r="N266" s="70" t="n">
        <f aca="false">kWhgen!N266/(Z750RatedkWh*SurveyHrsIn!N266)</f>
        <v>0.331539426523298</v>
      </c>
      <c r="O266" s="70" t="n">
        <f aca="false">kWhgen!O266/(Z750RatedkWh*SurveyHrsIn!O266)</f>
        <v>0.4</v>
      </c>
      <c r="P266" s="70" t="n">
        <f aca="false">kWhgen!P266/(Z750RatedkWh*SurveyHrsIn!P266)</f>
        <v>0.365232974910394</v>
      </c>
      <c r="Q266" s="70" t="n">
        <f aca="false">kWhgen!Q266/(Z750RatedkWh*SurveyHrsIn!Q266)</f>
        <v>0.247311827956989</v>
      </c>
      <c r="R266" s="70" t="n">
        <f aca="false">kWhgen!R266/(Z750RatedkWh*SurveyHrsIn!R266)</f>
        <v>0.365079365079365</v>
      </c>
      <c r="S266" s="70" t="n">
        <f aca="false">kWhgen!S266/(Z750RatedkWh*SurveyHrsIn!S266)</f>
        <v>0.308602150537634</v>
      </c>
      <c r="T266" s="70" t="n">
        <f aca="false">kWhgen!T266/(Z750RatedkWh*SurveyHrsIn!T266)</f>
        <v>0.485555555555556</v>
      </c>
      <c r="U266" s="70" t="n">
        <f aca="false">kWhgen!U266/(Z750RatedkWh*SurveyHrsIn!U266)</f>
        <v>0.389617784508344</v>
      </c>
      <c r="V266" s="70" t="n">
        <f aca="false">kWhgen!V266/(Z750RatedkWh*SurveyHrsIn!V266)</f>
        <v>0.294814814814815</v>
      </c>
      <c r="W266" s="70" t="n">
        <f aca="false">kWhgen!W266/(Z750RatedkWh*SurveyHrsIn!W266)</f>
        <v>0.17921146953405</v>
      </c>
      <c r="X266" s="70" t="n">
        <f aca="false">kWhgen!X266/(Z750RatedkWh*SurveyHrsIn!X266)</f>
        <v>0.173118279569892</v>
      </c>
      <c r="Y266" s="70" t="n">
        <f aca="false">kWhgen!Y266/(Z750RatedkWh*SurveyHrsIn!Y266)</f>
        <v>0.217037037037037</v>
      </c>
      <c r="Z266" s="70" t="n">
        <f aca="false">kWhgen!Z266/(Z750RatedkWh*SurveyHrsIn!Z266)</f>
        <v>0.420430107526882</v>
      </c>
      <c r="AA266" s="70" t="n">
        <f aca="false">kWhgen!AA266/(Z750RatedkWh*SurveyHrsIn!AA266)</f>
        <v>0.408888888888889</v>
      </c>
      <c r="AB266" s="70" t="n">
        <f aca="false">kWhgen!AB266/(Z750RatedkWh*SurveyHrsIn!AB266)</f>
        <v>0.425448028673835</v>
      </c>
      <c r="AC266" s="70" t="n">
        <f aca="false">kWhgen!AC266/(Z750RatedkWh*SurveyHrsIn!AC266)</f>
        <v>0.373683510202724</v>
      </c>
      <c r="AD266" s="70" t="n">
        <f aca="false">kWhgen!AD266/(Z750RatedkWh*SurveyHrsIn!AD266)</f>
        <v>0.522619047619048</v>
      </c>
      <c r="AE266" s="70" t="n">
        <f aca="false">kWhgen!AE266/(Z750RatedkWh*SurveyHrsIn!AE266)</f>
        <v>0.413978494623656</v>
      </c>
      <c r="AF266" s="70"/>
      <c r="AG266" s="70"/>
      <c r="AH266" s="70"/>
      <c r="AI266" s="70"/>
      <c r="AJ266" s="70"/>
      <c r="AK266" s="70"/>
      <c r="AL266" s="70"/>
      <c r="AM266" s="70"/>
      <c r="AN266" s="70"/>
      <c r="AO266" s="70" t="n">
        <f aca="false">AVERAGE(E266:P266)</f>
        <v>0.317963495643788</v>
      </c>
      <c r="AP266" s="70" t="n">
        <f aca="false">AVERAGE(Q266:AB266)</f>
        <v>0.326259609140274</v>
      </c>
      <c r="AQ266" s="70" t="n">
        <f aca="false">AVERAGE(AC266:AN266)</f>
        <v>0.436760350815143</v>
      </c>
      <c r="AR266" s="70" t="n">
        <f aca="false">AVERAGE(E266:G266)</f>
        <v>0.338954540121946</v>
      </c>
      <c r="AS266" s="70" t="n">
        <f aca="false">AVERAGE(H266:J266)</f>
        <v>0.323441397849462</v>
      </c>
      <c r="AT266" s="70" t="n">
        <f aca="false">AVERAGE(K266:M266)</f>
        <v>0.243867244125846</v>
      </c>
      <c r="AU266" s="136" t="n">
        <f aca="false">AVERAGE(N266:P266)</f>
        <v>0.365590800477897</v>
      </c>
      <c r="AV266" s="70" t="n">
        <f aca="false">AVERAGE(Q266:S266)</f>
        <v>0.30699778119133</v>
      </c>
      <c r="AW266" s="70" t="n">
        <f aca="false">AVERAGE(T266:V266)</f>
        <v>0.389996051626238</v>
      </c>
      <c r="AX266" s="70" t="n">
        <f aca="false">AVERAGE(W266:Y266)</f>
        <v>0.18978892871366</v>
      </c>
      <c r="AY266" s="70" t="n">
        <f aca="false">AVERAGE(Z266:AB266)</f>
        <v>0.418255675029869</v>
      </c>
      <c r="AZ266" s="70" t="n">
        <f aca="false">AVERAGE(AC266:AE266)</f>
        <v>0.436760350815143</v>
      </c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</row>
    <row r="267" customFormat="false" ht="12.75" hidden="true" customHeight="false" outlineLevel="0" collapsed="false">
      <c r="A267" s="69" t="s">
        <v>12</v>
      </c>
      <c r="B267" s="69" t="n">
        <v>1</v>
      </c>
      <c r="C267" s="69" t="n">
        <v>257</v>
      </c>
      <c r="D267" s="70" t="n">
        <f aca="false">kWhgen!D267/(Z750RatedkWh*SurveyHrsIn!D267)</f>
        <v>0.399641577060932</v>
      </c>
      <c r="E267" s="70" t="n">
        <f aca="false">kWhgen!E267/(Z750RatedkWh*SurveyHrsIn!E267)</f>
        <v>0.329600358422939</v>
      </c>
      <c r="F267" s="70" t="n">
        <f aca="false">kWhgen!F267/(Z750RatedkWh*SurveyHrsIn!F267)</f>
        <v>0.401098479723448</v>
      </c>
      <c r="G267" s="70" t="n">
        <f aca="false">kWhgen!G267/(Z750RatedkWh*SurveyHrsIn!G267)</f>
        <v>0.267344953432781</v>
      </c>
      <c r="H267" s="70" t="n">
        <f aca="false">kWhgen!H267/(Z750RatedkWh*SurveyHrsIn!H267)</f>
        <v>0.202651851851852</v>
      </c>
      <c r="I267" s="70" t="n">
        <f aca="false">kWhgen!I267/(Z750RatedkWh*SurveyHrsIn!I267)</f>
        <v>0.362365591397849</v>
      </c>
      <c r="J267" s="70" t="n">
        <f aca="false">kWhgen!J267/(Z750RatedkWh*SurveyHrsIn!J267)</f>
        <v>0.328148148148148</v>
      </c>
      <c r="K267" s="70" t="n">
        <f aca="false">kWhgen!K267/(Z750RatedkWh*SurveyHrsIn!K267)</f>
        <v>0.162365591397849</v>
      </c>
      <c r="L267" s="70" t="n">
        <f aca="false">kWhgen!L267/(Z750RatedkWh*SurveyHrsIn!L267)</f>
        <v>0.194623655913978</v>
      </c>
      <c r="M267" s="70" t="n">
        <f aca="false">kWhgen!M267/(Z750RatedkWh*SurveyHrsIn!M267)</f>
        <v>0.35215</v>
      </c>
      <c r="N267" s="70" t="n">
        <f aca="false">kWhgen!N267/(Z750RatedkWh*SurveyHrsIn!N267)</f>
        <v>0.359232974910394</v>
      </c>
      <c r="O267" s="70" t="n">
        <f aca="false">kWhgen!O267/(Z750RatedkWh*SurveyHrsIn!O267)</f>
        <v>0.361851851851852</v>
      </c>
      <c r="P267" s="70" t="n">
        <f aca="false">kWhgen!P267/(Z750RatedkWh*SurveyHrsIn!P267)</f>
        <v>0.27921146953405</v>
      </c>
      <c r="Q267" s="70" t="n">
        <f aca="false">kWhgen!Q267/(Z750RatedkWh*SurveyHrsIn!Q267)</f>
        <v>0.307168458781362</v>
      </c>
      <c r="R267" s="70" t="n">
        <f aca="false">kWhgen!R267/(Z750RatedkWh*SurveyHrsIn!R267)</f>
        <v>0.228174603174603</v>
      </c>
      <c r="S267" s="70" t="n">
        <f aca="false">kWhgen!S267/(Z750RatedkWh*SurveyHrsIn!S267)</f>
        <v>0.273476702508961</v>
      </c>
      <c r="T267" s="70" t="n">
        <f aca="false">kWhgen!T267/(Z750RatedkWh*SurveyHrsIn!T267)</f>
        <v>0.48</v>
      </c>
      <c r="U267" s="70" t="n">
        <f aca="false">kWhgen!U267/(Z750RatedkWh*SurveyHrsIn!U267)</f>
        <v>0.372752703730156</v>
      </c>
      <c r="V267" s="70" t="n">
        <f aca="false">kWhgen!V267/(Z750RatedkWh*SurveyHrsIn!V267)</f>
        <v>0.294814814814815</v>
      </c>
      <c r="W267" s="70" t="n">
        <f aca="false">kWhgen!W267/(Z750RatedkWh*SurveyHrsIn!W267)</f>
        <v>0.175268817204301</v>
      </c>
      <c r="X267" s="70" t="n">
        <f aca="false">kWhgen!X267/(Z750RatedkWh*SurveyHrsIn!X267)</f>
        <v>0.17741935483871</v>
      </c>
      <c r="Y267" s="70" t="n">
        <f aca="false">kWhgen!Y267/(Z750RatedkWh*SurveyHrsIn!Y267)</f>
        <v>0.18</v>
      </c>
      <c r="Z267" s="70" t="n">
        <f aca="false">kWhgen!Z267/(Z750RatedkWh*SurveyHrsIn!Z267)</f>
        <v>0.381003584229391</v>
      </c>
      <c r="AA267" s="70" t="n">
        <f aca="false">kWhgen!AA267/(Z750RatedkWh*SurveyHrsIn!AA267)</f>
        <v>0.404814814814815</v>
      </c>
      <c r="AB267" s="70" t="n">
        <f aca="false">kWhgen!AB267/(Z750RatedkWh*SurveyHrsIn!AB267)</f>
        <v>0.419713261648746</v>
      </c>
      <c r="AC267" s="70" t="n">
        <f aca="false">kWhgen!AC267/(Z750RatedkWh*SurveyHrsIn!AC267)</f>
        <v>0.363007319078253</v>
      </c>
      <c r="AD267" s="70" t="n">
        <f aca="false">kWhgen!AD267/(Z750RatedkWh*SurveyHrsIn!AD267)</f>
        <v>0.49484126984127</v>
      </c>
      <c r="AE267" s="70" t="n">
        <f aca="false">kWhgen!AE267/(Z750RatedkWh*SurveyHrsIn!AE267)</f>
        <v>0.394623655913979</v>
      </c>
      <c r="AF267" s="70"/>
      <c r="AG267" s="70"/>
      <c r="AH267" s="70"/>
      <c r="AI267" s="70"/>
      <c r="AJ267" s="70"/>
      <c r="AK267" s="70"/>
      <c r="AL267" s="70"/>
      <c r="AM267" s="70"/>
      <c r="AN267" s="70"/>
      <c r="AO267" s="70" t="n">
        <f aca="false">AVERAGE(E267:P267)</f>
        <v>0.300053743882095</v>
      </c>
      <c r="AP267" s="70" t="n">
        <f aca="false">AVERAGE(Q267:AB267)</f>
        <v>0.307883926312155</v>
      </c>
      <c r="AQ267" s="70" t="n">
        <f aca="false">AVERAGE(AC267:AN267)</f>
        <v>0.417490748277834</v>
      </c>
      <c r="AR267" s="70" t="n">
        <f aca="false">AVERAGE(E267:G267)</f>
        <v>0.332681263859723</v>
      </c>
      <c r="AS267" s="70" t="n">
        <f aca="false">AVERAGE(H267:J267)</f>
        <v>0.297721863799283</v>
      </c>
      <c r="AT267" s="70" t="n">
        <f aca="false">AVERAGE(K267:M267)</f>
        <v>0.236379749103943</v>
      </c>
      <c r="AU267" s="136" t="n">
        <f aca="false">AVERAGE(N267:P267)</f>
        <v>0.333432098765432</v>
      </c>
      <c r="AV267" s="70" t="n">
        <f aca="false">AVERAGE(Q267:S267)</f>
        <v>0.269606588154975</v>
      </c>
      <c r="AW267" s="70" t="n">
        <f aca="false">AVERAGE(T267:V267)</f>
        <v>0.382522506181657</v>
      </c>
      <c r="AX267" s="70" t="n">
        <f aca="false">AVERAGE(W267:Y267)</f>
        <v>0.177562724014337</v>
      </c>
      <c r="AY267" s="70" t="n">
        <f aca="false">AVERAGE(Z267:AB267)</f>
        <v>0.40184388689765</v>
      </c>
      <c r="AZ267" s="70" t="n">
        <f aca="false">AVERAGE(AC267:AE267)</f>
        <v>0.417490748277834</v>
      </c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</row>
    <row r="268" customFormat="false" ht="12.75" hidden="true" customHeight="false" outlineLevel="0" collapsed="false">
      <c r="A268" s="69" t="s">
        <v>12</v>
      </c>
      <c r="B268" s="69" t="n">
        <v>1</v>
      </c>
      <c r="C268" s="69" t="n">
        <v>258</v>
      </c>
      <c r="D268" s="70" t="n">
        <f aca="false">kWhgen!D268/(Z750RatedkWh*SurveyHrsIn!D268)</f>
        <v>0.373118279569892</v>
      </c>
      <c r="E268" s="70" t="n">
        <f aca="false">kWhgen!E268/(Z750RatedkWh*SurveyHrsIn!E268)</f>
        <v>0.347351254480287</v>
      </c>
      <c r="F268" s="70" t="n">
        <f aca="false">kWhgen!F268/(Z750RatedkWh*SurveyHrsIn!F268)</f>
        <v>0.375679377560173</v>
      </c>
      <c r="G268" s="70" t="n">
        <f aca="false">kWhgen!G268/(Z750RatedkWh*SurveyHrsIn!G268)</f>
        <v>0.20643044967552</v>
      </c>
      <c r="H268" s="70" t="n">
        <f aca="false">kWhgen!H268/(Z750RatedkWh*SurveyHrsIn!H268)</f>
        <v>0.262783333333333</v>
      </c>
      <c r="I268" s="70" t="n">
        <f aca="false">kWhgen!I268/(Z750RatedkWh*SurveyHrsIn!I268)</f>
        <v>0.344086021505376</v>
      </c>
      <c r="J268" s="70" t="n">
        <f aca="false">kWhgen!J268/(Z750RatedkWh*SurveyHrsIn!J268)</f>
        <v>0.275555555555556</v>
      </c>
      <c r="K268" s="70" t="n">
        <f aca="false">kWhgen!K268/(Z750RatedkWh*SurveyHrsIn!K268)</f>
        <v>0.154480286738351</v>
      </c>
      <c r="L268" s="70" t="n">
        <f aca="false">kWhgen!L268/(Z750RatedkWh*SurveyHrsIn!L268)</f>
        <v>0.181362007168459</v>
      </c>
      <c r="M268" s="70" t="n">
        <f aca="false">kWhgen!M268/(Z750RatedkWh*SurveyHrsIn!M268)</f>
        <v>0.329259259259259</v>
      </c>
      <c r="N268" s="70" t="n">
        <f aca="false">kWhgen!N268/(Z750RatedkWh*SurveyHrsIn!N268)</f>
        <v>0.335483870967742</v>
      </c>
      <c r="O268" s="70" t="n">
        <f aca="false">kWhgen!O268/(Z750RatedkWh*SurveyHrsIn!O268)</f>
        <v>0.35962962962963</v>
      </c>
      <c r="P268" s="70" t="n">
        <f aca="false">kWhgen!P268/(Z750RatedkWh*SurveyHrsIn!P268)</f>
        <v>0.348745519713262</v>
      </c>
      <c r="Q268" s="70" t="n">
        <f aca="false">kWhgen!Q268/(Z750RatedkWh*SurveyHrsIn!Q268)</f>
        <v>0.355555555555556</v>
      </c>
      <c r="R268" s="70" t="n">
        <f aca="false">kWhgen!R268/(Z750RatedkWh*SurveyHrsIn!R268)</f>
        <v>0.317857142857143</v>
      </c>
      <c r="S268" s="70" t="n">
        <f aca="false">kWhgen!S268/(Z750RatedkWh*SurveyHrsIn!S268)</f>
        <v>0.290322580645161</v>
      </c>
      <c r="T268" s="70" t="n">
        <f aca="false">kWhgen!T268/(Z750RatedkWh*SurveyHrsIn!T268)</f>
        <v>0.462962962962963</v>
      </c>
      <c r="U268" s="70" t="n">
        <f aca="false">kWhgen!U268/(Z750RatedkWh*SurveyHrsIn!U268)</f>
        <v>0.326976055903646</v>
      </c>
      <c r="V268" s="70" t="n">
        <f aca="false">kWhgen!V268/(Z750RatedkWh*SurveyHrsIn!V268)</f>
        <v>0.264074074074074</v>
      </c>
      <c r="W268" s="70" t="n">
        <f aca="false">kWhgen!W268/(Z750RatedkWh*SurveyHrsIn!W268)</f>
        <v>0.164516129032258</v>
      </c>
      <c r="X268" s="70" t="n">
        <f aca="false">kWhgen!X268/(Z750RatedkWh*SurveyHrsIn!X268)</f>
        <v>0.163799283154122</v>
      </c>
      <c r="Y268" s="70" t="n">
        <f aca="false">kWhgen!Y268/(Z750RatedkWh*SurveyHrsIn!Y268)</f>
        <v>0.197037037037037</v>
      </c>
      <c r="Z268" s="70" t="n">
        <f aca="false">kWhgen!Z268/(Z750RatedkWh*SurveyHrsIn!Z268)</f>
        <v>0.349462365591398</v>
      </c>
      <c r="AA268" s="70" t="n">
        <f aca="false">kWhgen!AA268/(Z750RatedkWh*SurveyHrsIn!AA268)</f>
        <v>0.155185185185185</v>
      </c>
      <c r="AB268" s="70" t="n">
        <f aca="false">kWhgen!AB268/(Z750RatedkWh*SurveyHrsIn!AB268)</f>
        <v>0.3584229390681</v>
      </c>
      <c r="AC268" s="70" t="n">
        <f aca="false">kWhgen!AC268/(Z750RatedkWh*SurveyHrsIn!AC268)</f>
        <v>0.360780239032752</v>
      </c>
      <c r="AD268" s="70" t="n">
        <f aca="false">kWhgen!AD268/(Z750RatedkWh*SurveyHrsIn!AD268)</f>
        <v>0.471428571428571</v>
      </c>
      <c r="AE268" s="70" t="n">
        <f aca="false">kWhgen!AE268/(Z750RatedkWh*SurveyHrsIn!AE268)</f>
        <v>0.365232974910394</v>
      </c>
      <c r="AF268" s="70"/>
      <c r="AG268" s="70"/>
      <c r="AH268" s="70"/>
      <c r="AI268" s="70"/>
      <c r="AJ268" s="70"/>
      <c r="AK268" s="70"/>
      <c r="AL268" s="70"/>
      <c r="AM268" s="70"/>
      <c r="AN268" s="70"/>
      <c r="AO268" s="70" t="n">
        <f aca="false">AVERAGE(E268:P268)</f>
        <v>0.293403880465579</v>
      </c>
      <c r="AP268" s="70" t="n">
        <f aca="false">AVERAGE(Q268:AB268)</f>
        <v>0.283847609255554</v>
      </c>
      <c r="AQ268" s="70" t="n">
        <f aca="false">AVERAGE(AC268:AN268)</f>
        <v>0.399147261790572</v>
      </c>
      <c r="AR268" s="70" t="n">
        <f aca="false">AVERAGE(E268:G268)</f>
        <v>0.309820360571993</v>
      </c>
      <c r="AS268" s="70" t="n">
        <f aca="false">AVERAGE(H268:J268)</f>
        <v>0.294141636798088</v>
      </c>
      <c r="AT268" s="70" t="n">
        <f aca="false">AVERAGE(K268:M268)</f>
        <v>0.221700517722023</v>
      </c>
      <c r="AU268" s="136" t="n">
        <f aca="false">AVERAGE(N268:P268)</f>
        <v>0.347953006770211</v>
      </c>
      <c r="AV268" s="70" t="n">
        <f aca="false">AVERAGE(Q268:S268)</f>
        <v>0.321245093019287</v>
      </c>
      <c r="AW268" s="70" t="n">
        <f aca="false">AVERAGE(T268:V268)</f>
        <v>0.351337697646894</v>
      </c>
      <c r="AX268" s="70" t="n">
        <f aca="false">AVERAGE(W268:Y268)</f>
        <v>0.175117483074472</v>
      </c>
      <c r="AY268" s="70" t="n">
        <f aca="false">AVERAGE(Z268:AB268)</f>
        <v>0.287690163281561</v>
      </c>
      <c r="AZ268" s="70" t="n">
        <f aca="false">AVERAGE(AC268:AE268)</f>
        <v>0.399147261790572</v>
      </c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</row>
    <row r="269" customFormat="false" ht="12.75" hidden="true" customHeight="false" outlineLevel="0" collapsed="false">
      <c r="A269" s="69" t="s">
        <v>12</v>
      </c>
      <c r="B269" s="69" t="n">
        <v>1</v>
      </c>
      <c r="C269" s="69" t="n">
        <v>259</v>
      </c>
      <c r="D269" s="70" t="n">
        <f aca="false">kWhgen!D269/(Z750RatedkWh*SurveyHrsIn!D269)</f>
        <v>0.218637992831541</v>
      </c>
      <c r="E269" s="70" t="n">
        <f aca="false">kWhgen!E269/(Z750RatedkWh*SurveyHrsIn!E269)</f>
        <v>0.342105734767025</v>
      </c>
      <c r="F269" s="70" t="n">
        <f aca="false">kWhgen!F269/(Z750RatedkWh*SurveyHrsIn!F269)</f>
        <v>0.384650825382505</v>
      </c>
      <c r="G269" s="70" t="n">
        <f aca="false">kWhgen!G269/(Z750RatedkWh*SurveyHrsIn!G269)</f>
        <v>0.199103442974074</v>
      </c>
      <c r="H269" s="70" t="n">
        <f aca="false">kWhgen!H269/(Z750RatedkWh*SurveyHrsIn!H269)</f>
        <v>0.279012962962963</v>
      </c>
      <c r="I269" s="70" t="n">
        <f aca="false">kWhgen!I269/(Z750RatedkWh*SurveyHrsIn!I269)</f>
        <v>0.348387096774194</v>
      </c>
      <c r="J269" s="70" t="n">
        <f aca="false">kWhgen!J269/(Z750RatedkWh*SurveyHrsIn!J269)</f>
        <v>0.31</v>
      </c>
      <c r="K269" s="70" t="n">
        <f aca="false">kWhgen!K269/(Z750RatedkWh*SurveyHrsIn!K269)</f>
        <v>0.151612903225806</v>
      </c>
      <c r="L269" s="70" t="n">
        <f aca="false">kWhgen!L269/(Z750RatedkWh*SurveyHrsIn!L269)</f>
        <v>0.180645161290323</v>
      </c>
      <c r="M269" s="70" t="n">
        <f aca="false">kWhgen!M269/(Z750RatedkWh*SurveyHrsIn!M269)</f>
        <v>0.287777777777778</v>
      </c>
      <c r="N269" s="70" t="n">
        <f aca="false">kWhgen!N269/(Z750RatedkWh*SurveyHrsIn!N269)</f>
        <v>0.331754480286738</v>
      </c>
      <c r="O269" s="70" t="n">
        <f aca="false">kWhgen!O269/(Z750RatedkWh*SurveyHrsIn!O269)</f>
        <v>0.302962962962963</v>
      </c>
      <c r="P269" s="70" t="n">
        <f aca="false">kWhgen!P269/(Z750RatedkWh*SurveyHrsIn!P269)</f>
        <v>0.306093189964158</v>
      </c>
      <c r="Q269" s="70" t="n">
        <f aca="false">kWhgen!Q269/(Z750RatedkWh*SurveyHrsIn!Q269)</f>
        <v>0.352329749103943</v>
      </c>
      <c r="R269" s="70" t="n">
        <f aca="false">kWhgen!R269/(Z750RatedkWh*SurveyHrsIn!R269)</f>
        <v>0.342460317460317</v>
      </c>
      <c r="S269" s="70" t="n">
        <f aca="false">kWhgen!S269/(Z750RatedkWh*SurveyHrsIn!S269)</f>
        <v>0.291397849462366</v>
      </c>
      <c r="T269" s="70" t="n">
        <f aca="false">kWhgen!T269/(Z750RatedkWh*SurveyHrsIn!T269)</f>
        <v>0.463446296296296</v>
      </c>
      <c r="U269" s="70" t="n">
        <f aca="false">kWhgen!U269/(Z750RatedkWh*SurveyHrsIn!U269)</f>
        <v>0.371031777120137</v>
      </c>
      <c r="V269" s="70" t="n">
        <f aca="false">kWhgen!V269/(Z750RatedkWh*SurveyHrsIn!V269)</f>
        <v>0.276666666666667</v>
      </c>
      <c r="W269" s="70" t="n">
        <f aca="false">kWhgen!W269/(Z750RatedkWh*SurveyHrsIn!W269)</f>
        <v>0.162365591397849</v>
      </c>
      <c r="X269" s="70" t="n">
        <f aca="false">kWhgen!X269/(Z750RatedkWh*SurveyHrsIn!X269)</f>
        <v>0.167025089605735</v>
      </c>
      <c r="Y269" s="70" t="n">
        <f aca="false">kWhgen!Y269/(Z750RatedkWh*SurveyHrsIn!Y269)</f>
        <v>0.191851851851852</v>
      </c>
      <c r="Z269" s="70" t="n">
        <f aca="false">kWhgen!Z269/(Z750RatedkWh*SurveyHrsIn!Z269)</f>
        <v>0.386379928315412</v>
      </c>
      <c r="AA269" s="70" t="n">
        <f aca="false">kWhgen!AA269/(Z750RatedkWh*SurveyHrsIn!AA269)</f>
        <v>0.387407407407407</v>
      </c>
      <c r="AB269" s="70" t="n">
        <f aca="false">kWhgen!AB269/(Z750RatedkWh*SurveyHrsIn!AB269)</f>
        <v>0.402508960573477</v>
      </c>
      <c r="AC269" s="70" t="n">
        <f aca="false">kWhgen!AC269/(Z750RatedkWh*SurveyHrsIn!AC269)</f>
        <v>0.301163795699921</v>
      </c>
      <c r="AD269" s="70" t="n">
        <f aca="false">kWhgen!AD269/(Z750RatedkWh*SurveyHrsIn!AD269)</f>
        <v>0.457142857142857</v>
      </c>
      <c r="AE269" s="70" t="n">
        <f aca="false">kWhgen!AE269/(Z750RatedkWh*SurveyHrsIn!AE269)</f>
        <v>0.387455197132617</v>
      </c>
      <c r="AF269" s="70"/>
      <c r="AG269" s="70"/>
      <c r="AH269" s="70"/>
      <c r="AI269" s="70"/>
      <c r="AJ269" s="70"/>
      <c r="AK269" s="70"/>
      <c r="AL269" s="70"/>
      <c r="AM269" s="70"/>
      <c r="AN269" s="70"/>
      <c r="AO269" s="70" t="n">
        <f aca="false">AVERAGE(E269:P269)</f>
        <v>0.285342211530711</v>
      </c>
      <c r="AP269" s="70" t="n">
        <f aca="false">AVERAGE(Q269:AB269)</f>
        <v>0.316239290438455</v>
      </c>
      <c r="AQ269" s="70" t="n">
        <f aca="false">AVERAGE(AC269:AN269)</f>
        <v>0.381920616658465</v>
      </c>
      <c r="AR269" s="70" t="n">
        <f aca="false">AVERAGE(E269:G269)</f>
        <v>0.308620001041202</v>
      </c>
      <c r="AS269" s="70" t="n">
        <f aca="false">AVERAGE(H269:J269)</f>
        <v>0.312466686579052</v>
      </c>
      <c r="AT269" s="70" t="n">
        <f aca="false">AVERAGE(K269:M269)</f>
        <v>0.206678614097969</v>
      </c>
      <c r="AU269" s="136" t="n">
        <f aca="false">AVERAGE(N269:P269)</f>
        <v>0.31360354440462</v>
      </c>
      <c r="AV269" s="70" t="n">
        <f aca="false">AVERAGE(Q269:S269)</f>
        <v>0.328729305342209</v>
      </c>
      <c r="AW269" s="70" t="n">
        <f aca="false">AVERAGE(T269:V269)</f>
        <v>0.3703815800277</v>
      </c>
      <c r="AX269" s="70" t="n">
        <f aca="false">AVERAGE(W269:Y269)</f>
        <v>0.173747510951812</v>
      </c>
      <c r="AY269" s="70" t="n">
        <f aca="false">AVERAGE(Z269:AB269)</f>
        <v>0.392098765432099</v>
      </c>
      <c r="AZ269" s="70" t="n">
        <f aca="false">AVERAGE(AC269:AE269)</f>
        <v>0.381920616658465</v>
      </c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</row>
    <row r="270" customFormat="false" ht="12.75" hidden="true" customHeight="false" outlineLevel="0" collapsed="false"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70"/>
      <c r="AQ270" s="70"/>
      <c r="AR270" s="28"/>
      <c r="AS270" s="28"/>
      <c r="AT270" s="28"/>
      <c r="AU270" s="28"/>
      <c r="AV270" s="70"/>
      <c r="AW270" s="70"/>
      <c r="AX270" s="70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</row>
    <row r="271" customFormat="false" ht="12.75" hidden="true" customHeight="false" outlineLevel="0" collapsed="false">
      <c r="A271" s="69" t="s">
        <v>12</v>
      </c>
      <c r="B271" s="69" t="s">
        <v>28</v>
      </c>
      <c r="C271" s="69" t="s">
        <v>102</v>
      </c>
      <c r="D271" s="70" t="n">
        <f aca="false">AVERAGE(D118:D269)</f>
        <v>0.349708616298812</v>
      </c>
      <c r="E271" s="70" t="n">
        <f aca="false">AVERAGE(E118:E269)</f>
        <v>0.34153107904169</v>
      </c>
      <c r="F271" s="70" t="n">
        <f aca="false">AVERAGE(F118:F269)</f>
        <v>0.393669552833233</v>
      </c>
      <c r="G271" s="70" t="n">
        <f aca="false">AVERAGE(G118:G269)</f>
        <v>0.280908728777589</v>
      </c>
      <c r="H271" s="70" t="n">
        <f aca="false">AVERAGE(H118:H269)</f>
        <v>0.325819797758285</v>
      </c>
      <c r="I271" s="70" t="n">
        <f aca="false">AVERAGE(I118:I269)</f>
        <v>0.328095889926429</v>
      </c>
      <c r="J271" s="70" t="n">
        <f aca="false">AVERAGE(J118:J269)</f>
        <v>0.300432346491228</v>
      </c>
      <c r="K271" s="70" t="n">
        <f aca="false">AVERAGE(K118:K269)</f>
        <v>0.154647766726676</v>
      </c>
      <c r="L271" s="70" t="n">
        <f aca="false">AVERAGE(L118:L269)</f>
        <v>0.178320988038083</v>
      </c>
      <c r="M271" s="70" t="n">
        <f aca="false">AVERAGE(M118:M269)</f>
        <v>0.327070869883041</v>
      </c>
      <c r="N271" s="70" t="n">
        <f aca="false">AVERAGE(N118:N269)</f>
        <v>0.327706741652518</v>
      </c>
      <c r="O271" s="70" t="n">
        <f aca="false">AVERAGE(O118:O269)</f>
        <v>0.359658832846004</v>
      </c>
      <c r="P271" s="70" t="n">
        <f aca="false">AVERAGE(P118:P269)</f>
        <v>0.27633091633654</v>
      </c>
      <c r="Q271" s="70" t="n">
        <f aca="false">AVERAGE(Q118:Q269)</f>
        <v>0.300556416242218</v>
      </c>
      <c r="R271" s="70" t="n">
        <f aca="false">AVERAGE(R118:R269)</f>
        <v>0.26126920164996</v>
      </c>
      <c r="S271" s="70" t="n">
        <f aca="false">AVERAGE(S118:S269)</f>
        <v>0.265869894831164</v>
      </c>
      <c r="T271" s="70" t="n">
        <f aca="false">AVERAGE(T118:T269)</f>
        <v>0.420670808966862</v>
      </c>
      <c r="U271" s="70" t="n">
        <f aca="false">AVERAGE(U118:U269)</f>
        <v>0.346142355215997</v>
      </c>
      <c r="V271" s="70" t="n">
        <f aca="false">AVERAGE(V118:V269)</f>
        <v>0.26521008771931</v>
      </c>
      <c r="W271" s="70" t="n">
        <f aca="false">AVERAGE(W118:W269)</f>
        <v>0.154500530560272</v>
      </c>
      <c r="X271" s="70" t="n">
        <f aca="false">AVERAGE(X118:X219,X222:X269)</f>
        <v>0.16769174432497</v>
      </c>
      <c r="Y271" s="70" t="n">
        <f aca="false">AVERAGE(Y118:Y219,Y222:Y269)</f>
        <v>0.187303320987654</v>
      </c>
      <c r="Z271" s="70" t="n">
        <f aca="false">AVERAGE(Z118:Z219,Z222:Z269)</f>
        <v>0.366450489844683</v>
      </c>
      <c r="AA271" s="70" t="n">
        <f aca="false">AVERAGE(AA118:AA219,AA222:AA269)</f>
        <v>0.375456382716049</v>
      </c>
      <c r="AB271" s="70" t="n">
        <f aca="false">AVERAGE(AB118:AB219,AB222:AB269)</f>
        <v>0.407153835125448</v>
      </c>
      <c r="AC271" s="70" t="n">
        <f aca="false">AVERAGE(AC118:AC219,AC222:AC269)</f>
        <v>0.367568863451813</v>
      </c>
      <c r="AD271" s="70" t="n">
        <f aca="false">AVERAGE(AD118:AD219,AD222:AD269)</f>
        <v>0.509412592592593</v>
      </c>
      <c r="AE271" s="70" t="n">
        <f aca="false">AVERAGE(AE118:AE219,AE222:AE269)</f>
        <v>0.376251479091995</v>
      </c>
      <c r="AF271" s="70"/>
      <c r="AG271" s="70"/>
      <c r="AH271" s="70"/>
      <c r="AI271" s="70"/>
      <c r="AJ271" s="70"/>
      <c r="AK271" s="70"/>
      <c r="AL271" s="70"/>
      <c r="AM271" s="70"/>
      <c r="AN271" s="70"/>
      <c r="AO271" s="70" t="n">
        <f aca="false">AVERAGE(AO118:AO219,AO222:AO269)</f>
        <v>0.299324661441302</v>
      </c>
      <c r="AP271" s="70" t="n">
        <f aca="false">AVERAGE(AP118:AP219,AP222:AP269)</f>
        <v>0.293124038593294</v>
      </c>
      <c r="AQ271" s="70" t="n">
        <f aca="false">AVERAGE(AC271:AN271)</f>
        <v>0.417744311712134</v>
      </c>
      <c r="AR271" s="70" t="n">
        <f aca="false">AVERAGE(AR118:AR219,AR222:AR269)</f>
        <v>0.338201234093387</v>
      </c>
      <c r="AS271" s="70" t="n">
        <f aca="false">AVERAGE(AS118:AS219,AS222:AS269)</f>
        <v>0.317757945174565</v>
      </c>
      <c r="AT271" s="70" t="n">
        <f aca="false">AVERAGE(AT118:AT219,AT222:AT269)</f>
        <v>0.220206453487832</v>
      </c>
      <c r="AU271" s="70" t="n">
        <f aca="false">AVERAGE(AU118:AU219,AU222:AU269)</f>
        <v>0.321133013009425</v>
      </c>
      <c r="AV271" s="70" t="n">
        <f aca="false">AVERAGE(AV118:AV219,AV222:AV269)</f>
        <v>0.27558431942311</v>
      </c>
      <c r="AW271" s="70" t="n">
        <f aca="false">AVERAGE(AW118:AW219,AW222:AW269)</f>
        <v>0.344010261075114</v>
      </c>
      <c r="AX271" s="70" t="n">
        <f aca="false">AVERAGE(AX118:AX219,AX222:AX269)</f>
        <v>0.169881337979557</v>
      </c>
      <c r="AY271" s="70" t="n">
        <f aca="false">AVERAGE(AY118:AY219,AY222:AY269)</f>
        <v>0.383020235895394</v>
      </c>
      <c r="AZ271" s="70" t="n">
        <f aca="false">AVERAGE(AC271:AE271)</f>
        <v>0.417744311712134</v>
      </c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</row>
    <row r="272" customFormat="false" ht="12.75" hidden="false" customHeight="false" outlineLevel="0" collapsed="false">
      <c r="A272" s="69" t="s">
        <v>27</v>
      </c>
      <c r="B272" s="69" t="s">
        <v>28</v>
      </c>
      <c r="C272" s="69" t="s">
        <v>102</v>
      </c>
      <c r="D272" s="70" t="n">
        <f aca="false">AVERAGE(D11:D117)</f>
        <v>0.388846330352058</v>
      </c>
      <c r="E272" s="70" t="n">
        <f aca="false">AVERAGE(E11:E117)</f>
        <v>0.362840970756708</v>
      </c>
      <c r="F272" s="70" t="n">
        <f aca="false">AVERAGE(F11:F117)</f>
        <v>0.45212046020241</v>
      </c>
      <c r="G272" s="70" t="n">
        <f aca="false">AVERAGE(G11:G117)</f>
        <v>0.311073593503528</v>
      </c>
      <c r="H272" s="70" t="n">
        <f aca="false">AVERAGE(H11:H117)</f>
        <v>0.382610719972309</v>
      </c>
      <c r="I272" s="70" t="n">
        <f aca="false">AVERAGE(I11:I117)</f>
        <v>0.33090101497337</v>
      </c>
      <c r="J272" s="70" t="n">
        <f aca="false">AVERAGE(J11:J117)</f>
        <v>0.327620976116303</v>
      </c>
      <c r="K272" s="70" t="n">
        <f aca="false">AVERAGE(K11:K117)</f>
        <v>0.15592541788095</v>
      </c>
      <c r="L272" s="70" t="n">
        <f aca="false">AVERAGE(L11:L117)</f>
        <v>0.177318058486584</v>
      </c>
      <c r="M272" s="70" t="n">
        <f aca="false">AVERAGE(M11:M117)</f>
        <v>0.333465489788854</v>
      </c>
      <c r="N272" s="70" t="n">
        <f aca="false">AVERAGE(N11:N117)</f>
        <v>0.336492228586742</v>
      </c>
      <c r="O272" s="70" t="n">
        <f aca="false">AVERAGE(O11:O117)</f>
        <v>0.364068778123918</v>
      </c>
      <c r="P272" s="70" t="n">
        <f aca="false">AVERAGE(P11:P117)</f>
        <v>0.276535356580578</v>
      </c>
      <c r="Q272" s="70" t="n">
        <f aca="false">AVERAGE(Q11:Q117)</f>
        <v>0.345989515291595</v>
      </c>
      <c r="R272" s="70" t="n">
        <f aca="false">AVERAGE(R11:R117)</f>
        <v>0.27311834297582</v>
      </c>
      <c r="S272" s="70" t="n">
        <f aca="false">AVERAGE(S11:S117)</f>
        <v>0.280536646233209</v>
      </c>
      <c r="T272" s="70" t="n">
        <f aca="false">AVERAGE(T11:T117)</f>
        <v>0.404773745240568</v>
      </c>
      <c r="U272" s="70" t="n">
        <f aca="false">AVERAGE(U11:U117)</f>
        <v>0.342392654721283</v>
      </c>
      <c r="V272" s="70" t="n">
        <f aca="false">AVERAGE(V11:V117)</f>
        <v>0.280844305988231</v>
      </c>
      <c r="W272" s="70" t="n">
        <f aca="false">AVERAGE(W11:W117)</f>
        <v>0.15597507788162</v>
      </c>
      <c r="X272" s="70" t="n">
        <f aca="false">AVERAGE(X11:X117)</f>
        <v>0.175263692091247</v>
      </c>
      <c r="Y272" s="70" t="n">
        <f aca="false">AVERAGE(Y11:Y117)</f>
        <v>0.18722037037037</v>
      </c>
      <c r="Z272" s="70" t="n">
        <f aca="false">AVERAGE(Z11:Z117)</f>
        <v>0.363957407965699</v>
      </c>
      <c r="AA272" s="70" t="n">
        <f aca="false">AVERAGE(AA11:AA117)</f>
        <v>0.365620647282797</v>
      </c>
      <c r="AB272" s="70" t="n">
        <f aca="false">AVERAGE(AB11:AB117)</f>
        <v>0.416033078752554</v>
      </c>
      <c r="AC272" s="70" t="n">
        <f aca="false">AVERAGE(AC11:AC117)</f>
        <v>0.37452617827354</v>
      </c>
      <c r="AD272" s="70" t="n">
        <f aca="false">AVERAGE(AD11:AD117)</f>
        <v>0.513142634623943</v>
      </c>
      <c r="AE272" s="70" t="n">
        <f aca="false">AVERAGE(AE11:AE117)</f>
        <v>0.349805232304961</v>
      </c>
      <c r="AF272" s="70"/>
      <c r="AG272" s="70"/>
      <c r="AH272" s="70"/>
      <c r="AI272" s="70"/>
      <c r="AJ272" s="70"/>
      <c r="AK272" s="70"/>
      <c r="AL272" s="70"/>
      <c r="AM272" s="70"/>
      <c r="AN272" s="70"/>
      <c r="AO272" s="70" t="n">
        <f aca="false">AVERAGE(AO11:AO117)</f>
        <v>0.317581088747688</v>
      </c>
      <c r="AP272" s="70" t="n">
        <f aca="false">AVERAGE(Q272:AB272)</f>
        <v>0.299310457066249</v>
      </c>
      <c r="AQ272" s="70" t="n">
        <f aca="false">AVERAGE(AC272:AN272)</f>
        <v>0.412491348400815</v>
      </c>
      <c r="AR272" s="70" t="n">
        <f aca="false">AVERAGE(AR11:AR117)</f>
        <v>0.375345008154215</v>
      </c>
      <c r="AS272" s="70" t="n">
        <f aca="false">AVERAGE(AS11:AS117)</f>
        <v>0.347044237020661</v>
      </c>
      <c r="AT272" s="70" t="n">
        <f aca="false">AVERAGE(AT11:AT117)</f>
        <v>0.22223632205213</v>
      </c>
      <c r="AU272" s="70" t="n">
        <f aca="false">AVERAGE(AU11:AU117)</f>
        <v>0.325698787763746</v>
      </c>
      <c r="AV272" s="70" t="n">
        <f aca="false">AVERAGE(Q272:S272)</f>
        <v>0.299881501500208</v>
      </c>
      <c r="AW272" s="70" t="n">
        <f aca="false">AVERAGE(T272:V272)</f>
        <v>0.342670235316694</v>
      </c>
      <c r="AX272" s="70" t="n">
        <f aca="false">AVERAGE(W272:Y272)</f>
        <v>0.172819713447746</v>
      </c>
      <c r="AY272" s="70" t="n">
        <f aca="false">AVERAGE(Z272:AB272)</f>
        <v>0.38187037800035</v>
      </c>
      <c r="AZ272" s="70" t="n">
        <f aca="false">AVERAGE(AC272:AE272)</f>
        <v>0.412491348400815</v>
      </c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</row>
    <row r="273" customFormat="false" ht="12.75" hidden="true" customHeight="false" outlineLevel="0" collapsed="false">
      <c r="A273" s="69" t="s">
        <v>14</v>
      </c>
      <c r="B273" s="69" t="s">
        <v>28</v>
      </c>
      <c r="C273" s="69" t="s">
        <v>102</v>
      </c>
      <c r="D273" s="70" t="n">
        <f aca="false">AVERAGE(D220:D221)</f>
        <v>0.394793906810036</v>
      </c>
      <c r="E273" s="70" t="n">
        <f aca="false">AVERAGE(E220:E221)</f>
        <v>0.375187275985663</v>
      </c>
      <c r="F273" s="70" t="n">
        <f aca="false">AVERAGE(F220:F221)</f>
        <v>0.436236650360917</v>
      </c>
      <c r="G273" s="70" t="n">
        <v>1E-006</v>
      </c>
      <c r="H273" s="70" t="n">
        <v>1E-006</v>
      </c>
      <c r="I273" s="70" t="n">
        <v>1E-006</v>
      </c>
      <c r="J273" s="70" t="n">
        <v>1E-006</v>
      </c>
      <c r="K273" s="70" t="n">
        <v>1E-006</v>
      </c>
      <c r="L273" s="70" t="n">
        <v>1E-006</v>
      </c>
      <c r="M273" s="70" t="n">
        <v>1E-006</v>
      </c>
      <c r="N273" s="70" t="n">
        <v>1E-006</v>
      </c>
      <c r="O273" s="70" t="n">
        <v>1E-006</v>
      </c>
      <c r="P273" s="70" t="n">
        <v>1E-006</v>
      </c>
      <c r="Q273" s="70" t="n">
        <f aca="false">AVERAGE(Q220:Q221)</f>
        <v>0.386021505376344</v>
      </c>
      <c r="R273" s="70" t="n">
        <f aca="false">AVERAGE(R220:R221)</f>
        <v>0.222222222222222</v>
      </c>
      <c r="S273" s="70" t="n">
        <f aca="false">AVERAGE(S220:S221)</f>
        <v>0.290143369175627</v>
      </c>
      <c r="T273" s="70" t="n">
        <f aca="false">AVERAGE(T220:T221)</f>
        <v>0.396883333333333</v>
      </c>
      <c r="U273" s="70" t="n">
        <f aca="false">AVERAGE(U220:U221)</f>
        <v>0.360288032293787</v>
      </c>
      <c r="V273" s="70" t="n">
        <f aca="false">AVERAGE(V220:V221)</f>
        <v>0.274287037037037</v>
      </c>
      <c r="W273" s="70" t="n">
        <f aca="false">AVERAGE(W220:W221)</f>
        <v>0.14336917562724</v>
      </c>
      <c r="X273" s="70" t="n">
        <f aca="false">AVERAGE(X220:X221)</f>
        <v>0.159677419354839</v>
      </c>
      <c r="Y273" s="70" t="n">
        <f aca="false">AVERAGE(Y220:Y221)</f>
        <v>0.164074074074074</v>
      </c>
      <c r="Z273" s="70" t="n">
        <f aca="false">AVERAGE(Z220:Z221)</f>
        <v>0.326523297491039</v>
      </c>
      <c r="AA273" s="70" t="n">
        <f aca="false">AVERAGE(AA220:AA221)</f>
        <v>0.372222222222222</v>
      </c>
      <c r="AB273" s="70" t="n">
        <f aca="false">AVERAGE(AB220:AB221)</f>
        <v>0.405017921146953</v>
      </c>
      <c r="AC273" s="70" t="n">
        <f aca="false">AVERAGE(AC220:AC221)</f>
        <v>0.395533789501112</v>
      </c>
      <c r="AD273" s="70" t="n">
        <f aca="false">AVERAGE(AD220:AD221)</f>
        <v>0.560119047619048</v>
      </c>
      <c r="AE273" s="70" t="n">
        <f aca="false">AVERAGE(AE220:AE221)</f>
        <v>0.364516129032258</v>
      </c>
      <c r="AF273" s="70"/>
      <c r="AG273" s="70"/>
      <c r="AH273" s="70"/>
      <c r="AI273" s="70"/>
      <c r="AJ273" s="70"/>
      <c r="AK273" s="70"/>
      <c r="AL273" s="70"/>
      <c r="AM273" s="70"/>
      <c r="AN273" s="70"/>
      <c r="AO273" s="70" t="n">
        <f aca="false">AVERAGE(AO220:AO221)</f>
        <v>0.313875957207335</v>
      </c>
      <c r="AP273" s="70" t="n">
        <f aca="false">AVERAGE(AP220:AP221)</f>
        <v>0.291727467446227</v>
      </c>
      <c r="AQ273" s="70" t="n">
        <f aca="false">AVERAGE(AC273:AN273)</f>
        <v>0.440056322050806</v>
      </c>
      <c r="AR273" s="70" t="n">
        <f aca="false">AVERAGE(AR220:AR221)</f>
        <v>0.376344579526274</v>
      </c>
      <c r="AS273" s="70" t="n">
        <f aca="false">AVERAGE(AS220:AS221)</f>
        <v>0.344970977698128</v>
      </c>
      <c r="AT273" s="70" t="n">
        <f aca="false">AVERAGE(AT220:AT221)</f>
        <v>0.205519812823576</v>
      </c>
      <c r="AU273" s="70" t="n">
        <f aca="false">AVERAGE(AU220:AU221)</f>
        <v>0.328668458781362</v>
      </c>
      <c r="AV273" s="70" t="n">
        <f aca="false">AVERAGE(AV220:AV221)</f>
        <v>0.299462365591398</v>
      </c>
      <c r="AW273" s="70" t="n">
        <f aca="false">AVERAGE(AW220:AW221)</f>
        <v>0.343819467554719</v>
      </c>
      <c r="AX273" s="70" t="n">
        <f aca="false">AVERAGE(AX220:AX221)</f>
        <v>0.155706889685384</v>
      </c>
      <c r="AY273" s="70" t="n">
        <f aca="false">AVERAGE(AY220:AY221)</f>
        <v>0.367921146953405</v>
      </c>
      <c r="AZ273" s="70" t="n">
        <f aca="false">AVERAGE(AC273:AE273)</f>
        <v>0.440056322050806</v>
      </c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</row>
    <row r="274" customFormat="false" ht="12.75" hidden="false" customHeight="false" outlineLevel="0" collapsed="false"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70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</row>
    <row r="275" customFormat="false" ht="12.75" hidden="false" customHeight="false" outlineLevel="0" collapsed="false"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</row>
    <row r="276" customFormat="false" ht="12.75" hidden="false" customHeight="false" outlineLevel="0" collapsed="false"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Z281"/>
  <sheetViews>
    <sheetView showFormulas="false" showGridLines="true" showRowColHeaders="true" showZeros="true" rightToLeft="false" tabSelected="false" showOutlineSymbols="true" defaultGridColor="true" view="normal" topLeftCell="A6" colorId="64" zoomScale="100" zoomScaleNormal="100" zoomScalePageLayoutView="100" workbookViewId="0">
      <selection pane="topLeft" activeCell="A6" activeCellId="0" sqref="A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1" style="7" width="9.14"/>
    <col collapsed="false" customWidth="true" hidden="true" outlineLevel="0" max="24" min="4" style="0" width="9.14"/>
    <col collapsed="false" customWidth="true" hidden="true" outlineLevel="0" max="25" min="25" style="0" width="9.28"/>
    <col collapsed="false" customWidth="true" hidden="true" outlineLevel="0" max="27" min="26" style="0" width="9.14"/>
    <col collapsed="false" customWidth="false" hidden="true" outlineLevel="0" max="28" min="28" style="0" width="9.06"/>
    <col collapsed="false" customWidth="false" hidden="true" outlineLevel="0" max="40" min="32" style="0" width="9.06"/>
    <col collapsed="false" customWidth="true" hidden="true" outlineLevel="0" max="42" min="41" style="0" width="11.56"/>
    <col collapsed="false" customWidth="true" hidden="false" outlineLevel="0" max="43" min="43" style="0" width="11.56"/>
    <col collapsed="false" customWidth="true" hidden="true" outlineLevel="0" max="47" min="44" style="0" width="9.14"/>
    <col collapsed="false" customWidth="false" hidden="true" outlineLevel="0" max="51" min="48" style="0" width="9.06"/>
  </cols>
  <sheetData>
    <row r="1" customFormat="false" ht="12.75" hidden="true" customHeight="false" outlineLevel="0" collapsed="false"/>
    <row r="2" customFormat="false" ht="12.75" hidden="true" customHeight="false" outlineLevel="0" collapsed="false"/>
    <row r="3" customFormat="false" ht="12.75" hidden="true" customHeight="false" outlineLevel="0" collapsed="false"/>
    <row r="4" customFormat="false" ht="12.75" hidden="true" customHeight="false" outlineLevel="0" collapsed="false"/>
    <row r="5" customFormat="false" ht="20.25" hidden="true" customHeight="false" outlineLevel="0" collapsed="false">
      <c r="A5" s="135"/>
    </row>
    <row r="6" customFormat="false" ht="21" hidden="false" customHeight="true" outlineLevel="0" collapsed="false">
      <c r="A6" s="66" t="s">
        <v>100</v>
      </c>
    </row>
    <row r="7" customFormat="false" ht="21.75" hidden="false" customHeight="true" outlineLevel="0" collapsed="false">
      <c r="A7" s="66" t="s">
        <v>103</v>
      </c>
    </row>
    <row r="8" customFormat="false" ht="13.9" hidden="false" customHeight="true" outlineLevel="0" collapsed="false">
      <c r="D8" s="0" t="n">
        <v>1999</v>
      </c>
    </row>
    <row r="9" customFormat="false" ht="12.75" hidden="false" customHeight="false" outlineLevel="0" collapsed="false">
      <c r="A9" s="67"/>
      <c r="B9" s="67"/>
      <c r="C9" s="67"/>
      <c r="D9" s="0" t="s">
        <v>15</v>
      </c>
      <c r="E9" s="67" t="n">
        <v>2000</v>
      </c>
      <c r="F9" s="67" t="n">
        <v>2000</v>
      </c>
      <c r="G9" s="67" t="n">
        <v>2000</v>
      </c>
      <c r="H9" s="67" t="n">
        <v>2000</v>
      </c>
      <c r="I9" s="67" t="n">
        <v>2000</v>
      </c>
      <c r="J9" s="67" t="n">
        <v>2000</v>
      </c>
      <c r="K9" s="67" t="n">
        <v>2000</v>
      </c>
      <c r="L9" s="67" t="n">
        <v>2000</v>
      </c>
      <c r="M9" s="67" t="n">
        <v>2000</v>
      </c>
      <c r="N9" s="67" t="n">
        <v>2000</v>
      </c>
      <c r="O9" s="67" t="n">
        <v>2000</v>
      </c>
      <c r="P9" s="67" t="n">
        <v>2000</v>
      </c>
      <c r="Q9" s="67" t="n">
        <v>2001</v>
      </c>
      <c r="R9" s="67" t="n">
        <v>2001</v>
      </c>
      <c r="S9" s="67" t="n">
        <v>2001</v>
      </c>
      <c r="T9" s="67" t="n">
        <v>2001</v>
      </c>
      <c r="U9" s="67" t="n">
        <v>2001</v>
      </c>
      <c r="V9" s="67" t="n">
        <v>2001</v>
      </c>
      <c r="W9" s="67" t="n">
        <v>2001</v>
      </c>
      <c r="X9" s="67" t="n">
        <v>2001</v>
      </c>
      <c r="Y9" s="67" t="n">
        <v>2001</v>
      </c>
      <c r="Z9" s="67" t="n">
        <v>2001</v>
      </c>
      <c r="AA9" s="67" t="n">
        <v>2001</v>
      </c>
      <c r="AB9" s="67" t="n">
        <v>2001</v>
      </c>
      <c r="AC9" s="67" t="n">
        <v>2002</v>
      </c>
      <c r="AD9" s="67" t="n">
        <v>2002</v>
      </c>
      <c r="AE9" s="67" t="n">
        <v>2002</v>
      </c>
      <c r="AF9" s="67" t="n">
        <v>2002</v>
      </c>
      <c r="AG9" s="67" t="n">
        <v>2002</v>
      </c>
      <c r="AH9" s="67" t="n">
        <v>2002</v>
      </c>
      <c r="AI9" s="67" t="n">
        <v>2002</v>
      </c>
      <c r="AJ9" s="67" t="n">
        <v>2002</v>
      </c>
      <c r="AK9" s="67" t="n">
        <v>2002</v>
      </c>
      <c r="AL9" s="67" t="n">
        <v>2002</v>
      </c>
      <c r="AM9" s="67" t="n">
        <v>2002</v>
      </c>
      <c r="AN9" s="67" t="n">
        <v>2002</v>
      </c>
      <c r="AO9" s="67" t="n">
        <v>2000</v>
      </c>
      <c r="AP9" s="67" t="n">
        <v>2001</v>
      </c>
      <c r="AQ9" s="67" t="n">
        <v>2002</v>
      </c>
      <c r="AR9" s="67" t="n">
        <v>2000</v>
      </c>
      <c r="AS9" s="67" t="n">
        <v>2000</v>
      </c>
      <c r="AT9" s="67" t="n">
        <v>2000</v>
      </c>
      <c r="AU9" s="67" t="n">
        <v>2000</v>
      </c>
      <c r="AV9" s="67" t="n">
        <v>2002</v>
      </c>
      <c r="AW9" s="67" t="n">
        <v>2001</v>
      </c>
      <c r="AX9" s="67" t="n">
        <v>2001</v>
      </c>
      <c r="AY9" s="67" t="n">
        <v>2001</v>
      </c>
      <c r="AZ9" s="67" t="n">
        <v>2002</v>
      </c>
    </row>
    <row r="10" customFormat="false" ht="12.75" hidden="false" customHeight="false" outlineLevel="0" collapsed="false">
      <c r="A10" s="68" t="s">
        <v>2</v>
      </c>
      <c r="B10" s="68" t="s">
        <v>3</v>
      </c>
      <c r="C10" s="68" t="s">
        <v>4</v>
      </c>
      <c r="E10" s="68" t="s">
        <v>16</v>
      </c>
      <c r="F10" s="68" t="s">
        <v>17</v>
      </c>
      <c r="G10" s="68" t="s">
        <v>18</v>
      </c>
      <c r="H10" s="68" t="s">
        <v>19</v>
      </c>
      <c r="I10" s="68" t="s">
        <v>20</v>
      </c>
      <c r="J10" s="68" t="s">
        <v>21</v>
      </c>
      <c r="K10" s="68" t="s">
        <v>22</v>
      </c>
      <c r="L10" s="68" t="s">
        <v>23</v>
      </c>
      <c r="M10" s="68" t="s">
        <v>24</v>
      </c>
      <c r="N10" s="68" t="s">
        <v>25</v>
      </c>
      <c r="O10" s="68" t="s">
        <v>26</v>
      </c>
      <c r="P10" s="68" t="s">
        <v>15</v>
      </c>
      <c r="Q10" s="68" t="s">
        <v>16</v>
      </c>
      <c r="R10" s="68" t="s">
        <v>17</v>
      </c>
      <c r="S10" s="68" t="s">
        <v>18</v>
      </c>
      <c r="T10" s="68" t="s">
        <v>19</v>
      </c>
      <c r="U10" s="68" t="s">
        <v>20</v>
      </c>
      <c r="V10" s="68" t="s">
        <v>21</v>
      </c>
      <c r="W10" s="68" t="s">
        <v>22</v>
      </c>
      <c r="X10" s="68" t="s">
        <v>23</v>
      </c>
      <c r="Y10" s="68" t="s">
        <v>24</v>
      </c>
      <c r="Z10" s="68" t="s">
        <v>25</v>
      </c>
      <c r="AA10" s="68" t="s">
        <v>26</v>
      </c>
      <c r="AB10" s="68" t="s">
        <v>15</v>
      </c>
      <c r="AC10" s="68" t="s">
        <v>16</v>
      </c>
      <c r="AD10" s="68" t="s">
        <v>17</v>
      </c>
      <c r="AE10" s="68" t="s">
        <v>18</v>
      </c>
      <c r="AF10" s="68" t="s">
        <v>19</v>
      </c>
      <c r="AG10" s="68" t="s">
        <v>20</v>
      </c>
      <c r="AH10" s="68" t="s">
        <v>21</v>
      </c>
      <c r="AI10" s="68" t="s">
        <v>22</v>
      </c>
      <c r="AJ10" s="68" t="s">
        <v>23</v>
      </c>
      <c r="AK10" s="68" t="s">
        <v>24</v>
      </c>
      <c r="AL10" s="68" t="s">
        <v>25</v>
      </c>
      <c r="AM10" s="68" t="s">
        <v>26</v>
      </c>
      <c r="AN10" s="68" t="s">
        <v>15</v>
      </c>
      <c r="AO10" s="68" t="s">
        <v>61</v>
      </c>
      <c r="AP10" s="68" t="s">
        <v>61</v>
      </c>
      <c r="AQ10" s="68" t="s">
        <v>61</v>
      </c>
      <c r="AR10" s="68" t="s">
        <v>62</v>
      </c>
      <c r="AS10" s="68" t="s">
        <v>63</v>
      </c>
      <c r="AT10" s="68" t="s">
        <v>64</v>
      </c>
      <c r="AU10" s="68" t="s">
        <v>65</v>
      </c>
      <c r="AV10" s="68" t="s">
        <v>62</v>
      </c>
      <c r="AW10" s="68" t="s">
        <v>63</v>
      </c>
      <c r="AX10" s="68" t="s">
        <v>64</v>
      </c>
      <c r="AY10" s="68" t="s">
        <v>65</v>
      </c>
      <c r="AZ10" s="68" t="s">
        <v>62</v>
      </c>
    </row>
    <row r="11" customFormat="false" ht="12.75" hidden="false" customHeight="false" outlineLevel="0" collapsed="false">
      <c r="A11" s="69" t="s">
        <v>27</v>
      </c>
      <c r="B11" s="69" t="n">
        <v>2</v>
      </c>
      <c r="C11" s="69" t="n">
        <v>1</v>
      </c>
      <c r="D11" s="70" t="n">
        <f aca="false">OphrsIn!D10/SurveyHrsIn!D11</f>
        <v>0.962903225806452</v>
      </c>
      <c r="E11" s="70" t="n">
        <f aca="false">OphrsIn!E10/SurveyHrsIn!E11</f>
        <v>0.909408602150538</v>
      </c>
      <c r="F11" s="70" t="n">
        <f aca="false">OphrsIn!F10/SurveyHrsIn!F11</f>
        <v>0.895258620689655</v>
      </c>
      <c r="G11" s="70" t="n">
        <f aca="false">OphrsIn!G10/SurveyHrsIn!G11</f>
        <v>0.97486559139785</v>
      </c>
      <c r="H11" s="70" t="n">
        <f aca="false">OphrsIn!H10/SurveyHrsIn!H11</f>
        <v>0.954444444444445</v>
      </c>
      <c r="I11" s="70" t="n">
        <f aca="false">OphrsIn!I10/SurveyHrsIn!I11</f>
        <v>0.990860215053764</v>
      </c>
      <c r="J11" s="70" t="n">
        <f aca="false">OphrsIn!J10/SurveyHrsIn!J11</f>
        <v>0.972777777777778</v>
      </c>
      <c r="K11" s="70" t="n">
        <f aca="false">OphrsIn!K10/SurveyHrsIn!K11</f>
        <v>0.930241935483871</v>
      </c>
      <c r="L11" s="70" t="n">
        <f aca="false">OphrsIn!L10/SurveyHrsIn!L11</f>
        <v>0.941666666666667</v>
      </c>
      <c r="M11" s="70" t="n">
        <f aca="false">OphrsIn!M10/SurveyHrsIn!M11</f>
        <v>0.997638888888889</v>
      </c>
      <c r="N11" s="70" t="n">
        <f aca="false">OphrsIn!N10/SurveyHrsIn!N11</f>
        <v>0.978629032258065</v>
      </c>
      <c r="O11" s="70" t="n">
        <f aca="false">OphrsIn!O10/SurveyHrsIn!O11</f>
        <v>0.948333333333333</v>
      </c>
      <c r="P11" s="70" t="n">
        <f aca="false">OphrsIn!P10/SurveyHrsIn!P11</f>
        <v>0.865322580645161</v>
      </c>
      <c r="Q11" s="70" t="n">
        <f aca="false">OphrsIn!Q10/SurveyHrsIn!Q11</f>
        <v>0.955779569892473</v>
      </c>
      <c r="R11" s="70" t="n">
        <f aca="false">OphrsIn!R10/SurveyHrsIn!R11</f>
        <v>0.975892857142857</v>
      </c>
      <c r="S11" s="70" t="n">
        <f aca="false">OphrsIn!S10/SurveyHrsIn!S11</f>
        <v>0.941397849462366</v>
      </c>
      <c r="T11" s="70" t="n">
        <f aca="false">OphrsIn!T10/SurveyHrsIn!T11</f>
        <v>0.964444444444444</v>
      </c>
      <c r="U11" s="70" t="n">
        <f aca="false">OphrsIn!U10/SurveyHrsIn!U11</f>
        <v>0.985887096774194</v>
      </c>
      <c r="V11" s="70" t="n">
        <f aca="false">OphrsIn!V10/SurveyHrsIn!V11</f>
        <v>0.96625</v>
      </c>
      <c r="W11" s="70" t="n">
        <f aca="false">OphrsIn!W10/SurveyHrsIn!W11</f>
        <v>0.939381720430108</v>
      </c>
      <c r="X11" s="70" t="n">
        <f aca="false">OphrsIn!X10/SurveyHrsIn!X11</f>
        <v>0.995698924731183</v>
      </c>
      <c r="Y11" s="70" t="n">
        <f aca="false">OphrsIn!Y10/SurveyHrsIn!Y11</f>
        <v>0.956944444444445</v>
      </c>
      <c r="Z11" s="70" t="n">
        <f aca="false">OphrsIn!Z10/SurveyHrsIn!Z11</f>
        <v>0.983467741935484</v>
      </c>
      <c r="AA11" s="70" t="n">
        <f aca="false">OphrsIn!AA10/SurveyHrsIn!AA11</f>
        <v>0.924166666666667</v>
      </c>
      <c r="AB11" s="70" t="n">
        <f aca="false">OphrsIn!AB10/SurveyHrsIn!AB11</f>
        <v>0.998790322580645</v>
      </c>
      <c r="AC11" s="70" t="n">
        <f aca="false">OphrsIn!AC10/SurveyHrsIn!AC11</f>
        <v>0.997311827956989</v>
      </c>
      <c r="AD11" s="70" t="n">
        <f aca="false">OphrsIn!AD10/SurveyHrsIn!AD11</f>
        <v>0.920684523809524</v>
      </c>
      <c r="AE11" s="70" t="n">
        <f aca="false">OphrsIn!AE10/SurveyHrsIn!AE11</f>
        <v>0.970340053763441</v>
      </c>
      <c r="AF11" s="70"/>
      <c r="AG11" s="70"/>
      <c r="AH11" s="70"/>
      <c r="AI11" s="70"/>
      <c r="AJ11" s="70"/>
      <c r="AK11" s="70"/>
      <c r="AL11" s="70"/>
      <c r="AM11" s="70"/>
      <c r="AN11" s="70"/>
      <c r="AO11" s="70" t="n">
        <f aca="false">AVERAGE(E11:P11)</f>
        <v>0.946620640732501</v>
      </c>
      <c r="AP11" s="70" t="n">
        <f aca="false">AVERAGE(Q11:AB11)</f>
        <v>0.965675136542072</v>
      </c>
      <c r="AQ11" s="70" t="n">
        <f aca="false">AVERAGE(AC11:AN11)</f>
        <v>0.962778801843318</v>
      </c>
      <c r="AR11" s="70" t="n">
        <f aca="false">AVERAGE(E11:G11)</f>
        <v>0.926510938079348</v>
      </c>
      <c r="AS11" s="70" t="n">
        <f aca="false">AVERAGE(H11:J11)</f>
        <v>0.972694145758662</v>
      </c>
      <c r="AT11" s="70" t="n">
        <f aca="false">AVERAGE(K11:M11)</f>
        <v>0.956515830346476</v>
      </c>
      <c r="AU11" s="70" t="n">
        <f aca="false">AVERAGE(N11:P11)</f>
        <v>0.93076164874552</v>
      </c>
      <c r="AV11" s="70" t="n">
        <f aca="false">AVERAGE(Q11:S11)</f>
        <v>0.957690092165899</v>
      </c>
      <c r="AW11" s="70" t="n">
        <f aca="false">AVERAGE(T11:V11)</f>
        <v>0.972193847072879</v>
      </c>
      <c r="AX11" s="70" t="n">
        <f aca="false">AVERAGE(W11:Y11)</f>
        <v>0.964008363201912</v>
      </c>
      <c r="AY11" s="70" t="n">
        <f aca="false">AVERAGE(Z11:AB11)</f>
        <v>0.968808243727599</v>
      </c>
      <c r="AZ11" s="70" t="n">
        <f aca="false">AVERAGE(AC11:AE11)</f>
        <v>0.962778801843318</v>
      </c>
    </row>
    <row r="12" customFormat="false" ht="12.75" hidden="false" customHeight="false" outlineLevel="0" collapsed="false">
      <c r="A12" s="69" t="s">
        <v>27</v>
      </c>
      <c r="B12" s="69" t="n">
        <v>2</v>
      </c>
      <c r="C12" s="69" t="n">
        <v>2</v>
      </c>
      <c r="D12" s="70" t="n">
        <f aca="false">OphrsIn!D11/SurveyHrsIn!D12</f>
        <v>0.967741935483871</v>
      </c>
      <c r="E12" s="70" t="n">
        <f aca="false">OphrsIn!E11/SurveyHrsIn!E12</f>
        <v>0.797715053763441</v>
      </c>
      <c r="F12" s="70" t="n">
        <f aca="false">OphrsIn!F11/SurveyHrsIn!F12</f>
        <v>0.998419540229885</v>
      </c>
      <c r="G12" s="70" t="n">
        <f aca="false">OphrsIn!G11/SurveyHrsIn!G12</f>
        <v>0.99986559139785</v>
      </c>
      <c r="H12" s="70" t="n">
        <f aca="false">OphrsIn!H11/SurveyHrsIn!H12</f>
        <v>0.695138888888889</v>
      </c>
      <c r="I12" s="70" t="n">
        <f aca="false">OphrsIn!I11/SurveyHrsIn!I12</f>
        <v>0.511424731182796</v>
      </c>
      <c r="J12" s="70" t="n">
        <f aca="false">OphrsIn!J11/SurveyHrsIn!J12</f>
        <v>0.963055555555556</v>
      </c>
      <c r="K12" s="70" t="n">
        <f aca="false">OphrsIn!K11/SurveyHrsIn!K12</f>
        <v>0.990860215053764</v>
      </c>
      <c r="L12" s="70" t="n">
        <f aca="false">OphrsIn!L11/SurveyHrsIn!L12</f>
        <v>0.846505376344086</v>
      </c>
      <c r="M12" s="70" t="n">
        <f aca="false">OphrsIn!M11/SurveyHrsIn!M12</f>
        <v>0.979583333333333</v>
      </c>
      <c r="N12" s="70" t="n">
        <f aca="false">OphrsIn!N11/SurveyHrsIn!N12</f>
        <v>0.999596774193548</v>
      </c>
      <c r="O12" s="70" t="n">
        <f aca="false">OphrsIn!O11/SurveyHrsIn!O12</f>
        <v>0.999861111111111</v>
      </c>
      <c r="P12" s="70" t="n">
        <f aca="false">OphrsIn!P11/SurveyHrsIn!P12</f>
        <v>0.877016129032258</v>
      </c>
      <c r="Q12" s="70" t="n">
        <f aca="false">OphrsIn!Q11/SurveyHrsIn!Q12</f>
        <v>0.783467741935484</v>
      </c>
      <c r="R12" s="70" t="n">
        <f aca="false">OphrsIn!R11/SurveyHrsIn!R12</f>
        <v>0.502976190476191</v>
      </c>
      <c r="S12" s="70" t="n">
        <f aca="false">OphrsIn!S11/SurveyHrsIn!S12</f>
        <v>0.994220430107527</v>
      </c>
      <c r="T12" s="70" t="n">
        <f aca="false">OphrsIn!T11/SurveyHrsIn!T12</f>
        <v>0.997361111111111</v>
      </c>
      <c r="U12" s="70" t="n">
        <f aca="false">OphrsIn!U11/SurveyHrsIn!U12</f>
        <v>0.999731182795699</v>
      </c>
      <c r="V12" s="70" t="n">
        <f aca="false">OphrsIn!V11/SurveyHrsIn!V12</f>
        <v>0.998333333333333</v>
      </c>
      <c r="W12" s="70" t="n">
        <f aca="false">OphrsIn!W11/SurveyHrsIn!W12</f>
        <v>0.988978494623656</v>
      </c>
      <c r="X12" s="70" t="n">
        <f aca="false">OphrsIn!X11/SurveyHrsIn!X12</f>
        <v>0.994623655913979</v>
      </c>
      <c r="Y12" s="70" t="n">
        <f aca="false">OphrsIn!Y11/SurveyHrsIn!Y12</f>
        <v>0.996527777777778</v>
      </c>
      <c r="Z12" s="70" t="n">
        <f aca="false">OphrsIn!Z11/SurveyHrsIn!Z12</f>
        <v>0.994489247311828</v>
      </c>
      <c r="AA12" s="70" t="n">
        <f aca="false">OphrsIn!AA11/SurveyHrsIn!AA12</f>
        <v>0.999861111111111</v>
      </c>
      <c r="AB12" s="70" t="n">
        <f aca="false">OphrsIn!AB11/SurveyHrsIn!AB12</f>
        <v>0.954569892473118</v>
      </c>
      <c r="AC12" s="70" t="n">
        <f aca="false">OphrsIn!AC11/SurveyHrsIn!AC12</f>
        <v>0.996908602150538</v>
      </c>
      <c r="AD12" s="70" t="n">
        <f aca="false">OphrsIn!AD11/SurveyHrsIn!AD12</f>
        <v>0.981547619047619</v>
      </c>
      <c r="AE12" s="70" t="n">
        <f aca="false">OphrsIn!AE11/SurveyHrsIn!AE12</f>
        <v>0.978497311827957</v>
      </c>
      <c r="AF12" s="70"/>
      <c r="AG12" s="70"/>
      <c r="AH12" s="70"/>
      <c r="AI12" s="70"/>
      <c r="AJ12" s="70"/>
      <c r="AK12" s="70"/>
      <c r="AL12" s="70"/>
      <c r="AM12" s="70"/>
      <c r="AN12" s="70"/>
      <c r="AO12" s="70" t="n">
        <f aca="false">AVERAGE(E12:P12)</f>
        <v>0.88825352500721</v>
      </c>
      <c r="AP12" s="70" t="n">
        <f aca="false">AVERAGE(Q12:AB12)</f>
        <v>0.933761680747568</v>
      </c>
      <c r="AQ12" s="70" t="n">
        <f aca="false">AVERAGE(AC12:AN12)</f>
        <v>0.985651177675371</v>
      </c>
      <c r="AR12" s="70" t="n">
        <f aca="false">AVERAGE(E12:G12)</f>
        <v>0.932000061797059</v>
      </c>
      <c r="AS12" s="70" t="n">
        <f aca="false">AVERAGE(H12:J12)</f>
        <v>0.723206391875747</v>
      </c>
      <c r="AT12" s="70" t="n">
        <f aca="false">AVERAGE(K12:M12)</f>
        <v>0.938982974910394</v>
      </c>
      <c r="AU12" s="70" t="n">
        <f aca="false">AVERAGE(N12:P12)</f>
        <v>0.958824671445639</v>
      </c>
      <c r="AV12" s="70" t="n">
        <f aca="false">AVERAGE(Q12:S12)</f>
        <v>0.760221454173067</v>
      </c>
      <c r="AW12" s="70" t="n">
        <f aca="false">AVERAGE(T12:V12)</f>
        <v>0.998475209080048</v>
      </c>
      <c r="AX12" s="70" t="n">
        <f aca="false">AVERAGE(W12:Y12)</f>
        <v>0.993376642771804</v>
      </c>
      <c r="AY12" s="70" t="n">
        <f aca="false">AVERAGE(Z12:AB12)</f>
        <v>0.982973416965353</v>
      </c>
      <c r="AZ12" s="70" t="n">
        <f aca="false">AVERAGE(AC12:AE12)</f>
        <v>0.985651177675371</v>
      </c>
    </row>
    <row r="13" customFormat="false" ht="12.75" hidden="false" customHeight="false" outlineLevel="0" collapsed="false">
      <c r="A13" s="69" t="s">
        <v>27</v>
      </c>
      <c r="B13" s="69" t="n">
        <v>2</v>
      </c>
      <c r="C13" s="69" t="n">
        <v>3</v>
      </c>
      <c r="D13" s="70" t="n">
        <f aca="false">OphrsIn!D12/SurveyHrsIn!D13</f>
        <v>0.985887096774194</v>
      </c>
      <c r="E13" s="70" t="n">
        <f aca="false">OphrsIn!E12/SurveyHrsIn!E13</f>
        <v>0.979569892473118</v>
      </c>
      <c r="F13" s="70" t="n">
        <f aca="false">OphrsIn!F12/SurveyHrsIn!F13</f>
        <v>0.997270114942529</v>
      </c>
      <c r="G13" s="70" t="n">
        <f aca="false">OphrsIn!G12/SurveyHrsIn!G13</f>
        <v>0.99986559139785</v>
      </c>
      <c r="H13" s="70" t="n">
        <f aca="false">OphrsIn!H12/SurveyHrsIn!H13</f>
        <v>0.999444444444445</v>
      </c>
      <c r="I13" s="70" t="n">
        <f aca="false">OphrsIn!I12/SurveyHrsIn!I13</f>
        <v>0.994623655913979</v>
      </c>
      <c r="J13" s="70" t="n">
        <f aca="false">OphrsIn!J12/SurveyHrsIn!J13</f>
        <v>0.998472222222222</v>
      </c>
      <c r="K13" s="70" t="n">
        <f aca="false">OphrsIn!K12/SurveyHrsIn!K13</f>
        <v>0.884274193548387</v>
      </c>
      <c r="L13" s="70" t="n">
        <f aca="false">OphrsIn!L12/SurveyHrsIn!L13</f>
        <v>0.610618279569893</v>
      </c>
      <c r="M13" s="70" t="n">
        <f aca="false">OphrsIn!M12/SurveyHrsIn!M13</f>
        <v>0.999444444444445</v>
      </c>
      <c r="N13" s="70" t="n">
        <f aca="false">OphrsIn!N12/SurveyHrsIn!N13</f>
        <v>0.999596774193548</v>
      </c>
      <c r="O13" s="70" t="n">
        <f aca="false">OphrsIn!O12/SurveyHrsIn!O13</f>
        <v>0.999861111111111</v>
      </c>
      <c r="P13" s="70" t="n">
        <f aca="false">OphrsIn!P12/SurveyHrsIn!P13</f>
        <v>0.895967741935484</v>
      </c>
      <c r="Q13" s="70" t="n">
        <f aca="false">OphrsIn!Q12/SurveyHrsIn!Q13</f>
        <v>0.970698924731183</v>
      </c>
      <c r="R13" s="70" t="n">
        <f aca="false">OphrsIn!R12/SurveyHrsIn!R13</f>
        <v>0.792857142857143</v>
      </c>
      <c r="S13" s="70" t="n">
        <f aca="false">OphrsIn!S12/SurveyHrsIn!S13</f>
        <v>0.969623655913979</v>
      </c>
      <c r="T13" s="70" t="n">
        <f aca="false">OphrsIn!T12/SurveyHrsIn!T13</f>
        <v>0.9975</v>
      </c>
      <c r="U13" s="70" t="n">
        <f aca="false">OphrsIn!U12/SurveyHrsIn!U13</f>
        <v>0.994623655913979</v>
      </c>
      <c r="V13" s="70" t="n">
        <f aca="false">OphrsIn!V12/SurveyHrsIn!V13</f>
        <v>0.999166666666667</v>
      </c>
      <c r="W13" s="70" t="n">
        <f aca="false">OphrsIn!W12/SurveyHrsIn!W13</f>
        <v>0.993145161290323</v>
      </c>
      <c r="X13" s="70" t="n">
        <f aca="false">OphrsIn!X12/SurveyHrsIn!X13</f>
        <v>0.975</v>
      </c>
      <c r="Y13" s="70" t="n">
        <f aca="false">OphrsIn!Y12/SurveyHrsIn!Y13</f>
        <v>0.996388888888889</v>
      </c>
      <c r="Z13" s="70" t="n">
        <f aca="false">OphrsIn!Z12/SurveyHrsIn!Z13</f>
        <v>0.99005376344086</v>
      </c>
      <c r="AA13" s="70" t="n">
        <f aca="false">OphrsIn!AA12/SurveyHrsIn!AA13</f>
        <v>0.999444444444445</v>
      </c>
      <c r="AB13" s="70" t="n">
        <f aca="false">OphrsIn!AB12/SurveyHrsIn!AB13</f>
        <v>0.948521505376344</v>
      </c>
      <c r="AC13" s="70" t="n">
        <f aca="false">OphrsIn!AC12/SurveyHrsIn!AC13</f>
        <v>0.992338709677419</v>
      </c>
      <c r="AD13" s="70" t="n">
        <f aca="false">OphrsIn!AD12/SurveyHrsIn!AD13</f>
        <v>0.98139880952381</v>
      </c>
      <c r="AE13" s="70" t="n">
        <f aca="false">OphrsIn!AE12/SurveyHrsIn!AE13</f>
        <v>0.97849314516129</v>
      </c>
      <c r="AF13" s="70"/>
      <c r="AG13" s="70"/>
      <c r="AH13" s="70"/>
      <c r="AI13" s="70"/>
      <c r="AJ13" s="70"/>
      <c r="AK13" s="70"/>
      <c r="AL13" s="70"/>
      <c r="AM13" s="70"/>
      <c r="AN13" s="70"/>
      <c r="AO13" s="70" t="n">
        <f aca="false">AVERAGE(E13:P13)</f>
        <v>0.946584038849751</v>
      </c>
      <c r="AP13" s="70" t="n">
        <f aca="false">AVERAGE(Q13:AB13)</f>
        <v>0.968918650793651</v>
      </c>
      <c r="AQ13" s="70" t="n">
        <f aca="false">AVERAGE(AC13:AN13)</f>
        <v>0.98407688812084</v>
      </c>
      <c r="AR13" s="70" t="n">
        <f aca="false">AVERAGE(E13:G13)</f>
        <v>0.992235199604499</v>
      </c>
      <c r="AS13" s="70" t="n">
        <f aca="false">AVERAGE(H13:J13)</f>
        <v>0.997513440860215</v>
      </c>
      <c r="AT13" s="70" t="n">
        <f aca="false">AVERAGE(K13:M13)</f>
        <v>0.831445639187575</v>
      </c>
      <c r="AU13" s="70" t="n">
        <f aca="false">AVERAGE(N13:P13)</f>
        <v>0.965141875746714</v>
      </c>
      <c r="AV13" s="70" t="n">
        <f aca="false">AVERAGE(Q13:S13)</f>
        <v>0.911059907834101</v>
      </c>
      <c r="AW13" s="70" t="n">
        <f aca="false">AVERAGE(T13:V13)</f>
        <v>0.997096774193548</v>
      </c>
      <c r="AX13" s="70" t="n">
        <f aca="false">AVERAGE(W13:Y13)</f>
        <v>0.988178016726404</v>
      </c>
      <c r="AY13" s="70" t="n">
        <f aca="false">AVERAGE(Z13:AB13)</f>
        <v>0.97933990442055</v>
      </c>
      <c r="AZ13" s="70" t="n">
        <f aca="false">AVERAGE(AC13:AE13)</f>
        <v>0.98407688812084</v>
      </c>
    </row>
    <row r="14" customFormat="false" ht="12.75" hidden="false" customHeight="false" outlineLevel="0" collapsed="false">
      <c r="A14" s="69" t="s">
        <v>27</v>
      </c>
      <c r="B14" s="69" t="n">
        <v>2</v>
      </c>
      <c r="C14" s="69" t="n">
        <v>4</v>
      </c>
      <c r="D14" s="70" t="n">
        <f aca="false">OphrsIn!D13/SurveyHrsIn!D14</f>
        <v>0.990860215053764</v>
      </c>
      <c r="E14" s="70" t="n">
        <f aca="false">OphrsIn!E13/SurveyHrsIn!E14</f>
        <v>0.998252688172043</v>
      </c>
      <c r="F14" s="70" t="n">
        <f aca="false">OphrsIn!F13/SurveyHrsIn!F14</f>
        <v>0.990373563218391</v>
      </c>
      <c r="G14" s="70" t="n">
        <f aca="false">OphrsIn!G13/SurveyHrsIn!G14</f>
        <v>0.983467741935484</v>
      </c>
      <c r="H14" s="70" t="n">
        <f aca="false">OphrsIn!H13/SurveyHrsIn!H14</f>
        <v>0.79125</v>
      </c>
      <c r="I14" s="70" t="n">
        <f aca="false">OphrsIn!I13/SurveyHrsIn!I14</f>
        <v>0.0577956989247312</v>
      </c>
      <c r="J14" s="70" t="n">
        <f aca="false">OphrsIn!J13/SurveyHrsIn!J14</f>
        <v>0.75625</v>
      </c>
      <c r="K14" s="70" t="n">
        <f aca="false">OphrsIn!K13/SurveyHrsIn!K14</f>
        <v>0.877688172043011</v>
      </c>
      <c r="L14" s="70" t="n">
        <f aca="false">OphrsIn!L13/SurveyHrsIn!L14</f>
        <v>0.997983870967742</v>
      </c>
      <c r="M14" s="70" t="n">
        <f aca="false">OphrsIn!M13/SurveyHrsIn!M14</f>
        <v>0.990555555555556</v>
      </c>
      <c r="N14" s="70" t="n">
        <f aca="false">OphrsIn!N13/SurveyHrsIn!N14</f>
        <v>0.999193548387097</v>
      </c>
      <c r="O14" s="70" t="n">
        <f aca="false">OphrsIn!O13/SurveyHrsIn!O14</f>
        <v>0.635138888888889</v>
      </c>
      <c r="P14" s="70" t="n">
        <f aca="false">OphrsIn!P13/SurveyHrsIn!P14</f>
        <v>0.996639784946237</v>
      </c>
      <c r="Q14" s="70" t="n">
        <f aca="false">OphrsIn!Q13/SurveyHrsIn!Q14</f>
        <v>0.998252688172043</v>
      </c>
      <c r="R14" s="70" t="n">
        <f aca="false">OphrsIn!R13/SurveyHrsIn!R14</f>
        <v>0.955654761904762</v>
      </c>
      <c r="S14" s="70" t="n">
        <f aca="false">OphrsIn!S13/SurveyHrsIn!S14</f>
        <v>0.981182795698925</v>
      </c>
      <c r="T14" s="70" t="n">
        <f aca="false">OphrsIn!T13/SurveyHrsIn!T14</f>
        <v>0.996944444444444</v>
      </c>
      <c r="U14" s="70" t="n">
        <f aca="false">OphrsIn!U13/SurveyHrsIn!U14</f>
        <v>0.956048387096774</v>
      </c>
      <c r="V14" s="70" t="n">
        <f aca="false">OphrsIn!V13/SurveyHrsIn!V14</f>
        <v>0.956111111111111</v>
      </c>
      <c r="W14" s="70" t="n">
        <f aca="false">OphrsIn!W13/SurveyHrsIn!W14</f>
        <v>0.267741935483871</v>
      </c>
      <c r="X14" s="70" t="n">
        <f aca="false">OphrsIn!X13/SurveyHrsIn!X14</f>
        <v>0.522311827956989</v>
      </c>
      <c r="Y14" s="70" t="n">
        <f aca="false">OphrsIn!Y13/SurveyHrsIn!Y14</f>
        <v>0.964583333333333</v>
      </c>
      <c r="Z14" s="70" t="n">
        <f aca="false">OphrsIn!Z13/SurveyHrsIn!Z14</f>
        <v>0.90739247311828</v>
      </c>
      <c r="AA14" s="70" t="n">
        <f aca="false">OphrsIn!AA13/SurveyHrsIn!AA14</f>
        <v>0.999861111111111</v>
      </c>
      <c r="AB14" s="70" t="n">
        <f aca="false">OphrsIn!AB13/SurveyHrsIn!AB14</f>
        <v>0.999731182795699</v>
      </c>
      <c r="AC14" s="70" t="n">
        <f aca="false">OphrsIn!AC13/SurveyHrsIn!AC14</f>
        <v>0.990456989247312</v>
      </c>
      <c r="AD14" s="70" t="n">
        <f aca="false">OphrsIn!AD13/SurveyHrsIn!AD14</f>
        <v>0.982142857142857</v>
      </c>
      <c r="AE14" s="70" t="n">
        <f aca="false">OphrsIn!AE13/SurveyHrsIn!AE14</f>
        <v>0.978407930107527</v>
      </c>
      <c r="AF14" s="70"/>
      <c r="AG14" s="70"/>
      <c r="AH14" s="70"/>
      <c r="AI14" s="70"/>
      <c r="AJ14" s="70"/>
      <c r="AK14" s="70"/>
      <c r="AL14" s="70"/>
      <c r="AM14" s="70"/>
      <c r="AN14" s="70"/>
      <c r="AO14" s="70" t="n">
        <f aca="false">AVERAGE(E14:P14)</f>
        <v>0.839549126086598</v>
      </c>
      <c r="AP14" s="70" t="n">
        <f aca="false">AVERAGE(Q14:AB14)</f>
        <v>0.875484671018945</v>
      </c>
      <c r="AQ14" s="70" t="n">
        <f aca="false">AVERAGE(AC14:AN14)</f>
        <v>0.983669258832565</v>
      </c>
      <c r="AR14" s="70" t="n">
        <f aca="false">AVERAGE(E14:G14)</f>
        <v>0.990697997775306</v>
      </c>
      <c r="AS14" s="70" t="n">
        <f aca="false">AVERAGE(H14:J14)</f>
        <v>0.535098566308244</v>
      </c>
      <c r="AT14" s="70" t="n">
        <f aca="false">AVERAGE(K14:M14)</f>
        <v>0.955409199522103</v>
      </c>
      <c r="AU14" s="70" t="n">
        <f aca="false">AVERAGE(N14:P14)</f>
        <v>0.876990740740741</v>
      </c>
      <c r="AV14" s="70" t="n">
        <f aca="false">AVERAGE(Q14:S14)</f>
        <v>0.978363415258577</v>
      </c>
      <c r="AW14" s="70" t="n">
        <f aca="false">AVERAGE(T14:V14)</f>
        <v>0.969701314217443</v>
      </c>
      <c r="AX14" s="70" t="n">
        <f aca="false">AVERAGE(W14:Y14)</f>
        <v>0.584879032258065</v>
      </c>
      <c r="AY14" s="70" t="n">
        <f aca="false">AVERAGE(Z14:AB14)</f>
        <v>0.968994922341697</v>
      </c>
      <c r="AZ14" s="70" t="n">
        <f aca="false">AVERAGE(AC14:AE14)</f>
        <v>0.983669258832565</v>
      </c>
    </row>
    <row r="15" customFormat="false" ht="12.75" hidden="false" customHeight="false" outlineLevel="0" collapsed="false">
      <c r="A15" s="69" t="s">
        <v>27</v>
      </c>
      <c r="B15" s="69" t="n">
        <v>2</v>
      </c>
      <c r="C15" s="69" t="n">
        <v>5</v>
      </c>
      <c r="D15" s="70" t="n">
        <f aca="false">OphrsIn!D14/SurveyHrsIn!D15</f>
        <v>0.988575268817204</v>
      </c>
      <c r="E15" s="70" t="n">
        <f aca="false">OphrsIn!E14/SurveyHrsIn!E15</f>
        <v>0.995564516129032</v>
      </c>
      <c r="F15" s="70" t="n">
        <f aca="false">OphrsIn!F14/SurveyHrsIn!F15</f>
        <v>0.955459770114943</v>
      </c>
      <c r="G15" s="70" t="n">
        <f aca="false">OphrsIn!G14/SurveyHrsIn!G15</f>
        <v>0.999327956989247</v>
      </c>
      <c r="H15" s="70" t="n">
        <f aca="false">OphrsIn!H14/SurveyHrsIn!H15</f>
        <v>0.999444444444445</v>
      </c>
      <c r="I15" s="70" t="n">
        <f aca="false">OphrsIn!I14/SurveyHrsIn!I15</f>
        <v>0.998252688172043</v>
      </c>
      <c r="J15" s="70" t="n">
        <f aca="false">OphrsIn!J14/SurveyHrsIn!J15</f>
        <v>0.949583333333333</v>
      </c>
      <c r="K15" s="70" t="n">
        <f aca="false">OphrsIn!K14/SurveyHrsIn!K15</f>
        <v>0.932123655913979</v>
      </c>
      <c r="L15" s="70" t="n">
        <f aca="false">OphrsIn!L14/SurveyHrsIn!L15</f>
        <v>0.992876344086022</v>
      </c>
      <c r="M15" s="70" t="n">
        <f aca="false">OphrsIn!M14/SurveyHrsIn!M15</f>
        <v>0.999027777777778</v>
      </c>
      <c r="N15" s="70" t="n">
        <f aca="false">OphrsIn!N14/SurveyHrsIn!N15</f>
        <v>0.999596774193548</v>
      </c>
      <c r="O15" s="70" t="n">
        <f aca="false">OphrsIn!O14/SurveyHrsIn!O15</f>
        <v>0.999861111111111</v>
      </c>
      <c r="P15" s="70" t="n">
        <f aca="false">OphrsIn!P14/SurveyHrsIn!P15</f>
        <v>0.783870967741936</v>
      </c>
      <c r="Q15" s="70" t="n">
        <f aca="false">OphrsIn!Q14/SurveyHrsIn!Q15</f>
        <v>0.931586021505376</v>
      </c>
      <c r="R15" s="70" t="n">
        <f aca="false">OphrsIn!R14/SurveyHrsIn!R15</f>
        <v>0.896279761904762</v>
      </c>
      <c r="S15" s="70" t="n">
        <f aca="false">OphrsIn!S14/SurveyHrsIn!S15</f>
        <v>0.839381720430108</v>
      </c>
      <c r="T15" s="70" t="n">
        <f aca="false">OphrsIn!T14/SurveyHrsIn!T15</f>
        <v>0.965694444444444</v>
      </c>
      <c r="U15" s="70" t="n">
        <f aca="false">OphrsIn!U14/SurveyHrsIn!U15</f>
        <v>0.987096774193548</v>
      </c>
      <c r="V15" s="70" t="n">
        <f aca="false">OphrsIn!V14/SurveyHrsIn!V15</f>
        <v>0.999166666666667</v>
      </c>
      <c r="W15" s="70" t="n">
        <f aca="false">OphrsIn!W14/SurveyHrsIn!W15</f>
        <v>0.993817204301075</v>
      </c>
      <c r="X15" s="70" t="n">
        <f aca="false">OphrsIn!X14/SurveyHrsIn!X15</f>
        <v>0.994220430107527</v>
      </c>
      <c r="Y15" s="70" t="n">
        <f aca="false">OphrsIn!Y14/SurveyHrsIn!Y15</f>
        <v>0.996527777777778</v>
      </c>
      <c r="Z15" s="70" t="n">
        <f aca="false">OphrsIn!Z14/SurveyHrsIn!Z15</f>
        <v>0.998655913978495</v>
      </c>
      <c r="AA15" s="70" t="n">
        <f aca="false">OphrsIn!AA14/SurveyHrsIn!AA15</f>
        <v>0.999861111111111</v>
      </c>
      <c r="AB15" s="70" t="n">
        <f aca="false">OphrsIn!AB14/SurveyHrsIn!AB15</f>
        <v>0.998924731182796</v>
      </c>
      <c r="AC15" s="70" t="n">
        <f aca="false">OphrsIn!AC14/SurveyHrsIn!AC15</f>
        <v>0.988306451612903</v>
      </c>
      <c r="AD15" s="70" t="n">
        <f aca="false">OphrsIn!AD14/SurveyHrsIn!AD15</f>
        <v>0.969642857142857</v>
      </c>
      <c r="AE15" s="70" t="n">
        <f aca="false">OphrsIn!AE14/SurveyHrsIn!AE15</f>
        <v>0.978479704301075</v>
      </c>
      <c r="AF15" s="70"/>
      <c r="AG15" s="70"/>
      <c r="AH15" s="70"/>
      <c r="AI15" s="70"/>
      <c r="AJ15" s="70"/>
      <c r="AK15" s="70"/>
      <c r="AL15" s="70"/>
      <c r="AM15" s="70"/>
      <c r="AN15" s="70"/>
      <c r="AO15" s="70" t="n">
        <f aca="false">AVERAGE(E15:P15)</f>
        <v>0.967082445000618</v>
      </c>
      <c r="AP15" s="70" t="n">
        <f aca="false">AVERAGE(Q15:AB15)</f>
        <v>0.966767713133641</v>
      </c>
      <c r="AQ15" s="70" t="n">
        <f aca="false">AVERAGE(AC15:AN15)</f>
        <v>0.978809671018945</v>
      </c>
      <c r="AR15" s="70" t="n">
        <f aca="false">AVERAGE(E15:G15)</f>
        <v>0.983450747744407</v>
      </c>
      <c r="AS15" s="70" t="n">
        <f aca="false">AVERAGE(H15:J15)</f>
        <v>0.982426821983274</v>
      </c>
      <c r="AT15" s="70" t="n">
        <f aca="false">AVERAGE(K15:M15)</f>
        <v>0.974675925925926</v>
      </c>
      <c r="AU15" s="70" t="n">
        <f aca="false">AVERAGE(N15:P15)</f>
        <v>0.927776284348865</v>
      </c>
      <c r="AV15" s="70" t="n">
        <f aca="false">AVERAGE(Q15:S15)</f>
        <v>0.889082501280082</v>
      </c>
      <c r="AW15" s="70" t="n">
        <f aca="false">AVERAGE(T15:V15)</f>
        <v>0.98398596176822</v>
      </c>
      <c r="AX15" s="70" t="n">
        <f aca="false">AVERAGE(W15:Y15)</f>
        <v>0.99485513739546</v>
      </c>
      <c r="AY15" s="70" t="n">
        <f aca="false">AVERAGE(Z15:AB15)</f>
        <v>0.999147252090801</v>
      </c>
      <c r="AZ15" s="70" t="n">
        <f aca="false">AVERAGE(AC15:AE15)</f>
        <v>0.978809671018945</v>
      </c>
    </row>
    <row r="16" customFormat="false" ht="12.75" hidden="false" customHeight="false" outlineLevel="0" collapsed="false">
      <c r="A16" s="69" t="s">
        <v>27</v>
      </c>
      <c r="B16" s="69" t="n">
        <v>2</v>
      </c>
      <c r="C16" s="69" t="n">
        <v>6</v>
      </c>
      <c r="D16" s="70" t="n">
        <f aca="false">OphrsIn!D15/SurveyHrsIn!D16</f>
        <v>0.969623655913979</v>
      </c>
      <c r="E16" s="70" t="n">
        <f aca="false">OphrsIn!E15/SurveyHrsIn!E16</f>
        <v>0.998924731182796</v>
      </c>
      <c r="F16" s="70" t="n">
        <f aca="false">OphrsIn!F15/SurveyHrsIn!F16</f>
        <v>0.974712643678161</v>
      </c>
      <c r="G16" s="70" t="n">
        <f aca="false">OphrsIn!G15/SurveyHrsIn!G16</f>
        <v>0.996370967741936</v>
      </c>
      <c r="H16" s="70" t="n">
        <f aca="false">OphrsIn!H15/SurveyHrsIn!H16</f>
        <v>0.99</v>
      </c>
      <c r="I16" s="70" t="n">
        <f aca="false">OphrsIn!I15/SurveyHrsIn!I16</f>
        <v>0.995967741935484</v>
      </c>
      <c r="J16" s="70" t="n">
        <f aca="false">OphrsIn!J15/SurveyHrsIn!J16</f>
        <v>0.990972222222222</v>
      </c>
      <c r="K16" s="70" t="n">
        <f aca="false">OphrsIn!K15/SurveyHrsIn!K16</f>
        <v>0.965591397849462</v>
      </c>
      <c r="L16" s="70" t="n">
        <f aca="false">OphrsIn!L15/SurveyHrsIn!L16</f>
        <v>0.976747311827957</v>
      </c>
      <c r="M16" s="70" t="n">
        <f aca="false">OphrsIn!M15/SurveyHrsIn!M16</f>
        <v>0.99875</v>
      </c>
      <c r="N16" s="70" t="n">
        <f aca="false">OphrsIn!N15/SurveyHrsIn!N16</f>
        <v>0.99744623655914</v>
      </c>
      <c r="O16" s="70" t="n">
        <f aca="false">OphrsIn!O15/SurveyHrsIn!O16</f>
        <v>0.995277777777778</v>
      </c>
      <c r="P16" s="70" t="n">
        <f aca="false">OphrsIn!P15/SurveyHrsIn!P16</f>
        <v>0.428629032258065</v>
      </c>
      <c r="Q16" s="70" t="n">
        <f aca="false">OphrsIn!Q15/SurveyHrsIn!Q16</f>
        <v>0.936827956989247</v>
      </c>
      <c r="R16" s="70" t="n">
        <f aca="false">OphrsIn!R15/SurveyHrsIn!R16</f>
        <v>0.852232142857143</v>
      </c>
      <c r="S16" s="70" t="n">
        <f aca="false">OphrsIn!S15/SurveyHrsIn!S16</f>
        <v>0.988172043010753</v>
      </c>
      <c r="T16" s="70" t="n">
        <f aca="false">OphrsIn!T15/SurveyHrsIn!T16</f>
        <v>0.949305555555556</v>
      </c>
      <c r="U16" s="70" t="n">
        <f aca="false">OphrsIn!U15/SurveyHrsIn!U16</f>
        <v>0.986155913978495</v>
      </c>
      <c r="V16" s="70" t="n">
        <f aca="false">OphrsIn!V15/SurveyHrsIn!V16</f>
        <v>0.973055555555556</v>
      </c>
      <c r="W16" s="70" t="n">
        <f aca="false">OphrsIn!W15/SurveyHrsIn!W16</f>
        <v>0.899596774193548</v>
      </c>
      <c r="X16" s="70" t="n">
        <f aca="false">OphrsIn!X15/SurveyHrsIn!X16</f>
        <v>0.975268817204301</v>
      </c>
      <c r="Y16" s="70" t="n">
        <f aca="false">OphrsIn!Y15/SurveyHrsIn!Y16</f>
        <v>0.981805555555556</v>
      </c>
      <c r="Z16" s="70" t="n">
        <f aca="false">OphrsIn!Z15/SurveyHrsIn!Z16</f>
        <v>0.973387096774194</v>
      </c>
      <c r="AA16" s="70" t="n">
        <f aca="false">OphrsIn!AA15/SurveyHrsIn!AA16</f>
        <v>0.988888888888889</v>
      </c>
      <c r="AB16" s="70" t="n">
        <f aca="false">OphrsIn!AB15/SurveyHrsIn!AB16</f>
        <v>0.933467741935484</v>
      </c>
      <c r="AC16" s="70" t="n">
        <f aca="false">OphrsIn!AC15/SurveyHrsIn!AC16</f>
        <v>0.968279569892473</v>
      </c>
      <c r="AD16" s="70" t="n">
        <f aca="false">OphrsIn!AD15/SurveyHrsIn!AD16</f>
        <v>0.981547619047619</v>
      </c>
      <c r="AE16" s="70" t="n">
        <f aca="false">OphrsIn!AE15/SurveyHrsIn!AE16</f>
        <v>0.934677822580645</v>
      </c>
      <c r="AF16" s="70"/>
      <c r="AG16" s="70"/>
      <c r="AH16" s="70"/>
      <c r="AI16" s="70"/>
      <c r="AJ16" s="70"/>
      <c r="AK16" s="70"/>
      <c r="AL16" s="70"/>
      <c r="AM16" s="70"/>
      <c r="AN16" s="70"/>
      <c r="AO16" s="70" t="n">
        <f aca="false">AVERAGE(E16:P16)</f>
        <v>0.942449171919417</v>
      </c>
      <c r="AP16" s="70" t="n">
        <f aca="false">AVERAGE(Q16:AB16)</f>
        <v>0.953180336874893</v>
      </c>
      <c r="AQ16" s="70" t="n">
        <f aca="false">AVERAGE(AC16:AN16)</f>
        <v>0.961501670506912</v>
      </c>
      <c r="AR16" s="70" t="n">
        <f aca="false">AVERAGE(E16:G16)</f>
        <v>0.990002780867631</v>
      </c>
      <c r="AS16" s="70" t="n">
        <f aca="false">AVERAGE(H16:J16)</f>
        <v>0.992313321385902</v>
      </c>
      <c r="AT16" s="70" t="n">
        <f aca="false">AVERAGE(K16:M16)</f>
        <v>0.980362903225807</v>
      </c>
      <c r="AU16" s="70" t="n">
        <f aca="false">AVERAGE(N16:P16)</f>
        <v>0.807117682198327</v>
      </c>
      <c r="AV16" s="70" t="n">
        <f aca="false">AVERAGE(Q16:S16)</f>
        <v>0.925744047619048</v>
      </c>
      <c r="AW16" s="70" t="n">
        <f aca="false">AVERAGE(T16:V16)</f>
        <v>0.969505675029869</v>
      </c>
      <c r="AX16" s="70" t="n">
        <f aca="false">AVERAGE(W16:Y16)</f>
        <v>0.952223715651135</v>
      </c>
      <c r="AY16" s="70" t="n">
        <f aca="false">AVERAGE(Z16:AB16)</f>
        <v>0.965247909199522</v>
      </c>
      <c r="AZ16" s="70" t="n">
        <f aca="false">AVERAGE(AC16:AE16)</f>
        <v>0.961501670506912</v>
      </c>
    </row>
    <row r="17" customFormat="false" ht="12.75" hidden="false" customHeight="false" outlineLevel="0" collapsed="false">
      <c r="A17" s="69" t="s">
        <v>27</v>
      </c>
      <c r="B17" s="69" t="n">
        <v>2</v>
      </c>
      <c r="C17" s="69" t="n">
        <v>7</v>
      </c>
      <c r="D17" s="70" t="n">
        <f aca="false">OphrsIn!D16/SurveyHrsIn!D17</f>
        <v>0.971370967741936</v>
      </c>
      <c r="E17" s="70" t="n">
        <f aca="false">OphrsIn!E16/SurveyHrsIn!E17</f>
        <v>0.954301075268817</v>
      </c>
      <c r="F17" s="70" t="n">
        <f aca="false">OphrsIn!F16/SurveyHrsIn!F17</f>
        <v>0.660775862068965</v>
      </c>
      <c r="G17" s="70" t="n">
        <f aca="false">OphrsIn!G16/SurveyHrsIn!G17</f>
        <v>0.99986559139785</v>
      </c>
      <c r="H17" s="70" t="n">
        <f aca="false">OphrsIn!H16/SurveyHrsIn!H17</f>
        <v>0.999444444444445</v>
      </c>
      <c r="I17" s="70" t="n">
        <f aca="false">OphrsIn!I16/SurveyHrsIn!I17</f>
        <v>0.957123655913979</v>
      </c>
      <c r="J17" s="70" t="n">
        <f aca="false">OphrsIn!J16/SurveyHrsIn!J17</f>
        <v>0.945833333333333</v>
      </c>
      <c r="K17" s="70" t="n">
        <f aca="false">OphrsIn!K16/SurveyHrsIn!K17</f>
        <v>0.957661290322581</v>
      </c>
      <c r="L17" s="70" t="n">
        <f aca="false">OphrsIn!L16/SurveyHrsIn!L17</f>
        <v>0.997715053763441</v>
      </c>
      <c r="M17" s="70" t="n">
        <f aca="false">OphrsIn!M16/SurveyHrsIn!M17</f>
        <v>0.979166666666667</v>
      </c>
      <c r="N17" s="70" t="n">
        <f aca="false">OphrsIn!N16/SurveyHrsIn!N17</f>
        <v>0.999596774193548</v>
      </c>
      <c r="O17" s="70" t="n">
        <f aca="false">OphrsIn!O16/SurveyHrsIn!O17</f>
        <v>0.999861111111111</v>
      </c>
      <c r="P17" s="70" t="n">
        <f aca="false">OphrsIn!P16/SurveyHrsIn!P17</f>
        <v>0.976478494623656</v>
      </c>
      <c r="Q17" s="70" t="n">
        <f aca="false">OphrsIn!Q16/SurveyHrsIn!Q17</f>
        <v>0.998252688172043</v>
      </c>
      <c r="R17" s="70" t="n">
        <f aca="false">OphrsIn!R16/SurveyHrsIn!R17</f>
        <v>0.951636904761905</v>
      </c>
      <c r="S17" s="70" t="n">
        <f aca="false">OphrsIn!S16/SurveyHrsIn!S17</f>
        <v>0.977956989247312</v>
      </c>
      <c r="T17" s="70" t="n">
        <f aca="false">OphrsIn!T16/SurveyHrsIn!T17</f>
        <v>0.965833333333333</v>
      </c>
      <c r="U17" s="70" t="n">
        <f aca="false">OphrsIn!U16/SurveyHrsIn!U17</f>
        <v>0.968145161290323</v>
      </c>
      <c r="V17" s="70" t="n">
        <f aca="false">OphrsIn!V16/SurveyHrsIn!V17</f>
        <v>0.973194444444445</v>
      </c>
      <c r="W17" s="70" t="n">
        <f aca="false">OphrsIn!W16/SurveyHrsIn!W17</f>
        <v>0.912768817204301</v>
      </c>
      <c r="X17" s="70" t="n">
        <f aca="false">OphrsIn!X16/SurveyHrsIn!X17</f>
        <v>0.973924731182796</v>
      </c>
      <c r="Y17" s="70" t="n">
        <f aca="false">OphrsIn!Y16/SurveyHrsIn!Y17</f>
        <v>0.992777777777778</v>
      </c>
      <c r="Z17" s="70" t="n">
        <f aca="false">OphrsIn!Z16/SurveyHrsIn!Z17</f>
        <v>0.905241935483871</v>
      </c>
      <c r="AA17" s="70" t="n">
        <f aca="false">OphrsIn!AA16/SurveyHrsIn!AA17</f>
        <v>0.996666666666667</v>
      </c>
      <c r="AB17" s="70" t="n">
        <f aca="false">OphrsIn!AB16/SurveyHrsIn!AB17</f>
        <v>0.909408602150538</v>
      </c>
      <c r="AC17" s="70" t="n">
        <f aca="false">OphrsIn!AC16/SurveyHrsIn!AC17</f>
        <v>0.25497311827957</v>
      </c>
      <c r="AD17" s="70" t="n">
        <f aca="false">OphrsIn!AD16/SurveyHrsIn!AD17</f>
        <v>0.825</v>
      </c>
      <c r="AE17" s="70" t="n">
        <f aca="false">OphrsIn!AE16/SurveyHrsIn!AE17</f>
        <v>0.918222043010753</v>
      </c>
      <c r="AF17" s="70"/>
      <c r="AG17" s="70"/>
      <c r="AH17" s="70"/>
      <c r="AI17" s="70"/>
      <c r="AJ17" s="70"/>
      <c r="AK17" s="70"/>
      <c r="AL17" s="70"/>
      <c r="AM17" s="70"/>
      <c r="AN17" s="70"/>
      <c r="AO17" s="70" t="n">
        <f aca="false">AVERAGE(E17:P17)</f>
        <v>0.952318612759033</v>
      </c>
      <c r="AP17" s="70" t="n">
        <f aca="false">AVERAGE(Q17:AB17)</f>
        <v>0.960484004309609</v>
      </c>
      <c r="AQ17" s="70" t="n">
        <f aca="false">AVERAGE(AC17:AN17)</f>
        <v>0.666065053763441</v>
      </c>
      <c r="AR17" s="70" t="n">
        <f aca="false">AVERAGE(E17:G17)</f>
        <v>0.871647509578544</v>
      </c>
      <c r="AS17" s="70" t="n">
        <f aca="false">AVERAGE(H17:J17)</f>
        <v>0.967467144563919</v>
      </c>
      <c r="AT17" s="70" t="n">
        <f aca="false">AVERAGE(K17:M17)</f>
        <v>0.978181003584229</v>
      </c>
      <c r="AU17" s="70" t="n">
        <f aca="false">AVERAGE(N17:P17)</f>
        <v>0.991978793309439</v>
      </c>
      <c r="AV17" s="70" t="n">
        <f aca="false">AVERAGE(Q17:S17)</f>
        <v>0.975948860727087</v>
      </c>
      <c r="AW17" s="70" t="n">
        <f aca="false">AVERAGE(T17:V17)</f>
        <v>0.969057646356033</v>
      </c>
      <c r="AX17" s="70" t="n">
        <f aca="false">AVERAGE(W17:Y17)</f>
        <v>0.959823775388292</v>
      </c>
      <c r="AY17" s="70" t="n">
        <f aca="false">AVERAGE(Z17:AB17)</f>
        <v>0.937105734767025</v>
      </c>
      <c r="AZ17" s="70" t="n">
        <f aca="false">AVERAGE(AC17:AE17)</f>
        <v>0.666065053763441</v>
      </c>
    </row>
    <row r="18" customFormat="false" ht="12.75" hidden="false" customHeight="false" outlineLevel="0" collapsed="false">
      <c r="A18" s="69" t="s">
        <v>27</v>
      </c>
      <c r="B18" s="69" t="n">
        <v>2</v>
      </c>
      <c r="C18" s="69" t="n">
        <v>8</v>
      </c>
      <c r="D18" s="70" t="n">
        <f aca="false">OphrsIn!D17/SurveyHrsIn!D18</f>
        <v>0.972983870967742</v>
      </c>
      <c r="E18" s="70" t="n">
        <f aca="false">OphrsIn!E17/SurveyHrsIn!E18</f>
        <v>0.975268817204301</v>
      </c>
      <c r="F18" s="70" t="n">
        <f aca="false">OphrsIn!F17/SurveyHrsIn!F18</f>
        <v>0.974568965517241</v>
      </c>
      <c r="G18" s="70" t="n">
        <f aca="false">OphrsIn!G17/SurveyHrsIn!G18</f>
        <v>0.981720430107527</v>
      </c>
      <c r="H18" s="70" t="n">
        <f aca="false">OphrsIn!H17/SurveyHrsIn!H18</f>
        <v>0.999305555555556</v>
      </c>
      <c r="I18" s="70" t="n">
        <f aca="false">OphrsIn!I17/SurveyHrsIn!I18</f>
        <v>0.997849462365591</v>
      </c>
      <c r="J18" s="70" t="n">
        <f aca="false">OphrsIn!J17/SurveyHrsIn!J18</f>
        <v>0.98375</v>
      </c>
      <c r="K18" s="70" t="n">
        <f aca="false">OphrsIn!K17/SurveyHrsIn!K18</f>
        <v>0.986424731182796</v>
      </c>
      <c r="L18" s="70" t="n">
        <f aca="false">OphrsIn!L17/SurveyHrsIn!L18</f>
        <v>0.959811827956989</v>
      </c>
      <c r="M18" s="70" t="n">
        <f aca="false">OphrsIn!M17/SurveyHrsIn!M18</f>
        <v>0.989166666666667</v>
      </c>
      <c r="N18" s="70" t="n">
        <f aca="false">OphrsIn!N17/SurveyHrsIn!N18</f>
        <v>0.921639784946237</v>
      </c>
      <c r="O18" s="70" t="n">
        <f aca="false">OphrsIn!O17/SurveyHrsIn!O18</f>
        <v>0.432638888888889</v>
      </c>
      <c r="P18" s="70" t="n">
        <f aca="false">OphrsIn!P17/SurveyHrsIn!P18</f>
        <v>0.857661290322581</v>
      </c>
      <c r="Q18" s="70" t="n">
        <f aca="false">OphrsIn!Q17/SurveyHrsIn!Q18</f>
        <v>0.859408602150538</v>
      </c>
      <c r="R18" s="70" t="n">
        <f aca="false">OphrsIn!R17/SurveyHrsIn!R18</f>
        <v>0.734821428571429</v>
      </c>
      <c r="S18" s="70" t="n">
        <f aca="false">OphrsIn!S17/SurveyHrsIn!S18</f>
        <v>0.947311827956989</v>
      </c>
      <c r="T18" s="70" t="n">
        <f aca="false">OphrsIn!T17/SurveyHrsIn!T18</f>
        <v>0.9225</v>
      </c>
      <c r="U18" s="70" t="n">
        <f aca="false">OphrsIn!U17/SurveyHrsIn!U18</f>
        <v>0.995967741935484</v>
      </c>
      <c r="V18" s="70" t="n">
        <f aca="false">OphrsIn!V17/SurveyHrsIn!V18</f>
        <v>0.980833333333333</v>
      </c>
      <c r="W18" s="70" t="n">
        <f aca="false">OphrsIn!W17/SurveyHrsIn!W18</f>
        <v>0.989784946236559</v>
      </c>
      <c r="X18" s="70" t="n">
        <f aca="false">OphrsIn!X17/SurveyHrsIn!X18</f>
        <v>0.99489247311828</v>
      </c>
      <c r="Y18" s="70" t="n">
        <f aca="false">OphrsIn!Y17/SurveyHrsIn!Y18</f>
        <v>0.979027777777778</v>
      </c>
      <c r="Z18" s="70" t="n">
        <f aca="false">OphrsIn!Z17/SurveyHrsIn!Z18</f>
        <v>0.91236559139785</v>
      </c>
      <c r="AA18" s="70" t="n">
        <f aca="false">OphrsIn!AA17/SurveyHrsIn!AA18</f>
        <v>0.993055555555556</v>
      </c>
      <c r="AB18" s="70" t="n">
        <f aca="false">OphrsIn!AB17/SurveyHrsIn!AB18</f>
        <v>0.999731182795699</v>
      </c>
      <c r="AC18" s="70" t="n">
        <f aca="false">OphrsIn!AC17/SurveyHrsIn!AC18</f>
        <v>0.958064516129032</v>
      </c>
      <c r="AD18" s="70" t="n">
        <f aca="false">OphrsIn!AD17/SurveyHrsIn!AD18</f>
        <v>0.966517857142857</v>
      </c>
      <c r="AE18" s="70" t="n">
        <f aca="false">OphrsIn!AE17/SurveyHrsIn!AE18</f>
        <v>0.920673521505376</v>
      </c>
      <c r="AF18" s="70"/>
      <c r="AG18" s="70"/>
      <c r="AH18" s="70"/>
      <c r="AI18" s="70"/>
      <c r="AJ18" s="70"/>
      <c r="AK18" s="70"/>
      <c r="AL18" s="70"/>
      <c r="AM18" s="70"/>
      <c r="AN18" s="70"/>
      <c r="AO18" s="70" t="n">
        <f aca="false">AVERAGE(E18:P18)</f>
        <v>0.921650535059531</v>
      </c>
      <c r="AP18" s="70" t="n">
        <f aca="false">AVERAGE(Q18:AB18)</f>
        <v>0.942475038402458</v>
      </c>
      <c r="AQ18" s="70" t="n">
        <f aca="false">AVERAGE(AC18:AN18)</f>
        <v>0.948418631592422</v>
      </c>
      <c r="AR18" s="70" t="n">
        <f aca="false">AVERAGE(E18:G18)</f>
        <v>0.977186070943023</v>
      </c>
      <c r="AS18" s="70" t="n">
        <f aca="false">AVERAGE(H18:J18)</f>
        <v>0.993635005973716</v>
      </c>
      <c r="AT18" s="70" t="n">
        <f aca="false">AVERAGE(K18:M18)</f>
        <v>0.978467741935484</v>
      </c>
      <c r="AU18" s="70" t="n">
        <f aca="false">AVERAGE(N18:P18)</f>
        <v>0.737313321385902</v>
      </c>
      <c r="AV18" s="70" t="n">
        <f aca="false">AVERAGE(Q18:S18)</f>
        <v>0.847180619559652</v>
      </c>
      <c r="AW18" s="70" t="n">
        <f aca="false">AVERAGE(T18:V18)</f>
        <v>0.966433691756273</v>
      </c>
      <c r="AX18" s="70" t="n">
        <f aca="false">AVERAGE(W18:Y18)</f>
        <v>0.987901732377539</v>
      </c>
      <c r="AY18" s="70" t="n">
        <f aca="false">AVERAGE(Z18:AB18)</f>
        <v>0.968384109916368</v>
      </c>
      <c r="AZ18" s="70" t="n">
        <f aca="false">AVERAGE(AC18:AE18)</f>
        <v>0.948418631592422</v>
      </c>
    </row>
    <row r="19" customFormat="false" ht="12.75" hidden="false" customHeight="false" outlineLevel="0" collapsed="false">
      <c r="A19" s="69" t="s">
        <v>27</v>
      </c>
      <c r="B19" s="69" t="n">
        <v>2</v>
      </c>
      <c r="C19" s="69" t="n">
        <v>9</v>
      </c>
      <c r="D19" s="70" t="n">
        <f aca="false">OphrsIn!D18/SurveyHrsIn!D19</f>
        <v>0.934139784946237</v>
      </c>
      <c r="E19" s="70" t="n">
        <f aca="false">OphrsIn!E18/SurveyHrsIn!E19</f>
        <v>0.995430107526882</v>
      </c>
      <c r="F19" s="70" t="n">
        <f aca="false">OphrsIn!F18/SurveyHrsIn!F19</f>
        <v>0.993390804597701</v>
      </c>
      <c r="G19" s="70" t="n">
        <f aca="false">OphrsIn!G18/SurveyHrsIn!G19</f>
        <v>0.987096774193548</v>
      </c>
      <c r="H19" s="70" t="n">
        <f aca="false">OphrsIn!H18/SurveyHrsIn!H19</f>
        <v>0.999444444444445</v>
      </c>
      <c r="I19" s="70" t="n">
        <f aca="false">OphrsIn!I18/SurveyHrsIn!I19</f>
        <v>0.960887096774194</v>
      </c>
      <c r="J19" s="70" t="n">
        <f aca="false">OphrsIn!J18/SurveyHrsIn!J19</f>
        <v>0.965138888888889</v>
      </c>
      <c r="K19" s="70" t="n">
        <f aca="false">OphrsIn!K18/SurveyHrsIn!K19</f>
        <v>0.98239247311828</v>
      </c>
      <c r="L19" s="70" t="n">
        <f aca="false">OphrsIn!L18/SurveyHrsIn!L19</f>
        <v>0.963575268817204</v>
      </c>
      <c r="M19" s="70" t="n">
        <f aca="false">OphrsIn!M18/SurveyHrsIn!M19</f>
        <v>0.987638888888889</v>
      </c>
      <c r="N19" s="70" t="n">
        <f aca="false">OphrsIn!N18/SurveyHrsIn!N19</f>
        <v>0.999596774193548</v>
      </c>
      <c r="O19" s="70" t="n">
        <f aca="false">OphrsIn!O18/SurveyHrsIn!O19</f>
        <v>0.999861111111111</v>
      </c>
      <c r="P19" s="70" t="n">
        <f aca="false">OphrsIn!P18/SurveyHrsIn!P19</f>
        <v>0.99986559139785</v>
      </c>
      <c r="Q19" s="70" t="n">
        <f aca="false">OphrsIn!Q18/SurveyHrsIn!Q19</f>
        <v>0.945430107526882</v>
      </c>
      <c r="R19" s="70" t="n">
        <f aca="false">OphrsIn!R18/SurveyHrsIn!R19</f>
        <v>0.899255952380952</v>
      </c>
      <c r="S19" s="70" t="n">
        <f aca="false">OphrsIn!S18/SurveyHrsIn!S19</f>
        <v>0.994758064516129</v>
      </c>
      <c r="T19" s="70" t="n">
        <f aca="false">OphrsIn!T18/SurveyHrsIn!T19</f>
        <v>0.997083333333333</v>
      </c>
      <c r="U19" s="70" t="n">
        <f aca="false">OphrsIn!U18/SurveyHrsIn!U19</f>
        <v>0.998790322580645</v>
      </c>
      <c r="V19" s="70" t="n">
        <f aca="false">OphrsIn!V18/SurveyHrsIn!V19</f>
        <v>0.910833333333333</v>
      </c>
      <c r="W19" s="70" t="n">
        <f aca="false">OphrsIn!W18/SurveyHrsIn!W19</f>
        <v>0.919086021505376</v>
      </c>
      <c r="X19" s="70" t="n">
        <f aca="false">OphrsIn!X18/SurveyHrsIn!X19</f>
        <v>0.931854838709677</v>
      </c>
      <c r="Y19" s="70" t="n">
        <f aca="false">OphrsIn!Y18/SurveyHrsIn!Y19</f>
        <v>0.988611111111111</v>
      </c>
      <c r="Z19" s="70" t="n">
        <f aca="false">OphrsIn!Z18/SurveyHrsIn!Z19</f>
        <v>0.996908602150538</v>
      </c>
      <c r="AA19" s="70" t="n">
        <f aca="false">OphrsIn!AA18/SurveyHrsIn!AA19</f>
        <v>0.999722222222222</v>
      </c>
      <c r="AB19" s="70" t="n">
        <f aca="false">OphrsIn!AB18/SurveyHrsIn!AB19</f>
        <v>0.958602150537634</v>
      </c>
      <c r="AC19" s="70" t="n">
        <f aca="false">OphrsIn!AC18/SurveyHrsIn!AC19</f>
        <v>0.990994623655914</v>
      </c>
      <c r="AD19" s="70" t="n">
        <f aca="false">OphrsIn!AD18/SurveyHrsIn!AD19</f>
        <v>0.981845238095238</v>
      </c>
      <c r="AE19" s="70" t="n">
        <f aca="false">OphrsIn!AE18/SurveyHrsIn!AE19</f>
        <v>0.97936747311828</v>
      </c>
      <c r="AF19" s="70"/>
      <c r="AG19" s="70"/>
      <c r="AH19" s="70"/>
      <c r="AI19" s="70"/>
      <c r="AJ19" s="70"/>
      <c r="AK19" s="70"/>
      <c r="AL19" s="70"/>
      <c r="AM19" s="70"/>
      <c r="AN19" s="70"/>
      <c r="AO19" s="70" t="n">
        <f aca="false">AVERAGE(E19:P19)</f>
        <v>0.986193185329378</v>
      </c>
      <c r="AP19" s="70" t="n">
        <f aca="false">AVERAGE(Q19:AB19)</f>
        <v>0.961744671658986</v>
      </c>
      <c r="AQ19" s="70" t="n">
        <f aca="false">AVERAGE(AC19:AN19)</f>
        <v>0.984069111623144</v>
      </c>
      <c r="AR19" s="70" t="n">
        <f aca="false">AVERAGE(E19:G19)</f>
        <v>0.991972562106044</v>
      </c>
      <c r="AS19" s="70" t="n">
        <f aca="false">AVERAGE(H19:J19)</f>
        <v>0.975156810035842</v>
      </c>
      <c r="AT19" s="70" t="n">
        <f aca="false">AVERAGE(K19:M19)</f>
        <v>0.977868876941458</v>
      </c>
      <c r="AU19" s="70" t="n">
        <f aca="false">AVERAGE(N19:P19)</f>
        <v>0.99977449223417</v>
      </c>
      <c r="AV19" s="70" t="n">
        <f aca="false">AVERAGE(Q19:S19)</f>
        <v>0.946481374807988</v>
      </c>
      <c r="AW19" s="70" t="n">
        <f aca="false">AVERAGE(T19:V19)</f>
        <v>0.968902329749104</v>
      </c>
      <c r="AX19" s="70" t="n">
        <f aca="false">AVERAGE(W19:Y19)</f>
        <v>0.946517323775388</v>
      </c>
      <c r="AY19" s="70" t="n">
        <f aca="false">AVERAGE(Z19:AB19)</f>
        <v>0.985077658303465</v>
      </c>
      <c r="AZ19" s="70" t="n">
        <f aca="false">AVERAGE(AC19:AE19)</f>
        <v>0.984069111623144</v>
      </c>
    </row>
    <row r="20" customFormat="false" ht="12.75" hidden="false" customHeight="false" outlineLevel="0" collapsed="false">
      <c r="A20" s="69" t="s">
        <v>27</v>
      </c>
      <c r="B20" s="69" t="n">
        <v>2</v>
      </c>
      <c r="C20" s="69" t="n">
        <v>10</v>
      </c>
      <c r="D20" s="70" t="n">
        <f aca="false">OphrsIn!D19/SurveyHrsIn!D20</f>
        <v>0.999462365591398</v>
      </c>
      <c r="E20" s="70" t="n">
        <f aca="false">OphrsIn!E19/SurveyHrsIn!E20</f>
        <v>0.929569892473118</v>
      </c>
      <c r="F20" s="70" t="n">
        <f aca="false">OphrsIn!F19/SurveyHrsIn!F20</f>
        <v>0.92183908045977</v>
      </c>
      <c r="G20" s="70" t="n">
        <f aca="false">OphrsIn!G19/SurveyHrsIn!G20</f>
        <v>0.99986559139785</v>
      </c>
      <c r="H20" s="70" t="n">
        <f aca="false">OphrsIn!H19/SurveyHrsIn!H20</f>
        <v>0.980694444444444</v>
      </c>
      <c r="I20" s="70" t="n">
        <f aca="false">OphrsIn!I19/SurveyHrsIn!I20</f>
        <v>0.999731182795699</v>
      </c>
      <c r="J20" s="70" t="n">
        <f aca="false">OphrsIn!J19/SurveyHrsIn!J20</f>
        <v>0.999027777777778</v>
      </c>
      <c r="K20" s="70" t="n">
        <f aca="false">OphrsIn!K19/SurveyHrsIn!K20</f>
        <v>0.970833333333333</v>
      </c>
      <c r="L20" s="70" t="n">
        <f aca="false">OphrsIn!L19/SurveyHrsIn!L20</f>
        <v>0.997177419354839</v>
      </c>
      <c r="M20" s="70" t="n">
        <f aca="false">OphrsIn!M19/SurveyHrsIn!M20</f>
        <v>0.994444444444445</v>
      </c>
      <c r="N20" s="70" t="n">
        <f aca="false">OphrsIn!N19/SurveyHrsIn!N20</f>
        <v>0.999193548387097</v>
      </c>
      <c r="O20" s="70" t="n">
        <f aca="false">OphrsIn!O19/SurveyHrsIn!O20</f>
        <v>0.999861111111111</v>
      </c>
      <c r="P20" s="70" t="n">
        <f aca="false">OphrsIn!P19/SurveyHrsIn!P20</f>
        <v>0.970698924731183</v>
      </c>
      <c r="Q20" s="70" t="n">
        <f aca="false">OphrsIn!Q19/SurveyHrsIn!Q20</f>
        <v>0.836827956989247</v>
      </c>
      <c r="R20" s="70" t="n">
        <f aca="false">OphrsIn!R19/SurveyHrsIn!R20</f>
        <v>0.783035714285714</v>
      </c>
      <c r="S20" s="70" t="n">
        <f aca="false">OphrsIn!S19/SurveyHrsIn!S20</f>
        <v>0.963844086021505</v>
      </c>
      <c r="T20" s="70" t="n">
        <f aca="false">OphrsIn!T19/SurveyHrsIn!T20</f>
        <v>0.996666666666667</v>
      </c>
      <c r="U20" s="70" t="n">
        <f aca="false">OphrsIn!U19/SurveyHrsIn!U20</f>
        <v>0.975403225806452</v>
      </c>
      <c r="V20" s="70" t="n">
        <f aca="false">OphrsIn!V19/SurveyHrsIn!V20</f>
        <v>0.983055555555556</v>
      </c>
      <c r="W20" s="70" t="n">
        <f aca="false">OphrsIn!W19/SurveyHrsIn!W20</f>
        <v>0.981720430107527</v>
      </c>
      <c r="X20" s="70" t="n">
        <f aca="false">OphrsIn!X19/SurveyHrsIn!X20</f>
        <v>0.984677419354839</v>
      </c>
      <c r="Y20" s="70" t="n">
        <f aca="false">OphrsIn!Y19/SurveyHrsIn!Y20</f>
        <v>0.9875</v>
      </c>
      <c r="Z20" s="70" t="n">
        <f aca="false">OphrsIn!Z19/SurveyHrsIn!Z20</f>
        <v>0.965994623655914</v>
      </c>
      <c r="AA20" s="70" t="n">
        <f aca="false">OphrsIn!AA19/SurveyHrsIn!AA20</f>
        <v>0.973888888888889</v>
      </c>
      <c r="AB20" s="70" t="n">
        <f aca="false">OphrsIn!AB19/SurveyHrsIn!AB20</f>
        <v>0.829435483870968</v>
      </c>
      <c r="AC20" s="70" t="n">
        <f aca="false">OphrsIn!AC19/SurveyHrsIn!AC20</f>
        <v>0.00188172043010753</v>
      </c>
      <c r="AD20" s="70" t="n">
        <f aca="false">OphrsIn!AD19/SurveyHrsIn!AD20</f>
        <v>0.00163690476190476</v>
      </c>
      <c r="AE20" s="70" t="n">
        <f aca="false">OphrsIn!AE19/SurveyHrsIn!AE20</f>
        <v>0</v>
      </c>
      <c r="AF20" s="70"/>
      <c r="AG20" s="70"/>
      <c r="AH20" s="70"/>
      <c r="AI20" s="70"/>
      <c r="AJ20" s="70"/>
      <c r="AK20" s="70"/>
      <c r="AL20" s="70"/>
      <c r="AM20" s="70"/>
      <c r="AN20" s="70"/>
      <c r="AO20" s="70" t="n">
        <f aca="false">AVERAGE(E20:P20)</f>
        <v>0.980244729225889</v>
      </c>
      <c r="AP20" s="70" t="n">
        <f aca="false">AVERAGE(Q20:AB20)</f>
        <v>0.938504170933606</v>
      </c>
      <c r="AQ20" s="70" t="n">
        <f aca="false">AVERAGE(AC20:AN20)</f>
        <v>0.0011728750640041</v>
      </c>
      <c r="AR20" s="70" t="n">
        <f aca="false">AVERAGE(E20:G20)</f>
        <v>0.950424854776913</v>
      </c>
      <c r="AS20" s="70" t="n">
        <f aca="false">AVERAGE(H20:J20)</f>
        <v>0.993151135005974</v>
      </c>
      <c r="AT20" s="70" t="n">
        <f aca="false">AVERAGE(K20:M20)</f>
        <v>0.987485065710872</v>
      </c>
      <c r="AU20" s="70" t="n">
        <f aca="false">AVERAGE(N20:P20)</f>
        <v>0.989917861409797</v>
      </c>
      <c r="AV20" s="70" t="n">
        <f aca="false">AVERAGE(Q20:S20)</f>
        <v>0.861235919098823</v>
      </c>
      <c r="AW20" s="70" t="n">
        <f aca="false">AVERAGE(T20:V20)</f>
        <v>0.985041816009558</v>
      </c>
      <c r="AX20" s="70" t="n">
        <f aca="false">AVERAGE(W20:Y20)</f>
        <v>0.984632616487455</v>
      </c>
      <c r="AY20" s="70" t="n">
        <f aca="false">AVERAGE(Z20:AB20)</f>
        <v>0.92310633213859</v>
      </c>
      <c r="AZ20" s="70" t="n">
        <f aca="false">AVERAGE(AC20:AE20)</f>
        <v>0.0011728750640041</v>
      </c>
    </row>
    <row r="21" customFormat="false" ht="12.75" hidden="false" customHeight="false" outlineLevel="0" collapsed="false">
      <c r="A21" s="69" t="s">
        <v>27</v>
      </c>
      <c r="B21" s="69" t="n">
        <v>2</v>
      </c>
      <c r="C21" s="69" t="n">
        <v>11</v>
      </c>
      <c r="D21" s="70" t="n">
        <f aca="false">OphrsIn!D20/SurveyHrsIn!D21</f>
        <v>0.978629032258065</v>
      </c>
      <c r="E21" s="70" t="n">
        <f aca="false">OphrsIn!E20/SurveyHrsIn!E21</f>
        <v>0.993010752688172</v>
      </c>
      <c r="F21" s="70" t="n">
        <f aca="false">OphrsIn!F20/SurveyHrsIn!F21</f>
        <v>0.953591954022989</v>
      </c>
      <c r="G21" s="70" t="n">
        <f aca="false">OphrsIn!G20/SurveyHrsIn!G21</f>
        <v>0.920295698924731</v>
      </c>
      <c r="H21" s="70" t="n">
        <f aca="false">OphrsIn!H20/SurveyHrsIn!H21</f>
        <v>0.985555555555556</v>
      </c>
      <c r="I21" s="70" t="n">
        <f aca="false">OphrsIn!I20/SurveyHrsIn!I21</f>
        <v>0.99247311827957</v>
      </c>
      <c r="J21" s="70" t="n">
        <f aca="false">OphrsIn!J20/SurveyHrsIn!J21</f>
        <v>0.995833333333333</v>
      </c>
      <c r="K21" s="70" t="n">
        <f aca="false">OphrsIn!K20/SurveyHrsIn!K21</f>
        <v>0.991397849462366</v>
      </c>
      <c r="L21" s="70" t="n">
        <f aca="false">OphrsIn!L20/SurveyHrsIn!L21</f>
        <v>0.992741935483871</v>
      </c>
      <c r="M21" s="70" t="n">
        <f aca="false">OphrsIn!M20/SurveyHrsIn!M21</f>
        <v>0.999166666666667</v>
      </c>
      <c r="N21" s="70" t="n">
        <f aca="false">OphrsIn!N20/SurveyHrsIn!N21</f>
        <v>0.88239247311828</v>
      </c>
      <c r="O21" s="70" t="n">
        <f aca="false">OphrsIn!O20/SurveyHrsIn!O21</f>
        <v>0.994305555555556</v>
      </c>
      <c r="P21" s="70" t="n">
        <f aca="false">OphrsIn!P20/SurveyHrsIn!P21</f>
        <v>0.964381720430108</v>
      </c>
      <c r="Q21" s="70" t="n">
        <f aca="false">OphrsIn!Q20/SurveyHrsIn!Q21</f>
        <v>0.998118279569893</v>
      </c>
      <c r="R21" s="70" t="n">
        <f aca="false">OphrsIn!R20/SurveyHrsIn!R21</f>
        <v>0.961160714285714</v>
      </c>
      <c r="S21" s="70" t="n">
        <f aca="false">OphrsIn!S20/SurveyHrsIn!S21</f>
        <v>0.941397849462366</v>
      </c>
      <c r="T21" s="70" t="n">
        <f aca="false">OphrsIn!T20/SurveyHrsIn!T21</f>
        <v>0.993611111111111</v>
      </c>
      <c r="U21" s="70" t="n">
        <f aca="false">OphrsIn!U20/SurveyHrsIn!U21</f>
        <v>0.662768817204301</v>
      </c>
      <c r="V21" s="70" t="n">
        <f aca="false">OphrsIn!V20/SurveyHrsIn!V21</f>
        <v>0.99875</v>
      </c>
      <c r="W21" s="70" t="n">
        <f aca="false">OphrsIn!W20/SurveyHrsIn!W21</f>
        <v>0.915860215053763</v>
      </c>
      <c r="X21" s="70" t="n">
        <f aca="false">OphrsIn!X20/SurveyHrsIn!X21</f>
        <v>0.240725806451613</v>
      </c>
      <c r="Y21" s="70" t="n">
        <f aca="false">OphrsIn!Y20/SurveyHrsIn!Y21</f>
        <v>0</v>
      </c>
      <c r="Z21" s="70" t="n">
        <f aca="false">OphrsIn!Z20/SurveyHrsIn!Z21</f>
        <v>0.757123655913979</v>
      </c>
      <c r="AA21" s="70" t="n">
        <f aca="false">OphrsIn!AA20/SurveyHrsIn!AA21</f>
        <v>0.96625</v>
      </c>
      <c r="AB21" s="70" t="n">
        <f aca="false">OphrsIn!AB20/SurveyHrsIn!AB21</f>
        <v>0.999327956989247</v>
      </c>
      <c r="AC21" s="70" t="n">
        <f aca="false">OphrsIn!AC20/SurveyHrsIn!AC21</f>
        <v>0.994489247311828</v>
      </c>
      <c r="AD21" s="70" t="n">
        <f aca="false">OphrsIn!AD20/SurveyHrsIn!AD21</f>
        <v>0.969047619047619</v>
      </c>
      <c r="AE21" s="70" t="n">
        <f aca="false">OphrsIn!AE20/SurveyHrsIn!AE21</f>
        <v>0.979676344086022</v>
      </c>
      <c r="AF21" s="70"/>
      <c r="AG21" s="70"/>
      <c r="AH21" s="70"/>
      <c r="AI21" s="70"/>
      <c r="AJ21" s="70"/>
      <c r="AK21" s="70"/>
      <c r="AL21" s="70"/>
      <c r="AM21" s="70"/>
      <c r="AN21" s="70"/>
      <c r="AO21" s="70" t="n">
        <f aca="false">AVERAGE(E21:P21)</f>
        <v>0.972095551126766</v>
      </c>
      <c r="AP21" s="70" t="n">
        <f aca="false">AVERAGE(Q21:AB21)</f>
        <v>0.786257867170166</v>
      </c>
      <c r="AQ21" s="70" t="n">
        <f aca="false">AVERAGE(AC21:AN21)</f>
        <v>0.98107107014849</v>
      </c>
      <c r="AR21" s="70" t="n">
        <f aca="false">AVERAGE(E21:G21)</f>
        <v>0.955632801878631</v>
      </c>
      <c r="AS21" s="70" t="n">
        <f aca="false">AVERAGE(H21:J21)</f>
        <v>0.99128733572282</v>
      </c>
      <c r="AT21" s="70" t="n">
        <f aca="false">AVERAGE(K21:M21)</f>
        <v>0.994435483870968</v>
      </c>
      <c r="AU21" s="70" t="n">
        <f aca="false">AVERAGE(N21:P21)</f>
        <v>0.947026583034648</v>
      </c>
      <c r="AV21" s="70" t="n">
        <f aca="false">AVERAGE(Q21:S21)</f>
        <v>0.966892281105991</v>
      </c>
      <c r="AW21" s="70" t="n">
        <f aca="false">AVERAGE(T21:V21)</f>
        <v>0.885043309438471</v>
      </c>
      <c r="AX21" s="70" t="n">
        <f aca="false">AVERAGE(W21:Y21)</f>
        <v>0.385528673835125</v>
      </c>
      <c r="AY21" s="70" t="n">
        <f aca="false">AVERAGE(Z21:AB21)</f>
        <v>0.907567204301075</v>
      </c>
      <c r="AZ21" s="70" t="n">
        <f aca="false">AVERAGE(AC21:AE21)</f>
        <v>0.98107107014849</v>
      </c>
    </row>
    <row r="22" customFormat="false" ht="12.75" hidden="false" customHeight="false" outlineLevel="0" collapsed="false">
      <c r="A22" s="69" t="s">
        <v>27</v>
      </c>
      <c r="B22" s="69" t="n">
        <v>2</v>
      </c>
      <c r="C22" s="69" t="n">
        <v>12</v>
      </c>
      <c r="D22" s="70" t="n">
        <f aca="false">OphrsIn!D21/SurveyHrsIn!D22</f>
        <v>0.951747311827957</v>
      </c>
      <c r="E22" s="70" t="n">
        <f aca="false">OphrsIn!E21/SurveyHrsIn!E22</f>
        <v>0.983736559139785</v>
      </c>
      <c r="F22" s="70" t="n">
        <f aca="false">OphrsIn!F21/SurveyHrsIn!F22</f>
        <v>0.982902298850575</v>
      </c>
      <c r="G22" s="70" t="n">
        <f aca="false">OphrsIn!G21/SurveyHrsIn!G22</f>
        <v>0.400403225806452</v>
      </c>
      <c r="H22" s="70" t="n">
        <f aca="false">OphrsIn!H21/SurveyHrsIn!H22</f>
        <v>0.276805555555556</v>
      </c>
      <c r="I22" s="70" t="n">
        <f aca="false">OphrsIn!I21/SurveyHrsIn!I22</f>
        <v>0.965188172043011</v>
      </c>
      <c r="J22" s="70" t="n">
        <f aca="false">OphrsIn!J21/SurveyHrsIn!J22</f>
        <v>0.998194444444445</v>
      </c>
      <c r="K22" s="70" t="n">
        <f aca="false">OphrsIn!K21/SurveyHrsIn!K22</f>
        <v>0.992204301075269</v>
      </c>
      <c r="L22" s="70" t="n">
        <f aca="false">OphrsIn!L21/SurveyHrsIn!L22</f>
        <v>0.653091397849462</v>
      </c>
      <c r="M22" s="70" t="n">
        <f aca="false">OphrsIn!M21/SurveyHrsIn!M22</f>
        <v>0.999444444444445</v>
      </c>
      <c r="N22" s="70" t="n">
        <f aca="false">OphrsIn!N21/SurveyHrsIn!N22</f>
        <v>0.999327956989247</v>
      </c>
      <c r="O22" s="70" t="n">
        <f aca="false">OphrsIn!O21/SurveyHrsIn!O22</f>
        <v>0.999861111111111</v>
      </c>
      <c r="P22" s="70" t="n">
        <f aca="false">OphrsIn!P21/SurveyHrsIn!P22</f>
        <v>0.918010752688172</v>
      </c>
      <c r="Q22" s="70" t="n">
        <f aca="false">OphrsIn!Q21/SurveyHrsIn!Q22</f>
        <v>0.84489247311828</v>
      </c>
      <c r="R22" s="70" t="n">
        <f aca="false">OphrsIn!R21/SurveyHrsIn!R22</f>
        <v>0.995238095238095</v>
      </c>
      <c r="S22" s="70" t="n">
        <f aca="false">OphrsIn!S21/SurveyHrsIn!S22</f>
        <v>0.991801075268817</v>
      </c>
      <c r="T22" s="70" t="n">
        <f aca="false">OphrsIn!T21/SurveyHrsIn!T22</f>
        <v>0.997361111111111</v>
      </c>
      <c r="U22" s="70" t="n">
        <f aca="false">OphrsIn!U21/SurveyHrsIn!U22</f>
        <v>0.958198924731183</v>
      </c>
      <c r="V22" s="70" t="n">
        <f aca="false">OphrsIn!V21/SurveyHrsIn!V22</f>
        <v>0.999166666666667</v>
      </c>
      <c r="W22" s="70" t="n">
        <f aca="false">OphrsIn!W21/SurveyHrsIn!W22</f>
        <v>0.98991935483871</v>
      </c>
      <c r="X22" s="70" t="n">
        <f aca="false">OphrsIn!X21/SurveyHrsIn!X22</f>
        <v>0.990591397849462</v>
      </c>
      <c r="Y22" s="70" t="n">
        <f aca="false">OphrsIn!Y21/SurveyHrsIn!Y22</f>
        <v>0.996111111111111</v>
      </c>
      <c r="Z22" s="70" t="n">
        <f aca="false">OphrsIn!Z21/SurveyHrsIn!Z22</f>
        <v>0.998655913978495</v>
      </c>
      <c r="AA22" s="70" t="n">
        <f aca="false">OphrsIn!AA21/SurveyHrsIn!AA22</f>
        <v>0.987638888888889</v>
      </c>
      <c r="AB22" s="70" t="n">
        <f aca="false">OphrsIn!AB21/SurveyHrsIn!AB22</f>
        <v>0.999731182795699</v>
      </c>
      <c r="AC22" s="70" t="n">
        <f aca="false">OphrsIn!AC21/SurveyHrsIn!AC22</f>
        <v>0.995430107526882</v>
      </c>
      <c r="AD22" s="70" t="n">
        <f aca="false">OphrsIn!AD21/SurveyHrsIn!AD22</f>
        <v>0.983184523809524</v>
      </c>
      <c r="AE22" s="70" t="n">
        <f aca="false">OphrsIn!AE21/SurveyHrsIn!AE22</f>
        <v>0.979836021505376</v>
      </c>
      <c r="AF22" s="70"/>
      <c r="AG22" s="70"/>
      <c r="AH22" s="70"/>
      <c r="AI22" s="70"/>
      <c r="AJ22" s="70"/>
      <c r="AK22" s="70"/>
      <c r="AL22" s="70"/>
      <c r="AM22" s="70"/>
      <c r="AN22" s="70"/>
      <c r="AO22" s="70" t="n">
        <f aca="false">AVERAGE(E22:P22)</f>
        <v>0.847430851666461</v>
      </c>
      <c r="AP22" s="70" t="n">
        <f aca="false">AVERAGE(Q22:AB22)</f>
        <v>0.979108849633043</v>
      </c>
      <c r="AQ22" s="70" t="n">
        <f aca="false">AVERAGE(AC22:AN22)</f>
        <v>0.986150217613927</v>
      </c>
      <c r="AR22" s="70" t="n">
        <f aca="false">AVERAGE(E22:G22)</f>
        <v>0.789014027932271</v>
      </c>
      <c r="AS22" s="70" t="n">
        <f aca="false">AVERAGE(H22:J22)</f>
        <v>0.746729390681004</v>
      </c>
      <c r="AT22" s="70" t="n">
        <f aca="false">AVERAGE(K22:M22)</f>
        <v>0.881580047789725</v>
      </c>
      <c r="AU22" s="70" t="n">
        <f aca="false">AVERAGE(N22:P22)</f>
        <v>0.972399940262844</v>
      </c>
      <c r="AV22" s="70" t="n">
        <f aca="false">AVERAGE(Q22:S22)</f>
        <v>0.943977214541731</v>
      </c>
      <c r="AW22" s="70" t="n">
        <f aca="false">AVERAGE(T22:V22)</f>
        <v>0.98490890083632</v>
      </c>
      <c r="AX22" s="70" t="n">
        <f aca="false">AVERAGE(W22:Y22)</f>
        <v>0.992207287933094</v>
      </c>
      <c r="AY22" s="70" t="n">
        <f aca="false">AVERAGE(Z22:AB22)</f>
        <v>0.995341995221028</v>
      </c>
      <c r="AZ22" s="70" t="n">
        <f aca="false">AVERAGE(AC22:AE22)</f>
        <v>0.986150217613927</v>
      </c>
    </row>
    <row r="23" customFormat="false" ht="12.75" hidden="false" customHeight="false" outlineLevel="0" collapsed="false">
      <c r="A23" s="69" t="s">
        <v>27</v>
      </c>
      <c r="B23" s="69" t="n">
        <v>2</v>
      </c>
      <c r="C23" s="69" t="n">
        <v>13</v>
      </c>
      <c r="D23" s="70" t="n">
        <f aca="false">OphrsIn!D22/SurveyHrsIn!D23</f>
        <v>0.970967741935484</v>
      </c>
      <c r="E23" s="70" t="n">
        <f aca="false">OphrsIn!E22/SurveyHrsIn!E23</f>
        <v>0.996505376344086</v>
      </c>
      <c r="F23" s="70" t="n">
        <f aca="false">OphrsIn!F22/SurveyHrsIn!F23</f>
        <v>0.96882183908046</v>
      </c>
      <c r="G23" s="70" t="n">
        <f aca="false">OphrsIn!G22/SurveyHrsIn!G23</f>
        <v>0.978897849462366</v>
      </c>
      <c r="H23" s="70" t="n">
        <f aca="false">OphrsIn!H22/SurveyHrsIn!H23</f>
        <v>0.98</v>
      </c>
      <c r="I23" s="70" t="n">
        <f aca="false">OphrsIn!I22/SurveyHrsIn!I23</f>
        <v>0.879569892473118</v>
      </c>
      <c r="J23" s="70" t="n">
        <f aca="false">OphrsIn!J22/SurveyHrsIn!J23</f>
        <v>0.998055555555556</v>
      </c>
      <c r="K23" s="70" t="n">
        <f aca="false">OphrsIn!K22/SurveyHrsIn!K23</f>
        <v>0.981989247311828</v>
      </c>
      <c r="L23" s="70" t="n">
        <f aca="false">OphrsIn!L22/SurveyHrsIn!L23</f>
        <v>0.925134408602151</v>
      </c>
      <c r="M23" s="70" t="n">
        <f aca="false">OphrsIn!M22/SurveyHrsIn!M23</f>
        <v>0.99375</v>
      </c>
      <c r="N23" s="70" t="n">
        <f aca="false">OphrsIn!N22/SurveyHrsIn!N23</f>
        <v>0.999596774193548</v>
      </c>
      <c r="O23" s="70" t="n">
        <f aca="false">OphrsIn!O22/SurveyHrsIn!O23</f>
        <v>0.999583333333333</v>
      </c>
      <c r="P23" s="70" t="n">
        <f aca="false">OphrsIn!P22/SurveyHrsIn!P23</f>
        <v>0.898924731182796</v>
      </c>
      <c r="Q23" s="70" t="n">
        <f aca="false">OphrsIn!Q22/SurveyHrsIn!Q23</f>
        <v>0.997849462365591</v>
      </c>
      <c r="R23" s="70" t="n">
        <f aca="false">OphrsIn!R22/SurveyHrsIn!R23</f>
        <v>0.922916666666667</v>
      </c>
      <c r="S23" s="70" t="n">
        <f aca="false">OphrsIn!S22/SurveyHrsIn!S23</f>
        <v>0.000403225806451613</v>
      </c>
      <c r="T23" s="70" t="n">
        <f aca="false">OphrsIn!T22/SurveyHrsIn!T23</f>
        <v>0.144027777777778</v>
      </c>
      <c r="U23" s="70" t="n">
        <f aca="false">OphrsIn!U22/SurveyHrsIn!U23</f>
        <v>0.981854838709677</v>
      </c>
      <c r="V23" s="70" t="n">
        <f aca="false">OphrsIn!V22/SurveyHrsIn!V23</f>
        <v>0.98875</v>
      </c>
      <c r="W23" s="70" t="n">
        <f aca="false">OphrsIn!W22/SurveyHrsIn!W23</f>
        <v>0.951344086021505</v>
      </c>
      <c r="X23" s="70" t="n">
        <f aca="false">OphrsIn!X22/SurveyHrsIn!X23</f>
        <v>0.973924731182796</v>
      </c>
      <c r="Y23" s="70" t="n">
        <f aca="false">OphrsIn!Y22/SurveyHrsIn!Y23</f>
        <v>0.983333333333333</v>
      </c>
      <c r="Z23" s="70" t="n">
        <f aca="false">OphrsIn!Z22/SurveyHrsIn!Z23</f>
        <v>0.983064516129032</v>
      </c>
      <c r="AA23" s="70" t="n">
        <f aca="false">OphrsIn!AA22/SurveyHrsIn!AA23</f>
        <v>0.994583333333333</v>
      </c>
      <c r="AB23" s="70" t="n">
        <f aca="false">OphrsIn!AB22/SurveyHrsIn!AB23</f>
        <v>0.921639784946237</v>
      </c>
      <c r="AC23" s="70" t="n">
        <f aca="false">OphrsIn!AC22/SurveyHrsIn!AC23</f>
        <v>0.974596774193548</v>
      </c>
      <c r="AD23" s="70" t="n">
        <f aca="false">OphrsIn!AD22/SurveyHrsIn!AD23</f>
        <v>0.970535714285714</v>
      </c>
      <c r="AE23" s="70" t="n">
        <f aca="false">OphrsIn!AE22/SurveyHrsIn!AE23</f>
        <v>0.946106317204301</v>
      </c>
      <c r="AF23" s="70"/>
      <c r="AG23" s="70"/>
      <c r="AH23" s="70"/>
      <c r="AI23" s="70"/>
      <c r="AJ23" s="70"/>
      <c r="AK23" s="70"/>
      <c r="AL23" s="70"/>
      <c r="AM23" s="70"/>
      <c r="AN23" s="70"/>
      <c r="AO23" s="70" t="n">
        <f aca="false">AVERAGE(E23:P23)</f>
        <v>0.96673575062827</v>
      </c>
      <c r="AP23" s="70" t="n">
        <f aca="false">AVERAGE(Q23:AB23)</f>
        <v>0.820307646356033</v>
      </c>
      <c r="AQ23" s="70" t="n">
        <f aca="false">AVERAGE(AC23:AN23)</f>
        <v>0.963746268561188</v>
      </c>
      <c r="AR23" s="70" t="n">
        <f aca="false">AVERAGE(E23:G23)</f>
        <v>0.981408354962304</v>
      </c>
      <c r="AS23" s="70" t="n">
        <f aca="false">AVERAGE(H23:J23)</f>
        <v>0.952541816009558</v>
      </c>
      <c r="AT23" s="70" t="n">
        <f aca="false">AVERAGE(K23:M23)</f>
        <v>0.96695788530466</v>
      </c>
      <c r="AU23" s="70" t="n">
        <f aca="false">AVERAGE(N23:P23)</f>
        <v>0.966034946236559</v>
      </c>
      <c r="AV23" s="70" t="n">
        <f aca="false">AVERAGE(Q23:S23)</f>
        <v>0.640389784946237</v>
      </c>
      <c r="AW23" s="70" t="n">
        <f aca="false">AVERAGE(T23:V23)</f>
        <v>0.704877538829152</v>
      </c>
      <c r="AX23" s="70" t="n">
        <f aca="false">AVERAGE(W23:Y23)</f>
        <v>0.969534050179212</v>
      </c>
      <c r="AY23" s="70" t="n">
        <f aca="false">AVERAGE(Z23:AB23)</f>
        <v>0.966429211469534</v>
      </c>
      <c r="AZ23" s="70" t="n">
        <f aca="false">AVERAGE(AC23:AE23)</f>
        <v>0.963746268561188</v>
      </c>
    </row>
    <row r="24" customFormat="false" ht="12.75" hidden="false" customHeight="false" outlineLevel="0" collapsed="false">
      <c r="A24" s="69" t="s">
        <v>27</v>
      </c>
      <c r="B24" s="69" t="n">
        <v>2</v>
      </c>
      <c r="C24" s="69" t="n">
        <v>14</v>
      </c>
      <c r="D24" s="70" t="n">
        <f aca="false">OphrsIn!D23/SurveyHrsIn!D24</f>
        <v>0.990591397849462</v>
      </c>
      <c r="E24" s="70" t="n">
        <f aca="false">OphrsIn!E23/SurveyHrsIn!E24</f>
        <v>0.989247311827957</v>
      </c>
      <c r="F24" s="70" t="n">
        <f aca="false">OphrsIn!F23/SurveyHrsIn!F24</f>
        <v>0.998419540229885</v>
      </c>
      <c r="G24" s="70" t="n">
        <f aca="false">OphrsIn!G23/SurveyHrsIn!G24</f>
        <v>0.999731182795699</v>
      </c>
      <c r="H24" s="70" t="n">
        <f aca="false">OphrsIn!H23/SurveyHrsIn!H24</f>
        <v>0.999166666666667</v>
      </c>
      <c r="I24" s="70" t="n">
        <f aca="false">OphrsIn!I23/SurveyHrsIn!I24</f>
        <v>0.99986559139785</v>
      </c>
      <c r="J24" s="70" t="n">
        <f aca="false">OphrsIn!J23/SurveyHrsIn!J24</f>
        <v>0.991527777777778</v>
      </c>
      <c r="K24" s="70" t="n">
        <f aca="false">OphrsIn!K23/SurveyHrsIn!K24</f>
        <v>0.992741935483871</v>
      </c>
      <c r="L24" s="70" t="n">
        <f aca="false">OphrsIn!L23/SurveyHrsIn!L24</f>
        <v>0.997177419354839</v>
      </c>
      <c r="M24" s="70" t="n">
        <f aca="false">OphrsIn!M23/SurveyHrsIn!M24</f>
        <v>0.99875</v>
      </c>
      <c r="N24" s="70" t="n">
        <f aca="false">OphrsIn!N23/SurveyHrsIn!N24</f>
        <v>0.97755376344086</v>
      </c>
      <c r="O24" s="70" t="n">
        <f aca="false">OphrsIn!O23/SurveyHrsIn!O24</f>
        <v>0.999861111111111</v>
      </c>
      <c r="P24" s="70" t="n">
        <f aca="false">OphrsIn!P23/SurveyHrsIn!P24</f>
        <v>0.949327956989247</v>
      </c>
      <c r="Q24" s="70" t="n">
        <f aca="false">OphrsIn!Q23/SurveyHrsIn!Q24</f>
        <v>0.99489247311828</v>
      </c>
      <c r="R24" s="70" t="n">
        <f aca="false">OphrsIn!R23/SurveyHrsIn!R24</f>
        <v>0.788541666666667</v>
      </c>
      <c r="S24" s="70" t="n">
        <f aca="false">OphrsIn!S23/SurveyHrsIn!S24</f>
        <v>0.79744623655914</v>
      </c>
      <c r="T24" s="70" t="n">
        <f aca="false">OphrsIn!T23/SurveyHrsIn!T24</f>
        <v>0.993194444444445</v>
      </c>
      <c r="U24" s="70" t="n">
        <f aca="false">OphrsIn!U23/SurveyHrsIn!U24</f>
        <v>0.925</v>
      </c>
      <c r="V24" s="70" t="n">
        <f aca="false">OphrsIn!V23/SurveyHrsIn!V24</f>
        <v>0.956527777777778</v>
      </c>
      <c r="W24" s="70" t="n">
        <f aca="false">OphrsIn!W23/SurveyHrsIn!W24</f>
        <v>0.953897849462366</v>
      </c>
      <c r="X24" s="70" t="n">
        <f aca="false">OphrsIn!X23/SurveyHrsIn!X24</f>
        <v>0.993548387096774</v>
      </c>
      <c r="Y24" s="70" t="n">
        <f aca="false">OphrsIn!Y23/SurveyHrsIn!Y24</f>
        <v>0.983472222222222</v>
      </c>
      <c r="Z24" s="70" t="n">
        <f aca="false">OphrsIn!Z23/SurveyHrsIn!Z24</f>
        <v>0.998655913978495</v>
      </c>
      <c r="AA24" s="70" t="n">
        <f aca="false">OphrsIn!AA23/SurveyHrsIn!AA24</f>
        <v>1</v>
      </c>
      <c r="AB24" s="70" t="n">
        <f aca="false">OphrsIn!AB23/SurveyHrsIn!AB24</f>
        <v>0.978494623655914</v>
      </c>
      <c r="AC24" s="70" t="n">
        <f aca="false">OphrsIn!AC23/SurveyHrsIn!AC24</f>
        <v>0.994354838709677</v>
      </c>
      <c r="AD24" s="70" t="n">
        <f aca="false">OphrsIn!AD23/SurveyHrsIn!AD24</f>
        <v>0.98422619047619</v>
      </c>
      <c r="AE24" s="70" t="n">
        <f aca="false">OphrsIn!AE23/SurveyHrsIn!AE24</f>
        <v>0.964234677419355</v>
      </c>
      <c r="AF24" s="70"/>
      <c r="AG24" s="70"/>
      <c r="AH24" s="70"/>
      <c r="AI24" s="70"/>
      <c r="AJ24" s="70"/>
      <c r="AK24" s="70"/>
      <c r="AL24" s="70"/>
      <c r="AM24" s="70"/>
      <c r="AN24" s="70"/>
      <c r="AO24" s="70" t="n">
        <f aca="false">AVERAGE(E24:P24)</f>
        <v>0.991114188089647</v>
      </c>
      <c r="AP24" s="70" t="n">
        <f aca="false">AVERAGE(Q24:AB24)</f>
        <v>0.946972632915173</v>
      </c>
      <c r="AQ24" s="70" t="n">
        <f aca="false">AVERAGE(AC24:AN24)</f>
        <v>0.980938568868408</v>
      </c>
      <c r="AR24" s="70" t="n">
        <f aca="false">AVERAGE(E24:G24)</f>
        <v>0.99579934495118</v>
      </c>
      <c r="AS24" s="70" t="n">
        <f aca="false">AVERAGE(H24:J24)</f>
        <v>0.996853345280765</v>
      </c>
      <c r="AT24" s="70" t="n">
        <f aca="false">AVERAGE(K24:M24)</f>
        <v>0.99622311827957</v>
      </c>
      <c r="AU24" s="70" t="n">
        <f aca="false">AVERAGE(N24:P24)</f>
        <v>0.975580943847073</v>
      </c>
      <c r="AV24" s="70" t="n">
        <f aca="false">AVERAGE(Q24:S24)</f>
        <v>0.860293458781362</v>
      </c>
      <c r="AW24" s="70" t="n">
        <f aca="false">AVERAGE(T24:V24)</f>
        <v>0.958240740740741</v>
      </c>
      <c r="AX24" s="70" t="n">
        <f aca="false">AVERAGE(W24:Y24)</f>
        <v>0.976972819593788</v>
      </c>
      <c r="AY24" s="70" t="n">
        <f aca="false">AVERAGE(Z24:AB24)</f>
        <v>0.992383512544803</v>
      </c>
      <c r="AZ24" s="70" t="n">
        <f aca="false">AVERAGE(AC24:AE24)</f>
        <v>0.980938568868408</v>
      </c>
    </row>
    <row r="25" customFormat="false" ht="12.75" hidden="false" customHeight="false" outlineLevel="0" collapsed="false">
      <c r="A25" s="69" t="s">
        <v>27</v>
      </c>
      <c r="B25" s="69" t="n">
        <v>2</v>
      </c>
      <c r="C25" s="69" t="n">
        <v>15</v>
      </c>
      <c r="D25" s="70" t="n">
        <f aca="false">OphrsIn!D24/SurveyHrsIn!D25</f>
        <v>0.97741935483871</v>
      </c>
      <c r="E25" s="70" t="n">
        <f aca="false">OphrsIn!E24/SurveyHrsIn!E25</f>
        <v>0.940322580645161</v>
      </c>
      <c r="F25" s="70" t="n">
        <f aca="false">OphrsIn!F24/SurveyHrsIn!F25</f>
        <v>0.995402298850575</v>
      </c>
      <c r="G25" s="70" t="n">
        <f aca="false">OphrsIn!G24/SurveyHrsIn!G25</f>
        <v>0.989247311827957</v>
      </c>
      <c r="H25" s="70" t="n">
        <f aca="false">OphrsIn!H24/SurveyHrsIn!H25</f>
        <v>0.995416666666667</v>
      </c>
      <c r="I25" s="70" t="n">
        <f aca="false">OphrsIn!I24/SurveyHrsIn!I25</f>
        <v>0.985752688172043</v>
      </c>
      <c r="J25" s="70" t="n">
        <f aca="false">OphrsIn!J24/SurveyHrsIn!J25</f>
        <v>0.999444444444445</v>
      </c>
      <c r="K25" s="70" t="n">
        <f aca="false">OphrsIn!K24/SurveyHrsIn!K25</f>
        <v>0.990322580645161</v>
      </c>
      <c r="L25" s="70" t="n">
        <f aca="false">OphrsIn!L24/SurveyHrsIn!L25</f>
        <v>0.96747311827957</v>
      </c>
      <c r="M25" s="70" t="n">
        <f aca="false">OphrsIn!M24/SurveyHrsIn!M25</f>
        <v>0.999444444444445</v>
      </c>
      <c r="N25" s="70" t="n">
        <f aca="false">OphrsIn!N24/SurveyHrsIn!N25</f>
        <v>0.99247311827957</v>
      </c>
      <c r="O25" s="70" t="n">
        <f aca="false">OphrsIn!O24/SurveyHrsIn!O25</f>
        <v>0.990138888888889</v>
      </c>
      <c r="P25" s="70" t="n">
        <f aca="false">OphrsIn!P24/SurveyHrsIn!P25</f>
        <v>0.868279569892473</v>
      </c>
      <c r="Q25" s="70" t="n">
        <f aca="false">OphrsIn!Q24/SurveyHrsIn!Q25</f>
        <v>0.998252688172043</v>
      </c>
      <c r="R25" s="70" t="n">
        <f aca="false">OphrsIn!R24/SurveyHrsIn!R25</f>
        <v>0.817113095238095</v>
      </c>
      <c r="S25" s="70" t="n">
        <f aca="false">OphrsIn!S24/SurveyHrsIn!S25</f>
        <v>0.943413978494624</v>
      </c>
      <c r="T25" s="70" t="n">
        <f aca="false">OphrsIn!T24/SurveyHrsIn!T25</f>
        <v>0.989166666666667</v>
      </c>
      <c r="U25" s="70" t="n">
        <f aca="false">OphrsIn!U24/SurveyHrsIn!U25</f>
        <v>0.99986559139785</v>
      </c>
      <c r="V25" s="70" t="n">
        <f aca="false">OphrsIn!V24/SurveyHrsIn!V25</f>
        <v>0.998888888888889</v>
      </c>
      <c r="W25" s="70" t="n">
        <f aca="false">OphrsIn!W24/SurveyHrsIn!W25</f>
        <v>0.98991935483871</v>
      </c>
      <c r="X25" s="70" t="n">
        <f aca="false">OphrsIn!X24/SurveyHrsIn!X25</f>
        <v>0.0615591397849462</v>
      </c>
      <c r="Y25" s="70" t="n">
        <f aca="false">OphrsIn!Y24/SurveyHrsIn!Y25</f>
        <v>0.321666666666667</v>
      </c>
      <c r="Z25" s="70" t="n">
        <f aca="false">OphrsIn!Z24/SurveyHrsIn!Z25</f>
        <v>0.998655913978495</v>
      </c>
      <c r="AA25" s="70" t="n">
        <f aca="false">OphrsIn!AA24/SurveyHrsIn!AA25</f>
        <v>1</v>
      </c>
      <c r="AB25" s="70" t="n">
        <f aca="false">OphrsIn!AB24/SurveyHrsIn!AB25</f>
        <v>0.873387096774194</v>
      </c>
      <c r="AC25" s="70" t="n">
        <f aca="false">OphrsIn!AC24/SurveyHrsIn!AC25</f>
        <v>0.99260752688172</v>
      </c>
      <c r="AD25" s="70" t="n">
        <f aca="false">OphrsIn!AD24/SurveyHrsIn!AD25</f>
        <v>0.983779761904762</v>
      </c>
      <c r="AE25" s="70" t="n">
        <f aca="false">OphrsIn!AE24/SurveyHrsIn!AE25</f>
        <v>0.91640309139785</v>
      </c>
      <c r="AF25" s="70"/>
      <c r="AG25" s="70"/>
      <c r="AH25" s="70"/>
      <c r="AI25" s="70"/>
      <c r="AJ25" s="70"/>
      <c r="AK25" s="70"/>
      <c r="AL25" s="70"/>
      <c r="AM25" s="70"/>
      <c r="AN25" s="70"/>
      <c r="AO25" s="70" t="n">
        <f aca="false">AVERAGE(E25:P25)</f>
        <v>0.976143142586413</v>
      </c>
      <c r="AP25" s="70" t="n">
        <f aca="false">AVERAGE(Q25:AB25)</f>
        <v>0.832657423408432</v>
      </c>
      <c r="AQ25" s="70" t="n">
        <f aca="false">AVERAGE(AC25:AN25)</f>
        <v>0.964263460061444</v>
      </c>
      <c r="AR25" s="70" t="n">
        <f aca="false">AVERAGE(E25:G25)</f>
        <v>0.974990730441231</v>
      </c>
      <c r="AS25" s="70" t="n">
        <f aca="false">AVERAGE(H25:J25)</f>
        <v>0.993537933094385</v>
      </c>
      <c r="AT25" s="70" t="n">
        <f aca="false">AVERAGE(K25:M25)</f>
        <v>0.985746714456392</v>
      </c>
      <c r="AU25" s="70" t="n">
        <f aca="false">AVERAGE(N25:P25)</f>
        <v>0.950297192353644</v>
      </c>
      <c r="AV25" s="70" t="n">
        <f aca="false">AVERAGE(Q25:S25)</f>
        <v>0.919593253968254</v>
      </c>
      <c r="AW25" s="70" t="n">
        <f aca="false">AVERAGE(T25:V25)</f>
        <v>0.995973715651135</v>
      </c>
      <c r="AX25" s="70" t="n">
        <f aca="false">AVERAGE(W25:Y25)</f>
        <v>0.457715053763441</v>
      </c>
      <c r="AY25" s="70" t="n">
        <f aca="false">AVERAGE(Z25:AB25)</f>
        <v>0.957347670250896</v>
      </c>
      <c r="AZ25" s="70" t="n">
        <f aca="false">AVERAGE(AC25:AE25)</f>
        <v>0.964263460061444</v>
      </c>
    </row>
    <row r="26" customFormat="false" ht="12.75" hidden="false" customHeight="false" outlineLevel="0" collapsed="false">
      <c r="A26" s="69" t="s">
        <v>27</v>
      </c>
      <c r="B26" s="69" t="n">
        <v>2</v>
      </c>
      <c r="C26" s="69" t="n">
        <v>16</v>
      </c>
      <c r="D26" s="70" t="n">
        <f aca="false">OphrsIn!D25/SurveyHrsIn!D26</f>
        <v>0.981720430107527</v>
      </c>
      <c r="E26" s="70" t="n">
        <f aca="false">OphrsIn!E25/SurveyHrsIn!E26</f>
        <v>0.991397849462366</v>
      </c>
      <c r="F26" s="70" t="n">
        <f aca="false">OphrsIn!F25/SurveyHrsIn!F26</f>
        <v>0.950287356321839</v>
      </c>
      <c r="G26" s="70" t="n">
        <f aca="false">OphrsIn!G25/SurveyHrsIn!G26</f>
        <v>0.99986559139785</v>
      </c>
      <c r="H26" s="70" t="n">
        <f aca="false">OphrsIn!H25/SurveyHrsIn!H26</f>
        <v>0.934027777777778</v>
      </c>
      <c r="I26" s="70" t="n">
        <f aca="false">OphrsIn!I25/SurveyHrsIn!I26</f>
        <v>0.955510752688172</v>
      </c>
      <c r="J26" s="70" t="n">
        <f aca="false">OphrsIn!J25/SurveyHrsIn!J26</f>
        <v>0.998194444444445</v>
      </c>
      <c r="K26" s="70" t="n">
        <f aca="false">OphrsIn!K25/SurveyHrsIn!K26</f>
        <v>0.991666666666667</v>
      </c>
      <c r="L26" s="70" t="n">
        <f aca="false">OphrsIn!L25/SurveyHrsIn!L26</f>
        <v>0.997715053763441</v>
      </c>
      <c r="M26" s="70" t="n">
        <f aca="false">OphrsIn!M25/SurveyHrsIn!M26</f>
        <v>0.999583333333333</v>
      </c>
      <c r="N26" s="70" t="n">
        <f aca="false">OphrsIn!N25/SurveyHrsIn!N26</f>
        <v>0.999731182795699</v>
      </c>
      <c r="O26" s="70" t="n">
        <f aca="false">OphrsIn!O25/SurveyHrsIn!O26</f>
        <v>0.991944444444445</v>
      </c>
      <c r="P26" s="70" t="n">
        <f aca="false">OphrsIn!P25/SurveyHrsIn!P26</f>
        <v>0.999731182795699</v>
      </c>
      <c r="Q26" s="70" t="n">
        <f aca="false">OphrsIn!Q25/SurveyHrsIn!Q26</f>
        <v>0.909677419354839</v>
      </c>
      <c r="R26" s="70" t="n">
        <f aca="false">OphrsIn!R25/SurveyHrsIn!R26</f>
        <v>0.994642857142857</v>
      </c>
      <c r="S26" s="70" t="n">
        <f aca="false">OphrsIn!S25/SurveyHrsIn!S26</f>
        <v>0.991801075268817</v>
      </c>
      <c r="T26" s="70" t="n">
        <f aca="false">OphrsIn!T25/SurveyHrsIn!T26</f>
        <v>0.985972222222222</v>
      </c>
      <c r="U26" s="70" t="n">
        <f aca="false">OphrsIn!U25/SurveyHrsIn!U26</f>
        <v>0.99986559139785</v>
      </c>
      <c r="V26" s="70" t="n">
        <f aca="false">OphrsIn!V25/SurveyHrsIn!V26</f>
        <v>0.995277777777778</v>
      </c>
      <c r="W26" s="70" t="n">
        <f aca="false">OphrsIn!W25/SurveyHrsIn!W26</f>
        <v>0.99502688172043</v>
      </c>
      <c r="X26" s="70" t="n">
        <f aca="false">OphrsIn!X25/SurveyHrsIn!X26</f>
        <v>0.952956989247312</v>
      </c>
      <c r="Y26" s="70" t="n">
        <f aca="false">OphrsIn!Y25/SurveyHrsIn!Y26</f>
        <v>0.986111111111111</v>
      </c>
      <c r="Z26" s="70" t="n">
        <f aca="false">OphrsIn!Z25/SurveyHrsIn!Z26</f>
        <v>0.948790322580645</v>
      </c>
      <c r="AA26" s="70" t="n">
        <f aca="false">OphrsIn!AA25/SurveyHrsIn!AA26</f>
        <v>0.825833333333333</v>
      </c>
      <c r="AB26" s="70" t="n">
        <f aca="false">OphrsIn!AB25/SurveyHrsIn!AB26</f>
        <v>0.996908602150538</v>
      </c>
      <c r="AC26" s="70" t="n">
        <f aca="false">OphrsIn!AC25/SurveyHrsIn!AC26</f>
        <v>0.971102150537634</v>
      </c>
      <c r="AD26" s="70" t="n">
        <f aca="false">OphrsIn!AD25/SurveyHrsIn!AD26</f>
        <v>0.983779761904762</v>
      </c>
      <c r="AE26" s="70" t="n">
        <f aca="false">OphrsIn!AE25/SurveyHrsIn!AE26</f>
        <v>0.88603938172043</v>
      </c>
      <c r="AF26" s="70"/>
      <c r="AG26" s="70"/>
      <c r="AH26" s="70"/>
      <c r="AI26" s="70"/>
      <c r="AJ26" s="70"/>
      <c r="AK26" s="70"/>
      <c r="AL26" s="70"/>
      <c r="AM26" s="70"/>
      <c r="AN26" s="70"/>
      <c r="AO26" s="70" t="n">
        <f aca="false">AVERAGE(E26:P26)</f>
        <v>0.984137969657644</v>
      </c>
      <c r="AP26" s="70" t="n">
        <f aca="false">AVERAGE(Q26:AB26)</f>
        <v>0.965238681942311</v>
      </c>
      <c r="AQ26" s="70" t="n">
        <f aca="false">AVERAGE(AC26:AN26)</f>
        <v>0.946973764720942</v>
      </c>
      <c r="AR26" s="70" t="n">
        <f aca="false">AVERAGE(E26:G26)</f>
        <v>0.980516932394018</v>
      </c>
      <c r="AS26" s="70" t="n">
        <f aca="false">AVERAGE(H26:J26)</f>
        <v>0.962577658303465</v>
      </c>
      <c r="AT26" s="70" t="n">
        <f aca="false">AVERAGE(K26:M26)</f>
        <v>0.996321684587814</v>
      </c>
      <c r="AU26" s="70" t="n">
        <f aca="false">AVERAGE(N26:P26)</f>
        <v>0.997135603345281</v>
      </c>
      <c r="AV26" s="70" t="n">
        <f aca="false">AVERAGE(Q26:S26)</f>
        <v>0.965373783922171</v>
      </c>
      <c r="AW26" s="70" t="n">
        <f aca="false">AVERAGE(T26:V26)</f>
        <v>0.993705197132616</v>
      </c>
      <c r="AX26" s="70" t="n">
        <f aca="false">AVERAGE(W26:Y26)</f>
        <v>0.978031660692951</v>
      </c>
      <c r="AY26" s="70" t="n">
        <f aca="false">AVERAGE(Z26:AB26)</f>
        <v>0.923844086021505</v>
      </c>
      <c r="AZ26" s="70" t="n">
        <f aca="false">AVERAGE(AC26:AE26)</f>
        <v>0.946973764720942</v>
      </c>
    </row>
    <row r="27" customFormat="false" ht="12.75" hidden="false" customHeight="false" outlineLevel="0" collapsed="false">
      <c r="A27" s="69" t="s">
        <v>27</v>
      </c>
      <c r="B27" s="69" t="n">
        <v>2</v>
      </c>
      <c r="C27" s="69" t="n">
        <v>17</v>
      </c>
      <c r="D27" s="70" t="n">
        <f aca="false">OphrsIn!D26/SurveyHrsIn!D27</f>
        <v>0.995698924731183</v>
      </c>
      <c r="E27" s="70" t="n">
        <f aca="false">OphrsIn!E26/SurveyHrsIn!E27</f>
        <v>0.95739247311828</v>
      </c>
      <c r="F27" s="70" t="n">
        <f aca="false">OphrsIn!F26/SurveyHrsIn!F27</f>
        <v>0.995977011494253</v>
      </c>
      <c r="G27" s="70" t="n">
        <f aca="false">OphrsIn!G26/SurveyHrsIn!G27</f>
        <v>0.99986559139785</v>
      </c>
      <c r="H27" s="70" t="n">
        <f aca="false">OphrsIn!H26/SurveyHrsIn!H27</f>
        <v>0.999444444444445</v>
      </c>
      <c r="I27" s="70" t="n">
        <f aca="false">OphrsIn!I26/SurveyHrsIn!I27</f>
        <v>0.99744623655914</v>
      </c>
      <c r="J27" s="70" t="n">
        <f aca="false">OphrsIn!J26/SurveyHrsIn!J27</f>
        <v>0.976805555555556</v>
      </c>
      <c r="K27" s="70" t="n">
        <f aca="false">OphrsIn!K26/SurveyHrsIn!K27</f>
        <v>0.993682795698925</v>
      </c>
      <c r="L27" s="70" t="n">
        <f aca="false">OphrsIn!L26/SurveyHrsIn!L27</f>
        <v>0.997983870967742</v>
      </c>
      <c r="M27" s="70" t="n">
        <f aca="false">OphrsIn!M26/SurveyHrsIn!M27</f>
        <v>0.999166666666667</v>
      </c>
      <c r="N27" s="70" t="n">
        <f aca="false">OphrsIn!N26/SurveyHrsIn!N27</f>
        <v>0.999731182795699</v>
      </c>
      <c r="O27" s="70" t="n">
        <f aca="false">OphrsIn!O26/SurveyHrsIn!O27</f>
        <v>0.999861111111111</v>
      </c>
      <c r="P27" s="70" t="n">
        <f aca="false">OphrsIn!P26/SurveyHrsIn!P27</f>
        <v>0.991129032258065</v>
      </c>
      <c r="Q27" s="70" t="n">
        <f aca="false">OphrsIn!Q26/SurveyHrsIn!Q27</f>
        <v>0.979569892473118</v>
      </c>
      <c r="R27" s="70" t="n">
        <f aca="false">OphrsIn!R26/SurveyHrsIn!R27</f>
        <v>0.936755952380952</v>
      </c>
      <c r="S27" s="70" t="n">
        <f aca="false">OphrsIn!S26/SurveyHrsIn!S27</f>
        <v>0.988709677419355</v>
      </c>
      <c r="T27" s="70" t="n">
        <f aca="false">OphrsIn!T26/SurveyHrsIn!T27</f>
        <v>0.813472222222222</v>
      </c>
      <c r="U27" s="70" t="n">
        <f aca="false">OphrsIn!U26/SurveyHrsIn!U27</f>
        <v>0.99986559139785</v>
      </c>
      <c r="V27" s="70" t="n">
        <f aca="false">OphrsIn!V26/SurveyHrsIn!V27</f>
        <v>0.968888888888889</v>
      </c>
      <c r="W27" s="70" t="n">
        <f aca="false">OphrsIn!W26/SurveyHrsIn!W27</f>
        <v>0.991801075268817</v>
      </c>
      <c r="X27" s="70" t="n">
        <f aca="false">OphrsIn!X26/SurveyHrsIn!X27</f>
        <v>0.933467741935484</v>
      </c>
      <c r="Y27" s="70" t="n">
        <f aca="false">OphrsIn!Y26/SurveyHrsIn!Y27</f>
        <v>0.998611111111111</v>
      </c>
      <c r="Z27" s="70" t="n">
        <f aca="false">OphrsIn!Z26/SurveyHrsIn!Z27</f>
        <v>0.92997311827957</v>
      </c>
      <c r="AA27" s="70" t="n">
        <f aca="false">OphrsIn!AA26/SurveyHrsIn!AA27</f>
        <v>0.772916666666667</v>
      </c>
      <c r="AB27" s="70" t="n">
        <f aca="false">OphrsIn!AB26/SurveyHrsIn!AB27</f>
        <v>0.674596774193548</v>
      </c>
      <c r="AC27" s="70" t="n">
        <f aca="false">OphrsIn!AC26/SurveyHrsIn!AC27</f>
        <v>0.379301075268817</v>
      </c>
      <c r="AD27" s="70" t="n">
        <f aca="false">OphrsIn!AD26/SurveyHrsIn!AD27</f>
        <v>0.982440476190476</v>
      </c>
      <c r="AE27" s="70" t="n">
        <f aca="false">OphrsIn!AE26/SurveyHrsIn!AE27</f>
        <v>0.849935080645161</v>
      </c>
      <c r="AF27" s="70"/>
      <c r="AG27" s="70"/>
      <c r="AH27" s="70"/>
      <c r="AI27" s="70"/>
      <c r="AJ27" s="70"/>
      <c r="AK27" s="70"/>
      <c r="AL27" s="70"/>
      <c r="AM27" s="70"/>
      <c r="AN27" s="70"/>
      <c r="AO27" s="70" t="n">
        <f aca="false">AVERAGE(E27:P27)</f>
        <v>0.992373831005644</v>
      </c>
      <c r="AP27" s="70" t="n">
        <f aca="false">AVERAGE(Q27:AB27)</f>
        <v>0.915719059353132</v>
      </c>
      <c r="AQ27" s="70" t="n">
        <f aca="false">AVERAGE(AC27:AN27)</f>
        <v>0.737225544034818</v>
      </c>
      <c r="AR27" s="70" t="n">
        <f aca="false">AVERAGE(E27:G27)</f>
        <v>0.984411692003461</v>
      </c>
      <c r="AS27" s="70" t="n">
        <f aca="false">AVERAGE(H27:J27)</f>
        <v>0.991232078853047</v>
      </c>
      <c r="AT27" s="70" t="n">
        <f aca="false">AVERAGE(K27:M27)</f>
        <v>0.996944444444444</v>
      </c>
      <c r="AU27" s="70" t="n">
        <f aca="false">AVERAGE(N27:P27)</f>
        <v>0.996907108721625</v>
      </c>
      <c r="AV27" s="70" t="n">
        <f aca="false">AVERAGE(Q27:S27)</f>
        <v>0.968345174091142</v>
      </c>
      <c r="AW27" s="70" t="n">
        <f aca="false">AVERAGE(T27:V27)</f>
        <v>0.92740890083632</v>
      </c>
      <c r="AX27" s="70" t="n">
        <f aca="false">AVERAGE(W27:Y27)</f>
        <v>0.974626642771804</v>
      </c>
      <c r="AY27" s="70" t="n">
        <f aca="false">AVERAGE(Z27:AB27)</f>
        <v>0.792495519713262</v>
      </c>
      <c r="AZ27" s="70" t="n">
        <f aca="false">AVERAGE(AC27:AE27)</f>
        <v>0.737225544034818</v>
      </c>
    </row>
    <row r="28" customFormat="false" ht="12.75" hidden="false" customHeight="false" outlineLevel="0" collapsed="false">
      <c r="A28" s="69" t="s">
        <v>27</v>
      </c>
      <c r="B28" s="69" t="n">
        <v>2</v>
      </c>
      <c r="C28" s="69" t="n">
        <v>18</v>
      </c>
      <c r="D28" s="70" t="n">
        <f aca="false">OphrsIn!D27/SurveyHrsIn!D28</f>
        <v>0.958467741935484</v>
      </c>
      <c r="E28" s="70" t="n">
        <f aca="false">OphrsIn!E27/SurveyHrsIn!E28</f>
        <v>0.995833333333333</v>
      </c>
      <c r="F28" s="70" t="n">
        <f aca="false">OphrsIn!F27/SurveyHrsIn!F28</f>
        <v>0.99382183908046</v>
      </c>
      <c r="G28" s="70" t="n">
        <f aca="false">OphrsIn!G27/SurveyHrsIn!G28</f>
        <v>0.999193548387097</v>
      </c>
      <c r="H28" s="70" t="n">
        <f aca="false">OphrsIn!H27/SurveyHrsIn!H28</f>
        <v>0.999444444444445</v>
      </c>
      <c r="I28" s="70" t="n">
        <f aca="false">OphrsIn!I27/SurveyHrsIn!I28</f>
        <v>0.959811827956989</v>
      </c>
      <c r="J28" s="70" t="n">
        <f aca="false">OphrsIn!J27/SurveyHrsIn!J28</f>
        <v>0.627777777777778</v>
      </c>
      <c r="K28" s="70" t="n">
        <f aca="false">OphrsIn!K27/SurveyHrsIn!K28</f>
        <v>0.950940860215054</v>
      </c>
      <c r="L28" s="70" t="n">
        <f aca="false">OphrsIn!L27/SurveyHrsIn!L28</f>
        <v>0.925403225806452</v>
      </c>
      <c r="M28" s="70" t="n">
        <f aca="false">OphrsIn!M27/SurveyHrsIn!M28</f>
        <v>0.999583333333333</v>
      </c>
      <c r="N28" s="70" t="n">
        <f aca="false">OphrsIn!N27/SurveyHrsIn!N28</f>
        <v>0.999731182795699</v>
      </c>
      <c r="O28" s="70" t="n">
        <f aca="false">OphrsIn!O27/SurveyHrsIn!O28</f>
        <v>0.99125</v>
      </c>
      <c r="P28" s="70" t="n">
        <f aca="false">OphrsIn!P27/SurveyHrsIn!P28</f>
        <v>0.976478494623656</v>
      </c>
      <c r="Q28" s="70" t="n">
        <f aca="false">OphrsIn!Q27/SurveyHrsIn!Q28</f>
        <v>0.994623655913979</v>
      </c>
      <c r="R28" s="70" t="n">
        <f aca="false">OphrsIn!R27/SurveyHrsIn!R28</f>
        <v>0.994791666666667</v>
      </c>
      <c r="S28" s="70" t="n">
        <f aca="false">OphrsIn!S27/SurveyHrsIn!S28</f>
        <v>0.992069892473118</v>
      </c>
      <c r="T28" s="70" t="n">
        <f aca="false">OphrsIn!T27/SurveyHrsIn!T28</f>
        <v>0.995</v>
      </c>
      <c r="U28" s="70" t="n">
        <f aca="false">OphrsIn!U27/SurveyHrsIn!U28</f>
        <v>0.999059139784946</v>
      </c>
      <c r="V28" s="70" t="n">
        <f aca="false">OphrsIn!V27/SurveyHrsIn!V28</f>
        <v>0.995</v>
      </c>
      <c r="W28" s="70" t="n">
        <f aca="false">OphrsIn!W27/SurveyHrsIn!W28</f>
        <v>0.993279569892473</v>
      </c>
      <c r="X28" s="70" t="n">
        <f aca="false">OphrsIn!X27/SurveyHrsIn!X28</f>
        <v>0.990725806451613</v>
      </c>
      <c r="Y28" s="70" t="n">
        <f aca="false">OphrsIn!Y27/SurveyHrsIn!Y28</f>
        <v>0.985694444444445</v>
      </c>
      <c r="Z28" s="70" t="n">
        <f aca="false">OphrsIn!Z27/SurveyHrsIn!Z28</f>
        <v>0.955913978494624</v>
      </c>
      <c r="AA28" s="70" t="n">
        <f aca="false">OphrsIn!AA27/SurveyHrsIn!AA28</f>
        <v>0.971805555555556</v>
      </c>
      <c r="AB28" s="70" t="n">
        <f aca="false">OphrsIn!AB27/SurveyHrsIn!AB28</f>
        <v>0.345833333333333</v>
      </c>
      <c r="AC28" s="70" t="n">
        <f aca="false">OphrsIn!AC27/SurveyHrsIn!AC28</f>
        <v>0.00201612903225806</v>
      </c>
      <c r="AD28" s="70" t="n">
        <f aca="false">OphrsIn!AD27/SurveyHrsIn!AD28</f>
        <v>0.770982142857143</v>
      </c>
      <c r="AE28" s="70" t="n">
        <f aca="false">OphrsIn!AE27/SurveyHrsIn!AE28</f>
        <v>0.886889516129032</v>
      </c>
      <c r="AF28" s="70"/>
      <c r="AG28" s="70"/>
      <c r="AH28" s="70"/>
      <c r="AI28" s="70"/>
      <c r="AJ28" s="70"/>
      <c r="AK28" s="70"/>
      <c r="AL28" s="70"/>
      <c r="AM28" s="70"/>
      <c r="AN28" s="70"/>
      <c r="AO28" s="70" t="n">
        <f aca="false">AVERAGE(E28:P28)</f>
        <v>0.951605822312858</v>
      </c>
      <c r="AP28" s="70" t="n">
        <f aca="false">AVERAGE(Q28:AB28)</f>
        <v>0.934483086917563</v>
      </c>
      <c r="AQ28" s="70" t="n">
        <f aca="false">AVERAGE(AC28:AN28)</f>
        <v>0.553295929339478</v>
      </c>
      <c r="AR28" s="70" t="n">
        <f aca="false">AVERAGE(E28:G28)</f>
        <v>0.99628290693363</v>
      </c>
      <c r="AS28" s="70" t="n">
        <f aca="false">AVERAGE(H28:J28)</f>
        <v>0.862344683393071</v>
      </c>
      <c r="AT28" s="70" t="n">
        <f aca="false">AVERAGE(K28:M28)</f>
        <v>0.95864247311828</v>
      </c>
      <c r="AU28" s="70" t="n">
        <f aca="false">AVERAGE(N28:P28)</f>
        <v>0.989153225806452</v>
      </c>
      <c r="AV28" s="70" t="n">
        <f aca="false">AVERAGE(Q28:S28)</f>
        <v>0.993828405017921</v>
      </c>
      <c r="AW28" s="70" t="n">
        <f aca="false">AVERAGE(T28:V28)</f>
        <v>0.996353046594982</v>
      </c>
      <c r="AX28" s="70" t="n">
        <f aca="false">AVERAGE(W28:Y28)</f>
        <v>0.989899940262844</v>
      </c>
      <c r="AY28" s="70" t="n">
        <f aca="false">AVERAGE(Z28:AB28)</f>
        <v>0.757850955794504</v>
      </c>
      <c r="AZ28" s="70" t="n">
        <f aca="false">AVERAGE(AC28:AE28)</f>
        <v>0.553295929339478</v>
      </c>
    </row>
    <row r="29" customFormat="false" ht="12.75" hidden="false" customHeight="false" outlineLevel="0" collapsed="false">
      <c r="A29" s="69" t="s">
        <v>27</v>
      </c>
      <c r="B29" s="69" t="n">
        <v>2</v>
      </c>
      <c r="C29" s="69" t="n">
        <v>19</v>
      </c>
      <c r="D29" s="70" t="n">
        <f aca="false">OphrsIn!D28/SurveyHrsIn!D29</f>
        <v>0.981586021505376</v>
      </c>
      <c r="E29" s="70" t="n">
        <f aca="false">OphrsIn!E28/SurveyHrsIn!E29</f>
        <v>0.996370967741936</v>
      </c>
      <c r="F29" s="70" t="n">
        <f aca="false">OphrsIn!F28/SurveyHrsIn!F29</f>
        <v>0.960919540229885</v>
      </c>
      <c r="G29" s="70" t="n">
        <f aca="false">OphrsIn!G28/SurveyHrsIn!G29</f>
        <v>1</v>
      </c>
      <c r="H29" s="70" t="n">
        <f aca="false">OphrsIn!H28/SurveyHrsIn!H29</f>
        <v>0.992361111111111</v>
      </c>
      <c r="I29" s="70" t="n">
        <f aca="false">OphrsIn!I28/SurveyHrsIn!I29</f>
        <v>0.997043010752688</v>
      </c>
      <c r="J29" s="70" t="n">
        <f aca="false">OphrsIn!J28/SurveyHrsIn!J29</f>
        <v>0.999444444444445</v>
      </c>
      <c r="K29" s="70" t="n">
        <f aca="false">OphrsIn!K28/SurveyHrsIn!K29</f>
        <v>0.995430107526882</v>
      </c>
      <c r="L29" s="70" t="n">
        <f aca="false">OphrsIn!L28/SurveyHrsIn!L29</f>
        <v>0.986290322580645</v>
      </c>
      <c r="M29" s="70" t="n">
        <f aca="false">OphrsIn!M28/SurveyHrsIn!M29</f>
        <v>0.999583333333333</v>
      </c>
      <c r="N29" s="70" t="n">
        <f aca="false">OphrsIn!N28/SurveyHrsIn!N29</f>
        <v>0.999731182795699</v>
      </c>
      <c r="O29" s="70" t="n">
        <f aca="false">OphrsIn!O28/SurveyHrsIn!O29</f>
        <v>0.999861111111111</v>
      </c>
      <c r="P29" s="70" t="n">
        <f aca="false">OphrsIn!P28/SurveyHrsIn!P29</f>
        <v>0.863172043010753</v>
      </c>
      <c r="Q29" s="70" t="n">
        <f aca="false">OphrsIn!Q28/SurveyHrsIn!Q29</f>
        <v>0.991935483870968</v>
      </c>
      <c r="R29" s="70" t="n">
        <f aca="false">OphrsIn!R28/SurveyHrsIn!R29</f>
        <v>0.96860119047619</v>
      </c>
      <c r="S29" s="70" t="n">
        <f aca="false">OphrsIn!S28/SurveyHrsIn!S29</f>
        <v>0.993010752688172</v>
      </c>
      <c r="T29" s="70" t="n">
        <f aca="false">OphrsIn!T28/SurveyHrsIn!T29</f>
        <v>0.995555555555556</v>
      </c>
      <c r="U29" s="70" t="n">
        <f aca="false">OphrsIn!U28/SurveyHrsIn!U29</f>
        <v>0.950537634408602</v>
      </c>
      <c r="V29" s="70" t="n">
        <f aca="false">OphrsIn!V28/SurveyHrsIn!V29</f>
        <v>0.999027777777778</v>
      </c>
      <c r="W29" s="70" t="n">
        <f aca="false">OphrsIn!W28/SurveyHrsIn!W29</f>
        <v>0.985752688172043</v>
      </c>
      <c r="X29" s="70" t="n">
        <f aca="false">OphrsIn!X28/SurveyHrsIn!X29</f>
        <v>0.992741935483871</v>
      </c>
      <c r="Y29" s="70" t="n">
        <f aca="false">OphrsIn!Y28/SurveyHrsIn!Y29</f>
        <v>0.666805555555556</v>
      </c>
      <c r="Z29" s="70" t="n">
        <f aca="false">OphrsIn!Z28/SurveyHrsIn!Z29</f>
        <v>0.994086021505376</v>
      </c>
      <c r="AA29" s="70" t="n">
        <f aca="false">OphrsIn!AA28/SurveyHrsIn!AA29</f>
        <v>0.999583333333333</v>
      </c>
      <c r="AB29" s="70" t="n">
        <f aca="false">OphrsIn!AB28/SurveyHrsIn!AB29</f>
        <v>0.996908602150538</v>
      </c>
      <c r="AC29" s="70" t="n">
        <f aca="false">OphrsIn!AC28/SurveyHrsIn!AC29</f>
        <v>0.994354838709677</v>
      </c>
      <c r="AD29" s="70" t="n">
        <f aca="false">OphrsIn!AD28/SurveyHrsIn!AD29</f>
        <v>0.979017857142857</v>
      </c>
      <c r="AE29" s="70" t="n">
        <f aca="false">OphrsIn!AE28/SurveyHrsIn!AE29</f>
        <v>0.966672983870968</v>
      </c>
      <c r="AF29" s="70"/>
      <c r="AG29" s="70"/>
      <c r="AH29" s="70"/>
      <c r="AI29" s="70"/>
      <c r="AJ29" s="70"/>
      <c r="AK29" s="70"/>
      <c r="AL29" s="70"/>
      <c r="AM29" s="70"/>
      <c r="AN29" s="70"/>
      <c r="AO29" s="70" t="n">
        <f aca="false">AVERAGE(E29:P29)</f>
        <v>0.982517264553207</v>
      </c>
      <c r="AP29" s="70" t="n">
        <f aca="false">AVERAGE(Q29:AB29)</f>
        <v>0.961212210914832</v>
      </c>
      <c r="AQ29" s="70" t="n">
        <f aca="false">AVERAGE(AC29:AN29)</f>
        <v>0.980015226574501</v>
      </c>
      <c r="AR29" s="70" t="n">
        <f aca="false">AVERAGE(E29:G29)</f>
        <v>0.985763502657274</v>
      </c>
      <c r="AS29" s="70" t="n">
        <f aca="false">AVERAGE(H29:J29)</f>
        <v>0.996282855436081</v>
      </c>
      <c r="AT29" s="70" t="n">
        <f aca="false">AVERAGE(K29:M29)</f>
        <v>0.993767921146953</v>
      </c>
      <c r="AU29" s="70" t="n">
        <f aca="false">AVERAGE(N29:P29)</f>
        <v>0.954254778972521</v>
      </c>
      <c r="AV29" s="70" t="n">
        <f aca="false">AVERAGE(Q29:S29)</f>
        <v>0.984515809011777</v>
      </c>
      <c r="AW29" s="70" t="n">
        <f aca="false">AVERAGE(T29:V29)</f>
        <v>0.981706989247312</v>
      </c>
      <c r="AX29" s="70" t="n">
        <f aca="false">AVERAGE(W29:Y29)</f>
        <v>0.881766726403823</v>
      </c>
      <c r="AY29" s="70" t="n">
        <f aca="false">AVERAGE(Z29:AB29)</f>
        <v>0.996859318996416</v>
      </c>
      <c r="AZ29" s="70" t="n">
        <f aca="false">AVERAGE(AC29:AE29)</f>
        <v>0.980015226574501</v>
      </c>
    </row>
    <row r="30" customFormat="false" ht="12.75" hidden="false" customHeight="false" outlineLevel="0" collapsed="false">
      <c r="A30" s="69" t="s">
        <v>27</v>
      </c>
      <c r="B30" s="69" t="n">
        <v>2</v>
      </c>
      <c r="C30" s="69" t="n">
        <v>20</v>
      </c>
      <c r="D30" s="70" t="n">
        <f aca="false">OphrsIn!D29/SurveyHrsIn!D30</f>
        <v>0.970564516129032</v>
      </c>
      <c r="E30" s="70" t="n">
        <f aca="false">OphrsIn!E29/SurveyHrsIn!E30</f>
        <v>0.988037634408602</v>
      </c>
      <c r="F30" s="70" t="n">
        <f aca="false">OphrsIn!F29/SurveyHrsIn!F30</f>
        <v>0.997126436781609</v>
      </c>
      <c r="G30" s="70" t="n">
        <f aca="false">OphrsIn!G29/SurveyHrsIn!G30</f>
        <v>0.999327956989247</v>
      </c>
      <c r="H30" s="70" t="n">
        <f aca="false">OphrsIn!H29/SurveyHrsIn!H30</f>
        <v>0.999444444444445</v>
      </c>
      <c r="I30" s="70" t="n">
        <f aca="false">OphrsIn!I29/SurveyHrsIn!I30</f>
        <v>0.99986559139785</v>
      </c>
      <c r="J30" s="70" t="n">
        <f aca="false">OphrsIn!J29/SurveyHrsIn!J30</f>
        <v>0.992222222222222</v>
      </c>
      <c r="K30" s="70" t="n">
        <f aca="false">OphrsIn!K29/SurveyHrsIn!K30</f>
        <v>0.989516129032258</v>
      </c>
      <c r="L30" s="70" t="n">
        <f aca="false">OphrsIn!L29/SurveyHrsIn!L30</f>
        <v>0.998387096774194</v>
      </c>
      <c r="M30" s="70" t="n">
        <f aca="false">OphrsIn!M29/SurveyHrsIn!M30</f>
        <v>0.999444444444445</v>
      </c>
      <c r="N30" s="70" t="n">
        <f aca="false">OphrsIn!N29/SurveyHrsIn!N30</f>
        <v>0.999731182795699</v>
      </c>
      <c r="O30" s="70" t="n">
        <f aca="false">OphrsIn!O29/SurveyHrsIn!O30</f>
        <v>0.999861111111111</v>
      </c>
      <c r="P30" s="70" t="n">
        <f aca="false">OphrsIn!P29/SurveyHrsIn!P30</f>
        <v>0.941129032258065</v>
      </c>
      <c r="Q30" s="70" t="n">
        <f aca="false">OphrsIn!Q29/SurveyHrsIn!Q30</f>
        <v>0.97741935483871</v>
      </c>
      <c r="R30" s="70" t="n">
        <f aca="false">OphrsIn!R29/SurveyHrsIn!R30</f>
        <v>0.984077380952381</v>
      </c>
      <c r="S30" s="70" t="n">
        <f aca="false">OphrsIn!S29/SurveyHrsIn!S30</f>
        <v>0.992204301075269</v>
      </c>
      <c r="T30" s="70" t="n">
        <f aca="false">OphrsIn!T29/SurveyHrsIn!T30</f>
        <v>0.975</v>
      </c>
      <c r="U30" s="70" t="n">
        <f aca="false">OphrsIn!U29/SurveyHrsIn!U30</f>
        <v>0.938575268817204</v>
      </c>
      <c r="V30" s="70" t="n">
        <f aca="false">OphrsIn!V29/SurveyHrsIn!V30</f>
        <v>0.99</v>
      </c>
      <c r="W30" s="70" t="n">
        <f aca="false">OphrsIn!W29/SurveyHrsIn!W30</f>
        <v>0.995295698924731</v>
      </c>
      <c r="X30" s="70" t="n">
        <f aca="false">OphrsIn!X29/SurveyHrsIn!X30</f>
        <v>0.974596774193548</v>
      </c>
      <c r="Y30" s="70" t="n">
        <f aca="false">OphrsIn!Y29/SurveyHrsIn!Y30</f>
        <v>0.968194444444445</v>
      </c>
      <c r="Z30" s="70" t="n">
        <f aca="false">OphrsIn!Z29/SurveyHrsIn!Z30</f>
        <v>0.984005376344086</v>
      </c>
      <c r="AA30" s="70" t="n">
        <f aca="false">OphrsIn!AA29/SurveyHrsIn!AA30</f>
        <v>0.999861111111111</v>
      </c>
      <c r="AB30" s="70" t="n">
        <f aca="false">OphrsIn!AB29/SurveyHrsIn!AB30</f>
        <v>0.996908602150538</v>
      </c>
      <c r="AC30" s="70" t="n">
        <f aca="false">OphrsIn!AC29/SurveyHrsIn!AC30</f>
        <v>0.995564516129032</v>
      </c>
      <c r="AD30" s="70" t="n">
        <f aca="false">OphrsIn!AD29/SurveyHrsIn!AD30</f>
        <v>0.980208333333333</v>
      </c>
      <c r="AE30" s="70" t="n">
        <f aca="false">OphrsIn!AE29/SurveyHrsIn!AE30</f>
        <v>0.973391935483871</v>
      </c>
      <c r="AF30" s="70"/>
      <c r="AG30" s="70"/>
      <c r="AH30" s="70"/>
      <c r="AI30" s="70"/>
      <c r="AJ30" s="70"/>
      <c r="AK30" s="70"/>
      <c r="AL30" s="70"/>
      <c r="AM30" s="70"/>
      <c r="AN30" s="70"/>
      <c r="AO30" s="70" t="n">
        <f aca="false">AVERAGE(E30:P30)</f>
        <v>0.992007773554979</v>
      </c>
      <c r="AP30" s="70" t="n">
        <f aca="false">AVERAGE(Q30:AB30)</f>
        <v>0.981344859404335</v>
      </c>
      <c r="AQ30" s="70" t="n">
        <f aca="false">AVERAGE(AC30:AN30)</f>
        <v>0.983054928315412</v>
      </c>
      <c r="AR30" s="70" t="n">
        <f aca="false">AVERAGE(E30:G30)</f>
        <v>0.99483067605982</v>
      </c>
      <c r="AS30" s="70" t="n">
        <f aca="false">AVERAGE(H30:J30)</f>
        <v>0.997177419354839</v>
      </c>
      <c r="AT30" s="70" t="n">
        <f aca="false">AVERAGE(K30:M30)</f>
        <v>0.995782556750299</v>
      </c>
      <c r="AU30" s="70" t="n">
        <f aca="false">AVERAGE(N30:P30)</f>
        <v>0.980240442054958</v>
      </c>
      <c r="AV30" s="70" t="n">
        <f aca="false">AVERAGE(Q30:S30)</f>
        <v>0.984567012288787</v>
      </c>
      <c r="AW30" s="70" t="n">
        <f aca="false">AVERAGE(T30:V30)</f>
        <v>0.967858422939068</v>
      </c>
      <c r="AX30" s="70" t="n">
        <f aca="false">AVERAGE(W30:Y30)</f>
        <v>0.979362305854241</v>
      </c>
      <c r="AY30" s="70" t="n">
        <f aca="false">AVERAGE(Z30:AB30)</f>
        <v>0.993591696535245</v>
      </c>
      <c r="AZ30" s="70" t="n">
        <f aca="false">AVERAGE(AC30:AE30)</f>
        <v>0.983054928315412</v>
      </c>
    </row>
    <row r="31" customFormat="false" ht="12.75" hidden="false" customHeight="false" outlineLevel="0" collapsed="false">
      <c r="A31" s="69" t="s">
        <v>27</v>
      </c>
      <c r="B31" s="69" t="n">
        <v>2</v>
      </c>
      <c r="C31" s="69" t="n">
        <v>21</v>
      </c>
      <c r="D31" s="70" t="n">
        <f aca="false">OphrsIn!D30/SurveyHrsIn!D31</f>
        <v>0.956989247311828</v>
      </c>
      <c r="E31" s="70" t="n">
        <f aca="false">OphrsIn!E30/SurveyHrsIn!E31</f>
        <v>0.997715053763441</v>
      </c>
      <c r="F31" s="70" t="n">
        <f aca="false">OphrsIn!F30/SurveyHrsIn!F31</f>
        <v>0.965373563218391</v>
      </c>
      <c r="G31" s="70" t="n">
        <f aca="false">OphrsIn!G30/SurveyHrsIn!G31</f>
        <v>0.972849462365591</v>
      </c>
      <c r="H31" s="70" t="n">
        <f aca="false">OphrsIn!H30/SurveyHrsIn!H31</f>
        <v>0.889861111111111</v>
      </c>
      <c r="I31" s="70" t="n">
        <f aca="false">OphrsIn!I30/SurveyHrsIn!I31</f>
        <v>0.991801075268817</v>
      </c>
      <c r="J31" s="70" t="n">
        <f aca="false">OphrsIn!J30/SurveyHrsIn!J31</f>
        <v>0.997916666666667</v>
      </c>
      <c r="K31" s="70" t="n">
        <f aca="false">OphrsIn!K30/SurveyHrsIn!K31</f>
        <v>0.993682795698925</v>
      </c>
      <c r="L31" s="70" t="n">
        <f aca="false">OphrsIn!L30/SurveyHrsIn!L31</f>
        <v>0.997177419354839</v>
      </c>
      <c r="M31" s="70" t="n">
        <f aca="false">OphrsIn!M30/SurveyHrsIn!M31</f>
        <v>0.999583333333333</v>
      </c>
      <c r="N31" s="70" t="n">
        <f aca="false">OphrsIn!N30/SurveyHrsIn!N31</f>
        <v>0.994623655913979</v>
      </c>
      <c r="O31" s="70" t="n">
        <f aca="false">OphrsIn!O30/SurveyHrsIn!O31</f>
        <v>0.999861111111111</v>
      </c>
      <c r="P31" s="70" t="n">
        <f aca="false">OphrsIn!P30/SurveyHrsIn!P31</f>
        <v>0.99744623655914</v>
      </c>
      <c r="Q31" s="70" t="n">
        <f aca="false">OphrsIn!Q30/SurveyHrsIn!Q31</f>
        <v>0.996505376344086</v>
      </c>
      <c r="R31" s="70" t="n">
        <f aca="false">OphrsIn!R30/SurveyHrsIn!R31</f>
        <v>0.990625</v>
      </c>
      <c r="S31" s="70" t="n">
        <f aca="false">OphrsIn!S30/SurveyHrsIn!S31</f>
        <v>0.975268817204301</v>
      </c>
      <c r="T31" s="70" t="n">
        <f aca="false">OphrsIn!T30/SurveyHrsIn!T31</f>
        <v>0.972222222222222</v>
      </c>
      <c r="U31" s="70" t="n">
        <f aca="false">OphrsIn!U30/SurveyHrsIn!U31</f>
        <v>0.993548387096774</v>
      </c>
      <c r="V31" s="70" t="n">
        <f aca="false">OphrsIn!V30/SurveyHrsIn!V31</f>
        <v>0.99375</v>
      </c>
      <c r="W31" s="70" t="n">
        <f aca="false">OphrsIn!W30/SurveyHrsIn!W31</f>
        <v>0.955241935483871</v>
      </c>
      <c r="X31" s="70" t="n">
        <f aca="false">OphrsIn!X30/SurveyHrsIn!X31</f>
        <v>0.987768817204301</v>
      </c>
      <c r="Y31" s="70" t="n">
        <f aca="false">OphrsIn!Y30/SurveyHrsIn!Y31</f>
        <v>0.989722222222222</v>
      </c>
      <c r="Z31" s="70" t="n">
        <f aca="false">OphrsIn!Z30/SurveyHrsIn!Z31</f>
        <v>0.988575268817204</v>
      </c>
      <c r="AA31" s="70" t="n">
        <f aca="false">OphrsIn!AA30/SurveyHrsIn!AA31</f>
        <v>0.991388888888889</v>
      </c>
      <c r="AB31" s="70" t="n">
        <f aca="false">OphrsIn!AB30/SurveyHrsIn!AB31</f>
        <v>0.996908602150538</v>
      </c>
      <c r="AC31" s="70" t="n">
        <f aca="false">OphrsIn!AC30/SurveyHrsIn!AC31</f>
        <v>0.989516129032258</v>
      </c>
      <c r="AD31" s="70" t="n">
        <f aca="false">OphrsIn!AD30/SurveyHrsIn!AD31</f>
        <v>0.966815476190476</v>
      </c>
      <c r="AE31" s="70" t="n">
        <f aca="false">OphrsIn!AE30/SurveyHrsIn!AE31</f>
        <v>0.979871908602151</v>
      </c>
      <c r="AF31" s="70"/>
      <c r="AG31" s="70"/>
      <c r="AH31" s="70"/>
      <c r="AI31" s="70"/>
      <c r="AJ31" s="70"/>
      <c r="AK31" s="70"/>
      <c r="AL31" s="70"/>
      <c r="AM31" s="70"/>
      <c r="AN31" s="70"/>
      <c r="AO31" s="70" t="n">
        <f aca="false">AVERAGE(E31:P31)</f>
        <v>0.983157623697112</v>
      </c>
      <c r="AP31" s="70" t="n">
        <f aca="false">AVERAGE(Q31:AB31)</f>
        <v>0.985960461469534</v>
      </c>
      <c r="AQ31" s="70" t="n">
        <f aca="false">AVERAGE(AC31:AN31)</f>
        <v>0.978734504608295</v>
      </c>
      <c r="AR31" s="70" t="n">
        <f aca="false">AVERAGE(E31:G31)</f>
        <v>0.978646026449141</v>
      </c>
      <c r="AS31" s="70" t="n">
        <f aca="false">AVERAGE(H31:J31)</f>
        <v>0.959859617682198</v>
      </c>
      <c r="AT31" s="70" t="n">
        <f aca="false">AVERAGE(K31:M31)</f>
        <v>0.996814516129032</v>
      </c>
      <c r="AU31" s="70" t="n">
        <f aca="false">AVERAGE(N31:P31)</f>
        <v>0.997310334528077</v>
      </c>
      <c r="AV31" s="70" t="n">
        <f aca="false">AVERAGE(Q31:S31)</f>
        <v>0.987466397849462</v>
      </c>
      <c r="AW31" s="70" t="n">
        <f aca="false">AVERAGE(T31:V31)</f>
        <v>0.986506869772999</v>
      </c>
      <c r="AX31" s="70" t="n">
        <f aca="false">AVERAGE(W31:Y31)</f>
        <v>0.977577658303465</v>
      </c>
      <c r="AY31" s="70" t="n">
        <f aca="false">AVERAGE(Z31:AB31)</f>
        <v>0.99229091995221</v>
      </c>
      <c r="AZ31" s="70" t="n">
        <f aca="false">AVERAGE(AC31:AE31)</f>
        <v>0.978734504608295</v>
      </c>
    </row>
    <row r="32" customFormat="false" ht="12.75" hidden="false" customHeight="false" outlineLevel="0" collapsed="false">
      <c r="A32" s="69" t="s">
        <v>27</v>
      </c>
      <c r="B32" s="69" t="n">
        <v>2</v>
      </c>
      <c r="C32" s="69" t="n">
        <v>22</v>
      </c>
      <c r="D32" s="70" t="n">
        <f aca="false">OphrsIn!D31/SurveyHrsIn!D32</f>
        <v>0.997311827956989</v>
      </c>
      <c r="E32" s="70" t="n">
        <f aca="false">OphrsIn!E31/SurveyHrsIn!E32</f>
        <v>0.982258064516129</v>
      </c>
      <c r="F32" s="70" t="n">
        <f aca="false">OphrsIn!F31/SurveyHrsIn!F32</f>
        <v>0.971264367816092</v>
      </c>
      <c r="G32" s="70" t="n">
        <f aca="false">OphrsIn!G31/SurveyHrsIn!G32</f>
        <v>0.95255376344086</v>
      </c>
      <c r="H32" s="70" t="n">
        <f aca="false">OphrsIn!H31/SurveyHrsIn!H32</f>
        <v>0.971805555555556</v>
      </c>
      <c r="I32" s="70" t="n">
        <f aca="false">OphrsIn!I31/SurveyHrsIn!I32</f>
        <v>0.901344086021505</v>
      </c>
      <c r="J32" s="70" t="n">
        <f aca="false">OphrsIn!J31/SurveyHrsIn!J32</f>
        <v>0.958194444444445</v>
      </c>
      <c r="K32" s="70" t="n">
        <f aca="false">OphrsIn!K31/SurveyHrsIn!K32</f>
        <v>0.876344086021505</v>
      </c>
      <c r="L32" s="70" t="n">
        <f aca="false">OphrsIn!L31/SurveyHrsIn!L32</f>
        <v>0.992338709677419</v>
      </c>
      <c r="M32" s="70" t="n">
        <f aca="false">OphrsIn!M31/SurveyHrsIn!M32</f>
        <v>0.946388888888889</v>
      </c>
      <c r="N32" s="70" t="n">
        <f aca="false">OphrsIn!N31/SurveyHrsIn!N32</f>
        <v>0.998655913978495</v>
      </c>
      <c r="O32" s="70" t="n">
        <f aca="false">OphrsIn!O31/SurveyHrsIn!O32</f>
        <v>0.999583333333333</v>
      </c>
      <c r="P32" s="70" t="n">
        <f aca="false">OphrsIn!P31/SurveyHrsIn!P32</f>
        <v>0.976209677419355</v>
      </c>
      <c r="Q32" s="70" t="n">
        <f aca="false">OphrsIn!Q31/SurveyHrsIn!Q32</f>
        <v>0.993548387096774</v>
      </c>
      <c r="R32" s="70" t="n">
        <f aca="false">OphrsIn!R31/SurveyHrsIn!R32</f>
        <v>0.992857142857143</v>
      </c>
      <c r="S32" s="70" t="n">
        <f aca="false">OphrsIn!S31/SurveyHrsIn!S32</f>
        <v>0.995967741935484</v>
      </c>
      <c r="T32" s="70" t="n">
        <f aca="false">OphrsIn!T31/SurveyHrsIn!T32</f>
        <v>0.993611111111111</v>
      </c>
      <c r="U32" s="70" t="n">
        <f aca="false">OphrsIn!U31/SurveyHrsIn!U32</f>
        <v>0.998655913978495</v>
      </c>
      <c r="V32" s="70" t="n">
        <f aca="false">OphrsIn!V31/SurveyHrsIn!V32</f>
        <v>0.99875</v>
      </c>
      <c r="W32" s="70" t="n">
        <f aca="false">OphrsIn!W31/SurveyHrsIn!W32</f>
        <v>0.997311827956989</v>
      </c>
      <c r="X32" s="70" t="n">
        <f aca="false">OphrsIn!X31/SurveyHrsIn!X32</f>
        <v>0.803629032258065</v>
      </c>
      <c r="Y32" s="70" t="n">
        <f aca="false">OphrsIn!Y31/SurveyHrsIn!Y32</f>
        <v>0.986666666666667</v>
      </c>
      <c r="Z32" s="70" t="n">
        <f aca="false">OphrsIn!Z31/SurveyHrsIn!Z32</f>
        <v>0.789784946236559</v>
      </c>
      <c r="AA32" s="70" t="n">
        <f aca="false">OphrsIn!AA31/SurveyHrsIn!AA32</f>
        <v>0.450833333333333</v>
      </c>
      <c r="AB32" s="70" t="n">
        <f aca="false">OphrsIn!AB31/SurveyHrsIn!AB32</f>
        <v>0.999731182795699</v>
      </c>
      <c r="AC32" s="70" t="n">
        <f aca="false">OphrsIn!AC31/SurveyHrsIn!AC32</f>
        <v>0.997983870967742</v>
      </c>
      <c r="AD32" s="70" t="n">
        <f aca="false">OphrsIn!AD31/SurveyHrsIn!AD32</f>
        <v>0.98125</v>
      </c>
      <c r="AE32" s="70" t="n">
        <f aca="false">OphrsIn!AE31/SurveyHrsIn!AE32</f>
        <v>0.912340188172043</v>
      </c>
      <c r="AF32" s="70"/>
      <c r="AG32" s="70"/>
      <c r="AH32" s="70"/>
      <c r="AI32" s="70"/>
      <c r="AJ32" s="70"/>
      <c r="AK32" s="70"/>
      <c r="AL32" s="70"/>
      <c r="AM32" s="70"/>
      <c r="AN32" s="70"/>
      <c r="AO32" s="70" t="n">
        <f aca="false">AVERAGE(E32:P32)</f>
        <v>0.960578407592799</v>
      </c>
      <c r="AP32" s="70" t="n">
        <f aca="false">AVERAGE(Q32:AB32)</f>
        <v>0.91677894051886</v>
      </c>
      <c r="AQ32" s="70" t="n">
        <f aca="false">AVERAGE(AC32:AN32)</f>
        <v>0.963858019713262</v>
      </c>
      <c r="AR32" s="70" t="n">
        <f aca="false">AVERAGE(E32:G32)</f>
        <v>0.968692065257694</v>
      </c>
      <c r="AS32" s="70" t="n">
        <f aca="false">AVERAGE(H32:J32)</f>
        <v>0.943781362007169</v>
      </c>
      <c r="AT32" s="70" t="n">
        <f aca="false">AVERAGE(K32:M32)</f>
        <v>0.938357228195938</v>
      </c>
      <c r="AU32" s="70" t="n">
        <f aca="false">AVERAGE(N32:P32)</f>
        <v>0.991482974910394</v>
      </c>
      <c r="AV32" s="70" t="n">
        <f aca="false">AVERAGE(Q32:S32)</f>
        <v>0.994124423963134</v>
      </c>
      <c r="AW32" s="70" t="n">
        <f aca="false">AVERAGE(T32:V32)</f>
        <v>0.997005675029869</v>
      </c>
      <c r="AX32" s="70" t="n">
        <f aca="false">AVERAGE(W32:Y32)</f>
        <v>0.929202508960573</v>
      </c>
      <c r="AY32" s="70" t="n">
        <f aca="false">AVERAGE(Z32:AB32)</f>
        <v>0.746783154121864</v>
      </c>
      <c r="AZ32" s="70" t="n">
        <f aca="false">AVERAGE(AC32:AE32)</f>
        <v>0.963858019713262</v>
      </c>
    </row>
    <row r="33" customFormat="false" ht="12.75" hidden="false" customHeight="false" outlineLevel="0" collapsed="false">
      <c r="A33" s="69" t="s">
        <v>27</v>
      </c>
      <c r="B33" s="69" t="n">
        <v>2</v>
      </c>
      <c r="C33" s="69" t="n">
        <v>23</v>
      </c>
      <c r="D33" s="70" t="n">
        <f aca="false">OphrsIn!D32/SurveyHrsIn!D33</f>
        <v>0.992204301075269</v>
      </c>
      <c r="E33" s="70" t="n">
        <f aca="false">OphrsIn!E32/SurveyHrsIn!E33</f>
        <v>0.954569892473118</v>
      </c>
      <c r="F33" s="70" t="n">
        <f aca="false">OphrsIn!F32/SurveyHrsIn!F33</f>
        <v>0.998419540229885</v>
      </c>
      <c r="G33" s="70" t="n">
        <f aca="false">OphrsIn!G32/SurveyHrsIn!G33</f>
        <v>0.99986559139785</v>
      </c>
      <c r="H33" s="70" t="n">
        <f aca="false">OphrsIn!H32/SurveyHrsIn!H33</f>
        <v>0.633611111111111</v>
      </c>
      <c r="I33" s="70" t="n">
        <f aca="false">OphrsIn!I32/SurveyHrsIn!I33</f>
        <v>0.949327956989247</v>
      </c>
      <c r="J33" s="70" t="n">
        <f aca="false">OphrsIn!J32/SurveyHrsIn!J33</f>
        <v>0.945</v>
      </c>
      <c r="K33" s="70" t="n">
        <f aca="false">OphrsIn!K32/SurveyHrsIn!K33</f>
        <v>0.970833333333333</v>
      </c>
      <c r="L33" s="70" t="n">
        <f aca="false">OphrsIn!L32/SurveyHrsIn!L33</f>
        <v>0.688037634408602</v>
      </c>
      <c r="M33" s="70" t="n">
        <f aca="false">OphrsIn!M32/SurveyHrsIn!M33</f>
        <v>0.992222222222222</v>
      </c>
      <c r="N33" s="70" t="n">
        <f aca="false">OphrsIn!N32/SurveyHrsIn!N33</f>
        <v>0.998790322580645</v>
      </c>
      <c r="O33" s="70" t="n">
        <f aca="false">OphrsIn!O32/SurveyHrsIn!O33</f>
        <v>0.899722222222222</v>
      </c>
      <c r="P33" s="70" t="n">
        <f aca="false">OphrsIn!P32/SurveyHrsIn!P33</f>
        <v>0.981854838709677</v>
      </c>
      <c r="Q33" s="70" t="n">
        <f aca="false">OphrsIn!Q32/SurveyHrsIn!Q33</f>
        <v>0.675806451612903</v>
      </c>
      <c r="R33" s="70" t="n">
        <f aca="false">OphrsIn!R32/SurveyHrsIn!R33</f>
        <v>0.54047619047619</v>
      </c>
      <c r="S33" s="70" t="n">
        <f aca="false">OphrsIn!S32/SurveyHrsIn!S33</f>
        <v>0.993682795698925</v>
      </c>
      <c r="T33" s="70" t="n">
        <f aca="false">OphrsIn!T32/SurveyHrsIn!T33</f>
        <v>0.953611111111111</v>
      </c>
      <c r="U33" s="70" t="n">
        <f aca="false">OphrsIn!U32/SurveyHrsIn!U33</f>
        <v>0.988978494623656</v>
      </c>
      <c r="V33" s="70" t="n">
        <f aca="false">OphrsIn!V32/SurveyHrsIn!V33</f>
        <v>0.999444444444445</v>
      </c>
      <c r="W33" s="70" t="n">
        <f aca="false">OphrsIn!W32/SurveyHrsIn!W33</f>
        <v>0.998655913978495</v>
      </c>
      <c r="X33" s="70" t="n">
        <f aca="false">OphrsIn!X32/SurveyHrsIn!X33</f>
        <v>0.988440860215054</v>
      </c>
      <c r="Y33" s="70" t="n">
        <f aca="false">OphrsIn!Y32/SurveyHrsIn!Y33</f>
        <v>0.771666666666667</v>
      </c>
      <c r="Z33" s="70" t="n">
        <f aca="false">OphrsIn!Z32/SurveyHrsIn!Z33</f>
        <v>0.990860215053764</v>
      </c>
      <c r="AA33" s="70" t="n">
        <f aca="false">OphrsIn!AA32/SurveyHrsIn!AA33</f>
        <v>0.966666666666667</v>
      </c>
      <c r="AB33" s="70" t="n">
        <f aca="false">OphrsIn!AB32/SurveyHrsIn!AB33</f>
        <v>0.96505376344086</v>
      </c>
      <c r="AC33" s="70" t="n">
        <f aca="false">OphrsIn!AC32/SurveyHrsIn!AC33</f>
        <v>0.995833333333333</v>
      </c>
      <c r="AD33" s="70" t="n">
        <f aca="false">OphrsIn!AD32/SurveyHrsIn!AD33</f>
        <v>0.941964285714286</v>
      </c>
      <c r="AE33" s="70" t="n">
        <f aca="false">OphrsIn!AE32/SurveyHrsIn!AE33</f>
        <v>0.978046908602151</v>
      </c>
      <c r="AF33" s="70"/>
      <c r="AG33" s="70"/>
      <c r="AH33" s="70"/>
      <c r="AI33" s="70"/>
      <c r="AJ33" s="70"/>
      <c r="AK33" s="70"/>
      <c r="AL33" s="70"/>
      <c r="AM33" s="70"/>
      <c r="AN33" s="70"/>
      <c r="AO33" s="70" t="n">
        <f aca="false">AVERAGE(E33:P33)</f>
        <v>0.917687888806493</v>
      </c>
      <c r="AP33" s="70" t="n">
        <f aca="false">AVERAGE(Q33:AB33)</f>
        <v>0.902778631165728</v>
      </c>
      <c r="AQ33" s="70" t="n">
        <f aca="false">AVERAGE(AC33:AN33)</f>
        <v>0.971948175883257</v>
      </c>
      <c r="AR33" s="70" t="n">
        <f aca="false">AVERAGE(E33:G33)</f>
        <v>0.984285008033618</v>
      </c>
      <c r="AS33" s="70" t="n">
        <f aca="false">AVERAGE(H33:J33)</f>
        <v>0.842646356033453</v>
      </c>
      <c r="AT33" s="70" t="n">
        <f aca="false">AVERAGE(K33:M33)</f>
        <v>0.883697729988053</v>
      </c>
      <c r="AU33" s="70" t="n">
        <f aca="false">AVERAGE(N33:P33)</f>
        <v>0.960122461170848</v>
      </c>
      <c r="AV33" s="70" t="n">
        <f aca="false">AVERAGE(Q33:S33)</f>
        <v>0.736655145929339</v>
      </c>
      <c r="AW33" s="70" t="n">
        <f aca="false">AVERAGE(T33:V33)</f>
        <v>0.980678016726404</v>
      </c>
      <c r="AX33" s="70" t="n">
        <f aca="false">AVERAGE(W33:Y33)</f>
        <v>0.919587813620072</v>
      </c>
      <c r="AY33" s="70" t="n">
        <f aca="false">AVERAGE(Z33:AB33)</f>
        <v>0.974193548387097</v>
      </c>
      <c r="AZ33" s="70" t="n">
        <f aca="false">AVERAGE(AC33:AE33)</f>
        <v>0.971948175883257</v>
      </c>
    </row>
    <row r="34" customFormat="false" ht="12.75" hidden="false" customHeight="false" outlineLevel="0" collapsed="false">
      <c r="A34" s="69" t="s">
        <v>27</v>
      </c>
      <c r="B34" s="69" t="n">
        <v>2</v>
      </c>
      <c r="C34" s="69" t="n">
        <v>24</v>
      </c>
      <c r="D34" s="70" t="n">
        <f aca="false">OphrsIn!D33/SurveyHrsIn!D34</f>
        <v>0.986424731182796</v>
      </c>
      <c r="E34" s="70" t="n">
        <f aca="false">OphrsIn!E33/SurveyHrsIn!E34</f>
        <v>0.973521505376344</v>
      </c>
      <c r="F34" s="70" t="n">
        <f aca="false">OphrsIn!F33/SurveyHrsIn!F34</f>
        <v>0.992385057471265</v>
      </c>
      <c r="G34" s="70" t="n">
        <f aca="false">OphrsIn!G33/SurveyHrsIn!G34</f>
        <v>0.996639784946237</v>
      </c>
      <c r="H34" s="70" t="n">
        <f aca="false">OphrsIn!H33/SurveyHrsIn!H34</f>
        <v>0.96</v>
      </c>
      <c r="I34" s="70" t="n">
        <f aca="false">OphrsIn!I33/SurveyHrsIn!I34</f>
        <v>0.992876344086022</v>
      </c>
      <c r="J34" s="70" t="n">
        <f aca="false">OphrsIn!J33/SurveyHrsIn!J34</f>
        <v>0.970833333333333</v>
      </c>
      <c r="K34" s="70" t="n">
        <f aca="false">OphrsIn!K33/SurveyHrsIn!K34</f>
        <v>0.953763440860215</v>
      </c>
      <c r="L34" s="70" t="n">
        <f aca="false">OphrsIn!L33/SurveyHrsIn!L34</f>
        <v>0.99502688172043</v>
      </c>
      <c r="M34" s="70" t="n">
        <f aca="false">OphrsIn!M33/SurveyHrsIn!M34</f>
        <v>0.96375</v>
      </c>
      <c r="N34" s="70" t="n">
        <f aca="false">OphrsIn!N33/SurveyHrsIn!N34</f>
        <v>0.999596774193548</v>
      </c>
      <c r="O34" s="70" t="n">
        <f aca="false">OphrsIn!O33/SurveyHrsIn!O34</f>
        <v>0.916944444444445</v>
      </c>
      <c r="P34" s="70" t="n">
        <f aca="false">OphrsIn!P33/SurveyHrsIn!P34</f>
        <v>0.915591397849462</v>
      </c>
      <c r="Q34" s="70" t="n">
        <f aca="false">OphrsIn!Q33/SurveyHrsIn!Q34</f>
        <v>0.852150537634409</v>
      </c>
      <c r="R34" s="70" t="n">
        <f aca="false">OphrsIn!R33/SurveyHrsIn!R34</f>
        <v>0.786607142857143</v>
      </c>
      <c r="S34" s="70" t="n">
        <f aca="false">OphrsIn!S33/SurveyHrsIn!S34</f>
        <v>0.950940860215054</v>
      </c>
      <c r="T34" s="70" t="n">
        <f aca="false">OphrsIn!T33/SurveyHrsIn!T34</f>
        <v>0.942222222222222</v>
      </c>
      <c r="U34" s="70" t="n">
        <f aca="false">OphrsIn!U33/SurveyHrsIn!U34</f>
        <v>0.983870967741936</v>
      </c>
      <c r="V34" s="70" t="n">
        <f aca="false">OphrsIn!V33/SurveyHrsIn!V34</f>
        <v>0.9825</v>
      </c>
      <c r="W34" s="70" t="n">
        <f aca="false">OphrsIn!W33/SurveyHrsIn!W34</f>
        <v>0.282795698924731</v>
      </c>
      <c r="X34" s="70" t="n">
        <f aca="false">OphrsIn!X33/SurveyHrsIn!X34</f>
        <v>0.990456989247312</v>
      </c>
      <c r="Y34" s="70" t="n">
        <f aca="false">OphrsIn!Y33/SurveyHrsIn!Y34</f>
        <v>0.985555555555556</v>
      </c>
      <c r="Z34" s="70" t="n">
        <f aca="false">OphrsIn!Z33/SurveyHrsIn!Z34</f>
        <v>0.996236559139785</v>
      </c>
      <c r="AA34" s="70" t="n">
        <f aca="false">OphrsIn!AA33/SurveyHrsIn!AA34</f>
        <v>0.998888888888889</v>
      </c>
      <c r="AB34" s="70" t="n">
        <f aca="false">OphrsIn!AB33/SurveyHrsIn!AB34</f>
        <v>0.999731182795699</v>
      </c>
      <c r="AC34" s="70" t="n">
        <f aca="false">OphrsIn!AC33/SurveyHrsIn!AC34</f>
        <v>0.988709677419355</v>
      </c>
      <c r="AD34" s="70" t="n">
        <f aca="false">OphrsIn!AD33/SurveyHrsIn!AD34</f>
        <v>0.967559523809524</v>
      </c>
      <c r="AE34" s="70" t="n">
        <f aca="false">OphrsIn!AE33/SurveyHrsIn!AE34</f>
        <v>0.978836290322581</v>
      </c>
      <c r="AF34" s="70"/>
      <c r="AG34" s="70"/>
      <c r="AH34" s="70"/>
      <c r="AI34" s="70"/>
      <c r="AJ34" s="70"/>
      <c r="AK34" s="70"/>
      <c r="AL34" s="70"/>
      <c r="AM34" s="70"/>
      <c r="AN34" s="70"/>
      <c r="AO34" s="70" t="n">
        <f aca="false">AVERAGE(E34:P34)</f>
        <v>0.969244080356775</v>
      </c>
      <c r="AP34" s="70" t="n">
        <f aca="false">AVERAGE(Q34:AB34)</f>
        <v>0.895996383768561</v>
      </c>
      <c r="AQ34" s="70" t="n">
        <f aca="false">AVERAGE(AC34:AN34)</f>
        <v>0.97836849718382</v>
      </c>
      <c r="AR34" s="70" t="n">
        <f aca="false">AVERAGE(E34:G34)</f>
        <v>0.987515449264615</v>
      </c>
      <c r="AS34" s="70" t="n">
        <f aca="false">AVERAGE(H34:J34)</f>
        <v>0.974569892473118</v>
      </c>
      <c r="AT34" s="70" t="n">
        <f aca="false">AVERAGE(K34:M34)</f>
        <v>0.970846774193548</v>
      </c>
      <c r="AU34" s="70" t="n">
        <f aca="false">AVERAGE(N34:P34)</f>
        <v>0.944044205495819</v>
      </c>
      <c r="AV34" s="70" t="n">
        <f aca="false">AVERAGE(Q34:S34)</f>
        <v>0.863232846902202</v>
      </c>
      <c r="AW34" s="70" t="n">
        <f aca="false">AVERAGE(T34:V34)</f>
        <v>0.969531063321386</v>
      </c>
      <c r="AX34" s="70" t="n">
        <f aca="false">AVERAGE(W34:Y34)</f>
        <v>0.752936081242533</v>
      </c>
      <c r="AY34" s="70" t="n">
        <f aca="false">AVERAGE(Z34:AB34)</f>
        <v>0.998285543608124</v>
      </c>
      <c r="AZ34" s="70" t="n">
        <f aca="false">AVERAGE(AC34:AE34)</f>
        <v>0.97836849718382</v>
      </c>
    </row>
    <row r="35" customFormat="false" ht="12.75" hidden="false" customHeight="false" outlineLevel="0" collapsed="false">
      <c r="A35" s="69" t="s">
        <v>27</v>
      </c>
      <c r="B35" s="69" t="n">
        <v>2</v>
      </c>
      <c r="C35" s="69" t="n">
        <v>25</v>
      </c>
      <c r="D35" s="70" t="n">
        <f aca="false">OphrsIn!D34/SurveyHrsIn!D35</f>
        <v>0.976209677419355</v>
      </c>
      <c r="E35" s="70" t="n">
        <f aca="false">OphrsIn!E34/SurveyHrsIn!E35</f>
        <v>0.990591397849462</v>
      </c>
      <c r="F35" s="70" t="n">
        <f aca="false">OphrsIn!F34/SurveyHrsIn!F35</f>
        <v>0.993247126436782</v>
      </c>
      <c r="G35" s="70" t="n">
        <f aca="false">OphrsIn!G34/SurveyHrsIn!G35</f>
        <v>0.99986559139785</v>
      </c>
      <c r="H35" s="70" t="n">
        <f aca="false">OphrsIn!H34/SurveyHrsIn!H35</f>
        <v>0.987361111111111</v>
      </c>
      <c r="I35" s="70" t="n">
        <f aca="false">OphrsIn!I34/SurveyHrsIn!I35</f>
        <v>0.993951612903226</v>
      </c>
      <c r="J35" s="70" t="n">
        <f aca="false">OphrsIn!J34/SurveyHrsIn!J35</f>
        <v>0.982916666666667</v>
      </c>
      <c r="K35" s="70" t="n">
        <f aca="false">OphrsIn!K34/SurveyHrsIn!K35</f>
        <v>0.955107526881721</v>
      </c>
      <c r="L35" s="70" t="n">
        <f aca="false">OphrsIn!L34/SurveyHrsIn!L35</f>
        <v>0.989516129032258</v>
      </c>
      <c r="M35" s="70" t="n">
        <f aca="false">OphrsIn!M34/SurveyHrsIn!M35</f>
        <v>0.961388888888889</v>
      </c>
      <c r="N35" s="70" t="n">
        <f aca="false">OphrsIn!N34/SurveyHrsIn!N35</f>
        <v>0.981586021505376</v>
      </c>
      <c r="O35" s="70" t="n">
        <f aca="false">OphrsIn!O34/SurveyHrsIn!O35</f>
        <v>0.999861111111111</v>
      </c>
      <c r="P35" s="70" t="n">
        <f aca="false">OphrsIn!P34/SurveyHrsIn!P35</f>
        <v>0.906317204301075</v>
      </c>
      <c r="Q35" s="70" t="n">
        <f aca="false">OphrsIn!Q34/SurveyHrsIn!Q35</f>
        <v>0.904838709677419</v>
      </c>
      <c r="R35" s="70" t="n">
        <f aca="false">OphrsIn!R34/SurveyHrsIn!R35</f>
        <v>0.996279761904762</v>
      </c>
      <c r="S35" s="70" t="n">
        <f aca="false">OphrsIn!S34/SurveyHrsIn!S35</f>
        <v>0.995430107526882</v>
      </c>
      <c r="T35" s="70" t="n">
        <f aca="false">OphrsIn!T34/SurveyHrsIn!T35</f>
        <v>0.966111111111111</v>
      </c>
      <c r="U35" s="70" t="n">
        <f aca="false">OphrsIn!U34/SurveyHrsIn!U35</f>
        <v>0.99489247311828</v>
      </c>
      <c r="V35" s="70" t="n">
        <f aca="false">OphrsIn!V34/SurveyHrsIn!V35</f>
        <v>0.938888888888889</v>
      </c>
      <c r="W35" s="70" t="n">
        <f aca="false">OphrsIn!W34/SurveyHrsIn!W35</f>
        <v>0.984543010752688</v>
      </c>
      <c r="X35" s="70" t="n">
        <f aca="false">OphrsIn!X34/SurveyHrsIn!X35</f>
        <v>0.990994623655914</v>
      </c>
      <c r="Y35" s="70" t="n">
        <f aca="false">OphrsIn!Y34/SurveyHrsIn!Y35</f>
        <v>0.98875</v>
      </c>
      <c r="Z35" s="70" t="n">
        <f aca="false">OphrsIn!Z34/SurveyHrsIn!Z35</f>
        <v>0.997983870967742</v>
      </c>
      <c r="AA35" s="70" t="n">
        <f aca="false">OphrsIn!AA34/SurveyHrsIn!AA35</f>
        <v>0.999861111111111</v>
      </c>
      <c r="AB35" s="70" t="n">
        <f aca="false">OphrsIn!AB34/SurveyHrsIn!AB35</f>
        <v>0.999731182795699</v>
      </c>
      <c r="AC35" s="70" t="n">
        <f aca="false">OphrsIn!AC34/SurveyHrsIn!AC35</f>
        <v>0.996908602150538</v>
      </c>
      <c r="AD35" s="70" t="n">
        <f aca="false">OphrsIn!AD34/SurveyHrsIn!AD35</f>
        <v>0.982291666666667</v>
      </c>
      <c r="AE35" s="70" t="n">
        <f aca="false">OphrsIn!AE34/SurveyHrsIn!AE35</f>
        <v>0.98210873655914</v>
      </c>
      <c r="AF35" s="70"/>
      <c r="AG35" s="70"/>
      <c r="AH35" s="70"/>
      <c r="AI35" s="70"/>
      <c r="AJ35" s="70"/>
      <c r="AK35" s="70"/>
      <c r="AL35" s="70"/>
      <c r="AM35" s="70"/>
      <c r="AN35" s="70"/>
      <c r="AO35" s="70" t="n">
        <f aca="false">AVERAGE(E35:P35)</f>
        <v>0.978475865673794</v>
      </c>
      <c r="AP35" s="70" t="n">
        <f aca="false">AVERAGE(Q35:AB35)</f>
        <v>0.979858737625875</v>
      </c>
      <c r="AQ35" s="70" t="n">
        <f aca="false">AVERAGE(AC35:AN35)</f>
        <v>0.987103001792115</v>
      </c>
      <c r="AR35" s="70" t="n">
        <f aca="false">AVERAGE(E35:G35)</f>
        <v>0.994568038561364</v>
      </c>
      <c r="AS35" s="70" t="n">
        <f aca="false">AVERAGE(H35:J35)</f>
        <v>0.988076463560335</v>
      </c>
      <c r="AT35" s="70" t="n">
        <f aca="false">AVERAGE(K35:M35)</f>
        <v>0.968670848267623</v>
      </c>
      <c r="AU35" s="70" t="n">
        <f aca="false">AVERAGE(N35:P35)</f>
        <v>0.962588112305854</v>
      </c>
      <c r="AV35" s="70" t="n">
        <f aca="false">AVERAGE(Q35:S35)</f>
        <v>0.965516193036354</v>
      </c>
      <c r="AW35" s="70" t="n">
        <f aca="false">AVERAGE(T35:V35)</f>
        <v>0.96663082437276</v>
      </c>
      <c r="AX35" s="70" t="n">
        <f aca="false">AVERAGE(W35:Y35)</f>
        <v>0.988095878136201</v>
      </c>
      <c r="AY35" s="70" t="n">
        <f aca="false">AVERAGE(Z35:AB35)</f>
        <v>0.999192054958184</v>
      </c>
      <c r="AZ35" s="70" t="n">
        <f aca="false">AVERAGE(AC35:AE35)</f>
        <v>0.987103001792115</v>
      </c>
    </row>
    <row r="36" customFormat="false" ht="12.75" hidden="false" customHeight="false" outlineLevel="0" collapsed="false">
      <c r="A36" s="69" t="s">
        <v>27</v>
      </c>
      <c r="B36" s="69" t="n">
        <v>2</v>
      </c>
      <c r="C36" s="69" t="n">
        <v>26</v>
      </c>
      <c r="D36" s="70" t="n">
        <f aca="false">OphrsIn!D35/SurveyHrsIn!D36</f>
        <v>0.990725806451613</v>
      </c>
      <c r="E36" s="70" t="n">
        <f aca="false">OphrsIn!E35/SurveyHrsIn!E36</f>
        <v>0.996102150537634</v>
      </c>
      <c r="F36" s="70" t="n">
        <f aca="false">OphrsIn!F35/SurveyHrsIn!F36</f>
        <v>0.979166666666667</v>
      </c>
      <c r="G36" s="70" t="n">
        <f aca="false">OphrsIn!G35/SurveyHrsIn!G36</f>
        <v>0.995564516129032</v>
      </c>
      <c r="H36" s="70" t="n">
        <f aca="false">OphrsIn!H35/SurveyHrsIn!H36</f>
        <v>0.980138888888889</v>
      </c>
      <c r="I36" s="70" t="n">
        <f aca="false">OphrsIn!I35/SurveyHrsIn!I36</f>
        <v>0.919758064516129</v>
      </c>
      <c r="J36" s="70" t="n">
        <f aca="false">OphrsIn!J35/SurveyHrsIn!J36</f>
        <v>0.991111111111111</v>
      </c>
      <c r="K36" s="70" t="n">
        <f aca="false">OphrsIn!K35/SurveyHrsIn!K36</f>
        <v>0.947043010752688</v>
      </c>
      <c r="L36" s="70" t="n">
        <f aca="false">OphrsIn!L35/SurveyHrsIn!L36</f>
        <v>0.899731182795699</v>
      </c>
      <c r="M36" s="70" t="n">
        <f aca="false">OphrsIn!M35/SurveyHrsIn!M36</f>
        <v>0.998333333333333</v>
      </c>
      <c r="N36" s="70" t="n">
        <f aca="false">OphrsIn!N35/SurveyHrsIn!N36</f>
        <v>0.979569892473118</v>
      </c>
      <c r="O36" s="70" t="n">
        <f aca="false">OphrsIn!O35/SurveyHrsIn!O36</f>
        <v>0.999722222222222</v>
      </c>
      <c r="P36" s="70" t="n">
        <f aca="false">OphrsIn!P35/SurveyHrsIn!P36</f>
        <v>0.999731182795699</v>
      </c>
      <c r="Q36" s="70" t="n">
        <f aca="false">OphrsIn!Q35/SurveyHrsIn!Q36</f>
        <v>0.961424731182796</v>
      </c>
      <c r="R36" s="70" t="n">
        <f aca="false">OphrsIn!R35/SurveyHrsIn!R36</f>
        <v>0.929910714285714</v>
      </c>
      <c r="S36" s="70" t="n">
        <f aca="false">OphrsIn!S35/SurveyHrsIn!S36</f>
        <v>0.925268817204301</v>
      </c>
      <c r="T36" s="70" t="n">
        <f aca="false">OphrsIn!T35/SurveyHrsIn!T36</f>
        <v>0.512083333333333</v>
      </c>
      <c r="U36" s="70" t="n">
        <f aca="false">OphrsIn!U35/SurveyHrsIn!U36</f>
        <v>0.993682795698925</v>
      </c>
      <c r="V36" s="70" t="n">
        <f aca="false">OphrsIn!V35/SurveyHrsIn!V36</f>
        <v>0.998611111111111</v>
      </c>
      <c r="W36" s="70" t="n">
        <f aca="false">OphrsIn!W35/SurveyHrsIn!W36</f>
        <v>0.990725806451613</v>
      </c>
      <c r="X36" s="70" t="n">
        <f aca="false">OphrsIn!X35/SurveyHrsIn!X36</f>
        <v>0.991532258064516</v>
      </c>
      <c r="Y36" s="70" t="n">
        <f aca="false">OphrsIn!Y35/SurveyHrsIn!Y36</f>
        <v>0.98875</v>
      </c>
      <c r="Z36" s="70" t="n">
        <f aca="false">OphrsIn!Z35/SurveyHrsIn!Z36</f>
        <v>0.981048387096774</v>
      </c>
      <c r="AA36" s="70" t="n">
        <f aca="false">OphrsIn!AA35/SurveyHrsIn!AA36</f>
        <v>0.999583333333333</v>
      </c>
      <c r="AB36" s="70" t="n">
        <f aca="false">OphrsIn!AB35/SurveyHrsIn!AB36</f>
        <v>0.999193548387097</v>
      </c>
      <c r="AC36" s="70" t="n">
        <f aca="false">OphrsIn!AC35/SurveyHrsIn!AC36</f>
        <v>0.97002688172043</v>
      </c>
      <c r="AD36" s="70" t="n">
        <f aca="false">OphrsIn!AD35/SurveyHrsIn!AD36</f>
        <v>0.981994047619048</v>
      </c>
      <c r="AE36" s="70" t="n">
        <f aca="false">OphrsIn!AE35/SurveyHrsIn!AE36</f>
        <v>0.982714650537635</v>
      </c>
      <c r="AF36" s="70"/>
      <c r="AG36" s="70"/>
      <c r="AH36" s="70"/>
      <c r="AI36" s="70"/>
      <c r="AJ36" s="70"/>
      <c r="AK36" s="70"/>
      <c r="AL36" s="70"/>
      <c r="AM36" s="70"/>
      <c r="AN36" s="70"/>
      <c r="AO36" s="70" t="n">
        <f aca="false">AVERAGE(E36:P36)</f>
        <v>0.973831018518519</v>
      </c>
      <c r="AP36" s="70" t="n">
        <f aca="false">AVERAGE(Q36:AB36)</f>
        <v>0.939317903012459</v>
      </c>
      <c r="AQ36" s="70" t="n">
        <f aca="false">AVERAGE(AC36:AN36)</f>
        <v>0.978245193292371</v>
      </c>
      <c r="AR36" s="70" t="n">
        <f aca="false">AVERAGE(E36:G36)</f>
        <v>0.990277777777778</v>
      </c>
      <c r="AS36" s="70" t="n">
        <f aca="false">AVERAGE(H36:J36)</f>
        <v>0.96366935483871</v>
      </c>
      <c r="AT36" s="70" t="n">
        <f aca="false">AVERAGE(K36:M36)</f>
        <v>0.94836917562724</v>
      </c>
      <c r="AU36" s="70" t="n">
        <f aca="false">AVERAGE(N36:P36)</f>
        <v>0.993007765830346</v>
      </c>
      <c r="AV36" s="70" t="n">
        <f aca="false">AVERAGE(Q36:S36)</f>
        <v>0.938868087557604</v>
      </c>
      <c r="AW36" s="70" t="n">
        <f aca="false">AVERAGE(T36:V36)</f>
        <v>0.834792413381123</v>
      </c>
      <c r="AX36" s="70" t="n">
        <f aca="false">AVERAGE(W36:Y36)</f>
        <v>0.990336021505376</v>
      </c>
      <c r="AY36" s="70" t="n">
        <f aca="false">AVERAGE(Z36:AB36)</f>
        <v>0.993275089605735</v>
      </c>
      <c r="AZ36" s="70" t="n">
        <f aca="false">AVERAGE(AC36:AE36)</f>
        <v>0.978245193292371</v>
      </c>
    </row>
    <row r="37" customFormat="false" ht="12.75" hidden="false" customHeight="false" outlineLevel="0" collapsed="false">
      <c r="A37" s="69" t="s">
        <v>27</v>
      </c>
      <c r="B37" s="69" t="n">
        <v>2</v>
      </c>
      <c r="C37" s="69" t="n">
        <v>27</v>
      </c>
      <c r="D37" s="70" t="n">
        <f aca="false">OphrsIn!D36/SurveyHrsIn!D37</f>
        <v>0.586962365591398</v>
      </c>
      <c r="E37" s="70" t="n">
        <f aca="false">OphrsIn!E36/SurveyHrsIn!E37</f>
        <v>0.410752688172043</v>
      </c>
      <c r="F37" s="70" t="n">
        <f aca="false">OphrsIn!F36/SurveyHrsIn!F37</f>
        <v>0.947701149425287</v>
      </c>
      <c r="G37" s="70" t="n">
        <f aca="false">OphrsIn!G36/SurveyHrsIn!G37</f>
        <v>0.985887096774194</v>
      </c>
      <c r="H37" s="70" t="n">
        <f aca="false">OphrsIn!H36/SurveyHrsIn!H37</f>
        <v>0.964305555555556</v>
      </c>
      <c r="I37" s="70" t="n">
        <f aca="false">OphrsIn!I36/SurveyHrsIn!I37</f>
        <v>0.966801075268817</v>
      </c>
      <c r="J37" s="70" t="n">
        <f aca="false">OphrsIn!J36/SurveyHrsIn!J37</f>
        <v>0.992777777777778</v>
      </c>
      <c r="K37" s="70" t="n">
        <f aca="false">OphrsIn!K36/SurveyHrsIn!K37</f>
        <v>0.970564516129032</v>
      </c>
      <c r="L37" s="70" t="n">
        <f aca="false">OphrsIn!L36/SurveyHrsIn!L37</f>
        <v>0.941801075268817</v>
      </c>
      <c r="M37" s="70" t="n">
        <f aca="false">OphrsIn!M36/SurveyHrsIn!M37</f>
        <v>0.975</v>
      </c>
      <c r="N37" s="70" t="n">
        <f aca="false">OphrsIn!N36/SurveyHrsIn!N37</f>
        <v>0.966801075268817</v>
      </c>
      <c r="O37" s="70" t="n">
        <f aca="false">OphrsIn!O36/SurveyHrsIn!O37</f>
        <v>0.924166666666667</v>
      </c>
      <c r="P37" s="70" t="n">
        <f aca="false">OphrsIn!P36/SurveyHrsIn!P37</f>
        <v>0.764381720430108</v>
      </c>
      <c r="Q37" s="70" t="n">
        <f aca="false">OphrsIn!Q36/SurveyHrsIn!Q37</f>
        <v>0.997849462365591</v>
      </c>
      <c r="R37" s="70" t="n">
        <f aca="false">OphrsIn!R36/SurveyHrsIn!R37</f>
        <v>0.967113095238095</v>
      </c>
      <c r="S37" s="70" t="n">
        <f aca="false">OphrsIn!S36/SurveyHrsIn!S37</f>
        <v>0.992741935483871</v>
      </c>
      <c r="T37" s="70" t="n">
        <f aca="false">OphrsIn!T36/SurveyHrsIn!T37</f>
        <v>0.960972222222222</v>
      </c>
      <c r="U37" s="70" t="n">
        <f aca="false">OphrsIn!U36/SurveyHrsIn!U37</f>
        <v>0.985618279569893</v>
      </c>
      <c r="V37" s="70" t="n">
        <f aca="false">OphrsIn!V36/SurveyHrsIn!V37</f>
        <v>0.938194444444444</v>
      </c>
      <c r="W37" s="70" t="n">
        <f aca="false">OphrsIn!W36/SurveyHrsIn!W37</f>
        <v>0.997983870967742</v>
      </c>
      <c r="X37" s="70" t="n">
        <f aca="false">OphrsIn!X36/SurveyHrsIn!X37</f>
        <v>0.970833333333333</v>
      </c>
      <c r="Y37" s="70" t="n">
        <f aca="false">OphrsIn!Y36/SurveyHrsIn!Y37</f>
        <v>0.987638888888889</v>
      </c>
      <c r="Z37" s="70" t="n">
        <f aca="false">OphrsIn!Z36/SurveyHrsIn!Z37</f>
        <v>0.998521505376344</v>
      </c>
      <c r="AA37" s="70" t="n">
        <f aca="false">OphrsIn!AA36/SurveyHrsIn!AA37</f>
        <v>0.988472222222222</v>
      </c>
      <c r="AB37" s="70" t="n">
        <f aca="false">OphrsIn!AB36/SurveyHrsIn!AB37</f>
        <v>0.999731182795699</v>
      </c>
      <c r="AC37" s="70" t="n">
        <f aca="false">OphrsIn!AC36/SurveyHrsIn!AC37</f>
        <v>0.993145161290323</v>
      </c>
      <c r="AD37" s="70" t="n">
        <f aca="false">OphrsIn!AD36/SurveyHrsIn!AD37</f>
        <v>0.980357142857143</v>
      </c>
      <c r="AE37" s="70" t="n">
        <f aca="false">OphrsIn!AE36/SurveyHrsIn!AE37</f>
        <v>0.977719892473118</v>
      </c>
      <c r="AF37" s="70"/>
      <c r="AG37" s="70"/>
      <c r="AH37" s="70"/>
      <c r="AI37" s="70"/>
      <c r="AJ37" s="70"/>
      <c r="AK37" s="70"/>
      <c r="AL37" s="70"/>
      <c r="AM37" s="70"/>
      <c r="AN37" s="70"/>
      <c r="AO37" s="70" t="n">
        <f aca="false">AVERAGE(E37:P37)</f>
        <v>0.900911699728093</v>
      </c>
      <c r="AP37" s="70" t="n">
        <f aca="false">AVERAGE(Q37:AB37)</f>
        <v>0.982139203575696</v>
      </c>
      <c r="AQ37" s="70" t="n">
        <f aca="false">AVERAGE(AC37:AN37)</f>
        <v>0.983740732206861</v>
      </c>
      <c r="AR37" s="70" t="n">
        <f aca="false">AVERAGE(E37:G37)</f>
        <v>0.781446978123841</v>
      </c>
      <c r="AS37" s="70" t="n">
        <f aca="false">AVERAGE(H37:J37)</f>
        <v>0.974628136200717</v>
      </c>
      <c r="AT37" s="70" t="n">
        <f aca="false">AVERAGE(K37:M37)</f>
        <v>0.962455197132617</v>
      </c>
      <c r="AU37" s="70" t="n">
        <f aca="false">AVERAGE(N37:P37)</f>
        <v>0.885116487455197</v>
      </c>
      <c r="AV37" s="70" t="n">
        <f aca="false">AVERAGE(Q37:S37)</f>
        <v>0.985901497695853</v>
      </c>
      <c r="AW37" s="70" t="n">
        <f aca="false">AVERAGE(T37:V37)</f>
        <v>0.961594982078853</v>
      </c>
      <c r="AX37" s="70" t="n">
        <f aca="false">AVERAGE(W37:Y37)</f>
        <v>0.985485364396655</v>
      </c>
      <c r="AY37" s="70" t="n">
        <f aca="false">AVERAGE(Z37:AB37)</f>
        <v>0.995574970131422</v>
      </c>
      <c r="AZ37" s="70" t="n">
        <f aca="false">AVERAGE(AC37:AE37)</f>
        <v>0.983740732206861</v>
      </c>
    </row>
    <row r="38" customFormat="false" ht="12.75" hidden="false" customHeight="false" outlineLevel="0" collapsed="false">
      <c r="A38" s="69" t="s">
        <v>27</v>
      </c>
      <c r="B38" s="69" t="n">
        <v>2</v>
      </c>
      <c r="C38" s="69" t="n">
        <v>28</v>
      </c>
      <c r="D38" s="70" t="n">
        <f aca="false">OphrsIn!D37/SurveyHrsIn!D38</f>
        <v>0.996505376344086</v>
      </c>
      <c r="E38" s="70" t="n">
        <f aca="false">OphrsIn!E37/SurveyHrsIn!E38</f>
        <v>0.994758064516129</v>
      </c>
      <c r="F38" s="70" t="n">
        <f aca="false">OphrsIn!F37/SurveyHrsIn!F38</f>
        <v>0.995402298850575</v>
      </c>
      <c r="G38" s="70" t="n">
        <f aca="false">OphrsIn!G37/SurveyHrsIn!G38</f>
        <v>0.995564516129032</v>
      </c>
      <c r="H38" s="70" t="n">
        <f aca="false">OphrsIn!H37/SurveyHrsIn!H38</f>
        <v>0.999583333333333</v>
      </c>
      <c r="I38" s="70" t="n">
        <f aca="false">OphrsIn!I37/SurveyHrsIn!I38</f>
        <v>0.979838709677419</v>
      </c>
      <c r="J38" s="70" t="n">
        <f aca="false">OphrsIn!J37/SurveyHrsIn!J38</f>
        <v>0.969722222222222</v>
      </c>
      <c r="K38" s="70" t="n">
        <f aca="false">OphrsIn!K37/SurveyHrsIn!K38</f>
        <v>0.0619623655913979</v>
      </c>
      <c r="L38" s="70" t="n">
        <f aca="false">OphrsIn!L37/SurveyHrsIn!L38</f>
        <v>0.0508064516129032</v>
      </c>
      <c r="M38" s="70" t="n">
        <f aca="false">OphrsIn!M37/SurveyHrsIn!M38</f>
        <v>0.995416666666667</v>
      </c>
      <c r="N38" s="70" t="n">
        <f aca="false">OphrsIn!N37/SurveyHrsIn!N38</f>
        <v>0.99489247311828</v>
      </c>
      <c r="O38" s="70" t="n">
        <f aca="false">OphrsIn!O37/SurveyHrsIn!O38</f>
        <v>0.999861111111111</v>
      </c>
      <c r="P38" s="70" t="n">
        <f aca="false">OphrsIn!P37/SurveyHrsIn!P38</f>
        <v>0.968548387096774</v>
      </c>
      <c r="Q38" s="70" t="n">
        <f aca="false">OphrsIn!Q37/SurveyHrsIn!Q38</f>
        <v>0.991129032258065</v>
      </c>
      <c r="R38" s="70" t="n">
        <f aca="false">OphrsIn!R37/SurveyHrsIn!R38</f>
        <v>0.996130952380952</v>
      </c>
      <c r="S38" s="70" t="n">
        <f aca="false">OphrsIn!S37/SurveyHrsIn!S38</f>
        <v>0.99489247311828</v>
      </c>
      <c r="T38" s="70" t="n">
        <f aca="false">OphrsIn!T37/SurveyHrsIn!T38</f>
        <v>0.967638888888889</v>
      </c>
      <c r="U38" s="70" t="n">
        <f aca="false">OphrsIn!U37/SurveyHrsIn!U38</f>
        <v>0.985215053763441</v>
      </c>
      <c r="V38" s="70" t="n">
        <f aca="false">OphrsIn!V37/SurveyHrsIn!V38</f>
        <v>0.988888888888889</v>
      </c>
      <c r="W38" s="70" t="n">
        <f aca="false">OphrsIn!W37/SurveyHrsIn!W38</f>
        <v>0.291801075268817</v>
      </c>
      <c r="X38" s="70" t="n">
        <f aca="false">OphrsIn!X37/SurveyHrsIn!X38</f>
        <v>0.00416666666666667</v>
      </c>
      <c r="Y38" s="70" t="n">
        <f aca="false">OphrsIn!Y37/SurveyHrsIn!Y38</f>
        <v>0</v>
      </c>
      <c r="Z38" s="70" t="n">
        <f aca="false">OphrsIn!Z37/SurveyHrsIn!Z38</f>
        <v>0</v>
      </c>
      <c r="AA38" s="70" t="n">
        <f aca="false">OphrsIn!AA37/SurveyHrsIn!AA38</f>
        <v>0</v>
      </c>
      <c r="AB38" s="70" t="n">
        <f aca="false">OphrsIn!AB37/SurveyHrsIn!AB38</f>
        <v>0</v>
      </c>
      <c r="AC38" s="70" t="n">
        <f aca="false">OphrsIn!AC37/SurveyHrsIn!AC38</f>
        <v>0.00685483870967742</v>
      </c>
      <c r="AD38" s="70" t="n">
        <f aca="false">OphrsIn!AD37/SurveyHrsIn!AD38</f>
        <v>0.935119047619048</v>
      </c>
      <c r="AE38" s="70" t="n">
        <f aca="false">OphrsIn!AE37/SurveyHrsIn!AE38</f>
        <v>0.933401612903226</v>
      </c>
      <c r="AF38" s="70"/>
      <c r="AG38" s="70"/>
      <c r="AH38" s="70"/>
      <c r="AI38" s="70"/>
      <c r="AJ38" s="70"/>
      <c r="AK38" s="70"/>
      <c r="AL38" s="70"/>
      <c r="AM38" s="70"/>
      <c r="AN38" s="70"/>
      <c r="AO38" s="70" t="n">
        <f aca="false">AVERAGE(E38:P38)</f>
        <v>0.83386304999382</v>
      </c>
      <c r="AP38" s="70" t="n">
        <f aca="false">AVERAGE(Q38:AB38)</f>
        <v>0.5183219192695</v>
      </c>
      <c r="AQ38" s="70" t="n">
        <f aca="false">AVERAGE(AC38:AN38)</f>
        <v>0.62512516641065</v>
      </c>
      <c r="AR38" s="70" t="n">
        <f aca="false">AVERAGE(E38:G38)</f>
        <v>0.995241626498579</v>
      </c>
      <c r="AS38" s="70" t="n">
        <f aca="false">AVERAGE(H38:J38)</f>
        <v>0.983048088410992</v>
      </c>
      <c r="AT38" s="70" t="n">
        <f aca="false">AVERAGE(K38:M38)</f>
        <v>0.369395161290323</v>
      </c>
      <c r="AU38" s="70" t="n">
        <f aca="false">AVERAGE(N38:P38)</f>
        <v>0.987767323775388</v>
      </c>
      <c r="AV38" s="70" t="n">
        <f aca="false">AVERAGE(Q38:S38)</f>
        <v>0.994050819252432</v>
      </c>
      <c r="AW38" s="70" t="n">
        <f aca="false">AVERAGE(T38:V38)</f>
        <v>0.980580943847073</v>
      </c>
      <c r="AX38" s="70" t="n">
        <f aca="false">AVERAGE(W38:Y38)</f>
        <v>0.0986559139784946</v>
      </c>
      <c r="AY38" s="70" t="n">
        <f aca="false">AVERAGE(Z38:AB38)</f>
        <v>0</v>
      </c>
      <c r="AZ38" s="70" t="n">
        <f aca="false">AVERAGE(AC38:AE38)</f>
        <v>0.62512516641065</v>
      </c>
    </row>
    <row r="39" customFormat="false" ht="12.75" hidden="false" customHeight="false" outlineLevel="0" collapsed="false">
      <c r="A39" s="69" t="s">
        <v>27</v>
      </c>
      <c r="B39" s="69" t="n">
        <v>2</v>
      </c>
      <c r="C39" s="69" t="n">
        <v>29</v>
      </c>
      <c r="D39" s="70" t="n">
        <f aca="false">OphrsIn!D38/SurveyHrsIn!D39</f>
        <v>0.991397849462366</v>
      </c>
      <c r="E39" s="70" t="n">
        <f aca="false">OphrsIn!E38/SurveyHrsIn!E39</f>
        <v>0.956182795698925</v>
      </c>
      <c r="F39" s="70" t="n">
        <f aca="false">OphrsIn!F38/SurveyHrsIn!F39</f>
        <v>0.996120689655172</v>
      </c>
      <c r="G39" s="70" t="n">
        <f aca="false">OphrsIn!G38/SurveyHrsIn!G39</f>
        <v>0.965725806451613</v>
      </c>
      <c r="H39" s="70" t="n">
        <f aca="false">OphrsIn!H38/SurveyHrsIn!H39</f>
        <v>0.999583333333333</v>
      </c>
      <c r="I39" s="70" t="n">
        <f aca="false">OphrsIn!I38/SurveyHrsIn!I39</f>
        <v>0.978360215053763</v>
      </c>
      <c r="J39" s="70" t="n">
        <f aca="false">OphrsIn!J38/SurveyHrsIn!J39</f>
        <v>0.968055555555556</v>
      </c>
      <c r="K39" s="70" t="n">
        <f aca="false">OphrsIn!K38/SurveyHrsIn!K39</f>
        <v>0.964650537634409</v>
      </c>
      <c r="L39" s="70" t="n">
        <f aca="false">OphrsIn!L38/SurveyHrsIn!L39</f>
        <v>0.936962365591398</v>
      </c>
      <c r="M39" s="70" t="n">
        <f aca="false">OphrsIn!M38/SurveyHrsIn!M39</f>
        <v>0.955972222222222</v>
      </c>
      <c r="N39" s="70" t="n">
        <f aca="false">OphrsIn!N38/SurveyHrsIn!N39</f>
        <v>0.995698924731183</v>
      </c>
      <c r="O39" s="70" t="n">
        <f aca="false">OphrsIn!O38/SurveyHrsIn!O39</f>
        <v>0.999861111111111</v>
      </c>
      <c r="P39" s="70" t="n">
        <f aca="false">OphrsIn!P38/SurveyHrsIn!P39</f>
        <v>0.908333333333333</v>
      </c>
      <c r="Q39" s="70" t="n">
        <f aca="false">OphrsIn!Q38/SurveyHrsIn!Q39</f>
        <v>0.974327956989247</v>
      </c>
      <c r="R39" s="70" t="n">
        <f aca="false">OphrsIn!R38/SurveyHrsIn!R39</f>
        <v>0.852083333333333</v>
      </c>
      <c r="S39" s="70" t="n">
        <f aca="false">OphrsIn!S38/SurveyHrsIn!S39</f>
        <v>0.979435483870968</v>
      </c>
      <c r="T39" s="70" t="n">
        <f aca="false">OphrsIn!T38/SurveyHrsIn!T39</f>
        <v>0.939861111111111</v>
      </c>
      <c r="U39" s="70" t="n">
        <f aca="false">OphrsIn!U38/SurveyHrsIn!U39</f>
        <v>0.980779569892473</v>
      </c>
      <c r="V39" s="70" t="n">
        <f aca="false">OphrsIn!V38/SurveyHrsIn!V39</f>
        <v>0.9975</v>
      </c>
      <c r="W39" s="70" t="n">
        <f aca="false">OphrsIn!W38/SurveyHrsIn!W39</f>
        <v>0.968010752688172</v>
      </c>
      <c r="X39" s="70" t="n">
        <f aca="false">OphrsIn!X38/SurveyHrsIn!X39</f>
        <v>0.901747311827957</v>
      </c>
      <c r="Y39" s="70" t="n">
        <f aca="false">OphrsIn!Y38/SurveyHrsIn!Y39</f>
        <v>0.410138888888889</v>
      </c>
      <c r="Z39" s="70" t="n">
        <f aca="false">OphrsIn!Z38/SurveyHrsIn!Z39</f>
        <v>0.996236559139785</v>
      </c>
      <c r="AA39" s="70" t="n">
        <f aca="false">OphrsIn!AA38/SurveyHrsIn!AA39</f>
        <v>1</v>
      </c>
      <c r="AB39" s="70" t="n">
        <f aca="false">OphrsIn!AB38/SurveyHrsIn!AB39</f>
        <v>0.999731182795699</v>
      </c>
      <c r="AC39" s="70" t="n">
        <f aca="false">OphrsIn!AC38/SurveyHrsIn!AC39</f>
        <v>0.993951612903226</v>
      </c>
      <c r="AD39" s="70" t="n">
        <f aca="false">OphrsIn!AD38/SurveyHrsIn!AD39</f>
        <v>0.977827380952381</v>
      </c>
      <c r="AE39" s="70" t="n">
        <f aca="false">OphrsIn!AE38/SurveyHrsIn!AE39</f>
        <v>0.982399193548387</v>
      </c>
      <c r="AF39" s="70"/>
      <c r="AG39" s="70"/>
      <c r="AH39" s="70"/>
      <c r="AI39" s="70"/>
      <c r="AJ39" s="70"/>
      <c r="AK39" s="70"/>
      <c r="AL39" s="70"/>
      <c r="AM39" s="70"/>
      <c r="AN39" s="70"/>
      <c r="AO39" s="70" t="n">
        <f aca="false">AVERAGE(E39:P39)</f>
        <v>0.968792240864335</v>
      </c>
      <c r="AP39" s="70" t="n">
        <f aca="false">AVERAGE(Q39:AB39)</f>
        <v>0.916654345878136</v>
      </c>
      <c r="AQ39" s="70" t="n">
        <f aca="false">AVERAGE(AC39:AN39)</f>
        <v>0.984726062467998</v>
      </c>
      <c r="AR39" s="70" t="n">
        <f aca="false">AVERAGE(E39:G39)</f>
        <v>0.972676430601903</v>
      </c>
      <c r="AS39" s="70" t="n">
        <f aca="false">AVERAGE(H39:J39)</f>
        <v>0.981999701314217</v>
      </c>
      <c r="AT39" s="70" t="n">
        <f aca="false">AVERAGE(K39:M39)</f>
        <v>0.952528375149343</v>
      </c>
      <c r="AU39" s="70" t="n">
        <f aca="false">AVERAGE(N39:P39)</f>
        <v>0.967964456391876</v>
      </c>
      <c r="AV39" s="70" t="n">
        <f aca="false">AVERAGE(Q39:S39)</f>
        <v>0.935282258064516</v>
      </c>
      <c r="AW39" s="70" t="n">
        <f aca="false">AVERAGE(T39:V39)</f>
        <v>0.972713560334528</v>
      </c>
      <c r="AX39" s="70" t="n">
        <f aca="false">AVERAGE(W39:Y39)</f>
        <v>0.759965651135006</v>
      </c>
      <c r="AY39" s="70" t="n">
        <f aca="false">AVERAGE(Z39:AB39)</f>
        <v>0.998655913978495</v>
      </c>
      <c r="AZ39" s="70" t="n">
        <f aca="false">AVERAGE(AC39:AE39)</f>
        <v>0.984726062467998</v>
      </c>
    </row>
    <row r="40" customFormat="false" ht="12.75" hidden="false" customHeight="false" outlineLevel="0" collapsed="false">
      <c r="A40" s="69" t="s">
        <v>27</v>
      </c>
      <c r="B40" s="69" t="n">
        <v>2</v>
      </c>
      <c r="C40" s="69" t="n">
        <v>30</v>
      </c>
      <c r="D40" s="70" t="n">
        <f aca="false">OphrsIn!D39/SurveyHrsIn!D40</f>
        <v>0.952688172043011</v>
      </c>
      <c r="E40" s="70" t="n">
        <f aca="false">OphrsIn!E39/SurveyHrsIn!E40</f>
        <v>0.998387096774194</v>
      </c>
      <c r="F40" s="70" t="n">
        <f aca="false">OphrsIn!F39/SurveyHrsIn!F40</f>
        <v>0.995114942528736</v>
      </c>
      <c r="G40" s="70" t="n">
        <f aca="false">OphrsIn!G39/SurveyHrsIn!G40</f>
        <v>0.99986559139785</v>
      </c>
      <c r="H40" s="70" t="n">
        <f aca="false">OphrsIn!H39/SurveyHrsIn!H40</f>
        <v>0.999722222222222</v>
      </c>
      <c r="I40" s="70" t="n">
        <f aca="false">OphrsIn!I39/SurveyHrsIn!I40</f>
        <v>0.977688172043011</v>
      </c>
      <c r="J40" s="70" t="n">
        <f aca="false">OphrsIn!J39/SurveyHrsIn!J40</f>
        <v>0.972638888888889</v>
      </c>
      <c r="K40" s="70" t="n">
        <f aca="false">OphrsIn!K39/SurveyHrsIn!K40</f>
        <v>0.888709677419355</v>
      </c>
      <c r="L40" s="70" t="n">
        <f aca="false">OphrsIn!L39/SurveyHrsIn!L40</f>
        <v>0.936827956989247</v>
      </c>
      <c r="M40" s="70" t="n">
        <f aca="false">OphrsIn!M39/SurveyHrsIn!M40</f>
        <v>0.997916666666667</v>
      </c>
      <c r="N40" s="70" t="n">
        <f aca="false">OphrsIn!N39/SurveyHrsIn!N40</f>
        <v>0.999327956989247</v>
      </c>
      <c r="O40" s="70" t="n">
        <f aca="false">OphrsIn!O39/SurveyHrsIn!O40</f>
        <v>0.951111111111111</v>
      </c>
      <c r="P40" s="70" t="n">
        <f aca="false">OphrsIn!P39/SurveyHrsIn!P40</f>
        <v>0.952016129032258</v>
      </c>
      <c r="Q40" s="70" t="n">
        <f aca="false">OphrsIn!Q39/SurveyHrsIn!Q40</f>
        <v>0.294086021505376</v>
      </c>
      <c r="R40" s="70" t="n">
        <f aca="false">OphrsIn!R39/SurveyHrsIn!R40</f>
        <v>0.000297619047619048</v>
      </c>
      <c r="S40" s="70" t="n">
        <f aca="false">OphrsIn!S39/SurveyHrsIn!S40</f>
        <v>0.711155913978495</v>
      </c>
      <c r="T40" s="70" t="n">
        <f aca="false">OphrsIn!T39/SurveyHrsIn!T40</f>
        <v>0.962083333333333</v>
      </c>
      <c r="U40" s="70" t="n">
        <f aca="false">OphrsIn!U39/SurveyHrsIn!U40</f>
        <v>0.929301075268817</v>
      </c>
      <c r="V40" s="70" t="n">
        <f aca="false">OphrsIn!V39/SurveyHrsIn!V40</f>
        <v>0.904861111111111</v>
      </c>
      <c r="W40" s="70" t="n">
        <f aca="false">OphrsIn!W39/SurveyHrsIn!W40</f>
        <v>0.99744623655914</v>
      </c>
      <c r="X40" s="70" t="n">
        <f aca="false">OphrsIn!X39/SurveyHrsIn!X40</f>
        <v>0.976075268817204</v>
      </c>
      <c r="Y40" s="70" t="n">
        <f aca="false">OphrsIn!Y39/SurveyHrsIn!Y40</f>
        <v>0.931805555555556</v>
      </c>
      <c r="Z40" s="70" t="n">
        <f aca="false">OphrsIn!Z39/SurveyHrsIn!Z40</f>
        <v>0.998521505376344</v>
      </c>
      <c r="AA40" s="70" t="n">
        <f aca="false">OphrsIn!AA39/SurveyHrsIn!AA40</f>
        <v>1</v>
      </c>
      <c r="AB40" s="70" t="n">
        <f aca="false">OphrsIn!AB39/SurveyHrsIn!AB40</f>
        <v>0.984005376344086</v>
      </c>
      <c r="AC40" s="70" t="n">
        <f aca="false">OphrsIn!AC39/SurveyHrsIn!AC40</f>
        <v>0.95752688172043</v>
      </c>
      <c r="AD40" s="70" t="n">
        <f aca="false">OphrsIn!AD39/SurveyHrsIn!AD40</f>
        <v>0.978125</v>
      </c>
      <c r="AE40" s="70" t="n">
        <f aca="false">OphrsIn!AE39/SurveyHrsIn!AE40</f>
        <v>0.922036962365591</v>
      </c>
      <c r="AF40" s="70"/>
      <c r="AG40" s="70"/>
      <c r="AH40" s="70"/>
      <c r="AI40" s="70"/>
      <c r="AJ40" s="70"/>
      <c r="AK40" s="70"/>
      <c r="AL40" s="70"/>
      <c r="AM40" s="70"/>
      <c r="AN40" s="70"/>
      <c r="AO40" s="70" t="n">
        <f aca="false">AVERAGE(E40:P40)</f>
        <v>0.972443867671899</v>
      </c>
      <c r="AP40" s="70" t="n">
        <f aca="false">AVERAGE(Q40:AB40)</f>
        <v>0.807469918074757</v>
      </c>
      <c r="AQ40" s="70" t="n">
        <f aca="false">AVERAGE(AC40:AN40)</f>
        <v>0.952562948028674</v>
      </c>
      <c r="AR40" s="70" t="n">
        <f aca="false">AVERAGE(E40:G40)</f>
        <v>0.997789210233593</v>
      </c>
      <c r="AS40" s="70" t="n">
        <f aca="false">AVERAGE(H40:J40)</f>
        <v>0.983349761051374</v>
      </c>
      <c r="AT40" s="70" t="n">
        <f aca="false">AVERAGE(K40:M40)</f>
        <v>0.941151433691756</v>
      </c>
      <c r="AU40" s="70" t="n">
        <f aca="false">AVERAGE(N40:P40)</f>
        <v>0.967485065710872</v>
      </c>
      <c r="AV40" s="70" t="n">
        <f aca="false">AVERAGE(Q40:S40)</f>
        <v>0.335179851510497</v>
      </c>
      <c r="AW40" s="70" t="n">
        <f aca="false">AVERAGE(T40:V40)</f>
        <v>0.932081839904421</v>
      </c>
      <c r="AX40" s="70" t="n">
        <f aca="false">AVERAGE(W40:Y40)</f>
        <v>0.968442353643967</v>
      </c>
      <c r="AY40" s="70" t="n">
        <f aca="false">AVERAGE(Z40:AB40)</f>
        <v>0.994175627240143</v>
      </c>
      <c r="AZ40" s="70" t="n">
        <f aca="false">AVERAGE(AC40:AE40)</f>
        <v>0.952562948028674</v>
      </c>
    </row>
    <row r="41" customFormat="false" ht="12.75" hidden="false" customHeight="false" outlineLevel="0" collapsed="false">
      <c r="A41" s="69" t="s">
        <v>27</v>
      </c>
      <c r="B41" s="69" t="n">
        <v>2</v>
      </c>
      <c r="C41" s="69" t="n">
        <v>31</v>
      </c>
      <c r="D41" s="70" t="n">
        <f aca="false">OphrsIn!D40/SurveyHrsIn!D41</f>
        <v>0.999193548387097</v>
      </c>
      <c r="E41" s="70" t="n">
        <f aca="false">OphrsIn!E40/SurveyHrsIn!E41</f>
        <v>0.997715053763441</v>
      </c>
      <c r="F41" s="70" t="n">
        <f aca="false">OphrsIn!F40/SurveyHrsIn!F41</f>
        <v>0.997701149425287</v>
      </c>
      <c r="G41" s="70" t="n">
        <f aca="false">OphrsIn!G40/SurveyHrsIn!G41</f>
        <v>0.996102150537634</v>
      </c>
      <c r="H41" s="70" t="n">
        <f aca="false">OphrsIn!H40/SurveyHrsIn!H41</f>
        <v>0.998333333333333</v>
      </c>
      <c r="I41" s="70" t="n">
        <f aca="false">OphrsIn!I40/SurveyHrsIn!I41</f>
        <v>0.25497311827957</v>
      </c>
      <c r="J41" s="70" t="n">
        <f aca="false">OphrsIn!J40/SurveyHrsIn!J41</f>
        <v>0.261527777777778</v>
      </c>
      <c r="K41" s="70" t="n">
        <f aca="false">OphrsIn!K40/SurveyHrsIn!K41</f>
        <v>0.481586021505376</v>
      </c>
      <c r="L41" s="70" t="n">
        <f aca="false">OphrsIn!L40/SurveyHrsIn!L41</f>
        <v>0.955376344086022</v>
      </c>
      <c r="M41" s="70" t="n">
        <f aca="false">OphrsIn!M40/SurveyHrsIn!M41</f>
        <v>0.997916666666667</v>
      </c>
      <c r="N41" s="70" t="n">
        <f aca="false">OphrsIn!N40/SurveyHrsIn!N41</f>
        <v>0.999596774193548</v>
      </c>
      <c r="O41" s="70" t="n">
        <f aca="false">OphrsIn!O40/SurveyHrsIn!O41</f>
        <v>0.982222222222222</v>
      </c>
      <c r="P41" s="70" t="n">
        <f aca="false">OphrsIn!P40/SurveyHrsIn!P41</f>
        <v>0.874731182795699</v>
      </c>
      <c r="Q41" s="70" t="n">
        <f aca="false">OphrsIn!Q40/SurveyHrsIn!Q41</f>
        <v>0.963306451612903</v>
      </c>
      <c r="R41" s="70" t="n">
        <f aca="false">OphrsIn!R40/SurveyHrsIn!R41</f>
        <v>0.745833333333333</v>
      </c>
      <c r="S41" s="70" t="n">
        <f aca="false">OphrsIn!S40/SurveyHrsIn!S41</f>
        <v>0.978897849462366</v>
      </c>
      <c r="T41" s="70" t="n">
        <f aca="false">OphrsIn!T40/SurveyHrsIn!T41</f>
        <v>0.993888888888889</v>
      </c>
      <c r="U41" s="70" t="n">
        <f aca="false">OphrsIn!U40/SurveyHrsIn!U41</f>
        <v>0.999731182795699</v>
      </c>
      <c r="V41" s="70" t="n">
        <f aca="false">OphrsIn!V40/SurveyHrsIn!V41</f>
        <v>0.998472222222222</v>
      </c>
      <c r="W41" s="70" t="n">
        <f aca="false">OphrsIn!W40/SurveyHrsIn!W41</f>
        <v>0.994354838709677</v>
      </c>
      <c r="X41" s="70" t="n">
        <f aca="false">OphrsIn!X40/SurveyHrsIn!X41</f>
        <v>0.986559139784946</v>
      </c>
      <c r="Y41" s="70" t="n">
        <f aca="false">OphrsIn!Y40/SurveyHrsIn!Y41</f>
        <v>0.980694444444444</v>
      </c>
      <c r="Z41" s="70" t="n">
        <f aca="false">OphrsIn!Z40/SurveyHrsIn!Z41</f>
        <v>0.998521505376344</v>
      </c>
      <c r="AA41" s="70" t="n">
        <f aca="false">OphrsIn!AA40/SurveyHrsIn!AA41</f>
        <v>0.9375</v>
      </c>
      <c r="AB41" s="70" t="n">
        <f aca="false">OphrsIn!AB40/SurveyHrsIn!AB41</f>
        <v>0.990860215053764</v>
      </c>
      <c r="AC41" s="70" t="n">
        <f aca="false">OphrsIn!AC40/SurveyHrsIn!AC41</f>
        <v>0.990860215053764</v>
      </c>
      <c r="AD41" s="70" t="n">
        <f aca="false">OphrsIn!AD40/SurveyHrsIn!AD41</f>
        <v>0.979613095238095</v>
      </c>
      <c r="AE41" s="70" t="n">
        <f aca="false">OphrsIn!AE40/SurveyHrsIn!AE41</f>
        <v>0.981908602150538</v>
      </c>
      <c r="AF41" s="70"/>
      <c r="AG41" s="70"/>
      <c r="AH41" s="70"/>
      <c r="AI41" s="70"/>
      <c r="AJ41" s="70"/>
      <c r="AK41" s="70"/>
      <c r="AL41" s="70"/>
      <c r="AM41" s="70"/>
      <c r="AN41" s="70"/>
      <c r="AO41" s="70" t="n">
        <f aca="false">AVERAGE(E41:P41)</f>
        <v>0.816481816215548</v>
      </c>
      <c r="AP41" s="70" t="n">
        <f aca="false">AVERAGE(Q41:AB41)</f>
        <v>0.964051672640382</v>
      </c>
      <c r="AQ41" s="70" t="n">
        <f aca="false">AVERAGE(AC41:AN41)</f>
        <v>0.984127304147465</v>
      </c>
      <c r="AR41" s="70" t="n">
        <f aca="false">AVERAGE(E41:G41)</f>
        <v>0.997172784575454</v>
      </c>
      <c r="AS41" s="70" t="n">
        <f aca="false">AVERAGE(H41:J41)</f>
        <v>0.504944743130227</v>
      </c>
      <c r="AT41" s="70" t="n">
        <f aca="false">AVERAGE(K41:M41)</f>
        <v>0.811626344086022</v>
      </c>
      <c r="AU41" s="70" t="n">
        <f aca="false">AVERAGE(N41:P41)</f>
        <v>0.95218339307049</v>
      </c>
      <c r="AV41" s="70" t="n">
        <f aca="false">AVERAGE(Q41:S41)</f>
        <v>0.896012544802867</v>
      </c>
      <c r="AW41" s="70" t="n">
        <f aca="false">AVERAGE(T41:V41)</f>
        <v>0.997364097968937</v>
      </c>
      <c r="AX41" s="70" t="n">
        <f aca="false">AVERAGE(W41:Y41)</f>
        <v>0.987202807646356</v>
      </c>
      <c r="AY41" s="70" t="n">
        <f aca="false">AVERAGE(Z41:AB41)</f>
        <v>0.975627240143369</v>
      </c>
      <c r="AZ41" s="70" t="n">
        <f aca="false">AVERAGE(AC41:AE41)</f>
        <v>0.984127304147465</v>
      </c>
    </row>
    <row r="42" customFormat="false" ht="12.75" hidden="false" customHeight="false" outlineLevel="0" collapsed="false">
      <c r="A42" s="69" t="s">
        <v>27</v>
      </c>
      <c r="B42" s="69" t="n">
        <v>2</v>
      </c>
      <c r="C42" s="69" t="n">
        <v>32</v>
      </c>
      <c r="D42" s="70" t="n">
        <f aca="false">OphrsIn!D41/SurveyHrsIn!D42</f>
        <v>0.997043010752688</v>
      </c>
      <c r="E42" s="70" t="n">
        <f aca="false">OphrsIn!E41/SurveyHrsIn!E42</f>
        <v>0.991935483870968</v>
      </c>
      <c r="F42" s="70" t="n">
        <f aca="false">OphrsIn!F41/SurveyHrsIn!F42</f>
        <v>0.967959770114943</v>
      </c>
      <c r="G42" s="70" t="n">
        <f aca="false">OphrsIn!G41/SurveyHrsIn!G42</f>
        <v>0.99986559139785</v>
      </c>
      <c r="H42" s="70" t="n">
        <f aca="false">OphrsIn!H41/SurveyHrsIn!H42</f>
        <v>0.975694444444444</v>
      </c>
      <c r="I42" s="70" t="n">
        <f aca="false">OphrsIn!I41/SurveyHrsIn!I42</f>
        <v>0.977688172043011</v>
      </c>
      <c r="J42" s="70" t="n">
        <f aca="false">OphrsIn!J41/SurveyHrsIn!J42</f>
        <v>0.975277777777778</v>
      </c>
      <c r="K42" s="70" t="n">
        <f aca="false">OphrsIn!K41/SurveyHrsIn!K42</f>
        <v>0.96505376344086</v>
      </c>
      <c r="L42" s="70" t="n">
        <f aca="false">OphrsIn!L41/SurveyHrsIn!L42</f>
        <v>0.964516129032258</v>
      </c>
      <c r="M42" s="70" t="n">
        <f aca="false">OphrsIn!M41/SurveyHrsIn!M42</f>
        <v>0.997361111111111</v>
      </c>
      <c r="N42" s="70" t="n">
        <f aca="false">OphrsIn!N41/SurveyHrsIn!N42</f>
        <v>0.998790322580645</v>
      </c>
      <c r="O42" s="70" t="n">
        <f aca="false">OphrsIn!O41/SurveyHrsIn!O42</f>
        <v>0.999722222222222</v>
      </c>
      <c r="P42" s="70" t="n">
        <f aca="false">OphrsIn!P41/SurveyHrsIn!P42</f>
        <v>0.987231182795699</v>
      </c>
      <c r="Q42" s="70" t="n">
        <f aca="false">OphrsIn!Q41/SurveyHrsIn!Q42</f>
        <v>0.275940860215054</v>
      </c>
      <c r="R42" s="70" t="n">
        <f aca="false">OphrsIn!R41/SurveyHrsIn!R42</f>
        <v>0.729910714285714</v>
      </c>
      <c r="S42" s="70" t="n">
        <f aca="false">OphrsIn!S41/SurveyHrsIn!S42</f>
        <v>0.779166666666667</v>
      </c>
      <c r="T42" s="70" t="n">
        <f aca="false">OphrsIn!T41/SurveyHrsIn!T42</f>
        <v>0.958194444444445</v>
      </c>
      <c r="U42" s="70" t="n">
        <f aca="false">OphrsIn!U41/SurveyHrsIn!U42</f>
        <v>0.990725806451613</v>
      </c>
      <c r="V42" s="70" t="n">
        <f aca="false">OphrsIn!V41/SurveyHrsIn!V42</f>
        <v>0.995833333333333</v>
      </c>
      <c r="W42" s="70" t="n">
        <f aca="false">OphrsIn!W41/SurveyHrsIn!W42</f>
        <v>0.982123655913979</v>
      </c>
      <c r="X42" s="70" t="n">
        <f aca="false">OphrsIn!X41/SurveyHrsIn!X42</f>
        <v>0.975537634408602</v>
      </c>
      <c r="Y42" s="70" t="n">
        <f aca="false">OphrsIn!Y41/SurveyHrsIn!Y42</f>
        <v>0.946388888888889</v>
      </c>
      <c r="Z42" s="70" t="n">
        <f aca="false">OphrsIn!Z41/SurveyHrsIn!Z42</f>
        <v>0.824596774193548</v>
      </c>
      <c r="AA42" s="70" t="n">
        <f aca="false">OphrsIn!AA41/SurveyHrsIn!AA42</f>
        <v>0.00513888888888889</v>
      </c>
      <c r="AB42" s="70" t="n">
        <f aca="false">OphrsIn!AB41/SurveyHrsIn!AB42</f>
        <v>0.876209677419355</v>
      </c>
      <c r="AC42" s="70" t="n">
        <f aca="false">OphrsIn!AC41/SurveyHrsIn!AC42</f>
        <v>0.969220430107527</v>
      </c>
      <c r="AD42" s="70" t="n">
        <f aca="false">OphrsIn!AD41/SurveyHrsIn!AD42</f>
        <v>0.919940476190476</v>
      </c>
      <c r="AE42" s="70" t="n">
        <f aca="false">OphrsIn!AE41/SurveyHrsIn!AE42</f>
        <v>0.901890322580645</v>
      </c>
      <c r="AF42" s="70"/>
      <c r="AG42" s="70"/>
      <c r="AH42" s="70"/>
      <c r="AI42" s="70"/>
      <c r="AJ42" s="70"/>
      <c r="AK42" s="70"/>
      <c r="AL42" s="70"/>
      <c r="AM42" s="70"/>
      <c r="AN42" s="70"/>
      <c r="AO42" s="70" t="n">
        <f aca="false">AVERAGE(E42:P42)</f>
        <v>0.983424664235982</v>
      </c>
      <c r="AP42" s="70" t="n">
        <f aca="false">AVERAGE(Q42:AB42)</f>
        <v>0.778313945425841</v>
      </c>
      <c r="AQ42" s="70" t="n">
        <f aca="false">AVERAGE(AC42:AN42)</f>
        <v>0.930350409626216</v>
      </c>
      <c r="AR42" s="70" t="n">
        <f aca="false">AVERAGE(E42:G42)</f>
        <v>0.986586948461253</v>
      </c>
      <c r="AS42" s="70" t="n">
        <f aca="false">AVERAGE(H42:J42)</f>
        <v>0.976220131421744</v>
      </c>
      <c r="AT42" s="70" t="n">
        <f aca="false">AVERAGE(K42:M42)</f>
        <v>0.97564366786141</v>
      </c>
      <c r="AU42" s="70" t="n">
        <f aca="false">AVERAGE(N42:P42)</f>
        <v>0.995247909199522</v>
      </c>
      <c r="AV42" s="70" t="n">
        <f aca="false">AVERAGE(Q42:S42)</f>
        <v>0.595006080389145</v>
      </c>
      <c r="AW42" s="70" t="n">
        <f aca="false">AVERAGE(T42:V42)</f>
        <v>0.981584528076464</v>
      </c>
      <c r="AX42" s="70" t="n">
        <f aca="false">AVERAGE(W42:Y42)</f>
        <v>0.968016726403823</v>
      </c>
      <c r="AY42" s="70" t="n">
        <f aca="false">AVERAGE(Z42:AB42)</f>
        <v>0.568648446833931</v>
      </c>
      <c r="AZ42" s="70" t="n">
        <f aca="false">AVERAGE(AC42:AE42)</f>
        <v>0.930350409626216</v>
      </c>
    </row>
    <row r="43" customFormat="false" ht="12.75" hidden="false" customHeight="false" outlineLevel="0" collapsed="false">
      <c r="A43" s="69" t="s">
        <v>27</v>
      </c>
      <c r="B43" s="69" t="n">
        <v>2</v>
      </c>
      <c r="C43" s="69" t="n">
        <v>33</v>
      </c>
      <c r="D43" s="70" t="n">
        <f aca="false">OphrsIn!D42/SurveyHrsIn!D43</f>
        <v>0.99986559139785</v>
      </c>
      <c r="E43" s="70" t="n">
        <f aca="false">OphrsIn!E42/SurveyHrsIn!E43</f>
        <v>0.986021505376344</v>
      </c>
      <c r="F43" s="70" t="n">
        <f aca="false">OphrsIn!F42/SurveyHrsIn!F43</f>
        <v>0.995402298850575</v>
      </c>
      <c r="G43" s="70" t="n">
        <f aca="false">OphrsIn!G42/SurveyHrsIn!G43</f>
        <v>0.925940860215054</v>
      </c>
      <c r="H43" s="70" t="n">
        <f aca="false">OphrsIn!H42/SurveyHrsIn!H43</f>
        <v>0.992222222222222</v>
      </c>
      <c r="I43" s="70" t="n">
        <f aca="false">OphrsIn!I42/SurveyHrsIn!I43</f>
        <v>0.999462365591398</v>
      </c>
      <c r="J43" s="70" t="n">
        <f aca="false">OphrsIn!J42/SurveyHrsIn!J43</f>
        <v>0.999305555555556</v>
      </c>
      <c r="K43" s="70" t="n">
        <f aca="false">OphrsIn!K42/SurveyHrsIn!K43</f>
        <v>0.970698924731183</v>
      </c>
      <c r="L43" s="70" t="n">
        <f aca="false">OphrsIn!L42/SurveyHrsIn!L43</f>
        <v>0.997177419354839</v>
      </c>
      <c r="M43" s="70" t="n">
        <f aca="false">OphrsIn!M42/SurveyHrsIn!M43</f>
        <v>0.991944444444445</v>
      </c>
      <c r="N43" s="70" t="n">
        <f aca="false">OphrsIn!N42/SurveyHrsIn!N43</f>
        <v>0.988575268817204</v>
      </c>
      <c r="O43" s="70" t="n">
        <f aca="false">OphrsIn!O42/SurveyHrsIn!O43</f>
        <v>0.999722222222222</v>
      </c>
      <c r="P43" s="70" t="n">
        <f aca="false">OphrsIn!P42/SurveyHrsIn!P43</f>
        <v>0.552150537634409</v>
      </c>
      <c r="Q43" s="70" t="n">
        <f aca="false">OphrsIn!Q42/SurveyHrsIn!Q43</f>
        <v>0.326747311827957</v>
      </c>
      <c r="R43" s="70" t="n">
        <f aca="false">OphrsIn!R42/SurveyHrsIn!R43</f>
        <v>0.93452380952381</v>
      </c>
      <c r="S43" s="70" t="n">
        <f aca="false">OphrsIn!S42/SurveyHrsIn!S43</f>
        <v>0.956586021505376</v>
      </c>
      <c r="T43" s="70" t="n">
        <f aca="false">OphrsIn!T42/SurveyHrsIn!T43</f>
        <v>0.974027777777778</v>
      </c>
      <c r="U43" s="70" t="n">
        <f aca="false">OphrsIn!U42/SurveyHrsIn!U43</f>
        <v>0.99986559139785</v>
      </c>
      <c r="V43" s="70" t="n">
        <f aca="false">OphrsIn!V42/SurveyHrsIn!V43</f>
        <v>0.996944444444444</v>
      </c>
      <c r="W43" s="70" t="n">
        <f aca="false">OphrsIn!W42/SurveyHrsIn!W43</f>
        <v>0.998655913978495</v>
      </c>
      <c r="X43" s="70" t="n">
        <f aca="false">OphrsIn!X42/SurveyHrsIn!X43</f>
        <v>0.983064516129032</v>
      </c>
      <c r="Y43" s="70" t="n">
        <f aca="false">OphrsIn!Y42/SurveyHrsIn!Y43</f>
        <v>0.869722222222222</v>
      </c>
      <c r="Z43" s="70" t="n">
        <f aca="false">OphrsIn!Z42/SurveyHrsIn!Z43</f>
        <v>0.998252688172043</v>
      </c>
      <c r="AA43" s="70" t="n">
        <f aca="false">OphrsIn!AA42/SurveyHrsIn!AA43</f>
        <v>0.999027777777778</v>
      </c>
      <c r="AB43" s="70" t="n">
        <f aca="false">OphrsIn!AB42/SurveyHrsIn!AB43</f>
        <v>0.97741935483871</v>
      </c>
      <c r="AC43" s="70" t="n">
        <f aca="false">OphrsIn!AC42/SurveyHrsIn!AC43</f>
        <v>0.981048387096774</v>
      </c>
      <c r="AD43" s="70" t="n">
        <f aca="false">OphrsIn!AD42/SurveyHrsIn!AD43</f>
        <v>0.977529761904762</v>
      </c>
      <c r="AE43" s="70" t="n">
        <f aca="false">OphrsIn!AE42/SurveyHrsIn!AE43</f>
        <v>0.982855376344086</v>
      </c>
      <c r="AF43" s="70"/>
      <c r="AG43" s="70"/>
      <c r="AH43" s="70"/>
      <c r="AI43" s="70"/>
      <c r="AJ43" s="70"/>
      <c r="AK43" s="70"/>
      <c r="AL43" s="70"/>
      <c r="AM43" s="70"/>
      <c r="AN43" s="70"/>
      <c r="AO43" s="70" t="n">
        <f aca="false">AVERAGE(E43:P43)</f>
        <v>0.949885302084621</v>
      </c>
      <c r="AP43" s="70" t="n">
        <f aca="false">AVERAGE(Q43:AB43)</f>
        <v>0.917903119132958</v>
      </c>
      <c r="AQ43" s="70" t="n">
        <f aca="false">AVERAGE(AC43:AN43)</f>
        <v>0.980477841781874</v>
      </c>
      <c r="AR43" s="70" t="n">
        <f aca="false">AVERAGE(E43:G43)</f>
        <v>0.969121554813991</v>
      </c>
      <c r="AS43" s="70" t="n">
        <f aca="false">AVERAGE(H43:J43)</f>
        <v>0.996996714456392</v>
      </c>
      <c r="AT43" s="70" t="n">
        <f aca="false">AVERAGE(K43:M43)</f>
        <v>0.986606929510156</v>
      </c>
      <c r="AU43" s="70" t="n">
        <f aca="false">AVERAGE(N43:P43)</f>
        <v>0.846816009557945</v>
      </c>
      <c r="AV43" s="70" t="n">
        <f aca="false">AVERAGE(Q43:S43)</f>
        <v>0.739285714285714</v>
      </c>
      <c r="AW43" s="70" t="n">
        <f aca="false">AVERAGE(T43:V43)</f>
        <v>0.990279271206691</v>
      </c>
      <c r="AX43" s="70" t="n">
        <f aca="false">AVERAGE(W43:Y43)</f>
        <v>0.950480884109916</v>
      </c>
      <c r="AY43" s="70" t="n">
        <f aca="false">AVERAGE(Z43:AB43)</f>
        <v>0.99156660692951</v>
      </c>
      <c r="AZ43" s="70" t="n">
        <f aca="false">AVERAGE(AC43:AE43)</f>
        <v>0.980477841781874</v>
      </c>
    </row>
    <row r="44" customFormat="false" ht="12.75" hidden="false" customHeight="false" outlineLevel="0" collapsed="false">
      <c r="A44" s="69" t="s">
        <v>27</v>
      </c>
      <c r="B44" s="69" t="n">
        <v>2</v>
      </c>
      <c r="C44" s="69" t="n">
        <v>34</v>
      </c>
      <c r="D44" s="70" t="n">
        <f aca="false">OphrsIn!D43/SurveyHrsIn!D44</f>
        <v>0.997311827956989</v>
      </c>
      <c r="E44" s="70" t="n">
        <f aca="false">OphrsIn!E43/SurveyHrsIn!E44</f>
        <v>0.999193548387097</v>
      </c>
      <c r="F44" s="70" t="n">
        <f aca="false">OphrsIn!F43/SurveyHrsIn!F44</f>
        <v>0.997844827586207</v>
      </c>
      <c r="G44" s="70" t="n">
        <f aca="false">OphrsIn!G43/SurveyHrsIn!G44</f>
        <v>0.99986559139785</v>
      </c>
      <c r="H44" s="70" t="n">
        <f aca="false">OphrsIn!H43/SurveyHrsIn!H44</f>
        <v>0.999444444444445</v>
      </c>
      <c r="I44" s="70" t="n">
        <f aca="false">OphrsIn!I43/SurveyHrsIn!I44</f>
        <v>0.997043010752688</v>
      </c>
      <c r="J44" s="70" t="n">
        <f aca="false">OphrsIn!J43/SurveyHrsIn!J44</f>
        <v>0.990833333333333</v>
      </c>
      <c r="K44" s="70" t="n">
        <f aca="false">OphrsIn!K43/SurveyHrsIn!K44</f>
        <v>0.925</v>
      </c>
      <c r="L44" s="70" t="n">
        <f aca="false">OphrsIn!L43/SurveyHrsIn!L44</f>
        <v>0.997177419354839</v>
      </c>
      <c r="M44" s="70" t="n">
        <f aca="false">OphrsIn!M43/SurveyHrsIn!M44</f>
        <v>0.994583333333333</v>
      </c>
      <c r="N44" s="70" t="n">
        <f aca="false">OphrsIn!N43/SurveyHrsIn!N44</f>
        <v>0.99744623655914</v>
      </c>
      <c r="O44" s="70" t="n">
        <f aca="false">OphrsIn!O43/SurveyHrsIn!O44</f>
        <v>0.9625</v>
      </c>
      <c r="P44" s="70" t="n">
        <f aca="false">OphrsIn!P43/SurveyHrsIn!P44</f>
        <v>0.976344086021505</v>
      </c>
      <c r="Q44" s="70" t="n">
        <f aca="false">OphrsIn!Q43/SurveyHrsIn!Q44</f>
        <v>0.93991935483871</v>
      </c>
      <c r="R44" s="70" t="n">
        <f aca="false">OphrsIn!R43/SurveyHrsIn!R44</f>
        <v>0.993303571428571</v>
      </c>
      <c r="S44" s="70" t="n">
        <f aca="false">OphrsIn!S43/SurveyHrsIn!S44</f>
        <v>0.996505376344086</v>
      </c>
      <c r="T44" s="70" t="n">
        <f aca="false">OphrsIn!T43/SurveyHrsIn!T44</f>
        <v>0.963472222222222</v>
      </c>
      <c r="U44" s="70" t="n">
        <f aca="false">OphrsIn!U43/SurveyHrsIn!U44</f>
        <v>0.940725806451613</v>
      </c>
      <c r="V44" s="70" t="n">
        <f aca="false">OphrsIn!V43/SurveyHrsIn!V44</f>
        <v>0.996527777777778</v>
      </c>
      <c r="W44" s="70" t="n">
        <f aca="false">OphrsIn!W43/SurveyHrsIn!W44</f>
        <v>0.991397849462366</v>
      </c>
      <c r="X44" s="70" t="n">
        <f aca="false">OphrsIn!X43/SurveyHrsIn!X44</f>
        <v>0.991397849462366</v>
      </c>
      <c r="Y44" s="70" t="n">
        <f aca="false">OphrsIn!Y43/SurveyHrsIn!Y44</f>
        <v>0.9925</v>
      </c>
      <c r="Z44" s="70" t="n">
        <f aca="false">OphrsIn!Z43/SurveyHrsIn!Z44</f>
        <v>0.998521505376344</v>
      </c>
      <c r="AA44" s="70" t="n">
        <f aca="false">OphrsIn!AA43/SurveyHrsIn!AA44</f>
        <v>0.985694444444445</v>
      </c>
      <c r="AB44" s="70" t="n">
        <f aca="false">OphrsIn!AB43/SurveyHrsIn!AB44</f>
        <v>0.999731182795699</v>
      </c>
      <c r="AC44" s="70" t="n">
        <f aca="false">OphrsIn!AC43/SurveyHrsIn!AC44</f>
        <v>0.991935483870968</v>
      </c>
      <c r="AD44" s="70" t="n">
        <f aca="false">OphrsIn!AD43/SurveyHrsIn!AD44</f>
        <v>0.983333333333333</v>
      </c>
      <c r="AE44" s="70" t="n">
        <f aca="false">OphrsIn!AE43/SurveyHrsIn!AE44</f>
        <v>0.972490322580645</v>
      </c>
      <c r="AF44" s="70"/>
      <c r="AG44" s="70"/>
      <c r="AH44" s="70"/>
      <c r="AI44" s="70"/>
      <c r="AJ44" s="70"/>
      <c r="AK44" s="70"/>
      <c r="AL44" s="70"/>
      <c r="AM44" s="70"/>
      <c r="AN44" s="70"/>
      <c r="AO44" s="70" t="n">
        <f aca="false">AVERAGE(E44:P44)</f>
        <v>0.986439652597536</v>
      </c>
      <c r="AP44" s="70" t="n">
        <f aca="false">AVERAGE(Q44:AB44)</f>
        <v>0.98247474505035</v>
      </c>
      <c r="AQ44" s="70" t="n">
        <f aca="false">AVERAGE(AC44:AN44)</f>
        <v>0.982586379928315</v>
      </c>
      <c r="AR44" s="70" t="n">
        <f aca="false">AVERAGE(E44:G44)</f>
        <v>0.998967989123718</v>
      </c>
      <c r="AS44" s="70" t="n">
        <f aca="false">AVERAGE(H44:J44)</f>
        <v>0.995773596176822</v>
      </c>
      <c r="AT44" s="70" t="n">
        <f aca="false">AVERAGE(K44:M44)</f>
        <v>0.972253584229391</v>
      </c>
      <c r="AU44" s="70" t="n">
        <f aca="false">AVERAGE(N44:P44)</f>
        <v>0.978763440860215</v>
      </c>
      <c r="AV44" s="70" t="n">
        <f aca="false">AVERAGE(Q44:S44)</f>
        <v>0.976576100870456</v>
      </c>
      <c r="AW44" s="70" t="n">
        <f aca="false">AVERAGE(T44:V44)</f>
        <v>0.966908602150538</v>
      </c>
      <c r="AX44" s="70" t="n">
        <f aca="false">AVERAGE(W44:Y44)</f>
        <v>0.991765232974911</v>
      </c>
      <c r="AY44" s="70" t="n">
        <f aca="false">AVERAGE(Z44:AB44)</f>
        <v>0.994649044205496</v>
      </c>
      <c r="AZ44" s="70" t="n">
        <f aca="false">AVERAGE(AC44:AE44)</f>
        <v>0.982586379928315</v>
      </c>
    </row>
    <row r="45" customFormat="false" ht="12.75" hidden="false" customHeight="false" outlineLevel="0" collapsed="false">
      <c r="A45" s="69" t="s">
        <v>27</v>
      </c>
      <c r="B45" s="69" t="n">
        <v>2</v>
      </c>
      <c r="C45" s="69" t="n">
        <v>35</v>
      </c>
      <c r="D45" s="70" t="n">
        <f aca="false">OphrsIn!D44/SurveyHrsIn!D45</f>
        <v>0.896774193548387</v>
      </c>
      <c r="E45" s="70" t="n">
        <f aca="false">OphrsIn!E44/SurveyHrsIn!E45</f>
        <v>0.995967741935484</v>
      </c>
      <c r="F45" s="70" t="n">
        <f aca="false">OphrsIn!F44/SurveyHrsIn!F45</f>
        <v>0.996551724137931</v>
      </c>
      <c r="G45" s="70" t="n">
        <f aca="false">OphrsIn!G44/SurveyHrsIn!G45</f>
        <v>0.972177419354839</v>
      </c>
      <c r="H45" s="70" t="n">
        <f aca="false">OphrsIn!H44/SurveyHrsIn!H45</f>
        <v>0.998611111111111</v>
      </c>
      <c r="I45" s="70" t="n">
        <f aca="false">OphrsIn!I44/SurveyHrsIn!I45</f>
        <v>0.998387096774194</v>
      </c>
      <c r="J45" s="70" t="n">
        <f aca="false">OphrsIn!J44/SurveyHrsIn!J45</f>
        <v>0.993055555555556</v>
      </c>
      <c r="K45" s="70" t="n">
        <f aca="false">OphrsIn!K44/SurveyHrsIn!K45</f>
        <v>0.993145161290323</v>
      </c>
      <c r="L45" s="70" t="n">
        <f aca="false">OphrsIn!L44/SurveyHrsIn!L45</f>
        <v>0.997177419354839</v>
      </c>
      <c r="M45" s="70" t="n">
        <f aca="false">OphrsIn!M44/SurveyHrsIn!M45</f>
        <v>0.998888888888889</v>
      </c>
      <c r="N45" s="70" t="n">
        <f aca="false">OphrsIn!N44/SurveyHrsIn!N45</f>
        <v>0.870295698924731</v>
      </c>
      <c r="O45" s="70" t="n">
        <f aca="false">OphrsIn!O44/SurveyHrsIn!O45</f>
        <v>0.999861111111111</v>
      </c>
      <c r="P45" s="70" t="n">
        <f aca="false">OphrsIn!P44/SurveyHrsIn!P45</f>
        <v>0.99489247311828</v>
      </c>
      <c r="Q45" s="70" t="n">
        <f aca="false">OphrsIn!Q44/SurveyHrsIn!Q45</f>
        <v>0.94986559139785</v>
      </c>
      <c r="R45" s="70" t="n">
        <f aca="false">OphrsIn!R44/SurveyHrsIn!R45</f>
        <v>0.994642857142857</v>
      </c>
      <c r="S45" s="70" t="n">
        <f aca="false">OphrsIn!S44/SurveyHrsIn!S45</f>
        <v>0.993145161290323</v>
      </c>
      <c r="T45" s="70" t="n">
        <f aca="false">OphrsIn!T44/SurveyHrsIn!T45</f>
        <v>0.975416666666667</v>
      </c>
      <c r="U45" s="70" t="n">
        <f aca="false">OphrsIn!U44/SurveyHrsIn!U45</f>
        <v>0.999596774193548</v>
      </c>
      <c r="V45" s="70" t="n">
        <f aca="false">OphrsIn!V44/SurveyHrsIn!V45</f>
        <v>0.996805555555556</v>
      </c>
      <c r="W45" s="70" t="n">
        <f aca="false">OphrsIn!W44/SurveyHrsIn!W45</f>
        <v>0.944220430107527</v>
      </c>
      <c r="X45" s="70" t="n">
        <f aca="false">OphrsIn!X44/SurveyHrsIn!X45</f>
        <v>0.988844086021505</v>
      </c>
      <c r="Y45" s="70" t="n">
        <f aca="false">OphrsIn!Y44/SurveyHrsIn!Y45</f>
        <v>0.991666666666667</v>
      </c>
      <c r="Z45" s="70" t="n">
        <f aca="false">OphrsIn!Z44/SurveyHrsIn!Z45</f>
        <v>0.983467741935484</v>
      </c>
      <c r="AA45" s="70" t="n">
        <f aca="false">OphrsIn!AA44/SurveyHrsIn!AA45</f>
        <v>0.905277777777778</v>
      </c>
      <c r="AB45" s="70" t="n">
        <f aca="false">OphrsIn!AB44/SurveyHrsIn!AB45</f>
        <v>0.988844086021505</v>
      </c>
      <c r="AC45" s="70" t="n">
        <f aca="false">OphrsIn!AC44/SurveyHrsIn!AC45</f>
        <v>0.999193548387097</v>
      </c>
      <c r="AD45" s="70" t="n">
        <f aca="false">OphrsIn!AD44/SurveyHrsIn!AD45</f>
        <v>0.983779761904762</v>
      </c>
      <c r="AE45" s="70" t="n">
        <f aca="false">OphrsIn!AE44/SurveyHrsIn!AE45</f>
        <v>0.898509946236559</v>
      </c>
      <c r="AF45" s="70"/>
      <c r="AG45" s="70"/>
      <c r="AH45" s="70"/>
      <c r="AI45" s="70"/>
      <c r="AJ45" s="70"/>
      <c r="AK45" s="70"/>
      <c r="AL45" s="70"/>
      <c r="AM45" s="70"/>
      <c r="AN45" s="70"/>
      <c r="AO45" s="70" t="n">
        <f aca="false">AVERAGE(E45:P45)</f>
        <v>0.984084283463107</v>
      </c>
      <c r="AP45" s="70" t="n">
        <f aca="false">AVERAGE(Q45:AB45)</f>
        <v>0.975982782898106</v>
      </c>
      <c r="AQ45" s="70" t="n">
        <f aca="false">AVERAGE(AC45:AN45)</f>
        <v>0.960494418842806</v>
      </c>
      <c r="AR45" s="70" t="n">
        <f aca="false">AVERAGE(E45:G45)</f>
        <v>0.988232295142751</v>
      </c>
      <c r="AS45" s="70" t="n">
        <f aca="false">AVERAGE(H45:J45)</f>
        <v>0.99668458781362</v>
      </c>
      <c r="AT45" s="70" t="n">
        <f aca="false">AVERAGE(K45:M45)</f>
        <v>0.996403823178017</v>
      </c>
      <c r="AU45" s="70" t="n">
        <f aca="false">AVERAGE(N45:P45)</f>
        <v>0.955016427718041</v>
      </c>
      <c r="AV45" s="70" t="n">
        <f aca="false">AVERAGE(Q45:S45)</f>
        <v>0.979217869943676</v>
      </c>
      <c r="AW45" s="70" t="n">
        <f aca="false">AVERAGE(T45:V45)</f>
        <v>0.99060633213859</v>
      </c>
      <c r="AX45" s="70" t="n">
        <f aca="false">AVERAGE(W45:Y45)</f>
        <v>0.974910394265233</v>
      </c>
      <c r="AY45" s="70" t="n">
        <f aca="false">AVERAGE(Z45:AB45)</f>
        <v>0.959196535244922</v>
      </c>
      <c r="AZ45" s="70" t="n">
        <f aca="false">AVERAGE(AC45:AE45)</f>
        <v>0.960494418842806</v>
      </c>
    </row>
    <row r="46" customFormat="false" ht="12.75" hidden="false" customHeight="false" outlineLevel="0" collapsed="false">
      <c r="A46" s="69" t="s">
        <v>27</v>
      </c>
      <c r="B46" s="69" t="n">
        <v>2</v>
      </c>
      <c r="C46" s="69" t="n">
        <v>36</v>
      </c>
      <c r="D46" s="70" t="n">
        <f aca="false">OphrsIn!D45/SurveyHrsIn!D46</f>
        <v>0.99758064516129</v>
      </c>
      <c r="E46" s="70" t="n">
        <f aca="false">OphrsIn!E45/SurveyHrsIn!E46</f>
        <v>0.999731182795699</v>
      </c>
      <c r="F46" s="70" t="n">
        <f aca="false">OphrsIn!F45/SurveyHrsIn!F46</f>
        <v>0.91235632183908</v>
      </c>
      <c r="G46" s="70" t="n">
        <f aca="false">OphrsIn!G45/SurveyHrsIn!G46</f>
        <v>0.904569892473118</v>
      </c>
      <c r="H46" s="70" t="n">
        <f aca="false">OphrsIn!H45/SurveyHrsIn!H46</f>
        <v>0.995416666666667</v>
      </c>
      <c r="I46" s="70" t="n">
        <f aca="false">OphrsIn!I45/SurveyHrsIn!I46</f>
        <v>0.58736559139785</v>
      </c>
      <c r="J46" s="70" t="n">
        <f aca="false">OphrsIn!J45/SurveyHrsIn!J46</f>
        <v>0.844583333333333</v>
      </c>
      <c r="K46" s="70" t="n">
        <f aca="false">OphrsIn!K45/SurveyHrsIn!K46</f>
        <v>0.959543010752688</v>
      </c>
      <c r="L46" s="70" t="n">
        <f aca="false">OphrsIn!L45/SurveyHrsIn!L46</f>
        <v>0.951478494623656</v>
      </c>
      <c r="M46" s="70" t="n">
        <f aca="false">OphrsIn!M45/SurveyHrsIn!M46</f>
        <v>0.999027777777778</v>
      </c>
      <c r="N46" s="70" t="n">
        <f aca="false">OphrsIn!N45/SurveyHrsIn!N46</f>
        <v>0.999731182795699</v>
      </c>
      <c r="O46" s="70" t="n">
        <f aca="false">OphrsIn!O45/SurveyHrsIn!O46</f>
        <v>0.986944444444445</v>
      </c>
      <c r="P46" s="70" t="n">
        <f aca="false">OphrsIn!P45/SurveyHrsIn!P46</f>
        <v>0.960618279569893</v>
      </c>
      <c r="Q46" s="70" t="n">
        <f aca="false">OphrsIn!Q45/SurveyHrsIn!Q46</f>
        <v>0.97486559139785</v>
      </c>
      <c r="R46" s="70" t="n">
        <f aca="false">OphrsIn!R45/SurveyHrsIn!R46</f>
        <v>0.952380952380952</v>
      </c>
      <c r="S46" s="70" t="n">
        <f aca="false">OphrsIn!S45/SurveyHrsIn!S46</f>
        <v>0.989112903225807</v>
      </c>
      <c r="T46" s="70" t="n">
        <f aca="false">OphrsIn!T45/SurveyHrsIn!T46</f>
        <v>0.9875</v>
      </c>
      <c r="U46" s="70" t="n">
        <f aca="false">OphrsIn!U45/SurveyHrsIn!U46</f>
        <v>0.99502688172043</v>
      </c>
      <c r="V46" s="70" t="n">
        <f aca="false">OphrsIn!V45/SurveyHrsIn!V46</f>
        <v>0.9975</v>
      </c>
      <c r="W46" s="70" t="n">
        <f aca="false">OphrsIn!W45/SurveyHrsIn!W46</f>
        <v>0.996505376344086</v>
      </c>
      <c r="X46" s="70" t="n">
        <f aca="false">OphrsIn!X45/SurveyHrsIn!X46</f>
        <v>0.97997311827957</v>
      </c>
      <c r="Y46" s="70" t="n">
        <f aca="false">OphrsIn!Y45/SurveyHrsIn!Y46</f>
        <v>0.9925</v>
      </c>
      <c r="Z46" s="70" t="n">
        <f aca="false">OphrsIn!Z45/SurveyHrsIn!Z46</f>
        <v>0.98252688172043</v>
      </c>
      <c r="AA46" s="70" t="n">
        <f aca="false">OphrsIn!AA45/SurveyHrsIn!AA46</f>
        <v>0.999861111111111</v>
      </c>
      <c r="AB46" s="70" t="n">
        <f aca="false">OphrsIn!AB45/SurveyHrsIn!AB46</f>
        <v>0.983736559139785</v>
      </c>
      <c r="AC46" s="70" t="n">
        <f aca="false">OphrsIn!AC45/SurveyHrsIn!AC46</f>
        <v>0.951075268817204</v>
      </c>
      <c r="AD46" s="70" t="n">
        <f aca="false">OphrsIn!AD45/SurveyHrsIn!AD46</f>
        <v>0.973809523809524</v>
      </c>
      <c r="AE46" s="70" t="n">
        <f aca="false">OphrsIn!AE45/SurveyHrsIn!AE46</f>
        <v>0.970147849462366</v>
      </c>
      <c r="AF46" s="70"/>
      <c r="AG46" s="70"/>
      <c r="AH46" s="70"/>
      <c r="AI46" s="70"/>
      <c r="AJ46" s="70"/>
      <c r="AK46" s="70"/>
      <c r="AL46" s="70"/>
      <c r="AM46" s="70"/>
      <c r="AN46" s="70"/>
      <c r="AO46" s="70" t="n">
        <f aca="false">AVERAGE(E46:P46)</f>
        <v>0.925113848205825</v>
      </c>
      <c r="AP46" s="70" t="n">
        <f aca="false">AVERAGE(Q46:AB46)</f>
        <v>0.985957447943335</v>
      </c>
      <c r="AQ46" s="70" t="n">
        <f aca="false">AVERAGE(AC46:AN46)</f>
        <v>0.965010880696365</v>
      </c>
      <c r="AR46" s="70" t="n">
        <f aca="false">AVERAGE(E46:G46)</f>
        <v>0.938885799035966</v>
      </c>
      <c r="AS46" s="70" t="n">
        <f aca="false">AVERAGE(H46:J46)</f>
        <v>0.809121863799283</v>
      </c>
      <c r="AT46" s="70" t="n">
        <f aca="false">AVERAGE(K46:M46)</f>
        <v>0.970016427718041</v>
      </c>
      <c r="AU46" s="70" t="n">
        <f aca="false">AVERAGE(N46:P46)</f>
        <v>0.982431302270012</v>
      </c>
      <c r="AV46" s="70" t="n">
        <f aca="false">AVERAGE(Q46:S46)</f>
        <v>0.972119815668203</v>
      </c>
      <c r="AW46" s="70" t="n">
        <f aca="false">AVERAGE(T46:V46)</f>
        <v>0.99334229390681</v>
      </c>
      <c r="AX46" s="70" t="n">
        <f aca="false">AVERAGE(W46:Y46)</f>
        <v>0.989659498207885</v>
      </c>
      <c r="AY46" s="70" t="n">
        <f aca="false">AVERAGE(Z46:AB46)</f>
        <v>0.988708183990442</v>
      </c>
      <c r="AZ46" s="70" t="n">
        <f aca="false">AVERAGE(AC46:AE46)</f>
        <v>0.965010880696365</v>
      </c>
    </row>
    <row r="47" customFormat="false" ht="12.75" hidden="false" customHeight="false" outlineLevel="0" collapsed="false">
      <c r="A47" s="69" t="s">
        <v>27</v>
      </c>
      <c r="B47" s="69" t="n">
        <v>2</v>
      </c>
      <c r="C47" s="69" t="n">
        <v>37</v>
      </c>
      <c r="D47" s="70" t="n">
        <f aca="false">OphrsIn!D46/SurveyHrsIn!D47</f>
        <v>0.964381720430108</v>
      </c>
      <c r="E47" s="70" t="n">
        <f aca="false">OphrsIn!E46/SurveyHrsIn!E47</f>
        <v>0.99986559139785</v>
      </c>
      <c r="F47" s="70" t="n">
        <f aca="false">OphrsIn!F46/SurveyHrsIn!F47</f>
        <v>0.995402298850575</v>
      </c>
      <c r="G47" s="70" t="n">
        <f aca="false">OphrsIn!G46/SurveyHrsIn!G47</f>
        <v>0.99744623655914</v>
      </c>
      <c r="H47" s="70" t="n">
        <f aca="false">OphrsIn!H46/SurveyHrsIn!H47</f>
        <v>0.84625</v>
      </c>
      <c r="I47" s="70" t="n">
        <f aca="false">OphrsIn!I46/SurveyHrsIn!I47</f>
        <v>0</v>
      </c>
      <c r="J47" s="70" t="n">
        <f aca="false">OphrsIn!J46/SurveyHrsIn!J47</f>
        <v>0.794305555555556</v>
      </c>
      <c r="K47" s="70" t="n">
        <f aca="false">OphrsIn!K46/SurveyHrsIn!K47</f>
        <v>0.979838709677419</v>
      </c>
      <c r="L47" s="70" t="n">
        <f aca="false">OphrsIn!L46/SurveyHrsIn!L47</f>
        <v>0.979569892473118</v>
      </c>
      <c r="M47" s="70" t="n">
        <f aca="false">OphrsIn!M46/SurveyHrsIn!M47</f>
        <v>0.999583333333333</v>
      </c>
      <c r="N47" s="70" t="n">
        <f aca="false">OphrsIn!N46/SurveyHrsIn!N47</f>
        <v>0.983064516129032</v>
      </c>
      <c r="O47" s="70" t="n">
        <f aca="false">OphrsIn!O46/SurveyHrsIn!O47</f>
        <v>0.971944444444444</v>
      </c>
      <c r="P47" s="70" t="n">
        <f aca="false">OphrsIn!P46/SurveyHrsIn!P47</f>
        <v>0.888978494623656</v>
      </c>
      <c r="Q47" s="70" t="n">
        <f aca="false">OphrsIn!Q46/SurveyHrsIn!Q47</f>
        <v>0.866263440860215</v>
      </c>
      <c r="R47" s="70" t="n">
        <f aca="false">OphrsIn!R46/SurveyHrsIn!R47</f>
        <v>0.948363095238095</v>
      </c>
      <c r="S47" s="70" t="n">
        <f aca="false">OphrsIn!S46/SurveyHrsIn!S47</f>
        <v>0.998655913978495</v>
      </c>
      <c r="T47" s="70" t="n">
        <f aca="false">OphrsIn!T46/SurveyHrsIn!T47</f>
        <v>0.516805555555556</v>
      </c>
      <c r="U47" s="70" t="n">
        <f aca="false">OphrsIn!U46/SurveyHrsIn!U47</f>
        <v>0.74744623655914</v>
      </c>
      <c r="V47" s="70" t="n">
        <f aca="false">OphrsIn!V46/SurveyHrsIn!V47</f>
        <v>0.975833333333333</v>
      </c>
      <c r="W47" s="70" t="n">
        <f aca="false">OphrsIn!W46/SurveyHrsIn!W47</f>
        <v>0.977688172043011</v>
      </c>
      <c r="X47" s="70" t="n">
        <f aca="false">OphrsIn!X46/SurveyHrsIn!X47</f>
        <v>0.980107526881721</v>
      </c>
      <c r="Y47" s="70" t="n">
        <f aca="false">OphrsIn!Y46/SurveyHrsIn!Y47</f>
        <v>0.971527777777778</v>
      </c>
      <c r="Z47" s="70" t="n">
        <f aca="false">OphrsIn!Z46/SurveyHrsIn!Z47</f>
        <v>0.999327956989247</v>
      </c>
      <c r="AA47" s="70" t="n">
        <f aca="false">OphrsIn!AA46/SurveyHrsIn!AA47</f>
        <v>0.998888888888889</v>
      </c>
      <c r="AB47" s="70" t="n">
        <f aca="false">OphrsIn!AB46/SurveyHrsIn!AB47</f>
        <v>0.999731182795699</v>
      </c>
      <c r="AC47" s="70" t="n">
        <f aca="false">OphrsIn!AC46/SurveyHrsIn!AC47</f>
        <v>0.992741935483871</v>
      </c>
      <c r="AD47" s="70" t="n">
        <f aca="false">OphrsIn!AD46/SurveyHrsIn!AD47</f>
        <v>0.98110119047619</v>
      </c>
      <c r="AE47" s="70" t="n">
        <f aca="false">OphrsIn!AE46/SurveyHrsIn!AE47</f>
        <v>0.976889516129032</v>
      </c>
      <c r="AF47" s="70"/>
      <c r="AG47" s="70"/>
      <c r="AH47" s="70"/>
      <c r="AI47" s="70"/>
      <c r="AJ47" s="70"/>
      <c r="AK47" s="70"/>
      <c r="AL47" s="70"/>
      <c r="AM47" s="70"/>
      <c r="AN47" s="70"/>
      <c r="AO47" s="70" t="n">
        <f aca="false">AVERAGE(E47:P47)</f>
        <v>0.869687422753677</v>
      </c>
      <c r="AP47" s="70" t="n">
        <f aca="false">AVERAGE(Q47:AB47)</f>
        <v>0.915053256741765</v>
      </c>
      <c r="AQ47" s="70" t="n">
        <f aca="false">AVERAGE(AC47:AN47)</f>
        <v>0.983577547363031</v>
      </c>
      <c r="AR47" s="70" t="n">
        <f aca="false">AVERAGE(E47:G47)</f>
        <v>0.997571375602521</v>
      </c>
      <c r="AS47" s="70" t="n">
        <f aca="false">AVERAGE(H47:J47)</f>
        <v>0.546851851851852</v>
      </c>
      <c r="AT47" s="70" t="n">
        <f aca="false">AVERAGE(K47:M47)</f>
        <v>0.98633064516129</v>
      </c>
      <c r="AU47" s="70" t="n">
        <f aca="false">AVERAGE(N47:P47)</f>
        <v>0.947995818399044</v>
      </c>
      <c r="AV47" s="70" t="n">
        <f aca="false">AVERAGE(Q47:S47)</f>
        <v>0.937760816692268</v>
      </c>
      <c r="AW47" s="70" t="n">
        <f aca="false">AVERAGE(T47:V47)</f>
        <v>0.74669504181601</v>
      </c>
      <c r="AX47" s="70" t="n">
        <f aca="false">AVERAGE(W47:Y47)</f>
        <v>0.976441158900836</v>
      </c>
      <c r="AY47" s="70" t="n">
        <f aca="false">AVERAGE(Z47:AB47)</f>
        <v>0.999316009557945</v>
      </c>
      <c r="AZ47" s="70" t="n">
        <f aca="false">AVERAGE(AC47:AE47)</f>
        <v>0.983577547363031</v>
      </c>
    </row>
    <row r="48" customFormat="false" ht="12.75" hidden="false" customHeight="false" outlineLevel="0" collapsed="false">
      <c r="A48" s="69" t="s">
        <v>27</v>
      </c>
      <c r="B48" s="69" t="n">
        <v>2</v>
      </c>
      <c r="C48" s="69" t="n">
        <v>38</v>
      </c>
      <c r="D48" s="70" t="n">
        <f aca="false">OphrsIn!D47/SurveyHrsIn!D48</f>
        <v>0.99986559139785</v>
      </c>
      <c r="E48" s="70" t="n">
        <f aca="false">OphrsIn!E47/SurveyHrsIn!E48</f>
        <v>0.969758064516129</v>
      </c>
      <c r="F48" s="70" t="n">
        <f aca="false">OphrsIn!F47/SurveyHrsIn!F48</f>
        <v>0.998563218390805</v>
      </c>
      <c r="G48" s="70" t="n">
        <f aca="false">OphrsIn!G47/SurveyHrsIn!G48</f>
        <v>0.99986559139785</v>
      </c>
      <c r="H48" s="70" t="n">
        <f aca="false">OphrsIn!H47/SurveyHrsIn!H48</f>
        <v>0.965</v>
      </c>
      <c r="I48" s="70" t="n">
        <f aca="false">OphrsIn!I47/SurveyHrsIn!I48</f>
        <v>0.929704301075269</v>
      </c>
      <c r="J48" s="70" t="n">
        <f aca="false">OphrsIn!J47/SurveyHrsIn!J48</f>
        <v>0.974166666666667</v>
      </c>
      <c r="K48" s="70" t="n">
        <f aca="false">OphrsIn!K47/SurveyHrsIn!K48</f>
        <v>0.946236559139785</v>
      </c>
      <c r="L48" s="70" t="n">
        <f aca="false">OphrsIn!L47/SurveyHrsIn!L48</f>
        <v>0.953225806451613</v>
      </c>
      <c r="M48" s="70" t="n">
        <f aca="false">OphrsIn!M47/SurveyHrsIn!M48</f>
        <v>0.969861111111111</v>
      </c>
      <c r="N48" s="70" t="n">
        <f aca="false">OphrsIn!N47/SurveyHrsIn!N48</f>
        <v>0.998118279569893</v>
      </c>
      <c r="O48" s="70" t="n">
        <f aca="false">OphrsIn!O47/SurveyHrsIn!O48</f>
        <v>0.999861111111111</v>
      </c>
      <c r="P48" s="70" t="n">
        <f aca="false">OphrsIn!P47/SurveyHrsIn!P48</f>
        <v>0.823118279569893</v>
      </c>
      <c r="Q48" s="70" t="n">
        <f aca="false">OphrsIn!Q47/SurveyHrsIn!Q48</f>
        <v>0.856048387096774</v>
      </c>
      <c r="R48" s="70" t="n">
        <f aca="false">OphrsIn!R47/SurveyHrsIn!R48</f>
        <v>0.994642857142857</v>
      </c>
      <c r="S48" s="70" t="n">
        <f aca="false">OphrsIn!S47/SurveyHrsIn!S48</f>
        <v>0.99986559139785</v>
      </c>
      <c r="T48" s="70" t="n">
        <f aca="false">OphrsIn!T47/SurveyHrsIn!T48</f>
        <v>0.990277777777778</v>
      </c>
      <c r="U48" s="70" t="n">
        <f aca="false">OphrsIn!U47/SurveyHrsIn!U48</f>
        <v>0.991129032258065</v>
      </c>
      <c r="V48" s="70" t="n">
        <f aca="false">OphrsIn!V47/SurveyHrsIn!V48</f>
        <v>0.956944444444445</v>
      </c>
      <c r="W48" s="70" t="n">
        <f aca="false">OphrsIn!W47/SurveyHrsIn!W48</f>
        <v>0.485349462365591</v>
      </c>
      <c r="X48" s="70" t="n">
        <f aca="false">OphrsIn!X47/SurveyHrsIn!X48</f>
        <v>0.670833333333333</v>
      </c>
      <c r="Y48" s="70" t="n">
        <f aca="false">OphrsIn!Y47/SurveyHrsIn!Y48</f>
        <v>0.966944444444445</v>
      </c>
      <c r="Z48" s="70" t="n">
        <f aca="false">OphrsIn!Z47/SurveyHrsIn!Z48</f>
        <v>0.831451612903226</v>
      </c>
      <c r="AA48" s="70" t="n">
        <f aca="false">OphrsIn!AA47/SurveyHrsIn!AA48</f>
        <v>0.98125</v>
      </c>
      <c r="AB48" s="70" t="n">
        <f aca="false">OphrsIn!AB47/SurveyHrsIn!AB48</f>
        <v>0.991666666666667</v>
      </c>
      <c r="AC48" s="70" t="n">
        <f aca="false">OphrsIn!AC47/SurveyHrsIn!AC48</f>
        <v>0.968548387096774</v>
      </c>
      <c r="AD48" s="70" t="n">
        <f aca="false">OphrsIn!AD47/SurveyHrsIn!AD48</f>
        <v>0.961160714285714</v>
      </c>
      <c r="AE48" s="70" t="n">
        <f aca="false">OphrsIn!AE47/SurveyHrsIn!AE48</f>
        <v>0.927793817204301</v>
      </c>
      <c r="AF48" s="70"/>
      <c r="AG48" s="70"/>
      <c r="AH48" s="70"/>
      <c r="AI48" s="70"/>
      <c r="AJ48" s="70"/>
      <c r="AK48" s="70"/>
      <c r="AL48" s="70"/>
      <c r="AM48" s="70"/>
      <c r="AN48" s="70"/>
      <c r="AO48" s="70" t="n">
        <f aca="false">AVERAGE(E48:P48)</f>
        <v>0.960623249083344</v>
      </c>
      <c r="AP48" s="70" t="n">
        <f aca="false">AVERAGE(Q48:AB48)</f>
        <v>0.893033634152586</v>
      </c>
      <c r="AQ48" s="70" t="n">
        <f aca="false">AVERAGE(AC48:AN48)</f>
        <v>0.952500972862263</v>
      </c>
      <c r="AR48" s="70" t="n">
        <f aca="false">AVERAGE(E48:G48)</f>
        <v>0.989395624768261</v>
      </c>
      <c r="AS48" s="70" t="n">
        <f aca="false">AVERAGE(H48:J48)</f>
        <v>0.956290322580645</v>
      </c>
      <c r="AT48" s="70" t="n">
        <f aca="false">AVERAGE(K48:M48)</f>
        <v>0.956441158900836</v>
      </c>
      <c r="AU48" s="70" t="n">
        <f aca="false">AVERAGE(N48:P48)</f>
        <v>0.940365890083632</v>
      </c>
      <c r="AV48" s="70" t="n">
        <f aca="false">AVERAGE(Q48:S48)</f>
        <v>0.95018561187916</v>
      </c>
      <c r="AW48" s="70" t="n">
        <f aca="false">AVERAGE(T48:V48)</f>
        <v>0.979450418160096</v>
      </c>
      <c r="AX48" s="70" t="n">
        <f aca="false">AVERAGE(W48:Y48)</f>
        <v>0.70770908004779</v>
      </c>
      <c r="AY48" s="70" t="n">
        <f aca="false">AVERAGE(Z48:AB48)</f>
        <v>0.934789426523297</v>
      </c>
      <c r="AZ48" s="70" t="n">
        <f aca="false">AVERAGE(AC48:AE48)</f>
        <v>0.952500972862263</v>
      </c>
    </row>
    <row r="49" customFormat="false" ht="12.75" hidden="false" customHeight="false" outlineLevel="0" collapsed="false">
      <c r="A49" s="69" t="s">
        <v>27</v>
      </c>
      <c r="B49" s="69" t="n">
        <v>2</v>
      </c>
      <c r="C49" s="69" t="n">
        <v>39</v>
      </c>
      <c r="D49" s="70" t="n">
        <f aca="false">OphrsIn!D48/SurveyHrsIn!D49</f>
        <v>0.989247311827957</v>
      </c>
      <c r="E49" s="70" t="n">
        <f aca="false">OphrsIn!E48/SurveyHrsIn!E49</f>
        <v>0.703225806451613</v>
      </c>
      <c r="F49" s="70" t="n">
        <f aca="false">OphrsIn!F48/SurveyHrsIn!F49</f>
        <v>0.0482758620689655</v>
      </c>
      <c r="G49" s="70" t="n">
        <f aca="false">OphrsIn!G48/SurveyHrsIn!G49</f>
        <v>0.00604838709677419</v>
      </c>
      <c r="H49" s="70" t="n">
        <f aca="false">OphrsIn!H48/SurveyHrsIn!H49</f>
        <v>0.482777777777778</v>
      </c>
      <c r="I49" s="70" t="n">
        <f aca="false">OphrsIn!I48/SurveyHrsIn!I49</f>
        <v>0.879301075268817</v>
      </c>
      <c r="J49" s="70" t="n">
        <f aca="false">OphrsIn!J48/SurveyHrsIn!J49</f>
        <v>0.948333333333333</v>
      </c>
      <c r="K49" s="70" t="n">
        <f aca="false">OphrsIn!K48/SurveyHrsIn!K49</f>
        <v>0.904838709677419</v>
      </c>
      <c r="L49" s="70" t="n">
        <f aca="false">OphrsIn!L48/SurveyHrsIn!L49</f>
        <v>0.953360215053763</v>
      </c>
      <c r="M49" s="70" t="n">
        <f aca="false">OphrsIn!M48/SurveyHrsIn!M49</f>
        <v>0.99875</v>
      </c>
      <c r="N49" s="70" t="n">
        <f aca="false">OphrsIn!N48/SurveyHrsIn!N49</f>
        <v>0.99758064516129</v>
      </c>
      <c r="O49" s="70" t="n">
        <f aca="false">OphrsIn!O48/SurveyHrsIn!O49</f>
        <v>0.994861111111111</v>
      </c>
      <c r="P49" s="70" t="n">
        <f aca="false">OphrsIn!P48/SurveyHrsIn!P49</f>
        <v>0.948118279569893</v>
      </c>
      <c r="Q49" s="70" t="n">
        <f aca="false">OphrsIn!Q48/SurveyHrsIn!Q49</f>
        <v>0.97997311827957</v>
      </c>
      <c r="R49" s="70" t="n">
        <f aca="false">OphrsIn!R48/SurveyHrsIn!R49</f>
        <v>0.736607142857143</v>
      </c>
      <c r="S49" s="70" t="n">
        <f aca="false">OphrsIn!S48/SurveyHrsIn!S49</f>
        <v>0.999059139784946</v>
      </c>
      <c r="T49" s="70" t="n">
        <f aca="false">OphrsIn!T48/SurveyHrsIn!T49</f>
        <v>0.99125</v>
      </c>
      <c r="U49" s="70" t="n">
        <f aca="false">OphrsIn!U48/SurveyHrsIn!U49</f>
        <v>0.998521505376344</v>
      </c>
      <c r="V49" s="70" t="n">
        <f aca="false">OphrsIn!V48/SurveyHrsIn!V49</f>
        <v>0.994861111111111</v>
      </c>
      <c r="W49" s="70" t="n">
        <f aca="false">OphrsIn!W48/SurveyHrsIn!W49</f>
        <v>0.58736559139785</v>
      </c>
      <c r="X49" s="70" t="n">
        <f aca="false">OphrsIn!X48/SurveyHrsIn!X49</f>
        <v>0.986021505376344</v>
      </c>
      <c r="Y49" s="70" t="n">
        <f aca="false">OphrsIn!Y48/SurveyHrsIn!Y49</f>
        <v>0.985833333333333</v>
      </c>
      <c r="Z49" s="70" t="n">
        <f aca="false">OphrsIn!Z48/SurveyHrsIn!Z49</f>
        <v>0.993682795698925</v>
      </c>
      <c r="AA49" s="70" t="n">
        <f aca="false">OphrsIn!AA48/SurveyHrsIn!AA49</f>
        <v>0.997361111111111</v>
      </c>
      <c r="AB49" s="70" t="n">
        <f aca="false">OphrsIn!AB48/SurveyHrsIn!AB49</f>
        <v>0.991397849462366</v>
      </c>
      <c r="AC49" s="70" t="n">
        <f aca="false">OphrsIn!AC48/SurveyHrsIn!AC49</f>
        <v>0.93736559139785</v>
      </c>
      <c r="AD49" s="70" t="n">
        <f aca="false">OphrsIn!AD48/SurveyHrsIn!AD49</f>
        <v>0.974107142857143</v>
      </c>
      <c r="AE49" s="70" t="n">
        <f aca="false">OphrsIn!AE48/SurveyHrsIn!AE49</f>
        <v>0.912426478494624</v>
      </c>
      <c r="AF49" s="70"/>
      <c r="AG49" s="70"/>
      <c r="AH49" s="70"/>
      <c r="AI49" s="70"/>
      <c r="AJ49" s="70"/>
      <c r="AK49" s="70"/>
      <c r="AL49" s="70"/>
      <c r="AM49" s="70"/>
      <c r="AN49" s="70"/>
      <c r="AO49" s="70" t="n">
        <f aca="false">AVERAGE(E49:P49)</f>
        <v>0.738789266880897</v>
      </c>
      <c r="AP49" s="70" t="n">
        <f aca="false">AVERAGE(Q49:AB49)</f>
        <v>0.936827850315754</v>
      </c>
      <c r="AQ49" s="70" t="n">
        <f aca="false">AVERAGE(AC49:AN49)</f>
        <v>0.941299737583205</v>
      </c>
      <c r="AR49" s="70" t="n">
        <f aca="false">AVERAGE(E49:G49)</f>
        <v>0.252516685205784</v>
      </c>
      <c r="AS49" s="70" t="n">
        <f aca="false">AVERAGE(H49:J49)</f>
        <v>0.770137395459976</v>
      </c>
      <c r="AT49" s="70" t="n">
        <f aca="false">AVERAGE(K49:M49)</f>
        <v>0.952316308243728</v>
      </c>
      <c r="AU49" s="70" t="n">
        <f aca="false">AVERAGE(N49:P49)</f>
        <v>0.980186678614098</v>
      </c>
      <c r="AV49" s="70" t="n">
        <f aca="false">AVERAGE(Q49:S49)</f>
        <v>0.905213133640553</v>
      </c>
      <c r="AW49" s="70" t="n">
        <f aca="false">AVERAGE(T49:V49)</f>
        <v>0.994877538829152</v>
      </c>
      <c r="AX49" s="70" t="n">
        <f aca="false">AVERAGE(W49:Y49)</f>
        <v>0.853073476702509</v>
      </c>
      <c r="AY49" s="70" t="n">
        <f aca="false">AVERAGE(Z49:AB49)</f>
        <v>0.994147252090801</v>
      </c>
      <c r="AZ49" s="70" t="n">
        <f aca="false">AVERAGE(AC49:AE49)</f>
        <v>0.941299737583205</v>
      </c>
    </row>
    <row r="50" customFormat="false" ht="12.75" hidden="false" customHeight="false" outlineLevel="0" collapsed="false">
      <c r="A50" s="69" t="s">
        <v>27</v>
      </c>
      <c r="B50" s="69" t="n">
        <v>2</v>
      </c>
      <c r="C50" s="69" t="n">
        <v>40</v>
      </c>
      <c r="D50" s="70" t="n">
        <f aca="false">OphrsIn!D49/SurveyHrsIn!D50</f>
        <v>0.936021505376344</v>
      </c>
      <c r="E50" s="70" t="n">
        <f aca="false">OphrsIn!E49/SurveyHrsIn!E50</f>
        <v>0.922311827956989</v>
      </c>
      <c r="F50" s="70" t="n">
        <f aca="false">OphrsIn!F49/SurveyHrsIn!F50</f>
        <v>0.999712643678161</v>
      </c>
      <c r="G50" s="70" t="n">
        <f aca="false">OphrsIn!G49/SurveyHrsIn!G50</f>
        <v>0.99986559139785</v>
      </c>
      <c r="H50" s="70" t="n">
        <f aca="false">OphrsIn!H49/SurveyHrsIn!H50</f>
        <v>0.938333333333333</v>
      </c>
      <c r="I50" s="70" t="n">
        <f aca="false">OphrsIn!I49/SurveyHrsIn!I50</f>
        <v>0.999327956989247</v>
      </c>
      <c r="J50" s="70" t="n">
        <f aca="false">OphrsIn!J49/SurveyHrsIn!J50</f>
        <v>0.979444444444445</v>
      </c>
      <c r="K50" s="70" t="n">
        <f aca="false">OphrsIn!K49/SurveyHrsIn!K50</f>
        <v>0.995833333333333</v>
      </c>
      <c r="L50" s="70" t="n">
        <f aca="false">OphrsIn!L49/SurveyHrsIn!L50</f>
        <v>0.98494623655914</v>
      </c>
      <c r="M50" s="70" t="n">
        <f aca="false">OphrsIn!M49/SurveyHrsIn!M50</f>
        <v>0.998333333333333</v>
      </c>
      <c r="N50" s="70" t="n">
        <f aca="false">OphrsIn!N49/SurveyHrsIn!N50</f>
        <v>0.978763440860215</v>
      </c>
      <c r="O50" s="70" t="n">
        <f aca="false">OphrsIn!O49/SurveyHrsIn!O50</f>
        <v>0.940277777777778</v>
      </c>
      <c r="P50" s="70" t="n">
        <f aca="false">OphrsIn!P49/SurveyHrsIn!P50</f>
        <v>0.99986559139785</v>
      </c>
      <c r="Q50" s="70" t="n">
        <f aca="false">OphrsIn!Q49/SurveyHrsIn!Q50</f>
        <v>0.976344086021505</v>
      </c>
      <c r="R50" s="70" t="n">
        <f aca="false">OphrsIn!R49/SurveyHrsIn!R50</f>
        <v>0.987053571428571</v>
      </c>
      <c r="S50" s="70" t="n">
        <f aca="false">OphrsIn!S49/SurveyHrsIn!S50</f>
        <v>0.937768817204301</v>
      </c>
      <c r="T50" s="70" t="n">
        <f aca="false">OphrsIn!T49/SurveyHrsIn!T50</f>
        <v>0.979027777777778</v>
      </c>
      <c r="U50" s="70" t="n">
        <f aca="false">OphrsIn!U49/SurveyHrsIn!U50</f>
        <v>0.974596774193548</v>
      </c>
      <c r="V50" s="70" t="n">
        <f aca="false">OphrsIn!V49/SurveyHrsIn!V50</f>
        <v>0.993611111111111</v>
      </c>
      <c r="W50" s="70" t="n">
        <f aca="false">OphrsIn!W49/SurveyHrsIn!W50</f>
        <v>0.964784946236559</v>
      </c>
      <c r="X50" s="70" t="n">
        <f aca="false">OphrsIn!X49/SurveyHrsIn!X50</f>
        <v>0.933602150537634</v>
      </c>
      <c r="Y50" s="70" t="n">
        <f aca="false">OphrsIn!Y49/SurveyHrsIn!Y50</f>
        <v>0.279444444444444</v>
      </c>
      <c r="Z50" s="70" t="n">
        <f aca="false">OphrsIn!Z49/SurveyHrsIn!Z50</f>
        <v>0.258870967741935</v>
      </c>
      <c r="AA50" s="70" t="n">
        <f aca="false">OphrsIn!AA49/SurveyHrsIn!AA50</f>
        <v>0.997777777777778</v>
      </c>
      <c r="AB50" s="70" t="n">
        <f aca="false">OphrsIn!AB49/SurveyHrsIn!AB50</f>
        <v>0.999731182795699</v>
      </c>
      <c r="AC50" s="70" t="n">
        <f aca="false">OphrsIn!AC49/SurveyHrsIn!AC50</f>
        <v>0.996774193548387</v>
      </c>
      <c r="AD50" s="70" t="n">
        <f aca="false">OphrsIn!AD49/SurveyHrsIn!AD50</f>
        <v>0.955208333333333</v>
      </c>
      <c r="AE50" s="70" t="n">
        <f aca="false">OphrsIn!AE49/SurveyHrsIn!AE50</f>
        <v>0.973871639784946</v>
      </c>
      <c r="AF50" s="70"/>
      <c r="AG50" s="70"/>
      <c r="AH50" s="70"/>
      <c r="AI50" s="70"/>
      <c r="AJ50" s="70"/>
      <c r="AK50" s="70"/>
      <c r="AL50" s="70"/>
      <c r="AM50" s="70"/>
      <c r="AN50" s="70"/>
      <c r="AO50" s="70" t="n">
        <f aca="false">AVERAGE(E50:P50)</f>
        <v>0.978084625921806</v>
      </c>
      <c r="AP50" s="70" t="n">
        <f aca="false">AVERAGE(Q50:AB50)</f>
        <v>0.856884467272572</v>
      </c>
      <c r="AQ50" s="70" t="n">
        <f aca="false">AVERAGE(AC50:AN50)</f>
        <v>0.975284722222222</v>
      </c>
      <c r="AR50" s="70" t="n">
        <f aca="false">AVERAGE(E50:G50)</f>
        <v>0.973963354344333</v>
      </c>
      <c r="AS50" s="70" t="n">
        <f aca="false">AVERAGE(H50:J50)</f>
        <v>0.972368578255675</v>
      </c>
      <c r="AT50" s="70" t="n">
        <f aca="false">AVERAGE(K50:M50)</f>
        <v>0.993037634408602</v>
      </c>
      <c r="AU50" s="70" t="n">
        <f aca="false">AVERAGE(N50:P50)</f>
        <v>0.972968936678614</v>
      </c>
      <c r="AV50" s="70" t="n">
        <f aca="false">AVERAGE(Q50:S50)</f>
        <v>0.967055491551459</v>
      </c>
      <c r="AW50" s="70" t="n">
        <f aca="false">AVERAGE(T50:V50)</f>
        <v>0.982411887694146</v>
      </c>
      <c r="AX50" s="70" t="n">
        <f aca="false">AVERAGE(W50:Y50)</f>
        <v>0.725943847072879</v>
      </c>
      <c r="AY50" s="70" t="n">
        <f aca="false">AVERAGE(Z50:AB50)</f>
        <v>0.752126642771804</v>
      </c>
      <c r="AZ50" s="70" t="n">
        <f aca="false">AVERAGE(AC50:AE50)</f>
        <v>0.975284722222222</v>
      </c>
    </row>
    <row r="51" customFormat="false" ht="12.75" hidden="false" customHeight="false" outlineLevel="0" collapsed="false">
      <c r="A51" s="69" t="s">
        <v>27</v>
      </c>
      <c r="B51" s="69" t="n">
        <v>2</v>
      </c>
      <c r="C51" s="69" t="n">
        <v>41</v>
      </c>
      <c r="D51" s="70" t="n">
        <f aca="false">OphrsIn!D50/SurveyHrsIn!D51</f>
        <v>0.999059139784946</v>
      </c>
      <c r="E51" s="70" t="n">
        <f aca="false">OphrsIn!E50/SurveyHrsIn!E51</f>
        <v>0.999193548387097</v>
      </c>
      <c r="F51" s="70" t="n">
        <f aca="false">OphrsIn!F50/SurveyHrsIn!F51</f>
        <v>0.952873563218391</v>
      </c>
      <c r="G51" s="70" t="n">
        <f aca="false">OphrsIn!G50/SurveyHrsIn!G51</f>
        <v>0.991801075268817</v>
      </c>
      <c r="H51" s="70" t="n">
        <f aca="false">OphrsIn!H50/SurveyHrsIn!H51</f>
        <v>0.978194444444444</v>
      </c>
      <c r="I51" s="70" t="n">
        <f aca="false">OphrsIn!I50/SurveyHrsIn!I51</f>
        <v>0.884677419354839</v>
      </c>
      <c r="J51" s="70" t="n">
        <f aca="false">OphrsIn!J50/SurveyHrsIn!J51</f>
        <v>0.968055555555556</v>
      </c>
      <c r="K51" s="70" t="n">
        <f aca="false">OphrsIn!K50/SurveyHrsIn!K51</f>
        <v>0.929301075268817</v>
      </c>
      <c r="L51" s="70" t="n">
        <f aca="false">OphrsIn!L50/SurveyHrsIn!L51</f>
        <v>0.988575268817204</v>
      </c>
      <c r="M51" s="70" t="n">
        <f aca="false">OphrsIn!M50/SurveyHrsIn!M51</f>
        <v>0.992083333333333</v>
      </c>
      <c r="N51" s="70" t="n">
        <f aca="false">OphrsIn!N50/SurveyHrsIn!N51</f>
        <v>0.947715053763441</v>
      </c>
      <c r="O51" s="70" t="n">
        <f aca="false">OphrsIn!O50/SurveyHrsIn!O51</f>
        <v>0.999861111111111</v>
      </c>
      <c r="P51" s="70" t="n">
        <f aca="false">OphrsIn!P50/SurveyHrsIn!P51</f>
        <v>0.999327956989247</v>
      </c>
      <c r="Q51" s="70" t="n">
        <f aca="false">OphrsIn!Q50/SurveyHrsIn!Q51</f>
        <v>0.934139784946237</v>
      </c>
      <c r="R51" s="70" t="n">
        <f aca="false">OphrsIn!R50/SurveyHrsIn!R51</f>
        <v>0.691815476190476</v>
      </c>
      <c r="S51" s="70" t="n">
        <f aca="false">OphrsIn!S50/SurveyHrsIn!S51</f>
        <v>0.99986559139785</v>
      </c>
      <c r="T51" s="70" t="n">
        <f aca="false">OphrsIn!T50/SurveyHrsIn!T51</f>
        <v>0.970416666666667</v>
      </c>
      <c r="U51" s="70" t="n">
        <f aca="false">OphrsIn!U50/SurveyHrsIn!U51</f>
        <v>0.996774193548387</v>
      </c>
      <c r="V51" s="70" t="n">
        <f aca="false">OphrsIn!V50/SurveyHrsIn!V51</f>
        <v>0.999027777777778</v>
      </c>
      <c r="W51" s="70" t="n">
        <f aca="false">OphrsIn!W50/SurveyHrsIn!W51</f>
        <v>0.997715053763441</v>
      </c>
      <c r="X51" s="70" t="n">
        <f aca="false">OphrsIn!X50/SurveyHrsIn!X51</f>
        <v>0.994220430107527</v>
      </c>
      <c r="Y51" s="70" t="n">
        <f aca="false">OphrsIn!Y50/SurveyHrsIn!Y51</f>
        <v>0.98375</v>
      </c>
      <c r="Z51" s="70" t="n">
        <f aca="false">OphrsIn!Z50/SurveyHrsIn!Z51</f>
        <v>0.996774193548387</v>
      </c>
      <c r="AA51" s="70" t="n">
        <f aca="false">OphrsIn!AA50/SurveyHrsIn!AA51</f>
        <v>0.998472222222222</v>
      </c>
      <c r="AB51" s="70" t="n">
        <f aca="false">OphrsIn!AB50/SurveyHrsIn!AB51</f>
        <v>0.999731182795699</v>
      </c>
      <c r="AC51" s="70" t="n">
        <f aca="false">OphrsIn!AC50/SurveyHrsIn!AC51</f>
        <v>0.999193548387097</v>
      </c>
      <c r="AD51" s="70" t="n">
        <f aca="false">OphrsIn!AD50/SurveyHrsIn!AD51</f>
        <v>0.985267857142857</v>
      </c>
      <c r="AE51" s="70" t="n">
        <f aca="false">OphrsIn!AE50/SurveyHrsIn!AE51</f>
        <v>0.979372043010753</v>
      </c>
      <c r="AF51" s="70"/>
      <c r="AG51" s="70"/>
      <c r="AH51" s="70"/>
      <c r="AI51" s="70"/>
      <c r="AJ51" s="70"/>
      <c r="AK51" s="70"/>
      <c r="AL51" s="70"/>
      <c r="AM51" s="70"/>
      <c r="AN51" s="70"/>
      <c r="AO51" s="70" t="n">
        <f aca="false">AVERAGE(E51:P51)</f>
        <v>0.969304950459358</v>
      </c>
      <c r="AP51" s="70" t="n">
        <f aca="false">AVERAGE(Q51:AB51)</f>
        <v>0.963558547747056</v>
      </c>
      <c r="AQ51" s="70" t="n">
        <f aca="false">AVERAGE(AC51:AN51)</f>
        <v>0.987944482846902</v>
      </c>
      <c r="AR51" s="70" t="n">
        <f aca="false">AVERAGE(E51:G51)</f>
        <v>0.981289395624768</v>
      </c>
      <c r="AS51" s="70" t="n">
        <f aca="false">AVERAGE(H51:J51)</f>
        <v>0.94364247311828</v>
      </c>
      <c r="AT51" s="70" t="n">
        <f aca="false">AVERAGE(K51:M51)</f>
        <v>0.969986559139785</v>
      </c>
      <c r="AU51" s="70" t="n">
        <f aca="false">AVERAGE(N51:P51)</f>
        <v>0.9823013739546</v>
      </c>
      <c r="AV51" s="70" t="n">
        <f aca="false">AVERAGE(Q51:S51)</f>
        <v>0.875273617511521</v>
      </c>
      <c r="AW51" s="70" t="n">
        <f aca="false">AVERAGE(T51:V51)</f>
        <v>0.988739545997611</v>
      </c>
      <c r="AX51" s="70" t="n">
        <f aca="false">AVERAGE(W51:Y51)</f>
        <v>0.991895161290323</v>
      </c>
      <c r="AY51" s="70" t="n">
        <f aca="false">AVERAGE(Z51:AB51)</f>
        <v>0.998325866188769</v>
      </c>
      <c r="AZ51" s="70" t="n">
        <f aca="false">AVERAGE(AC51:AE51)</f>
        <v>0.987944482846902</v>
      </c>
    </row>
    <row r="52" customFormat="false" ht="12.75" hidden="false" customHeight="false" outlineLevel="0" collapsed="false">
      <c r="A52" s="69" t="s">
        <v>27</v>
      </c>
      <c r="B52" s="69" t="n">
        <v>2</v>
      </c>
      <c r="C52" s="69" t="n">
        <v>42</v>
      </c>
      <c r="D52" s="70" t="n">
        <f aca="false">OphrsIn!D51/SurveyHrsIn!D52</f>
        <v>0.929166666666667</v>
      </c>
      <c r="E52" s="70" t="n">
        <f aca="false">OphrsIn!E51/SurveyHrsIn!E52</f>
        <v>0.995967741935484</v>
      </c>
      <c r="F52" s="70" t="n">
        <f aca="false">OphrsIn!F51/SurveyHrsIn!F52</f>
        <v>0.988936781609195</v>
      </c>
      <c r="G52" s="70" t="n">
        <f aca="false">OphrsIn!G51/SurveyHrsIn!G52</f>
        <v>0.998521505376344</v>
      </c>
      <c r="H52" s="70" t="n">
        <f aca="false">OphrsIn!H51/SurveyHrsIn!H52</f>
        <v>0.973611111111111</v>
      </c>
      <c r="I52" s="70" t="n">
        <f aca="false">OphrsIn!I51/SurveyHrsIn!I52</f>
        <v>0.991801075268817</v>
      </c>
      <c r="J52" s="70" t="n">
        <f aca="false">OphrsIn!J51/SurveyHrsIn!J52</f>
        <v>0.970138888888889</v>
      </c>
      <c r="K52" s="70" t="n">
        <f aca="false">OphrsIn!K51/SurveyHrsIn!K52</f>
        <v>0.970564516129032</v>
      </c>
      <c r="L52" s="70" t="n">
        <f aca="false">OphrsIn!L51/SurveyHrsIn!L52</f>
        <v>0.997311827956989</v>
      </c>
      <c r="M52" s="70" t="n">
        <f aca="false">OphrsIn!M51/SurveyHrsIn!M52</f>
        <v>0.998333333333333</v>
      </c>
      <c r="N52" s="70" t="n">
        <f aca="false">OphrsIn!N51/SurveyHrsIn!N52</f>
        <v>0.994758064516129</v>
      </c>
      <c r="O52" s="70" t="n">
        <f aca="false">OphrsIn!O51/SurveyHrsIn!O52</f>
        <v>0.968055555555556</v>
      </c>
      <c r="P52" s="70" t="n">
        <f aca="false">OphrsIn!P51/SurveyHrsIn!P52</f>
        <v>0.976478494623656</v>
      </c>
      <c r="Q52" s="70" t="n">
        <f aca="false">OphrsIn!Q51/SurveyHrsIn!Q52</f>
        <v>0.997983870967742</v>
      </c>
      <c r="R52" s="70" t="n">
        <f aca="false">OphrsIn!R51/SurveyHrsIn!R52</f>
        <v>0.996279761904762</v>
      </c>
      <c r="S52" s="70" t="n">
        <f aca="false">OphrsIn!S51/SurveyHrsIn!S52</f>
        <v>0.99986559139785</v>
      </c>
      <c r="T52" s="70" t="n">
        <f aca="false">OphrsIn!T51/SurveyHrsIn!T52</f>
        <v>0.928055555555556</v>
      </c>
      <c r="U52" s="70" t="n">
        <f aca="false">OphrsIn!U51/SurveyHrsIn!U52</f>
        <v>0.969086021505376</v>
      </c>
      <c r="V52" s="70" t="n">
        <f aca="false">OphrsIn!V51/SurveyHrsIn!V52</f>
        <v>0.998611111111111</v>
      </c>
      <c r="W52" s="70" t="n">
        <f aca="false">OphrsIn!W51/SurveyHrsIn!W52</f>
        <v>0.998118279569893</v>
      </c>
      <c r="X52" s="70" t="n">
        <f aca="false">OphrsIn!X51/SurveyHrsIn!X52</f>
        <v>0.994489247311828</v>
      </c>
      <c r="Y52" s="70" t="n">
        <f aca="false">OphrsIn!Y51/SurveyHrsIn!Y52</f>
        <v>0.948472222222222</v>
      </c>
      <c r="Z52" s="70" t="n">
        <f aca="false">OphrsIn!Z51/SurveyHrsIn!Z52</f>
        <v>0.998655913978495</v>
      </c>
      <c r="AA52" s="70" t="n">
        <f aca="false">OphrsIn!AA51/SurveyHrsIn!AA52</f>
        <v>0.999861111111111</v>
      </c>
      <c r="AB52" s="70" t="n">
        <f aca="false">OphrsIn!AB51/SurveyHrsIn!AB52</f>
        <v>0.999596774193548</v>
      </c>
      <c r="AC52" s="70" t="n">
        <f aca="false">OphrsIn!AC51/SurveyHrsIn!AC52</f>
        <v>0.995430107526882</v>
      </c>
      <c r="AD52" s="70" t="n">
        <f aca="false">OphrsIn!AD51/SurveyHrsIn!AD52</f>
        <v>0.982291666666667</v>
      </c>
      <c r="AE52" s="70" t="n">
        <f aca="false">OphrsIn!AE51/SurveyHrsIn!AE52</f>
        <v>0.907118010752688</v>
      </c>
      <c r="AF52" s="70"/>
      <c r="AG52" s="70"/>
      <c r="AH52" s="70"/>
      <c r="AI52" s="70"/>
      <c r="AJ52" s="70"/>
      <c r="AK52" s="70"/>
      <c r="AL52" s="70"/>
      <c r="AM52" s="70"/>
      <c r="AN52" s="70"/>
      <c r="AO52" s="70" t="n">
        <f aca="false">AVERAGE(E52:P52)</f>
        <v>0.985373241358711</v>
      </c>
      <c r="AP52" s="70" t="n">
        <f aca="false">AVERAGE(Q52:AB52)</f>
        <v>0.985756288402458</v>
      </c>
      <c r="AQ52" s="70" t="n">
        <f aca="false">AVERAGE(AC52:AN52)</f>
        <v>0.961613261648746</v>
      </c>
      <c r="AR52" s="70" t="n">
        <f aca="false">AVERAGE(E52:G52)</f>
        <v>0.994475342973675</v>
      </c>
      <c r="AS52" s="70" t="n">
        <f aca="false">AVERAGE(H52:J52)</f>
        <v>0.978517025089606</v>
      </c>
      <c r="AT52" s="70" t="n">
        <f aca="false">AVERAGE(K52:M52)</f>
        <v>0.988736559139785</v>
      </c>
      <c r="AU52" s="70" t="n">
        <f aca="false">AVERAGE(N52:P52)</f>
        <v>0.97976403823178</v>
      </c>
      <c r="AV52" s="70" t="n">
        <f aca="false">AVERAGE(Q52:S52)</f>
        <v>0.998043074756784</v>
      </c>
      <c r="AW52" s="70" t="n">
        <f aca="false">AVERAGE(T52:V52)</f>
        <v>0.965250896057348</v>
      </c>
      <c r="AX52" s="70" t="n">
        <f aca="false">AVERAGE(W52:Y52)</f>
        <v>0.980359916367981</v>
      </c>
      <c r="AY52" s="70" t="n">
        <f aca="false">AVERAGE(Z52:AB52)</f>
        <v>0.999371266427718</v>
      </c>
      <c r="AZ52" s="70" t="n">
        <f aca="false">AVERAGE(AC52:AE52)</f>
        <v>0.961613261648746</v>
      </c>
    </row>
    <row r="53" customFormat="false" ht="12.75" hidden="false" customHeight="false" outlineLevel="0" collapsed="false">
      <c r="A53" s="69" t="s">
        <v>27</v>
      </c>
      <c r="B53" s="69" t="n">
        <v>2</v>
      </c>
      <c r="C53" s="69" t="n">
        <v>43</v>
      </c>
      <c r="D53" s="70" t="n">
        <f aca="false">OphrsIn!D52/SurveyHrsIn!D53</f>
        <v>0.999327956989247</v>
      </c>
      <c r="E53" s="70" t="n">
        <f aca="false">OphrsIn!E52/SurveyHrsIn!E53</f>
        <v>0.993682795698925</v>
      </c>
      <c r="F53" s="70" t="n">
        <f aca="false">OphrsIn!F52/SurveyHrsIn!F53</f>
        <v>0.948275862068966</v>
      </c>
      <c r="G53" s="70" t="n">
        <f aca="false">OphrsIn!G52/SurveyHrsIn!G53</f>
        <v>0.927150537634409</v>
      </c>
      <c r="H53" s="70" t="n">
        <f aca="false">OphrsIn!H52/SurveyHrsIn!H53</f>
        <v>0.993055555555556</v>
      </c>
      <c r="I53" s="70" t="n">
        <f aca="false">OphrsIn!I52/SurveyHrsIn!I53</f>
        <v>0.954032258064516</v>
      </c>
      <c r="J53" s="70" t="n">
        <f aca="false">OphrsIn!J52/SurveyHrsIn!J53</f>
        <v>0.93125</v>
      </c>
      <c r="K53" s="70" t="n">
        <f aca="false">OphrsIn!K52/SurveyHrsIn!K53</f>
        <v>0.970295698924731</v>
      </c>
      <c r="L53" s="70" t="n">
        <f aca="false">OphrsIn!L52/SurveyHrsIn!L53</f>
        <v>0.992876344086022</v>
      </c>
      <c r="M53" s="70" t="n">
        <f aca="false">OphrsIn!M52/SurveyHrsIn!M53</f>
        <v>0.984861111111111</v>
      </c>
      <c r="N53" s="70" t="n">
        <f aca="false">OphrsIn!N52/SurveyHrsIn!N53</f>
        <v>0.999596774193548</v>
      </c>
      <c r="O53" s="70" t="n">
        <f aca="false">OphrsIn!O52/SurveyHrsIn!O53</f>
        <v>0.997222222222222</v>
      </c>
      <c r="P53" s="70" t="n">
        <f aca="false">OphrsIn!P52/SurveyHrsIn!P53</f>
        <v>0.743682795698925</v>
      </c>
      <c r="Q53" s="70" t="n">
        <f aca="false">OphrsIn!Q52/SurveyHrsIn!Q53</f>
        <v>0</v>
      </c>
      <c r="R53" s="70" t="n">
        <f aca="false">OphrsIn!R52/SurveyHrsIn!R53</f>
        <v>0.648511904761905</v>
      </c>
      <c r="S53" s="70" t="n">
        <f aca="false">OphrsIn!S52/SurveyHrsIn!S53</f>
        <v>0.993145161290323</v>
      </c>
      <c r="T53" s="70" t="n">
        <f aca="false">OphrsIn!T52/SurveyHrsIn!T53</f>
        <v>0.987361111111111</v>
      </c>
      <c r="U53" s="70" t="n">
        <f aca="false">OphrsIn!U52/SurveyHrsIn!U53</f>
        <v>0.997311827956989</v>
      </c>
      <c r="V53" s="70" t="n">
        <f aca="false">OphrsIn!V52/SurveyHrsIn!V53</f>
        <v>0.999027777777778</v>
      </c>
      <c r="W53" s="70" t="n">
        <f aca="false">OphrsIn!W52/SurveyHrsIn!W53</f>
        <v>0.905376344086022</v>
      </c>
      <c r="X53" s="70" t="n">
        <f aca="false">OphrsIn!X52/SurveyHrsIn!X53</f>
        <v>0.995430107526882</v>
      </c>
      <c r="Y53" s="70" t="n">
        <f aca="false">OphrsIn!Y52/SurveyHrsIn!Y53</f>
        <v>0.982361111111111</v>
      </c>
      <c r="Z53" s="70" t="n">
        <f aca="false">OphrsIn!Z52/SurveyHrsIn!Z53</f>
        <v>0.984811827956989</v>
      </c>
      <c r="AA53" s="70" t="n">
        <f aca="false">OphrsIn!AA52/SurveyHrsIn!AA53</f>
        <v>0.999861111111111</v>
      </c>
      <c r="AB53" s="70" t="n">
        <f aca="false">OphrsIn!AB52/SurveyHrsIn!AB53</f>
        <v>0.999731182795699</v>
      </c>
      <c r="AC53" s="70" t="n">
        <f aca="false">OphrsIn!AC52/SurveyHrsIn!AC53</f>
        <v>0.998790322580645</v>
      </c>
      <c r="AD53" s="70" t="n">
        <f aca="false">OphrsIn!AD52/SurveyHrsIn!AD53</f>
        <v>0.982440476190476</v>
      </c>
      <c r="AE53" s="70" t="n">
        <f aca="false">OphrsIn!AE52/SurveyHrsIn!AE53</f>
        <v>0.978191129032258</v>
      </c>
      <c r="AF53" s="70"/>
      <c r="AG53" s="70"/>
      <c r="AH53" s="70"/>
      <c r="AI53" s="70"/>
      <c r="AJ53" s="70"/>
      <c r="AK53" s="70"/>
      <c r="AL53" s="70"/>
      <c r="AM53" s="70"/>
      <c r="AN53" s="70"/>
      <c r="AO53" s="70" t="n">
        <f aca="false">AVERAGE(E53:P53)</f>
        <v>0.952998496271578</v>
      </c>
      <c r="AP53" s="70" t="n">
        <f aca="false">AVERAGE(Q53:AB53)</f>
        <v>0.87441078895716</v>
      </c>
      <c r="AQ53" s="70" t="n">
        <f aca="false">AVERAGE(AC53:AN53)</f>
        <v>0.98647397593446</v>
      </c>
      <c r="AR53" s="70" t="n">
        <f aca="false">AVERAGE(E53:G53)</f>
        <v>0.956369731800766</v>
      </c>
      <c r="AS53" s="70" t="n">
        <f aca="false">AVERAGE(H53:J53)</f>
        <v>0.959445937873357</v>
      </c>
      <c r="AT53" s="70" t="n">
        <f aca="false">AVERAGE(K53:M53)</f>
        <v>0.982677718040621</v>
      </c>
      <c r="AU53" s="70" t="n">
        <f aca="false">AVERAGE(N53:P53)</f>
        <v>0.913500597371565</v>
      </c>
      <c r="AV53" s="70" t="n">
        <f aca="false">AVERAGE(Q53:S53)</f>
        <v>0.547219022017409</v>
      </c>
      <c r="AW53" s="70" t="n">
        <f aca="false">AVERAGE(T53:V53)</f>
        <v>0.994566905615293</v>
      </c>
      <c r="AX53" s="70" t="n">
        <f aca="false">AVERAGE(W53:Y53)</f>
        <v>0.961055854241338</v>
      </c>
      <c r="AY53" s="70" t="n">
        <f aca="false">AVERAGE(Z53:AB53)</f>
        <v>0.9948013739546</v>
      </c>
      <c r="AZ53" s="70" t="n">
        <f aca="false">AVERAGE(AC53:AE53)</f>
        <v>0.98647397593446</v>
      </c>
    </row>
    <row r="54" customFormat="false" ht="12.75" hidden="false" customHeight="false" outlineLevel="0" collapsed="false">
      <c r="A54" s="69" t="s">
        <v>27</v>
      </c>
      <c r="B54" s="69" t="n">
        <v>2</v>
      </c>
      <c r="C54" s="69" t="n">
        <v>44</v>
      </c>
      <c r="D54" s="70" t="n">
        <f aca="false">OphrsIn!D53/SurveyHrsIn!D54</f>
        <v>0.999059139784946</v>
      </c>
      <c r="E54" s="70" t="n">
        <f aca="false">OphrsIn!E53/SurveyHrsIn!E54</f>
        <v>0.98252688172043</v>
      </c>
      <c r="F54" s="70" t="n">
        <f aca="false">OphrsIn!F53/SurveyHrsIn!F54</f>
        <v>0.992528735632184</v>
      </c>
      <c r="G54" s="70" t="n">
        <f aca="false">OphrsIn!G53/SurveyHrsIn!G54</f>
        <v>0.99758064516129</v>
      </c>
      <c r="H54" s="70" t="n">
        <f aca="false">OphrsIn!H53/SurveyHrsIn!H54</f>
        <v>0.992916666666667</v>
      </c>
      <c r="I54" s="70" t="n">
        <f aca="false">OphrsIn!I53/SurveyHrsIn!I54</f>
        <v>0.918548387096774</v>
      </c>
      <c r="J54" s="70" t="n">
        <f aca="false">OphrsIn!J53/SurveyHrsIn!J54</f>
        <v>0.982916666666667</v>
      </c>
      <c r="K54" s="70" t="n">
        <f aca="false">OphrsIn!K53/SurveyHrsIn!K54</f>
        <v>0.977822580645161</v>
      </c>
      <c r="L54" s="70" t="n">
        <f aca="false">OphrsIn!L53/SurveyHrsIn!L54</f>
        <v>0.996908602150538</v>
      </c>
      <c r="M54" s="70" t="n">
        <f aca="false">OphrsIn!M53/SurveyHrsIn!M54</f>
        <v>0.806666666666667</v>
      </c>
      <c r="N54" s="70" t="n">
        <f aca="false">OphrsIn!N53/SurveyHrsIn!N54</f>
        <v>0.99986559139785</v>
      </c>
      <c r="O54" s="70" t="n">
        <f aca="false">OphrsIn!O53/SurveyHrsIn!O54</f>
        <v>0.990833333333333</v>
      </c>
      <c r="P54" s="70" t="n">
        <f aca="false">OphrsIn!P53/SurveyHrsIn!P54</f>
        <v>0.917204301075269</v>
      </c>
      <c r="Q54" s="70" t="n">
        <f aca="false">OphrsIn!Q53/SurveyHrsIn!Q54</f>
        <v>0.980241935483871</v>
      </c>
      <c r="R54" s="70" t="n">
        <f aca="false">OphrsIn!R53/SurveyHrsIn!R54</f>
        <v>0.994791666666667</v>
      </c>
      <c r="S54" s="70" t="n">
        <f aca="false">OphrsIn!S53/SurveyHrsIn!S54</f>
        <v>0.978091397849462</v>
      </c>
      <c r="T54" s="70" t="n">
        <f aca="false">OphrsIn!T53/SurveyHrsIn!T54</f>
        <v>0.924583333333333</v>
      </c>
      <c r="U54" s="70" t="n">
        <f aca="false">OphrsIn!U53/SurveyHrsIn!U54</f>
        <v>0.998924731182796</v>
      </c>
      <c r="V54" s="70" t="n">
        <f aca="false">OphrsIn!V53/SurveyHrsIn!V54</f>
        <v>0.998888888888889</v>
      </c>
      <c r="W54" s="70" t="n">
        <f aca="false">OphrsIn!W53/SurveyHrsIn!W54</f>
        <v>0.998118279569893</v>
      </c>
      <c r="X54" s="70" t="n">
        <f aca="false">OphrsIn!X53/SurveyHrsIn!X54</f>
        <v>0.995967741935484</v>
      </c>
      <c r="Y54" s="70" t="n">
        <f aca="false">OphrsIn!Y53/SurveyHrsIn!Y54</f>
        <v>0.999027777777778</v>
      </c>
      <c r="Z54" s="70" t="n">
        <f aca="false">OphrsIn!Z53/SurveyHrsIn!Z54</f>
        <v>0.99744623655914</v>
      </c>
      <c r="AA54" s="70" t="n">
        <f aca="false">OphrsIn!AA53/SurveyHrsIn!AA54</f>
        <v>0.990555555555556</v>
      </c>
      <c r="AB54" s="70" t="n">
        <f aca="false">OphrsIn!AB53/SurveyHrsIn!AB54</f>
        <v>0.99986559139785</v>
      </c>
      <c r="AC54" s="70" t="n">
        <f aca="false">OphrsIn!AC53/SurveyHrsIn!AC54</f>
        <v>0.997311827956989</v>
      </c>
      <c r="AD54" s="70" t="n">
        <f aca="false">OphrsIn!AD53/SurveyHrsIn!AD54</f>
        <v>0.979910714285714</v>
      </c>
      <c r="AE54" s="70" t="n">
        <f aca="false">OphrsIn!AE53/SurveyHrsIn!AE54</f>
        <v>0.978756720430108</v>
      </c>
      <c r="AF54" s="70"/>
      <c r="AG54" s="70"/>
      <c r="AH54" s="70"/>
      <c r="AI54" s="70"/>
      <c r="AJ54" s="70"/>
      <c r="AK54" s="70"/>
      <c r="AL54" s="70"/>
      <c r="AM54" s="70"/>
      <c r="AN54" s="70"/>
      <c r="AO54" s="70" t="n">
        <f aca="false">AVERAGE(E54:P54)</f>
        <v>0.963026588184402</v>
      </c>
      <c r="AP54" s="70" t="n">
        <f aca="false">AVERAGE(Q54:AB54)</f>
        <v>0.988041928016726</v>
      </c>
      <c r="AQ54" s="70" t="n">
        <f aca="false">AVERAGE(AC54:AN54)</f>
        <v>0.985326420890937</v>
      </c>
      <c r="AR54" s="70" t="n">
        <f aca="false">AVERAGE(E54:G54)</f>
        <v>0.990878754171301</v>
      </c>
      <c r="AS54" s="70" t="n">
        <f aca="false">AVERAGE(H54:J54)</f>
        <v>0.964793906810036</v>
      </c>
      <c r="AT54" s="70" t="n">
        <f aca="false">AVERAGE(K54:M54)</f>
        <v>0.927132616487455</v>
      </c>
      <c r="AU54" s="70" t="n">
        <f aca="false">AVERAGE(N54:P54)</f>
        <v>0.969301075268817</v>
      </c>
      <c r="AV54" s="70" t="n">
        <f aca="false">AVERAGE(Q54:S54)</f>
        <v>0.984375</v>
      </c>
      <c r="AW54" s="70" t="n">
        <f aca="false">AVERAGE(T54:V54)</f>
        <v>0.974132317801673</v>
      </c>
      <c r="AX54" s="70" t="n">
        <f aca="false">AVERAGE(W54:Y54)</f>
        <v>0.997704599761051</v>
      </c>
      <c r="AY54" s="70" t="n">
        <f aca="false">AVERAGE(Z54:AB54)</f>
        <v>0.995955794504182</v>
      </c>
      <c r="AZ54" s="70" t="n">
        <f aca="false">AVERAGE(AC54:AE54)</f>
        <v>0.985326420890937</v>
      </c>
    </row>
    <row r="55" customFormat="false" ht="12.75" hidden="false" customHeight="false" outlineLevel="0" collapsed="false">
      <c r="A55" s="69" t="s">
        <v>27</v>
      </c>
      <c r="B55" s="69" t="n">
        <v>2</v>
      </c>
      <c r="C55" s="69" t="n">
        <v>45</v>
      </c>
      <c r="D55" s="70" t="n">
        <f aca="false">OphrsIn!D54/SurveyHrsIn!D55</f>
        <v>0.98239247311828</v>
      </c>
      <c r="E55" s="70" t="n">
        <f aca="false">OphrsIn!E54/SurveyHrsIn!E55</f>
        <v>0.99260752688172</v>
      </c>
      <c r="F55" s="70" t="n">
        <f aca="false">OphrsIn!F54/SurveyHrsIn!F55</f>
        <v>0.982471264367816</v>
      </c>
      <c r="G55" s="70" t="n">
        <f aca="false">OphrsIn!G54/SurveyHrsIn!G55</f>
        <v>0.988844086021505</v>
      </c>
      <c r="H55" s="70" t="n">
        <f aca="false">OphrsIn!H54/SurveyHrsIn!H55</f>
        <v>0.903333333333333</v>
      </c>
      <c r="I55" s="70" t="n">
        <f aca="false">OphrsIn!I54/SurveyHrsIn!I55</f>
        <v>0.928225806451613</v>
      </c>
      <c r="J55" s="70" t="n">
        <f aca="false">OphrsIn!J54/SurveyHrsIn!J55</f>
        <v>0.9925</v>
      </c>
      <c r="K55" s="70" t="n">
        <f aca="false">OphrsIn!K54/SurveyHrsIn!K55</f>
        <v>0.970698924731183</v>
      </c>
      <c r="L55" s="70" t="n">
        <f aca="false">OphrsIn!L54/SurveyHrsIn!L55</f>
        <v>0.99260752688172</v>
      </c>
      <c r="M55" s="70" t="n">
        <f aca="false">OphrsIn!M54/SurveyHrsIn!M55</f>
        <v>0.992222222222222</v>
      </c>
      <c r="N55" s="70" t="n">
        <f aca="false">OphrsIn!N54/SurveyHrsIn!N55</f>
        <v>0.99986559139785</v>
      </c>
      <c r="O55" s="70" t="n">
        <f aca="false">OphrsIn!O54/SurveyHrsIn!O55</f>
        <v>0.958611111111111</v>
      </c>
      <c r="P55" s="70" t="n">
        <f aca="false">OphrsIn!P54/SurveyHrsIn!P55</f>
        <v>0.713306451612903</v>
      </c>
      <c r="Q55" s="70" t="n">
        <f aca="false">OphrsIn!Q54/SurveyHrsIn!Q55</f>
        <v>0.997983870967742</v>
      </c>
      <c r="R55" s="70" t="n">
        <f aca="false">OphrsIn!R54/SurveyHrsIn!R55</f>
        <v>0.821279761904762</v>
      </c>
      <c r="S55" s="70" t="n">
        <f aca="false">OphrsIn!S54/SurveyHrsIn!S55</f>
        <v>0.97002688172043</v>
      </c>
      <c r="T55" s="70" t="n">
        <f aca="false">OphrsIn!T54/SurveyHrsIn!T55</f>
        <v>0.943472222222222</v>
      </c>
      <c r="U55" s="70" t="n">
        <f aca="false">OphrsIn!U54/SurveyHrsIn!U55</f>
        <v>0.999731182795699</v>
      </c>
      <c r="V55" s="70" t="n">
        <f aca="false">OphrsIn!V54/SurveyHrsIn!V55</f>
        <v>0.998055555555556</v>
      </c>
      <c r="W55" s="70" t="n">
        <f aca="false">OphrsIn!W54/SurveyHrsIn!W55</f>
        <v>0.994623655913979</v>
      </c>
      <c r="X55" s="70" t="n">
        <f aca="false">OphrsIn!X54/SurveyHrsIn!X55</f>
        <v>0.97002688172043</v>
      </c>
      <c r="Y55" s="70" t="n">
        <f aca="false">OphrsIn!Y54/SurveyHrsIn!Y55</f>
        <v>0.9425</v>
      </c>
      <c r="Z55" s="70" t="n">
        <f aca="false">OphrsIn!Z54/SurveyHrsIn!Z55</f>
        <v>0.876344086021505</v>
      </c>
      <c r="AA55" s="70" t="n">
        <f aca="false">OphrsIn!AA54/SurveyHrsIn!AA55</f>
        <v>0.860138888888889</v>
      </c>
      <c r="AB55" s="70" t="n">
        <f aca="false">OphrsIn!AB54/SurveyHrsIn!AB55</f>
        <v>0.99489247311828</v>
      </c>
      <c r="AC55" s="70" t="n">
        <f aca="false">OphrsIn!AC54/SurveyHrsIn!AC55</f>
        <v>0.960752688172043</v>
      </c>
      <c r="AD55" s="70" t="n">
        <f aca="false">OphrsIn!AD54/SurveyHrsIn!AD55</f>
        <v>0.944642857142857</v>
      </c>
      <c r="AE55" s="70" t="n">
        <f aca="false">OphrsIn!AE54/SurveyHrsIn!AE55</f>
        <v>0.978402419354839</v>
      </c>
      <c r="AF55" s="70"/>
      <c r="AG55" s="70"/>
      <c r="AH55" s="70"/>
      <c r="AI55" s="70"/>
      <c r="AJ55" s="70"/>
      <c r="AK55" s="70"/>
      <c r="AL55" s="70"/>
      <c r="AM55" s="70"/>
      <c r="AN55" s="70"/>
      <c r="AO55" s="70" t="n">
        <f aca="false">AVERAGE(E55:P55)</f>
        <v>0.951274487084415</v>
      </c>
      <c r="AP55" s="70" t="n">
        <f aca="false">AVERAGE(Q55:AB55)</f>
        <v>0.947422955069124</v>
      </c>
      <c r="AQ55" s="70" t="n">
        <f aca="false">AVERAGE(AC55:AN55)</f>
        <v>0.961265988223246</v>
      </c>
      <c r="AR55" s="70" t="n">
        <f aca="false">AVERAGE(E55:G55)</f>
        <v>0.987974292423681</v>
      </c>
      <c r="AS55" s="70" t="n">
        <f aca="false">AVERAGE(H55:J55)</f>
        <v>0.941353046594982</v>
      </c>
      <c r="AT55" s="70" t="n">
        <f aca="false">AVERAGE(K55:M55)</f>
        <v>0.985176224611709</v>
      </c>
      <c r="AU55" s="70" t="n">
        <f aca="false">AVERAGE(N55:P55)</f>
        <v>0.890594384707288</v>
      </c>
      <c r="AV55" s="70" t="n">
        <f aca="false">AVERAGE(Q55:S55)</f>
        <v>0.929763504864311</v>
      </c>
      <c r="AW55" s="70" t="n">
        <f aca="false">AVERAGE(T55:V55)</f>
        <v>0.980419653524492</v>
      </c>
      <c r="AX55" s="70" t="n">
        <f aca="false">AVERAGE(W55:Y55)</f>
        <v>0.96905017921147</v>
      </c>
      <c r="AY55" s="70" t="n">
        <f aca="false">AVERAGE(Z55:AB55)</f>
        <v>0.910458482676225</v>
      </c>
      <c r="AZ55" s="70" t="n">
        <f aca="false">AVERAGE(AC55:AE55)</f>
        <v>0.961265988223246</v>
      </c>
    </row>
    <row r="56" customFormat="false" ht="12.75" hidden="false" customHeight="false" outlineLevel="0" collapsed="false">
      <c r="A56" s="69" t="s">
        <v>27</v>
      </c>
      <c r="B56" s="69" t="n">
        <v>2</v>
      </c>
      <c r="C56" s="69" t="n">
        <v>46</v>
      </c>
      <c r="D56" s="70" t="n">
        <f aca="false">OphrsIn!D55/SurveyHrsIn!D56</f>
        <v>0.993951612903226</v>
      </c>
      <c r="E56" s="70" t="n">
        <f aca="false">OphrsIn!E55/SurveyHrsIn!E56</f>
        <v>0.970430107526882</v>
      </c>
      <c r="F56" s="70" t="n">
        <f aca="false">OphrsIn!F55/SurveyHrsIn!F56</f>
        <v>0.990373563218391</v>
      </c>
      <c r="G56" s="70" t="n">
        <f aca="false">OphrsIn!G55/SurveyHrsIn!G56</f>
        <v>0.995698924731183</v>
      </c>
      <c r="H56" s="70" t="n">
        <f aca="false">OphrsIn!H55/SurveyHrsIn!H56</f>
        <v>0.992777777777778</v>
      </c>
      <c r="I56" s="70" t="n">
        <f aca="false">OphrsIn!I55/SurveyHrsIn!I56</f>
        <v>0.902284946236559</v>
      </c>
      <c r="J56" s="70" t="n">
        <f aca="false">OphrsIn!J55/SurveyHrsIn!J56</f>
        <v>0.9925</v>
      </c>
      <c r="K56" s="70" t="n">
        <f aca="false">OphrsIn!K55/SurveyHrsIn!K56</f>
        <v>0.944758064516129</v>
      </c>
      <c r="L56" s="70" t="n">
        <f aca="false">OphrsIn!L55/SurveyHrsIn!L56</f>
        <v>0.996505376344086</v>
      </c>
      <c r="M56" s="70" t="n">
        <f aca="false">OphrsIn!M55/SurveyHrsIn!M56</f>
        <v>0.995694444444444</v>
      </c>
      <c r="N56" s="70" t="n">
        <f aca="false">OphrsIn!N55/SurveyHrsIn!N56</f>
        <v>0.99986559139785</v>
      </c>
      <c r="O56" s="70" t="n">
        <f aca="false">OphrsIn!O55/SurveyHrsIn!O56</f>
        <v>0.999861111111111</v>
      </c>
      <c r="P56" s="70" t="n">
        <f aca="false">OphrsIn!P55/SurveyHrsIn!P56</f>
        <v>0.976209677419355</v>
      </c>
      <c r="Q56" s="70" t="n">
        <f aca="false">OphrsIn!Q55/SurveyHrsIn!Q56</f>
        <v>0.936155913978495</v>
      </c>
      <c r="R56" s="70" t="n">
        <f aca="false">OphrsIn!R55/SurveyHrsIn!R56</f>
        <v>0.684970238095238</v>
      </c>
      <c r="S56" s="70" t="n">
        <f aca="false">OphrsIn!S55/SurveyHrsIn!S56</f>
        <v>0.917741935483871</v>
      </c>
      <c r="T56" s="70" t="n">
        <f aca="false">OphrsIn!T55/SurveyHrsIn!T56</f>
        <v>0.989027777777778</v>
      </c>
      <c r="U56" s="70" t="n">
        <f aca="false">OphrsIn!U55/SurveyHrsIn!U56</f>
        <v>0.933064516129032</v>
      </c>
      <c r="V56" s="70" t="n">
        <f aca="false">OphrsIn!V55/SurveyHrsIn!V56</f>
        <v>0.173194444444444</v>
      </c>
      <c r="W56" s="70" t="n">
        <f aca="false">OphrsIn!W55/SurveyHrsIn!W56</f>
        <v>0.200672043010753</v>
      </c>
      <c r="X56" s="70" t="n">
        <f aca="false">OphrsIn!X55/SurveyHrsIn!X56</f>
        <v>0.957661290322581</v>
      </c>
      <c r="Y56" s="70" t="n">
        <f aca="false">OphrsIn!Y55/SurveyHrsIn!Y56</f>
        <v>0.978333333333333</v>
      </c>
      <c r="Z56" s="70" t="n">
        <f aca="false">OphrsIn!Z55/SurveyHrsIn!Z56</f>
        <v>0.998252688172043</v>
      </c>
      <c r="AA56" s="70" t="n">
        <f aca="false">OphrsIn!AA55/SurveyHrsIn!AA56</f>
        <v>0.999861111111111</v>
      </c>
      <c r="AB56" s="70" t="n">
        <f aca="false">OphrsIn!AB55/SurveyHrsIn!AB56</f>
        <v>0.99986559139785</v>
      </c>
      <c r="AC56" s="70" t="n">
        <f aca="false">OphrsIn!AC55/SurveyHrsIn!AC56</f>
        <v>0.99758064516129</v>
      </c>
      <c r="AD56" s="70" t="n">
        <f aca="false">OphrsIn!AD55/SurveyHrsIn!AD56</f>
        <v>0.983333333333333</v>
      </c>
      <c r="AE56" s="70" t="n">
        <f aca="false">OphrsIn!AE55/SurveyHrsIn!AE56</f>
        <v>0.977473521505376</v>
      </c>
      <c r="AF56" s="70"/>
      <c r="AG56" s="70"/>
      <c r="AH56" s="70"/>
      <c r="AI56" s="70"/>
      <c r="AJ56" s="70"/>
      <c r="AK56" s="70"/>
      <c r="AL56" s="70"/>
      <c r="AM56" s="70"/>
      <c r="AN56" s="70"/>
      <c r="AO56" s="70" t="n">
        <f aca="false">AVERAGE(E56:P56)</f>
        <v>0.979746632060314</v>
      </c>
      <c r="AP56" s="70" t="n">
        <f aca="false">AVERAGE(Q56:AB56)</f>
        <v>0.814066740271377</v>
      </c>
      <c r="AQ56" s="70" t="n">
        <f aca="false">AVERAGE(AC56:AN56)</f>
        <v>0.986129166666667</v>
      </c>
      <c r="AR56" s="70" t="n">
        <f aca="false">AVERAGE(E56:G56)</f>
        <v>0.985500865158818</v>
      </c>
      <c r="AS56" s="70" t="n">
        <f aca="false">AVERAGE(H56:J56)</f>
        <v>0.962520908004779</v>
      </c>
      <c r="AT56" s="70" t="n">
        <f aca="false">AVERAGE(K56:M56)</f>
        <v>0.97898596176822</v>
      </c>
      <c r="AU56" s="70" t="n">
        <f aca="false">AVERAGE(N56:P56)</f>
        <v>0.991978793309439</v>
      </c>
      <c r="AV56" s="70" t="n">
        <f aca="false">AVERAGE(Q56:S56)</f>
        <v>0.846289362519201</v>
      </c>
      <c r="AW56" s="70" t="n">
        <f aca="false">AVERAGE(T56:V56)</f>
        <v>0.698428912783752</v>
      </c>
      <c r="AX56" s="70" t="n">
        <f aca="false">AVERAGE(W56:Y56)</f>
        <v>0.712222222222222</v>
      </c>
      <c r="AY56" s="70" t="n">
        <f aca="false">AVERAGE(Z56:AB56)</f>
        <v>0.999326463560335</v>
      </c>
      <c r="AZ56" s="70" t="n">
        <f aca="false">AVERAGE(AC56:AE56)</f>
        <v>0.986129166666667</v>
      </c>
    </row>
    <row r="57" customFormat="false" ht="12.75" hidden="false" customHeight="false" outlineLevel="0" collapsed="false">
      <c r="A57" s="69" t="s">
        <v>27</v>
      </c>
      <c r="B57" s="69" t="n">
        <v>2</v>
      </c>
      <c r="C57" s="69" t="n">
        <v>47</v>
      </c>
      <c r="D57" s="70" t="n">
        <f aca="false">OphrsIn!D56/SurveyHrsIn!D57</f>
        <v>0.999327956989247</v>
      </c>
      <c r="E57" s="70" t="n">
        <f aca="false">OphrsIn!E56/SurveyHrsIn!E57</f>
        <v>0.992876344086022</v>
      </c>
      <c r="F57" s="70" t="n">
        <f aca="false">OphrsIn!F56/SurveyHrsIn!F57</f>
        <v>0.998132183908046</v>
      </c>
      <c r="G57" s="70" t="n">
        <f aca="false">OphrsIn!G56/SurveyHrsIn!G57</f>
        <v>0.975537634408602</v>
      </c>
      <c r="H57" s="70" t="n">
        <f aca="false">OphrsIn!H56/SurveyHrsIn!H57</f>
        <v>0.992916666666667</v>
      </c>
      <c r="I57" s="70" t="n">
        <f aca="false">OphrsIn!I56/SurveyHrsIn!I57</f>
        <v>0.995295698924731</v>
      </c>
      <c r="J57" s="70" t="n">
        <f aca="false">OphrsIn!J56/SurveyHrsIn!J57</f>
        <v>0.988333333333333</v>
      </c>
      <c r="K57" s="70" t="n">
        <f aca="false">OphrsIn!K56/SurveyHrsIn!K57</f>
        <v>0.920698924731183</v>
      </c>
      <c r="L57" s="70" t="n">
        <f aca="false">OphrsIn!L56/SurveyHrsIn!L57</f>
        <v>0.700806451612903</v>
      </c>
      <c r="M57" s="70" t="n">
        <f aca="false">OphrsIn!M56/SurveyHrsIn!M57</f>
        <v>0.993888888888889</v>
      </c>
      <c r="N57" s="70" t="n">
        <f aca="false">OphrsIn!N56/SurveyHrsIn!N57</f>
        <v>0.99986559139785</v>
      </c>
      <c r="O57" s="70" t="n">
        <f aca="false">OphrsIn!O56/SurveyHrsIn!O57</f>
        <v>0.987361111111111</v>
      </c>
      <c r="P57" s="70" t="n">
        <f aca="false">OphrsIn!P56/SurveyHrsIn!P57</f>
        <v>0.936424731182796</v>
      </c>
      <c r="Q57" s="70" t="n">
        <f aca="false">OphrsIn!Q56/SurveyHrsIn!Q57</f>
        <v>0.998118279569893</v>
      </c>
      <c r="R57" s="70" t="n">
        <f aca="false">OphrsIn!R56/SurveyHrsIn!R57</f>
        <v>0.909077380952381</v>
      </c>
      <c r="S57" s="70" t="n">
        <f aca="false">OphrsIn!S56/SurveyHrsIn!S57</f>
        <v>0.99986559139785</v>
      </c>
      <c r="T57" s="70" t="n">
        <f aca="false">OphrsIn!T56/SurveyHrsIn!T57</f>
        <v>0.953333333333333</v>
      </c>
      <c r="U57" s="70" t="n">
        <f aca="false">OphrsIn!U56/SurveyHrsIn!U57</f>
        <v>0.994354838709677</v>
      </c>
      <c r="V57" s="70" t="n">
        <f aca="false">OphrsIn!V56/SurveyHrsIn!V57</f>
        <v>0.987222222222222</v>
      </c>
      <c r="W57" s="70" t="n">
        <f aca="false">OphrsIn!W56/SurveyHrsIn!W57</f>
        <v>0.98239247311828</v>
      </c>
      <c r="X57" s="70" t="n">
        <f aca="false">OphrsIn!X56/SurveyHrsIn!X57</f>
        <v>0.998118279569893</v>
      </c>
      <c r="Y57" s="70" t="n">
        <f aca="false">OphrsIn!Y56/SurveyHrsIn!Y57</f>
        <v>0.982638888888889</v>
      </c>
      <c r="Z57" s="70" t="n">
        <f aca="false">OphrsIn!Z56/SurveyHrsIn!Z57</f>
        <v>0.284005376344086</v>
      </c>
      <c r="AA57" s="70" t="n">
        <f aca="false">OphrsIn!AA56/SurveyHrsIn!AA57</f>
        <v>0</v>
      </c>
      <c r="AB57" s="70" t="n">
        <f aca="false">OphrsIn!AB56/SurveyHrsIn!AB57</f>
        <v>0.00120967741935484</v>
      </c>
      <c r="AC57" s="70" t="n">
        <f aca="false">OphrsIn!AC56/SurveyHrsIn!AC57</f>
        <v>0</v>
      </c>
      <c r="AD57" s="70" t="n">
        <f aca="false">OphrsIn!AD56/SurveyHrsIn!AD57</f>
        <v>0</v>
      </c>
      <c r="AE57" s="70" t="n">
        <f aca="false">OphrsIn!AE56/SurveyHrsIn!AE57</f>
        <v>0.00255675</v>
      </c>
      <c r="AF57" s="70"/>
      <c r="AG57" s="70"/>
      <c r="AH57" s="70"/>
      <c r="AI57" s="70"/>
      <c r="AJ57" s="70"/>
      <c r="AK57" s="70"/>
      <c r="AL57" s="70"/>
      <c r="AM57" s="70"/>
      <c r="AN57" s="70"/>
      <c r="AO57" s="70" t="n">
        <f aca="false">AVERAGE(E57:P57)</f>
        <v>0.956844796687678</v>
      </c>
      <c r="AP57" s="70" t="n">
        <f aca="false">AVERAGE(Q57:AB57)</f>
        <v>0.757528028460488</v>
      </c>
      <c r="AQ57" s="70" t="n">
        <f aca="false">AVERAGE(AC57:AN57)</f>
        <v>0.00085225</v>
      </c>
      <c r="AR57" s="70" t="n">
        <f aca="false">AVERAGE(E57:G57)</f>
        <v>0.98884872080089</v>
      </c>
      <c r="AS57" s="70" t="n">
        <f aca="false">AVERAGE(H57:J57)</f>
        <v>0.992181899641577</v>
      </c>
      <c r="AT57" s="70" t="n">
        <f aca="false">AVERAGE(K57:M57)</f>
        <v>0.871798088410992</v>
      </c>
      <c r="AU57" s="70" t="n">
        <f aca="false">AVERAGE(N57:P57)</f>
        <v>0.974550477897252</v>
      </c>
      <c r="AV57" s="70" t="n">
        <f aca="false">AVERAGE(Q57:S57)</f>
        <v>0.969020417306708</v>
      </c>
      <c r="AW57" s="70" t="n">
        <f aca="false">AVERAGE(T57:V57)</f>
        <v>0.978303464755078</v>
      </c>
      <c r="AX57" s="70" t="n">
        <f aca="false">AVERAGE(W57:Y57)</f>
        <v>0.987716547192354</v>
      </c>
      <c r="AY57" s="70" t="n">
        <f aca="false">AVERAGE(Z57:AB57)</f>
        <v>0.0950716845878136</v>
      </c>
      <c r="AZ57" s="70" t="n">
        <f aca="false">AVERAGE(AC57:AE57)</f>
        <v>0.00085225</v>
      </c>
    </row>
    <row r="58" customFormat="false" ht="12.75" hidden="false" customHeight="false" outlineLevel="0" collapsed="false">
      <c r="A58" s="69" t="s">
        <v>27</v>
      </c>
      <c r="B58" s="69" t="n">
        <v>2</v>
      </c>
      <c r="C58" s="69" t="n">
        <v>48</v>
      </c>
      <c r="D58" s="70" t="n">
        <f aca="false">OphrsIn!D57/SurveyHrsIn!D58</f>
        <v>0.995430107526882</v>
      </c>
      <c r="E58" s="70" t="n">
        <f aca="false">OphrsIn!E57/SurveyHrsIn!E58</f>
        <v>0.991263440860215</v>
      </c>
      <c r="F58" s="70" t="n">
        <f aca="false">OphrsIn!F57/SurveyHrsIn!F58</f>
        <v>0.915804597701149</v>
      </c>
      <c r="G58" s="70" t="n">
        <f aca="false">OphrsIn!G57/SurveyHrsIn!G58</f>
        <v>0.99986559139785</v>
      </c>
      <c r="H58" s="70" t="n">
        <f aca="false">OphrsIn!H57/SurveyHrsIn!H58</f>
        <v>0.999444444444445</v>
      </c>
      <c r="I58" s="70" t="n">
        <f aca="false">OphrsIn!I57/SurveyHrsIn!I58</f>
        <v>0.996908602150538</v>
      </c>
      <c r="J58" s="70" t="n">
        <f aca="false">OphrsIn!J57/SurveyHrsIn!J58</f>
        <v>0.996666666666667</v>
      </c>
      <c r="K58" s="70" t="n">
        <f aca="false">OphrsIn!K57/SurveyHrsIn!K58</f>
        <v>0.978360215053763</v>
      </c>
      <c r="L58" s="70" t="n">
        <f aca="false">OphrsIn!L57/SurveyHrsIn!L58</f>
        <v>0.996639784946237</v>
      </c>
      <c r="M58" s="70" t="n">
        <f aca="false">OphrsIn!M57/SurveyHrsIn!M58</f>
        <v>0.964583333333333</v>
      </c>
      <c r="N58" s="70" t="n">
        <f aca="false">OphrsIn!N57/SurveyHrsIn!N58</f>
        <v>0.99986559139785</v>
      </c>
      <c r="O58" s="70" t="n">
        <f aca="false">OphrsIn!O57/SurveyHrsIn!O58</f>
        <v>0.976666666666667</v>
      </c>
      <c r="P58" s="70" t="n">
        <f aca="false">OphrsIn!P57/SurveyHrsIn!P58</f>
        <v>0.961559139784946</v>
      </c>
      <c r="Q58" s="70" t="n">
        <f aca="false">OphrsIn!Q57/SurveyHrsIn!Q58</f>
        <v>0.961290322580645</v>
      </c>
      <c r="R58" s="70" t="n">
        <f aca="false">OphrsIn!R57/SurveyHrsIn!R58</f>
        <v>0.98422619047619</v>
      </c>
      <c r="S58" s="70" t="n">
        <f aca="false">OphrsIn!S57/SurveyHrsIn!S58</f>
        <v>0.991935483870968</v>
      </c>
      <c r="T58" s="70" t="n">
        <f aca="false">OphrsIn!T57/SurveyHrsIn!T58</f>
        <v>0.91125</v>
      </c>
      <c r="U58" s="70" t="n">
        <f aca="false">OphrsIn!U57/SurveyHrsIn!U58</f>
        <v>0.977956989247312</v>
      </c>
      <c r="V58" s="70" t="n">
        <f aca="false">OphrsIn!V57/SurveyHrsIn!V58</f>
        <v>0.97625</v>
      </c>
      <c r="W58" s="70" t="n">
        <f aca="false">OphrsIn!W57/SurveyHrsIn!W58</f>
        <v>0.998387096774194</v>
      </c>
      <c r="X58" s="70" t="n">
        <f aca="false">OphrsIn!X57/SurveyHrsIn!X58</f>
        <v>0.998118279569893</v>
      </c>
      <c r="Y58" s="70" t="n">
        <f aca="false">OphrsIn!Y57/SurveyHrsIn!Y58</f>
        <v>0.984305555555556</v>
      </c>
      <c r="Z58" s="70" t="n">
        <f aca="false">OphrsIn!Z57/SurveyHrsIn!Z58</f>
        <v>0.96747311827957</v>
      </c>
      <c r="AA58" s="70" t="n">
        <f aca="false">OphrsIn!AA57/SurveyHrsIn!AA58</f>
        <v>0.997083333333333</v>
      </c>
      <c r="AB58" s="70" t="n">
        <f aca="false">OphrsIn!AB57/SurveyHrsIn!AB58</f>
        <v>0.996370967741936</v>
      </c>
      <c r="AC58" s="70" t="n">
        <f aca="false">OphrsIn!AC57/SurveyHrsIn!AC58</f>
        <v>0.995967741935484</v>
      </c>
      <c r="AD58" s="70" t="n">
        <f aca="false">OphrsIn!AD57/SurveyHrsIn!AD58</f>
        <v>0.980803571428571</v>
      </c>
      <c r="AE58" s="70" t="n">
        <f aca="false">OphrsIn!AE57/SurveyHrsIn!AE58</f>
        <v>0.921666666666667</v>
      </c>
      <c r="AF58" s="70"/>
      <c r="AG58" s="70"/>
      <c r="AH58" s="70"/>
      <c r="AI58" s="70"/>
      <c r="AJ58" s="70"/>
      <c r="AK58" s="70"/>
      <c r="AL58" s="70"/>
      <c r="AM58" s="70"/>
      <c r="AN58" s="70"/>
      <c r="AO58" s="70" t="n">
        <f aca="false">AVERAGE(E58:P58)</f>
        <v>0.981469006200305</v>
      </c>
      <c r="AP58" s="70" t="n">
        <f aca="false">AVERAGE(Q58:AB58)</f>
        <v>0.978720611452466</v>
      </c>
      <c r="AQ58" s="70" t="n">
        <f aca="false">AVERAGE(AC58:AN58)</f>
        <v>0.966145993343574</v>
      </c>
      <c r="AR58" s="70" t="n">
        <f aca="false">AVERAGE(E58:G58)</f>
        <v>0.968977876653071</v>
      </c>
      <c r="AS58" s="70" t="n">
        <f aca="false">AVERAGE(H58:J58)</f>
        <v>0.997673237753883</v>
      </c>
      <c r="AT58" s="70" t="n">
        <f aca="false">AVERAGE(K58:M58)</f>
        <v>0.979861111111111</v>
      </c>
      <c r="AU58" s="70" t="n">
        <f aca="false">AVERAGE(N58:P58)</f>
        <v>0.979363799283154</v>
      </c>
      <c r="AV58" s="70" t="n">
        <f aca="false">AVERAGE(Q58:S58)</f>
        <v>0.979150665642601</v>
      </c>
      <c r="AW58" s="70" t="n">
        <f aca="false">AVERAGE(T58:V58)</f>
        <v>0.955152329749104</v>
      </c>
      <c r="AX58" s="70" t="n">
        <f aca="false">AVERAGE(W58:Y58)</f>
        <v>0.993603643966547</v>
      </c>
      <c r="AY58" s="70" t="n">
        <f aca="false">AVERAGE(Z58:AB58)</f>
        <v>0.986975806451613</v>
      </c>
      <c r="AZ58" s="70" t="n">
        <f aca="false">AVERAGE(AC58:AE58)</f>
        <v>0.966145993343574</v>
      </c>
    </row>
    <row r="59" customFormat="false" ht="12.75" hidden="false" customHeight="false" outlineLevel="0" collapsed="false">
      <c r="A59" s="69" t="s">
        <v>27</v>
      </c>
      <c r="B59" s="69" t="n">
        <v>2</v>
      </c>
      <c r="C59" s="69" t="n">
        <v>49</v>
      </c>
      <c r="D59" s="70" t="n">
        <f aca="false">OphrsIn!D58/SurveyHrsIn!D59</f>
        <v>0.87002688172043</v>
      </c>
      <c r="E59" s="70" t="n">
        <f aca="false">OphrsIn!E58/SurveyHrsIn!E59</f>
        <v>0.985349462365591</v>
      </c>
      <c r="F59" s="70" t="n">
        <f aca="false">OphrsIn!F58/SurveyHrsIn!F59</f>
        <v>0.971695402298851</v>
      </c>
      <c r="G59" s="70" t="n">
        <f aca="false">OphrsIn!G58/SurveyHrsIn!G59</f>
        <v>0.941397849462366</v>
      </c>
      <c r="H59" s="70" t="n">
        <f aca="false">OphrsIn!H58/SurveyHrsIn!H59</f>
        <v>0.981388888888889</v>
      </c>
      <c r="I59" s="70" t="n">
        <f aca="false">OphrsIn!I58/SurveyHrsIn!I59</f>
        <v>0.973387096774194</v>
      </c>
      <c r="J59" s="70" t="n">
        <f aca="false">OphrsIn!J58/SurveyHrsIn!J59</f>
        <v>0.959305555555556</v>
      </c>
      <c r="K59" s="70" t="n">
        <f aca="false">OphrsIn!K58/SurveyHrsIn!K59</f>
        <v>0.94986559139785</v>
      </c>
      <c r="L59" s="70" t="n">
        <f aca="false">OphrsIn!L58/SurveyHrsIn!L59</f>
        <v>0.990188172043011</v>
      </c>
      <c r="M59" s="70" t="n">
        <f aca="false">OphrsIn!M58/SurveyHrsIn!M59</f>
        <v>0.996944444444444</v>
      </c>
      <c r="N59" s="70" t="n">
        <f aca="false">OphrsIn!N58/SurveyHrsIn!N59</f>
        <v>0.99005376344086</v>
      </c>
      <c r="O59" s="70" t="n">
        <f aca="false">OphrsIn!O58/SurveyHrsIn!O59</f>
        <v>1</v>
      </c>
      <c r="P59" s="70" t="n">
        <f aca="false">OphrsIn!P58/SurveyHrsIn!P59</f>
        <v>0.959274193548387</v>
      </c>
      <c r="Q59" s="70" t="n">
        <f aca="false">OphrsIn!Q58/SurveyHrsIn!Q59</f>
        <v>0.945295698924731</v>
      </c>
      <c r="R59" s="70" t="n">
        <f aca="false">OphrsIn!R58/SurveyHrsIn!R59</f>
        <v>0.646428571428571</v>
      </c>
      <c r="S59" s="70" t="n">
        <f aca="false">OphrsIn!S58/SurveyHrsIn!S59</f>
        <v>0.984139784946237</v>
      </c>
      <c r="T59" s="70" t="n">
        <f aca="false">OphrsIn!T58/SurveyHrsIn!T59</f>
        <v>0.977638888888889</v>
      </c>
      <c r="U59" s="70" t="n">
        <f aca="false">OphrsIn!U58/SurveyHrsIn!U59</f>
        <v>0.996908602150538</v>
      </c>
      <c r="V59" s="70" t="n">
        <f aca="false">OphrsIn!V58/SurveyHrsIn!V59</f>
        <v>0.983611111111111</v>
      </c>
      <c r="W59" s="70" t="n">
        <f aca="false">OphrsIn!W58/SurveyHrsIn!W59</f>
        <v>0.992204301075269</v>
      </c>
      <c r="X59" s="70" t="n">
        <f aca="false">OphrsIn!X58/SurveyHrsIn!X59</f>
        <v>0.990994623655914</v>
      </c>
      <c r="Y59" s="70" t="n">
        <f aca="false">OphrsIn!Y58/SurveyHrsIn!Y59</f>
        <v>0.988055555555556</v>
      </c>
      <c r="Z59" s="70" t="n">
        <f aca="false">OphrsIn!Z58/SurveyHrsIn!Z59</f>
        <v>0.963440860215054</v>
      </c>
      <c r="AA59" s="70" t="n">
        <f aca="false">OphrsIn!AA58/SurveyHrsIn!AA59</f>
        <v>0.955277777777778</v>
      </c>
      <c r="AB59" s="70" t="n">
        <f aca="false">OphrsIn!AB58/SurveyHrsIn!AB59</f>
        <v>0.994220430107527</v>
      </c>
      <c r="AC59" s="70" t="n">
        <f aca="false">OphrsIn!AC58/SurveyHrsIn!AC59</f>
        <v>0.996639784946237</v>
      </c>
      <c r="AD59" s="70" t="n">
        <f aca="false">OphrsIn!AD58/SurveyHrsIn!AD59</f>
        <v>0.994196428571429</v>
      </c>
      <c r="AE59" s="70" t="n">
        <f aca="false">OphrsIn!AE58/SurveyHrsIn!AE59</f>
        <v>0.976748790322581</v>
      </c>
      <c r="AF59" s="70"/>
      <c r="AG59" s="70"/>
      <c r="AH59" s="70"/>
      <c r="AI59" s="70"/>
      <c r="AJ59" s="70"/>
      <c r="AK59" s="70"/>
      <c r="AL59" s="70"/>
      <c r="AM59" s="70"/>
      <c r="AN59" s="70"/>
      <c r="AO59" s="70" t="n">
        <f aca="false">AVERAGE(E59:P59)</f>
        <v>0.974904201685</v>
      </c>
      <c r="AP59" s="70" t="n">
        <f aca="false">AVERAGE(Q59:AB59)</f>
        <v>0.951518017153098</v>
      </c>
      <c r="AQ59" s="70" t="n">
        <f aca="false">AVERAGE(AC59:AN59)</f>
        <v>0.989195001280082</v>
      </c>
      <c r="AR59" s="70" t="n">
        <f aca="false">AVERAGE(E59:G59)</f>
        <v>0.966147571375603</v>
      </c>
      <c r="AS59" s="70" t="n">
        <f aca="false">AVERAGE(H59:J59)</f>
        <v>0.971360513739546</v>
      </c>
      <c r="AT59" s="70" t="n">
        <f aca="false">AVERAGE(K59:M59)</f>
        <v>0.978999402628435</v>
      </c>
      <c r="AU59" s="70" t="n">
        <f aca="false">AVERAGE(N59:P59)</f>
        <v>0.983109318996416</v>
      </c>
      <c r="AV59" s="70" t="n">
        <f aca="false">AVERAGE(Q59:S59)</f>
        <v>0.858621351766513</v>
      </c>
      <c r="AW59" s="70" t="n">
        <f aca="false">AVERAGE(T59:V59)</f>
        <v>0.986052867383513</v>
      </c>
      <c r="AX59" s="70" t="n">
        <f aca="false">AVERAGE(W59:Y59)</f>
        <v>0.99041816009558</v>
      </c>
      <c r="AY59" s="70" t="n">
        <f aca="false">AVERAGE(Z59:AB59)</f>
        <v>0.970979689366786</v>
      </c>
      <c r="AZ59" s="70" t="n">
        <f aca="false">AVERAGE(AC59:AE59)</f>
        <v>0.989195001280082</v>
      </c>
    </row>
    <row r="60" customFormat="false" ht="12.75" hidden="false" customHeight="false" outlineLevel="0" collapsed="false">
      <c r="A60" s="69" t="s">
        <v>27</v>
      </c>
      <c r="B60" s="69" t="n">
        <v>2</v>
      </c>
      <c r="C60" s="69" t="n">
        <v>50</v>
      </c>
      <c r="D60" s="70" t="n">
        <f aca="false">OphrsIn!D59/SurveyHrsIn!D60</f>
        <v>0.962634408602151</v>
      </c>
      <c r="E60" s="70" t="n">
        <f aca="false">OphrsIn!E59/SurveyHrsIn!E60</f>
        <v>0.996774193548387</v>
      </c>
      <c r="F60" s="70" t="n">
        <f aca="false">OphrsIn!F59/SurveyHrsIn!F60</f>
        <v>0.997270114942529</v>
      </c>
      <c r="G60" s="70" t="n">
        <f aca="false">OphrsIn!G59/SurveyHrsIn!G60</f>
        <v>0.99986559139785</v>
      </c>
      <c r="H60" s="70" t="n">
        <f aca="false">OphrsIn!H59/SurveyHrsIn!H60</f>
        <v>0.992638888888889</v>
      </c>
      <c r="I60" s="70" t="n">
        <f aca="false">OphrsIn!I59/SurveyHrsIn!I60</f>
        <v>0.986021505376344</v>
      </c>
      <c r="J60" s="70" t="n">
        <f aca="false">OphrsIn!J59/SurveyHrsIn!J60</f>
        <v>0.999166666666667</v>
      </c>
      <c r="K60" s="70" t="n">
        <f aca="false">OphrsIn!K59/SurveyHrsIn!K60</f>
        <v>0.933736559139785</v>
      </c>
      <c r="L60" s="70" t="n">
        <f aca="false">OphrsIn!L59/SurveyHrsIn!L60</f>
        <v>0.996236559139785</v>
      </c>
      <c r="M60" s="70" t="n">
        <f aca="false">OphrsIn!M59/SurveyHrsIn!M60</f>
        <v>0.995694444444444</v>
      </c>
      <c r="N60" s="70" t="n">
        <f aca="false">OphrsIn!N59/SurveyHrsIn!N60</f>
        <v>0.999731182795699</v>
      </c>
      <c r="O60" s="70" t="n">
        <f aca="false">OphrsIn!O59/SurveyHrsIn!O60</f>
        <v>0.975972222222222</v>
      </c>
      <c r="P60" s="70" t="n">
        <f aca="false">OphrsIn!P59/SurveyHrsIn!P60</f>
        <v>0.96760752688172</v>
      </c>
      <c r="Q60" s="70" t="n">
        <f aca="false">OphrsIn!Q59/SurveyHrsIn!Q60</f>
        <v>0.997983870967742</v>
      </c>
      <c r="R60" s="70" t="n">
        <f aca="false">OphrsIn!R59/SurveyHrsIn!R60</f>
        <v>0.995238095238095</v>
      </c>
      <c r="S60" s="70" t="n">
        <f aca="false">OphrsIn!S59/SurveyHrsIn!S60</f>
        <v>0.908602150537634</v>
      </c>
      <c r="T60" s="70" t="n">
        <f aca="false">OphrsIn!T59/SurveyHrsIn!T60</f>
        <v>0.957083333333333</v>
      </c>
      <c r="U60" s="70" t="n">
        <f aca="false">OphrsIn!U59/SurveyHrsIn!U60</f>
        <v>0.997983870967742</v>
      </c>
      <c r="V60" s="70" t="n">
        <f aca="false">OphrsIn!V59/SurveyHrsIn!V60</f>
        <v>0.965416666666667</v>
      </c>
      <c r="W60" s="70" t="n">
        <f aca="false">OphrsIn!W59/SurveyHrsIn!W60</f>
        <v>0.682123655913979</v>
      </c>
      <c r="X60" s="70" t="n">
        <f aca="false">OphrsIn!X59/SurveyHrsIn!X60</f>
        <v>0.929838709677419</v>
      </c>
      <c r="Y60" s="70" t="n">
        <f aca="false">OphrsIn!Y59/SurveyHrsIn!Y60</f>
        <v>0.989583333333333</v>
      </c>
      <c r="Z60" s="70" t="n">
        <f aca="false">OphrsIn!Z59/SurveyHrsIn!Z60</f>
        <v>0.988037634408602</v>
      </c>
      <c r="AA60" s="70" t="n">
        <f aca="false">OphrsIn!AA59/SurveyHrsIn!AA60</f>
        <v>0.954444444444445</v>
      </c>
      <c r="AB60" s="70" t="n">
        <f aca="false">OphrsIn!AB59/SurveyHrsIn!AB60</f>
        <v>0.999731182795699</v>
      </c>
      <c r="AC60" s="70" t="n">
        <f aca="false">OphrsIn!AC59/SurveyHrsIn!AC60</f>
        <v>0.939516129032258</v>
      </c>
      <c r="AD60" s="70" t="n">
        <f aca="false">OphrsIn!AD59/SurveyHrsIn!AD60</f>
        <v>0.984821428571429</v>
      </c>
      <c r="AE60" s="70" t="n">
        <f aca="false">OphrsIn!AE59/SurveyHrsIn!AE60</f>
        <v>0.973961290322581</v>
      </c>
      <c r="AF60" s="70"/>
      <c r="AG60" s="70"/>
      <c r="AH60" s="70"/>
      <c r="AI60" s="70"/>
      <c r="AJ60" s="70"/>
      <c r="AK60" s="70"/>
      <c r="AL60" s="70"/>
      <c r="AM60" s="70"/>
      <c r="AN60" s="70"/>
      <c r="AO60" s="70" t="n">
        <f aca="false">AVERAGE(E60:P60)</f>
        <v>0.986726287953693</v>
      </c>
      <c r="AP60" s="70" t="n">
        <f aca="false">AVERAGE(Q60:AB60)</f>
        <v>0.947172245690391</v>
      </c>
      <c r="AQ60" s="70" t="n">
        <f aca="false">AVERAGE(AC60:AN60)</f>
        <v>0.966099615975423</v>
      </c>
      <c r="AR60" s="70" t="n">
        <f aca="false">AVERAGE(E60:G60)</f>
        <v>0.997969966629589</v>
      </c>
      <c r="AS60" s="70" t="n">
        <f aca="false">AVERAGE(H60:J60)</f>
        <v>0.992609020310633</v>
      </c>
      <c r="AT60" s="70" t="n">
        <f aca="false">AVERAGE(K60:M60)</f>
        <v>0.975222520908005</v>
      </c>
      <c r="AU60" s="70" t="n">
        <f aca="false">AVERAGE(N60:P60)</f>
        <v>0.981103643966547</v>
      </c>
      <c r="AV60" s="70" t="n">
        <f aca="false">AVERAGE(Q60:S60)</f>
        <v>0.967274705581157</v>
      </c>
      <c r="AW60" s="70" t="n">
        <f aca="false">AVERAGE(T60:V60)</f>
        <v>0.973494623655914</v>
      </c>
      <c r="AX60" s="70" t="n">
        <f aca="false">AVERAGE(W60:Y60)</f>
        <v>0.867181899641577</v>
      </c>
      <c r="AY60" s="70" t="n">
        <f aca="false">AVERAGE(Z60:AB60)</f>
        <v>0.980737753882915</v>
      </c>
      <c r="AZ60" s="70" t="n">
        <f aca="false">AVERAGE(AC60:AE60)</f>
        <v>0.966099615975423</v>
      </c>
    </row>
    <row r="61" customFormat="false" ht="12.75" hidden="false" customHeight="false" outlineLevel="0" collapsed="false">
      <c r="A61" s="69" t="s">
        <v>27</v>
      </c>
      <c r="B61" s="69" t="n">
        <v>2</v>
      </c>
      <c r="C61" s="69" t="n">
        <v>51</v>
      </c>
      <c r="D61" s="70" t="n">
        <f aca="false">OphrsIn!D60/SurveyHrsIn!D61</f>
        <v>0.990994623655914</v>
      </c>
      <c r="E61" s="70" t="n">
        <f aca="false">OphrsIn!E60/SurveyHrsIn!E61</f>
        <v>0.995295698924731</v>
      </c>
      <c r="F61" s="70" t="n">
        <f aca="false">OphrsIn!F60/SurveyHrsIn!F61</f>
        <v>0.967959770114943</v>
      </c>
      <c r="G61" s="70" t="n">
        <f aca="false">OphrsIn!G60/SurveyHrsIn!G61</f>
        <v>0.996774193548387</v>
      </c>
      <c r="H61" s="70" t="n">
        <f aca="false">OphrsIn!H60/SurveyHrsIn!H61</f>
        <v>0.991111111111111</v>
      </c>
      <c r="I61" s="70" t="n">
        <f aca="false">OphrsIn!I60/SurveyHrsIn!I61</f>
        <v>0.959005376344086</v>
      </c>
      <c r="J61" s="70" t="n">
        <f aca="false">OphrsIn!J60/SurveyHrsIn!J61</f>
        <v>0.900833333333333</v>
      </c>
      <c r="K61" s="70" t="n">
        <f aca="false">OphrsIn!K60/SurveyHrsIn!K61</f>
        <v>0.986827956989247</v>
      </c>
      <c r="L61" s="70" t="n">
        <f aca="false">OphrsIn!L60/SurveyHrsIn!L61</f>
        <v>0.993279569892473</v>
      </c>
      <c r="M61" s="70" t="n">
        <f aca="false">OphrsIn!M60/SurveyHrsIn!M61</f>
        <v>0.944027777777778</v>
      </c>
      <c r="N61" s="70" t="n">
        <f aca="false">OphrsIn!N60/SurveyHrsIn!N61</f>
        <v>0.92002688172043</v>
      </c>
      <c r="O61" s="70" t="n">
        <f aca="false">OphrsIn!O60/SurveyHrsIn!O61</f>
        <v>0.986805555555556</v>
      </c>
      <c r="P61" s="70" t="n">
        <f aca="false">OphrsIn!P60/SurveyHrsIn!P61</f>
        <v>0.999596774193548</v>
      </c>
      <c r="Q61" s="70" t="n">
        <f aca="false">OphrsIn!Q60/SurveyHrsIn!Q61</f>
        <v>0.94489247311828</v>
      </c>
      <c r="R61" s="70" t="n">
        <f aca="false">OphrsIn!R60/SurveyHrsIn!R61</f>
        <v>0.818601190476191</v>
      </c>
      <c r="S61" s="70" t="n">
        <f aca="false">OphrsIn!S60/SurveyHrsIn!S61</f>
        <v>0.98494623655914</v>
      </c>
      <c r="T61" s="70" t="n">
        <f aca="false">OphrsIn!T60/SurveyHrsIn!T61</f>
        <v>0.914444444444444</v>
      </c>
      <c r="U61" s="70" t="n">
        <f aca="false">OphrsIn!U60/SurveyHrsIn!U61</f>
        <v>0.613575268817204</v>
      </c>
      <c r="V61" s="70" t="n">
        <f aca="false">OphrsIn!V60/SurveyHrsIn!V61</f>
        <v>0.961527777777778</v>
      </c>
      <c r="W61" s="70" t="n">
        <f aca="false">OphrsIn!W60/SurveyHrsIn!W61</f>
        <v>0.933333333333333</v>
      </c>
      <c r="X61" s="70" t="n">
        <f aca="false">OphrsIn!X60/SurveyHrsIn!X61</f>
        <v>0.949731182795699</v>
      </c>
      <c r="Y61" s="70" t="n">
        <f aca="false">OphrsIn!Y60/SurveyHrsIn!Y61</f>
        <v>0.92625</v>
      </c>
      <c r="Z61" s="70" t="n">
        <f aca="false">OphrsIn!Z60/SurveyHrsIn!Z61</f>
        <v>0.944354838709677</v>
      </c>
      <c r="AA61" s="70" t="n">
        <f aca="false">OphrsIn!AA60/SurveyHrsIn!AA61</f>
        <v>0.999444444444445</v>
      </c>
      <c r="AB61" s="70" t="n">
        <f aca="false">OphrsIn!AB60/SurveyHrsIn!AB61</f>
        <v>0.961962365591398</v>
      </c>
      <c r="AC61" s="70" t="n">
        <f aca="false">OphrsIn!AC60/SurveyHrsIn!AC61</f>
        <v>0.998387096774194</v>
      </c>
      <c r="AD61" s="70" t="n">
        <f aca="false">OphrsIn!AD60/SurveyHrsIn!AD61</f>
        <v>0.995535714285714</v>
      </c>
      <c r="AE61" s="70" t="n">
        <f aca="false">OphrsIn!AE60/SurveyHrsIn!AE61</f>
        <v>0.967586962365592</v>
      </c>
      <c r="AF61" s="70"/>
      <c r="AG61" s="70"/>
      <c r="AH61" s="70"/>
      <c r="AI61" s="70"/>
      <c r="AJ61" s="70"/>
      <c r="AK61" s="70"/>
      <c r="AL61" s="70"/>
      <c r="AM61" s="70"/>
      <c r="AN61" s="70"/>
      <c r="AO61" s="70" t="n">
        <f aca="false">AVERAGE(E61:P61)</f>
        <v>0.970128666625469</v>
      </c>
      <c r="AP61" s="70" t="n">
        <f aca="false">AVERAGE(Q61:AB61)</f>
        <v>0.912755296338966</v>
      </c>
      <c r="AQ61" s="70" t="n">
        <f aca="false">AVERAGE(AC61:AN61)</f>
        <v>0.987169924475166</v>
      </c>
      <c r="AR61" s="70" t="n">
        <f aca="false">AVERAGE(E61:G61)</f>
        <v>0.98667655419602</v>
      </c>
      <c r="AS61" s="70" t="n">
        <f aca="false">AVERAGE(H61:J61)</f>
        <v>0.95031660692951</v>
      </c>
      <c r="AT61" s="70" t="n">
        <f aca="false">AVERAGE(K61:M61)</f>
        <v>0.974711768219833</v>
      </c>
      <c r="AU61" s="70" t="n">
        <f aca="false">AVERAGE(N61:P61)</f>
        <v>0.968809737156511</v>
      </c>
      <c r="AV61" s="70" t="n">
        <f aca="false">AVERAGE(Q61:S61)</f>
        <v>0.916146633384537</v>
      </c>
      <c r="AW61" s="70" t="n">
        <f aca="false">AVERAGE(T61:V61)</f>
        <v>0.829849163679809</v>
      </c>
      <c r="AX61" s="70" t="n">
        <f aca="false">AVERAGE(W61:Y61)</f>
        <v>0.936438172043011</v>
      </c>
      <c r="AY61" s="70" t="n">
        <f aca="false">AVERAGE(Z61:AB61)</f>
        <v>0.968587216248507</v>
      </c>
      <c r="AZ61" s="70" t="n">
        <f aca="false">AVERAGE(AC61:AE61)</f>
        <v>0.987169924475166</v>
      </c>
    </row>
    <row r="62" customFormat="false" ht="12.75" hidden="false" customHeight="false" outlineLevel="0" collapsed="false">
      <c r="A62" s="69" t="s">
        <v>27</v>
      </c>
      <c r="B62" s="69" t="n">
        <v>2</v>
      </c>
      <c r="C62" s="69" t="n">
        <v>52</v>
      </c>
      <c r="D62" s="70" t="n">
        <f aca="false">OphrsIn!D61/SurveyHrsIn!D62</f>
        <v>0.995698924731183</v>
      </c>
      <c r="E62" s="70" t="n">
        <f aca="false">OphrsIn!E61/SurveyHrsIn!E62</f>
        <v>0.992204301075269</v>
      </c>
      <c r="F62" s="70" t="n">
        <f aca="false">OphrsIn!F61/SurveyHrsIn!F62</f>
        <v>0.994827586206897</v>
      </c>
      <c r="G62" s="70" t="n">
        <f aca="false">OphrsIn!G61/SurveyHrsIn!G62</f>
        <v>0.99986559139785</v>
      </c>
      <c r="H62" s="70" t="n">
        <f aca="false">OphrsIn!H61/SurveyHrsIn!H62</f>
        <v>0.999583333333333</v>
      </c>
      <c r="I62" s="70" t="n">
        <f aca="false">OphrsIn!I61/SurveyHrsIn!I62</f>
        <v>0.997715053763441</v>
      </c>
      <c r="J62" s="70" t="n">
        <f aca="false">OphrsIn!J61/SurveyHrsIn!J62</f>
        <v>0.982638888888889</v>
      </c>
      <c r="K62" s="70" t="n">
        <f aca="false">OphrsIn!K61/SurveyHrsIn!K62</f>
        <v>0.986962365591398</v>
      </c>
      <c r="L62" s="70" t="n">
        <f aca="false">OphrsIn!L61/SurveyHrsIn!L62</f>
        <v>0.937903225806452</v>
      </c>
      <c r="M62" s="70" t="n">
        <f aca="false">OphrsIn!M61/SurveyHrsIn!M62</f>
        <v>0.993888888888889</v>
      </c>
      <c r="N62" s="70" t="n">
        <f aca="false">OphrsIn!N61/SurveyHrsIn!N62</f>
        <v>0.980241935483871</v>
      </c>
      <c r="O62" s="70" t="n">
        <f aca="false">OphrsIn!O61/SurveyHrsIn!O62</f>
        <v>0.981527777777778</v>
      </c>
      <c r="P62" s="70" t="n">
        <f aca="false">OphrsIn!P61/SurveyHrsIn!P62</f>
        <v>0.881720430107527</v>
      </c>
      <c r="Q62" s="70" t="n">
        <f aca="false">OphrsIn!Q61/SurveyHrsIn!Q62</f>
        <v>0.910887096774194</v>
      </c>
      <c r="R62" s="70" t="n">
        <f aca="false">OphrsIn!R61/SurveyHrsIn!R62</f>
        <v>0.978422619047619</v>
      </c>
      <c r="S62" s="70" t="n">
        <f aca="false">OphrsIn!S61/SurveyHrsIn!S62</f>
        <v>0.901344086021505</v>
      </c>
      <c r="T62" s="70" t="n">
        <f aca="false">OphrsIn!T61/SurveyHrsIn!T62</f>
        <v>0.962777777777778</v>
      </c>
      <c r="U62" s="70" t="n">
        <f aca="false">OphrsIn!U61/SurveyHrsIn!U62</f>
        <v>0.995564516129032</v>
      </c>
      <c r="V62" s="70" t="n">
        <f aca="false">OphrsIn!V61/SurveyHrsIn!V62</f>
        <v>0.996388888888889</v>
      </c>
      <c r="W62" s="70" t="n">
        <f aca="false">OphrsIn!W61/SurveyHrsIn!W62</f>
        <v>0.975806451612903</v>
      </c>
      <c r="X62" s="70" t="n">
        <f aca="false">OphrsIn!X61/SurveyHrsIn!X62</f>
        <v>0.971370967741936</v>
      </c>
      <c r="Y62" s="70" t="n">
        <f aca="false">OphrsIn!Y61/SurveyHrsIn!Y62</f>
        <v>0.795972222222222</v>
      </c>
      <c r="Z62" s="70" t="n">
        <f aca="false">OphrsIn!Z61/SurveyHrsIn!Z62</f>
        <v>0</v>
      </c>
      <c r="AA62" s="70" t="n">
        <f aca="false">OphrsIn!AA61/SurveyHrsIn!AA62</f>
        <v>0.973611111111111</v>
      </c>
      <c r="AB62" s="70" t="n">
        <f aca="false">OphrsIn!AB61/SurveyHrsIn!AB62</f>
        <v>0.999731182795699</v>
      </c>
      <c r="AC62" s="70" t="n">
        <f aca="false">OphrsIn!AC61/SurveyHrsIn!AC62</f>
        <v>0.997043010752688</v>
      </c>
      <c r="AD62" s="70" t="n">
        <f aca="false">OphrsIn!AD61/SurveyHrsIn!AD62</f>
        <v>0.989732142857143</v>
      </c>
      <c r="AE62" s="70" t="n">
        <f aca="false">OphrsIn!AE61/SurveyHrsIn!AE62</f>
        <v>0.942080376344086</v>
      </c>
      <c r="AF62" s="70"/>
      <c r="AG62" s="70"/>
      <c r="AH62" s="70"/>
      <c r="AI62" s="70"/>
      <c r="AJ62" s="70"/>
      <c r="AK62" s="70"/>
      <c r="AL62" s="70"/>
      <c r="AM62" s="70"/>
      <c r="AN62" s="70"/>
      <c r="AO62" s="70" t="n">
        <f aca="false">AVERAGE(E62:P62)</f>
        <v>0.977423281526799</v>
      </c>
      <c r="AP62" s="70" t="n">
        <f aca="false">AVERAGE(Q62:AB62)</f>
        <v>0.871823076676907</v>
      </c>
      <c r="AQ62" s="70" t="n">
        <f aca="false">AVERAGE(AC62:AN62)</f>
        <v>0.976285176651306</v>
      </c>
      <c r="AR62" s="70" t="n">
        <f aca="false">AVERAGE(E62:G62)</f>
        <v>0.995632492893338</v>
      </c>
      <c r="AS62" s="70" t="n">
        <f aca="false">AVERAGE(H62:J62)</f>
        <v>0.993312425328555</v>
      </c>
      <c r="AT62" s="70" t="n">
        <f aca="false">AVERAGE(K62:M62)</f>
        <v>0.972918160095579</v>
      </c>
      <c r="AU62" s="70" t="n">
        <f aca="false">AVERAGE(N62:P62)</f>
        <v>0.947830047789725</v>
      </c>
      <c r="AV62" s="70" t="n">
        <f aca="false">AVERAGE(Q62:S62)</f>
        <v>0.930217933947773</v>
      </c>
      <c r="AW62" s="70" t="n">
        <f aca="false">AVERAGE(T62:V62)</f>
        <v>0.984910394265233</v>
      </c>
      <c r="AX62" s="70" t="n">
        <f aca="false">AVERAGE(W62:Y62)</f>
        <v>0.91438321385902</v>
      </c>
      <c r="AY62" s="70" t="n">
        <f aca="false">AVERAGE(Z62:AB62)</f>
        <v>0.657780764635603</v>
      </c>
      <c r="AZ62" s="70" t="n">
        <f aca="false">AVERAGE(AC62:AE62)</f>
        <v>0.976285176651306</v>
      </c>
    </row>
    <row r="63" customFormat="false" ht="12.75" hidden="false" customHeight="false" outlineLevel="0" collapsed="false">
      <c r="A63" s="69" t="s">
        <v>27</v>
      </c>
      <c r="B63" s="69" t="n">
        <v>2</v>
      </c>
      <c r="C63" s="69" t="n">
        <v>53</v>
      </c>
      <c r="D63" s="70" t="n">
        <f aca="false">OphrsIn!D62/SurveyHrsIn!D63</f>
        <v>0.998521505376344</v>
      </c>
      <c r="E63" s="70" t="n">
        <f aca="false">OphrsIn!E62/SurveyHrsIn!E63</f>
        <v>0.994489247311828</v>
      </c>
      <c r="F63" s="70" t="n">
        <f aca="false">OphrsIn!F62/SurveyHrsIn!F63</f>
        <v>0.744827586206897</v>
      </c>
      <c r="G63" s="70" t="n">
        <f aca="false">OphrsIn!G62/SurveyHrsIn!G63</f>
        <v>0.998387096774194</v>
      </c>
      <c r="H63" s="70" t="n">
        <f aca="false">OphrsIn!H62/SurveyHrsIn!H63</f>
        <v>0.999583333333333</v>
      </c>
      <c r="I63" s="70" t="n">
        <f aca="false">OphrsIn!I62/SurveyHrsIn!I63</f>
        <v>0.999462365591398</v>
      </c>
      <c r="J63" s="70" t="n">
        <f aca="false">OphrsIn!J62/SurveyHrsIn!J63</f>
        <v>0.929722222222222</v>
      </c>
      <c r="K63" s="70" t="n">
        <f aca="false">OphrsIn!K62/SurveyHrsIn!K63</f>
        <v>0.968279569892473</v>
      </c>
      <c r="L63" s="70" t="n">
        <f aca="false">OphrsIn!L62/SurveyHrsIn!L63</f>
        <v>0.970430107526882</v>
      </c>
      <c r="M63" s="70" t="n">
        <f aca="false">OphrsIn!M62/SurveyHrsIn!M63</f>
        <v>0.94375</v>
      </c>
      <c r="N63" s="70" t="n">
        <f aca="false">OphrsIn!N62/SurveyHrsIn!N63</f>
        <v>0.7875</v>
      </c>
      <c r="O63" s="70" t="n">
        <f aca="false">OphrsIn!O62/SurveyHrsIn!O63</f>
        <v>0.956388888888889</v>
      </c>
      <c r="P63" s="70" t="n">
        <f aca="false">OphrsIn!P62/SurveyHrsIn!P63</f>
        <v>0.886021505376344</v>
      </c>
      <c r="Q63" s="70" t="n">
        <f aca="false">OphrsIn!Q62/SurveyHrsIn!Q63</f>
        <v>0.947311827956989</v>
      </c>
      <c r="R63" s="70" t="n">
        <f aca="false">OphrsIn!R62/SurveyHrsIn!R63</f>
        <v>0.969047619047619</v>
      </c>
      <c r="S63" s="70" t="n">
        <f aca="false">OphrsIn!S62/SurveyHrsIn!S63</f>
        <v>0.921370967741936</v>
      </c>
      <c r="T63" s="70" t="n">
        <f aca="false">OphrsIn!T62/SurveyHrsIn!T63</f>
        <v>0.973055555555556</v>
      </c>
      <c r="U63" s="70" t="n">
        <f aca="false">OphrsIn!U62/SurveyHrsIn!U63</f>
        <v>0.912634408602151</v>
      </c>
      <c r="V63" s="70" t="n">
        <f aca="false">OphrsIn!V62/SurveyHrsIn!V63</f>
        <v>0.995694444444444</v>
      </c>
      <c r="W63" s="70" t="n">
        <f aca="false">OphrsIn!W62/SurveyHrsIn!W63</f>
        <v>0.971102150537634</v>
      </c>
      <c r="X63" s="70" t="n">
        <f aca="false">OphrsIn!X62/SurveyHrsIn!X63</f>
        <v>0.971505376344086</v>
      </c>
      <c r="Y63" s="70" t="n">
        <f aca="false">OphrsIn!Y62/SurveyHrsIn!Y63</f>
        <v>0.884583333333333</v>
      </c>
      <c r="Z63" s="70" t="n">
        <f aca="false">OphrsIn!Z62/SurveyHrsIn!Z63</f>
        <v>0.9</v>
      </c>
      <c r="AA63" s="70" t="n">
        <f aca="false">OphrsIn!AA62/SurveyHrsIn!AA63</f>
        <v>0.650972222222222</v>
      </c>
      <c r="AB63" s="70" t="n">
        <f aca="false">OphrsIn!AB62/SurveyHrsIn!AB63</f>
        <v>0.802284946236559</v>
      </c>
      <c r="AC63" s="70" t="n">
        <f aca="false">OphrsIn!AC62/SurveyHrsIn!AC63</f>
        <v>0.944220430107527</v>
      </c>
      <c r="AD63" s="70" t="n">
        <f aca="false">OphrsIn!AD62/SurveyHrsIn!AD63</f>
        <v>0.570684523809524</v>
      </c>
      <c r="AE63" s="70" t="n">
        <f aca="false">OphrsIn!AE62/SurveyHrsIn!AE63</f>
        <v>0.953434543010753</v>
      </c>
      <c r="AF63" s="70"/>
      <c r="AG63" s="70"/>
      <c r="AH63" s="70"/>
      <c r="AI63" s="70"/>
      <c r="AJ63" s="70"/>
      <c r="AK63" s="70"/>
      <c r="AL63" s="70"/>
      <c r="AM63" s="70"/>
      <c r="AN63" s="70"/>
      <c r="AO63" s="70" t="n">
        <f aca="false">AVERAGE(E63:P63)</f>
        <v>0.931570160260372</v>
      </c>
      <c r="AP63" s="70" t="n">
        <f aca="false">AVERAGE(Q63:AB63)</f>
        <v>0.908296904335211</v>
      </c>
      <c r="AQ63" s="70" t="n">
        <f aca="false">AVERAGE(AC63:AN63)</f>
        <v>0.822779832309268</v>
      </c>
      <c r="AR63" s="70" t="n">
        <f aca="false">AVERAGE(E63:G63)</f>
        <v>0.912567976764306</v>
      </c>
      <c r="AS63" s="70" t="n">
        <f aca="false">AVERAGE(H63:J63)</f>
        <v>0.976255973715651</v>
      </c>
      <c r="AT63" s="70" t="n">
        <f aca="false">AVERAGE(K63:M63)</f>
        <v>0.960819892473118</v>
      </c>
      <c r="AU63" s="70" t="n">
        <f aca="false">AVERAGE(N63:P63)</f>
        <v>0.876636798088411</v>
      </c>
      <c r="AV63" s="70" t="n">
        <f aca="false">AVERAGE(Q63:S63)</f>
        <v>0.945910138248848</v>
      </c>
      <c r="AW63" s="70" t="n">
        <f aca="false">AVERAGE(T63:V63)</f>
        <v>0.96046146953405</v>
      </c>
      <c r="AX63" s="70" t="n">
        <f aca="false">AVERAGE(W63:Y63)</f>
        <v>0.942396953405018</v>
      </c>
      <c r="AY63" s="70" t="n">
        <f aca="false">AVERAGE(Z63:AB63)</f>
        <v>0.784419056152927</v>
      </c>
      <c r="AZ63" s="70" t="n">
        <f aca="false">AVERAGE(AC63:AE63)</f>
        <v>0.822779832309268</v>
      </c>
    </row>
    <row r="64" customFormat="false" ht="12.75" hidden="false" customHeight="false" outlineLevel="0" collapsed="false">
      <c r="A64" s="69" t="s">
        <v>27</v>
      </c>
      <c r="B64" s="69" t="n">
        <v>2</v>
      </c>
      <c r="C64" s="69" t="n">
        <v>54</v>
      </c>
      <c r="D64" s="70" t="n">
        <f aca="false">OphrsIn!D63/SurveyHrsIn!D64</f>
        <v>0.990591397849462</v>
      </c>
      <c r="E64" s="70" t="n">
        <f aca="false">OphrsIn!E63/SurveyHrsIn!E64</f>
        <v>0.973924731182796</v>
      </c>
      <c r="F64" s="70" t="n">
        <f aca="false">OphrsIn!F63/SurveyHrsIn!F64</f>
        <v>0.854885057471264</v>
      </c>
      <c r="G64" s="70" t="n">
        <f aca="false">OphrsIn!G63/SurveyHrsIn!G64</f>
        <v>0.932661290322581</v>
      </c>
      <c r="H64" s="70" t="n">
        <f aca="false">OphrsIn!H63/SurveyHrsIn!H64</f>
        <v>0.903194444444444</v>
      </c>
      <c r="I64" s="70" t="n">
        <f aca="false">OphrsIn!I63/SurveyHrsIn!I64</f>
        <v>0.96008064516129</v>
      </c>
      <c r="J64" s="70" t="n">
        <f aca="false">OphrsIn!J63/SurveyHrsIn!J64</f>
        <v>0.986805555555556</v>
      </c>
      <c r="K64" s="70" t="n">
        <f aca="false">OphrsIn!K63/SurveyHrsIn!K64</f>
        <v>0.906182795698925</v>
      </c>
      <c r="L64" s="70" t="n">
        <f aca="false">OphrsIn!L63/SurveyHrsIn!L64</f>
        <v>0.991129032258065</v>
      </c>
      <c r="M64" s="70" t="n">
        <f aca="false">OphrsIn!M63/SurveyHrsIn!M64</f>
        <v>0.998055555555556</v>
      </c>
      <c r="N64" s="70" t="n">
        <f aca="false">OphrsIn!N63/SurveyHrsIn!N64</f>
        <v>0.986424731182796</v>
      </c>
      <c r="O64" s="70" t="n">
        <f aca="false">OphrsIn!O63/SurveyHrsIn!O64</f>
        <v>0.999722222222222</v>
      </c>
      <c r="P64" s="70" t="n">
        <f aca="false">OphrsIn!P63/SurveyHrsIn!P64</f>
        <v>0.869354838709677</v>
      </c>
      <c r="Q64" s="70" t="n">
        <f aca="false">OphrsIn!Q63/SurveyHrsIn!Q64</f>
        <v>0.483870967741936</v>
      </c>
      <c r="R64" s="70" t="n">
        <f aca="false">OphrsIn!R63/SurveyHrsIn!R64</f>
        <v>0.939880952380952</v>
      </c>
      <c r="S64" s="70" t="n">
        <f aca="false">OphrsIn!S63/SurveyHrsIn!S64</f>
        <v>0.925672043010753</v>
      </c>
      <c r="T64" s="70" t="n">
        <f aca="false">OphrsIn!T63/SurveyHrsIn!T64</f>
        <v>0.947083333333333</v>
      </c>
      <c r="U64" s="70" t="n">
        <f aca="false">OphrsIn!U63/SurveyHrsIn!U64</f>
        <v>0.999059139784946</v>
      </c>
      <c r="V64" s="70" t="n">
        <f aca="false">OphrsIn!V63/SurveyHrsIn!V64</f>
        <v>0.998055555555556</v>
      </c>
      <c r="W64" s="70" t="n">
        <f aca="false">OphrsIn!W63/SurveyHrsIn!W64</f>
        <v>0.993145161290323</v>
      </c>
      <c r="X64" s="70" t="n">
        <f aca="false">OphrsIn!X63/SurveyHrsIn!X64</f>
        <v>0.995833333333333</v>
      </c>
      <c r="Y64" s="70" t="n">
        <f aca="false">OphrsIn!Y63/SurveyHrsIn!Y64</f>
        <v>0.989027777777778</v>
      </c>
      <c r="Z64" s="70" t="n">
        <f aca="false">OphrsIn!Z63/SurveyHrsIn!Z64</f>
        <v>0.997849462365591</v>
      </c>
      <c r="AA64" s="70" t="n">
        <f aca="false">OphrsIn!AA63/SurveyHrsIn!AA64</f>
        <v>0.999861111111111</v>
      </c>
      <c r="AB64" s="70" t="n">
        <f aca="false">OphrsIn!AB63/SurveyHrsIn!AB64</f>
        <v>0.943817204301075</v>
      </c>
      <c r="AC64" s="70" t="n">
        <f aca="false">OphrsIn!AC63/SurveyHrsIn!AC64</f>
        <v>0.941801075268817</v>
      </c>
      <c r="AD64" s="70" t="n">
        <f aca="false">OphrsIn!AD63/SurveyHrsIn!AD64</f>
        <v>0.993154761904762</v>
      </c>
      <c r="AE64" s="70" t="n">
        <f aca="false">OphrsIn!AE63/SurveyHrsIn!AE64</f>
        <v>0.966634946236559</v>
      </c>
      <c r="AF64" s="70"/>
      <c r="AG64" s="70"/>
      <c r="AH64" s="70"/>
      <c r="AI64" s="70"/>
      <c r="AJ64" s="70"/>
      <c r="AK64" s="70"/>
      <c r="AL64" s="70"/>
      <c r="AM64" s="70"/>
      <c r="AN64" s="70"/>
      <c r="AO64" s="70" t="n">
        <f aca="false">AVERAGE(E64:P64)</f>
        <v>0.946868408313764</v>
      </c>
      <c r="AP64" s="70" t="n">
        <f aca="false">AVERAGE(Q64:AB64)</f>
        <v>0.934429670165557</v>
      </c>
      <c r="AQ64" s="70" t="n">
        <f aca="false">AVERAGE(AC64:AN64)</f>
        <v>0.967196927803379</v>
      </c>
      <c r="AR64" s="70" t="n">
        <f aca="false">AVERAGE(E64:G64)</f>
        <v>0.92049035965888</v>
      </c>
      <c r="AS64" s="70" t="n">
        <f aca="false">AVERAGE(H64:J64)</f>
        <v>0.95002688172043</v>
      </c>
      <c r="AT64" s="70" t="n">
        <f aca="false">AVERAGE(K64:M64)</f>
        <v>0.965122461170848</v>
      </c>
      <c r="AU64" s="70" t="n">
        <f aca="false">AVERAGE(N64:P64)</f>
        <v>0.951833930704898</v>
      </c>
      <c r="AV64" s="70" t="n">
        <f aca="false">AVERAGE(Q64:S64)</f>
        <v>0.783141321044547</v>
      </c>
      <c r="AW64" s="70" t="n">
        <f aca="false">AVERAGE(T64:V64)</f>
        <v>0.981399342891278</v>
      </c>
      <c r="AX64" s="70" t="n">
        <f aca="false">AVERAGE(W64:Y64)</f>
        <v>0.992668757467145</v>
      </c>
      <c r="AY64" s="70" t="n">
        <f aca="false">AVERAGE(Z64:AB64)</f>
        <v>0.980509259259259</v>
      </c>
      <c r="AZ64" s="70" t="n">
        <f aca="false">AVERAGE(AC64:AE64)</f>
        <v>0.967196927803379</v>
      </c>
    </row>
    <row r="65" customFormat="false" ht="12.75" hidden="false" customHeight="false" outlineLevel="0" collapsed="false">
      <c r="A65" s="69" t="s">
        <v>27</v>
      </c>
      <c r="B65" s="69" t="n">
        <v>2</v>
      </c>
      <c r="C65" s="69" t="n">
        <v>55</v>
      </c>
      <c r="D65" s="70" t="n">
        <f aca="false">OphrsIn!D64/SurveyHrsIn!D65</f>
        <v>0.998252688172043</v>
      </c>
      <c r="E65" s="70" t="n">
        <f aca="false">OphrsIn!E64/SurveyHrsIn!E65</f>
        <v>0.990188172043011</v>
      </c>
      <c r="F65" s="70" t="n">
        <f aca="false">OphrsIn!F64/SurveyHrsIn!F65</f>
        <v>0.973275862068965</v>
      </c>
      <c r="G65" s="70" t="n">
        <f aca="false">OphrsIn!G64/SurveyHrsIn!G65</f>
        <v>0.998252688172043</v>
      </c>
      <c r="H65" s="70" t="n">
        <f aca="false">OphrsIn!H64/SurveyHrsIn!H65</f>
        <v>0.948055555555556</v>
      </c>
      <c r="I65" s="70" t="n">
        <f aca="false">OphrsIn!I64/SurveyHrsIn!I65</f>
        <v>0.976478494623656</v>
      </c>
      <c r="J65" s="70" t="n">
        <f aca="false">OphrsIn!J64/SurveyHrsIn!J65</f>
        <v>0.960833333333333</v>
      </c>
      <c r="K65" s="70" t="n">
        <f aca="false">OphrsIn!K64/SurveyHrsIn!K65</f>
        <v>0.976344086021505</v>
      </c>
      <c r="L65" s="70" t="n">
        <f aca="false">OphrsIn!L64/SurveyHrsIn!L65</f>
        <v>0.98239247311828</v>
      </c>
      <c r="M65" s="70" t="n">
        <f aca="false">OphrsIn!M64/SurveyHrsIn!M65</f>
        <v>0.957361111111111</v>
      </c>
      <c r="N65" s="70" t="n">
        <f aca="false">OphrsIn!N64/SurveyHrsIn!N65</f>
        <v>0.986962365591398</v>
      </c>
      <c r="O65" s="70" t="n">
        <f aca="false">OphrsIn!O64/SurveyHrsIn!O65</f>
        <v>0.843055555555556</v>
      </c>
      <c r="P65" s="70" t="n">
        <f aca="false">OphrsIn!P64/SurveyHrsIn!P65</f>
        <v>0.825940860215054</v>
      </c>
      <c r="Q65" s="70" t="n">
        <f aca="false">OphrsIn!Q64/SurveyHrsIn!Q65</f>
        <v>0.909005376344086</v>
      </c>
      <c r="R65" s="70" t="n">
        <f aca="false">OphrsIn!R64/SurveyHrsIn!R65</f>
        <v>0.995833333333333</v>
      </c>
      <c r="S65" s="70" t="n">
        <f aca="false">OphrsIn!S64/SurveyHrsIn!S65</f>
        <v>0.971102150537634</v>
      </c>
      <c r="T65" s="70" t="n">
        <f aca="false">OphrsIn!T64/SurveyHrsIn!T65</f>
        <v>0.957222222222222</v>
      </c>
      <c r="U65" s="70" t="n">
        <f aca="false">OphrsIn!U64/SurveyHrsIn!U65</f>
        <v>0.87002688172043</v>
      </c>
      <c r="V65" s="70" t="n">
        <f aca="false">OphrsIn!V64/SurveyHrsIn!V65</f>
        <v>0.416388888888889</v>
      </c>
      <c r="W65" s="70" t="n">
        <f aca="false">OphrsIn!W64/SurveyHrsIn!W65</f>
        <v>0.506317204301075</v>
      </c>
      <c r="X65" s="70" t="n">
        <f aca="false">OphrsIn!X64/SurveyHrsIn!X65</f>
        <v>0.993951612903226</v>
      </c>
      <c r="Y65" s="70" t="n">
        <f aca="false">OphrsIn!Y64/SurveyHrsIn!Y65</f>
        <v>0.955277777777778</v>
      </c>
      <c r="Z65" s="70" t="n">
        <f aca="false">OphrsIn!Z64/SurveyHrsIn!Z65</f>
        <v>0.97755376344086</v>
      </c>
      <c r="AA65" s="70" t="n">
        <f aca="false">OphrsIn!AA64/SurveyHrsIn!AA65</f>
        <v>0.999861111111111</v>
      </c>
      <c r="AB65" s="70" t="n">
        <f aca="false">OphrsIn!AB64/SurveyHrsIn!AB65</f>
        <v>0.997043010752688</v>
      </c>
      <c r="AC65" s="70" t="n">
        <f aca="false">OphrsIn!AC64/SurveyHrsIn!AC65</f>
        <v>0.998655913978495</v>
      </c>
      <c r="AD65" s="70" t="n">
        <f aca="false">OphrsIn!AD64/SurveyHrsIn!AD65</f>
        <v>0.968452380952381</v>
      </c>
      <c r="AE65" s="70" t="n">
        <f aca="false">OphrsIn!AE64/SurveyHrsIn!AE65</f>
        <v>0.966386290322581</v>
      </c>
      <c r="AF65" s="70"/>
      <c r="AG65" s="70"/>
      <c r="AH65" s="70"/>
      <c r="AI65" s="70"/>
      <c r="AJ65" s="70"/>
      <c r="AK65" s="70"/>
      <c r="AL65" s="70"/>
      <c r="AM65" s="70"/>
      <c r="AN65" s="70"/>
      <c r="AO65" s="70" t="n">
        <f aca="false">AVERAGE(E65:P65)</f>
        <v>0.951595046450789</v>
      </c>
      <c r="AP65" s="70" t="n">
        <f aca="false">AVERAGE(Q65:AB65)</f>
        <v>0.879131944444444</v>
      </c>
      <c r="AQ65" s="70" t="n">
        <f aca="false">AVERAGE(AC65:AN65)</f>
        <v>0.977831528417819</v>
      </c>
      <c r="AR65" s="70" t="n">
        <f aca="false">AVERAGE(E65:G65)</f>
        <v>0.987238907428007</v>
      </c>
      <c r="AS65" s="70" t="n">
        <f aca="false">AVERAGE(H65:J65)</f>
        <v>0.961789127837515</v>
      </c>
      <c r="AT65" s="70" t="n">
        <f aca="false">AVERAGE(K65:M65)</f>
        <v>0.972032556750299</v>
      </c>
      <c r="AU65" s="70" t="n">
        <f aca="false">AVERAGE(N65:P65)</f>
        <v>0.885319593787336</v>
      </c>
      <c r="AV65" s="70" t="n">
        <f aca="false">AVERAGE(Q65:S65)</f>
        <v>0.958646953405018</v>
      </c>
      <c r="AW65" s="70" t="n">
        <f aca="false">AVERAGE(T65:V65)</f>
        <v>0.747879330943847</v>
      </c>
      <c r="AX65" s="70" t="n">
        <f aca="false">AVERAGE(W65:Y65)</f>
        <v>0.818515531660693</v>
      </c>
      <c r="AY65" s="70" t="n">
        <f aca="false">AVERAGE(Z65:AB65)</f>
        <v>0.99148596176822</v>
      </c>
      <c r="AZ65" s="70" t="n">
        <f aca="false">AVERAGE(AC65:AE65)</f>
        <v>0.977831528417819</v>
      </c>
    </row>
    <row r="66" customFormat="false" ht="12.75" hidden="false" customHeight="false" outlineLevel="0" collapsed="false">
      <c r="A66" s="69" t="s">
        <v>27</v>
      </c>
      <c r="B66" s="69" t="n">
        <v>2</v>
      </c>
      <c r="C66" s="69" t="n">
        <v>56</v>
      </c>
      <c r="D66" s="70" t="n">
        <f aca="false">OphrsIn!D65/SurveyHrsIn!D66</f>
        <v>0.956586021505376</v>
      </c>
      <c r="E66" s="70" t="n">
        <f aca="false">OphrsIn!E65/SurveyHrsIn!E66</f>
        <v>0.998387096774194</v>
      </c>
      <c r="F66" s="70" t="n">
        <f aca="false">OphrsIn!F65/SurveyHrsIn!F66</f>
        <v>0.949712643678161</v>
      </c>
      <c r="G66" s="70" t="n">
        <f aca="false">OphrsIn!G65/SurveyHrsIn!G66</f>
        <v>0.999596774193548</v>
      </c>
      <c r="H66" s="70" t="n">
        <f aca="false">OphrsIn!H65/SurveyHrsIn!H66</f>
        <v>0.974027777777778</v>
      </c>
      <c r="I66" s="70" t="n">
        <f aca="false">OphrsIn!I65/SurveyHrsIn!I66</f>
        <v>0.958870967741936</v>
      </c>
      <c r="J66" s="70" t="n">
        <f aca="false">OphrsIn!J65/SurveyHrsIn!J66</f>
        <v>0.998472222222222</v>
      </c>
      <c r="K66" s="70" t="n">
        <f aca="false">OphrsIn!K65/SurveyHrsIn!K66</f>
        <v>0.973118279569893</v>
      </c>
      <c r="L66" s="70" t="n">
        <f aca="false">OphrsIn!L65/SurveyHrsIn!L66</f>
        <v>0.961155913978495</v>
      </c>
      <c r="M66" s="70" t="n">
        <f aca="false">OphrsIn!M65/SurveyHrsIn!M66</f>
        <v>0.998611111111111</v>
      </c>
      <c r="N66" s="70" t="n">
        <f aca="false">OphrsIn!N65/SurveyHrsIn!N66</f>
        <v>0.99260752688172</v>
      </c>
      <c r="O66" s="70" t="n">
        <f aca="false">OphrsIn!O65/SurveyHrsIn!O66</f>
        <v>0.999861111111111</v>
      </c>
      <c r="P66" s="70" t="n">
        <f aca="false">OphrsIn!P65/SurveyHrsIn!P66</f>
        <v>0.975940860215054</v>
      </c>
      <c r="Q66" s="70" t="n">
        <f aca="false">OphrsIn!Q65/SurveyHrsIn!Q66</f>
        <v>0.978091397849462</v>
      </c>
      <c r="R66" s="70" t="n">
        <f aca="false">OphrsIn!R65/SurveyHrsIn!R66</f>
        <v>0.883184523809524</v>
      </c>
      <c r="S66" s="70" t="n">
        <f aca="false">OphrsIn!S65/SurveyHrsIn!S66</f>
        <v>0.999462365591398</v>
      </c>
      <c r="T66" s="70" t="n">
        <f aca="false">OphrsIn!T65/SurveyHrsIn!T66</f>
        <v>0.96875</v>
      </c>
      <c r="U66" s="70" t="n">
        <f aca="false">OphrsIn!U65/SurveyHrsIn!U66</f>
        <v>0.995161290322581</v>
      </c>
      <c r="V66" s="70" t="n">
        <f aca="false">OphrsIn!V65/SurveyHrsIn!V66</f>
        <v>0.987916666666667</v>
      </c>
      <c r="W66" s="70" t="n">
        <f aca="false">OphrsIn!W65/SurveyHrsIn!W66</f>
        <v>0.974193548387097</v>
      </c>
      <c r="X66" s="70" t="n">
        <f aca="false">OphrsIn!X65/SurveyHrsIn!X66</f>
        <v>0.995698924731183</v>
      </c>
      <c r="Y66" s="70" t="n">
        <f aca="false">OphrsIn!Y65/SurveyHrsIn!Y66</f>
        <v>0.982916666666667</v>
      </c>
      <c r="Z66" s="70" t="n">
        <f aca="false">OphrsIn!Z65/SurveyHrsIn!Z66</f>
        <v>0.970161290322581</v>
      </c>
      <c r="AA66" s="70" t="n">
        <f aca="false">OphrsIn!AA65/SurveyHrsIn!AA66</f>
        <v>0.999861111111111</v>
      </c>
      <c r="AB66" s="70" t="n">
        <f aca="false">OphrsIn!AB65/SurveyHrsIn!AB66</f>
        <v>0.999731182795699</v>
      </c>
      <c r="AC66" s="70" t="n">
        <f aca="false">OphrsIn!AC65/SurveyHrsIn!AC66</f>
        <v>0.241666666666667</v>
      </c>
      <c r="AD66" s="70" t="n">
        <f aca="false">OphrsIn!AD65/SurveyHrsIn!AD66</f>
        <v>0.863541666666667</v>
      </c>
      <c r="AE66" s="70" t="n">
        <f aca="false">OphrsIn!AE65/SurveyHrsIn!AE66</f>
        <v>0.974409005376344</v>
      </c>
      <c r="AF66" s="70"/>
      <c r="AG66" s="70"/>
      <c r="AH66" s="70"/>
      <c r="AI66" s="70"/>
      <c r="AJ66" s="70"/>
      <c r="AK66" s="70"/>
      <c r="AL66" s="70"/>
      <c r="AM66" s="70"/>
      <c r="AN66" s="70"/>
      <c r="AO66" s="70" t="n">
        <f aca="false">AVERAGE(E66:P66)</f>
        <v>0.981696857104602</v>
      </c>
      <c r="AP66" s="70" t="n">
        <f aca="false">AVERAGE(Q66:AB66)</f>
        <v>0.977927414021164</v>
      </c>
      <c r="AQ66" s="70" t="n">
        <f aca="false">AVERAGE(AC66:AN66)</f>
        <v>0.693205779569893</v>
      </c>
      <c r="AR66" s="70" t="n">
        <f aca="false">AVERAGE(E66:G66)</f>
        <v>0.982565504881968</v>
      </c>
      <c r="AS66" s="70" t="n">
        <f aca="false">AVERAGE(H66:J66)</f>
        <v>0.977123655913978</v>
      </c>
      <c r="AT66" s="70" t="n">
        <f aca="false">AVERAGE(K66:M66)</f>
        <v>0.977628434886499</v>
      </c>
      <c r="AU66" s="70" t="n">
        <f aca="false">AVERAGE(N66:P66)</f>
        <v>0.989469832735962</v>
      </c>
      <c r="AV66" s="70" t="n">
        <f aca="false">AVERAGE(Q66:S66)</f>
        <v>0.953579429083461</v>
      </c>
      <c r="AW66" s="70" t="n">
        <f aca="false">AVERAGE(T66:V66)</f>
        <v>0.983942652329749</v>
      </c>
      <c r="AX66" s="70" t="n">
        <f aca="false">AVERAGE(W66:Y66)</f>
        <v>0.984269713261649</v>
      </c>
      <c r="AY66" s="70" t="n">
        <f aca="false">AVERAGE(Z66:AB66)</f>
        <v>0.989917861409797</v>
      </c>
      <c r="AZ66" s="70" t="n">
        <f aca="false">AVERAGE(AC66:AE66)</f>
        <v>0.693205779569893</v>
      </c>
    </row>
    <row r="67" customFormat="false" ht="12.75" hidden="false" customHeight="false" outlineLevel="0" collapsed="false">
      <c r="A67" s="69" t="s">
        <v>27</v>
      </c>
      <c r="B67" s="69" t="n">
        <v>2</v>
      </c>
      <c r="C67" s="69" t="n">
        <v>57</v>
      </c>
      <c r="D67" s="70" t="n">
        <f aca="false">OphrsIn!D66/SurveyHrsIn!D67</f>
        <v>0.989381720430108</v>
      </c>
      <c r="E67" s="70" t="n">
        <f aca="false">OphrsIn!E66/SurveyHrsIn!E67</f>
        <v>0.997043010752688</v>
      </c>
      <c r="F67" s="70" t="n">
        <f aca="false">OphrsIn!F66/SurveyHrsIn!F67</f>
        <v>0.998850574712644</v>
      </c>
      <c r="G67" s="70" t="n">
        <f aca="false">OphrsIn!G66/SurveyHrsIn!G67</f>
        <v>0.997177419354839</v>
      </c>
      <c r="H67" s="70" t="n">
        <f aca="false">OphrsIn!H66/SurveyHrsIn!H67</f>
        <v>0.999583333333333</v>
      </c>
      <c r="I67" s="70" t="n">
        <f aca="false">OphrsIn!I66/SurveyHrsIn!I67</f>
        <v>0.989381720430108</v>
      </c>
      <c r="J67" s="70" t="n">
        <f aca="false">OphrsIn!J66/SurveyHrsIn!J67</f>
        <v>0.988611111111111</v>
      </c>
      <c r="K67" s="70" t="n">
        <f aca="false">OphrsIn!K66/SurveyHrsIn!K67</f>
        <v>0.976881720430108</v>
      </c>
      <c r="L67" s="70" t="n">
        <f aca="false">OphrsIn!L66/SurveyHrsIn!L67</f>
        <v>0.935349462365591</v>
      </c>
      <c r="M67" s="70" t="n">
        <f aca="false">OphrsIn!M66/SurveyHrsIn!M67</f>
        <v>0.981666666666667</v>
      </c>
      <c r="N67" s="70" t="n">
        <f aca="false">OphrsIn!N66/SurveyHrsIn!N67</f>
        <v>0.966532258064516</v>
      </c>
      <c r="O67" s="70" t="n">
        <f aca="false">OphrsIn!O66/SurveyHrsIn!O67</f>
        <v>0.997083333333333</v>
      </c>
      <c r="P67" s="70" t="n">
        <f aca="false">OphrsIn!P66/SurveyHrsIn!P67</f>
        <v>0.927688172043011</v>
      </c>
      <c r="Q67" s="70" t="n">
        <f aca="false">OphrsIn!Q66/SurveyHrsIn!Q67</f>
        <v>0.92244623655914</v>
      </c>
      <c r="R67" s="70" t="n">
        <f aca="false">OphrsIn!R66/SurveyHrsIn!R67</f>
        <v>0.896875</v>
      </c>
      <c r="S67" s="70" t="n">
        <f aca="false">OphrsIn!S66/SurveyHrsIn!S67</f>
        <v>0.984811827956989</v>
      </c>
      <c r="T67" s="70" t="n">
        <f aca="false">OphrsIn!T66/SurveyHrsIn!T67</f>
        <v>0.985277777777778</v>
      </c>
      <c r="U67" s="70" t="n">
        <f aca="false">OphrsIn!U66/SurveyHrsIn!U67</f>
        <v>0.993548387096774</v>
      </c>
      <c r="V67" s="70" t="n">
        <f aca="false">OphrsIn!V66/SurveyHrsIn!V67</f>
        <v>0.999583333333333</v>
      </c>
      <c r="W67" s="70" t="n">
        <f aca="false">OphrsIn!W66/SurveyHrsIn!W67</f>
        <v>0.976209677419355</v>
      </c>
      <c r="X67" s="70" t="n">
        <f aca="false">OphrsIn!X66/SurveyHrsIn!X67</f>
        <v>0.995833333333333</v>
      </c>
      <c r="Y67" s="70" t="n">
        <f aca="false">OphrsIn!Y66/SurveyHrsIn!Y67</f>
        <v>0.959444444444444</v>
      </c>
      <c r="Z67" s="70" t="n">
        <f aca="false">OphrsIn!Z66/SurveyHrsIn!Z67</f>
        <v>0.982123655913979</v>
      </c>
      <c r="AA67" s="70" t="n">
        <f aca="false">OphrsIn!AA66/SurveyHrsIn!AA67</f>
        <v>0.984861111111111</v>
      </c>
      <c r="AB67" s="70" t="n">
        <f aca="false">OphrsIn!AB66/SurveyHrsIn!AB67</f>
        <v>0.999327956989247</v>
      </c>
      <c r="AC67" s="70" t="n">
        <f aca="false">OphrsIn!AC66/SurveyHrsIn!AC67</f>
        <v>0.99489247311828</v>
      </c>
      <c r="AD67" s="70" t="n">
        <f aca="false">OphrsIn!AD66/SurveyHrsIn!AD67</f>
        <v>0.997767857142857</v>
      </c>
      <c r="AE67" s="70" t="n">
        <f aca="false">OphrsIn!AE66/SurveyHrsIn!AE67</f>
        <v>0.913055107526882</v>
      </c>
      <c r="AF67" s="70"/>
      <c r="AG67" s="70"/>
      <c r="AH67" s="70"/>
      <c r="AI67" s="70"/>
      <c r="AJ67" s="70"/>
      <c r="AK67" s="70"/>
      <c r="AL67" s="70"/>
      <c r="AM67" s="70"/>
      <c r="AN67" s="70"/>
      <c r="AO67" s="70" t="n">
        <f aca="false">AVERAGE(E67:P67)</f>
        <v>0.979654065216496</v>
      </c>
      <c r="AP67" s="70" t="n">
        <f aca="false">AVERAGE(Q67:AB67)</f>
        <v>0.97336189516129</v>
      </c>
      <c r="AQ67" s="70" t="n">
        <f aca="false">AVERAGE(AC67:AN67)</f>
        <v>0.968571812596006</v>
      </c>
      <c r="AR67" s="70" t="n">
        <f aca="false">AVERAGE(E67:G67)</f>
        <v>0.997690334940057</v>
      </c>
      <c r="AS67" s="70" t="n">
        <f aca="false">AVERAGE(H67:J67)</f>
        <v>0.992525388291517</v>
      </c>
      <c r="AT67" s="70" t="n">
        <f aca="false">AVERAGE(K67:M67)</f>
        <v>0.964632616487455</v>
      </c>
      <c r="AU67" s="70" t="n">
        <f aca="false">AVERAGE(N67:P67)</f>
        <v>0.963767921146954</v>
      </c>
      <c r="AV67" s="70" t="n">
        <f aca="false">AVERAGE(Q67:S67)</f>
        <v>0.934711021505376</v>
      </c>
      <c r="AW67" s="70" t="n">
        <f aca="false">AVERAGE(T67:V67)</f>
        <v>0.992803166069295</v>
      </c>
      <c r="AX67" s="70" t="n">
        <f aca="false">AVERAGE(W67:Y67)</f>
        <v>0.977162485065711</v>
      </c>
      <c r="AY67" s="70" t="n">
        <f aca="false">AVERAGE(Z67:AB67)</f>
        <v>0.988770908004779</v>
      </c>
      <c r="AZ67" s="70" t="n">
        <f aca="false">AVERAGE(AC67:AE67)</f>
        <v>0.968571812596006</v>
      </c>
    </row>
    <row r="68" customFormat="false" ht="12.75" hidden="false" customHeight="false" outlineLevel="0" collapsed="false">
      <c r="A68" s="69" t="s">
        <v>27</v>
      </c>
      <c r="B68" s="69" t="n">
        <v>2</v>
      </c>
      <c r="C68" s="69" t="n">
        <v>58</v>
      </c>
      <c r="D68" s="70" t="n">
        <f aca="false">OphrsIn!D67/SurveyHrsIn!D68</f>
        <v>0.997715053763441</v>
      </c>
      <c r="E68" s="70" t="n">
        <f aca="false">OphrsIn!E67/SurveyHrsIn!E68</f>
        <v>0.99758064516129</v>
      </c>
      <c r="F68" s="70" t="n">
        <f aca="false">OphrsIn!F67/SurveyHrsIn!F68</f>
        <v>0.966666666666667</v>
      </c>
      <c r="G68" s="70" t="n">
        <f aca="false">OphrsIn!G67/SurveyHrsIn!G68</f>
        <v>0.402822580645161</v>
      </c>
      <c r="H68" s="70" t="n">
        <f aca="false">OphrsIn!H67/SurveyHrsIn!H68</f>
        <v>0.000972222222222222</v>
      </c>
      <c r="I68" s="70" t="n">
        <f aca="false">OphrsIn!I67/SurveyHrsIn!I68</f>
        <v>0</v>
      </c>
      <c r="J68" s="70" t="n">
        <f aca="false">OphrsIn!J67/SurveyHrsIn!J68</f>
        <v>0</v>
      </c>
      <c r="K68" s="70" t="n">
        <f aca="false">OphrsIn!K67/SurveyHrsIn!K68</f>
        <v>0.49502688172043</v>
      </c>
      <c r="L68" s="70" t="n">
        <f aca="false">OphrsIn!L67/SurveyHrsIn!L68</f>
        <v>0.969086021505376</v>
      </c>
      <c r="M68" s="70" t="n">
        <f aca="false">OphrsIn!M67/SurveyHrsIn!M68</f>
        <v>0.998611111111111</v>
      </c>
      <c r="N68" s="70" t="n">
        <f aca="false">OphrsIn!N67/SurveyHrsIn!N68</f>
        <v>0.999462365591398</v>
      </c>
      <c r="O68" s="70" t="n">
        <f aca="false">OphrsIn!O67/SurveyHrsIn!O68</f>
        <v>0.997777777777778</v>
      </c>
      <c r="P68" s="70" t="n">
        <f aca="false">OphrsIn!P67/SurveyHrsIn!P68</f>
        <v>0.999731182795699</v>
      </c>
      <c r="Q68" s="70" t="n">
        <f aca="false">OphrsIn!Q67/SurveyHrsIn!Q68</f>
        <v>0.997715053763441</v>
      </c>
      <c r="R68" s="70" t="n">
        <f aca="false">OphrsIn!R67/SurveyHrsIn!R68</f>
        <v>0.929315476190476</v>
      </c>
      <c r="S68" s="70" t="n">
        <f aca="false">OphrsIn!S67/SurveyHrsIn!S68</f>
        <v>0.99986559139785</v>
      </c>
      <c r="T68" s="70" t="n">
        <f aca="false">OphrsIn!T67/SurveyHrsIn!T68</f>
        <v>0.983611111111111</v>
      </c>
      <c r="U68" s="70" t="n">
        <f aca="false">OphrsIn!U67/SurveyHrsIn!U68</f>
        <v>0.963037634408602</v>
      </c>
      <c r="V68" s="70" t="n">
        <f aca="false">OphrsIn!V67/SurveyHrsIn!V68</f>
        <v>0.993333333333333</v>
      </c>
      <c r="W68" s="70" t="n">
        <f aca="false">OphrsIn!W67/SurveyHrsIn!W68</f>
        <v>0.997043010752688</v>
      </c>
      <c r="X68" s="70" t="n">
        <f aca="false">OphrsIn!X67/SurveyHrsIn!X68</f>
        <v>0.983602150537634</v>
      </c>
      <c r="Y68" s="70" t="n">
        <f aca="false">OphrsIn!Y67/SurveyHrsIn!Y68</f>
        <v>0.940555555555556</v>
      </c>
      <c r="Z68" s="70" t="n">
        <f aca="false">OphrsIn!Z67/SurveyHrsIn!Z68</f>
        <v>0.994758064516129</v>
      </c>
      <c r="AA68" s="70" t="n">
        <f aca="false">OphrsIn!AA67/SurveyHrsIn!AA68</f>
        <v>0.986111111111111</v>
      </c>
      <c r="AB68" s="70" t="n">
        <f aca="false">OphrsIn!AB67/SurveyHrsIn!AB68</f>
        <v>0.964516129032258</v>
      </c>
      <c r="AC68" s="70" t="n">
        <f aca="false">OphrsIn!AC67/SurveyHrsIn!AC68</f>
        <v>0.724731182795699</v>
      </c>
      <c r="AD68" s="70" t="n">
        <f aca="false">OphrsIn!AD67/SurveyHrsIn!AD68</f>
        <v>0.992708333333333</v>
      </c>
      <c r="AE68" s="70" t="n">
        <f aca="false">OphrsIn!AE67/SurveyHrsIn!AE68</f>
        <v>0.974356720430108</v>
      </c>
      <c r="AF68" s="70"/>
      <c r="AG68" s="70"/>
      <c r="AH68" s="70"/>
      <c r="AI68" s="70"/>
      <c r="AJ68" s="70"/>
      <c r="AK68" s="70"/>
      <c r="AL68" s="70"/>
      <c r="AM68" s="70"/>
      <c r="AN68" s="70"/>
      <c r="AO68" s="70" t="n">
        <f aca="false">AVERAGE(E68:P68)</f>
        <v>0.652311454599761</v>
      </c>
      <c r="AP68" s="70" t="n">
        <f aca="false">AVERAGE(Q68:AB68)</f>
        <v>0.977788685142516</v>
      </c>
      <c r="AQ68" s="70" t="n">
        <f aca="false">AVERAGE(AC68:AN68)</f>
        <v>0.89726541218638</v>
      </c>
      <c r="AR68" s="70" t="n">
        <f aca="false">AVERAGE(E68:G68)</f>
        <v>0.78902329749104</v>
      </c>
      <c r="AS68" s="70" t="n">
        <f aca="false">AVERAGE(H68:J68)</f>
        <v>0.000324074074074074</v>
      </c>
      <c r="AT68" s="70" t="n">
        <f aca="false">AVERAGE(K68:M68)</f>
        <v>0.820908004778973</v>
      </c>
      <c r="AU68" s="70" t="n">
        <f aca="false">AVERAGE(N68:P68)</f>
        <v>0.998990442054958</v>
      </c>
      <c r="AV68" s="70" t="n">
        <f aca="false">AVERAGE(Q68:S68)</f>
        <v>0.975632040450589</v>
      </c>
      <c r="AW68" s="70" t="n">
        <f aca="false">AVERAGE(T68:V68)</f>
        <v>0.979994026284349</v>
      </c>
      <c r="AX68" s="70" t="n">
        <f aca="false">AVERAGE(W68:Y68)</f>
        <v>0.973733572281959</v>
      </c>
      <c r="AY68" s="70" t="n">
        <f aca="false">AVERAGE(Z68:AB68)</f>
        <v>0.981795101553166</v>
      </c>
      <c r="AZ68" s="70" t="n">
        <f aca="false">AVERAGE(AC68:AE68)</f>
        <v>0.89726541218638</v>
      </c>
    </row>
    <row r="69" customFormat="false" ht="12.75" hidden="false" customHeight="false" outlineLevel="0" collapsed="false">
      <c r="A69" s="69" t="s">
        <v>27</v>
      </c>
      <c r="B69" s="69" t="n">
        <v>2</v>
      </c>
      <c r="C69" s="69" t="n">
        <v>59</v>
      </c>
      <c r="D69" s="70" t="n">
        <f aca="false">OphrsIn!D68/SurveyHrsIn!D69</f>
        <v>0.993413978494624</v>
      </c>
      <c r="E69" s="70" t="n">
        <f aca="false">OphrsIn!E68/SurveyHrsIn!E69</f>
        <v>0.915860215053763</v>
      </c>
      <c r="F69" s="70" t="n">
        <f aca="false">OphrsIn!F68/SurveyHrsIn!F69</f>
        <v>0.982902298850575</v>
      </c>
      <c r="G69" s="70" t="n">
        <f aca="false">OphrsIn!G68/SurveyHrsIn!G69</f>
        <v>0.969758064516129</v>
      </c>
      <c r="H69" s="70" t="n">
        <f aca="false">OphrsIn!H68/SurveyHrsIn!H69</f>
        <v>0.907083333333333</v>
      </c>
      <c r="I69" s="70" t="n">
        <f aca="false">OphrsIn!I68/SurveyHrsIn!I69</f>
        <v>0.99986559139785</v>
      </c>
      <c r="J69" s="70" t="n">
        <f aca="false">OphrsIn!J68/SurveyHrsIn!J69</f>
        <v>0.931527777777778</v>
      </c>
      <c r="K69" s="70" t="n">
        <f aca="false">OphrsIn!K68/SurveyHrsIn!K69</f>
        <v>0.976881720430108</v>
      </c>
      <c r="L69" s="70" t="n">
        <f aca="false">OphrsIn!L68/SurveyHrsIn!L69</f>
        <v>0.995833333333333</v>
      </c>
      <c r="M69" s="70" t="n">
        <f aca="false">OphrsIn!M68/SurveyHrsIn!M69</f>
        <v>0.915</v>
      </c>
      <c r="N69" s="70" t="n">
        <f aca="false">OphrsIn!N68/SurveyHrsIn!N69</f>
        <v>0.974596774193548</v>
      </c>
      <c r="O69" s="70" t="n">
        <f aca="false">OphrsIn!O68/SurveyHrsIn!O69</f>
        <v>0.704861111111111</v>
      </c>
      <c r="P69" s="70" t="n">
        <f aca="false">OphrsIn!P68/SurveyHrsIn!P69</f>
        <v>0.819623655913979</v>
      </c>
      <c r="Q69" s="70" t="n">
        <f aca="false">OphrsIn!Q68/SurveyHrsIn!Q69</f>
        <v>0.840322580645161</v>
      </c>
      <c r="R69" s="70" t="n">
        <f aca="false">OphrsIn!R68/SurveyHrsIn!R69</f>
        <v>0.826785714285714</v>
      </c>
      <c r="S69" s="70" t="n">
        <f aca="false">OphrsIn!S68/SurveyHrsIn!S69</f>
        <v>0.79502688172043</v>
      </c>
      <c r="T69" s="70" t="n">
        <f aca="false">OphrsIn!T68/SurveyHrsIn!T69</f>
        <v>0.867083333333333</v>
      </c>
      <c r="U69" s="70" t="n">
        <f aca="false">OphrsIn!U68/SurveyHrsIn!U69</f>
        <v>0.891801075268817</v>
      </c>
      <c r="V69" s="70" t="n">
        <f aca="false">OphrsIn!V68/SurveyHrsIn!V69</f>
        <v>0.969444444444444</v>
      </c>
      <c r="W69" s="70" t="n">
        <f aca="false">OphrsIn!W68/SurveyHrsIn!W69</f>
        <v>0.975537634408602</v>
      </c>
      <c r="X69" s="70" t="n">
        <f aca="false">OphrsIn!X68/SurveyHrsIn!X69</f>
        <v>0.919354838709677</v>
      </c>
      <c r="Y69" s="70" t="n">
        <f aca="false">OphrsIn!Y68/SurveyHrsIn!Y69</f>
        <v>0.939722222222222</v>
      </c>
      <c r="Z69" s="70" t="n">
        <f aca="false">OphrsIn!Z68/SurveyHrsIn!Z69</f>
        <v>0.707661290322581</v>
      </c>
      <c r="AA69" s="70" t="n">
        <f aca="false">OphrsIn!AA68/SurveyHrsIn!AA69</f>
        <v>0.965416666666667</v>
      </c>
      <c r="AB69" s="70" t="n">
        <f aca="false">OphrsIn!AB68/SurveyHrsIn!AB69</f>
        <v>0.998521505376344</v>
      </c>
      <c r="AC69" s="70" t="n">
        <f aca="false">OphrsIn!AC68/SurveyHrsIn!AC69</f>
        <v>1</v>
      </c>
      <c r="AD69" s="70" t="n">
        <f aca="false">OphrsIn!AD68/SurveyHrsIn!AD69</f>
        <v>0.986011904761905</v>
      </c>
      <c r="AE69" s="70" t="n">
        <f aca="false">OphrsIn!AE68/SurveyHrsIn!AE69</f>
        <v>0.976640188172043</v>
      </c>
      <c r="AF69" s="70"/>
      <c r="AG69" s="70"/>
      <c r="AH69" s="70"/>
      <c r="AI69" s="70"/>
      <c r="AJ69" s="70"/>
      <c r="AK69" s="70"/>
      <c r="AL69" s="70"/>
      <c r="AM69" s="70"/>
      <c r="AN69" s="70"/>
      <c r="AO69" s="70" t="n">
        <f aca="false">AVERAGE(E69:P69)</f>
        <v>0.924482822992626</v>
      </c>
      <c r="AP69" s="70" t="n">
        <f aca="false">AVERAGE(Q69:AB69)</f>
        <v>0.891389848950333</v>
      </c>
      <c r="AQ69" s="70" t="n">
        <f aca="false">AVERAGE(AC69:AN69)</f>
        <v>0.987550697644649</v>
      </c>
      <c r="AR69" s="70" t="n">
        <f aca="false">AVERAGE(E69:G69)</f>
        <v>0.956173526140156</v>
      </c>
      <c r="AS69" s="70" t="n">
        <f aca="false">AVERAGE(H69:J69)</f>
        <v>0.94615890083632</v>
      </c>
      <c r="AT69" s="70" t="n">
        <f aca="false">AVERAGE(K69:M69)</f>
        <v>0.962571684587814</v>
      </c>
      <c r="AU69" s="70" t="n">
        <f aca="false">AVERAGE(N69:P69)</f>
        <v>0.833027180406213</v>
      </c>
      <c r="AV69" s="70" t="n">
        <f aca="false">AVERAGE(Q69:S69)</f>
        <v>0.820711725550435</v>
      </c>
      <c r="AW69" s="70" t="n">
        <f aca="false">AVERAGE(T69:V69)</f>
        <v>0.909442951015532</v>
      </c>
      <c r="AX69" s="70" t="n">
        <f aca="false">AVERAGE(W69:Y69)</f>
        <v>0.944871565113501</v>
      </c>
      <c r="AY69" s="70" t="n">
        <f aca="false">AVERAGE(Z69:AB69)</f>
        <v>0.890533154121864</v>
      </c>
      <c r="AZ69" s="70" t="n">
        <f aca="false">AVERAGE(AC69:AE69)</f>
        <v>0.987550697644649</v>
      </c>
    </row>
    <row r="70" customFormat="false" ht="12.75" hidden="false" customHeight="false" outlineLevel="0" collapsed="false">
      <c r="A70" s="69" t="s">
        <v>27</v>
      </c>
      <c r="B70" s="69" t="n">
        <v>2</v>
      </c>
      <c r="C70" s="69" t="n">
        <v>60</v>
      </c>
      <c r="D70" s="70" t="n">
        <f aca="false">OphrsIn!D69/SurveyHrsIn!D70</f>
        <v>0.959543010752688</v>
      </c>
      <c r="E70" s="70" t="n">
        <f aca="false">OphrsIn!E69/SurveyHrsIn!E70</f>
        <v>0.970564516129032</v>
      </c>
      <c r="F70" s="70" t="n">
        <f aca="false">OphrsIn!F69/SurveyHrsIn!F70</f>
        <v>0.944396551724138</v>
      </c>
      <c r="G70" s="70" t="n">
        <f aca="false">OphrsIn!G69/SurveyHrsIn!G70</f>
        <v>0.973655913978495</v>
      </c>
      <c r="H70" s="70" t="n">
        <f aca="false">OphrsIn!H69/SurveyHrsIn!H70</f>
        <v>0.938472222222222</v>
      </c>
      <c r="I70" s="70" t="n">
        <f aca="false">OphrsIn!I69/SurveyHrsIn!I70</f>
        <v>0.916935483870968</v>
      </c>
      <c r="J70" s="70" t="n">
        <f aca="false">OphrsIn!J69/SurveyHrsIn!J70</f>
        <v>0.998611111111111</v>
      </c>
      <c r="K70" s="70" t="n">
        <f aca="false">OphrsIn!K69/SurveyHrsIn!K70</f>
        <v>0.987096774193548</v>
      </c>
      <c r="L70" s="70" t="n">
        <f aca="false">OphrsIn!L69/SurveyHrsIn!L70</f>
        <v>0.996505376344086</v>
      </c>
      <c r="M70" s="70" t="n">
        <f aca="false">OphrsIn!M69/SurveyHrsIn!M70</f>
        <v>0.997916666666667</v>
      </c>
      <c r="N70" s="70" t="n">
        <f aca="false">OphrsIn!N69/SurveyHrsIn!N70</f>
        <v>0.998521505376344</v>
      </c>
      <c r="O70" s="70" t="n">
        <f aca="false">OphrsIn!O69/SurveyHrsIn!O70</f>
        <v>0.999166666666667</v>
      </c>
      <c r="P70" s="70" t="n">
        <f aca="false">OphrsIn!P69/SurveyHrsIn!P70</f>
        <v>0.973521505376344</v>
      </c>
      <c r="Q70" s="70" t="n">
        <f aca="false">OphrsIn!Q69/SurveyHrsIn!Q70</f>
        <v>0.997311827956989</v>
      </c>
      <c r="R70" s="70" t="n">
        <f aca="false">OphrsIn!R69/SurveyHrsIn!R70</f>
        <v>0.978869047619048</v>
      </c>
      <c r="S70" s="70" t="n">
        <f aca="false">OphrsIn!S69/SurveyHrsIn!S70</f>
        <v>0.999193548387097</v>
      </c>
      <c r="T70" s="70" t="n">
        <f aca="false">OphrsIn!T69/SurveyHrsIn!T70</f>
        <v>0.993611111111111</v>
      </c>
      <c r="U70" s="70" t="n">
        <f aca="false">OphrsIn!U69/SurveyHrsIn!U70</f>
        <v>0.992876344086022</v>
      </c>
      <c r="V70" s="70" t="n">
        <f aca="false">OphrsIn!V69/SurveyHrsIn!V70</f>
        <v>0.999166666666667</v>
      </c>
      <c r="W70" s="70" t="n">
        <f aca="false">OphrsIn!W69/SurveyHrsIn!W70</f>
        <v>0.997177419354839</v>
      </c>
      <c r="X70" s="70" t="n">
        <f aca="false">OphrsIn!X69/SurveyHrsIn!X70</f>
        <v>0.9875</v>
      </c>
      <c r="Y70" s="70" t="n">
        <f aca="false">OphrsIn!Y69/SurveyHrsIn!Y70</f>
        <v>0.993472222222222</v>
      </c>
      <c r="Z70" s="70" t="n">
        <f aca="false">OphrsIn!Z69/SurveyHrsIn!Z70</f>
        <v>0.991935483870968</v>
      </c>
      <c r="AA70" s="70" t="n">
        <f aca="false">OphrsIn!AA69/SurveyHrsIn!AA70</f>
        <v>0.9975</v>
      </c>
      <c r="AB70" s="70" t="n">
        <f aca="false">OphrsIn!AB69/SurveyHrsIn!AB70</f>
        <v>0.995295698924731</v>
      </c>
      <c r="AC70" s="70" t="n">
        <f aca="false">OphrsIn!AC69/SurveyHrsIn!AC70</f>
        <v>0.99986559139785</v>
      </c>
      <c r="AD70" s="70" t="n">
        <f aca="false">OphrsIn!AD69/SurveyHrsIn!AD70</f>
        <v>0.995089285714286</v>
      </c>
      <c r="AE70" s="70" t="n">
        <f aca="false">OphrsIn!AE69/SurveyHrsIn!AE70</f>
        <v>0.975425940860215</v>
      </c>
      <c r="AF70" s="70"/>
      <c r="AG70" s="70"/>
      <c r="AH70" s="70"/>
      <c r="AI70" s="70"/>
      <c r="AJ70" s="70"/>
      <c r="AK70" s="70"/>
      <c r="AL70" s="70"/>
      <c r="AM70" s="70"/>
      <c r="AN70" s="70"/>
      <c r="AO70" s="70" t="n">
        <f aca="false">AVERAGE(E70:P70)</f>
        <v>0.974613691138302</v>
      </c>
      <c r="AP70" s="70" t="n">
        <f aca="false">AVERAGE(Q70:AB70)</f>
        <v>0.993659114183308</v>
      </c>
      <c r="AQ70" s="70" t="n">
        <f aca="false">AVERAGE(AC70:AN70)</f>
        <v>0.990126939324117</v>
      </c>
      <c r="AR70" s="70" t="n">
        <f aca="false">AVERAGE(E70:G70)</f>
        <v>0.962872327277222</v>
      </c>
      <c r="AS70" s="70" t="n">
        <f aca="false">AVERAGE(H70:J70)</f>
        <v>0.951339605734767</v>
      </c>
      <c r="AT70" s="70" t="n">
        <f aca="false">AVERAGE(K70:M70)</f>
        <v>0.993839605734767</v>
      </c>
      <c r="AU70" s="70" t="n">
        <f aca="false">AVERAGE(N70:P70)</f>
        <v>0.990403225806452</v>
      </c>
      <c r="AV70" s="70" t="n">
        <f aca="false">AVERAGE(Q70:S70)</f>
        <v>0.991791474654378</v>
      </c>
      <c r="AW70" s="70" t="n">
        <f aca="false">AVERAGE(T70:V70)</f>
        <v>0.995218040621266</v>
      </c>
      <c r="AX70" s="70" t="n">
        <f aca="false">AVERAGE(W70:Y70)</f>
        <v>0.992716547192354</v>
      </c>
      <c r="AY70" s="70" t="n">
        <f aca="false">AVERAGE(Z70:AB70)</f>
        <v>0.994910394265233</v>
      </c>
      <c r="AZ70" s="70" t="n">
        <f aca="false">AVERAGE(AC70:AE70)</f>
        <v>0.990126939324117</v>
      </c>
    </row>
    <row r="71" customFormat="false" ht="12.75" hidden="false" customHeight="false" outlineLevel="0" collapsed="false">
      <c r="A71" s="69" t="s">
        <v>27</v>
      </c>
      <c r="B71" s="69" t="n">
        <v>2</v>
      </c>
      <c r="C71" s="69" t="n">
        <v>61</v>
      </c>
      <c r="D71" s="70" t="n">
        <f aca="false">OphrsIn!D70/SurveyHrsIn!D71</f>
        <v>0.994489247311828</v>
      </c>
      <c r="E71" s="70" t="n">
        <f aca="false">OphrsIn!E70/SurveyHrsIn!E71</f>
        <v>0.98494623655914</v>
      </c>
      <c r="F71" s="70" t="n">
        <f aca="false">OphrsIn!F70/SurveyHrsIn!F71</f>
        <v>0.919971264367816</v>
      </c>
      <c r="G71" s="70" t="n">
        <f aca="false">OphrsIn!G70/SurveyHrsIn!G71</f>
        <v>0.956182795698925</v>
      </c>
      <c r="H71" s="70" t="n">
        <f aca="false">OphrsIn!H70/SurveyHrsIn!H71</f>
        <v>0.975694444444444</v>
      </c>
      <c r="I71" s="70" t="n">
        <f aca="false">OphrsIn!I70/SurveyHrsIn!I71</f>
        <v>0.951075268817204</v>
      </c>
      <c r="J71" s="70" t="n">
        <f aca="false">OphrsIn!J70/SurveyHrsIn!J71</f>
        <v>0.946666666666667</v>
      </c>
      <c r="K71" s="70" t="n">
        <f aca="false">OphrsIn!K70/SurveyHrsIn!K71</f>
        <v>0.960483870967742</v>
      </c>
      <c r="L71" s="70" t="n">
        <f aca="false">OphrsIn!L70/SurveyHrsIn!L71</f>
        <v>0.995430107526882</v>
      </c>
      <c r="M71" s="70" t="n">
        <f aca="false">OphrsIn!M70/SurveyHrsIn!M71</f>
        <v>0.981944444444444</v>
      </c>
      <c r="N71" s="70" t="n">
        <f aca="false">OphrsIn!N70/SurveyHrsIn!N71</f>
        <v>0.984543010752688</v>
      </c>
      <c r="O71" s="70" t="n">
        <f aca="false">OphrsIn!O70/SurveyHrsIn!O71</f>
        <v>0.783888888888889</v>
      </c>
      <c r="P71" s="70" t="n">
        <f aca="false">OphrsIn!P70/SurveyHrsIn!P71</f>
        <v>0.635215053763441</v>
      </c>
      <c r="Q71" s="70" t="n">
        <f aca="false">OphrsIn!Q70/SurveyHrsIn!Q71</f>
        <v>0.4875</v>
      </c>
      <c r="R71" s="70" t="n">
        <f aca="false">OphrsIn!R70/SurveyHrsIn!R71</f>
        <v>0.978869047619048</v>
      </c>
      <c r="S71" s="70" t="n">
        <f aca="false">OphrsIn!S70/SurveyHrsIn!S71</f>
        <v>0.983870967741936</v>
      </c>
      <c r="T71" s="70" t="n">
        <f aca="false">OphrsIn!T70/SurveyHrsIn!T71</f>
        <v>0.981111111111111</v>
      </c>
      <c r="U71" s="70" t="n">
        <f aca="false">OphrsIn!U70/SurveyHrsIn!U71</f>
        <v>0.996102150537634</v>
      </c>
      <c r="V71" s="70" t="n">
        <f aca="false">OphrsIn!V70/SurveyHrsIn!V71</f>
        <v>0.981111111111111</v>
      </c>
      <c r="W71" s="70" t="n">
        <f aca="false">OphrsIn!W70/SurveyHrsIn!W71</f>
        <v>0.988575268817204</v>
      </c>
      <c r="X71" s="70" t="n">
        <f aca="false">OphrsIn!X70/SurveyHrsIn!X71</f>
        <v>0.995833333333333</v>
      </c>
      <c r="Y71" s="70" t="n">
        <f aca="false">OphrsIn!Y70/SurveyHrsIn!Y71</f>
        <v>0.0466666666666667</v>
      </c>
      <c r="Z71" s="70" t="n">
        <f aca="false">OphrsIn!Z70/SurveyHrsIn!Z71</f>
        <v>0</v>
      </c>
      <c r="AA71" s="70" t="n">
        <f aca="false">OphrsIn!AA70/SurveyHrsIn!AA71</f>
        <v>0.85375</v>
      </c>
      <c r="AB71" s="70" t="n">
        <f aca="false">OphrsIn!AB70/SurveyHrsIn!AB71</f>
        <v>0.999731182795699</v>
      </c>
      <c r="AC71" s="70" t="n">
        <f aca="false">OphrsIn!AC70/SurveyHrsIn!AC71</f>
        <v>0.973924731182796</v>
      </c>
      <c r="AD71" s="70" t="n">
        <f aca="false">OphrsIn!AD70/SurveyHrsIn!AD71</f>
        <v>0.995238095238095</v>
      </c>
      <c r="AE71" s="70" t="n">
        <f aca="false">OphrsIn!AE70/SurveyHrsIn!AE71</f>
        <v>0.977101209677419</v>
      </c>
      <c r="AF71" s="70"/>
      <c r="AG71" s="70"/>
      <c r="AH71" s="70"/>
      <c r="AI71" s="70"/>
      <c r="AJ71" s="70"/>
      <c r="AK71" s="70"/>
      <c r="AL71" s="70"/>
      <c r="AM71" s="70"/>
      <c r="AN71" s="70"/>
      <c r="AO71" s="70" t="n">
        <f aca="false">AVERAGE(E71:P71)</f>
        <v>0.92300350440819</v>
      </c>
      <c r="AP71" s="70" t="n">
        <f aca="false">AVERAGE(Q71:AB71)</f>
        <v>0.774426736644479</v>
      </c>
      <c r="AQ71" s="70" t="n">
        <f aca="false">AVERAGE(AC71:AN71)</f>
        <v>0.98208801203277</v>
      </c>
      <c r="AR71" s="70" t="n">
        <f aca="false">AVERAGE(E71:G71)</f>
        <v>0.953700098875294</v>
      </c>
      <c r="AS71" s="70" t="n">
        <f aca="false">AVERAGE(H71:J71)</f>
        <v>0.957812126642772</v>
      </c>
      <c r="AT71" s="70" t="n">
        <f aca="false">AVERAGE(K71:M71)</f>
        <v>0.979286140979689</v>
      </c>
      <c r="AU71" s="70" t="n">
        <f aca="false">AVERAGE(N71:P71)</f>
        <v>0.801215651135006</v>
      </c>
      <c r="AV71" s="70" t="n">
        <f aca="false">AVERAGE(Q71:S71)</f>
        <v>0.816746671786994</v>
      </c>
      <c r="AW71" s="70" t="n">
        <f aca="false">AVERAGE(T71:V71)</f>
        <v>0.986108124253286</v>
      </c>
      <c r="AX71" s="70" t="n">
        <f aca="false">AVERAGE(W71:Y71)</f>
        <v>0.677025089605735</v>
      </c>
      <c r="AY71" s="70" t="n">
        <f aca="false">AVERAGE(Z71:AB71)</f>
        <v>0.6178270609319</v>
      </c>
      <c r="AZ71" s="70" t="n">
        <f aca="false">AVERAGE(AC71:AE71)</f>
        <v>0.98208801203277</v>
      </c>
    </row>
    <row r="72" customFormat="false" ht="12.75" hidden="false" customHeight="false" outlineLevel="0" collapsed="false">
      <c r="A72" s="69" t="s">
        <v>27</v>
      </c>
      <c r="B72" s="69" t="n">
        <v>2</v>
      </c>
      <c r="C72" s="69" t="n">
        <v>62</v>
      </c>
      <c r="D72" s="70" t="n">
        <f aca="false">OphrsIn!D71/SurveyHrsIn!D72</f>
        <v>0.989516129032258</v>
      </c>
      <c r="E72" s="70" t="n">
        <f aca="false">OphrsIn!E71/SurveyHrsIn!E72</f>
        <v>0.983467741935484</v>
      </c>
      <c r="F72" s="70" t="n">
        <f aca="false">OphrsIn!F71/SurveyHrsIn!F72</f>
        <v>0.981034482758621</v>
      </c>
      <c r="G72" s="70" t="n">
        <f aca="false">OphrsIn!G71/SurveyHrsIn!G72</f>
        <v>0.999596774193548</v>
      </c>
      <c r="H72" s="70" t="n">
        <f aca="false">OphrsIn!H71/SurveyHrsIn!H72</f>
        <v>0.994027777777778</v>
      </c>
      <c r="I72" s="70" t="n">
        <f aca="false">OphrsIn!I71/SurveyHrsIn!I72</f>
        <v>0.986424731182796</v>
      </c>
      <c r="J72" s="70" t="n">
        <f aca="false">OphrsIn!J71/SurveyHrsIn!J72</f>
        <v>0.969305555555556</v>
      </c>
      <c r="K72" s="70" t="n">
        <f aca="false">OphrsIn!K71/SurveyHrsIn!K72</f>
        <v>0.953763440860215</v>
      </c>
      <c r="L72" s="70" t="n">
        <f aca="false">OphrsIn!L71/SurveyHrsIn!L72</f>
        <v>0.987231182795699</v>
      </c>
      <c r="M72" s="70" t="n">
        <f aca="false">OphrsIn!M71/SurveyHrsIn!M72</f>
        <v>0.997222222222222</v>
      </c>
      <c r="N72" s="70" t="n">
        <f aca="false">OphrsIn!N71/SurveyHrsIn!N72</f>
        <v>0.996370967741936</v>
      </c>
      <c r="O72" s="70" t="n">
        <f aca="false">OphrsIn!O71/SurveyHrsIn!O72</f>
        <v>0.867638888888889</v>
      </c>
      <c r="P72" s="70" t="n">
        <f aca="false">OphrsIn!P71/SurveyHrsIn!P72</f>
        <v>0.926209677419355</v>
      </c>
      <c r="Q72" s="70" t="n">
        <f aca="false">OphrsIn!Q71/SurveyHrsIn!Q72</f>
        <v>0.902284946236559</v>
      </c>
      <c r="R72" s="70" t="n">
        <f aca="false">OphrsIn!R71/SurveyHrsIn!R72</f>
        <v>0.875744047619048</v>
      </c>
      <c r="S72" s="70" t="n">
        <f aca="false">OphrsIn!S71/SurveyHrsIn!S72</f>
        <v>1</v>
      </c>
      <c r="T72" s="70" t="n">
        <f aca="false">OphrsIn!T71/SurveyHrsIn!T72</f>
        <v>0.979861111111111</v>
      </c>
      <c r="U72" s="70" t="n">
        <f aca="false">OphrsIn!U71/SurveyHrsIn!U72</f>
        <v>0.973252688172043</v>
      </c>
      <c r="V72" s="70" t="n">
        <f aca="false">OphrsIn!V71/SurveyHrsIn!V72</f>
        <v>0.974722222222222</v>
      </c>
      <c r="W72" s="70" t="n">
        <f aca="false">OphrsIn!W71/SurveyHrsIn!W72</f>
        <v>0.813306451612903</v>
      </c>
      <c r="X72" s="70" t="n">
        <f aca="false">OphrsIn!X71/SurveyHrsIn!X72</f>
        <v>0.993817204301075</v>
      </c>
      <c r="Y72" s="70" t="n">
        <f aca="false">OphrsIn!Y71/SurveyHrsIn!Y72</f>
        <v>0.993333333333333</v>
      </c>
      <c r="Z72" s="70" t="n">
        <f aca="false">OphrsIn!Z71/SurveyHrsIn!Z72</f>
        <v>0.706048387096774</v>
      </c>
      <c r="AA72" s="70" t="n">
        <f aca="false">OphrsIn!AA71/SurveyHrsIn!AA72</f>
        <v>0.968888888888889</v>
      </c>
      <c r="AB72" s="70" t="n">
        <f aca="false">OphrsIn!AB71/SurveyHrsIn!AB72</f>
        <v>0.999193548387097</v>
      </c>
      <c r="AC72" s="70" t="n">
        <f aca="false">OphrsIn!AC71/SurveyHrsIn!AC72</f>
        <v>0.999327956989247</v>
      </c>
      <c r="AD72" s="70" t="n">
        <f aca="false">OphrsIn!AD71/SurveyHrsIn!AD72</f>
        <v>0.973809523809524</v>
      </c>
      <c r="AE72" s="70" t="n">
        <f aca="false">OphrsIn!AE71/SurveyHrsIn!AE72</f>
        <v>0.97497123655914</v>
      </c>
      <c r="AF72" s="70"/>
      <c r="AG72" s="70"/>
      <c r="AH72" s="70"/>
      <c r="AI72" s="70"/>
      <c r="AJ72" s="70"/>
      <c r="AK72" s="70"/>
      <c r="AL72" s="70"/>
      <c r="AM72" s="70"/>
      <c r="AN72" s="70"/>
      <c r="AO72" s="70" t="n">
        <f aca="false">AVERAGE(E72:P72)</f>
        <v>0.970191120277675</v>
      </c>
      <c r="AP72" s="70" t="n">
        <f aca="false">AVERAGE(Q72:AB72)</f>
        <v>0.931704402415088</v>
      </c>
      <c r="AQ72" s="70" t="n">
        <f aca="false">AVERAGE(AC72:AN72)</f>
        <v>0.98270290578597</v>
      </c>
      <c r="AR72" s="70" t="n">
        <f aca="false">AVERAGE(E72:G72)</f>
        <v>0.988032999629218</v>
      </c>
      <c r="AS72" s="70" t="n">
        <f aca="false">AVERAGE(H72:J72)</f>
        <v>0.983252688172043</v>
      </c>
      <c r="AT72" s="70" t="n">
        <f aca="false">AVERAGE(K72:M72)</f>
        <v>0.979405615292712</v>
      </c>
      <c r="AU72" s="70" t="n">
        <f aca="false">AVERAGE(N72:P72)</f>
        <v>0.930073178016726</v>
      </c>
      <c r="AV72" s="70" t="n">
        <f aca="false">AVERAGE(Q72:S72)</f>
        <v>0.926009664618536</v>
      </c>
      <c r="AW72" s="70" t="n">
        <f aca="false">AVERAGE(T72:V72)</f>
        <v>0.975945340501792</v>
      </c>
      <c r="AX72" s="70" t="n">
        <f aca="false">AVERAGE(W72:Y72)</f>
        <v>0.933485663082437</v>
      </c>
      <c r="AY72" s="70" t="n">
        <f aca="false">AVERAGE(Z72:AB72)</f>
        <v>0.891376941457587</v>
      </c>
      <c r="AZ72" s="70" t="n">
        <f aca="false">AVERAGE(AC72:AE72)</f>
        <v>0.98270290578597</v>
      </c>
    </row>
    <row r="73" customFormat="false" ht="12.75" hidden="false" customHeight="false" outlineLevel="0" collapsed="false">
      <c r="A73" s="69" t="s">
        <v>27</v>
      </c>
      <c r="B73" s="69" t="n">
        <v>2</v>
      </c>
      <c r="C73" s="69" t="n">
        <v>63</v>
      </c>
      <c r="D73" s="70" t="n">
        <f aca="false">OphrsIn!D72/SurveyHrsIn!D73</f>
        <v>0.895161290322581</v>
      </c>
      <c r="E73" s="70" t="n">
        <f aca="false">OphrsIn!E72/SurveyHrsIn!E73</f>
        <v>0.997311827956989</v>
      </c>
      <c r="F73" s="70" t="n">
        <f aca="false">OphrsIn!F72/SurveyHrsIn!F73</f>
        <v>0.998994252873563</v>
      </c>
      <c r="G73" s="70" t="n">
        <f aca="false">OphrsIn!G72/SurveyHrsIn!G73</f>
        <v>0.99986559139785</v>
      </c>
      <c r="H73" s="70" t="n">
        <f aca="false">OphrsIn!H72/SurveyHrsIn!H73</f>
        <v>0.999583333333333</v>
      </c>
      <c r="I73" s="70" t="n">
        <f aca="false">OphrsIn!I72/SurveyHrsIn!I73</f>
        <v>0.942069892473118</v>
      </c>
      <c r="J73" s="70" t="n">
        <f aca="false">OphrsIn!J72/SurveyHrsIn!J73</f>
        <v>0.99125</v>
      </c>
      <c r="K73" s="70" t="n">
        <f aca="false">OphrsIn!K72/SurveyHrsIn!K73</f>
        <v>0.207123655913979</v>
      </c>
      <c r="L73" s="70" t="n">
        <f aca="false">OphrsIn!L72/SurveyHrsIn!L73</f>
        <v>0.842741935483871</v>
      </c>
      <c r="M73" s="70" t="n">
        <f aca="false">OphrsIn!M72/SurveyHrsIn!M73</f>
        <v>0.94125</v>
      </c>
      <c r="N73" s="70" t="n">
        <f aca="false">OphrsIn!N72/SurveyHrsIn!N73</f>
        <v>0.996370967741936</v>
      </c>
      <c r="O73" s="70" t="n">
        <f aca="false">OphrsIn!O72/SurveyHrsIn!O73</f>
        <v>0.999861111111111</v>
      </c>
      <c r="P73" s="70" t="n">
        <f aca="false">OphrsIn!P72/SurveyHrsIn!P73</f>
        <v>0.883467741935484</v>
      </c>
      <c r="Q73" s="70" t="n">
        <f aca="false">OphrsIn!Q72/SurveyHrsIn!Q73</f>
        <v>0.996908602150538</v>
      </c>
      <c r="R73" s="70" t="n">
        <f aca="false">OphrsIn!R72/SurveyHrsIn!R73</f>
        <v>0.977976190476191</v>
      </c>
      <c r="S73" s="70" t="n">
        <f aca="false">OphrsIn!S72/SurveyHrsIn!S73</f>
        <v>1</v>
      </c>
      <c r="T73" s="70" t="n">
        <f aca="false">OphrsIn!T72/SurveyHrsIn!T73</f>
        <v>0.985555555555556</v>
      </c>
      <c r="U73" s="70" t="n">
        <f aca="false">OphrsIn!U72/SurveyHrsIn!U73</f>
        <v>0.994220430107527</v>
      </c>
      <c r="V73" s="70" t="n">
        <f aca="false">OphrsIn!V72/SurveyHrsIn!V73</f>
        <v>0.984722222222222</v>
      </c>
      <c r="W73" s="70" t="n">
        <f aca="false">OphrsIn!W72/SurveyHrsIn!W73</f>
        <v>0.996639784946237</v>
      </c>
      <c r="X73" s="70" t="n">
        <f aca="false">OphrsIn!X72/SurveyHrsIn!X73</f>
        <v>0.995564516129032</v>
      </c>
      <c r="Y73" s="70" t="n">
        <f aca="false">OphrsIn!Y72/SurveyHrsIn!Y73</f>
        <v>0.993055555555556</v>
      </c>
      <c r="Z73" s="70" t="n">
        <f aca="false">OphrsIn!Z72/SurveyHrsIn!Z73</f>
        <v>0.992338709677419</v>
      </c>
      <c r="AA73" s="70" t="n">
        <f aca="false">OphrsIn!AA72/SurveyHrsIn!AA73</f>
        <v>0.978611111111111</v>
      </c>
      <c r="AB73" s="70" t="n">
        <f aca="false">OphrsIn!AB72/SurveyHrsIn!AB73</f>
        <v>0.982123655913979</v>
      </c>
      <c r="AC73" s="70" t="n">
        <f aca="false">OphrsIn!AC72/SurveyHrsIn!AC73</f>
        <v>0.982258064516129</v>
      </c>
      <c r="AD73" s="70" t="n">
        <f aca="false">OphrsIn!AD72/SurveyHrsIn!AD73</f>
        <v>0.986011904761905</v>
      </c>
      <c r="AE73" s="70" t="n">
        <f aca="false">OphrsIn!AE72/SurveyHrsIn!AE73</f>
        <v>0.978533467741936</v>
      </c>
      <c r="AF73" s="70"/>
      <c r="AG73" s="70"/>
      <c r="AH73" s="70"/>
      <c r="AI73" s="70"/>
      <c r="AJ73" s="70"/>
      <c r="AK73" s="70"/>
      <c r="AL73" s="70"/>
      <c r="AM73" s="70"/>
      <c r="AN73" s="70"/>
      <c r="AO73" s="70" t="n">
        <f aca="false">AVERAGE(E73:P73)</f>
        <v>0.899990859185103</v>
      </c>
      <c r="AP73" s="70" t="n">
        <f aca="false">AVERAGE(Q73:AB73)</f>
        <v>0.989809694487114</v>
      </c>
      <c r="AQ73" s="70" t="n">
        <f aca="false">AVERAGE(AC73:AN73)</f>
        <v>0.98226781233999</v>
      </c>
      <c r="AR73" s="70" t="n">
        <f aca="false">AVERAGE(E73:G73)</f>
        <v>0.998723890742801</v>
      </c>
      <c r="AS73" s="70" t="n">
        <f aca="false">AVERAGE(H73:J73)</f>
        <v>0.977634408602151</v>
      </c>
      <c r="AT73" s="70" t="n">
        <f aca="false">AVERAGE(K73:M73)</f>
        <v>0.663705197132617</v>
      </c>
      <c r="AU73" s="70" t="n">
        <f aca="false">AVERAGE(N73:P73)</f>
        <v>0.959899940262844</v>
      </c>
      <c r="AV73" s="70" t="n">
        <f aca="false">AVERAGE(Q73:S73)</f>
        <v>0.991628264208909</v>
      </c>
      <c r="AW73" s="70" t="n">
        <f aca="false">AVERAGE(T73:V73)</f>
        <v>0.988166069295102</v>
      </c>
      <c r="AX73" s="70" t="n">
        <f aca="false">AVERAGE(W73:Y73)</f>
        <v>0.995086618876941</v>
      </c>
      <c r="AY73" s="70" t="n">
        <f aca="false">AVERAGE(Z73:AB73)</f>
        <v>0.984357825567503</v>
      </c>
      <c r="AZ73" s="70" t="n">
        <f aca="false">AVERAGE(AC73:AE73)</f>
        <v>0.98226781233999</v>
      </c>
    </row>
    <row r="74" customFormat="false" ht="12.75" hidden="false" customHeight="false" outlineLevel="0" collapsed="false">
      <c r="A74" s="69" t="s">
        <v>27</v>
      </c>
      <c r="B74" s="69" t="n">
        <v>2</v>
      </c>
      <c r="C74" s="69" t="n">
        <v>64</v>
      </c>
      <c r="D74" s="70" t="n">
        <f aca="false">OphrsIn!D73/SurveyHrsIn!D74</f>
        <v>0.979435483870968</v>
      </c>
      <c r="E74" s="70" t="n">
        <f aca="false">OphrsIn!E73/SurveyHrsIn!E74</f>
        <v>0.975403225806452</v>
      </c>
      <c r="F74" s="70" t="n">
        <f aca="false">OphrsIn!F73/SurveyHrsIn!F74</f>
        <v>0.996551724137931</v>
      </c>
      <c r="G74" s="70" t="n">
        <f aca="false">OphrsIn!G73/SurveyHrsIn!G74</f>
        <v>0.995161290322581</v>
      </c>
      <c r="H74" s="70" t="n">
        <f aca="false">OphrsIn!H73/SurveyHrsIn!H74</f>
        <v>0.944444444444444</v>
      </c>
      <c r="I74" s="70" t="n">
        <f aca="false">OphrsIn!I73/SurveyHrsIn!I74</f>
        <v>0.961962365591398</v>
      </c>
      <c r="J74" s="70" t="n">
        <f aca="false">OphrsIn!J73/SurveyHrsIn!J74</f>
        <v>0.999444444444445</v>
      </c>
      <c r="K74" s="70" t="n">
        <f aca="false">OphrsIn!K73/SurveyHrsIn!K74</f>
        <v>0.97486559139785</v>
      </c>
      <c r="L74" s="70" t="n">
        <f aca="false">OphrsIn!L73/SurveyHrsIn!L74</f>
        <v>0.94005376344086</v>
      </c>
      <c r="M74" s="70" t="n">
        <f aca="false">OphrsIn!M73/SurveyHrsIn!M74</f>
        <v>0.99875</v>
      </c>
      <c r="N74" s="70" t="n">
        <f aca="false">OphrsIn!N73/SurveyHrsIn!N74</f>
        <v>0.984139784946237</v>
      </c>
      <c r="O74" s="70" t="n">
        <f aca="false">OphrsIn!O73/SurveyHrsIn!O74</f>
        <v>0.999861111111111</v>
      </c>
      <c r="P74" s="70" t="n">
        <f aca="false">OphrsIn!P73/SurveyHrsIn!P74</f>
        <v>0.981989247311828</v>
      </c>
      <c r="Q74" s="70" t="n">
        <f aca="false">OphrsIn!Q73/SurveyHrsIn!Q74</f>
        <v>0.997983870967742</v>
      </c>
      <c r="R74" s="70" t="n">
        <f aca="false">OphrsIn!R73/SurveyHrsIn!R74</f>
        <v>0.896726190476191</v>
      </c>
      <c r="S74" s="70" t="n">
        <f aca="false">OphrsIn!S73/SurveyHrsIn!S74</f>
        <v>0.92755376344086</v>
      </c>
      <c r="T74" s="70" t="n">
        <f aca="false">OphrsIn!T73/SurveyHrsIn!T74</f>
        <v>0.986944444444445</v>
      </c>
      <c r="U74" s="70" t="n">
        <f aca="false">OphrsIn!U73/SurveyHrsIn!U74</f>
        <v>0.894623655913979</v>
      </c>
      <c r="V74" s="70" t="n">
        <f aca="false">OphrsIn!V73/SurveyHrsIn!V74</f>
        <v>0.969444444444444</v>
      </c>
      <c r="W74" s="70" t="n">
        <f aca="false">OphrsIn!W73/SurveyHrsIn!W74</f>
        <v>0.997311827956989</v>
      </c>
      <c r="X74" s="70" t="n">
        <f aca="false">OphrsIn!X73/SurveyHrsIn!X74</f>
        <v>0.99744623655914</v>
      </c>
      <c r="Y74" s="70" t="n">
        <f aca="false">OphrsIn!Y73/SurveyHrsIn!Y74</f>
        <v>0.971666666666667</v>
      </c>
      <c r="Z74" s="70" t="n">
        <f aca="false">OphrsIn!Z73/SurveyHrsIn!Z74</f>
        <v>0.713440860215054</v>
      </c>
      <c r="AA74" s="70" t="n">
        <f aca="false">OphrsIn!AA73/SurveyHrsIn!AA74</f>
        <v>0.478194444444445</v>
      </c>
      <c r="AB74" s="70" t="n">
        <f aca="false">OphrsIn!AB73/SurveyHrsIn!AB74</f>
        <v>0.999596774193548</v>
      </c>
      <c r="AC74" s="70" t="n">
        <f aca="false">OphrsIn!AC73/SurveyHrsIn!AC74</f>
        <v>0.99986559139785</v>
      </c>
      <c r="AD74" s="70" t="n">
        <f aca="false">OphrsIn!AD73/SurveyHrsIn!AD74</f>
        <v>0.992857142857143</v>
      </c>
      <c r="AE74" s="70" t="n">
        <f aca="false">OphrsIn!AE73/SurveyHrsIn!AE74</f>
        <v>0.982438306451613</v>
      </c>
      <c r="AF74" s="70"/>
      <c r="AG74" s="70"/>
      <c r="AH74" s="70"/>
      <c r="AI74" s="70"/>
      <c r="AJ74" s="70"/>
      <c r="AK74" s="70"/>
      <c r="AL74" s="70"/>
      <c r="AM74" s="70"/>
      <c r="AN74" s="70"/>
      <c r="AO74" s="70" t="n">
        <f aca="false">AVERAGE(E74:P74)</f>
        <v>0.979385582746261</v>
      </c>
      <c r="AP74" s="70" t="n">
        <f aca="false">AVERAGE(Q74:AB74)</f>
        <v>0.902577764976959</v>
      </c>
      <c r="AQ74" s="70" t="n">
        <f aca="false">AVERAGE(AC74:AN74)</f>
        <v>0.991720346902202</v>
      </c>
      <c r="AR74" s="70" t="n">
        <f aca="false">AVERAGE(E74:G74)</f>
        <v>0.989038746755655</v>
      </c>
      <c r="AS74" s="70" t="n">
        <f aca="false">AVERAGE(H74:J74)</f>
        <v>0.968617084826762</v>
      </c>
      <c r="AT74" s="70" t="n">
        <f aca="false">AVERAGE(K74:M74)</f>
        <v>0.97122311827957</v>
      </c>
      <c r="AU74" s="70" t="n">
        <f aca="false">AVERAGE(N74:P74)</f>
        <v>0.988663381123059</v>
      </c>
      <c r="AV74" s="70" t="n">
        <f aca="false">AVERAGE(Q74:S74)</f>
        <v>0.940754608294931</v>
      </c>
      <c r="AW74" s="70" t="n">
        <f aca="false">AVERAGE(T74:V74)</f>
        <v>0.950337514934289</v>
      </c>
      <c r="AX74" s="70" t="n">
        <f aca="false">AVERAGE(W74:Y74)</f>
        <v>0.988808243727599</v>
      </c>
      <c r="AY74" s="70" t="n">
        <f aca="false">AVERAGE(Z74:AB74)</f>
        <v>0.730410692951016</v>
      </c>
      <c r="AZ74" s="70" t="n">
        <f aca="false">AVERAGE(AC74:AE74)</f>
        <v>0.991720346902202</v>
      </c>
    </row>
    <row r="75" customFormat="false" ht="12.75" hidden="false" customHeight="false" outlineLevel="0" collapsed="false">
      <c r="A75" s="69" t="s">
        <v>27</v>
      </c>
      <c r="B75" s="69" t="n">
        <v>2</v>
      </c>
      <c r="C75" s="69" t="n">
        <v>65</v>
      </c>
      <c r="D75" s="70" t="n">
        <f aca="false">OphrsIn!D74/SurveyHrsIn!D75</f>
        <v>0.944623655913979</v>
      </c>
      <c r="E75" s="70" t="n">
        <f aca="false">OphrsIn!E74/SurveyHrsIn!E75</f>
        <v>0.968682795698925</v>
      </c>
      <c r="F75" s="70" t="n">
        <f aca="false">OphrsIn!F74/SurveyHrsIn!F75</f>
        <v>0.96867816091954</v>
      </c>
      <c r="G75" s="70" t="n">
        <f aca="false">OphrsIn!G74/SurveyHrsIn!G75</f>
        <v>0.978494623655914</v>
      </c>
      <c r="H75" s="70" t="n">
        <f aca="false">OphrsIn!H74/SurveyHrsIn!H75</f>
        <v>0.989444444444445</v>
      </c>
      <c r="I75" s="70" t="n">
        <f aca="false">OphrsIn!I74/SurveyHrsIn!I75</f>
        <v>0.959677419354839</v>
      </c>
      <c r="J75" s="70" t="n">
        <f aca="false">OphrsIn!J74/SurveyHrsIn!J75</f>
        <v>0.86375</v>
      </c>
      <c r="K75" s="70" t="n">
        <f aca="false">OphrsIn!K74/SurveyHrsIn!K75</f>
        <v>0.971370967741936</v>
      </c>
      <c r="L75" s="70" t="n">
        <f aca="false">OphrsIn!L74/SurveyHrsIn!L75</f>
        <v>0.893413978494624</v>
      </c>
      <c r="M75" s="70" t="n">
        <f aca="false">OphrsIn!M74/SurveyHrsIn!M75</f>
        <v>0.979722222222222</v>
      </c>
      <c r="N75" s="70" t="n">
        <f aca="false">OphrsIn!N74/SurveyHrsIn!N75</f>
        <v>0.984139784946237</v>
      </c>
      <c r="O75" s="70" t="n">
        <f aca="false">OphrsIn!O74/SurveyHrsIn!O75</f>
        <v>0.986111111111111</v>
      </c>
      <c r="P75" s="70" t="n">
        <f aca="false">OphrsIn!P74/SurveyHrsIn!P75</f>
        <v>0.578091397849462</v>
      </c>
      <c r="Q75" s="70" t="n">
        <f aca="false">OphrsIn!Q74/SurveyHrsIn!Q75</f>
        <v>0</v>
      </c>
      <c r="R75" s="70" t="n">
        <f aca="false">OphrsIn!R74/SurveyHrsIn!R75</f>
        <v>0.68125</v>
      </c>
      <c r="S75" s="70" t="n">
        <f aca="false">OphrsIn!S74/SurveyHrsIn!S75</f>
        <v>0.99986559139785</v>
      </c>
      <c r="T75" s="70" t="n">
        <f aca="false">OphrsIn!T74/SurveyHrsIn!T75</f>
        <v>0.995694444444444</v>
      </c>
      <c r="U75" s="70" t="n">
        <f aca="false">OphrsIn!U74/SurveyHrsIn!U75</f>
        <v>0.990994623655914</v>
      </c>
      <c r="V75" s="70" t="n">
        <f aca="false">OphrsIn!V74/SurveyHrsIn!V75</f>
        <v>0.989861111111111</v>
      </c>
      <c r="W75" s="70" t="n">
        <f aca="false">OphrsIn!W74/SurveyHrsIn!W75</f>
        <v>0.948521505376344</v>
      </c>
      <c r="X75" s="70" t="n">
        <f aca="false">OphrsIn!X74/SurveyHrsIn!X75</f>
        <v>0.981989247311828</v>
      </c>
      <c r="Y75" s="70" t="n">
        <f aca="false">OphrsIn!Y74/SurveyHrsIn!Y75</f>
        <v>0.993194444444445</v>
      </c>
      <c r="Z75" s="70" t="n">
        <f aca="false">OphrsIn!Z74/SurveyHrsIn!Z75</f>
        <v>0.984408602150538</v>
      </c>
      <c r="AA75" s="70" t="n">
        <f aca="false">OphrsIn!AA74/SurveyHrsIn!AA75</f>
        <v>0.999861111111111</v>
      </c>
      <c r="AB75" s="70" t="n">
        <f aca="false">OphrsIn!AB74/SurveyHrsIn!AB75</f>
        <v>0.999731182795699</v>
      </c>
      <c r="AC75" s="70" t="n">
        <f aca="false">OphrsIn!AC74/SurveyHrsIn!AC75</f>
        <v>0.980913978494624</v>
      </c>
      <c r="AD75" s="70" t="n">
        <f aca="false">OphrsIn!AD74/SurveyHrsIn!AD75</f>
        <v>0.993601190476191</v>
      </c>
      <c r="AE75" s="70" t="n">
        <f aca="false">OphrsIn!AE74/SurveyHrsIn!AE75</f>
        <v>0.981565860215054</v>
      </c>
      <c r="AF75" s="70"/>
      <c r="AG75" s="70"/>
      <c r="AH75" s="70"/>
      <c r="AI75" s="70"/>
      <c r="AJ75" s="70"/>
      <c r="AK75" s="70"/>
      <c r="AL75" s="70"/>
      <c r="AM75" s="70"/>
      <c r="AN75" s="70"/>
      <c r="AO75" s="70" t="n">
        <f aca="false">AVERAGE(E75:P75)</f>
        <v>0.926798075536604</v>
      </c>
      <c r="AP75" s="70" t="n">
        <f aca="false">AVERAGE(Q75:AB75)</f>
        <v>0.880447655316607</v>
      </c>
      <c r="AQ75" s="70" t="n">
        <f aca="false">AVERAGE(AC75:AN75)</f>
        <v>0.985360343061956</v>
      </c>
      <c r="AR75" s="70" t="n">
        <f aca="false">AVERAGE(E75:G75)</f>
        <v>0.97195186009146</v>
      </c>
      <c r="AS75" s="70" t="n">
        <f aca="false">AVERAGE(H75:J75)</f>
        <v>0.937623954599761</v>
      </c>
      <c r="AT75" s="70" t="n">
        <f aca="false">AVERAGE(K75:M75)</f>
        <v>0.948169056152927</v>
      </c>
      <c r="AU75" s="70" t="n">
        <f aca="false">AVERAGE(N75:P75)</f>
        <v>0.84944743130227</v>
      </c>
      <c r="AV75" s="70" t="n">
        <f aca="false">AVERAGE(Q75:S75)</f>
        <v>0.560371863799283</v>
      </c>
      <c r="AW75" s="70" t="n">
        <f aca="false">AVERAGE(T75:V75)</f>
        <v>0.99218339307049</v>
      </c>
      <c r="AX75" s="70" t="n">
        <f aca="false">AVERAGE(W75:Y75)</f>
        <v>0.974568399044206</v>
      </c>
      <c r="AY75" s="70" t="n">
        <f aca="false">AVERAGE(Z75:AB75)</f>
        <v>0.994666965352449</v>
      </c>
      <c r="AZ75" s="70" t="n">
        <f aca="false">AVERAGE(AC75:AE75)</f>
        <v>0.985360343061956</v>
      </c>
    </row>
    <row r="76" customFormat="false" ht="12.75" hidden="false" customHeight="false" outlineLevel="0" collapsed="false">
      <c r="A76" s="69" t="s">
        <v>27</v>
      </c>
      <c r="B76" s="69" t="n">
        <v>2</v>
      </c>
      <c r="C76" s="69" t="n">
        <v>66</v>
      </c>
      <c r="D76" s="70" t="n">
        <f aca="false">OphrsIn!D75/SurveyHrsIn!D76</f>
        <v>0.800672043010753</v>
      </c>
      <c r="E76" s="70" t="n">
        <f aca="false">OphrsIn!E75/SurveyHrsIn!E76</f>
        <v>0.915456989247312</v>
      </c>
      <c r="F76" s="70" t="n">
        <f aca="false">OphrsIn!F75/SurveyHrsIn!F76</f>
        <v>0.954741379310345</v>
      </c>
      <c r="G76" s="70" t="n">
        <f aca="false">OphrsIn!G75/SurveyHrsIn!G76</f>
        <v>0.988306451612903</v>
      </c>
      <c r="H76" s="70" t="n">
        <f aca="false">OphrsIn!H75/SurveyHrsIn!H76</f>
        <v>0.954166666666667</v>
      </c>
      <c r="I76" s="70" t="n">
        <f aca="false">OphrsIn!I75/SurveyHrsIn!I76</f>
        <v>0.982795698924731</v>
      </c>
      <c r="J76" s="70" t="n">
        <f aca="false">OphrsIn!J75/SurveyHrsIn!J76</f>
        <v>0.986944444444445</v>
      </c>
      <c r="K76" s="70" t="n">
        <f aca="false">OphrsIn!K75/SurveyHrsIn!K76</f>
        <v>0.984139784946237</v>
      </c>
      <c r="L76" s="70" t="n">
        <f aca="false">OphrsIn!L75/SurveyHrsIn!L76</f>
        <v>0.964247311827957</v>
      </c>
      <c r="M76" s="70" t="n">
        <f aca="false">OphrsIn!M75/SurveyHrsIn!M76</f>
        <v>0.989861111111111</v>
      </c>
      <c r="N76" s="70" t="n">
        <f aca="false">OphrsIn!N75/SurveyHrsIn!N76</f>
        <v>0.98494623655914</v>
      </c>
      <c r="O76" s="70" t="n">
        <f aca="false">OphrsIn!O75/SurveyHrsIn!O76</f>
        <v>0.973888888888889</v>
      </c>
      <c r="P76" s="70" t="n">
        <f aca="false">OphrsIn!P75/SurveyHrsIn!P76</f>
        <v>0.886693548387097</v>
      </c>
      <c r="Q76" s="70" t="n">
        <f aca="false">OphrsIn!Q75/SurveyHrsIn!Q76</f>
        <v>0.907795698924731</v>
      </c>
      <c r="R76" s="70" t="n">
        <f aca="false">OphrsIn!R75/SurveyHrsIn!R76</f>
        <v>0.953571428571429</v>
      </c>
      <c r="S76" s="70" t="n">
        <f aca="false">OphrsIn!S75/SurveyHrsIn!S76</f>
        <v>0.941397849462366</v>
      </c>
      <c r="T76" s="70" t="n">
        <f aca="false">OphrsIn!T75/SurveyHrsIn!T76</f>
        <v>0.965277777777778</v>
      </c>
      <c r="U76" s="70" t="n">
        <f aca="false">OphrsIn!U75/SurveyHrsIn!U76</f>
        <v>0.987634408602151</v>
      </c>
      <c r="V76" s="70" t="n">
        <f aca="false">OphrsIn!V75/SurveyHrsIn!V76</f>
        <v>0.909027777777778</v>
      </c>
      <c r="W76" s="70" t="n">
        <f aca="false">OphrsIn!W75/SurveyHrsIn!W76</f>
        <v>0.989784946236559</v>
      </c>
      <c r="X76" s="70" t="n">
        <f aca="false">OphrsIn!X75/SurveyHrsIn!X76</f>
        <v>0.954435483870968</v>
      </c>
      <c r="Y76" s="70" t="n">
        <f aca="false">OphrsIn!Y75/SurveyHrsIn!Y76</f>
        <v>0.592222222222222</v>
      </c>
      <c r="Z76" s="70" t="n">
        <f aca="false">OphrsIn!Z75/SurveyHrsIn!Z76</f>
        <v>0.907930107526882</v>
      </c>
      <c r="AA76" s="70" t="n">
        <f aca="false">OphrsIn!AA75/SurveyHrsIn!AA76</f>
        <v>0.996527777777778</v>
      </c>
      <c r="AB76" s="70" t="n">
        <f aca="false">OphrsIn!AB75/SurveyHrsIn!AB76</f>
        <v>0.991801075268817</v>
      </c>
      <c r="AC76" s="70" t="n">
        <f aca="false">OphrsIn!AC75/SurveyHrsIn!AC76</f>
        <v>0.994086021505376</v>
      </c>
      <c r="AD76" s="70" t="n">
        <f aca="false">OphrsIn!AD75/SurveyHrsIn!AD76</f>
        <v>0.994345238095238</v>
      </c>
      <c r="AE76" s="70" t="n">
        <f aca="false">OphrsIn!AE75/SurveyHrsIn!AE76</f>
        <v>0.977783064516129</v>
      </c>
      <c r="AF76" s="70"/>
      <c r="AG76" s="70"/>
      <c r="AH76" s="70"/>
      <c r="AI76" s="70"/>
      <c r="AJ76" s="70"/>
      <c r="AK76" s="70"/>
      <c r="AL76" s="70"/>
      <c r="AM76" s="70"/>
      <c r="AN76" s="70"/>
      <c r="AO76" s="70" t="n">
        <f aca="false">AVERAGE(E76:P76)</f>
        <v>0.963849042660569</v>
      </c>
      <c r="AP76" s="70" t="n">
        <f aca="false">AVERAGE(Q76:AB76)</f>
        <v>0.924783879501621</v>
      </c>
      <c r="AQ76" s="70" t="n">
        <f aca="false">AVERAGE(AC76:AN76)</f>
        <v>0.988738108038915</v>
      </c>
      <c r="AR76" s="70" t="n">
        <f aca="false">AVERAGE(E76:G76)</f>
        <v>0.952834940056853</v>
      </c>
      <c r="AS76" s="70" t="n">
        <f aca="false">AVERAGE(H76:J76)</f>
        <v>0.974635603345281</v>
      </c>
      <c r="AT76" s="70" t="n">
        <f aca="false">AVERAGE(K76:M76)</f>
        <v>0.979416069295102</v>
      </c>
      <c r="AU76" s="70" t="n">
        <f aca="false">AVERAGE(N76:P76)</f>
        <v>0.948509557945042</v>
      </c>
      <c r="AV76" s="70" t="n">
        <f aca="false">AVERAGE(Q76:S76)</f>
        <v>0.934254992319509</v>
      </c>
      <c r="AW76" s="70" t="n">
        <f aca="false">AVERAGE(T76:V76)</f>
        <v>0.953979988052569</v>
      </c>
      <c r="AX76" s="70" t="n">
        <f aca="false">AVERAGE(W76:Y76)</f>
        <v>0.845480884109916</v>
      </c>
      <c r="AY76" s="70" t="n">
        <f aca="false">AVERAGE(Z76:AB76)</f>
        <v>0.965419653524492</v>
      </c>
      <c r="AZ76" s="70" t="n">
        <f aca="false">AVERAGE(AC76:AE76)</f>
        <v>0.988738108038915</v>
      </c>
    </row>
    <row r="77" customFormat="false" ht="12.75" hidden="false" customHeight="false" outlineLevel="0" collapsed="false">
      <c r="A77" s="69" t="s">
        <v>27</v>
      </c>
      <c r="B77" s="69" t="n">
        <v>2</v>
      </c>
      <c r="C77" s="69" t="n">
        <v>67</v>
      </c>
      <c r="D77" s="70" t="n">
        <f aca="false">OphrsIn!D76/SurveyHrsIn!D77</f>
        <v>0.970161290322581</v>
      </c>
      <c r="E77" s="70" t="n">
        <f aca="false">OphrsIn!E76/SurveyHrsIn!E77</f>
        <v>0.961155913978495</v>
      </c>
      <c r="F77" s="70" t="n">
        <f aca="false">OphrsIn!F76/SurveyHrsIn!F77</f>
        <v>0.980028735632184</v>
      </c>
      <c r="G77" s="70" t="n">
        <f aca="false">OphrsIn!G76/SurveyHrsIn!G77</f>
        <v>0.992741935483871</v>
      </c>
      <c r="H77" s="70" t="n">
        <f aca="false">OphrsIn!H76/SurveyHrsIn!H77</f>
        <v>0.93625</v>
      </c>
      <c r="I77" s="70" t="n">
        <f aca="false">OphrsIn!I76/SurveyHrsIn!I77</f>
        <v>0.966935483870968</v>
      </c>
      <c r="J77" s="70" t="n">
        <f aca="false">OphrsIn!J76/SurveyHrsIn!J77</f>
        <v>0.982916666666667</v>
      </c>
      <c r="K77" s="70" t="n">
        <f aca="false">OphrsIn!K76/SurveyHrsIn!K77</f>
        <v>0.988306451612903</v>
      </c>
      <c r="L77" s="70" t="n">
        <f aca="false">OphrsIn!L76/SurveyHrsIn!L77</f>
        <v>0.988575268817204</v>
      </c>
      <c r="M77" s="70" t="n">
        <f aca="false">OphrsIn!M76/SurveyHrsIn!M77</f>
        <v>0.999444444444445</v>
      </c>
      <c r="N77" s="70" t="n">
        <f aca="false">OphrsIn!N76/SurveyHrsIn!N77</f>
        <v>0.936290322580645</v>
      </c>
      <c r="O77" s="70" t="n">
        <f aca="false">OphrsIn!O76/SurveyHrsIn!O77</f>
        <v>0.998194444444445</v>
      </c>
      <c r="P77" s="70" t="n">
        <f aca="false">OphrsIn!P76/SurveyHrsIn!P77</f>
        <v>0.96491935483871</v>
      </c>
      <c r="Q77" s="70" t="n">
        <f aca="false">OphrsIn!Q76/SurveyHrsIn!Q77</f>
        <v>0.998118279569893</v>
      </c>
      <c r="R77" s="70" t="n">
        <f aca="false">OphrsIn!R76/SurveyHrsIn!R77</f>
        <v>0.963690476190476</v>
      </c>
      <c r="S77" s="70" t="n">
        <f aca="false">OphrsIn!S76/SurveyHrsIn!S77</f>
        <v>0.99986559139785</v>
      </c>
      <c r="T77" s="70" t="n">
        <f aca="false">OphrsIn!T76/SurveyHrsIn!T77</f>
        <v>0.98375</v>
      </c>
      <c r="U77" s="70" t="n">
        <f aca="false">OphrsIn!U76/SurveyHrsIn!U77</f>
        <v>0.997983870967742</v>
      </c>
      <c r="V77" s="70" t="n">
        <f aca="false">OphrsIn!V76/SurveyHrsIn!V77</f>
        <v>0.993333333333333</v>
      </c>
      <c r="W77" s="70" t="n">
        <f aca="false">OphrsIn!W76/SurveyHrsIn!W77</f>
        <v>0.987768817204301</v>
      </c>
      <c r="X77" s="70" t="n">
        <f aca="false">OphrsIn!X76/SurveyHrsIn!X77</f>
        <v>0.970295698924731</v>
      </c>
      <c r="Y77" s="70" t="n">
        <f aca="false">OphrsIn!Y76/SurveyHrsIn!Y77</f>
        <v>0.892916666666667</v>
      </c>
      <c r="Z77" s="70" t="n">
        <f aca="false">OphrsIn!Z76/SurveyHrsIn!Z77</f>
        <v>0.813709677419355</v>
      </c>
      <c r="AA77" s="70" t="n">
        <f aca="false">OphrsIn!AA76/SurveyHrsIn!AA77</f>
        <v>0.574444444444444</v>
      </c>
      <c r="AB77" s="70" t="n">
        <f aca="false">OphrsIn!AB76/SurveyHrsIn!AB77</f>
        <v>0.974327956989247</v>
      </c>
      <c r="AC77" s="70" t="n">
        <f aca="false">OphrsIn!AC76/SurveyHrsIn!AC77</f>
        <v>0.99986559139785</v>
      </c>
      <c r="AD77" s="70" t="n">
        <f aca="false">OphrsIn!AD76/SurveyHrsIn!AD77</f>
        <v>0.961309523809524</v>
      </c>
      <c r="AE77" s="70" t="n">
        <f aca="false">OphrsIn!AE76/SurveyHrsIn!AE77</f>
        <v>0.965741935483871</v>
      </c>
      <c r="AF77" s="70"/>
      <c r="AG77" s="70"/>
      <c r="AH77" s="70"/>
      <c r="AI77" s="70"/>
      <c r="AJ77" s="70"/>
      <c r="AK77" s="70"/>
      <c r="AL77" s="70"/>
      <c r="AM77" s="70"/>
      <c r="AN77" s="70"/>
      <c r="AO77" s="70" t="n">
        <f aca="false">AVERAGE(E77:P77)</f>
        <v>0.974646585197545</v>
      </c>
      <c r="AP77" s="70" t="n">
        <f aca="false">AVERAGE(Q77:AB77)</f>
        <v>0.92918373442567</v>
      </c>
      <c r="AQ77" s="70" t="n">
        <f aca="false">AVERAGE(AC77:AN77)</f>
        <v>0.975639016897082</v>
      </c>
      <c r="AR77" s="70" t="n">
        <f aca="false">AVERAGE(E77:G77)</f>
        <v>0.97797552836485</v>
      </c>
      <c r="AS77" s="70" t="n">
        <f aca="false">AVERAGE(H77:J77)</f>
        <v>0.962034050179212</v>
      </c>
      <c r="AT77" s="70" t="n">
        <f aca="false">AVERAGE(K77:M77)</f>
        <v>0.992108721624851</v>
      </c>
      <c r="AU77" s="70" t="n">
        <f aca="false">AVERAGE(N77:P77)</f>
        <v>0.966468040621266</v>
      </c>
      <c r="AV77" s="70" t="n">
        <f aca="false">AVERAGE(Q77:S77)</f>
        <v>0.987224782386073</v>
      </c>
      <c r="AW77" s="70" t="n">
        <f aca="false">AVERAGE(T77:V77)</f>
        <v>0.991689068100358</v>
      </c>
      <c r="AX77" s="70" t="n">
        <f aca="false">AVERAGE(W77:Y77)</f>
        <v>0.9503270609319</v>
      </c>
      <c r="AY77" s="70" t="n">
        <f aca="false">AVERAGE(Z77:AB77)</f>
        <v>0.787494026284349</v>
      </c>
      <c r="AZ77" s="70" t="n">
        <f aca="false">AVERAGE(AC77:AE77)</f>
        <v>0.975639016897082</v>
      </c>
    </row>
    <row r="78" customFormat="false" ht="12.75" hidden="false" customHeight="false" outlineLevel="0" collapsed="false">
      <c r="A78" s="69" t="s">
        <v>27</v>
      </c>
      <c r="B78" s="69" t="n">
        <v>2</v>
      </c>
      <c r="C78" s="69" t="n">
        <v>68</v>
      </c>
      <c r="D78" s="70" t="n">
        <f aca="false">OphrsIn!D77/SurveyHrsIn!D78</f>
        <v>0.982258064516129</v>
      </c>
      <c r="E78" s="70" t="n">
        <f aca="false">OphrsIn!E77/SurveyHrsIn!E78</f>
        <v>0.992876344086022</v>
      </c>
      <c r="F78" s="70" t="n">
        <f aca="false">OphrsIn!F77/SurveyHrsIn!F78</f>
        <v>0.980172413793104</v>
      </c>
      <c r="G78" s="70" t="n">
        <f aca="false">OphrsIn!G77/SurveyHrsIn!G78</f>
        <v>1</v>
      </c>
      <c r="H78" s="70" t="n">
        <f aca="false">OphrsIn!H77/SurveyHrsIn!H78</f>
        <v>0.999305555555556</v>
      </c>
      <c r="I78" s="70" t="n">
        <f aca="false">OphrsIn!I77/SurveyHrsIn!I78</f>
        <v>0.999462365591398</v>
      </c>
      <c r="J78" s="70" t="n">
        <f aca="false">OphrsIn!J77/SurveyHrsIn!J78</f>
        <v>0.999444444444445</v>
      </c>
      <c r="K78" s="70" t="n">
        <f aca="false">OphrsIn!K77/SurveyHrsIn!K78</f>
        <v>0.993279569892473</v>
      </c>
      <c r="L78" s="70" t="n">
        <f aca="false">OphrsIn!L77/SurveyHrsIn!L78</f>
        <v>0.99758064516129</v>
      </c>
      <c r="M78" s="70" t="n">
        <f aca="false">OphrsIn!M77/SurveyHrsIn!M78</f>
        <v>0.999166666666667</v>
      </c>
      <c r="N78" s="70" t="n">
        <f aca="false">OphrsIn!N77/SurveyHrsIn!N78</f>
        <v>0.998521505376344</v>
      </c>
      <c r="O78" s="70" t="n">
        <f aca="false">OphrsIn!O77/SurveyHrsIn!O78</f>
        <v>0.691111111111111</v>
      </c>
      <c r="P78" s="70" t="n">
        <f aca="false">OphrsIn!P77/SurveyHrsIn!P78</f>
        <v>0.963306451612903</v>
      </c>
      <c r="Q78" s="70" t="n">
        <f aca="false">OphrsIn!Q77/SurveyHrsIn!Q78</f>
        <v>0.998118279569893</v>
      </c>
      <c r="R78" s="70" t="n">
        <f aca="false">OphrsIn!R77/SurveyHrsIn!R78</f>
        <v>0.933779761904762</v>
      </c>
      <c r="S78" s="70" t="n">
        <f aca="false">OphrsIn!S77/SurveyHrsIn!S78</f>
        <v>0.99986559139785</v>
      </c>
      <c r="T78" s="70" t="n">
        <f aca="false">OphrsIn!T77/SurveyHrsIn!T78</f>
        <v>0.925</v>
      </c>
      <c r="U78" s="70" t="n">
        <f aca="false">OphrsIn!U77/SurveyHrsIn!U78</f>
        <v>0.983602150537634</v>
      </c>
      <c r="V78" s="70" t="n">
        <f aca="false">OphrsIn!V77/SurveyHrsIn!V78</f>
        <v>0.998055555555556</v>
      </c>
      <c r="W78" s="70" t="n">
        <f aca="false">OphrsIn!W77/SurveyHrsIn!W78</f>
        <v>0.915456989247312</v>
      </c>
      <c r="X78" s="70" t="n">
        <f aca="false">OphrsIn!X77/SurveyHrsIn!X78</f>
        <v>0.995161290322581</v>
      </c>
      <c r="Y78" s="70" t="n">
        <f aca="false">OphrsIn!Y77/SurveyHrsIn!Y78</f>
        <v>0.993888888888889</v>
      </c>
      <c r="Z78" s="70" t="n">
        <f aca="false">OphrsIn!Z77/SurveyHrsIn!Z78</f>
        <v>0.7</v>
      </c>
      <c r="AA78" s="70" t="n">
        <f aca="false">OphrsIn!AA77/SurveyHrsIn!AA78</f>
        <v>0.923055555555556</v>
      </c>
      <c r="AB78" s="70" t="n">
        <f aca="false">OphrsIn!AB77/SurveyHrsIn!AB78</f>
        <v>0.961962365591398</v>
      </c>
      <c r="AC78" s="70" t="n">
        <f aca="false">OphrsIn!AC77/SurveyHrsIn!AC78</f>
        <v>0.99986559139785</v>
      </c>
      <c r="AD78" s="70" t="n">
        <f aca="false">OphrsIn!AD77/SurveyHrsIn!AD78</f>
        <v>0.978869047619048</v>
      </c>
      <c r="AE78" s="70" t="n">
        <f aca="false">OphrsIn!AE77/SurveyHrsIn!AE78</f>
        <v>0.980753360215054</v>
      </c>
      <c r="AF78" s="70"/>
      <c r="AG78" s="70"/>
      <c r="AH78" s="70"/>
      <c r="AI78" s="70"/>
      <c r="AJ78" s="70"/>
      <c r="AK78" s="70"/>
      <c r="AL78" s="70"/>
      <c r="AM78" s="70"/>
      <c r="AN78" s="70"/>
      <c r="AO78" s="70" t="n">
        <f aca="false">AVERAGE(E78:P78)</f>
        <v>0.967852256107609</v>
      </c>
      <c r="AP78" s="70" t="n">
        <f aca="false">AVERAGE(Q78:AB78)</f>
        <v>0.943995535714286</v>
      </c>
      <c r="AQ78" s="70" t="n">
        <f aca="false">AVERAGE(AC78:AN78)</f>
        <v>0.986495999743984</v>
      </c>
      <c r="AR78" s="70" t="n">
        <f aca="false">AVERAGE(E78:G78)</f>
        <v>0.991016252626375</v>
      </c>
      <c r="AS78" s="70" t="n">
        <f aca="false">AVERAGE(H78:J78)</f>
        <v>0.999404121863799</v>
      </c>
      <c r="AT78" s="70" t="n">
        <f aca="false">AVERAGE(K78:M78)</f>
        <v>0.996675627240144</v>
      </c>
      <c r="AU78" s="70" t="n">
        <f aca="false">AVERAGE(N78:P78)</f>
        <v>0.88431302270012</v>
      </c>
      <c r="AV78" s="70" t="n">
        <f aca="false">AVERAGE(Q78:S78)</f>
        <v>0.977254544290835</v>
      </c>
      <c r="AW78" s="70" t="n">
        <f aca="false">AVERAGE(T78:V78)</f>
        <v>0.968885902031063</v>
      </c>
      <c r="AX78" s="70" t="n">
        <f aca="false">AVERAGE(W78:Y78)</f>
        <v>0.968169056152927</v>
      </c>
      <c r="AY78" s="70" t="n">
        <f aca="false">AVERAGE(Z78:AB78)</f>
        <v>0.861672640382318</v>
      </c>
      <c r="AZ78" s="70" t="n">
        <f aca="false">AVERAGE(AC78:AE78)</f>
        <v>0.986495999743984</v>
      </c>
    </row>
    <row r="79" customFormat="false" ht="12.75" hidden="false" customHeight="false" outlineLevel="0" collapsed="false">
      <c r="A79" s="69" t="s">
        <v>27</v>
      </c>
      <c r="B79" s="69" t="n">
        <v>2</v>
      </c>
      <c r="C79" s="69" t="n">
        <v>69</v>
      </c>
      <c r="D79" s="70" t="n">
        <f aca="false">OphrsIn!D78/SurveyHrsIn!D79</f>
        <v>0.918279569892473</v>
      </c>
      <c r="E79" s="70" t="n">
        <f aca="false">OphrsIn!E78/SurveyHrsIn!E79</f>
        <v>0.956317204301075</v>
      </c>
      <c r="F79" s="70" t="n">
        <f aca="false">OphrsIn!F78/SurveyHrsIn!F79</f>
        <v>0.972988505747127</v>
      </c>
      <c r="G79" s="70" t="n">
        <f aca="false">OphrsIn!G78/SurveyHrsIn!G79</f>
        <v>0.974731182795699</v>
      </c>
      <c r="H79" s="70" t="n">
        <f aca="false">OphrsIn!H78/SurveyHrsIn!H79</f>
        <v>0.992916666666667</v>
      </c>
      <c r="I79" s="70" t="n">
        <f aca="false">OphrsIn!I78/SurveyHrsIn!I79</f>
        <v>0.971774193548387</v>
      </c>
      <c r="J79" s="70" t="n">
        <f aca="false">OphrsIn!J78/SurveyHrsIn!J79</f>
        <v>0.951388888888889</v>
      </c>
      <c r="K79" s="70" t="n">
        <f aca="false">OphrsIn!K78/SurveyHrsIn!K79</f>
        <v>0.990591397849462</v>
      </c>
      <c r="L79" s="70" t="n">
        <f aca="false">OphrsIn!L78/SurveyHrsIn!L79</f>
        <v>0.993682795698925</v>
      </c>
      <c r="M79" s="70" t="n">
        <f aca="false">OphrsIn!M78/SurveyHrsIn!M79</f>
        <v>0.999027777777778</v>
      </c>
      <c r="N79" s="70" t="n">
        <f aca="false">OphrsIn!N78/SurveyHrsIn!N79</f>
        <v>0.997849462365591</v>
      </c>
      <c r="O79" s="70" t="n">
        <f aca="false">OphrsIn!O78/SurveyHrsIn!O79</f>
        <v>0.857083333333333</v>
      </c>
      <c r="P79" s="70" t="n">
        <f aca="false">OphrsIn!P78/SurveyHrsIn!P79</f>
        <v>0.841397849462366</v>
      </c>
      <c r="Q79" s="70" t="n">
        <f aca="false">OphrsIn!Q78/SurveyHrsIn!Q79</f>
        <v>0.998118279569893</v>
      </c>
      <c r="R79" s="70" t="n">
        <f aca="false">OphrsIn!R78/SurveyHrsIn!R79</f>
        <v>0.990178571428571</v>
      </c>
      <c r="S79" s="70" t="n">
        <f aca="false">OphrsIn!S78/SurveyHrsIn!S79</f>
        <v>0.99986559139785</v>
      </c>
      <c r="T79" s="70" t="n">
        <f aca="false">OphrsIn!T78/SurveyHrsIn!T79</f>
        <v>0.913194444444444</v>
      </c>
      <c r="U79" s="70" t="n">
        <f aca="false">OphrsIn!U78/SurveyHrsIn!U79</f>
        <v>0.999193548387097</v>
      </c>
      <c r="V79" s="70" t="n">
        <f aca="false">OphrsIn!V78/SurveyHrsIn!V79</f>
        <v>0.971527777777778</v>
      </c>
      <c r="W79" s="70" t="n">
        <f aca="false">OphrsIn!W78/SurveyHrsIn!W79</f>
        <v>0.997043010752688</v>
      </c>
      <c r="X79" s="70" t="n">
        <f aca="false">OphrsIn!X78/SurveyHrsIn!X79</f>
        <v>0.979569892473118</v>
      </c>
      <c r="Y79" s="70" t="n">
        <f aca="false">OphrsIn!Y78/SurveyHrsIn!Y79</f>
        <v>0.994583333333333</v>
      </c>
      <c r="Z79" s="70" t="n">
        <f aca="false">OphrsIn!Z78/SurveyHrsIn!Z79</f>
        <v>0.998655913978495</v>
      </c>
      <c r="AA79" s="70" t="n">
        <f aca="false">OphrsIn!AA78/SurveyHrsIn!AA79</f>
        <v>0.757222222222222</v>
      </c>
      <c r="AB79" s="70" t="n">
        <f aca="false">OphrsIn!AB78/SurveyHrsIn!AB79</f>
        <v>0.999462365591398</v>
      </c>
      <c r="AC79" s="70" t="n">
        <f aca="false">OphrsIn!AC78/SurveyHrsIn!AC79</f>
        <v>0.99986559139785</v>
      </c>
      <c r="AD79" s="70" t="n">
        <f aca="false">OphrsIn!AD78/SurveyHrsIn!AD79</f>
        <v>0.980357142857143</v>
      </c>
      <c r="AE79" s="70" t="n">
        <f aca="false">OphrsIn!AE78/SurveyHrsIn!AE79</f>
        <v>0.979622177419355</v>
      </c>
      <c r="AF79" s="70"/>
      <c r="AG79" s="70"/>
      <c r="AH79" s="70"/>
      <c r="AI79" s="70"/>
      <c r="AJ79" s="70"/>
      <c r="AK79" s="70"/>
      <c r="AL79" s="70"/>
      <c r="AM79" s="70"/>
      <c r="AN79" s="70"/>
      <c r="AO79" s="70" t="n">
        <f aca="false">AVERAGE(E79:P79)</f>
        <v>0.958312438202942</v>
      </c>
      <c r="AP79" s="70" t="n">
        <f aca="false">AVERAGE(Q79:AB79)</f>
        <v>0.966551245946407</v>
      </c>
      <c r="AQ79" s="70" t="n">
        <f aca="false">AVERAGE(AC79:AN79)</f>
        <v>0.986614970558116</v>
      </c>
      <c r="AR79" s="70" t="n">
        <f aca="false">AVERAGE(E79:G79)</f>
        <v>0.968012297614634</v>
      </c>
      <c r="AS79" s="70" t="n">
        <f aca="false">AVERAGE(H79:J79)</f>
        <v>0.972026583034648</v>
      </c>
      <c r="AT79" s="70" t="n">
        <f aca="false">AVERAGE(K79:M79)</f>
        <v>0.994433990442055</v>
      </c>
      <c r="AU79" s="70" t="n">
        <f aca="false">AVERAGE(N79:P79)</f>
        <v>0.89877688172043</v>
      </c>
      <c r="AV79" s="70" t="n">
        <f aca="false">AVERAGE(Q79:S79)</f>
        <v>0.996054147465438</v>
      </c>
      <c r="AW79" s="70" t="n">
        <f aca="false">AVERAGE(T79:V79)</f>
        <v>0.961305256869773</v>
      </c>
      <c r="AX79" s="70" t="n">
        <f aca="false">AVERAGE(W79:Y79)</f>
        <v>0.990398745519713</v>
      </c>
      <c r="AY79" s="70" t="n">
        <f aca="false">AVERAGE(Z79:AB79)</f>
        <v>0.918446833930705</v>
      </c>
      <c r="AZ79" s="70" t="n">
        <f aca="false">AVERAGE(AC79:AE79)</f>
        <v>0.986614970558116</v>
      </c>
    </row>
    <row r="80" customFormat="false" ht="12.75" hidden="false" customHeight="false" outlineLevel="0" collapsed="false">
      <c r="A80" s="69" t="s">
        <v>27</v>
      </c>
      <c r="B80" s="69" t="n">
        <v>2</v>
      </c>
      <c r="C80" s="69" t="n">
        <v>70</v>
      </c>
      <c r="D80" s="70" t="n">
        <f aca="false">OphrsIn!D79/SurveyHrsIn!D80</f>
        <v>0.983467741935484</v>
      </c>
      <c r="E80" s="70" t="n">
        <f aca="false">OphrsIn!E79/SurveyHrsIn!E80</f>
        <v>0.968279569892473</v>
      </c>
      <c r="F80" s="70" t="n">
        <f aca="false">OphrsIn!F79/SurveyHrsIn!F80</f>
        <v>0.866379310344828</v>
      </c>
      <c r="G80" s="70" t="n">
        <f aca="false">OphrsIn!G79/SurveyHrsIn!G80</f>
        <v>0.984408602150538</v>
      </c>
      <c r="H80" s="70" t="n">
        <f aca="false">OphrsIn!H79/SurveyHrsIn!H80</f>
        <v>0.975694444444444</v>
      </c>
      <c r="I80" s="70" t="n">
        <f aca="false">OphrsIn!I79/SurveyHrsIn!I80</f>
        <v>0.309408602150538</v>
      </c>
      <c r="J80" s="70" t="n">
        <f aca="false">OphrsIn!J79/SurveyHrsIn!J80</f>
        <v>0.99875</v>
      </c>
      <c r="K80" s="70" t="n">
        <f aca="false">OphrsIn!K79/SurveyHrsIn!K80</f>
        <v>0.993817204301075</v>
      </c>
      <c r="L80" s="70" t="n">
        <f aca="false">OphrsIn!L79/SurveyHrsIn!L80</f>
        <v>0.996102150537634</v>
      </c>
      <c r="M80" s="70" t="n">
        <f aca="false">OphrsIn!M79/SurveyHrsIn!M80</f>
        <v>0.989722222222222</v>
      </c>
      <c r="N80" s="70" t="n">
        <f aca="false">OphrsIn!N79/SurveyHrsIn!N80</f>
        <v>0.976881720430108</v>
      </c>
      <c r="O80" s="70" t="n">
        <f aca="false">OphrsIn!O79/SurveyHrsIn!O80</f>
        <v>0.933194444444444</v>
      </c>
      <c r="P80" s="70" t="n">
        <f aca="false">OphrsIn!P79/SurveyHrsIn!P80</f>
        <v>0.778629032258065</v>
      </c>
      <c r="Q80" s="70" t="n">
        <f aca="false">OphrsIn!Q79/SurveyHrsIn!Q80</f>
        <v>0.998118279569893</v>
      </c>
      <c r="R80" s="70" t="n">
        <f aca="false">OphrsIn!R79/SurveyHrsIn!R80</f>
        <v>0.994494047619048</v>
      </c>
      <c r="S80" s="70" t="n">
        <f aca="false">OphrsIn!S79/SurveyHrsIn!S80</f>
        <v>0.988037634408602</v>
      </c>
      <c r="T80" s="70" t="n">
        <f aca="false">OphrsIn!T79/SurveyHrsIn!T80</f>
        <v>0.974444444444444</v>
      </c>
      <c r="U80" s="70" t="n">
        <f aca="false">OphrsIn!U79/SurveyHrsIn!U80</f>
        <v>0.603763440860215</v>
      </c>
      <c r="V80" s="70" t="n">
        <f aca="false">OphrsIn!V79/SurveyHrsIn!V80</f>
        <v>0.322361111111111</v>
      </c>
      <c r="W80" s="70" t="n">
        <f aca="false">OphrsIn!W79/SurveyHrsIn!W80</f>
        <v>0.886827956989247</v>
      </c>
      <c r="X80" s="70" t="n">
        <f aca="false">OphrsIn!X79/SurveyHrsIn!X80</f>
        <v>0.940591397849462</v>
      </c>
      <c r="Y80" s="70" t="n">
        <f aca="false">OphrsIn!Y79/SurveyHrsIn!Y80</f>
        <v>0.994583333333333</v>
      </c>
      <c r="Z80" s="70" t="n">
        <f aca="false">OphrsIn!Z79/SurveyHrsIn!Z80</f>
        <v>0.998924731182796</v>
      </c>
      <c r="AA80" s="70" t="n">
        <f aca="false">OphrsIn!AA79/SurveyHrsIn!AA80</f>
        <v>0.995972222222222</v>
      </c>
      <c r="AB80" s="70" t="n">
        <f aca="false">OphrsIn!AB79/SurveyHrsIn!AB80</f>
        <v>0.990188172043011</v>
      </c>
      <c r="AC80" s="70" t="n">
        <f aca="false">OphrsIn!AC79/SurveyHrsIn!AC80</f>
        <v>0.99986559139785</v>
      </c>
      <c r="AD80" s="70" t="n">
        <f aca="false">OphrsIn!AD79/SurveyHrsIn!AD80</f>
        <v>0.98110119047619</v>
      </c>
      <c r="AE80" s="70" t="n">
        <f aca="false">OphrsIn!AE79/SurveyHrsIn!AE80</f>
        <v>0.930245698924731</v>
      </c>
      <c r="AF80" s="70"/>
      <c r="AG80" s="70"/>
      <c r="AH80" s="70"/>
      <c r="AI80" s="70"/>
      <c r="AJ80" s="70"/>
      <c r="AK80" s="70"/>
      <c r="AL80" s="70"/>
      <c r="AM80" s="70"/>
      <c r="AN80" s="70"/>
      <c r="AO80" s="70" t="n">
        <f aca="false">AVERAGE(E80:P80)</f>
        <v>0.897605608598031</v>
      </c>
      <c r="AP80" s="70" t="n">
        <f aca="false">AVERAGE(Q80:AB80)</f>
        <v>0.890692230969449</v>
      </c>
      <c r="AQ80" s="70" t="n">
        <f aca="false">AVERAGE(AC80:AN80)</f>
        <v>0.970404160266257</v>
      </c>
      <c r="AR80" s="70" t="n">
        <f aca="false">AVERAGE(E80:G80)</f>
        <v>0.939689160795946</v>
      </c>
      <c r="AS80" s="70" t="n">
        <f aca="false">AVERAGE(H80:J80)</f>
        <v>0.761284348864994</v>
      </c>
      <c r="AT80" s="70" t="n">
        <f aca="false">AVERAGE(K80:M80)</f>
        <v>0.993213859020311</v>
      </c>
      <c r="AU80" s="70" t="n">
        <f aca="false">AVERAGE(N80:P80)</f>
        <v>0.896235065710872</v>
      </c>
      <c r="AV80" s="70" t="n">
        <f aca="false">AVERAGE(Q80:S80)</f>
        <v>0.993549987199181</v>
      </c>
      <c r="AW80" s="70" t="n">
        <f aca="false">AVERAGE(T80:V80)</f>
        <v>0.633522998805257</v>
      </c>
      <c r="AX80" s="70" t="n">
        <f aca="false">AVERAGE(W80:Y80)</f>
        <v>0.940667562724014</v>
      </c>
      <c r="AY80" s="70" t="n">
        <f aca="false">AVERAGE(Z80:AB80)</f>
        <v>0.995028375149343</v>
      </c>
      <c r="AZ80" s="70" t="n">
        <f aca="false">AVERAGE(AC80:AE80)</f>
        <v>0.970404160266257</v>
      </c>
    </row>
    <row r="81" customFormat="false" ht="12.75" hidden="false" customHeight="false" outlineLevel="0" collapsed="false">
      <c r="A81" s="69" t="s">
        <v>27</v>
      </c>
      <c r="B81" s="69" t="n">
        <v>2</v>
      </c>
      <c r="C81" s="69" t="n">
        <v>71</v>
      </c>
      <c r="D81" s="70" t="n">
        <f aca="false">OphrsIn!D80/SurveyHrsIn!D81</f>
        <v>0.945967741935484</v>
      </c>
      <c r="E81" s="70" t="n">
        <f aca="false">OphrsIn!E80/SurveyHrsIn!E81</f>
        <v>0.984139784946237</v>
      </c>
      <c r="F81" s="70" t="n">
        <f aca="false">OphrsIn!F80/SurveyHrsIn!F81</f>
        <v>0.533333333333333</v>
      </c>
      <c r="G81" s="70" t="n">
        <f aca="false">OphrsIn!G80/SurveyHrsIn!G81</f>
        <v>0.78736559139785</v>
      </c>
      <c r="H81" s="70" t="n">
        <f aca="false">OphrsIn!H80/SurveyHrsIn!H81</f>
        <v>0.983333333333333</v>
      </c>
      <c r="I81" s="70" t="n">
        <f aca="false">OphrsIn!I80/SurveyHrsIn!I81</f>
        <v>0.970161290322581</v>
      </c>
      <c r="J81" s="70" t="n">
        <f aca="false">OphrsIn!J80/SurveyHrsIn!J81</f>
        <v>0.982083333333333</v>
      </c>
      <c r="K81" s="70" t="n">
        <f aca="false">OphrsIn!K80/SurveyHrsIn!K81</f>
        <v>0.990188172043011</v>
      </c>
      <c r="L81" s="70" t="n">
        <f aca="false">OphrsIn!L80/SurveyHrsIn!L81</f>
        <v>0.99758064516129</v>
      </c>
      <c r="M81" s="70" t="n">
        <f aca="false">OphrsIn!M80/SurveyHrsIn!M81</f>
        <v>0.997777777777778</v>
      </c>
      <c r="N81" s="70" t="n">
        <f aca="false">OphrsIn!N80/SurveyHrsIn!N81</f>
        <v>0.974193548387097</v>
      </c>
      <c r="O81" s="70" t="n">
        <f aca="false">OphrsIn!O80/SurveyHrsIn!O81</f>
        <v>0.997361111111111</v>
      </c>
      <c r="P81" s="70" t="n">
        <f aca="false">OphrsIn!P80/SurveyHrsIn!P81</f>
        <v>0.999462365591398</v>
      </c>
      <c r="Q81" s="70" t="n">
        <f aca="false">OphrsIn!Q80/SurveyHrsIn!Q81</f>
        <v>0.998118279569893</v>
      </c>
      <c r="R81" s="70" t="n">
        <f aca="false">OphrsIn!R80/SurveyHrsIn!R81</f>
        <v>0.978422619047619</v>
      </c>
      <c r="S81" s="70" t="n">
        <f aca="false">OphrsIn!S80/SurveyHrsIn!S81</f>
        <v>0.99986559139785</v>
      </c>
      <c r="T81" s="70" t="n">
        <f aca="false">OphrsIn!T80/SurveyHrsIn!T81</f>
        <v>0.870277777777778</v>
      </c>
      <c r="U81" s="70" t="n">
        <f aca="false">OphrsIn!U80/SurveyHrsIn!U81</f>
        <v>0.99986559139785</v>
      </c>
      <c r="V81" s="70" t="n">
        <f aca="false">OphrsIn!V80/SurveyHrsIn!V81</f>
        <v>0.992222222222222</v>
      </c>
      <c r="W81" s="70" t="n">
        <f aca="false">OphrsIn!W80/SurveyHrsIn!W81</f>
        <v>0.98508064516129</v>
      </c>
      <c r="X81" s="70" t="n">
        <f aca="false">OphrsIn!X80/SurveyHrsIn!X81</f>
        <v>0.989381720430108</v>
      </c>
      <c r="Y81" s="70" t="n">
        <f aca="false">OphrsIn!Y80/SurveyHrsIn!Y81</f>
        <v>0.994166666666667</v>
      </c>
      <c r="Z81" s="70" t="n">
        <f aca="false">OphrsIn!Z80/SurveyHrsIn!Z81</f>
        <v>0.997043010752688</v>
      </c>
      <c r="AA81" s="70" t="n">
        <f aca="false">OphrsIn!AA80/SurveyHrsIn!AA81</f>
        <v>0.966805555555556</v>
      </c>
      <c r="AB81" s="70" t="n">
        <f aca="false">OphrsIn!AB80/SurveyHrsIn!AB81</f>
        <v>0.995295698924731</v>
      </c>
      <c r="AC81" s="70" t="n">
        <f aca="false">OphrsIn!AC80/SurveyHrsIn!AC81</f>
        <v>1</v>
      </c>
      <c r="AD81" s="70" t="n">
        <f aca="false">OphrsIn!AD80/SurveyHrsIn!AD81</f>
        <v>0.979464285714286</v>
      </c>
      <c r="AE81" s="70" t="n">
        <f aca="false">OphrsIn!AE80/SurveyHrsIn!AE81</f>
        <v>0.980225134408602</v>
      </c>
      <c r="AF81" s="70"/>
      <c r="AG81" s="70"/>
      <c r="AH81" s="70"/>
      <c r="AI81" s="70"/>
      <c r="AJ81" s="70"/>
      <c r="AK81" s="70"/>
      <c r="AL81" s="70"/>
      <c r="AM81" s="70"/>
      <c r="AN81" s="70"/>
      <c r="AO81" s="70" t="n">
        <f aca="false">AVERAGE(E81:P81)</f>
        <v>0.933081690561529</v>
      </c>
      <c r="AP81" s="70" t="n">
        <f aca="false">AVERAGE(Q81:AB81)</f>
        <v>0.980545448242021</v>
      </c>
      <c r="AQ81" s="70" t="n">
        <f aca="false">AVERAGE(AC81:AN81)</f>
        <v>0.986563140040963</v>
      </c>
      <c r="AR81" s="70" t="n">
        <f aca="false">AVERAGE(E81:G81)</f>
        <v>0.768279569892473</v>
      </c>
      <c r="AS81" s="70" t="n">
        <f aca="false">AVERAGE(H81:J81)</f>
        <v>0.978525985663083</v>
      </c>
      <c r="AT81" s="70" t="n">
        <f aca="false">AVERAGE(K81:M81)</f>
        <v>0.99518219832736</v>
      </c>
      <c r="AU81" s="70" t="n">
        <f aca="false">AVERAGE(N81:P81)</f>
        <v>0.990339008363202</v>
      </c>
      <c r="AV81" s="70" t="n">
        <f aca="false">AVERAGE(Q81:S81)</f>
        <v>0.992135496671787</v>
      </c>
      <c r="AW81" s="70" t="n">
        <f aca="false">AVERAGE(T81:V81)</f>
        <v>0.954121863799283</v>
      </c>
      <c r="AX81" s="70" t="n">
        <f aca="false">AVERAGE(W81:Y81)</f>
        <v>0.989543010752688</v>
      </c>
      <c r="AY81" s="70" t="n">
        <f aca="false">AVERAGE(Z81:AB81)</f>
        <v>0.986381421744325</v>
      </c>
      <c r="AZ81" s="70" t="n">
        <f aca="false">AVERAGE(AC81:AE81)</f>
        <v>0.986563140040963</v>
      </c>
    </row>
    <row r="82" customFormat="false" ht="12.75" hidden="false" customHeight="false" outlineLevel="0" collapsed="false">
      <c r="A82" s="69" t="s">
        <v>27</v>
      </c>
      <c r="B82" s="69" t="n">
        <v>2</v>
      </c>
      <c r="C82" s="69" t="n">
        <v>72</v>
      </c>
      <c r="D82" s="70" t="n">
        <f aca="false">OphrsIn!D81/SurveyHrsIn!D82</f>
        <v>0.979435483870968</v>
      </c>
      <c r="E82" s="70" t="n">
        <f aca="false">OphrsIn!E81/SurveyHrsIn!E82</f>
        <v>0.998655913978495</v>
      </c>
      <c r="F82" s="70" t="n">
        <f aca="false">OphrsIn!F81/SurveyHrsIn!F82</f>
        <v>0.960775862068966</v>
      </c>
      <c r="G82" s="70" t="n">
        <f aca="false">OphrsIn!G81/SurveyHrsIn!G82</f>
        <v>0.999327956989247</v>
      </c>
      <c r="H82" s="70" t="n">
        <f aca="false">OphrsIn!H81/SurveyHrsIn!H82</f>
        <v>0.98625</v>
      </c>
      <c r="I82" s="70" t="n">
        <f aca="false">OphrsIn!I81/SurveyHrsIn!I82</f>
        <v>0.978225806451613</v>
      </c>
      <c r="J82" s="70" t="n">
        <f aca="false">OphrsIn!J81/SurveyHrsIn!J82</f>
        <v>0.984305555555556</v>
      </c>
      <c r="K82" s="70" t="n">
        <f aca="false">OphrsIn!K81/SurveyHrsIn!K82</f>
        <v>0.0708333333333333</v>
      </c>
      <c r="L82" s="70" t="n">
        <f aca="false">OphrsIn!L81/SurveyHrsIn!L82</f>
        <v>0.863440860215054</v>
      </c>
      <c r="M82" s="70" t="n">
        <f aca="false">OphrsIn!M81/SurveyHrsIn!M82</f>
        <v>0.928333333333333</v>
      </c>
      <c r="N82" s="70" t="n">
        <f aca="false">OphrsIn!N81/SurveyHrsIn!N82</f>
        <v>0.99744623655914</v>
      </c>
      <c r="O82" s="70" t="n">
        <f aca="false">OphrsIn!O81/SurveyHrsIn!O82</f>
        <v>0.999861111111111</v>
      </c>
      <c r="P82" s="70" t="n">
        <f aca="false">OphrsIn!P81/SurveyHrsIn!P82</f>
        <v>0.609139784946237</v>
      </c>
      <c r="Q82" s="70" t="n">
        <f aca="false">OphrsIn!Q81/SurveyHrsIn!Q82</f>
        <v>0.000672043010752688</v>
      </c>
      <c r="R82" s="70" t="n">
        <f aca="false">OphrsIn!R81/SurveyHrsIn!R82</f>
        <v>0.682589285714286</v>
      </c>
      <c r="S82" s="70" t="n">
        <f aca="false">OphrsIn!S81/SurveyHrsIn!S82</f>
        <v>0.889784946236559</v>
      </c>
      <c r="T82" s="70" t="n">
        <f aca="false">OphrsIn!T81/SurveyHrsIn!T82</f>
        <v>0.957777777777778</v>
      </c>
      <c r="U82" s="70" t="n">
        <f aca="false">OphrsIn!U81/SurveyHrsIn!U82</f>
        <v>0.998521505376344</v>
      </c>
      <c r="V82" s="70" t="n">
        <f aca="false">OphrsIn!V81/SurveyHrsIn!V82</f>
        <v>0.972083333333333</v>
      </c>
      <c r="W82" s="70" t="n">
        <f aca="false">OphrsIn!W81/SurveyHrsIn!W82</f>
        <v>0.96747311827957</v>
      </c>
      <c r="X82" s="70" t="n">
        <f aca="false">OphrsIn!X81/SurveyHrsIn!X82</f>
        <v>0.984408602150538</v>
      </c>
      <c r="Y82" s="70" t="n">
        <f aca="false">OphrsIn!Y81/SurveyHrsIn!Y82</f>
        <v>0.993333333333333</v>
      </c>
      <c r="Z82" s="70" t="n">
        <f aca="false">OphrsIn!Z81/SurveyHrsIn!Z82</f>
        <v>0.991129032258065</v>
      </c>
      <c r="AA82" s="70" t="n">
        <f aca="false">OphrsIn!AA81/SurveyHrsIn!AA82</f>
        <v>0.975416666666667</v>
      </c>
      <c r="AB82" s="70" t="n">
        <f aca="false">OphrsIn!AB81/SurveyHrsIn!AB82</f>
        <v>0.999731182795699</v>
      </c>
      <c r="AC82" s="70" t="n">
        <f aca="false">OphrsIn!AC81/SurveyHrsIn!AC82</f>
        <v>0.993279569892473</v>
      </c>
      <c r="AD82" s="70" t="n">
        <f aca="false">OphrsIn!AD81/SurveyHrsIn!AD82</f>
        <v>0.994642857142857</v>
      </c>
      <c r="AE82" s="70" t="n">
        <f aca="false">OphrsIn!AE81/SurveyHrsIn!AE82</f>
        <v>0.976873924731183</v>
      </c>
      <c r="AF82" s="70"/>
      <c r="AG82" s="70"/>
      <c r="AH82" s="70"/>
      <c r="AI82" s="70"/>
      <c r="AJ82" s="70"/>
      <c r="AK82" s="70"/>
      <c r="AL82" s="70"/>
      <c r="AM82" s="70"/>
      <c r="AN82" s="70"/>
      <c r="AO82" s="70" t="n">
        <f aca="false">AVERAGE(E82:P82)</f>
        <v>0.864716312878507</v>
      </c>
      <c r="AP82" s="70" t="n">
        <f aca="false">AVERAGE(Q82:AB82)</f>
        <v>0.86774340224441</v>
      </c>
      <c r="AQ82" s="70" t="n">
        <f aca="false">AVERAGE(AC82:AN82)</f>
        <v>0.988265450588838</v>
      </c>
      <c r="AR82" s="70" t="n">
        <f aca="false">AVERAGE(E82:G82)</f>
        <v>0.986253244345569</v>
      </c>
      <c r="AS82" s="70" t="n">
        <f aca="false">AVERAGE(H82:J82)</f>
        <v>0.982927120669056</v>
      </c>
      <c r="AT82" s="70" t="n">
        <f aca="false">AVERAGE(K82:M82)</f>
        <v>0.62086917562724</v>
      </c>
      <c r="AU82" s="70" t="n">
        <f aca="false">AVERAGE(N82:P82)</f>
        <v>0.868815710872163</v>
      </c>
      <c r="AV82" s="70" t="n">
        <f aca="false">AVERAGE(Q82:S82)</f>
        <v>0.524348758320533</v>
      </c>
      <c r="AW82" s="70" t="n">
        <f aca="false">AVERAGE(T82:V82)</f>
        <v>0.976127538829152</v>
      </c>
      <c r="AX82" s="70" t="n">
        <f aca="false">AVERAGE(W82:Y82)</f>
        <v>0.98173835125448</v>
      </c>
      <c r="AY82" s="70" t="n">
        <f aca="false">AVERAGE(Z82:AB82)</f>
        <v>0.988758960573477</v>
      </c>
      <c r="AZ82" s="70" t="n">
        <f aca="false">AVERAGE(AC82:AE82)</f>
        <v>0.988265450588838</v>
      </c>
    </row>
    <row r="83" customFormat="false" ht="12.75" hidden="false" customHeight="false" outlineLevel="0" collapsed="false">
      <c r="A83" s="69" t="s">
        <v>27</v>
      </c>
      <c r="B83" s="69" t="n">
        <v>2</v>
      </c>
      <c r="C83" s="69" t="n">
        <v>73</v>
      </c>
      <c r="D83" s="70" t="n">
        <f aca="false">OphrsIn!D82/SurveyHrsIn!D83</f>
        <v>0.990725806451613</v>
      </c>
      <c r="E83" s="70" t="n">
        <f aca="false">OphrsIn!E82/SurveyHrsIn!E83</f>
        <v>0.988709677419355</v>
      </c>
      <c r="F83" s="70" t="n">
        <f aca="false">OphrsIn!F82/SurveyHrsIn!F83</f>
        <v>0.975287356321839</v>
      </c>
      <c r="G83" s="70" t="n">
        <f aca="false">OphrsIn!G82/SurveyHrsIn!G83</f>
        <v>0.996505376344086</v>
      </c>
      <c r="H83" s="70" t="n">
        <f aca="false">OphrsIn!H82/SurveyHrsIn!H83</f>
        <v>0.981388888888889</v>
      </c>
      <c r="I83" s="70" t="n">
        <f aca="false">OphrsIn!I82/SurveyHrsIn!I83</f>
        <v>0.937096774193548</v>
      </c>
      <c r="J83" s="70" t="n">
        <f aca="false">OphrsIn!J82/SurveyHrsIn!J83</f>
        <v>0.988611111111111</v>
      </c>
      <c r="K83" s="70" t="n">
        <f aca="false">OphrsIn!K82/SurveyHrsIn!K83</f>
        <v>0.984139784946237</v>
      </c>
      <c r="L83" s="70" t="n">
        <f aca="false">OphrsIn!L82/SurveyHrsIn!L83</f>
        <v>0.988709677419355</v>
      </c>
      <c r="M83" s="70" t="n">
        <f aca="false">OphrsIn!M82/SurveyHrsIn!M83</f>
        <v>0.987777777777778</v>
      </c>
      <c r="N83" s="70" t="n">
        <f aca="false">OphrsIn!N82/SurveyHrsIn!N83</f>
        <v>0.931586021505376</v>
      </c>
      <c r="O83" s="70" t="n">
        <f aca="false">OphrsIn!O82/SurveyHrsIn!O83</f>
        <v>0.940972222222222</v>
      </c>
      <c r="P83" s="70" t="n">
        <f aca="false">OphrsIn!P82/SurveyHrsIn!P83</f>
        <v>0.852284946236559</v>
      </c>
      <c r="Q83" s="70" t="n">
        <f aca="false">OphrsIn!Q82/SurveyHrsIn!Q83</f>
        <v>0.948387096774194</v>
      </c>
      <c r="R83" s="70" t="n">
        <f aca="false">OphrsIn!R82/SurveyHrsIn!R83</f>
        <v>0.655505952380952</v>
      </c>
      <c r="S83" s="70" t="n">
        <f aca="false">OphrsIn!S82/SurveyHrsIn!S83</f>
        <v>0.99986559139785</v>
      </c>
      <c r="T83" s="70" t="n">
        <f aca="false">OphrsIn!T82/SurveyHrsIn!T83</f>
        <v>0.346666666666667</v>
      </c>
      <c r="U83" s="70" t="n">
        <f aca="false">OphrsIn!U82/SurveyHrsIn!U83</f>
        <v>0.386827956989247</v>
      </c>
      <c r="V83" s="70" t="n">
        <f aca="false">OphrsIn!V82/SurveyHrsIn!V83</f>
        <v>0.98875</v>
      </c>
      <c r="W83" s="70" t="n">
        <f aca="false">OphrsIn!W82/SurveyHrsIn!W83</f>
        <v>0.998118279569893</v>
      </c>
      <c r="X83" s="70" t="n">
        <f aca="false">OphrsIn!X82/SurveyHrsIn!X83</f>
        <v>0.990188172043011</v>
      </c>
      <c r="Y83" s="70" t="n">
        <f aca="false">OphrsIn!Y82/SurveyHrsIn!Y83</f>
        <v>0.982361111111111</v>
      </c>
      <c r="Z83" s="70" t="n">
        <f aca="false">OphrsIn!Z82/SurveyHrsIn!Z83</f>
        <v>0.997715053763441</v>
      </c>
      <c r="AA83" s="70" t="n">
        <f aca="false">OphrsIn!AA82/SurveyHrsIn!AA83</f>
        <v>0.981805555555556</v>
      </c>
      <c r="AB83" s="70" t="n">
        <f aca="false">OphrsIn!AB82/SurveyHrsIn!AB83</f>
        <v>0.978091397849462</v>
      </c>
      <c r="AC83" s="70" t="n">
        <f aca="false">OphrsIn!AC82/SurveyHrsIn!AC83</f>
        <v>0.996774193548387</v>
      </c>
      <c r="AD83" s="70" t="n">
        <f aca="false">OphrsIn!AD82/SurveyHrsIn!AD83</f>
        <v>0.992559523809524</v>
      </c>
      <c r="AE83" s="70" t="n">
        <f aca="false">OphrsIn!AE82/SurveyHrsIn!AE83</f>
        <v>0.973969892473118</v>
      </c>
      <c r="AF83" s="70"/>
      <c r="AG83" s="70"/>
      <c r="AH83" s="70"/>
      <c r="AI83" s="70"/>
      <c r="AJ83" s="70"/>
      <c r="AK83" s="70"/>
      <c r="AL83" s="70"/>
      <c r="AM83" s="70"/>
      <c r="AN83" s="70"/>
      <c r="AO83" s="70" t="n">
        <f aca="false">AVERAGE(E83:P83)</f>
        <v>0.962755801198863</v>
      </c>
      <c r="AP83" s="70" t="n">
        <f aca="false">AVERAGE(Q83:AB83)</f>
        <v>0.854523569508448</v>
      </c>
      <c r="AQ83" s="70" t="n">
        <f aca="false">AVERAGE(AC83:AN83)</f>
        <v>0.987767869943676</v>
      </c>
      <c r="AR83" s="70" t="n">
        <f aca="false">AVERAGE(E83:G83)</f>
        <v>0.986834136695093</v>
      </c>
      <c r="AS83" s="70" t="n">
        <f aca="false">AVERAGE(H83:J83)</f>
        <v>0.969032258064516</v>
      </c>
      <c r="AT83" s="70" t="n">
        <f aca="false">AVERAGE(K83:M83)</f>
        <v>0.986875746714456</v>
      </c>
      <c r="AU83" s="70" t="n">
        <f aca="false">AVERAGE(N83:P83)</f>
        <v>0.908281063321386</v>
      </c>
      <c r="AV83" s="70" t="n">
        <f aca="false">AVERAGE(Q83:S83)</f>
        <v>0.867919546850999</v>
      </c>
      <c r="AW83" s="70" t="n">
        <f aca="false">AVERAGE(T83:V83)</f>
        <v>0.574081541218638</v>
      </c>
      <c r="AX83" s="70" t="n">
        <f aca="false">AVERAGE(W83:Y83)</f>
        <v>0.990222520908005</v>
      </c>
      <c r="AY83" s="70" t="n">
        <f aca="false">AVERAGE(Z83:AB83)</f>
        <v>0.985870669056153</v>
      </c>
      <c r="AZ83" s="70" t="n">
        <f aca="false">AVERAGE(AC83:AE83)</f>
        <v>0.987767869943676</v>
      </c>
    </row>
    <row r="84" customFormat="false" ht="12.75" hidden="false" customHeight="false" outlineLevel="0" collapsed="false">
      <c r="A84" s="69" t="s">
        <v>27</v>
      </c>
      <c r="B84" s="69" t="n">
        <v>2</v>
      </c>
      <c r="C84" s="69" t="n">
        <v>74</v>
      </c>
      <c r="D84" s="70" t="n">
        <f aca="false">OphrsIn!D83/SurveyHrsIn!D84</f>
        <v>0.982795698924731</v>
      </c>
      <c r="E84" s="70" t="n">
        <f aca="false">OphrsIn!E83/SurveyHrsIn!E84</f>
        <v>0.986962365591398</v>
      </c>
      <c r="F84" s="70" t="n">
        <f aca="false">OphrsIn!F83/SurveyHrsIn!F84</f>
        <v>0.974425287356322</v>
      </c>
      <c r="G84" s="70" t="n">
        <f aca="false">OphrsIn!G83/SurveyHrsIn!G84</f>
        <v>0.997177419354839</v>
      </c>
      <c r="H84" s="70" t="n">
        <f aca="false">OphrsIn!H83/SurveyHrsIn!H84</f>
        <v>0.993194444444445</v>
      </c>
      <c r="I84" s="70" t="n">
        <f aca="false">OphrsIn!I83/SurveyHrsIn!I84</f>
        <v>0.980779569892473</v>
      </c>
      <c r="J84" s="70" t="n">
        <f aca="false">OphrsIn!J83/SurveyHrsIn!J84</f>
        <v>0.950138888888889</v>
      </c>
      <c r="K84" s="70" t="n">
        <f aca="false">OphrsIn!K83/SurveyHrsIn!K84</f>
        <v>0.972177419354839</v>
      </c>
      <c r="L84" s="70" t="n">
        <f aca="false">OphrsIn!L83/SurveyHrsIn!L84</f>
        <v>0.831182795698925</v>
      </c>
      <c r="M84" s="70" t="n">
        <f aca="false">OphrsIn!M83/SurveyHrsIn!M84</f>
        <v>0.99875</v>
      </c>
      <c r="N84" s="70" t="n">
        <f aca="false">OphrsIn!N83/SurveyHrsIn!N84</f>
        <v>0.996639784946237</v>
      </c>
      <c r="O84" s="70" t="n">
        <f aca="false">OphrsIn!O83/SurveyHrsIn!O84</f>
        <v>0.9375</v>
      </c>
      <c r="P84" s="70" t="n">
        <f aca="false">OphrsIn!P83/SurveyHrsIn!P84</f>
        <v>0.975672043010753</v>
      </c>
      <c r="Q84" s="70" t="n">
        <f aca="false">OphrsIn!Q83/SurveyHrsIn!Q84</f>
        <v>0.976344086021505</v>
      </c>
      <c r="R84" s="70" t="n">
        <f aca="false">OphrsIn!R83/SurveyHrsIn!R84</f>
        <v>0.953571428571429</v>
      </c>
      <c r="S84" s="70" t="n">
        <f aca="false">OphrsIn!S83/SurveyHrsIn!S84</f>
        <v>0.99986559139785</v>
      </c>
      <c r="T84" s="70" t="n">
        <f aca="false">OphrsIn!T83/SurveyHrsIn!T84</f>
        <v>0.996111111111111</v>
      </c>
      <c r="U84" s="70" t="n">
        <f aca="false">OphrsIn!U83/SurveyHrsIn!U84</f>
        <v>0.998655913978495</v>
      </c>
      <c r="V84" s="70" t="n">
        <f aca="false">OphrsIn!V83/SurveyHrsIn!V84</f>
        <v>0.994583333333333</v>
      </c>
      <c r="W84" s="70" t="n">
        <f aca="false">OphrsIn!W83/SurveyHrsIn!W84</f>
        <v>0.967876344086022</v>
      </c>
      <c r="X84" s="70" t="n">
        <f aca="false">OphrsIn!X83/SurveyHrsIn!X84</f>
        <v>0.990188172043011</v>
      </c>
      <c r="Y84" s="70" t="n">
        <f aca="false">OphrsIn!Y83/SurveyHrsIn!Y84</f>
        <v>0.958611111111111</v>
      </c>
      <c r="Z84" s="70" t="n">
        <f aca="false">OphrsIn!Z83/SurveyHrsIn!Z84</f>
        <v>0.986962365591398</v>
      </c>
      <c r="AA84" s="70" t="n">
        <f aca="false">OphrsIn!AA83/SurveyHrsIn!AA84</f>
        <v>0.992638888888889</v>
      </c>
      <c r="AB84" s="70" t="n">
        <f aca="false">OphrsIn!AB83/SurveyHrsIn!AB84</f>
        <v>0.979435483870968</v>
      </c>
      <c r="AC84" s="70" t="n">
        <f aca="false">OphrsIn!AC83/SurveyHrsIn!AC84</f>
        <v>0.990860215053764</v>
      </c>
      <c r="AD84" s="70" t="n">
        <f aca="false">OphrsIn!AD83/SurveyHrsIn!AD84</f>
        <v>0.969345238095238</v>
      </c>
      <c r="AE84" s="70" t="n">
        <f aca="false">OphrsIn!AE83/SurveyHrsIn!AE84</f>
        <v>0.966617338709678</v>
      </c>
      <c r="AF84" s="70"/>
      <c r="AG84" s="70"/>
      <c r="AH84" s="70"/>
      <c r="AI84" s="70"/>
      <c r="AJ84" s="70"/>
      <c r="AK84" s="70"/>
      <c r="AL84" s="70"/>
      <c r="AM84" s="70"/>
      <c r="AN84" s="70"/>
      <c r="AO84" s="70" t="n">
        <f aca="false">AVERAGE(E84:P84)</f>
        <v>0.966216668211593</v>
      </c>
      <c r="AP84" s="70" t="n">
        <f aca="false">AVERAGE(Q84:AB84)</f>
        <v>0.982903652500427</v>
      </c>
      <c r="AQ84" s="70" t="n">
        <f aca="false">AVERAGE(AC84:AN84)</f>
        <v>0.975607597286226</v>
      </c>
      <c r="AR84" s="70" t="n">
        <f aca="false">AVERAGE(E84:G84)</f>
        <v>0.986188357434186</v>
      </c>
      <c r="AS84" s="70" t="n">
        <f aca="false">AVERAGE(H84:J84)</f>
        <v>0.974704301075269</v>
      </c>
      <c r="AT84" s="70" t="n">
        <f aca="false">AVERAGE(K84:M84)</f>
        <v>0.934036738351255</v>
      </c>
      <c r="AU84" s="70" t="n">
        <f aca="false">AVERAGE(N84:P84)</f>
        <v>0.969937275985663</v>
      </c>
      <c r="AV84" s="70" t="n">
        <f aca="false">AVERAGE(Q84:S84)</f>
        <v>0.976593701996928</v>
      </c>
      <c r="AW84" s="70" t="n">
        <f aca="false">AVERAGE(T84:V84)</f>
        <v>0.996450119474313</v>
      </c>
      <c r="AX84" s="70" t="n">
        <f aca="false">AVERAGE(W84:Y84)</f>
        <v>0.972225209080048</v>
      </c>
      <c r="AY84" s="70" t="n">
        <f aca="false">AVERAGE(Z84:AB84)</f>
        <v>0.986345579450418</v>
      </c>
      <c r="AZ84" s="70" t="n">
        <f aca="false">AVERAGE(AC84:AE84)</f>
        <v>0.975607597286226</v>
      </c>
    </row>
    <row r="85" customFormat="false" ht="12.75" hidden="false" customHeight="false" outlineLevel="0" collapsed="false">
      <c r="A85" s="69" t="s">
        <v>27</v>
      </c>
      <c r="B85" s="69" t="n">
        <v>2</v>
      </c>
      <c r="C85" s="69" t="n">
        <v>75</v>
      </c>
      <c r="D85" s="70" t="n">
        <f aca="false">OphrsIn!D84/SurveyHrsIn!D85</f>
        <v>0.985752688172043</v>
      </c>
      <c r="E85" s="70" t="n">
        <f aca="false">OphrsIn!E84/SurveyHrsIn!E85</f>
        <v>0.993548387096774</v>
      </c>
      <c r="F85" s="70" t="n">
        <f aca="false">OphrsIn!F84/SurveyHrsIn!F85</f>
        <v>0.997988505747127</v>
      </c>
      <c r="G85" s="70" t="n">
        <f aca="false">OphrsIn!G84/SurveyHrsIn!G85</f>
        <v>0.97741935483871</v>
      </c>
      <c r="H85" s="70" t="n">
        <f aca="false">OphrsIn!H84/SurveyHrsIn!H85</f>
        <v>0.743194444444445</v>
      </c>
      <c r="I85" s="70" t="n">
        <f aca="false">OphrsIn!I84/SurveyHrsIn!I85</f>
        <v>0.8875</v>
      </c>
      <c r="J85" s="70" t="n">
        <f aca="false">OphrsIn!J84/SurveyHrsIn!J85</f>
        <v>0.998472222222222</v>
      </c>
      <c r="K85" s="70" t="n">
        <f aca="false">OphrsIn!K84/SurveyHrsIn!K85</f>
        <v>0.947849462365591</v>
      </c>
      <c r="L85" s="70" t="n">
        <f aca="false">OphrsIn!L84/SurveyHrsIn!L85</f>
        <v>0.945161290322581</v>
      </c>
      <c r="M85" s="70" t="n">
        <f aca="false">OphrsIn!M84/SurveyHrsIn!M85</f>
        <v>0.997916666666667</v>
      </c>
      <c r="N85" s="70" t="n">
        <f aca="false">OphrsIn!N84/SurveyHrsIn!N85</f>
        <v>0.999596774193548</v>
      </c>
      <c r="O85" s="70" t="n">
        <f aca="false">OphrsIn!O84/SurveyHrsIn!O85</f>
        <v>0.999861111111111</v>
      </c>
      <c r="P85" s="70" t="n">
        <f aca="false">OphrsIn!P84/SurveyHrsIn!P85</f>
        <v>0.993279569892473</v>
      </c>
      <c r="Q85" s="70" t="n">
        <f aca="false">OphrsIn!Q84/SurveyHrsIn!Q85</f>
        <v>0.998118279569893</v>
      </c>
      <c r="R85" s="70" t="n">
        <f aca="false">OphrsIn!R84/SurveyHrsIn!R85</f>
        <v>0.995386904761905</v>
      </c>
      <c r="S85" s="70" t="n">
        <f aca="false">OphrsIn!S84/SurveyHrsIn!S85</f>
        <v>0.959811827956989</v>
      </c>
      <c r="T85" s="70" t="n">
        <f aca="false">OphrsIn!T84/SurveyHrsIn!T85</f>
        <v>0.802916666666667</v>
      </c>
      <c r="U85" s="70" t="n">
        <f aca="false">OphrsIn!U84/SurveyHrsIn!U85</f>
        <v>0.979704301075269</v>
      </c>
      <c r="V85" s="70" t="n">
        <f aca="false">OphrsIn!V84/SurveyHrsIn!V85</f>
        <v>0.985</v>
      </c>
      <c r="W85" s="70" t="n">
        <f aca="false">OphrsIn!W84/SurveyHrsIn!W85</f>
        <v>0.995564516129032</v>
      </c>
      <c r="X85" s="70" t="n">
        <f aca="false">OphrsIn!X84/SurveyHrsIn!X85</f>
        <v>0.995161290322581</v>
      </c>
      <c r="Y85" s="70" t="n">
        <f aca="false">OphrsIn!Y84/SurveyHrsIn!Y85</f>
        <v>0.985694444444445</v>
      </c>
      <c r="Z85" s="70" t="n">
        <f aca="false">OphrsIn!Z84/SurveyHrsIn!Z85</f>
        <v>0.997849462365591</v>
      </c>
      <c r="AA85" s="70" t="n">
        <f aca="false">OphrsIn!AA84/SurveyHrsIn!AA85</f>
        <v>0.993472222222222</v>
      </c>
      <c r="AB85" s="70" t="n">
        <f aca="false">OphrsIn!AB84/SurveyHrsIn!AB85</f>
        <v>0.98508064516129</v>
      </c>
      <c r="AC85" s="70" t="n">
        <f aca="false">OphrsIn!AC84/SurveyHrsIn!AC85</f>
        <v>0.99986559139785</v>
      </c>
      <c r="AD85" s="70" t="n">
        <f aca="false">OphrsIn!AD84/SurveyHrsIn!AD85</f>
        <v>0.984970238095238</v>
      </c>
      <c r="AE85" s="70" t="n">
        <f aca="false">OphrsIn!AE84/SurveyHrsIn!AE85</f>
        <v>0.960315053763441</v>
      </c>
      <c r="AF85" s="70"/>
      <c r="AG85" s="70"/>
      <c r="AH85" s="70"/>
      <c r="AI85" s="70"/>
      <c r="AJ85" s="70"/>
      <c r="AK85" s="70"/>
      <c r="AL85" s="70"/>
      <c r="AM85" s="70"/>
      <c r="AN85" s="70"/>
      <c r="AO85" s="70" t="n">
        <f aca="false">AVERAGE(E85:P85)</f>
        <v>0.956815649075104</v>
      </c>
      <c r="AP85" s="70" t="n">
        <f aca="false">AVERAGE(Q85:AB85)</f>
        <v>0.972813380056324</v>
      </c>
      <c r="AQ85" s="70" t="n">
        <f aca="false">AVERAGE(AC85:AN85)</f>
        <v>0.981716961085509</v>
      </c>
      <c r="AR85" s="70" t="n">
        <f aca="false">AVERAGE(E85:G85)</f>
        <v>0.98965208256087</v>
      </c>
      <c r="AS85" s="70" t="n">
        <f aca="false">AVERAGE(H85:J85)</f>
        <v>0.876388888888889</v>
      </c>
      <c r="AT85" s="70" t="n">
        <f aca="false">AVERAGE(K85:M85)</f>
        <v>0.96364247311828</v>
      </c>
      <c r="AU85" s="70" t="n">
        <f aca="false">AVERAGE(N85:P85)</f>
        <v>0.997579151732377</v>
      </c>
      <c r="AV85" s="70" t="n">
        <f aca="false">AVERAGE(Q85:S85)</f>
        <v>0.984439004096262</v>
      </c>
      <c r="AW85" s="70" t="n">
        <f aca="false">AVERAGE(T85:V85)</f>
        <v>0.922540322580645</v>
      </c>
      <c r="AX85" s="70" t="n">
        <f aca="false">AVERAGE(W85:Y85)</f>
        <v>0.992140083632019</v>
      </c>
      <c r="AY85" s="70" t="n">
        <f aca="false">AVERAGE(Z85:AB85)</f>
        <v>0.992134109916368</v>
      </c>
      <c r="AZ85" s="70" t="n">
        <f aca="false">AVERAGE(AC85:AE85)</f>
        <v>0.981716961085509</v>
      </c>
    </row>
    <row r="86" customFormat="false" ht="12.75" hidden="false" customHeight="false" outlineLevel="0" collapsed="false">
      <c r="A86" s="69" t="s">
        <v>27</v>
      </c>
      <c r="B86" s="69" t="n">
        <v>2</v>
      </c>
      <c r="C86" s="69" t="n">
        <v>76</v>
      </c>
      <c r="D86" s="70" t="n">
        <f aca="false">OphrsIn!D85/SurveyHrsIn!D86</f>
        <v>0.995698924731183</v>
      </c>
      <c r="E86" s="70" t="n">
        <f aca="false">OphrsIn!E85/SurveyHrsIn!E86</f>
        <v>0.989381720430108</v>
      </c>
      <c r="F86" s="70" t="n">
        <f aca="false">OphrsIn!F85/SurveyHrsIn!F86</f>
        <v>0.922988505747126</v>
      </c>
      <c r="G86" s="70" t="n">
        <f aca="false">OphrsIn!G85/SurveyHrsIn!G86</f>
        <v>0.985349462365591</v>
      </c>
      <c r="H86" s="70" t="n">
        <f aca="false">OphrsIn!H85/SurveyHrsIn!H86</f>
        <v>0.991805555555556</v>
      </c>
      <c r="I86" s="70" t="n">
        <f aca="false">OphrsIn!I85/SurveyHrsIn!I86</f>
        <v>0.975134408602151</v>
      </c>
      <c r="J86" s="70" t="n">
        <f aca="false">OphrsIn!J85/SurveyHrsIn!J86</f>
        <v>0.980833333333333</v>
      </c>
      <c r="K86" s="70" t="n">
        <f aca="false">OphrsIn!K85/SurveyHrsIn!K86</f>
        <v>0.858602150537634</v>
      </c>
      <c r="L86" s="70" t="n">
        <f aca="false">OphrsIn!L85/SurveyHrsIn!L86</f>
        <v>0.962634408602151</v>
      </c>
      <c r="M86" s="70" t="n">
        <f aca="false">OphrsIn!M85/SurveyHrsIn!M86</f>
        <v>0.998055555555556</v>
      </c>
      <c r="N86" s="70" t="n">
        <f aca="false">OphrsIn!N85/SurveyHrsIn!N86</f>
        <v>0.998924731182796</v>
      </c>
      <c r="O86" s="70" t="n">
        <f aca="false">OphrsIn!O85/SurveyHrsIn!O86</f>
        <v>0.999861111111111</v>
      </c>
      <c r="P86" s="70" t="n">
        <f aca="false">OphrsIn!P85/SurveyHrsIn!P86</f>
        <v>0.975940860215054</v>
      </c>
      <c r="Q86" s="70" t="n">
        <f aca="false">OphrsIn!Q85/SurveyHrsIn!Q86</f>
        <v>0.998118279569893</v>
      </c>
      <c r="R86" s="70" t="n">
        <f aca="false">OphrsIn!R85/SurveyHrsIn!R86</f>
        <v>0.994196428571429</v>
      </c>
      <c r="S86" s="70" t="n">
        <f aca="false">OphrsIn!S85/SurveyHrsIn!S86</f>
        <v>0.909811827956989</v>
      </c>
      <c r="T86" s="70" t="n">
        <f aca="false">OphrsIn!T85/SurveyHrsIn!T86</f>
        <v>0.975972222222222</v>
      </c>
      <c r="U86" s="70" t="n">
        <f aca="false">OphrsIn!U85/SurveyHrsIn!U86</f>
        <v>0.986155913978495</v>
      </c>
      <c r="V86" s="70" t="n">
        <f aca="false">OphrsIn!V85/SurveyHrsIn!V86</f>
        <v>0.943055555555556</v>
      </c>
      <c r="W86" s="70" t="n">
        <f aca="false">OphrsIn!W85/SurveyHrsIn!W86</f>
        <v>0.988844086021505</v>
      </c>
      <c r="X86" s="70" t="n">
        <f aca="false">OphrsIn!X85/SurveyHrsIn!X86</f>
        <v>0.993413978494624</v>
      </c>
      <c r="Y86" s="70" t="n">
        <f aca="false">OphrsIn!Y85/SurveyHrsIn!Y86</f>
        <v>0.993472222222222</v>
      </c>
      <c r="Z86" s="70" t="n">
        <f aca="false">OphrsIn!Z85/SurveyHrsIn!Z86</f>
        <v>0.997715053763441</v>
      </c>
      <c r="AA86" s="70" t="n">
        <f aca="false">OphrsIn!AA85/SurveyHrsIn!AA86</f>
        <v>0.99875</v>
      </c>
      <c r="AB86" s="70" t="n">
        <f aca="false">OphrsIn!AB85/SurveyHrsIn!AB86</f>
        <v>0.995430107526882</v>
      </c>
      <c r="AC86" s="70" t="n">
        <f aca="false">OphrsIn!AC85/SurveyHrsIn!AC86</f>
        <v>0.969623655913979</v>
      </c>
      <c r="AD86" s="70" t="n">
        <f aca="false">OphrsIn!AD85/SurveyHrsIn!AD86</f>
        <v>0.891220238095238</v>
      </c>
      <c r="AE86" s="70" t="n">
        <f aca="false">OphrsIn!AE85/SurveyHrsIn!AE86</f>
        <v>0.982393951612903</v>
      </c>
      <c r="AF86" s="70"/>
      <c r="AG86" s="70"/>
      <c r="AH86" s="70"/>
      <c r="AI86" s="70"/>
      <c r="AJ86" s="70"/>
      <c r="AK86" s="70"/>
      <c r="AL86" s="70"/>
      <c r="AM86" s="70"/>
      <c r="AN86" s="70"/>
      <c r="AO86" s="70" t="n">
        <f aca="false">AVERAGE(E86:P86)</f>
        <v>0.969959316936514</v>
      </c>
      <c r="AP86" s="70" t="n">
        <f aca="false">AVERAGE(Q86:AB86)</f>
        <v>0.981244639656938</v>
      </c>
      <c r="AQ86" s="70" t="n">
        <f aca="false">AVERAGE(AC86:AN86)</f>
        <v>0.947745948540707</v>
      </c>
      <c r="AR86" s="70" t="n">
        <f aca="false">AVERAGE(E86:G86)</f>
        <v>0.965906562847609</v>
      </c>
      <c r="AS86" s="70" t="n">
        <f aca="false">AVERAGE(H86:J86)</f>
        <v>0.98259109916368</v>
      </c>
      <c r="AT86" s="70" t="n">
        <f aca="false">AVERAGE(K86:M86)</f>
        <v>0.93976403823178</v>
      </c>
      <c r="AU86" s="70" t="n">
        <f aca="false">AVERAGE(N86:P86)</f>
        <v>0.991575567502987</v>
      </c>
      <c r="AV86" s="70" t="n">
        <f aca="false">AVERAGE(Q86:S86)</f>
        <v>0.96737551203277</v>
      </c>
      <c r="AW86" s="70" t="n">
        <f aca="false">AVERAGE(T86:V86)</f>
        <v>0.968394563918757</v>
      </c>
      <c r="AX86" s="70" t="n">
        <f aca="false">AVERAGE(W86:Y86)</f>
        <v>0.99191009557945</v>
      </c>
      <c r="AY86" s="70" t="n">
        <f aca="false">AVERAGE(Z86:AB86)</f>
        <v>0.997298387096774</v>
      </c>
      <c r="AZ86" s="70" t="n">
        <f aca="false">AVERAGE(AC86:AE86)</f>
        <v>0.947745948540707</v>
      </c>
    </row>
    <row r="87" customFormat="false" ht="12.75" hidden="false" customHeight="false" outlineLevel="0" collapsed="false">
      <c r="A87" s="69" t="s">
        <v>27</v>
      </c>
      <c r="B87" s="69" t="n">
        <v>2</v>
      </c>
      <c r="C87" s="69" t="n">
        <v>77</v>
      </c>
      <c r="D87" s="70" t="n">
        <f aca="false">OphrsIn!D86/SurveyHrsIn!D87</f>
        <v>0.83991935483871</v>
      </c>
      <c r="E87" s="70" t="n">
        <f aca="false">OphrsIn!E86/SurveyHrsIn!E87</f>
        <v>0.767741935483871</v>
      </c>
      <c r="F87" s="70" t="n">
        <f aca="false">OphrsIn!F86/SurveyHrsIn!F87</f>
        <v>0.767528735632184</v>
      </c>
      <c r="G87" s="70" t="n">
        <f aca="false">OphrsIn!G86/SurveyHrsIn!G87</f>
        <v>0.975134408602151</v>
      </c>
      <c r="H87" s="70" t="n">
        <f aca="false">OphrsIn!H86/SurveyHrsIn!H87</f>
        <v>0.993611111111111</v>
      </c>
      <c r="I87" s="70" t="n">
        <f aca="false">OphrsIn!I86/SurveyHrsIn!I87</f>
        <v>0.995161290322581</v>
      </c>
      <c r="J87" s="70" t="n">
        <f aca="false">OphrsIn!J86/SurveyHrsIn!J87</f>
        <v>0.938194444444444</v>
      </c>
      <c r="K87" s="70" t="n">
        <f aca="false">OphrsIn!K86/SurveyHrsIn!K87</f>
        <v>0.921639784946237</v>
      </c>
      <c r="L87" s="70" t="n">
        <f aca="false">OphrsIn!L86/SurveyHrsIn!L87</f>
        <v>0.993279569892473</v>
      </c>
      <c r="M87" s="70" t="n">
        <f aca="false">OphrsIn!M86/SurveyHrsIn!M87</f>
        <v>0.967916666666667</v>
      </c>
      <c r="N87" s="70" t="n">
        <f aca="false">OphrsIn!N86/SurveyHrsIn!N87</f>
        <v>0.999462365591398</v>
      </c>
      <c r="O87" s="70" t="n">
        <f aca="false">OphrsIn!O86/SurveyHrsIn!O87</f>
        <v>0.99375</v>
      </c>
      <c r="P87" s="70" t="n">
        <f aca="false">OphrsIn!P86/SurveyHrsIn!P87</f>
        <v>0.921908602150538</v>
      </c>
      <c r="Q87" s="70" t="n">
        <f aca="false">OphrsIn!Q86/SurveyHrsIn!Q87</f>
        <v>0.857930107526882</v>
      </c>
      <c r="R87" s="70" t="n">
        <f aca="false">OphrsIn!R86/SurveyHrsIn!R87</f>
        <v>0.934970238095238</v>
      </c>
      <c r="S87" s="70" t="n">
        <f aca="false">OphrsIn!S86/SurveyHrsIn!S87</f>
        <v>0.983333333333333</v>
      </c>
      <c r="T87" s="70" t="n">
        <f aca="false">OphrsIn!T86/SurveyHrsIn!T87</f>
        <v>0.614722222222222</v>
      </c>
      <c r="U87" s="70" t="n">
        <f aca="false">OphrsIn!U86/SurveyHrsIn!U87</f>
        <v>0.87486559139785</v>
      </c>
      <c r="V87" s="70" t="n">
        <f aca="false">OphrsIn!V86/SurveyHrsIn!V87</f>
        <v>0.670555555555556</v>
      </c>
      <c r="W87" s="70" t="n">
        <f aca="false">OphrsIn!W86/SurveyHrsIn!W87</f>
        <v>0.614784946236559</v>
      </c>
      <c r="X87" s="70" t="n">
        <f aca="false">OphrsIn!X86/SurveyHrsIn!X87</f>
        <v>0.97002688172043</v>
      </c>
      <c r="Y87" s="70" t="n">
        <f aca="false">OphrsIn!Y86/SurveyHrsIn!Y87</f>
        <v>0.992638888888889</v>
      </c>
      <c r="Z87" s="70" t="n">
        <f aca="false">OphrsIn!Z86/SurveyHrsIn!Z87</f>
        <v>0.92997311827957</v>
      </c>
      <c r="AA87" s="70" t="n">
        <f aca="false">OphrsIn!AA86/SurveyHrsIn!AA87</f>
        <v>0.986944444444445</v>
      </c>
      <c r="AB87" s="70" t="n">
        <f aca="false">OphrsIn!AB86/SurveyHrsIn!AB87</f>
        <v>0.99744623655914</v>
      </c>
      <c r="AC87" s="70" t="n">
        <f aca="false">OphrsIn!AC86/SurveyHrsIn!AC87</f>
        <v>0.999193548387097</v>
      </c>
      <c r="AD87" s="70" t="n">
        <f aca="false">OphrsIn!AD86/SurveyHrsIn!AD87</f>
        <v>0.975297619047619</v>
      </c>
      <c r="AE87" s="70" t="n">
        <f aca="false">OphrsIn!AE86/SurveyHrsIn!AE87</f>
        <v>0.710891532258065</v>
      </c>
      <c r="AF87" s="70"/>
      <c r="AG87" s="70"/>
      <c r="AH87" s="70"/>
      <c r="AI87" s="70"/>
      <c r="AJ87" s="70"/>
      <c r="AK87" s="70"/>
      <c r="AL87" s="70"/>
      <c r="AM87" s="70"/>
      <c r="AN87" s="70"/>
      <c r="AO87" s="70" t="n">
        <f aca="false">AVERAGE(E87:P87)</f>
        <v>0.936277409570305</v>
      </c>
      <c r="AP87" s="70" t="n">
        <f aca="false">AVERAGE(Q87:AB87)</f>
        <v>0.869015963688343</v>
      </c>
      <c r="AQ87" s="70" t="n">
        <f aca="false">AVERAGE(AC87:AN87)</f>
        <v>0.89512756656426</v>
      </c>
      <c r="AR87" s="70" t="n">
        <f aca="false">AVERAGE(E87:G87)</f>
        <v>0.836801693239402</v>
      </c>
      <c r="AS87" s="70" t="n">
        <f aca="false">AVERAGE(H87:J87)</f>
        <v>0.975655615292712</v>
      </c>
      <c r="AT87" s="70" t="n">
        <f aca="false">AVERAGE(K87:M87)</f>
        <v>0.960945340501792</v>
      </c>
      <c r="AU87" s="70" t="n">
        <f aca="false">AVERAGE(N87:P87)</f>
        <v>0.971706989247312</v>
      </c>
      <c r="AV87" s="70" t="n">
        <f aca="false">AVERAGE(Q87:S87)</f>
        <v>0.925411226318484</v>
      </c>
      <c r="AW87" s="70" t="n">
        <f aca="false">AVERAGE(T87:V87)</f>
        <v>0.720047789725209</v>
      </c>
      <c r="AX87" s="70" t="n">
        <f aca="false">AVERAGE(W87:Y87)</f>
        <v>0.859150238948626</v>
      </c>
      <c r="AY87" s="70" t="n">
        <f aca="false">AVERAGE(Z87:AB87)</f>
        <v>0.971454599761051</v>
      </c>
      <c r="AZ87" s="70" t="n">
        <f aca="false">AVERAGE(AC87:AE87)</f>
        <v>0.89512756656426</v>
      </c>
    </row>
    <row r="88" customFormat="false" ht="12.75" hidden="false" customHeight="false" outlineLevel="0" collapsed="false">
      <c r="A88" s="69" t="s">
        <v>27</v>
      </c>
      <c r="B88" s="69" t="n">
        <v>2</v>
      </c>
      <c r="C88" s="69" t="n">
        <v>78</v>
      </c>
      <c r="D88" s="70" t="n">
        <f aca="false">OphrsIn!D87/SurveyHrsIn!D88</f>
        <v>0.968682795698925</v>
      </c>
      <c r="E88" s="70" t="n">
        <f aca="false">OphrsIn!E87/SurveyHrsIn!E88</f>
        <v>0.943548387096774</v>
      </c>
      <c r="F88" s="70" t="n">
        <f aca="false">OphrsIn!F87/SurveyHrsIn!F88</f>
        <v>0.266379310344828</v>
      </c>
      <c r="G88" s="70" t="n">
        <f aca="false">OphrsIn!G87/SurveyHrsIn!G88</f>
        <v>0.928897849462366</v>
      </c>
      <c r="H88" s="70" t="n">
        <f aca="false">OphrsIn!H87/SurveyHrsIn!H88</f>
        <v>0.92875</v>
      </c>
      <c r="I88" s="70" t="n">
        <f aca="false">OphrsIn!I87/SurveyHrsIn!I88</f>
        <v>0.856317204301075</v>
      </c>
      <c r="J88" s="70" t="n">
        <f aca="false">OphrsIn!J87/SurveyHrsIn!J88</f>
        <v>0.919722222222222</v>
      </c>
      <c r="K88" s="70" t="n">
        <f aca="false">OphrsIn!K87/SurveyHrsIn!K88</f>
        <v>0.745430107526882</v>
      </c>
      <c r="L88" s="70" t="n">
        <f aca="false">OphrsIn!L87/SurveyHrsIn!L88</f>
        <v>0.934408602150538</v>
      </c>
      <c r="M88" s="70" t="n">
        <f aca="false">OphrsIn!M87/SurveyHrsIn!M88</f>
        <v>0.98375</v>
      </c>
      <c r="N88" s="70" t="n">
        <f aca="false">OphrsIn!N87/SurveyHrsIn!N88</f>
        <v>0.973521505376344</v>
      </c>
      <c r="O88" s="70" t="n">
        <f aca="false">OphrsIn!O87/SurveyHrsIn!O88</f>
        <v>0.882638888888889</v>
      </c>
      <c r="P88" s="70" t="n">
        <f aca="false">OphrsIn!P87/SurveyHrsIn!P88</f>
        <v>0.932258064516129</v>
      </c>
      <c r="Q88" s="70" t="n">
        <f aca="false">OphrsIn!Q87/SurveyHrsIn!Q88</f>
        <v>0.908198924731183</v>
      </c>
      <c r="R88" s="70" t="n">
        <f aca="false">OphrsIn!R87/SurveyHrsIn!R88</f>
        <v>0.847321428571429</v>
      </c>
      <c r="S88" s="70" t="n">
        <f aca="false">OphrsIn!S87/SurveyHrsIn!S88</f>
        <v>0.996236559139785</v>
      </c>
      <c r="T88" s="70" t="n">
        <f aca="false">OphrsIn!T87/SurveyHrsIn!T88</f>
        <v>0.92</v>
      </c>
      <c r="U88" s="70" t="n">
        <f aca="false">OphrsIn!U87/SurveyHrsIn!U88</f>
        <v>0.97486559139785</v>
      </c>
      <c r="V88" s="70" t="n">
        <f aca="false">OphrsIn!V87/SurveyHrsIn!V88</f>
        <v>0.968333333333333</v>
      </c>
      <c r="W88" s="70" t="n">
        <f aca="false">OphrsIn!W87/SurveyHrsIn!W88</f>
        <v>0.95994623655914</v>
      </c>
      <c r="X88" s="70" t="n">
        <f aca="false">OphrsIn!X87/SurveyHrsIn!X88</f>
        <v>0.965994623655914</v>
      </c>
      <c r="Y88" s="70" t="n">
        <f aca="false">OphrsIn!Y87/SurveyHrsIn!Y88</f>
        <v>0.992916666666667</v>
      </c>
      <c r="Z88" s="70" t="n">
        <f aca="false">OphrsIn!Z87/SurveyHrsIn!Z88</f>
        <v>0.996102150537634</v>
      </c>
      <c r="AA88" s="70" t="n">
        <f aca="false">OphrsIn!AA87/SurveyHrsIn!AA88</f>
        <v>0.941944444444445</v>
      </c>
      <c r="AB88" s="70" t="n">
        <f aca="false">OphrsIn!AB87/SurveyHrsIn!AB88</f>
        <v>0.999059139784946</v>
      </c>
      <c r="AC88" s="70" t="n">
        <f aca="false">OphrsIn!AC87/SurveyHrsIn!AC88</f>
        <v>0.992338709677419</v>
      </c>
      <c r="AD88" s="70" t="n">
        <f aca="false">OphrsIn!AD87/SurveyHrsIn!AD88</f>
        <v>0.988690476190476</v>
      </c>
      <c r="AE88" s="70" t="n">
        <f aca="false">OphrsIn!AE87/SurveyHrsIn!AE88</f>
        <v>0.975193413978495</v>
      </c>
      <c r="AF88" s="70"/>
      <c r="AG88" s="70"/>
      <c r="AH88" s="70"/>
      <c r="AI88" s="70"/>
      <c r="AJ88" s="70"/>
      <c r="AK88" s="70"/>
      <c r="AL88" s="70"/>
      <c r="AM88" s="70"/>
      <c r="AN88" s="70"/>
      <c r="AO88" s="70" t="n">
        <f aca="false">AVERAGE(E88:P88)</f>
        <v>0.857968511823837</v>
      </c>
      <c r="AP88" s="70" t="n">
        <f aca="false">AVERAGE(Q88:AB88)</f>
        <v>0.95590992490186</v>
      </c>
      <c r="AQ88" s="70" t="n">
        <f aca="false">AVERAGE(AC88:AN88)</f>
        <v>0.98540753328213</v>
      </c>
      <c r="AR88" s="70" t="n">
        <f aca="false">AVERAGE(E88:G88)</f>
        <v>0.712941848967989</v>
      </c>
      <c r="AS88" s="70" t="n">
        <f aca="false">AVERAGE(H88:J88)</f>
        <v>0.901596475507766</v>
      </c>
      <c r="AT88" s="70" t="n">
        <f aca="false">AVERAGE(K88:M88)</f>
        <v>0.887862903225806</v>
      </c>
      <c r="AU88" s="70" t="n">
        <f aca="false">AVERAGE(N88:P88)</f>
        <v>0.929472819593787</v>
      </c>
      <c r="AV88" s="70" t="n">
        <f aca="false">AVERAGE(Q88:S88)</f>
        <v>0.917252304147466</v>
      </c>
      <c r="AW88" s="70" t="n">
        <f aca="false">AVERAGE(T88:V88)</f>
        <v>0.954399641577061</v>
      </c>
      <c r="AX88" s="70" t="n">
        <f aca="false">AVERAGE(W88:Y88)</f>
        <v>0.972952508960574</v>
      </c>
      <c r="AY88" s="70" t="n">
        <f aca="false">AVERAGE(Z88:AB88)</f>
        <v>0.979035244922342</v>
      </c>
      <c r="AZ88" s="70" t="n">
        <f aca="false">AVERAGE(AC88:AE88)</f>
        <v>0.98540753328213</v>
      </c>
    </row>
    <row r="89" customFormat="false" ht="12.75" hidden="false" customHeight="false" outlineLevel="0" collapsed="false">
      <c r="A89" s="69" t="s">
        <v>27</v>
      </c>
      <c r="B89" s="69" t="n">
        <v>2</v>
      </c>
      <c r="C89" s="69" t="n">
        <v>79</v>
      </c>
      <c r="D89" s="70" t="n">
        <f aca="false">OphrsIn!D88/SurveyHrsIn!D89</f>
        <v>0.998790322580645</v>
      </c>
      <c r="E89" s="70" t="n">
        <f aca="false">OphrsIn!E88/SurveyHrsIn!E89</f>
        <v>0.989112903225807</v>
      </c>
      <c r="F89" s="70" t="n">
        <f aca="false">OphrsIn!F88/SurveyHrsIn!F89</f>
        <v>0.983620689655173</v>
      </c>
      <c r="G89" s="70" t="n">
        <f aca="false">OphrsIn!G88/SurveyHrsIn!G89</f>
        <v>0.99986559139785</v>
      </c>
      <c r="H89" s="70" t="n">
        <f aca="false">OphrsIn!H88/SurveyHrsIn!H89</f>
        <v>0.962083333333333</v>
      </c>
      <c r="I89" s="70" t="n">
        <f aca="false">OphrsIn!I88/SurveyHrsIn!I89</f>
        <v>0.994086021505376</v>
      </c>
      <c r="J89" s="70" t="n">
        <f aca="false">OphrsIn!J88/SurveyHrsIn!J89</f>
        <v>0.987638888888889</v>
      </c>
      <c r="K89" s="70" t="n">
        <f aca="false">OphrsIn!K88/SurveyHrsIn!K89</f>
        <v>0.868279569892473</v>
      </c>
      <c r="L89" s="70" t="n">
        <f aca="false">OphrsIn!L88/SurveyHrsIn!L89</f>
        <v>0.959677419354839</v>
      </c>
      <c r="M89" s="70" t="n">
        <f aca="false">OphrsIn!M88/SurveyHrsIn!M89</f>
        <v>0.993333333333333</v>
      </c>
      <c r="N89" s="70" t="n">
        <f aca="false">OphrsIn!N88/SurveyHrsIn!N89</f>
        <v>0.994758064516129</v>
      </c>
      <c r="O89" s="70" t="n">
        <f aca="false">OphrsIn!O88/SurveyHrsIn!O89</f>
        <v>0.999861111111111</v>
      </c>
      <c r="P89" s="70" t="n">
        <f aca="false">OphrsIn!P88/SurveyHrsIn!P89</f>
        <v>0.927688172043011</v>
      </c>
      <c r="Q89" s="70" t="n">
        <f aca="false">OphrsIn!Q88/SurveyHrsIn!Q89</f>
        <v>0.966666666666667</v>
      </c>
      <c r="R89" s="70" t="n">
        <f aca="false">OphrsIn!R88/SurveyHrsIn!R89</f>
        <v>0.637946428571429</v>
      </c>
      <c r="S89" s="70" t="n">
        <f aca="false">OphrsIn!S88/SurveyHrsIn!S89</f>
        <v>0.966263440860215</v>
      </c>
      <c r="T89" s="70" t="n">
        <f aca="false">OphrsIn!T88/SurveyHrsIn!T89</f>
        <v>0.89375</v>
      </c>
      <c r="U89" s="70" t="n">
        <f aca="false">OphrsIn!U88/SurveyHrsIn!U89</f>
        <v>0.893682795698925</v>
      </c>
      <c r="V89" s="70" t="n">
        <f aca="false">OphrsIn!V88/SurveyHrsIn!V89</f>
        <v>0.168611111111111</v>
      </c>
      <c r="W89" s="70" t="n">
        <f aca="false">OphrsIn!W88/SurveyHrsIn!W89</f>
        <v>0</v>
      </c>
      <c r="X89" s="70" t="n">
        <f aca="false">OphrsIn!X88/SurveyHrsIn!X89</f>
        <v>0</v>
      </c>
      <c r="Y89" s="70" t="n">
        <f aca="false">OphrsIn!Y88/SurveyHrsIn!Y89</f>
        <v>0</v>
      </c>
      <c r="Z89" s="70" t="n">
        <f aca="false">OphrsIn!Z88/SurveyHrsIn!Z89</f>
        <v>0</v>
      </c>
      <c r="AA89" s="70" t="n">
        <f aca="false">OphrsIn!AA88/SurveyHrsIn!AA89</f>
        <v>0.938611111111111</v>
      </c>
      <c r="AB89" s="70" t="n">
        <f aca="false">OphrsIn!AB88/SurveyHrsIn!AB89</f>
        <v>0.999731182795699</v>
      </c>
      <c r="AC89" s="70" t="n">
        <f aca="false">OphrsIn!AC88/SurveyHrsIn!AC89</f>
        <v>0.99986559139785</v>
      </c>
      <c r="AD89" s="70" t="n">
        <f aca="false">OphrsIn!AD88/SurveyHrsIn!AD89</f>
        <v>0.988839285714286</v>
      </c>
      <c r="AE89" s="70" t="n">
        <f aca="false">OphrsIn!AE88/SurveyHrsIn!AE89</f>
        <v>0.98229126344086</v>
      </c>
      <c r="AF89" s="70"/>
      <c r="AG89" s="70"/>
      <c r="AH89" s="70"/>
      <c r="AI89" s="70"/>
      <c r="AJ89" s="70"/>
      <c r="AK89" s="70"/>
      <c r="AL89" s="70"/>
      <c r="AM89" s="70"/>
      <c r="AN89" s="70"/>
      <c r="AO89" s="70" t="n">
        <f aca="false">AVERAGE(E89:P89)</f>
        <v>0.971667091521444</v>
      </c>
      <c r="AP89" s="70" t="n">
        <f aca="false">AVERAGE(Q89:AB89)</f>
        <v>0.538771894734596</v>
      </c>
      <c r="AQ89" s="70" t="n">
        <f aca="false">AVERAGE(AC89:AN89)</f>
        <v>0.990332046850999</v>
      </c>
      <c r="AR89" s="70" t="n">
        <f aca="false">AVERAGE(E89:G89)</f>
        <v>0.99086639475961</v>
      </c>
      <c r="AS89" s="70" t="n">
        <f aca="false">AVERAGE(H89:J89)</f>
        <v>0.981269414575866</v>
      </c>
      <c r="AT89" s="70" t="n">
        <f aca="false">AVERAGE(K89:M89)</f>
        <v>0.940430107526882</v>
      </c>
      <c r="AU89" s="70" t="n">
        <f aca="false">AVERAGE(N89:P89)</f>
        <v>0.974102449223417</v>
      </c>
      <c r="AV89" s="70" t="n">
        <f aca="false">AVERAGE(Q89:S89)</f>
        <v>0.856958845366103</v>
      </c>
      <c r="AW89" s="70" t="n">
        <f aca="false">AVERAGE(T89:V89)</f>
        <v>0.652014635603345</v>
      </c>
      <c r="AX89" s="70" t="n">
        <f aca="false">AVERAGE(W89:Y89)</f>
        <v>0</v>
      </c>
      <c r="AY89" s="70" t="n">
        <f aca="false">AVERAGE(Z89:AB89)</f>
        <v>0.646114097968937</v>
      </c>
      <c r="AZ89" s="70" t="n">
        <f aca="false">AVERAGE(AC89:AE89)</f>
        <v>0.990332046850999</v>
      </c>
    </row>
    <row r="90" customFormat="false" ht="12.75" hidden="false" customHeight="false" outlineLevel="0" collapsed="false">
      <c r="A90" s="69" t="s">
        <v>27</v>
      </c>
      <c r="B90" s="69" t="n">
        <v>2</v>
      </c>
      <c r="C90" s="69" t="n">
        <v>80</v>
      </c>
      <c r="D90" s="70" t="n">
        <f aca="false">OphrsIn!D89/SurveyHrsIn!D90</f>
        <v>0.996370967741936</v>
      </c>
      <c r="E90" s="70" t="n">
        <f aca="false">OphrsIn!E89/SurveyHrsIn!E90</f>
        <v>0.990456989247312</v>
      </c>
      <c r="F90" s="70" t="n">
        <f aca="false">OphrsIn!F89/SurveyHrsIn!F90</f>
        <v>0.438362068965517</v>
      </c>
      <c r="G90" s="70" t="n">
        <f aca="false">OphrsIn!G89/SurveyHrsIn!G90</f>
        <v>0.999731182795699</v>
      </c>
      <c r="H90" s="70" t="n">
        <f aca="false">OphrsIn!H89/SurveyHrsIn!H90</f>
        <v>0.993194444444445</v>
      </c>
      <c r="I90" s="70" t="n">
        <f aca="false">OphrsIn!I89/SurveyHrsIn!I90</f>
        <v>0.999462365591398</v>
      </c>
      <c r="J90" s="70" t="n">
        <f aca="false">OphrsIn!J89/SurveyHrsIn!J90</f>
        <v>0.999444444444445</v>
      </c>
      <c r="K90" s="70" t="n">
        <f aca="false">OphrsIn!K89/SurveyHrsIn!K90</f>
        <v>0.936962365591398</v>
      </c>
      <c r="L90" s="70" t="n">
        <f aca="false">OphrsIn!L89/SurveyHrsIn!L90</f>
        <v>0.998655913978495</v>
      </c>
      <c r="M90" s="70" t="n">
        <f aca="false">OphrsIn!M89/SurveyHrsIn!M90</f>
        <v>0.998888888888889</v>
      </c>
      <c r="N90" s="70" t="n">
        <f aca="false">OphrsIn!N89/SurveyHrsIn!N90</f>
        <v>0.999731182795699</v>
      </c>
      <c r="O90" s="70" t="n">
        <f aca="false">OphrsIn!O89/SurveyHrsIn!O90</f>
        <v>0.948888888888889</v>
      </c>
      <c r="P90" s="70" t="n">
        <f aca="false">OphrsIn!P89/SurveyHrsIn!P90</f>
        <v>0.883333333333333</v>
      </c>
      <c r="Q90" s="70" t="n">
        <f aca="false">OphrsIn!Q89/SurveyHrsIn!Q90</f>
        <v>0.963440860215054</v>
      </c>
      <c r="R90" s="70" t="n">
        <f aca="false">OphrsIn!R89/SurveyHrsIn!R90</f>
        <v>0.994940476190476</v>
      </c>
      <c r="S90" s="70" t="n">
        <f aca="false">OphrsIn!S89/SurveyHrsIn!S90</f>
        <v>0.99986559139785</v>
      </c>
      <c r="T90" s="70" t="n">
        <f aca="false">OphrsIn!T89/SurveyHrsIn!T90</f>
        <v>0.972916666666667</v>
      </c>
      <c r="U90" s="70" t="n">
        <f aca="false">OphrsIn!U89/SurveyHrsIn!U90</f>
        <v>0.997311827956989</v>
      </c>
      <c r="V90" s="70" t="n">
        <f aca="false">OphrsIn!V89/SurveyHrsIn!V90</f>
        <v>0.992222222222222</v>
      </c>
      <c r="W90" s="70" t="n">
        <f aca="false">OphrsIn!W89/SurveyHrsIn!W90</f>
        <v>0.959543010752688</v>
      </c>
      <c r="X90" s="70" t="n">
        <f aca="false">OphrsIn!X89/SurveyHrsIn!X90</f>
        <v>0.994623655913979</v>
      </c>
      <c r="Y90" s="70" t="n">
        <f aca="false">OphrsIn!Y89/SurveyHrsIn!Y90</f>
        <v>0.877777777777778</v>
      </c>
      <c r="Z90" s="70" t="n">
        <f aca="false">OphrsIn!Z89/SurveyHrsIn!Z90</f>
        <v>0.998655913978495</v>
      </c>
      <c r="AA90" s="70" t="n">
        <f aca="false">OphrsIn!AA89/SurveyHrsIn!AA90</f>
        <v>0.987916666666667</v>
      </c>
      <c r="AB90" s="70" t="n">
        <f aca="false">OphrsIn!AB89/SurveyHrsIn!AB90</f>
        <v>0.99986559139785</v>
      </c>
      <c r="AC90" s="70" t="n">
        <f aca="false">OphrsIn!AC89/SurveyHrsIn!AC90</f>
        <v>0.991935483870968</v>
      </c>
      <c r="AD90" s="70" t="n">
        <f aca="false">OphrsIn!AD89/SurveyHrsIn!AD90</f>
        <v>0.927529761904762</v>
      </c>
      <c r="AE90" s="70" t="n">
        <f aca="false">OphrsIn!AE89/SurveyHrsIn!AE90</f>
        <v>0.973800403225807</v>
      </c>
      <c r="AF90" s="70"/>
      <c r="AG90" s="70"/>
      <c r="AH90" s="70"/>
      <c r="AI90" s="70"/>
      <c r="AJ90" s="70"/>
      <c r="AK90" s="70"/>
      <c r="AL90" s="70"/>
      <c r="AM90" s="70"/>
      <c r="AN90" s="70"/>
      <c r="AO90" s="70" t="n">
        <f aca="false">AVERAGE(E90:P90)</f>
        <v>0.93225933908046</v>
      </c>
      <c r="AP90" s="70" t="n">
        <f aca="false">AVERAGE(Q90:AB90)</f>
        <v>0.978256688428059</v>
      </c>
      <c r="AQ90" s="70" t="n">
        <f aca="false">AVERAGE(AC90:AN90)</f>
        <v>0.964421883000512</v>
      </c>
      <c r="AR90" s="70" t="n">
        <f aca="false">AVERAGE(E90:G90)</f>
        <v>0.809516747002843</v>
      </c>
      <c r="AS90" s="70" t="n">
        <f aca="false">AVERAGE(H90:J90)</f>
        <v>0.997367084826762</v>
      </c>
      <c r="AT90" s="70" t="n">
        <f aca="false">AVERAGE(K90:M90)</f>
        <v>0.978169056152927</v>
      </c>
      <c r="AU90" s="70" t="n">
        <f aca="false">AVERAGE(N90:P90)</f>
        <v>0.943984468339307</v>
      </c>
      <c r="AV90" s="70" t="n">
        <f aca="false">AVERAGE(Q90:S90)</f>
        <v>0.986082309267793</v>
      </c>
      <c r="AW90" s="70" t="n">
        <f aca="false">AVERAGE(T90:V90)</f>
        <v>0.987483572281959</v>
      </c>
      <c r="AX90" s="70" t="n">
        <f aca="false">AVERAGE(W90:Y90)</f>
        <v>0.943981481481481</v>
      </c>
      <c r="AY90" s="70" t="n">
        <f aca="false">AVERAGE(Z90:AB90)</f>
        <v>0.995479390681004</v>
      </c>
      <c r="AZ90" s="70" t="n">
        <f aca="false">AVERAGE(AC90:AE90)</f>
        <v>0.964421883000512</v>
      </c>
    </row>
    <row r="91" customFormat="false" ht="12.75" hidden="false" customHeight="false" outlineLevel="0" collapsed="false">
      <c r="A91" s="69" t="s">
        <v>27</v>
      </c>
      <c r="B91" s="69" t="n">
        <v>2</v>
      </c>
      <c r="C91" s="69" t="n">
        <v>81</v>
      </c>
      <c r="D91" s="70" t="n">
        <f aca="false">OphrsIn!D90/SurveyHrsIn!D91</f>
        <v>0.993817204301075</v>
      </c>
      <c r="E91" s="70" t="n">
        <f aca="false">OphrsIn!E90/SurveyHrsIn!E91</f>
        <v>0.990725806451613</v>
      </c>
      <c r="F91" s="70" t="n">
        <f aca="false">OphrsIn!F90/SurveyHrsIn!F91</f>
        <v>0.978448275862069</v>
      </c>
      <c r="G91" s="70" t="n">
        <f aca="false">OphrsIn!G90/SurveyHrsIn!G91</f>
        <v>0.99986559139785</v>
      </c>
      <c r="H91" s="70" t="n">
        <f aca="false">OphrsIn!H90/SurveyHrsIn!H91</f>
        <v>0.999027777777778</v>
      </c>
      <c r="I91" s="70" t="n">
        <f aca="false">OphrsIn!I90/SurveyHrsIn!I91</f>
        <v>0.999731182795699</v>
      </c>
      <c r="J91" s="70" t="n">
        <f aca="false">OphrsIn!J90/SurveyHrsIn!J91</f>
        <v>0.970277777777778</v>
      </c>
      <c r="K91" s="70" t="n">
        <f aca="false">OphrsIn!K90/SurveyHrsIn!K91</f>
        <v>0.978629032258065</v>
      </c>
      <c r="L91" s="70" t="n">
        <f aca="false">OphrsIn!L90/SurveyHrsIn!L91</f>
        <v>0.994758064516129</v>
      </c>
      <c r="M91" s="70" t="n">
        <f aca="false">OphrsIn!M90/SurveyHrsIn!M91</f>
        <v>0.99875</v>
      </c>
      <c r="N91" s="70" t="n">
        <f aca="false">OphrsIn!N90/SurveyHrsIn!N91</f>
        <v>0.984274193548387</v>
      </c>
      <c r="O91" s="70" t="n">
        <f aca="false">OphrsIn!O90/SurveyHrsIn!O91</f>
        <v>0.985972222222222</v>
      </c>
      <c r="P91" s="70" t="n">
        <f aca="false">OphrsIn!P90/SurveyHrsIn!P91</f>
        <v>0.908467741935484</v>
      </c>
      <c r="Q91" s="70" t="n">
        <f aca="false">OphrsIn!Q90/SurveyHrsIn!Q91</f>
        <v>0.975134408602151</v>
      </c>
      <c r="R91" s="70" t="n">
        <f aca="false">OphrsIn!R90/SurveyHrsIn!R91</f>
        <v>0.866815476190476</v>
      </c>
      <c r="S91" s="70" t="n">
        <f aca="false">OphrsIn!S90/SurveyHrsIn!S91</f>
        <v>0.99260752688172</v>
      </c>
      <c r="T91" s="70" t="n">
        <f aca="false">OphrsIn!T90/SurveyHrsIn!T91</f>
        <v>0.970277777777778</v>
      </c>
      <c r="U91" s="70" t="n">
        <f aca="false">OphrsIn!U90/SurveyHrsIn!U91</f>
        <v>0.972983870967742</v>
      </c>
      <c r="V91" s="70" t="n">
        <f aca="false">OphrsIn!V90/SurveyHrsIn!V91</f>
        <v>0.961388888888889</v>
      </c>
      <c r="W91" s="70" t="n">
        <f aca="false">OphrsIn!W90/SurveyHrsIn!W91</f>
        <v>0.988172043010753</v>
      </c>
      <c r="X91" s="70" t="n">
        <f aca="false">OphrsIn!X90/SurveyHrsIn!X91</f>
        <v>0.967741935483871</v>
      </c>
      <c r="Y91" s="70" t="n">
        <f aca="false">OphrsIn!Y90/SurveyHrsIn!Y91</f>
        <v>0.975</v>
      </c>
      <c r="Z91" s="70" t="n">
        <f aca="false">OphrsIn!Z90/SurveyHrsIn!Z91</f>
        <v>0.998655913978495</v>
      </c>
      <c r="AA91" s="70" t="n">
        <f aca="false">OphrsIn!AA90/SurveyHrsIn!AA91</f>
        <v>0.995833333333333</v>
      </c>
      <c r="AB91" s="70" t="n">
        <f aca="false">OphrsIn!AB90/SurveyHrsIn!AB91</f>
        <v>0.985887096774194</v>
      </c>
      <c r="AC91" s="70" t="n">
        <f aca="false">OphrsIn!AC90/SurveyHrsIn!AC91</f>
        <v>0.99986559139785</v>
      </c>
      <c r="AD91" s="70" t="n">
        <f aca="false">OphrsIn!AD90/SurveyHrsIn!AD91</f>
        <v>0.979761904761905</v>
      </c>
      <c r="AE91" s="70" t="n">
        <f aca="false">OphrsIn!AE90/SurveyHrsIn!AE91</f>
        <v>0.929793548387097</v>
      </c>
      <c r="AF91" s="70"/>
      <c r="AG91" s="70"/>
      <c r="AH91" s="70"/>
      <c r="AI91" s="70"/>
      <c r="AJ91" s="70"/>
      <c r="AK91" s="70"/>
      <c r="AL91" s="70"/>
      <c r="AM91" s="70"/>
      <c r="AN91" s="70"/>
      <c r="AO91" s="70" t="n">
        <f aca="false">AVERAGE(E91:P91)</f>
        <v>0.982410638878589</v>
      </c>
      <c r="AP91" s="70" t="n">
        <f aca="false">AVERAGE(Q91:AB91)</f>
        <v>0.970874855990783</v>
      </c>
      <c r="AQ91" s="70" t="n">
        <f aca="false">AVERAGE(AC91:AN91)</f>
        <v>0.96980701484895</v>
      </c>
      <c r="AR91" s="70" t="n">
        <f aca="false">AVERAGE(E91:G91)</f>
        <v>0.989679891237177</v>
      </c>
      <c r="AS91" s="70" t="n">
        <f aca="false">AVERAGE(H91:J91)</f>
        <v>0.989678912783751</v>
      </c>
      <c r="AT91" s="70" t="n">
        <f aca="false">AVERAGE(K91:M91)</f>
        <v>0.990712365591398</v>
      </c>
      <c r="AU91" s="70" t="n">
        <f aca="false">AVERAGE(N91:P91)</f>
        <v>0.959571385902031</v>
      </c>
      <c r="AV91" s="70" t="n">
        <f aca="false">AVERAGE(Q91:S91)</f>
        <v>0.944852470558116</v>
      </c>
      <c r="AW91" s="70" t="n">
        <f aca="false">AVERAGE(T91:V91)</f>
        <v>0.968216845878136</v>
      </c>
      <c r="AX91" s="70" t="n">
        <f aca="false">AVERAGE(W91:Y91)</f>
        <v>0.976971326164875</v>
      </c>
      <c r="AY91" s="70" t="n">
        <f aca="false">AVERAGE(Z91:AB91)</f>
        <v>0.993458781362007</v>
      </c>
      <c r="AZ91" s="70" t="n">
        <f aca="false">AVERAGE(AC91:AE91)</f>
        <v>0.96980701484895</v>
      </c>
    </row>
    <row r="92" customFormat="false" ht="12.75" hidden="false" customHeight="false" outlineLevel="0" collapsed="false">
      <c r="A92" s="69" t="s">
        <v>27</v>
      </c>
      <c r="B92" s="69" t="n">
        <v>2</v>
      </c>
      <c r="C92" s="69" t="n">
        <v>82</v>
      </c>
      <c r="D92" s="70" t="n">
        <f aca="false">OphrsIn!D91/SurveyHrsIn!D92</f>
        <v>0.642876344086022</v>
      </c>
      <c r="E92" s="70" t="n">
        <f aca="false">OphrsIn!E91/SurveyHrsIn!E92</f>
        <v>0.768279569892473</v>
      </c>
      <c r="F92" s="70" t="n">
        <f aca="false">OphrsIn!F91/SurveyHrsIn!F92</f>
        <v>0.922844827586207</v>
      </c>
      <c r="G92" s="70" t="n">
        <f aca="false">OphrsIn!G91/SurveyHrsIn!G92</f>
        <v>0.998790322580645</v>
      </c>
      <c r="H92" s="70" t="n">
        <f aca="false">OphrsIn!H91/SurveyHrsIn!H92</f>
        <v>0.996944444444444</v>
      </c>
      <c r="I92" s="70" t="n">
        <f aca="false">OphrsIn!I91/SurveyHrsIn!I92</f>
        <v>0.992069892473118</v>
      </c>
      <c r="J92" s="70" t="n">
        <f aca="false">OphrsIn!J91/SurveyHrsIn!J92</f>
        <v>0.972361111111111</v>
      </c>
      <c r="K92" s="70" t="n">
        <f aca="false">OphrsIn!K91/SurveyHrsIn!K92</f>
        <v>0.994086021505376</v>
      </c>
      <c r="L92" s="70" t="n">
        <f aca="false">OphrsIn!L91/SurveyHrsIn!L92</f>
        <v>0.155645161290323</v>
      </c>
      <c r="M92" s="70" t="n">
        <f aca="false">OphrsIn!M91/SurveyHrsIn!M92</f>
        <v>0.492083333333333</v>
      </c>
      <c r="N92" s="70" t="n">
        <f aca="false">OphrsIn!N91/SurveyHrsIn!N92</f>
        <v>0.986290322580645</v>
      </c>
      <c r="O92" s="70" t="n">
        <f aca="false">OphrsIn!O91/SurveyHrsIn!O92</f>
        <v>0.239027777777778</v>
      </c>
      <c r="P92" s="70" t="n">
        <f aca="false">OphrsIn!P91/SurveyHrsIn!P92</f>
        <v>0.959677419354839</v>
      </c>
      <c r="Q92" s="70" t="n">
        <f aca="false">OphrsIn!Q91/SurveyHrsIn!Q92</f>
        <v>0.976881720430108</v>
      </c>
      <c r="R92" s="70" t="n">
        <f aca="false">OphrsIn!R91/SurveyHrsIn!R92</f>
        <v>0.977976190476191</v>
      </c>
      <c r="S92" s="70" t="n">
        <f aca="false">OphrsIn!S91/SurveyHrsIn!S92</f>
        <v>0.986559139784946</v>
      </c>
      <c r="T92" s="70" t="n">
        <f aca="false">OphrsIn!T91/SurveyHrsIn!T92</f>
        <v>0.950694444444444</v>
      </c>
      <c r="U92" s="70" t="n">
        <f aca="false">OphrsIn!U91/SurveyHrsIn!U92</f>
        <v>0.97002688172043</v>
      </c>
      <c r="V92" s="70" t="n">
        <f aca="false">OphrsIn!V91/SurveyHrsIn!V92</f>
        <v>0.986388888888889</v>
      </c>
      <c r="W92" s="70" t="n">
        <f aca="false">OphrsIn!W91/SurveyHrsIn!W92</f>
        <v>0.96760752688172</v>
      </c>
      <c r="X92" s="70" t="n">
        <f aca="false">OphrsIn!X91/SurveyHrsIn!X92</f>
        <v>0.922849462365591</v>
      </c>
      <c r="Y92" s="70" t="n">
        <f aca="false">OphrsIn!Y91/SurveyHrsIn!Y92</f>
        <v>0.995694444444444</v>
      </c>
      <c r="Z92" s="70" t="n">
        <f aca="false">OphrsIn!Z91/SurveyHrsIn!Z92</f>
        <v>0.998118279569893</v>
      </c>
      <c r="AA92" s="70" t="n">
        <f aca="false">OphrsIn!AA91/SurveyHrsIn!AA92</f>
        <v>0.991944444444445</v>
      </c>
      <c r="AB92" s="70" t="n">
        <f aca="false">OphrsIn!AB91/SurveyHrsIn!AB92</f>
        <v>0.97258064516129</v>
      </c>
      <c r="AC92" s="70" t="n">
        <f aca="false">OphrsIn!AC91/SurveyHrsIn!AC92</f>
        <v>1</v>
      </c>
      <c r="AD92" s="70" t="n">
        <f aca="false">OphrsIn!AD91/SurveyHrsIn!AD92</f>
        <v>0.981696428571429</v>
      </c>
      <c r="AE92" s="70" t="n">
        <f aca="false">OphrsIn!AE91/SurveyHrsIn!AE92</f>
        <v>0.974633333333333</v>
      </c>
      <c r="AF92" s="70"/>
      <c r="AG92" s="70"/>
      <c r="AH92" s="70"/>
      <c r="AI92" s="70"/>
      <c r="AJ92" s="70"/>
      <c r="AK92" s="70"/>
      <c r="AL92" s="70"/>
      <c r="AM92" s="70"/>
      <c r="AN92" s="70"/>
      <c r="AO92" s="70" t="n">
        <f aca="false">AVERAGE(E92:P92)</f>
        <v>0.789841683660858</v>
      </c>
      <c r="AP92" s="70" t="n">
        <f aca="false">AVERAGE(Q92:AB92)</f>
        <v>0.974776839051033</v>
      </c>
      <c r="AQ92" s="70" t="n">
        <f aca="false">AVERAGE(AC92:AN92)</f>
        <v>0.985443253968254</v>
      </c>
      <c r="AR92" s="70" t="n">
        <f aca="false">AVERAGE(E92:G92)</f>
        <v>0.896638240019775</v>
      </c>
      <c r="AS92" s="70" t="n">
        <f aca="false">AVERAGE(H92:J92)</f>
        <v>0.987125149342891</v>
      </c>
      <c r="AT92" s="70" t="n">
        <f aca="false">AVERAGE(K92:M92)</f>
        <v>0.547271505376344</v>
      </c>
      <c r="AU92" s="70" t="n">
        <f aca="false">AVERAGE(N92:P92)</f>
        <v>0.728331839904421</v>
      </c>
      <c r="AV92" s="70" t="n">
        <f aca="false">AVERAGE(Q92:S92)</f>
        <v>0.980472350230415</v>
      </c>
      <c r="AW92" s="70" t="n">
        <f aca="false">AVERAGE(T92:V92)</f>
        <v>0.969036738351255</v>
      </c>
      <c r="AX92" s="70" t="n">
        <f aca="false">AVERAGE(W92:Y92)</f>
        <v>0.962050477897252</v>
      </c>
      <c r="AY92" s="70" t="n">
        <f aca="false">AVERAGE(Z92:AB92)</f>
        <v>0.987547789725209</v>
      </c>
      <c r="AZ92" s="70" t="n">
        <f aca="false">AVERAGE(AC92:AE92)</f>
        <v>0.985443253968254</v>
      </c>
    </row>
    <row r="93" customFormat="false" ht="12.75" hidden="false" customHeight="false" outlineLevel="0" collapsed="false">
      <c r="A93" s="69" t="s">
        <v>27</v>
      </c>
      <c r="B93" s="69" t="n">
        <v>2</v>
      </c>
      <c r="C93" s="69" t="n">
        <v>83</v>
      </c>
      <c r="D93" s="70" t="n">
        <f aca="false">OphrsIn!D92/SurveyHrsIn!D93</f>
        <v>0.99744623655914</v>
      </c>
      <c r="E93" s="70" t="n">
        <f aca="false">OphrsIn!E92/SurveyHrsIn!E93</f>
        <v>0.974059139784946</v>
      </c>
      <c r="F93" s="70" t="n">
        <f aca="false">OphrsIn!F92/SurveyHrsIn!F93</f>
        <v>0.942528735632184</v>
      </c>
      <c r="G93" s="70" t="n">
        <f aca="false">OphrsIn!G92/SurveyHrsIn!G93</f>
        <v>0.99986559139785</v>
      </c>
      <c r="H93" s="70" t="n">
        <f aca="false">OphrsIn!H92/SurveyHrsIn!H93</f>
        <v>0.995972222222222</v>
      </c>
      <c r="I93" s="70" t="n">
        <f aca="false">OphrsIn!I92/SurveyHrsIn!I93</f>
        <v>0.999731182795699</v>
      </c>
      <c r="J93" s="70" t="n">
        <f aca="false">OphrsIn!J92/SurveyHrsIn!J93</f>
        <v>0.998888888888889</v>
      </c>
      <c r="K93" s="70" t="n">
        <f aca="false">OphrsIn!K92/SurveyHrsIn!K93</f>
        <v>0.893145161290323</v>
      </c>
      <c r="L93" s="70" t="n">
        <f aca="false">OphrsIn!L92/SurveyHrsIn!L93</f>
        <v>0.996908602150538</v>
      </c>
      <c r="M93" s="70" t="n">
        <f aca="false">OphrsIn!M92/SurveyHrsIn!M93</f>
        <v>0.996666666666667</v>
      </c>
      <c r="N93" s="70" t="n">
        <f aca="false">OphrsIn!N92/SurveyHrsIn!N93</f>
        <v>0.988844086021505</v>
      </c>
      <c r="O93" s="70" t="n">
        <f aca="false">OphrsIn!O92/SurveyHrsIn!O93</f>
        <v>0.978194444444444</v>
      </c>
      <c r="P93" s="70" t="n">
        <f aca="false">OphrsIn!P92/SurveyHrsIn!P93</f>
        <v>0.801478494623656</v>
      </c>
      <c r="Q93" s="70" t="n">
        <f aca="false">OphrsIn!Q92/SurveyHrsIn!Q93</f>
        <v>0.991263440860215</v>
      </c>
      <c r="R93" s="70" t="n">
        <f aca="false">OphrsIn!R92/SurveyHrsIn!R93</f>
        <v>0.951934523809524</v>
      </c>
      <c r="S93" s="70" t="n">
        <f aca="false">OphrsIn!S92/SurveyHrsIn!S93</f>
        <v>0.99986559139785</v>
      </c>
      <c r="T93" s="70" t="n">
        <f aca="false">OphrsIn!T92/SurveyHrsIn!T93</f>
        <v>0.980833333333333</v>
      </c>
      <c r="U93" s="70" t="n">
        <f aca="false">OphrsIn!U92/SurveyHrsIn!U93</f>
        <v>0.99986559139785</v>
      </c>
      <c r="V93" s="70" t="n">
        <f aca="false">OphrsIn!V92/SurveyHrsIn!V93</f>
        <v>0.897222222222222</v>
      </c>
      <c r="W93" s="70" t="n">
        <f aca="false">OphrsIn!W92/SurveyHrsIn!W93</f>
        <v>0.997311827956989</v>
      </c>
      <c r="X93" s="70" t="n">
        <f aca="false">OphrsIn!X92/SurveyHrsIn!X93</f>
        <v>0.0870967741935484</v>
      </c>
      <c r="Y93" s="70" t="n">
        <f aca="false">OphrsIn!Y92/SurveyHrsIn!Y93</f>
        <v>0</v>
      </c>
      <c r="Z93" s="70" t="n">
        <f aca="false">OphrsIn!Z92/SurveyHrsIn!Z93</f>
        <v>0.219086021505376</v>
      </c>
      <c r="AA93" s="70" t="n">
        <f aca="false">OphrsIn!AA92/SurveyHrsIn!AA93</f>
        <v>0.945833333333333</v>
      </c>
      <c r="AB93" s="70" t="n">
        <f aca="false">OphrsIn!AB92/SurveyHrsIn!AB93</f>
        <v>0.99986559139785</v>
      </c>
      <c r="AC93" s="70" t="n">
        <f aca="false">OphrsIn!AC92/SurveyHrsIn!AC93</f>
        <v>0.99986559139785</v>
      </c>
      <c r="AD93" s="70" t="n">
        <f aca="false">OphrsIn!AD92/SurveyHrsIn!AD93</f>
        <v>0.979761904761905</v>
      </c>
      <c r="AE93" s="70" t="n">
        <f aca="false">OphrsIn!AE92/SurveyHrsIn!AE93</f>
        <v>0.970876344086022</v>
      </c>
      <c r="AF93" s="70"/>
      <c r="AG93" s="70"/>
      <c r="AH93" s="70"/>
      <c r="AI93" s="70"/>
      <c r="AJ93" s="70"/>
      <c r="AK93" s="70"/>
      <c r="AL93" s="70"/>
      <c r="AM93" s="70"/>
      <c r="AN93" s="70"/>
      <c r="AO93" s="70" t="n">
        <f aca="false">AVERAGE(E93:P93)</f>
        <v>0.96385693465991</v>
      </c>
      <c r="AP93" s="70" t="n">
        <f aca="false">AVERAGE(Q93:AB93)</f>
        <v>0.755848187617341</v>
      </c>
      <c r="AQ93" s="70" t="n">
        <f aca="false">AVERAGE(AC93:AN93)</f>
        <v>0.983501280081925</v>
      </c>
      <c r="AR93" s="70" t="n">
        <f aca="false">AVERAGE(E93:G93)</f>
        <v>0.972151155604993</v>
      </c>
      <c r="AS93" s="70" t="n">
        <f aca="false">AVERAGE(H93:J93)</f>
        <v>0.99819743130227</v>
      </c>
      <c r="AT93" s="70" t="n">
        <f aca="false">AVERAGE(K93:M93)</f>
        <v>0.962240143369176</v>
      </c>
      <c r="AU93" s="70" t="n">
        <f aca="false">AVERAGE(N93:P93)</f>
        <v>0.922839008363202</v>
      </c>
      <c r="AV93" s="70" t="n">
        <f aca="false">AVERAGE(Q93:S93)</f>
        <v>0.981021185355863</v>
      </c>
      <c r="AW93" s="70" t="n">
        <f aca="false">AVERAGE(T93:V93)</f>
        <v>0.959307048984468</v>
      </c>
      <c r="AX93" s="70" t="n">
        <f aca="false">AVERAGE(W93:Y93)</f>
        <v>0.361469534050179</v>
      </c>
      <c r="AY93" s="70" t="n">
        <f aca="false">AVERAGE(Z93:AB93)</f>
        <v>0.721594982078853</v>
      </c>
      <c r="AZ93" s="70" t="n">
        <f aca="false">AVERAGE(AC93:AE93)</f>
        <v>0.983501280081925</v>
      </c>
    </row>
    <row r="94" customFormat="false" ht="12.75" hidden="false" customHeight="false" outlineLevel="0" collapsed="false">
      <c r="A94" s="69" t="s">
        <v>27</v>
      </c>
      <c r="B94" s="69" t="n">
        <v>2</v>
      </c>
      <c r="C94" s="69" t="n">
        <v>84</v>
      </c>
      <c r="D94" s="70" t="n">
        <f aca="false">OphrsIn!D93/SurveyHrsIn!D94</f>
        <v>0.996236559139785</v>
      </c>
      <c r="E94" s="70" t="n">
        <f aca="false">OphrsIn!E93/SurveyHrsIn!E94</f>
        <v>0.988844086021505</v>
      </c>
      <c r="F94" s="70" t="n">
        <f aca="false">OphrsIn!F93/SurveyHrsIn!F94</f>
        <v>0.387212643678161</v>
      </c>
      <c r="G94" s="70" t="n">
        <f aca="false">OphrsIn!G93/SurveyHrsIn!G94</f>
        <v>0.960752688172043</v>
      </c>
      <c r="H94" s="70" t="n">
        <f aca="false">OphrsIn!H93/SurveyHrsIn!H94</f>
        <v>0.977638888888889</v>
      </c>
      <c r="I94" s="70" t="n">
        <f aca="false">OphrsIn!I93/SurveyHrsIn!I94</f>
        <v>0.203225806451613</v>
      </c>
      <c r="J94" s="70" t="n">
        <f aca="false">OphrsIn!J93/SurveyHrsIn!J94</f>
        <v>0.651666666666667</v>
      </c>
      <c r="K94" s="70" t="n">
        <f aca="false">OphrsIn!K93/SurveyHrsIn!K94</f>
        <v>0.994086021505376</v>
      </c>
      <c r="L94" s="70" t="n">
        <f aca="false">OphrsIn!L93/SurveyHrsIn!L94</f>
        <v>0.999059139784946</v>
      </c>
      <c r="M94" s="70" t="n">
        <f aca="false">OphrsIn!M93/SurveyHrsIn!M94</f>
        <v>0.974444444444444</v>
      </c>
      <c r="N94" s="70" t="n">
        <f aca="false">OphrsIn!N93/SurveyHrsIn!N94</f>
        <v>0.96505376344086</v>
      </c>
      <c r="O94" s="70" t="n">
        <f aca="false">OphrsIn!O93/SurveyHrsIn!O94</f>
        <v>0.983472222222222</v>
      </c>
      <c r="P94" s="70" t="n">
        <f aca="false">OphrsIn!P93/SurveyHrsIn!P94</f>
        <v>0.808467741935484</v>
      </c>
      <c r="Q94" s="70" t="n">
        <f aca="false">OphrsIn!Q93/SurveyHrsIn!Q94</f>
        <v>0.811424731182796</v>
      </c>
      <c r="R94" s="70" t="n">
        <f aca="false">OphrsIn!R93/SurveyHrsIn!R94</f>
        <v>0.358333333333333</v>
      </c>
      <c r="S94" s="70" t="n">
        <f aca="false">OphrsIn!S93/SurveyHrsIn!S94</f>
        <v>1</v>
      </c>
      <c r="T94" s="70" t="n">
        <f aca="false">OphrsIn!T93/SurveyHrsIn!T94</f>
        <v>0.972083333333333</v>
      </c>
      <c r="U94" s="70" t="n">
        <f aca="false">OphrsIn!U93/SurveyHrsIn!U94</f>
        <v>0.993279569892473</v>
      </c>
      <c r="V94" s="70" t="n">
        <f aca="false">OphrsIn!V93/SurveyHrsIn!V94</f>
        <v>0.948055555555556</v>
      </c>
      <c r="W94" s="70" t="n">
        <f aca="false">OphrsIn!W93/SurveyHrsIn!W94</f>
        <v>0.977284946236559</v>
      </c>
      <c r="X94" s="70" t="n">
        <f aca="false">OphrsIn!X93/SurveyHrsIn!X94</f>
        <v>0.870967741935484</v>
      </c>
      <c r="Y94" s="70" t="n">
        <f aca="false">OphrsIn!Y93/SurveyHrsIn!Y94</f>
        <v>0.99375</v>
      </c>
      <c r="Z94" s="70" t="n">
        <f aca="false">OphrsIn!Z93/SurveyHrsIn!Z94</f>
        <v>0.998655913978495</v>
      </c>
      <c r="AA94" s="70" t="n">
        <f aca="false">OphrsIn!AA93/SurveyHrsIn!AA94</f>
        <v>0.993611111111111</v>
      </c>
      <c r="AB94" s="70" t="n">
        <f aca="false">OphrsIn!AB93/SurveyHrsIn!AB94</f>
        <v>0.99986559139785</v>
      </c>
      <c r="AC94" s="70" t="n">
        <f aca="false">OphrsIn!AC93/SurveyHrsIn!AC94</f>
        <v>1</v>
      </c>
      <c r="AD94" s="70" t="n">
        <f aca="false">OphrsIn!AD93/SurveyHrsIn!AD94</f>
        <v>0.977083333333333</v>
      </c>
      <c r="AE94" s="70" t="n">
        <f aca="false">OphrsIn!AE93/SurveyHrsIn!AE94</f>
        <v>0.965550806451613</v>
      </c>
      <c r="AF94" s="70"/>
      <c r="AG94" s="70"/>
      <c r="AH94" s="70"/>
      <c r="AI94" s="70"/>
      <c r="AJ94" s="70"/>
      <c r="AK94" s="70"/>
      <c r="AL94" s="70"/>
      <c r="AM94" s="70"/>
      <c r="AN94" s="70"/>
      <c r="AO94" s="70" t="n">
        <f aca="false">AVERAGE(E94:P94)</f>
        <v>0.824493676101018</v>
      </c>
      <c r="AP94" s="70" t="n">
        <f aca="false">AVERAGE(Q94:AB94)</f>
        <v>0.909775985663083</v>
      </c>
      <c r="AQ94" s="70" t="n">
        <f aca="false">AVERAGE(AC94:AN94)</f>
        <v>0.980878046594982</v>
      </c>
      <c r="AR94" s="70" t="n">
        <f aca="false">AVERAGE(E94:G94)</f>
        <v>0.778936472623903</v>
      </c>
      <c r="AS94" s="70" t="n">
        <f aca="false">AVERAGE(H94:J94)</f>
        <v>0.610843787335723</v>
      </c>
      <c r="AT94" s="70" t="n">
        <f aca="false">AVERAGE(K94:M94)</f>
        <v>0.989196535244922</v>
      </c>
      <c r="AU94" s="70" t="n">
        <f aca="false">AVERAGE(N94:P94)</f>
        <v>0.918997909199522</v>
      </c>
      <c r="AV94" s="70" t="n">
        <f aca="false">AVERAGE(Q94:S94)</f>
        <v>0.723252688172043</v>
      </c>
      <c r="AW94" s="70" t="n">
        <f aca="false">AVERAGE(T94:V94)</f>
        <v>0.971139486260454</v>
      </c>
      <c r="AX94" s="70" t="n">
        <f aca="false">AVERAGE(W94:Y94)</f>
        <v>0.947334229390681</v>
      </c>
      <c r="AY94" s="70" t="n">
        <f aca="false">AVERAGE(Z94:AB94)</f>
        <v>0.997377538829152</v>
      </c>
      <c r="AZ94" s="70" t="n">
        <f aca="false">AVERAGE(AC94:AE94)</f>
        <v>0.980878046594982</v>
      </c>
    </row>
    <row r="95" customFormat="false" ht="12.75" hidden="false" customHeight="false" outlineLevel="0" collapsed="false">
      <c r="A95" s="69" t="s">
        <v>27</v>
      </c>
      <c r="B95" s="69" t="n">
        <v>2</v>
      </c>
      <c r="C95" s="69" t="n">
        <v>85</v>
      </c>
      <c r="D95" s="70" t="n">
        <f aca="false">OphrsIn!D94/SurveyHrsIn!D95</f>
        <v>0.870967741935484</v>
      </c>
      <c r="E95" s="70" t="n">
        <f aca="false">OphrsIn!E94/SurveyHrsIn!E95</f>
        <v>0.992741935483871</v>
      </c>
      <c r="F95" s="70" t="n">
        <f aca="false">OphrsIn!F94/SurveyHrsIn!F95</f>
        <v>0.978448275862069</v>
      </c>
      <c r="G95" s="70" t="n">
        <f aca="false">OphrsIn!G94/SurveyHrsIn!G95</f>
        <v>0.111021505376344</v>
      </c>
      <c r="H95" s="70" t="n">
        <f aca="false">OphrsIn!H94/SurveyHrsIn!H95</f>
        <v>0.802083333333333</v>
      </c>
      <c r="I95" s="70" t="n">
        <f aca="false">OphrsIn!I94/SurveyHrsIn!I95</f>
        <v>0.882795698924731</v>
      </c>
      <c r="J95" s="70" t="n">
        <f aca="false">OphrsIn!J94/SurveyHrsIn!J95</f>
        <v>0.923472222222222</v>
      </c>
      <c r="K95" s="70" t="n">
        <f aca="false">OphrsIn!K94/SurveyHrsIn!K95</f>
        <v>0.968817204301075</v>
      </c>
      <c r="L95" s="70" t="n">
        <f aca="false">OphrsIn!L94/SurveyHrsIn!L95</f>
        <v>0.80752688172043</v>
      </c>
      <c r="M95" s="70" t="n">
        <f aca="false">OphrsIn!M94/SurveyHrsIn!M95</f>
        <v>0.995416666666667</v>
      </c>
      <c r="N95" s="70" t="n">
        <f aca="false">OphrsIn!N94/SurveyHrsIn!N95</f>
        <v>0.999731182795699</v>
      </c>
      <c r="O95" s="70" t="n">
        <f aca="false">OphrsIn!O94/SurveyHrsIn!O95</f>
        <v>0.993472222222222</v>
      </c>
      <c r="P95" s="70" t="n">
        <f aca="false">OphrsIn!P94/SurveyHrsIn!P95</f>
        <v>0.986290322580645</v>
      </c>
      <c r="Q95" s="70" t="n">
        <f aca="false">OphrsIn!Q94/SurveyHrsIn!Q95</f>
        <v>0.480241935483871</v>
      </c>
      <c r="R95" s="70" t="n">
        <f aca="false">OphrsIn!R94/SurveyHrsIn!R95</f>
        <v>0.402827380952381</v>
      </c>
      <c r="S95" s="70" t="n">
        <f aca="false">OphrsIn!S94/SurveyHrsIn!S95</f>
        <v>0.996102150537634</v>
      </c>
      <c r="T95" s="70" t="n">
        <f aca="false">OphrsIn!T94/SurveyHrsIn!T95</f>
        <v>0.945</v>
      </c>
      <c r="U95" s="70" t="n">
        <f aca="false">OphrsIn!U94/SurveyHrsIn!U95</f>
        <v>0.990188172043011</v>
      </c>
      <c r="V95" s="70" t="n">
        <f aca="false">OphrsIn!V94/SurveyHrsIn!V95</f>
        <v>0.455972222222222</v>
      </c>
      <c r="W95" s="70" t="n">
        <f aca="false">OphrsIn!W94/SurveyHrsIn!W95</f>
        <v>0.334005376344086</v>
      </c>
      <c r="X95" s="70" t="n">
        <f aca="false">OphrsIn!X94/SurveyHrsIn!X95</f>
        <v>0.994758064516129</v>
      </c>
      <c r="Y95" s="70" t="n">
        <f aca="false">OphrsIn!Y94/SurveyHrsIn!Y95</f>
        <v>0.989722222222222</v>
      </c>
      <c r="Z95" s="70" t="n">
        <f aca="false">OphrsIn!Z94/SurveyHrsIn!Z95</f>
        <v>0.940860215053764</v>
      </c>
      <c r="AA95" s="70" t="n">
        <f aca="false">OphrsIn!AA94/SurveyHrsIn!AA95</f>
        <v>0.993194444444445</v>
      </c>
      <c r="AB95" s="70" t="n">
        <f aca="false">OphrsIn!AB94/SurveyHrsIn!AB95</f>
        <v>0.991801075268817</v>
      </c>
      <c r="AC95" s="70" t="n">
        <f aca="false">OphrsIn!AC94/SurveyHrsIn!AC95</f>
        <v>1</v>
      </c>
      <c r="AD95" s="70" t="n">
        <f aca="false">OphrsIn!AD94/SurveyHrsIn!AD95</f>
        <v>0.958630952380952</v>
      </c>
      <c r="AE95" s="70" t="n">
        <f aca="false">OphrsIn!AE94/SurveyHrsIn!AE95</f>
        <v>0.925874731182796</v>
      </c>
      <c r="AF95" s="70"/>
      <c r="AG95" s="70"/>
      <c r="AH95" s="70"/>
      <c r="AI95" s="70"/>
      <c r="AJ95" s="70"/>
      <c r="AK95" s="70"/>
      <c r="AL95" s="70"/>
      <c r="AM95" s="70"/>
      <c r="AN95" s="70"/>
      <c r="AO95" s="70" t="n">
        <f aca="false">AVERAGE(E95:P95)</f>
        <v>0.870151454290776</v>
      </c>
      <c r="AP95" s="70" t="n">
        <f aca="false">AVERAGE(Q95:AB95)</f>
        <v>0.792889438257382</v>
      </c>
      <c r="AQ95" s="70" t="n">
        <f aca="false">AVERAGE(AC95:AN95)</f>
        <v>0.961501894521249</v>
      </c>
      <c r="AR95" s="70" t="n">
        <f aca="false">AVERAGE(E95:G95)</f>
        <v>0.694070572240761</v>
      </c>
      <c r="AS95" s="70" t="n">
        <f aca="false">AVERAGE(H95:J95)</f>
        <v>0.869450418160096</v>
      </c>
      <c r="AT95" s="70" t="n">
        <f aca="false">AVERAGE(K95:M95)</f>
        <v>0.923920250896057</v>
      </c>
      <c r="AU95" s="70" t="n">
        <f aca="false">AVERAGE(N95:P95)</f>
        <v>0.993164575866189</v>
      </c>
      <c r="AV95" s="70" t="n">
        <f aca="false">AVERAGE(Q95:S95)</f>
        <v>0.626390488991296</v>
      </c>
      <c r="AW95" s="70" t="n">
        <f aca="false">AVERAGE(T95:V95)</f>
        <v>0.797053464755078</v>
      </c>
      <c r="AX95" s="70" t="n">
        <f aca="false">AVERAGE(W95:Y95)</f>
        <v>0.772828554360812</v>
      </c>
      <c r="AY95" s="70" t="n">
        <f aca="false">AVERAGE(Z95:AB95)</f>
        <v>0.975285244922342</v>
      </c>
      <c r="AZ95" s="70" t="n">
        <f aca="false">AVERAGE(AC95:AE95)</f>
        <v>0.961501894521249</v>
      </c>
    </row>
    <row r="96" customFormat="false" ht="12.75" hidden="false" customHeight="false" outlineLevel="0" collapsed="false">
      <c r="A96" s="69" t="s">
        <v>27</v>
      </c>
      <c r="B96" s="69" t="n">
        <v>2</v>
      </c>
      <c r="C96" s="69" t="n">
        <v>86</v>
      </c>
      <c r="D96" s="70" t="n">
        <f aca="false">OphrsIn!D95/SurveyHrsIn!D96</f>
        <v>0.996774193548387</v>
      </c>
      <c r="E96" s="70" t="n">
        <f aca="false">OphrsIn!E95/SurveyHrsIn!E96</f>
        <v>0.991129032258065</v>
      </c>
      <c r="F96" s="70" t="n">
        <f aca="false">OphrsIn!F95/SurveyHrsIn!F96</f>
        <v>0.95948275862069</v>
      </c>
      <c r="G96" s="70" t="n">
        <f aca="false">OphrsIn!G95/SurveyHrsIn!G96</f>
        <v>0.99986559139785</v>
      </c>
      <c r="H96" s="70" t="n">
        <f aca="false">OphrsIn!H95/SurveyHrsIn!H96</f>
        <v>0.998888888888889</v>
      </c>
      <c r="I96" s="70" t="n">
        <f aca="false">OphrsIn!I95/SurveyHrsIn!I96</f>
        <v>0.991935483870968</v>
      </c>
      <c r="J96" s="70" t="n">
        <f aca="false">OphrsIn!J95/SurveyHrsIn!J96</f>
        <v>0.973472222222222</v>
      </c>
      <c r="K96" s="70" t="n">
        <f aca="false">OphrsIn!K95/SurveyHrsIn!K96</f>
        <v>0.993817204301075</v>
      </c>
      <c r="L96" s="70" t="n">
        <f aca="false">OphrsIn!L95/SurveyHrsIn!L96</f>
        <v>0.997983870967742</v>
      </c>
      <c r="M96" s="70" t="n">
        <f aca="false">OphrsIn!M95/SurveyHrsIn!M96</f>
        <v>0.999583333333333</v>
      </c>
      <c r="N96" s="70" t="n">
        <f aca="false">OphrsIn!N95/SurveyHrsIn!N96</f>
        <v>0.799327956989247</v>
      </c>
      <c r="O96" s="70" t="n">
        <f aca="false">OphrsIn!O95/SurveyHrsIn!O96</f>
        <v>0.927638888888889</v>
      </c>
      <c r="P96" s="70" t="n">
        <f aca="false">OphrsIn!P95/SurveyHrsIn!P96</f>
        <v>0.974193548387097</v>
      </c>
      <c r="Q96" s="70" t="n">
        <f aca="false">OphrsIn!Q95/SurveyHrsIn!Q96</f>
        <v>0.968010752688172</v>
      </c>
      <c r="R96" s="70" t="n">
        <f aca="false">OphrsIn!R95/SurveyHrsIn!R96</f>
        <v>0.810565476190476</v>
      </c>
      <c r="S96" s="70" t="n">
        <f aca="false">OphrsIn!S95/SurveyHrsIn!S96</f>
        <v>0.94502688172043</v>
      </c>
      <c r="T96" s="70" t="n">
        <f aca="false">OphrsIn!T95/SurveyHrsIn!T96</f>
        <v>0.948472222222222</v>
      </c>
      <c r="U96" s="70" t="n">
        <f aca="false">OphrsIn!U95/SurveyHrsIn!U96</f>
        <v>0.999731182795699</v>
      </c>
      <c r="V96" s="70" t="n">
        <f aca="false">OphrsIn!V95/SurveyHrsIn!V96</f>
        <v>0.842777777777778</v>
      </c>
      <c r="W96" s="70" t="n">
        <f aca="false">OphrsIn!W95/SurveyHrsIn!W96</f>
        <v>0.943817204301075</v>
      </c>
      <c r="X96" s="70" t="n">
        <f aca="false">OphrsIn!X95/SurveyHrsIn!X96</f>
        <v>0.941935483870968</v>
      </c>
      <c r="Y96" s="70" t="n">
        <f aca="false">OphrsIn!Y95/SurveyHrsIn!Y96</f>
        <v>0.983611111111111</v>
      </c>
      <c r="Z96" s="70" t="n">
        <f aca="false">OphrsIn!Z95/SurveyHrsIn!Z96</f>
        <v>0.975</v>
      </c>
      <c r="AA96" s="70" t="n">
        <f aca="false">OphrsIn!AA95/SurveyHrsIn!AA96</f>
        <v>0.984027777777778</v>
      </c>
      <c r="AB96" s="70" t="n">
        <f aca="false">OphrsIn!AB95/SurveyHrsIn!AB96</f>
        <v>0.920967741935484</v>
      </c>
      <c r="AC96" s="70" t="n">
        <f aca="false">OphrsIn!AC95/SurveyHrsIn!AC96</f>
        <v>0.993817204301075</v>
      </c>
      <c r="AD96" s="70" t="n">
        <f aca="false">OphrsIn!AD95/SurveyHrsIn!AD96</f>
        <v>0.980952380952381</v>
      </c>
      <c r="AE96" s="70" t="n">
        <f aca="false">OphrsIn!AE95/SurveyHrsIn!AE96</f>
        <v>0.961320161290323</v>
      </c>
      <c r="AF96" s="70"/>
      <c r="AG96" s="70"/>
      <c r="AH96" s="70"/>
      <c r="AI96" s="70"/>
      <c r="AJ96" s="70"/>
      <c r="AK96" s="70"/>
      <c r="AL96" s="70"/>
      <c r="AM96" s="70"/>
      <c r="AN96" s="70"/>
      <c r="AO96" s="70" t="n">
        <f aca="false">AVERAGE(E96:P96)</f>
        <v>0.967276565010506</v>
      </c>
      <c r="AP96" s="70" t="n">
        <f aca="false">AVERAGE(Q96:AB96)</f>
        <v>0.938661967699266</v>
      </c>
      <c r="AQ96" s="70" t="n">
        <f aca="false">AVERAGE(AC96:AN96)</f>
        <v>0.97869658218126</v>
      </c>
      <c r="AR96" s="70" t="n">
        <f aca="false">AVERAGE(E96:G96)</f>
        <v>0.983492460758868</v>
      </c>
      <c r="AS96" s="70" t="n">
        <f aca="false">AVERAGE(H96:J96)</f>
        <v>0.988098864994026</v>
      </c>
      <c r="AT96" s="70" t="n">
        <f aca="false">AVERAGE(K96:M96)</f>
        <v>0.997128136200717</v>
      </c>
      <c r="AU96" s="70" t="n">
        <f aca="false">AVERAGE(N96:P96)</f>
        <v>0.900386798088411</v>
      </c>
      <c r="AV96" s="70" t="n">
        <f aca="false">AVERAGE(Q96:S96)</f>
        <v>0.907867703533026</v>
      </c>
      <c r="AW96" s="70" t="n">
        <f aca="false">AVERAGE(T96:V96)</f>
        <v>0.9303270609319</v>
      </c>
      <c r="AX96" s="70" t="n">
        <f aca="false">AVERAGE(W96:Y96)</f>
        <v>0.956454599761051</v>
      </c>
      <c r="AY96" s="70" t="n">
        <f aca="false">AVERAGE(Z96:AB96)</f>
        <v>0.959998506571087</v>
      </c>
      <c r="AZ96" s="70" t="n">
        <f aca="false">AVERAGE(AC96:AE96)</f>
        <v>0.97869658218126</v>
      </c>
    </row>
    <row r="97" customFormat="false" ht="12.75" hidden="false" customHeight="false" outlineLevel="0" collapsed="false">
      <c r="A97" s="69" t="s">
        <v>27</v>
      </c>
      <c r="B97" s="69" t="n">
        <v>2</v>
      </c>
      <c r="C97" s="69" t="n">
        <v>87</v>
      </c>
      <c r="D97" s="70" t="n">
        <f aca="false">OphrsIn!D96/SurveyHrsIn!D97</f>
        <v>0.970564516129032</v>
      </c>
      <c r="E97" s="70" t="n">
        <f aca="false">OphrsIn!E96/SurveyHrsIn!E97</f>
        <v>0.971102150537634</v>
      </c>
      <c r="F97" s="70" t="n">
        <f aca="false">OphrsIn!F96/SurveyHrsIn!F97</f>
        <v>0.949568965517241</v>
      </c>
      <c r="G97" s="70" t="n">
        <f aca="false">OphrsIn!G96/SurveyHrsIn!G97</f>
        <v>0.994758064516129</v>
      </c>
      <c r="H97" s="70" t="n">
        <f aca="false">OphrsIn!H96/SurveyHrsIn!H97</f>
        <v>0.97625</v>
      </c>
      <c r="I97" s="70" t="n">
        <f aca="false">OphrsIn!I96/SurveyHrsIn!I97</f>
        <v>0.999731182795699</v>
      </c>
      <c r="J97" s="70" t="n">
        <f aca="false">OphrsIn!J96/SurveyHrsIn!J97</f>
        <v>0.984166666666667</v>
      </c>
      <c r="K97" s="70" t="n">
        <f aca="false">OphrsIn!K96/SurveyHrsIn!K97</f>
        <v>0.968145161290323</v>
      </c>
      <c r="L97" s="70" t="n">
        <f aca="false">OphrsIn!L96/SurveyHrsIn!L97</f>
        <v>0.970698924731183</v>
      </c>
      <c r="M97" s="70" t="n">
        <f aca="false">OphrsIn!M96/SurveyHrsIn!M97</f>
        <v>0.959583333333333</v>
      </c>
      <c r="N97" s="70" t="n">
        <f aca="false">OphrsIn!N96/SurveyHrsIn!N97</f>
        <v>0.958198924731183</v>
      </c>
      <c r="O97" s="70" t="n">
        <f aca="false">OphrsIn!O96/SurveyHrsIn!O97</f>
        <v>0.8</v>
      </c>
      <c r="P97" s="70" t="n">
        <f aca="false">OphrsIn!P96/SurveyHrsIn!P97</f>
        <v>0.924327956989247</v>
      </c>
      <c r="Q97" s="70" t="n">
        <f aca="false">OphrsIn!Q96/SurveyHrsIn!Q97</f>
        <v>0.944086021505376</v>
      </c>
      <c r="R97" s="70" t="n">
        <f aca="false">OphrsIn!R96/SurveyHrsIn!R97</f>
        <v>0.904464285714286</v>
      </c>
      <c r="S97" s="70" t="n">
        <f aca="false">OphrsIn!S96/SurveyHrsIn!S97</f>
        <v>1</v>
      </c>
      <c r="T97" s="70" t="n">
        <f aca="false">OphrsIn!T96/SurveyHrsIn!T97</f>
        <v>0.857916666666667</v>
      </c>
      <c r="U97" s="70" t="n">
        <f aca="false">OphrsIn!U96/SurveyHrsIn!U97</f>
        <v>0.995564516129032</v>
      </c>
      <c r="V97" s="70" t="n">
        <f aca="false">OphrsIn!V96/SurveyHrsIn!V97</f>
        <v>0.971666666666667</v>
      </c>
      <c r="W97" s="70" t="n">
        <f aca="false">OphrsIn!W96/SurveyHrsIn!W97</f>
        <v>0.970967741935484</v>
      </c>
      <c r="X97" s="70" t="n">
        <f aca="false">OphrsIn!X96/SurveyHrsIn!X97</f>
        <v>0.981586021505376</v>
      </c>
      <c r="Y97" s="70" t="n">
        <f aca="false">OphrsIn!Y96/SurveyHrsIn!Y97</f>
        <v>0.989166666666667</v>
      </c>
      <c r="Z97" s="70" t="n">
        <f aca="false">OphrsIn!Z96/SurveyHrsIn!Z97</f>
        <v>0.996236559139785</v>
      </c>
      <c r="AA97" s="70" t="n">
        <f aca="false">OphrsIn!AA96/SurveyHrsIn!AA97</f>
        <v>0.977361111111111</v>
      </c>
      <c r="AB97" s="70" t="n">
        <f aca="false">OphrsIn!AB96/SurveyHrsIn!AB97</f>
        <v>0.955779569892473</v>
      </c>
      <c r="AC97" s="70" t="n">
        <f aca="false">OphrsIn!AC96/SurveyHrsIn!AC97</f>
        <v>0.962768817204301</v>
      </c>
      <c r="AD97" s="70" t="n">
        <f aca="false">OphrsIn!AD96/SurveyHrsIn!AD97</f>
        <v>0.950892857142857</v>
      </c>
      <c r="AE97" s="70" t="n">
        <f aca="false">OphrsIn!AE96/SurveyHrsIn!AE97</f>
        <v>0.926173790322581</v>
      </c>
      <c r="AF97" s="70"/>
      <c r="AG97" s="70"/>
      <c r="AH97" s="70"/>
      <c r="AI97" s="70"/>
      <c r="AJ97" s="70"/>
      <c r="AK97" s="70"/>
      <c r="AL97" s="70"/>
      <c r="AM97" s="70"/>
      <c r="AN97" s="70"/>
      <c r="AO97" s="70" t="n">
        <f aca="false">AVERAGE(E97:P97)</f>
        <v>0.954710944259053</v>
      </c>
      <c r="AP97" s="70" t="n">
        <f aca="false">AVERAGE(Q97:AB97)</f>
        <v>0.962066318911077</v>
      </c>
      <c r="AQ97" s="70" t="n">
        <f aca="false">AVERAGE(AC97:AN97)</f>
        <v>0.94661182155658</v>
      </c>
      <c r="AR97" s="70" t="n">
        <f aca="false">AVERAGE(E97:G97)</f>
        <v>0.971809726857002</v>
      </c>
      <c r="AS97" s="70" t="n">
        <f aca="false">AVERAGE(H97:J97)</f>
        <v>0.986715949820789</v>
      </c>
      <c r="AT97" s="70" t="n">
        <f aca="false">AVERAGE(K97:M97)</f>
        <v>0.96614247311828</v>
      </c>
      <c r="AU97" s="70" t="n">
        <f aca="false">AVERAGE(N97:P97)</f>
        <v>0.894175627240143</v>
      </c>
      <c r="AV97" s="70" t="n">
        <f aca="false">AVERAGE(Q97:S97)</f>
        <v>0.949516769073221</v>
      </c>
      <c r="AW97" s="70" t="n">
        <f aca="false">AVERAGE(T97:V97)</f>
        <v>0.941715949820789</v>
      </c>
      <c r="AX97" s="70" t="n">
        <f aca="false">AVERAGE(W97:Y97)</f>
        <v>0.980573476702509</v>
      </c>
      <c r="AY97" s="70" t="n">
        <f aca="false">AVERAGE(Z97:AB97)</f>
        <v>0.97645908004779</v>
      </c>
      <c r="AZ97" s="70" t="n">
        <f aca="false">AVERAGE(AC97:AE97)</f>
        <v>0.94661182155658</v>
      </c>
    </row>
    <row r="98" customFormat="false" ht="12.75" hidden="false" customHeight="false" outlineLevel="0" collapsed="false">
      <c r="A98" s="69" t="s">
        <v>27</v>
      </c>
      <c r="B98" s="69" t="n">
        <v>2</v>
      </c>
      <c r="C98" s="69" t="n">
        <v>88</v>
      </c>
      <c r="D98" s="70" t="n">
        <f aca="false">OphrsIn!D97/SurveyHrsIn!D98</f>
        <v>0.890860215053763</v>
      </c>
      <c r="E98" s="70" t="n">
        <f aca="false">OphrsIn!E97/SurveyHrsIn!E98</f>
        <v>0.995698924731183</v>
      </c>
      <c r="F98" s="70" t="n">
        <f aca="false">OphrsIn!F97/SurveyHrsIn!F98</f>
        <v>0.970402298850575</v>
      </c>
      <c r="G98" s="70" t="n">
        <f aca="false">OphrsIn!G97/SurveyHrsIn!G98</f>
        <v>0.965456989247312</v>
      </c>
      <c r="H98" s="70" t="n">
        <f aca="false">OphrsIn!H97/SurveyHrsIn!H98</f>
        <v>0.990972222222222</v>
      </c>
      <c r="I98" s="70" t="n">
        <f aca="false">OphrsIn!I97/SurveyHrsIn!I98</f>
        <v>0.978629032258065</v>
      </c>
      <c r="J98" s="70" t="n">
        <f aca="false">OphrsIn!J97/SurveyHrsIn!J98</f>
        <v>0.96875</v>
      </c>
      <c r="K98" s="70" t="n">
        <f aca="false">OphrsIn!K97/SurveyHrsIn!K98</f>
        <v>0.98736559139785</v>
      </c>
      <c r="L98" s="70" t="n">
        <f aca="false">OphrsIn!L97/SurveyHrsIn!L98</f>
        <v>0.994086021505376</v>
      </c>
      <c r="M98" s="70" t="n">
        <f aca="false">OphrsIn!M97/SurveyHrsIn!M98</f>
        <v>0.999583333333333</v>
      </c>
      <c r="N98" s="70" t="n">
        <f aca="false">OphrsIn!N97/SurveyHrsIn!N98</f>
        <v>0.993682795698925</v>
      </c>
      <c r="O98" s="70" t="n">
        <f aca="false">OphrsIn!O97/SurveyHrsIn!O98</f>
        <v>0.974444444444444</v>
      </c>
      <c r="P98" s="70" t="n">
        <f aca="false">OphrsIn!P97/SurveyHrsIn!P98</f>
        <v>0.946236559139785</v>
      </c>
      <c r="Q98" s="70" t="n">
        <f aca="false">OphrsIn!Q97/SurveyHrsIn!Q98</f>
        <v>0.964516129032258</v>
      </c>
      <c r="R98" s="70" t="n">
        <f aca="false">OphrsIn!R97/SurveyHrsIn!R98</f>
        <v>0.994642857142857</v>
      </c>
      <c r="S98" s="70" t="n">
        <f aca="false">OphrsIn!S97/SurveyHrsIn!S98</f>
        <v>0.99986559139785</v>
      </c>
      <c r="T98" s="70" t="n">
        <f aca="false">OphrsIn!T97/SurveyHrsIn!T98</f>
        <v>0.969027777777778</v>
      </c>
      <c r="U98" s="70" t="n">
        <f aca="false">OphrsIn!U97/SurveyHrsIn!U98</f>
        <v>0.999731182795699</v>
      </c>
      <c r="V98" s="70" t="n">
        <f aca="false">OphrsIn!V97/SurveyHrsIn!V98</f>
        <v>0.918611111111111</v>
      </c>
      <c r="W98" s="70" t="n">
        <f aca="false">OphrsIn!W97/SurveyHrsIn!W98</f>
        <v>0.953629032258065</v>
      </c>
      <c r="X98" s="70" t="n">
        <f aca="false">OphrsIn!X97/SurveyHrsIn!X98</f>
        <v>0.995430107526882</v>
      </c>
      <c r="Y98" s="70" t="n">
        <f aca="false">OphrsIn!Y97/SurveyHrsIn!Y98</f>
        <v>0.994166666666667</v>
      </c>
      <c r="Z98" s="70" t="n">
        <f aca="false">OphrsIn!Z97/SurveyHrsIn!Z98</f>
        <v>0.985618279569893</v>
      </c>
      <c r="AA98" s="70" t="n">
        <f aca="false">OphrsIn!AA97/SurveyHrsIn!AA98</f>
        <v>0.999583333333333</v>
      </c>
      <c r="AB98" s="70" t="n">
        <f aca="false">OphrsIn!AB97/SurveyHrsIn!AB98</f>
        <v>0.980107526881721</v>
      </c>
      <c r="AC98" s="70" t="n">
        <f aca="false">OphrsIn!AC97/SurveyHrsIn!AC98</f>
        <v>0.994623655913979</v>
      </c>
      <c r="AD98" s="70" t="n">
        <f aca="false">OphrsIn!AD97/SurveyHrsIn!AD98</f>
        <v>0.983184523809524</v>
      </c>
      <c r="AE98" s="70" t="n">
        <f aca="false">OphrsIn!AE97/SurveyHrsIn!AE98</f>
        <v>0.275509946236559</v>
      </c>
      <c r="AF98" s="70"/>
      <c r="AG98" s="70"/>
      <c r="AH98" s="70"/>
      <c r="AI98" s="70"/>
      <c r="AJ98" s="70"/>
      <c r="AK98" s="70"/>
      <c r="AL98" s="70"/>
      <c r="AM98" s="70"/>
      <c r="AN98" s="70"/>
      <c r="AO98" s="70" t="n">
        <f aca="false">AVERAGE(E98:P98)</f>
        <v>0.980442351069089</v>
      </c>
      <c r="AP98" s="70" t="n">
        <f aca="false">AVERAGE(Q98:AB98)</f>
        <v>0.979577466291176</v>
      </c>
      <c r="AQ98" s="70" t="n">
        <f aca="false">AVERAGE(AC98:AN98)</f>
        <v>0.751106041986687</v>
      </c>
      <c r="AR98" s="70" t="n">
        <f aca="false">AVERAGE(E98:G98)</f>
        <v>0.977186070943023</v>
      </c>
      <c r="AS98" s="70" t="n">
        <f aca="false">AVERAGE(H98:J98)</f>
        <v>0.979450418160096</v>
      </c>
      <c r="AT98" s="70" t="n">
        <f aca="false">AVERAGE(K98:M98)</f>
        <v>0.993678315412187</v>
      </c>
      <c r="AU98" s="70" t="n">
        <f aca="false">AVERAGE(N98:P98)</f>
        <v>0.971454599761051</v>
      </c>
      <c r="AV98" s="70" t="n">
        <f aca="false">AVERAGE(Q98:S98)</f>
        <v>0.986341525857655</v>
      </c>
      <c r="AW98" s="70" t="n">
        <f aca="false">AVERAGE(T98:V98)</f>
        <v>0.962456690561529</v>
      </c>
      <c r="AX98" s="70" t="n">
        <f aca="false">AVERAGE(W98:Y98)</f>
        <v>0.981075268817204</v>
      </c>
      <c r="AY98" s="70" t="n">
        <f aca="false">AVERAGE(Z98:AB98)</f>
        <v>0.988436379928316</v>
      </c>
      <c r="AZ98" s="70" t="n">
        <f aca="false">AVERAGE(AC98:AE98)</f>
        <v>0.751106041986687</v>
      </c>
    </row>
    <row r="99" customFormat="false" ht="12.75" hidden="false" customHeight="false" outlineLevel="0" collapsed="false">
      <c r="A99" s="69" t="s">
        <v>27</v>
      </c>
      <c r="B99" s="69" t="n">
        <v>2</v>
      </c>
      <c r="C99" s="69" t="n">
        <v>89</v>
      </c>
      <c r="D99" s="70" t="n">
        <f aca="false">OphrsIn!D98/SurveyHrsIn!D99</f>
        <v>0.984408602150538</v>
      </c>
      <c r="E99" s="70" t="n">
        <f aca="false">OphrsIn!E98/SurveyHrsIn!E99</f>
        <v>0.993817204301075</v>
      </c>
      <c r="F99" s="70" t="n">
        <f aca="false">OphrsIn!F98/SurveyHrsIn!F99</f>
        <v>0.979597701149425</v>
      </c>
      <c r="G99" s="70" t="n">
        <f aca="false">OphrsIn!G98/SurveyHrsIn!G99</f>
        <v>0.958333333333333</v>
      </c>
      <c r="H99" s="70" t="n">
        <f aca="false">OphrsIn!H98/SurveyHrsIn!H99</f>
        <v>0.997361111111111</v>
      </c>
      <c r="I99" s="70" t="n">
        <f aca="false">OphrsIn!I98/SurveyHrsIn!I99</f>
        <v>0.934677419354839</v>
      </c>
      <c r="J99" s="70" t="n">
        <f aca="false">OphrsIn!J98/SurveyHrsIn!J99</f>
        <v>0.919444444444444</v>
      </c>
      <c r="K99" s="70" t="n">
        <f aca="false">OphrsIn!K98/SurveyHrsIn!K99</f>
        <v>0.870967741935484</v>
      </c>
      <c r="L99" s="70" t="n">
        <f aca="false">OphrsIn!L98/SurveyHrsIn!L99</f>
        <v>0.90739247311828</v>
      </c>
      <c r="M99" s="70" t="n">
        <f aca="false">OphrsIn!M98/SurveyHrsIn!M99</f>
        <v>0.980972222222222</v>
      </c>
      <c r="N99" s="70" t="n">
        <f aca="false">OphrsIn!N98/SurveyHrsIn!N99</f>
        <v>0.99744623655914</v>
      </c>
      <c r="O99" s="70" t="n">
        <f aca="false">OphrsIn!O98/SurveyHrsIn!O99</f>
        <v>0.999861111111111</v>
      </c>
      <c r="P99" s="70" t="n">
        <f aca="false">OphrsIn!P98/SurveyHrsIn!P99</f>
        <v>0.416666666666667</v>
      </c>
      <c r="Q99" s="70" t="n">
        <f aca="false">OphrsIn!Q98/SurveyHrsIn!Q99</f>
        <v>0</v>
      </c>
      <c r="R99" s="70" t="n">
        <f aca="false">OphrsIn!R98/SurveyHrsIn!R99</f>
        <v>0</v>
      </c>
      <c r="S99" s="70" t="n">
        <f aca="false">OphrsIn!S98/SurveyHrsIn!S99</f>
        <v>0</v>
      </c>
      <c r="T99" s="70" t="n">
        <f aca="false">OphrsIn!T98/SurveyHrsIn!T99</f>
        <v>0</v>
      </c>
      <c r="U99" s="70" t="n">
        <f aca="false">OphrsIn!U98/SurveyHrsIn!U99</f>
        <v>0.543548387096774</v>
      </c>
      <c r="V99" s="70" t="n">
        <f aca="false">OphrsIn!V98/SurveyHrsIn!V99</f>
        <v>0.969583333333333</v>
      </c>
      <c r="W99" s="70" t="n">
        <f aca="false">OphrsIn!W98/SurveyHrsIn!W99</f>
        <v>0.937768817204301</v>
      </c>
      <c r="X99" s="70" t="n">
        <f aca="false">OphrsIn!X98/SurveyHrsIn!X99</f>
        <v>0.948387096774194</v>
      </c>
      <c r="Y99" s="70" t="n">
        <f aca="false">OphrsIn!Y98/SurveyHrsIn!Y99</f>
        <v>0.99375</v>
      </c>
      <c r="Z99" s="70" t="n">
        <f aca="false">OphrsIn!Z98/SurveyHrsIn!Z99</f>
        <v>0.997043010752688</v>
      </c>
      <c r="AA99" s="70" t="n">
        <f aca="false">OphrsIn!AA98/SurveyHrsIn!AA99</f>
        <v>0.817777777777778</v>
      </c>
      <c r="AB99" s="70" t="n">
        <f aca="false">OphrsIn!AB98/SurveyHrsIn!AB99</f>
        <v>0.982930107526882</v>
      </c>
      <c r="AC99" s="70" t="n">
        <f aca="false">OphrsIn!AC98/SurveyHrsIn!AC99</f>
        <v>0.99986559139785</v>
      </c>
      <c r="AD99" s="70" t="n">
        <f aca="false">OphrsIn!AD98/SurveyHrsIn!AD99</f>
        <v>0.982440476190476</v>
      </c>
      <c r="AE99" s="70" t="n">
        <f aca="false">OphrsIn!AE98/SurveyHrsIn!AE99</f>
        <v>0.970575</v>
      </c>
      <c r="AF99" s="70"/>
      <c r="AG99" s="70"/>
      <c r="AH99" s="70"/>
      <c r="AI99" s="70"/>
      <c r="AJ99" s="70"/>
      <c r="AK99" s="70"/>
      <c r="AL99" s="70"/>
      <c r="AM99" s="70"/>
      <c r="AN99" s="70"/>
      <c r="AO99" s="70" t="n">
        <f aca="false">AVERAGE(E99:P99)</f>
        <v>0.913044805442261</v>
      </c>
      <c r="AP99" s="70" t="n">
        <f aca="false">AVERAGE(Q99:AB99)</f>
        <v>0.599232377538829</v>
      </c>
      <c r="AQ99" s="70" t="n">
        <f aca="false">AVERAGE(AC99:AN99)</f>
        <v>0.984293689196109</v>
      </c>
      <c r="AR99" s="70" t="n">
        <f aca="false">AVERAGE(E99:G99)</f>
        <v>0.977249412927945</v>
      </c>
      <c r="AS99" s="70" t="n">
        <f aca="false">AVERAGE(H99:J99)</f>
        <v>0.950494324970131</v>
      </c>
      <c r="AT99" s="70" t="n">
        <f aca="false">AVERAGE(K99:M99)</f>
        <v>0.919777479091995</v>
      </c>
      <c r="AU99" s="70" t="n">
        <f aca="false">AVERAGE(N99:P99)</f>
        <v>0.804658004778973</v>
      </c>
      <c r="AV99" s="70" t="n">
        <f aca="false">AVERAGE(Q99:S99)</f>
        <v>0</v>
      </c>
      <c r="AW99" s="70" t="n">
        <f aca="false">AVERAGE(T99:V99)</f>
        <v>0.504377240143369</v>
      </c>
      <c r="AX99" s="70" t="n">
        <f aca="false">AVERAGE(W99:Y99)</f>
        <v>0.959968637992832</v>
      </c>
      <c r="AY99" s="70" t="n">
        <f aca="false">AVERAGE(Z99:AB99)</f>
        <v>0.932583632019116</v>
      </c>
      <c r="AZ99" s="70" t="n">
        <f aca="false">AVERAGE(AC99:AE99)</f>
        <v>0.984293689196109</v>
      </c>
    </row>
    <row r="100" customFormat="false" ht="12.75" hidden="false" customHeight="false" outlineLevel="0" collapsed="false">
      <c r="A100" s="69" t="s">
        <v>27</v>
      </c>
      <c r="B100" s="69" t="n">
        <v>2</v>
      </c>
      <c r="C100" s="69" t="n">
        <v>90</v>
      </c>
      <c r="D100" s="70" t="n">
        <f aca="false">OphrsIn!D99/SurveyHrsIn!D100</f>
        <v>0.984677419354839</v>
      </c>
      <c r="E100" s="70" t="n">
        <f aca="false">OphrsIn!E99/SurveyHrsIn!E100</f>
        <v>0.990860215053764</v>
      </c>
      <c r="F100" s="70" t="n">
        <f aca="false">OphrsIn!F99/SurveyHrsIn!F100</f>
        <v>0.923275862068966</v>
      </c>
      <c r="G100" s="70" t="n">
        <f aca="false">OphrsIn!G99/SurveyHrsIn!G100</f>
        <v>0.99986559139785</v>
      </c>
      <c r="H100" s="70" t="n">
        <f aca="false">OphrsIn!H99/SurveyHrsIn!H100</f>
        <v>0.999444444444445</v>
      </c>
      <c r="I100" s="70" t="n">
        <f aca="false">OphrsIn!I99/SurveyHrsIn!I100</f>
        <v>0.971505376344086</v>
      </c>
      <c r="J100" s="70" t="n">
        <f aca="false">OphrsIn!J99/SurveyHrsIn!J100</f>
        <v>0.990416666666667</v>
      </c>
      <c r="K100" s="70" t="n">
        <f aca="false">OphrsIn!K99/SurveyHrsIn!K100</f>
        <v>0.875806451612903</v>
      </c>
      <c r="L100" s="70" t="n">
        <f aca="false">OphrsIn!L99/SurveyHrsIn!L100</f>
        <v>0.559543010752688</v>
      </c>
      <c r="M100" s="70" t="n">
        <f aca="false">OphrsIn!M99/SurveyHrsIn!M100</f>
        <v>0.996666666666667</v>
      </c>
      <c r="N100" s="70" t="n">
        <f aca="false">OphrsIn!N99/SurveyHrsIn!N100</f>
        <v>0.999596774193548</v>
      </c>
      <c r="O100" s="70" t="n">
        <f aca="false">OphrsIn!O99/SurveyHrsIn!O100</f>
        <v>0.999861111111111</v>
      </c>
      <c r="P100" s="70" t="n">
        <f aca="false">OphrsIn!P99/SurveyHrsIn!P100</f>
        <v>0.888978494623656</v>
      </c>
      <c r="Q100" s="70" t="n">
        <f aca="false">OphrsIn!Q99/SurveyHrsIn!Q100</f>
        <v>0.87997311827957</v>
      </c>
      <c r="R100" s="70" t="n">
        <f aca="false">OphrsIn!R99/SurveyHrsIn!R100</f>
        <v>0.976488095238095</v>
      </c>
      <c r="S100" s="70" t="n">
        <f aca="false">OphrsIn!S99/SurveyHrsIn!S100</f>
        <v>0.998924731182796</v>
      </c>
      <c r="T100" s="70" t="n">
        <f aca="false">OphrsIn!T99/SurveyHrsIn!T100</f>
        <v>0.988194444444445</v>
      </c>
      <c r="U100" s="70" t="n">
        <f aca="false">OphrsIn!U99/SurveyHrsIn!U100</f>
        <v>0.998521505376344</v>
      </c>
      <c r="V100" s="70" t="n">
        <f aca="false">OphrsIn!V99/SurveyHrsIn!V100</f>
        <v>0.996111111111111</v>
      </c>
      <c r="W100" s="70" t="n">
        <f aca="false">OphrsIn!W99/SurveyHrsIn!W100</f>
        <v>0.997715053763441</v>
      </c>
      <c r="X100" s="70" t="n">
        <f aca="false">OphrsIn!X99/SurveyHrsIn!X100</f>
        <v>0.994220430107527</v>
      </c>
      <c r="Y100" s="70" t="n">
        <f aca="false">OphrsIn!Y99/SurveyHrsIn!Y100</f>
        <v>0.994166666666667</v>
      </c>
      <c r="Z100" s="70" t="n">
        <f aca="false">OphrsIn!Z99/SurveyHrsIn!Z100</f>
        <v>0.993413978494624</v>
      </c>
      <c r="AA100" s="70" t="n">
        <f aca="false">OphrsIn!AA99/SurveyHrsIn!AA100</f>
        <v>0.999861111111111</v>
      </c>
      <c r="AB100" s="70" t="n">
        <f aca="false">OphrsIn!AB99/SurveyHrsIn!AB100</f>
        <v>0.992204301075269</v>
      </c>
      <c r="AC100" s="70" t="n">
        <f aca="false">OphrsIn!AC99/SurveyHrsIn!AC100</f>
        <v>0.796774193548387</v>
      </c>
      <c r="AD100" s="70" t="n">
        <f aca="false">OphrsIn!AD99/SurveyHrsIn!AD100</f>
        <v>0.976488095238095</v>
      </c>
      <c r="AE100" s="70" t="n">
        <f aca="false">OphrsIn!AE99/SurveyHrsIn!AE100</f>
        <v>0.96955497311828</v>
      </c>
      <c r="AF100" s="70"/>
      <c r="AG100" s="70"/>
      <c r="AH100" s="70"/>
      <c r="AI100" s="70"/>
      <c r="AJ100" s="70"/>
      <c r="AK100" s="70"/>
      <c r="AL100" s="70"/>
      <c r="AM100" s="70"/>
      <c r="AN100" s="70"/>
      <c r="AO100" s="70" t="n">
        <f aca="false">AVERAGE(E100:P100)</f>
        <v>0.932985055411363</v>
      </c>
      <c r="AP100" s="70" t="n">
        <f aca="false">AVERAGE(Q100:AB100)</f>
        <v>0.984149545570917</v>
      </c>
      <c r="AQ100" s="70" t="n">
        <f aca="false">AVERAGE(AC100:AN100)</f>
        <v>0.914272420634921</v>
      </c>
      <c r="AR100" s="70" t="n">
        <f aca="false">AVERAGE(E100:G100)</f>
        <v>0.971333889506859</v>
      </c>
      <c r="AS100" s="70" t="n">
        <f aca="false">AVERAGE(H100:J100)</f>
        <v>0.987122162485066</v>
      </c>
      <c r="AT100" s="70" t="n">
        <f aca="false">AVERAGE(K100:M100)</f>
        <v>0.810672043010753</v>
      </c>
      <c r="AU100" s="70" t="n">
        <f aca="false">AVERAGE(N100:P100)</f>
        <v>0.962812126642772</v>
      </c>
      <c r="AV100" s="70" t="n">
        <f aca="false">AVERAGE(Q100:S100)</f>
        <v>0.951795314900154</v>
      </c>
      <c r="AW100" s="70" t="n">
        <f aca="false">AVERAGE(T100:V100)</f>
        <v>0.9942756869773</v>
      </c>
      <c r="AX100" s="70" t="n">
        <f aca="false">AVERAGE(W100:Y100)</f>
        <v>0.995367383512545</v>
      </c>
      <c r="AY100" s="70" t="n">
        <f aca="false">AVERAGE(Z100:AB100)</f>
        <v>0.995159796893668</v>
      </c>
      <c r="AZ100" s="70" t="n">
        <f aca="false">AVERAGE(AC100:AE100)</f>
        <v>0.914272420634921</v>
      </c>
    </row>
    <row r="101" customFormat="false" ht="12.75" hidden="false" customHeight="false" outlineLevel="0" collapsed="false">
      <c r="A101" s="69" t="s">
        <v>27</v>
      </c>
      <c r="B101" s="69" t="n">
        <v>2</v>
      </c>
      <c r="C101" s="69" t="n">
        <v>91</v>
      </c>
      <c r="D101" s="70" t="n">
        <f aca="false">OphrsIn!D100/SurveyHrsIn!D101</f>
        <v>0.948924731182796</v>
      </c>
      <c r="E101" s="70" t="n">
        <f aca="false">OphrsIn!E100/SurveyHrsIn!E101</f>
        <v>0.96989247311828</v>
      </c>
      <c r="F101" s="70" t="n">
        <f aca="false">OphrsIn!F100/SurveyHrsIn!F101</f>
        <v>0.979741379310345</v>
      </c>
      <c r="G101" s="70" t="n">
        <f aca="false">OphrsIn!G100/SurveyHrsIn!G101</f>
        <v>0.99986559139785</v>
      </c>
      <c r="H101" s="70" t="n">
        <f aca="false">OphrsIn!H100/SurveyHrsIn!H101</f>
        <v>0.999444444444445</v>
      </c>
      <c r="I101" s="70" t="n">
        <f aca="false">OphrsIn!I100/SurveyHrsIn!I101</f>
        <v>0.965188172043011</v>
      </c>
      <c r="J101" s="70" t="n">
        <f aca="false">OphrsIn!J100/SurveyHrsIn!J101</f>
        <v>0.74625</v>
      </c>
      <c r="K101" s="70" t="n">
        <f aca="false">OphrsIn!K100/SurveyHrsIn!K101</f>
        <v>0.970967741935484</v>
      </c>
      <c r="L101" s="70" t="n">
        <f aca="false">OphrsIn!L100/SurveyHrsIn!L101</f>
        <v>0.978763440860215</v>
      </c>
      <c r="M101" s="70" t="n">
        <f aca="false">OphrsIn!M100/SurveyHrsIn!M101</f>
        <v>0.985972222222222</v>
      </c>
      <c r="N101" s="70" t="n">
        <f aca="false">OphrsIn!N100/SurveyHrsIn!N101</f>
        <v>0.99260752688172</v>
      </c>
      <c r="O101" s="70" t="n">
        <f aca="false">OphrsIn!O100/SurveyHrsIn!O101</f>
        <v>0.9675</v>
      </c>
      <c r="P101" s="70" t="n">
        <f aca="false">OphrsIn!P100/SurveyHrsIn!P101</f>
        <v>0.949327956989247</v>
      </c>
      <c r="Q101" s="70" t="n">
        <f aca="false">OphrsIn!Q100/SurveyHrsIn!Q101</f>
        <v>0.998387096774194</v>
      </c>
      <c r="R101" s="70" t="n">
        <f aca="false">OphrsIn!R100/SurveyHrsIn!R101</f>
        <v>0.975297619047619</v>
      </c>
      <c r="S101" s="70" t="n">
        <f aca="false">OphrsIn!S100/SurveyHrsIn!S101</f>
        <v>0.99986559139785</v>
      </c>
      <c r="T101" s="70" t="n">
        <f aca="false">OphrsIn!T100/SurveyHrsIn!T101</f>
        <v>0.959861111111111</v>
      </c>
      <c r="U101" s="70" t="n">
        <f aca="false">OphrsIn!U100/SurveyHrsIn!U101</f>
        <v>0.998790322580645</v>
      </c>
      <c r="V101" s="70" t="n">
        <f aca="false">OphrsIn!V100/SurveyHrsIn!V101</f>
        <v>0.987916666666667</v>
      </c>
      <c r="W101" s="70" t="n">
        <f aca="false">OphrsIn!W100/SurveyHrsIn!W101</f>
        <v>0.992741935483871</v>
      </c>
      <c r="X101" s="70" t="n">
        <f aca="false">OphrsIn!X100/SurveyHrsIn!X101</f>
        <v>0.994354838709677</v>
      </c>
      <c r="Y101" s="70" t="n">
        <f aca="false">OphrsIn!Y100/SurveyHrsIn!Y101</f>
        <v>0.994305555555556</v>
      </c>
      <c r="Z101" s="70" t="n">
        <f aca="false">OphrsIn!Z100/SurveyHrsIn!Z101</f>
        <v>0.968682795698925</v>
      </c>
      <c r="AA101" s="70" t="n">
        <f aca="false">OphrsIn!AA100/SurveyHrsIn!AA101</f>
        <v>0.98625</v>
      </c>
      <c r="AB101" s="70" t="n">
        <f aca="false">OphrsIn!AB100/SurveyHrsIn!AB101</f>
        <v>0.996370967741936</v>
      </c>
      <c r="AC101" s="70" t="n">
        <f aca="false">OphrsIn!AC100/SurveyHrsIn!AC101</f>
        <v>0.999462365591398</v>
      </c>
      <c r="AD101" s="70" t="n">
        <f aca="false">OphrsIn!AD100/SurveyHrsIn!AD101</f>
        <v>0.971130952380952</v>
      </c>
      <c r="AE101" s="70" t="n">
        <f aca="false">OphrsIn!AE100/SurveyHrsIn!AE101</f>
        <v>0.971234677419355</v>
      </c>
      <c r="AF101" s="70"/>
      <c r="AG101" s="70"/>
      <c r="AH101" s="70"/>
      <c r="AI101" s="70"/>
      <c r="AJ101" s="70"/>
      <c r="AK101" s="70"/>
      <c r="AL101" s="70"/>
      <c r="AM101" s="70"/>
      <c r="AN101" s="70"/>
      <c r="AO101" s="70" t="n">
        <f aca="false">AVERAGE(E101:P101)</f>
        <v>0.958793412433568</v>
      </c>
      <c r="AP101" s="70" t="n">
        <f aca="false">AVERAGE(Q101:AB101)</f>
        <v>0.987735375064004</v>
      </c>
      <c r="AQ101" s="70" t="n">
        <f aca="false">AVERAGE(AC101:AN101)</f>
        <v>0.980609331797235</v>
      </c>
      <c r="AR101" s="70" t="n">
        <f aca="false">AVERAGE(E101:G101)</f>
        <v>0.983166481275491</v>
      </c>
      <c r="AS101" s="70" t="n">
        <f aca="false">AVERAGE(H101:J101)</f>
        <v>0.903627538829152</v>
      </c>
      <c r="AT101" s="70" t="n">
        <f aca="false">AVERAGE(K101:M101)</f>
        <v>0.97856780167264</v>
      </c>
      <c r="AU101" s="70" t="n">
        <f aca="false">AVERAGE(N101:P101)</f>
        <v>0.969811827956989</v>
      </c>
      <c r="AV101" s="70" t="n">
        <f aca="false">AVERAGE(Q101:S101)</f>
        <v>0.991183435739887</v>
      </c>
      <c r="AW101" s="70" t="n">
        <f aca="false">AVERAGE(T101:V101)</f>
        <v>0.982189366786141</v>
      </c>
      <c r="AX101" s="70" t="n">
        <f aca="false">AVERAGE(W101:Y101)</f>
        <v>0.993800776583035</v>
      </c>
      <c r="AY101" s="70" t="n">
        <f aca="false">AVERAGE(Z101:AB101)</f>
        <v>0.983767921146953</v>
      </c>
      <c r="AZ101" s="70" t="n">
        <f aca="false">AVERAGE(AC101:AE101)</f>
        <v>0.980609331797235</v>
      </c>
    </row>
    <row r="102" customFormat="false" ht="12.75" hidden="false" customHeight="false" outlineLevel="0" collapsed="false">
      <c r="A102" s="69" t="s">
        <v>27</v>
      </c>
      <c r="B102" s="69" t="n">
        <v>2</v>
      </c>
      <c r="C102" s="69" t="n">
        <v>92</v>
      </c>
      <c r="D102" s="70" t="n">
        <f aca="false">OphrsIn!D101/SurveyHrsIn!D102</f>
        <v>0.95739247311828</v>
      </c>
      <c r="E102" s="70" t="n">
        <f aca="false">OphrsIn!E101/SurveyHrsIn!E102</f>
        <v>0.956451612903226</v>
      </c>
      <c r="F102" s="70" t="n">
        <f aca="false">OphrsIn!F101/SurveyHrsIn!F102</f>
        <v>0.941954022988506</v>
      </c>
      <c r="G102" s="70" t="n">
        <f aca="false">OphrsIn!G101/SurveyHrsIn!G102</f>
        <v>0.988978494623656</v>
      </c>
      <c r="H102" s="70" t="n">
        <f aca="false">OphrsIn!H101/SurveyHrsIn!H102</f>
        <v>0.999444444444445</v>
      </c>
      <c r="I102" s="70" t="n">
        <f aca="false">OphrsIn!I101/SurveyHrsIn!I102</f>
        <v>0.999731182795699</v>
      </c>
      <c r="J102" s="70" t="n">
        <f aca="false">OphrsIn!J101/SurveyHrsIn!J102</f>
        <v>0.969444444444444</v>
      </c>
      <c r="K102" s="70" t="n">
        <f aca="false">OphrsIn!K101/SurveyHrsIn!K102</f>
        <v>0.966263440860215</v>
      </c>
      <c r="L102" s="70" t="n">
        <f aca="false">OphrsIn!L101/SurveyHrsIn!L102</f>
        <v>0.991935483870968</v>
      </c>
      <c r="M102" s="70" t="n">
        <f aca="false">OphrsIn!M101/SurveyHrsIn!M102</f>
        <v>0.99375</v>
      </c>
      <c r="N102" s="70" t="n">
        <f aca="false">OphrsIn!N101/SurveyHrsIn!N102</f>
        <v>0.904301075268817</v>
      </c>
      <c r="O102" s="70" t="n">
        <f aca="false">OphrsIn!O101/SurveyHrsIn!O102</f>
        <v>0.887222222222222</v>
      </c>
      <c r="P102" s="70" t="n">
        <f aca="false">OphrsIn!P101/SurveyHrsIn!P102</f>
        <v>0.96747311827957</v>
      </c>
      <c r="Q102" s="70" t="n">
        <f aca="false">OphrsIn!Q101/SurveyHrsIn!Q102</f>
        <v>0.99260752688172</v>
      </c>
      <c r="R102" s="70" t="n">
        <f aca="false">OphrsIn!R101/SurveyHrsIn!R102</f>
        <v>0.970089285714286</v>
      </c>
      <c r="S102" s="70" t="n">
        <f aca="false">OphrsIn!S101/SurveyHrsIn!S102</f>
        <v>0.99986559139785</v>
      </c>
      <c r="T102" s="70" t="n">
        <f aca="false">OphrsIn!T101/SurveyHrsIn!T102</f>
        <v>0.990416666666667</v>
      </c>
      <c r="U102" s="70" t="n">
        <f aca="false">OphrsIn!U101/SurveyHrsIn!U102</f>
        <v>0.99986559139785</v>
      </c>
      <c r="V102" s="70" t="n">
        <f aca="false">OphrsIn!V101/SurveyHrsIn!V102</f>
        <v>0.984722222222222</v>
      </c>
      <c r="W102" s="70" t="n">
        <f aca="false">OphrsIn!W101/SurveyHrsIn!W102</f>
        <v>0.989650537634409</v>
      </c>
      <c r="X102" s="70" t="n">
        <f aca="false">OphrsIn!X101/SurveyHrsIn!X102</f>
        <v>0.99005376344086</v>
      </c>
      <c r="Y102" s="70" t="n">
        <f aca="false">OphrsIn!Y101/SurveyHrsIn!Y102</f>
        <v>0.995277777777778</v>
      </c>
      <c r="Z102" s="70" t="n">
        <f aca="false">OphrsIn!Z101/SurveyHrsIn!Z102</f>
        <v>0.997849462365591</v>
      </c>
      <c r="AA102" s="70" t="n">
        <f aca="false">OphrsIn!AA101/SurveyHrsIn!AA102</f>
        <v>0.988055555555556</v>
      </c>
      <c r="AB102" s="70" t="n">
        <f aca="false">OphrsIn!AB101/SurveyHrsIn!AB102</f>
        <v>0.974731182795699</v>
      </c>
      <c r="AC102" s="70" t="n">
        <f aca="false">OphrsIn!AC101/SurveyHrsIn!AC102</f>
        <v>0.984811827956989</v>
      </c>
      <c r="AD102" s="70" t="n">
        <f aca="false">OphrsIn!AD101/SurveyHrsIn!AD102</f>
        <v>0.982291666666667</v>
      </c>
      <c r="AE102" s="70" t="n">
        <f aca="false">OphrsIn!AE101/SurveyHrsIn!AE102</f>
        <v>0.953613709677419</v>
      </c>
      <c r="AF102" s="70"/>
      <c r="AG102" s="70"/>
      <c r="AH102" s="70"/>
      <c r="AI102" s="70"/>
      <c r="AJ102" s="70"/>
      <c r="AK102" s="70"/>
      <c r="AL102" s="70"/>
      <c r="AM102" s="70"/>
      <c r="AN102" s="70"/>
      <c r="AO102" s="70" t="n">
        <f aca="false">AVERAGE(E102:P102)</f>
        <v>0.963912461891814</v>
      </c>
      <c r="AP102" s="70" t="n">
        <f aca="false">AVERAGE(Q102:AB102)</f>
        <v>0.989432096987541</v>
      </c>
      <c r="AQ102" s="70" t="n">
        <f aca="false">AVERAGE(AC102:AN102)</f>
        <v>0.973572401433692</v>
      </c>
      <c r="AR102" s="70" t="n">
        <f aca="false">AVERAGE(E102:G102)</f>
        <v>0.962461376838463</v>
      </c>
      <c r="AS102" s="70" t="n">
        <f aca="false">AVERAGE(H102:J102)</f>
        <v>0.989540023894863</v>
      </c>
      <c r="AT102" s="70" t="n">
        <f aca="false">AVERAGE(K102:M102)</f>
        <v>0.983982974910394</v>
      </c>
      <c r="AU102" s="70" t="n">
        <f aca="false">AVERAGE(N102:P102)</f>
        <v>0.919665471923536</v>
      </c>
      <c r="AV102" s="70" t="n">
        <f aca="false">AVERAGE(Q102:S102)</f>
        <v>0.987520801331285</v>
      </c>
      <c r="AW102" s="70" t="n">
        <f aca="false">AVERAGE(T102:V102)</f>
        <v>0.99166816009558</v>
      </c>
      <c r="AX102" s="70" t="n">
        <f aca="false">AVERAGE(W102:Y102)</f>
        <v>0.991660692951016</v>
      </c>
      <c r="AY102" s="70" t="n">
        <f aca="false">AVERAGE(Z102:AB102)</f>
        <v>0.986878733572282</v>
      </c>
      <c r="AZ102" s="70" t="n">
        <f aca="false">AVERAGE(AC102:AE102)</f>
        <v>0.973572401433692</v>
      </c>
    </row>
    <row r="103" customFormat="false" ht="12.75" hidden="false" customHeight="false" outlineLevel="0" collapsed="false">
      <c r="A103" s="69" t="s">
        <v>27</v>
      </c>
      <c r="B103" s="69" t="n">
        <v>2</v>
      </c>
      <c r="C103" s="69" t="n">
        <v>93</v>
      </c>
      <c r="D103" s="70" t="n">
        <f aca="false">OphrsIn!D102/SurveyHrsIn!D103</f>
        <v>0.965188172043011</v>
      </c>
      <c r="E103" s="70" t="n">
        <f aca="false">OphrsIn!E102/SurveyHrsIn!E103</f>
        <v>0.936155913978495</v>
      </c>
      <c r="F103" s="70" t="n">
        <f aca="false">OphrsIn!F102/SurveyHrsIn!F103</f>
        <v>0.957327586206897</v>
      </c>
      <c r="G103" s="70" t="n">
        <f aca="false">OphrsIn!G102/SurveyHrsIn!G103</f>
        <v>0.99986559139785</v>
      </c>
      <c r="H103" s="70" t="n">
        <f aca="false">OphrsIn!H102/SurveyHrsIn!H103</f>
        <v>0.999444444444445</v>
      </c>
      <c r="I103" s="70" t="n">
        <f aca="false">OphrsIn!I102/SurveyHrsIn!I103</f>
        <v>0.999462365591398</v>
      </c>
      <c r="J103" s="70" t="n">
        <f aca="false">OphrsIn!J102/SurveyHrsIn!J103</f>
        <v>0.990138888888889</v>
      </c>
      <c r="K103" s="70" t="n">
        <f aca="false">OphrsIn!K102/SurveyHrsIn!K103</f>
        <v>0.984677419354839</v>
      </c>
      <c r="L103" s="70" t="n">
        <f aca="false">OphrsIn!L102/SurveyHrsIn!L103</f>
        <v>0.928494623655914</v>
      </c>
      <c r="M103" s="70" t="n">
        <f aca="false">OphrsIn!M102/SurveyHrsIn!M103</f>
        <v>0.985833333333333</v>
      </c>
      <c r="N103" s="70" t="n">
        <f aca="false">OphrsIn!N102/SurveyHrsIn!N103</f>
        <v>0.978225806451613</v>
      </c>
      <c r="O103" s="70" t="n">
        <f aca="false">OphrsIn!O102/SurveyHrsIn!O103</f>
        <v>0.973472222222222</v>
      </c>
      <c r="P103" s="70" t="n">
        <f aca="false">OphrsIn!P102/SurveyHrsIn!P103</f>
        <v>0.969623655913979</v>
      </c>
      <c r="Q103" s="70" t="n">
        <f aca="false">OphrsIn!Q102/SurveyHrsIn!Q103</f>
        <v>0.966532258064516</v>
      </c>
      <c r="R103" s="70" t="n">
        <f aca="false">OphrsIn!R102/SurveyHrsIn!R103</f>
        <v>0.822321428571429</v>
      </c>
      <c r="S103" s="70" t="n">
        <f aca="false">OphrsIn!S102/SurveyHrsIn!S103</f>
        <v>0.99986559139785</v>
      </c>
      <c r="T103" s="70" t="n">
        <f aca="false">OphrsIn!T102/SurveyHrsIn!T103</f>
        <v>0.982777777777778</v>
      </c>
      <c r="U103" s="70" t="n">
        <f aca="false">OphrsIn!U102/SurveyHrsIn!U103</f>
        <v>0.985215053763441</v>
      </c>
      <c r="V103" s="70" t="n">
        <f aca="false">OphrsIn!V102/SurveyHrsIn!V103</f>
        <v>0.93375</v>
      </c>
      <c r="W103" s="70" t="n">
        <f aca="false">OphrsIn!W102/SurveyHrsIn!W103</f>
        <v>0.97258064516129</v>
      </c>
      <c r="X103" s="70" t="n">
        <f aca="false">OphrsIn!X102/SurveyHrsIn!X103</f>
        <v>0.982795698924731</v>
      </c>
      <c r="Y103" s="70" t="n">
        <f aca="false">OphrsIn!Y102/SurveyHrsIn!Y103</f>
        <v>0.927361111111111</v>
      </c>
      <c r="Z103" s="70" t="n">
        <f aca="false">OphrsIn!Z102/SurveyHrsIn!Z103</f>
        <v>0.950672043010753</v>
      </c>
      <c r="AA103" s="70" t="n">
        <f aca="false">OphrsIn!AA102/SurveyHrsIn!AA103</f>
        <v>0.98375</v>
      </c>
      <c r="AB103" s="70" t="n">
        <f aca="false">OphrsIn!AB102/SurveyHrsIn!AB103</f>
        <v>0.98991935483871</v>
      </c>
      <c r="AC103" s="70" t="n">
        <f aca="false">OphrsIn!AC102/SurveyHrsIn!AC103</f>
        <v>0.709811827956989</v>
      </c>
      <c r="AD103" s="70" t="n">
        <f aca="false">OphrsIn!AD102/SurveyHrsIn!AD103</f>
        <v>0.967261904761905</v>
      </c>
      <c r="AE103" s="70" t="n">
        <f aca="false">OphrsIn!AE102/SurveyHrsIn!AE103</f>
        <v>0.962502284946237</v>
      </c>
      <c r="AF103" s="70"/>
      <c r="AG103" s="70"/>
      <c r="AH103" s="70"/>
      <c r="AI103" s="70"/>
      <c r="AJ103" s="70"/>
      <c r="AK103" s="70"/>
      <c r="AL103" s="70"/>
      <c r="AM103" s="70"/>
      <c r="AN103" s="70"/>
      <c r="AO103" s="70" t="n">
        <f aca="false">AVERAGE(E103:P103)</f>
        <v>0.975226820953323</v>
      </c>
      <c r="AP103" s="70" t="n">
        <f aca="false">AVERAGE(Q103:AB103)</f>
        <v>0.958128413551801</v>
      </c>
      <c r="AQ103" s="70" t="n">
        <f aca="false">AVERAGE(AC103:AN103)</f>
        <v>0.879858672555044</v>
      </c>
      <c r="AR103" s="70" t="n">
        <f aca="false">AVERAGE(E103:G103)</f>
        <v>0.964449697194414</v>
      </c>
      <c r="AS103" s="70" t="n">
        <f aca="false">AVERAGE(H103:J103)</f>
        <v>0.996348566308244</v>
      </c>
      <c r="AT103" s="70" t="n">
        <f aca="false">AVERAGE(K103:M103)</f>
        <v>0.966335125448029</v>
      </c>
      <c r="AU103" s="70" t="n">
        <f aca="false">AVERAGE(N103:P103)</f>
        <v>0.973773894862605</v>
      </c>
      <c r="AV103" s="70" t="n">
        <f aca="false">AVERAGE(Q103:S103)</f>
        <v>0.929573092677931</v>
      </c>
      <c r="AW103" s="70" t="n">
        <f aca="false">AVERAGE(T103:V103)</f>
        <v>0.96724761051374</v>
      </c>
      <c r="AX103" s="70" t="n">
        <f aca="false">AVERAGE(W103:Y103)</f>
        <v>0.960912485065711</v>
      </c>
      <c r="AY103" s="70" t="n">
        <f aca="false">AVERAGE(Z103:AB103)</f>
        <v>0.974780465949821</v>
      </c>
      <c r="AZ103" s="70" t="n">
        <f aca="false">AVERAGE(AC103:AE103)</f>
        <v>0.879858672555044</v>
      </c>
    </row>
    <row r="104" customFormat="false" ht="12.75" hidden="false" customHeight="false" outlineLevel="0" collapsed="false">
      <c r="A104" s="69" t="s">
        <v>27</v>
      </c>
      <c r="B104" s="69" t="n">
        <v>2</v>
      </c>
      <c r="C104" s="69" t="n">
        <v>94</v>
      </c>
      <c r="D104" s="70" t="n">
        <f aca="false">OphrsIn!D103/SurveyHrsIn!D104</f>
        <v>0.811290322580645</v>
      </c>
      <c r="E104" s="70" t="n">
        <f aca="false">OphrsIn!E103/SurveyHrsIn!E104</f>
        <v>0.989247311827957</v>
      </c>
      <c r="F104" s="70" t="n">
        <f aca="false">OphrsIn!F103/SurveyHrsIn!F104</f>
        <v>0.979454022988506</v>
      </c>
      <c r="G104" s="70" t="n">
        <f aca="false">OphrsIn!G103/SurveyHrsIn!G104</f>
        <v>0.945833333333333</v>
      </c>
      <c r="H104" s="70" t="n">
        <f aca="false">OphrsIn!H103/SurveyHrsIn!H104</f>
        <v>0.99</v>
      </c>
      <c r="I104" s="70" t="n">
        <f aca="false">OphrsIn!I103/SurveyHrsIn!I104</f>
        <v>0.949059139784946</v>
      </c>
      <c r="J104" s="70" t="n">
        <f aca="false">OphrsIn!J103/SurveyHrsIn!J104</f>
        <v>0.970972222222222</v>
      </c>
      <c r="K104" s="70" t="n">
        <f aca="false">OphrsIn!K103/SurveyHrsIn!K104</f>
        <v>0.993279569892473</v>
      </c>
      <c r="L104" s="70" t="n">
        <f aca="false">OphrsIn!L103/SurveyHrsIn!L104</f>
        <v>0.996236559139785</v>
      </c>
      <c r="M104" s="70" t="n">
        <f aca="false">OphrsIn!M103/SurveyHrsIn!M104</f>
        <v>0.996111111111111</v>
      </c>
      <c r="N104" s="70" t="n">
        <f aca="false">OphrsIn!N103/SurveyHrsIn!N104</f>
        <v>0.999731182795699</v>
      </c>
      <c r="O104" s="70" t="n">
        <f aca="false">OphrsIn!O103/SurveyHrsIn!O104</f>
        <v>0.973472222222222</v>
      </c>
      <c r="P104" s="70" t="n">
        <f aca="false">OphrsIn!P103/SurveyHrsIn!P104</f>
        <v>0.98252688172043</v>
      </c>
      <c r="Q104" s="70" t="n">
        <f aca="false">OphrsIn!Q103/SurveyHrsIn!Q104</f>
        <v>0.983602150537634</v>
      </c>
      <c r="R104" s="70" t="n">
        <f aca="false">OphrsIn!R103/SurveyHrsIn!R104</f>
        <v>0.973065476190476</v>
      </c>
      <c r="S104" s="70" t="n">
        <f aca="false">OphrsIn!S103/SurveyHrsIn!S104</f>
        <v>0.99986559139785</v>
      </c>
      <c r="T104" s="70" t="n">
        <f aca="false">OphrsIn!T103/SurveyHrsIn!T104</f>
        <v>0.996111111111111</v>
      </c>
      <c r="U104" s="70" t="n">
        <f aca="false">OphrsIn!U103/SurveyHrsIn!U104</f>
        <v>0.98508064516129</v>
      </c>
      <c r="V104" s="70" t="n">
        <f aca="false">OphrsIn!V103/SurveyHrsIn!V104</f>
        <v>0.70875</v>
      </c>
      <c r="W104" s="70" t="n">
        <f aca="false">OphrsIn!W103/SurveyHrsIn!W104</f>
        <v>0.621639784946237</v>
      </c>
      <c r="X104" s="70" t="n">
        <f aca="false">OphrsIn!X103/SurveyHrsIn!X104</f>
        <v>0.989247311827957</v>
      </c>
      <c r="Y104" s="70" t="n">
        <f aca="false">OphrsIn!Y103/SurveyHrsIn!Y104</f>
        <v>0.983888888888889</v>
      </c>
      <c r="Z104" s="70" t="n">
        <f aca="false">OphrsIn!Z103/SurveyHrsIn!Z104</f>
        <v>0.987231182795699</v>
      </c>
      <c r="AA104" s="70" t="n">
        <f aca="false">OphrsIn!AA103/SurveyHrsIn!AA104</f>
        <v>0.999861111111111</v>
      </c>
      <c r="AB104" s="70" t="n">
        <f aca="false">OphrsIn!AB103/SurveyHrsIn!AB104</f>
        <v>0.993682795698925</v>
      </c>
      <c r="AC104" s="70" t="n">
        <f aca="false">OphrsIn!AC103/SurveyHrsIn!AC104</f>
        <v>0.99986559139785</v>
      </c>
      <c r="AD104" s="70" t="n">
        <f aca="false">OphrsIn!AD103/SurveyHrsIn!AD104</f>
        <v>0.98139880952381</v>
      </c>
      <c r="AE104" s="70" t="n">
        <f aca="false">OphrsIn!AE103/SurveyHrsIn!AE104</f>
        <v>0.975988306451613</v>
      </c>
      <c r="AF104" s="70"/>
      <c r="AG104" s="70"/>
      <c r="AH104" s="70"/>
      <c r="AI104" s="70"/>
      <c r="AJ104" s="70"/>
      <c r="AK104" s="70"/>
      <c r="AL104" s="70"/>
      <c r="AM104" s="70"/>
      <c r="AN104" s="70"/>
      <c r="AO104" s="70" t="n">
        <f aca="false">AVERAGE(E104:P104)</f>
        <v>0.980493629753224</v>
      </c>
      <c r="AP104" s="70" t="n">
        <f aca="false">AVERAGE(Q104:AB104)</f>
        <v>0.935168837472265</v>
      </c>
      <c r="AQ104" s="70" t="n">
        <f aca="false">AVERAGE(AC104:AN104)</f>
        <v>0.985750902457757</v>
      </c>
      <c r="AR104" s="70" t="n">
        <f aca="false">AVERAGE(E104:G104)</f>
        <v>0.971511556049932</v>
      </c>
      <c r="AS104" s="70" t="n">
        <f aca="false">AVERAGE(H104:J104)</f>
        <v>0.970010454002389</v>
      </c>
      <c r="AT104" s="70" t="n">
        <f aca="false">AVERAGE(K104:M104)</f>
        <v>0.99520908004779</v>
      </c>
      <c r="AU104" s="70" t="n">
        <f aca="false">AVERAGE(N104:P104)</f>
        <v>0.985243428912784</v>
      </c>
      <c r="AV104" s="70" t="n">
        <f aca="false">AVERAGE(Q104:S104)</f>
        <v>0.985511072708653</v>
      </c>
      <c r="AW104" s="70" t="n">
        <f aca="false">AVERAGE(T104:V104)</f>
        <v>0.8966472520908</v>
      </c>
      <c r="AX104" s="70" t="n">
        <f aca="false">AVERAGE(W104:Y104)</f>
        <v>0.864925328554361</v>
      </c>
      <c r="AY104" s="70" t="n">
        <f aca="false">AVERAGE(Z104:AB104)</f>
        <v>0.993591696535245</v>
      </c>
      <c r="AZ104" s="70" t="n">
        <f aca="false">AVERAGE(AC104:AE104)</f>
        <v>0.985750902457757</v>
      </c>
    </row>
    <row r="105" customFormat="false" ht="12.75" hidden="false" customHeight="false" outlineLevel="0" collapsed="false">
      <c r="A105" s="69" t="s">
        <v>27</v>
      </c>
      <c r="B105" s="69" t="n">
        <v>2</v>
      </c>
      <c r="C105" s="69" t="n">
        <v>95</v>
      </c>
      <c r="D105" s="70" t="n">
        <f aca="false">OphrsIn!D104/SurveyHrsIn!D105</f>
        <v>0.942876344086022</v>
      </c>
      <c r="E105" s="70" t="n">
        <f aca="false">OphrsIn!E104/SurveyHrsIn!E105</f>
        <v>0.980913978494624</v>
      </c>
      <c r="F105" s="70" t="n">
        <f aca="false">OphrsIn!F104/SurveyHrsIn!F105</f>
        <v>0.95933908045977</v>
      </c>
      <c r="G105" s="70" t="n">
        <f aca="false">OphrsIn!G104/SurveyHrsIn!G105</f>
        <v>0.925</v>
      </c>
      <c r="H105" s="70" t="n">
        <f aca="false">OphrsIn!H104/SurveyHrsIn!H105</f>
        <v>0.999444444444445</v>
      </c>
      <c r="I105" s="70" t="n">
        <f aca="false">OphrsIn!I104/SurveyHrsIn!I105</f>
        <v>0.986559139784946</v>
      </c>
      <c r="J105" s="70" t="n">
        <f aca="false">OphrsIn!J104/SurveyHrsIn!J105</f>
        <v>0.966666666666667</v>
      </c>
      <c r="K105" s="70" t="n">
        <f aca="false">OphrsIn!K104/SurveyHrsIn!K105</f>
        <v>0.99247311827957</v>
      </c>
      <c r="L105" s="70" t="n">
        <f aca="false">OphrsIn!L104/SurveyHrsIn!L105</f>
        <v>0.977688172043011</v>
      </c>
      <c r="M105" s="70" t="n">
        <f aca="false">OphrsIn!M104/SurveyHrsIn!M105</f>
        <v>0.949166666666667</v>
      </c>
      <c r="N105" s="70" t="n">
        <f aca="false">OphrsIn!N104/SurveyHrsIn!N105</f>
        <v>0.974193548387097</v>
      </c>
      <c r="O105" s="70" t="n">
        <f aca="false">OphrsIn!O104/SurveyHrsIn!O105</f>
        <v>0.913472222222222</v>
      </c>
      <c r="P105" s="70" t="n">
        <f aca="false">OphrsIn!P104/SurveyHrsIn!P105</f>
        <v>0.976478494623656</v>
      </c>
      <c r="Q105" s="70" t="n">
        <f aca="false">OphrsIn!Q104/SurveyHrsIn!Q105</f>
        <v>0.905241935483871</v>
      </c>
      <c r="R105" s="70" t="n">
        <f aca="false">OphrsIn!R104/SurveyHrsIn!R105</f>
        <v>0.735863095238095</v>
      </c>
      <c r="S105" s="70" t="n">
        <f aca="false">OphrsIn!S104/SurveyHrsIn!S105</f>
        <v>0.952016129032258</v>
      </c>
      <c r="T105" s="70" t="n">
        <f aca="false">OphrsIn!T104/SurveyHrsIn!T105</f>
        <v>0.864722222222222</v>
      </c>
      <c r="U105" s="70" t="n">
        <f aca="false">OphrsIn!U104/SurveyHrsIn!U105</f>
        <v>0.731720430107527</v>
      </c>
      <c r="V105" s="70" t="n">
        <f aca="false">OphrsIn!V104/SurveyHrsIn!V105</f>
        <v>0.963472222222222</v>
      </c>
      <c r="W105" s="70" t="n">
        <f aca="false">OphrsIn!W104/SurveyHrsIn!W105</f>
        <v>0.179704301075269</v>
      </c>
      <c r="X105" s="70" t="n">
        <f aca="false">OphrsIn!X104/SurveyHrsIn!X105</f>
        <v>0</v>
      </c>
      <c r="Y105" s="70" t="n">
        <f aca="false">OphrsIn!Y104/SurveyHrsIn!Y105</f>
        <v>0</v>
      </c>
      <c r="Z105" s="70" t="n">
        <f aca="false">OphrsIn!Z104/SurveyHrsIn!Z105</f>
        <v>0.000403225806451613</v>
      </c>
      <c r="AA105" s="70" t="n">
        <f aca="false">OphrsIn!AA104/SurveyHrsIn!AA105</f>
        <v>0.00111111111111111</v>
      </c>
      <c r="AB105" s="70" t="n">
        <f aca="false">OphrsIn!AB104/SurveyHrsIn!AB105</f>
        <v>0.000268817204301075</v>
      </c>
      <c r="AC105" s="70" t="n">
        <f aca="false">OphrsIn!AC104/SurveyHrsIn!AC105</f>
        <v>0.423924731182796</v>
      </c>
      <c r="AD105" s="70" t="n">
        <f aca="false">OphrsIn!AD104/SurveyHrsIn!AD105</f>
        <v>0.980803571428571</v>
      </c>
      <c r="AE105" s="70" t="n">
        <f aca="false">OphrsIn!AE104/SurveyHrsIn!AE105</f>
        <v>0.976628897849462</v>
      </c>
      <c r="AF105" s="70"/>
      <c r="AG105" s="70"/>
      <c r="AH105" s="70"/>
      <c r="AI105" s="70"/>
      <c r="AJ105" s="70"/>
      <c r="AK105" s="70"/>
      <c r="AL105" s="70"/>
      <c r="AM105" s="70"/>
      <c r="AN105" s="70"/>
      <c r="AO105" s="70" t="n">
        <f aca="false">AVERAGE(E105:P105)</f>
        <v>0.966782961006056</v>
      </c>
      <c r="AP105" s="70" t="n">
        <f aca="false">AVERAGE(Q105:AB105)</f>
        <v>0.444543624125277</v>
      </c>
      <c r="AQ105" s="70" t="n">
        <f aca="false">AVERAGE(AC105:AN105)</f>
        <v>0.793785733486943</v>
      </c>
      <c r="AR105" s="70" t="n">
        <f aca="false">AVERAGE(E105:G105)</f>
        <v>0.955084352984798</v>
      </c>
      <c r="AS105" s="70" t="n">
        <f aca="false">AVERAGE(H105:J105)</f>
        <v>0.984223416965352</v>
      </c>
      <c r="AT105" s="70" t="n">
        <f aca="false">AVERAGE(K105:M105)</f>
        <v>0.973109318996416</v>
      </c>
      <c r="AU105" s="70" t="n">
        <f aca="false">AVERAGE(N105:P105)</f>
        <v>0.954714755077658</v>
      </c>
      <c r="AV105" s="70" t="n">
        <f aca="false">AVERAGE(Q105:S105)</f>
        <v>0.864373719918075</v>
      </c>
      <c r="AW105" s="70" t="n">
        <f aca="false">AVERAGE(T105:V105)</f>
        <v>0.85330495818399</v>
      </c>
      <c r="AX105" s="70" t="n">
        <f aca="false">AVERAGE(W105:Y105)</f>
        <v>0.0599014336917563</v>
      </c>
      <c r="AY105" s="70" t="n">
        <f aca="false">AVERAGE(Z105:AB105)</f>
        <v>0.000594384707287933</v>
      </c>
      <c r="AZ105" s="70" t="n">
        <f aca="false">AVERAGE(AC105:AE105)</f>
        <v>0.793785733486943</v>
      </c>
    </row>
    <row r="106" customFormat="false" ht="12.75" hidden="false" customHeight="false" outlineLevel="0" collapsed="false">
      <c r="A106" s="69" t="s">
        <v>27</v>
      </c>
      <c r="B106" s="69" t="n">
        <v>2</v>
      </c>
      <c r="C106" s="69" t="n">
        <v>96</v>
      </c>
      <c r="D106" s="70" t="n">
        <f aca="false">OphrsIn!D105/SurveyHrsIn!D106</f>
        <v>0.963440860215054</v>
      </c>
      <c r="E106" s="70" t="n">
        <f aca="false">OphrsIn!E105/SurveyHrsIn!E106</f>
        <v>0.986424731182796</v>
      </c>
      <c r="F106" s="70" t="n">
        <f aca="false">OphrsIn!F105/SurveyHrsIn!F106</f>
        <v>0.977729885057471</v>
      </c>
      <c r="G106" s="70" t="n">
        <f aca="false">OphrsIn!G105/SurveyHrsIn!G106</f>
        <v>0.999327956989247</v>
      </c>
      <c r="H106" s="70" t="n">
        <f aca="false">OphrsIn!H105/SurveyHrsIn!H106</f>
        <v>0.999444444444445</v>
      </c>
      <c r="I106" s="70" t="n">
        <f aca="false">OphrsIn!I105/SurveyHrsIn!I106</f>
        <v>0.751209677419355</v>
      </c>
      <c r="J106" s="70" t="n">
        <f aca="false">OphrsIn!J105/SurveyHrsIn!J106</f>
        <v>0.983333333333333</v>
      </c>
      <c r="K106" s="70" t="n">
        <f aca="false">OphrsIn!K105/SurveyHrsIn!K106</f>
        <v>0.569220430107527</v>
      </c>
      <c r="L106" s="70" t="n">
        <f aca="false">OphrsIn!L105/SurveyHrsIn!L106</f>
        <v>0.668548387096774</v>
      </c>
      <c r="M106" s="70" t="n">
        <f aca="false">OphrsIn!M105/SurveyHrsIn!M106</f>
        <v>0.975833333333333</v>
      </c>
      <c r="N106" s="70" t="n">
        <f aca="false">OphrsIn!N105/SurveyHrsIn!N106</f>
        <v>0.999731182795699</v>
      </c>
      <c r="O106" s="70" t="n">
        <f aca="false">OphrsIn!O105/SurveyHrsIn!O106</f>
        <v>0.942638888888889</v>
      </c>
      <c r="P106" s="70" t="n">
        <f aca="false">OphrsIn!P105/SurveyHrsIn!P106</f>
        <v>0.684005376344086</v>
      </c>
      <c r="Q106" s="70" t="n">
        <f aca="false">OphrsIn!Q105/SurveyHrsIn!Q106</f>
        <v>0.978763440860215</v>
      </c>
      <c r="R106" s="70" t="n">
        <f aca="false">OphrsIn!R105/SurveyHrsIn!R106</f>
        <v>0.994791666666667</v>
      </c>
      <c r="S106" s="70" t="n">
        <f aca="false">OphrsIn!S105/SurveyHrsIn!S106</f>
        <v>1</v>
      </c>
      <c r="T106" s="70" t="n">
        <f aca="false">OphrsIn!T105/SurveyHrsIn!T106</f>
        <v>0.989027777777778</v>
      </c>
      <c r="U106" s="70" t="n">
        <f aca="false">OphrsIn!U105/SurveyHrsIn!U106</f>
        <v>0.967204301075269</v>
      </c>
      <c r="V106" s="70" t="n">
        <f aca="false">OphrsIn!V105/SurveyHrsIn!V106</f>
        <v>0.990555555555556</v>
      </c>
      <c r="W106" s="70" t="n">
        <f aca="false">OphrsIn!W105/SurveyHrsIn!W106</f>
        <v>0.808198924731183</v>
      </c>
      <c r="X106" s="70" t="n">
        <f aca="false">OphrsIn!X105/SurveyHrsIn!X106</f>
        <v>0</v>
      </c>
      <c r="Y106" s="70" t="n">
        <f aca="false">OphrsIn!Y105/SurveyHrsIn!Y106</f>
        <v>0.0202777777777778</v>
      </c>
      <c r="Z106" s="70" t="n">
        <f aca="false">OphrsIn!Z105/SurveyHrsIn!Z106</f>
        <v>0.875940860215054</v>
      </c>
      <c r="AA106" s="70" t="n">
        <f aca="false">OphrsIn!AA105/SurveyHrsIn!AA106</f>
        <v>0.999861111111111</v>
      </c>
      <c r="AB106" s="70" t="n">
        <f aca="false">OphrsIn!AB105/SurveyHrsIn!AB106</f>
        <v>0.99502688172043</v>
      </c>
      <c r="AC106" s="70" t="n">
        <f aca="false">OphrsIn!AC105/SurveyHrsIn!AC106</f>
        <v>0.999731182795699</v>
      </c>
      <c r="AD106" s="70" t="n">
        <f aca="false">OphrsIn!AD105/SurveyHrsIn!AD106</f>
        <v>0.974404761904762</v>
      </c>
      <c r="AE106" s="70" t="n">
        <f aca="false">OphrsIn!AE105/SurveyHrsIn!AE106</f>
        <v>0.973013306451613</v>
      </c>
      <c r="AF106" s="70"/>
      <c r="AG106" s="70"/>
      <c r="AH106" s="70"/>
      <c r="AI106" s="70"/>
      <c r="AJ106" s="70"/>
      <c r="AK106" s="70"/>
      <c r="AL106" s="70"/>
      <c r="AM106" s="70"/>
      <c r="AN106" s="70"/>
      <c r="AO106" s="70" t="n">
        <f aca="false">AVERAGE(E106:P106)</f>
        <v>0.878120635582746</v>
      </c>
      <c r="AP106" s="70" t="n">
        <f aca="false">AVERAGE(Q106:AB106)</f>
        <v>0.801637358124253</v>
      </c>
      <c r="AQ106" s="70" t="n">
        <f aca="false">AVERAGE(AC106:AN106)</f>
        <v>0.982383083717358</v>
      </c>
      <c r="AR106" s="70" t="n">
        <f aca="false">AVERAGE(E106:G106)</f>
        <v>0.987827524409838</v>
      </c>
      <c r="AS106" s="70" t="n">
        <f aca="false">AVERAGE(H106:J106)</f>
        <v>0.911329151732378</v>
      </c>
      <c r="AT106" s="70" t="n">
        <f aca="false">AVERAGE(K106:M106)</f>
        <v>0.737867383512545</v>
      </c>
      <c r="AU106" s="70" t="n">
        <f aca="false">AVERAGE(N106:P106)</f>
        <v>0.875458482676225</v>
      </c>
      <c r="AV106" s="70" t="n">
        <f aca="false">AVERAGE(Q106:S106)</f>
        <v>0.991185035842294</v>
      </c>
      <c r="AW106" s="70" t="n">
        <f aca="false">AVERAGE(T106:V106)</f>
        <v>0.982262544802868</v>
      </c>
      <c r="AX106" s="70" t="n">
        <f aca="false">AVERAGE(W106:Y106)</f>
        <v>0.27615890083632</v>
      </c>
      <c r="AY106" s="70" t="n">
        <f aca="false">AVERAGE(Z106:AB106)</f>
        <v>0.956942951015532</v>
      </c>
      <c r="AZ106" s="70" t="n">
        <f aca="false">AVERAGE(AC106:AE106)</f>
        <v>0.982383083717358</v>
      </c>
    </row>
    <row r="107" customFormat="false" ht="12.75" hidden="false" customHeight="false" outlineLevel="0" collapsed="false">
      <c r="A107" s="69" t="s">
        <v>27</v>
      </c>
      <c r="B107" s="69" t="n">
        <v>2</v>
      </c>
      <c r="C107" s="69" t="n">
        <v>97</v>
      </c>
      <c r="D107" s="70" t="n">
        <f aca="false">OphrsIn!D106/SurveyHrsIn!D107</f>
        <v>0.996505376344086</v>
      </c>
      <c r="E107" s="70" t="n">
        <f aca="false">OphrsIn!E106/SurveyHrsIn!E107</f>
        <v>0.995430107526882</v>
      </c>
      <c r="F107" s="70" t="n">
        <f aca="false">OphrsIn!F106/SurveyHrsIn!F107</f>
        <v>0.979310344827586</v>
      </c>
      <c r="G107" s="70" t="n">
        <f aca="false">OphrsIn!G106/SurveyHrsIn!G107</f>
        <v>0.99986559139785</v>
      </c>
      <c r="H107" s="70" t="n">
        <f aca="false">OphrsIn!H106/SurveyHrsIn!H107</f>
        <v>0.977222222222222</v>
      </c>
      <c r="I107" s="70" t="n">
        <f aca="false">OphrsIn!I106/SurveyHrsIn!I107</f>
        <v>0.984811827956989</v>
      </c>
      <c r="J107" s="70" t="n">
        <f aca="false">OphrsIn!J106/SurveyHrsIn!J107</f>
        <v>0.979305555555556</v>
      </c>
      <c r="K107" s="70" t="n">
        <f aca="false">OphrsIn!K106/SurveyHrsIn!K107</f>
        <v>0.905913978494624</v>
      </c>
      <c r="L107" s="70" t="n">
        <f aca="false">OphrsIn!L106/SurveyHrsIn!L107</f>
        <v>0.956182795698925</v>
      </c>
      <c r="M107" s="70" t="n">
        <f aca="false">OphrsIn!M106/SurveyHrsIn!M107</f>
        <v>0.996805555555556</v>
      </c>
      <c r="N107" s="70" t="n">
        <f aca="false">OphrsIn!N106/SurveyHrsIn!N107</f>
        <v>0.974462365591398</v>
      </c>
      <c r="O107" s="70" t="n">
        <f aca="false">OphrsIn!O106/SurveyHrsIn!O107</f>
        <v>0.994305555555556</v>
      </c>
      <c r="P107" s="70" t="n">
        <f aca="false">OphrsIn!P106/SurveyHrsIn!P107</f>
        <v>0.946774193548387</v>
      </c>
      <c r="Q107" s="70" t="n">
        <f aca="false">OphrsIn!Q106/SurveyHrsIn!Q107</f>
        <v>0.948790322580645</v>
      </c>
      <c r="R107" s="70" t="n">
        <f aca="false">OphrsIn!R106/SurveyHrsIn!R107</f>
        <v>0.685863095238095</v>
      </c>
      <c r="S107" s="70" t="n">
        <f aca="false">OphrsIn!S106/SurveyHrsIn!S107</f>
        <v>0.958064516129032</v>
      </c>
      <c r="T107" s="70" t="n">
        <f aca="false">OphrsIn!T106/SurveyHrsIn!T107</f>
        <v>0.994166666666667</v>
      </c>
      <c r="U107" s="70" t="n">
        <f aca="false">OphrsIn!U106/SurveyHrsIn!U107</f>
        <v>0.993951612903226</v>
      </c>
      <c r="V107" s="70" t="n">
        <f aca="false">OphrsIn!V106/SurveyHrsIn!V107</f>
        <v>0.598194444444445</v>
      </c>
      <c r="W107" s="70" t="n">
        <f aca="false">OphrsIn!W106/SurveyHrsIn!W107</f>
        <v>0.0208333333333333</v>
      </c>
      <c r="X107" s="70" t="n">
        <f aca="false">OphrsIn!X106/SurveyHrsIn!X107</f>
        <v>0.99489247311828</v>
      </c>
      <c r="Y107" s="70" t="n">
        <f aca="false">OphrsIn!Y106/SurveyHrsIn!Y107</f>
        <v>0.994583333333333</v>
      </c>
      <c r="Z107" s="70" t="n">
        <f aca="false">OphrsIn!Z106/SurveyHrsIn!Z107</f>
        <v>0.999731182795699</v>
      </c>
      <c r="AA107" s="70" t="n">
        <f aca="false">OphrsIn!AA106/SurveyHrsIn!AA107</f>
        <v>0.999861111111111</v>
      </c>
      <c r="AB107" s="70" t="n">
        <f aca="false">OphrsIn!AB106/SurveyHrsIn!AB107</f>
        <v>0.996505376344086</v>
      </c>
      <c r="AC107" s="70" t="n">
        <f aca="false">OphrsIn!AC106/SurveyHrsIn!AC107</f>
        <v>1</v>
      </c>
      <c r="AD107" s="70" t="n">
        <f aca="false">OphrsIn!AD106/SurveyHrsIn!AD107</f>
        <v>0.969047619047619</v>
      </c>
      <c r="AE107" s="70" t="n">
        <f aca="false">OphrsIn!AE106/SurveyHrsIn!AE107</f>
        <v>0.967848387096774</v>
      </c>
      <c r="AF107" s="70"/>
      <c r="AG107" s="70"/>
      <c r="AH107" s="70"/>
      <c r="AI107" s="70"/>
      <c r="AJ107" s="70"/>
      <c r="AK107" s="70"/>
      <c r="AL107" s="70"/>
      <c r="AM107" s="70"/>
      <c r="AN107" s="70"/>
      <c r="AO107" s="70" t="n">
        <f aca="false">AVERAGE(E107:P107)</f>
        <v>0.974199174494294</v>
      </c>
      <c r="AP107" s="70" t="n">
        <f aca="false">AVERAGE(Q107:AB107)</f>
        <v>0.848786455666496</v>
      </c>
      <c r="AQ107" s="70" t="n">
        <f aca="false">AVERAGE(AC107:AN107)</f>
        <v>0.978965335381465</v>
      </c>
      <c r="AR107" s="70" t="n">
        <f aca="false">AVERAGE(E107:G107)</f>
        <v>0.991535347917439</v>
      </c>
      <c r="AS107" s="70" t="n">
        <f aca="false">AVERAGE(H107:J107)</f>
        <v>0.980446535244922</v>
      </c>
      <c r="AT107" s="70" t="n">
        <f aca="false">AVERAGE(K107:M107)</f>
        <v>0.952967443249701</v>
      </c>
      <c r="AU107" s="70" t="n">
        <f aca="false">AVERAGE(N107:P107)</f>
        <v>0.971847371565114</v>
      </c>
      <c r="AV107" s="70" t="n">
        <f aca="false">AVERAGE(Q107:S107)</f>
        <v>0.864239311315924</v>
      </c>
      <c r="AW107" s="70" t="n">
        <f aca="false">AVERAGE(T107:V107)</f>
        <v>0.862104241338112</v>
      </c>
      <c r="AX107" s="70" t="n">
        <f aca="false">AVERAGE(W107:Y107)</f>
        <v>0.670103046594982</v>
      </c>
      <c r="AY107" s="70" t="n">
        <f aca="false">AVERAGE(Z107:AB107)</f>
        <v>0.998699223416965</v>
      </c>
      <c r="AZ107" s="70" t="n">
        <f aca="false">AVERAGE(AC107:AE107)</f>
        <v>0.978965335381465</v>
      </c>
    </row>
    <row r="108" customFormat="false" ht="12.75" hidden="false" customHeight="false" outlineLevel="0" collapsed="false">
      <c r="A108" s="69" t="s">
        <v>27</v>
      </c>
      <c r="B108" s="69" t="n">
        <v>2</v>
      </c>
      <c r="C108" s="69" t="n">
        <v>98</v>
      </c>
      <c r="D108" s="70" t="n">
        <f aca="false">OphrsIn!D107/SurveyHrsIn!D108</f>
        <v>0.996908602150538</v>
      </c>
      <c r="E108" s="70" t="n">
        <f aca="false">OphrsIn!E107/SurveyHrsIn!E108</f>
        <v>0.986155913978495</v>
      </c>
      <c r="F108" s="70" t="n">
        <f aca="false">OphrsIn!F107/SurveyHrsIn!F108</f>
        <v>0.180172413793103</v>
      </c>
      <c r="G108" s="70" t="n">
        <f aca="false">OphrsIn!G107/SurveyHrsIn!G108</f>
        <v>0.886021505376344</v>
      </c>
      <c r="H108" s="70" t="n">
        <f aca="false">OphrsIn!H107/SurveyHrsIn!H108</f>
        <v>0.979444444444445</v>
      </c>
      <c r="I108" s="70" t="n">
        <f aca="false">OphrsIn!I107/SurveyHrsIn!I108</f>
        <v>0.93508064516129</v>
      </c>
      <c r="J108" s="70" t="n">
        <f aca="false">OphrsIn!J107/SurveyHrsIn!J108</f>
        <v>0.785138888888889</v>
      </c>
      <c r="K108" s="70" t="n">
        <f aca="false">OphrsIn!K107/SurveyHrsIn!K108</f>
        <v>0.984005376344086</v>
      </c>
      <c r="L108" s="70" t="n">
        <f aca="false">OphrsIn!L107/SurveyHrsIn!L108</f>
        <v>0.617338709677419</v>
      </c>
      <c r="M108" s="70" t="n">
        <f aca="false">OphrsIn!M107/SurveyHrsIn!M108</f>
        <v>0.990833333333333</v>
      </c>
      <c r="N108" s="70" t="n">
        <f aca="false">OphrsIn!N107/SurveyHrsIn!N108</f>
        <v>0.997849462365591</v>
      </c>
      <c r="O108" s="70" t="n">
        <f aca="false">OphrsIn!O107/SurveyHrsIn!O108</f>
        <v>0.977638888888889</v>
      </c>
      <c r="P108" s="70" t="n">
        <f aca="false">OphrsIn!P107/SurveyHrsIn!P108</f>
        <v>0.999596774193548</v>
      </c>
      <c r="Q108" s="70" t="n">
        <f aca="false">OphrsIn!Q107/SurveyHrsIn!Q108</f>
        <v>0.53991935483871</v>
      </c>
      <c r="R108" s="70" t="n">
        <f aca="false">OphrsIn!R107/SurveyHrsIn!R108</f>
        <v>0.994196428571429</v>
      </c>
      <c r="S108" s="70" t="n">
        <f aca="false">OphrsIn!S107/SurveyHrsIn!S108</f>
        <v>0.999731182795699</v>
      </c>
      <c r="T108" s="70" t="n">
        <f aca="false">OphrsIn!T107/SurveyHrsIn!T108</f>
        <v>0.968333333333333</v>
      </c>
      <c r="U108" s="70" t="n">
        <f aca="false">OphrsIn!U107/SurveyHrsIn!U108</f>
        <v>0.696505376344086</v>
      </c>
      <c r="V108" s="70" t="n">
        <f aca="false">OphrsIn!V107/SurveyHrsIn!V108</f>
        <v>0.993333333333333</v>
      </c>
      <c r="W108" s="70" t="n">
        <f aca="false">OphrsIn!W107/SurveyHrsIn!W108</f>
        <v>0.902284946236559</v>
      </c>
      <c r="X108" s="70" t="n">
        <f aca="false">OphrsIn!X107/SurveyHrsIn!X108</f>
        <v>0.912634408602151</v>
      </c>
      <c r="Y108" s="70" t="n">
        <f aca="false">OphrsIn!Y107/SurveyHrsIn!Y108</f>
        <v>0.967916666666667</v>
      </c>
      <c r="Z108" s="70" t="n">
        <f aca="false">OphrsIn!Z107/SurveyHrsIn!Z108</f>
        <v>0.999596774193548</v>
      </c>
      <c r="AA108" s="70" t="n">
        <f aca="false">OphrsIn!AA107/SurveyHrsIn!AA108</f>
        <v>1</v>
      </c>
      <c r="AB108" s="70" t="n">
        <f aca="false">OphrsIn!AB107/SurveyHrsIn!AB108</f>
        <v>0.99489247311828</v>
      </c>
      <c r="AC108" s="70" t="n">
        <f aca="false">OphrsIn!AC107/SurveyHrsIn!AC108</f>
        <v>0.993413978494624</v>
      </c>
      <c r="AD108" s="70" t="n">
        <f aca="false">OphrsIn!AD107/SurveyHrsIn!AD108</f>
        <v>0.979761904761905</v>
      </c>
      <c r="AE108" s="70" t="n">
        <f aca="false">OphrsIn!AE107/SurveyHrsIn!AE108</f>
        <v>0.977611962365591</v>
      </c>
      <c r="AF108" s="70"/>
      <c r="AG108" s="70"/>
      <c r="AH108" s="70"/>
      <c r="AI108" s="70"/>
      <c r="AJ108" s="70"/>
      <c r="AK108" s="70"/>
      <c r="AL108" s="70"/>
      <c r="AM108" s="70"/>
      <c r="AN108" s="70"/>
      <c r="AO108" s="70" t="n">
        <f aca="false">AVERAGE(E108:P108)</f>
        <v>0.859939696370453</v>
      </c>
      <c r="AP108" s="70" t="n">
        <f aca="false">AVERAGE(Q108:AB108)</f>
        <v>0.914112023169483</v>
      </c>
      <c r="AQ108" s="70" t="n">
        <f aca="false">AVERAGE(AC108:AN108)</f>
        <v>0.983595948540707</v>
      </c>
      <c r="AR108" s="70" t="n">
        <f aca="false">AVERAGE(E108:G108)</f>
        <v>0.684116611049314</v>
      </c>
      <c r="AS108" s="70" t="n">
        <f aca="false">AVERAGE(H108:J108)</f>
        <v>0.899887992831541</v>
      </c>
      <c r="AT108" s="70" t="n">
        <f aca="false">AVERAGE(K108:M108)</f>
        <v>0.864059139784946</v>
      </c>
      <c r="AU108" s="70" t="n">
        <f aca="false">AVERAGE(N108:P108)</f>
        <v>0.99169504181601</v>
      </c>
      <c r="AV108" s="70" t="n">
        <f aca="false">AVERAGE(Q108:S108)</f>
        <v>0.844615655401946</v>
      </c>
      <c r="AW108" s="70" t="n">
        <f aca="false">AVERAGE(T108:V108)</f>
        <v>0.886057347670251</v>
      </c>
      <c r="AX108" s="70" t="n">
        <f aca="false">AVERAGE(W108:Y108)</f>
        <v>0.927612007168459</v>
      </c>
      <c r="AY108" s="70" t="n">
        <f aca="false">AVERAGE(Z108:AB108)</f>
        <v>0.998163082437276</v>
      </c>
      <c r="AZ108" s="70" t="n">
        <f aca="false">AVERAGE(AC108:AE108)</f>
        <v>0.983595948540707</v>
      </c>
    </row>
    <row r="109" customFormat="false" ht="12.75" hidden="false" customHeight="false" outlineLevel="0" collapsed="false">
      <c r="A109" s="69" t="s">
        <v>27</v>
      </c>
      <c r="B109" s="69" t="n">
        <v>2</v>
      </c>
      <c r="C109" s="69" t="n">
        <v>99</v>
      </c>
      <c r="D109" s="70" t="n">
        <f aca="false">OphrsIn!D108/SurveyHrsIn!D109</f>
        <v>0.997043010752688</v>
      </c>
      <c r="E109" s="70" t="n">
        <f aca="false">OphrsIn!E108/SurveyHrsIn!E109</f>
        <v>0.991532258064516</v>
      </c>
      <c r="F109" s="70" t="n">
        <f aca="false">OphrsIn!F108/SurveyHrsIn!F109</f>
        <v>0.966379310344828</v>
      </c>
      <c r="G109" s="70" t="n">
        <f aca="false">OphrsIn!G108/SurveyHrsIn!G109</f>
        <v>0.99986559139785</v>
      </c>
      <c r="H109" s="70" t="n">
        <f aca="false">OphrsIn!H108/SurveyHrsIn!H109</f>
        <v>0.999444444444445</v>
      </c>
      <c r="I109" s="70" t="n">
        <f aca="false">OphrsIn!I108/SurveyHrsIn!I109</f>
        <v>0.969489247311828</v>
      </c>
      <c r="J109" s="70" t="n">
        <f aca="false">OphrsIn!J108/SurveyHrsIn!J109</f>
        <v>0.981111111111111</v>
      </c>
      <c r="K109" s="70" t="n">
        <f aca="false">OphrsIn!K108/SurveyHrsIn!K109</f>
        <v>0.99005376344086</v>
      </c>
      <c r="L109" s="70" t="n">
        <f aca="false">OphrsIn!L108/SurveyHrsIn!L109</f>
        <v>0.991801075268817</v>
      </c>
      <c r="M109" s="70" t="n">
        <f aca="false">OphrsIn!M108/SurveyHrsIn!M109</f>
        <v>0.983472222222222</v>
      </c>
      <c r="N109" s="70" t="n">
        <f aca="false">OphrsIn!N108/SurveyHrsIn!N109</f>
        <v>0.961021505376344</v>
      </c>
      <c r="O109" s="70" t="n">
        <f aca="false">OphrsIn!O108/SurveyHrsIn!O109</f>
        <v>0.994444444444445</v>
      </c>
      <c r="P109" s="70" t="n">
        <f aca="false">OphrsIn!P108/SurveyHrsIn!P109</f>
        <v>0.977284946236559</v>
      </c>
      <c r="Q109" s="70" t="n">
        <f aca="false">OphrsIn!Q108/SurveyHrsIn!Q109</f>
        <v>0.288440860215054</v>
      </c>
      <c r="R109" s="70" t="n">
        <f aca="false">OphrsIn!R108/SurveyHrsIn!R109</f>
        <v>0.864732142857143</v>
      </c>
      <c r="S109" s="70" t="n">
        <f aca="false">OphrsIn!S108/SurveyHrsIn!S109</f>
        <v>0.996774193548387</v>
      </c>
      <c r="T109" s="70" t="n">
        <f aca="false">OphrsIn!T108/SurveyHrsIn!T109</f>
        <v>0.987361111111111</v>
      </c>
      <c r="U109" s="70" t="n">
        <f aca="false">OphrsIn!U108/SurveyHrsIn!U109</f>
        <v>0.998924731182796</v>
      </c>
      <c r="V109" s="70" t="n">
        <f aca="false">OphrsIn!V108/SurveyHrsIn!V109</f>
        <v>0.986111111111111</v>
      </c>
      <c r="W109" s="70" t="n">
        <f aca="false">OphrsIn!W108/SurveyHrsIn!W109</f>
        <v>0.99247311827957</v>
      </c>
      <c r="X109" s="70" t="n">
        <f aca="false">OphrsIn!X108/SurveyHrsIn!X109</f>
        <v>0.993951612903226</v>
      </c>
      <c r="Y109" s="70" t="n">
        <f aca="false">OphrsIn!Y108/SurveyHrsIn!Y109</f>
        <v>0.995138888888889</v>
      </c>
      <c r="Z109" s="70" t="n">
        <f aca="false">OphrsIn!Z108/SurveyHrsIn!Z109</f>
        <v>0.841397849462366</v>
      </c>
      <c r="AA109" s="70" t="n">
        <f aca="false">OphrsIn!AA108/SurveyHrsIn!AA109</f>
        <v>0.997222222222222</v>
      </c>
      <c r="AB109" s="70" t="n">
        <f aca="false">OphrsIn!AB108/SurveyHrsIn!AB109</f>
        <v>0.999596774193548</v>
      </c>
      <c r="AC109" s="70" t="n">
        <f aca="false">OphrsIn!AC108/SurveyHrsIn!AC109</f>
        <v>0.976881720430108</v>
      </c>
      <c r="AD109" s="70" t="n">
        <f aca="false">OphrsIn!AD108/SurveyHrsIn!AD109</f>
        <v>0.966220238095238</v>
      </c>
      <c r="AE109" s="70" t="n">
        <f aca="false">OphrsIn!AE108/SurveyHrsIn!AE109</f>
        <v>0.957800134408602</v>
      </c>
      <c r="AF109" s="70"/>
      <c r="AG109" s="70"/>
      <c r="AH109" s="70"/>
      <c r="AI109" s="70"/>
      <c r="AJ109" s="70"/>
      <c r="AK109" s="70"/>
      <c r="AL109" s="70"/>
      <c r="AM109" s="70"/>
      <c r="AN109" s="70"/>
      <c r="AO109" s="70" t="n">
        <f aca="false">AVERAGE(E109:P109)</f>
        <v>0.983824993305319</v>
      </c>
      <c r="AP109" s="70" t="n">
        <f aca="false">AVERAGE(Q109:AB109)</f>
        <v>0.911843717997952</v>
      </c>
      <c r="AQ109" s="70" t="n">
        <f aca="false">AVERAGE(AC109:AN109)</f>
        <v>0.966967364311316</v>
      </c>
      <c r="AR109" s="70" t="n">
        <f aca="false">AVERAGE(E109:G109)</f>
        <v>0.985925719935731</v>
      </c>
      <c r="AS109" s="70" t="n">
        <f aca="false">AVERAGE(H109:J109)</f>
        <v>0.983348267622461</v>
      </c>
      <c r="AT109" s="70" t="n">
        <f aca="false">AVERAGE(K109:M109)</f>
        <v>0.988442353643967</v>
      </c>
      <c r="AU109" s="70" t="n">
        <f aca="false">AVERAGE(N109:P109)</f>
        <v>0.977583632019116</v>
      </c>
      <c r="AV109" s="70" t="n">
        <f aca="false">AVERAGE(Q109:S109)</f>
        <v>0.716649065540195</v>
      </c>
      <c r="AW109" s="70" t="n">
        <f aca="false">AVERAGE(T109:V109)</f>
        <v>0.990798984468339</v>
      </c>
      <c r="AX109" s="70" t="n">
        <f aca="false">AVERAGE(W109:Y109)</f>
        <v>0.993854540023895</v>
      </c>
      <c r="AY109" s="70" t="n">
        <f aca="false">AVERAGE(Z109:AB109)</f>
        <v>0.946072281959379</v>
      </c>
      <c r="AZ109" s="70" t="n">
        <f aca="false">AVERAGE(AC109:AE109)</f>
        <v>0.966967364311316</v>
      </c>
    </row>
    <row r="110" customFormat="false" ht="12.75" hidden="false" customHeight="false" outlineLevel="0" collapsed="false">
      <c r="A110" s="69" t="s">
        <v>27</v>
      </c>
      <c r="B110" s="69" t="n">
        <v>2</v>
      </c>
      <c r="C110" s="69" t="n">
        <v>100</v>
      </c>
      <c r="D110" s="70" t="n">
        <f aca="false">OphrsIn!D109/SurveyHrsIn!D110</f>
        <v>0.991397849462366</v>
      </c>
      <c r="E110" s="70" t="n">
        <f aca="false">OphrsIn!E109/SurveyHrsIn!E110</f>
        <v>0.981317204301075</v>
      </c>
      <c r="F110" s="70" t="n">
        <f aca="false">OphrsIn!F109/SurveyHrsIn!F110</f>
        <v>0.945258620689655</v>
      </c>
      <c r="G110" s="70" t="n">
        <f aca="false">OphrsIn!G109/SurveyHrsIn!G110</f>
        <v>0.989381720430108</v>
      </c>
      <c r="H110" s="70" t="n">
        <f aca="false">OphrsIn!H109/SurveyHrsIn!H110</f>
        <v>0.999444444444445</v>
      </c>
      <c r="I110" s="70" t="n">
        <f aca="false">OphrsIn!I109/SurveyHrsIn!I110</f>
        <v>0.992338709677419</v>
      </c>
      <c r="J110" s="70" t="n">
        <f aca="false">OphrsIn!J109/SurveyHrsIn!J110</f>
        <v>0.976944444444444</v>
      </c>
      <c r="K110" s="70" t="n">
        <f aca="false">OphrsIn!K109/SurveyHrsIn!K110</f>
        <v>0.995430107526882</v>
      </c>
      <c r="L110" s="70" t="n">
        <f aca="false">OphrsIn!L109/SurveyHrsIn!L110</f>
        <v>0.998252688172043</v>
      </c>
      <c r="M110" s="70" t="n">
        <f aca="false">OphrsIn!M109/SurveyHrsIn!M110</f>
        <v>0.972777777777778</v>
      </c>
      <c r="N110" s="70" t="n">
        <f aca="false">OphrsIn!N109/SurveyHrsIn!N110</f>
        <v>0.991397849462366</v>
      </c>
      <c r="O110" s="70" t="n">
        <f aca="false">OphrsIn!O109/SurveyHrsIn!O110</f>
        <v>0.990833333333333</v>
      </c>
      <c r="P110" s="70" t="n">
        <f aca="false">OphrsIn!P109/SurveyHrsIn!P110</f>
        <v>0.825940860215054</v>
      </c>
      <c r="Q110" s="70" t="n">
        <f aca="false">OphrsIn!Q109/SurveyHrsIn!Q110</f>
        <v>0.997849462365591</v>
      </c>
      <c r="R110" s="70" t="n">
        <f aca="false">OphrsIn!R109/SurveyHrsIn!R110</f>
        <v>0.882291666666667</v>
      </c>
      <c r="S110" s="70" t="n">
        <f aca="false">OphrsIn!S109/SurveyHrsIn!S110</f>
        <v>0.99986559139785</v>
      </c>
      <c r="T110" s="70" t="n">
        <f aca="false">OphrsIn!T109/SurveyHrsIn!T110</f>
        <v>0.994166666666667</v>
      </c>
      <c r="U110" s="70" t="n">
        <f aca="false">OphrsIn!U109/SurveyHrsIn!U110</f>
        <v>0.999731182795699</v>
      </c>
      <c r="V110" s="70" t="n">
        <f aca="false">OphrsIn!V109/SurveyHrsIn!V110</f>
        <v>0.99375</v>
      </c>
      <c r="W110" s="70" t="n">
        <f aca="false">OphrsIn!W109/SurveyHrsIn!W110</f>
        <v>0.994220430107527</v>
      </c>
      <c r="X110" s="70" t="n">
        <f aca="false">OphrsIn!X109/SurveyHrsIn!X110</f>
        <v>0.978763440860215</v>
      </c>
      <c r="Y110" s="70" t="n">
        <f aca="false">OphrsIn!Y109/SurveyHrsIn!Y110</f>
        <v>0.995555555555556</v>
      </c>
      <c r="Z110" s="70" t="n">
        <f aca="false">OphrsIn!Z109/SurveyHrsIn!Z110</f>
        <v>0.998655913978495</v>
      </c>
      <c r="AA110" s="70" t="n">
        <f aca="false">OphrsIn!AA109/SurveyHrsIn!AA110</f>
        <v>0.997083333333333</v>
      </c>
      <c r="AB110" s="70" t="n">
        <f aca="false">OphrsIn!AB109/SurveyHrsIn!AB110</f>
        <v>0.972849462365591</v>
      </c>
      <c r="AC110" s="70" t="n">
        <f aca="false">OphrsIn!AC109/SurveyHrsIn!AC110</f>
        <v>0.99986559139785</v>
      </c>
      <c r="AD110" s="70" t="n">
        <f aca="false">OphrsIn!AD109/SurveyHrsIn!AD110</f>
        <v>0.980803571428571</v>
      </c>
      <c r="AE110" s="70" t="n">
        <f aca="false">OphrsIn!AE109/SurveyHrsIn!AE110</f>
        <v>0.938390456989247</v>
      </c>
      <c r="AF110" s="70"/>
      <c r="AG110" s="70"/>
      <c r="AH110" s="70"/>
      <c r="AI110" s="70"/>
      <c r="AJ110" s="70"/>
      <c r="AK110" s="70"/>
      <c r="AL110" s="70"/>
      <c r="AM110" s="70"/>
      <c r="AN110" s="70"/>
      <c r="AO110" s="70" t="n">
        <f aca="false">AVERAGE(E110:P110)</f>
        <v>0.971609813372884</v>
      </c>
      <c r="AP110" s="70" t="n">
        <f aca="false">AVERAGE(Q110:AB110)</f>
        <v>0.983731892174433</v>
      </c>
      <c r="AQ110" s="70" t="n">
        <f aca="false">AVERAGE(AC110:AN110)</f>
        <v>0.973019873271889</v>
      </c>
      <c r="AR110" s="70" t="n">
        <f aca="false">AVERAGE(E110:G110)</f>
        <v>0.971985848473613</v>
      </c>
      <c r="AS110" s="70" t="n">
        <f aca="false">AVERAGE(H110:J110)</f>
        <v>0.989575866188769</v>
      </c>
      <c r="AT110" s="70" t="n">
        <f aca="false">AVERAGE(K110:M110)</f>
        <v>0.988820191158901</v>
      </c>
      <c r="AU110" s="70" t="n">
        <f aca="false">AVERAGE(N110:P110)</f>
        <v>0.936057347670251</v>
      </c>
      <c r="AV110" s="70" t="n">
        <f aca="false">AVERAGE(Q110:S110)</f>
        <v>0.960002240143369</v>
      </c>
      <c r="AW110" s="70" t="n">
        <f aca="false">AVERAGE(T110:V110)</f>
        <v>0.995882616487455</v>
      </c>
      <c r="AX110" s="70" t="n">
        <f aca="false">AVERAGE(W110:Y110)</f>
        <v>0.989513142174432</v>
      </c>
      <c r="AY110" s="70" t="n">
        <f aca="false">AVERAGE(Z110:AB110)</f>
        <v>0.989529569892473</v>
      </c>
      <c r="AZ110" s="70" t="n">
        <f aca="false">AVERAGE(AC110:AE110)</f>
        <v>0.973019873271889</v>
      </c>
    </row>
    <row r="111" customFormat="false" ht="12.75" hidden="false" customHeight="false" outlineLevel="0" collapsed="false">
      <c r="A111" s="69" t="s">
        <v>27</v>
      </c>
      <c r="B111" s="69" t="n">
        <v>2</v>
      </c>
      <c r="C111" s="69" t="n">
        <v>101</v>
      </c>
      <c r="D111" s="70" t="n">
        <f aca="false">OphrsIn!D110/SurveyHrsIn!D111</f>
        <v>0.992741935483871</v>
      </c>
      <c r="E111" s="70" t="n">
        <f aca="false">OphrsIn!E110/SurveyHrsIn!E111</f>
        <v>0.967876344086022</v>
      </c>
      <c r="F111" s="70" t="n">
        <f aca="false">OphrsIn!F110/SurveyHrsIn!F111</f>
        <v>0.967672413793103</v>
      </c>
      <c r="G111" s="70" t="n">
        <f aca="false">OphrsIn!G110/SurveyHrsIn!G111</f>
        <v>0.901344086021505</v>
      </c>
      <c r="H111" s="70" t="n">
        <f aca="false">OphrsIn!H110/SurveyHrsIn!H111</f>
        <v>0.91</v>
      </c>
      <c r="I111" s="70" t="n">
        <f aca="false">OphrsIn!I110/SurveyHrsIn!I111</f>
        <v>0.999731182795699</v>
      </c>
      <c r="J111" s="70" t="n">
        <f aca="false">OphrsIn!J110/SurveyHrsIn!J111</f>
        <v>0.949305555555556</v>
      </c>
      <c r="K111" s="70" t="n">
        <f aca="false">OphrsIn!K110/SurveyHrsIn!K111</f>
        <v>0.961559139784946</v>
      </c>
      <c r="L111" s="70" t="n">
        <f aca="false">OphrsIn!L110/SurveyHrsIn!L111</f>
        <v>0.991263440860215</v>
      </c>
      <c r="M111" s="70" t="n">
        <f aca="false">OphrsIn!M110/SurveyHrsIn!M111</f>
        <v>0.865138888888889</v>
      </c>
      <c r="N111" s="70" t="n">
        <f aca="false">OphrsIn!N110/SurveyHrsIn!N111</f>
        <v>0.999596774193548</v>
      </c>
      <c r="O111" s="70" t="n">
        <f aca="false">OphrsIn!O110/SurveyHrsIn!O111</f>
        <v>0.918472222222222</v>
      </c>
      <c r="P111" s="70" t="n">
        <f aca="false">OphrsIn!P110/SurveyHrsIn!P111</f>
        <v>0.924596774193548</v>
      </c>
      <c r="Q111" s="70" t="n">
        <f aca="false">OphrsIn!Q110/SurveyHrsIn!Q111</f>
        <v>0.997849462365591</v>
      </c>
      <c r="R111" s="70" t="n">
        <f aca="false">OphrsIn!R110/SurveyHrsIn!R111</f>
        <v>0.713095238095238</v>
      </c>
      <c r="S111" s="70" t="n">
        <f aca="false">OphrsIn!S110/SurveyHrsIn!S111</f>
        <v>0.975403225806452</v>
      </c>
      <c r="T111" s="70" t="n">
        <f aca="false">OphrsIn!T110/SurveyHrsIn!T111</f>
        <v>0.52</v>
      </c>
      <c r="U111" s="70" t="n">
        <f aca="false">OphrsIn!U110/SurveyHrsIn!U111</f>
        <v>0.759139784946237</v>
      </c>
      <c r="V111" s="70" t="n">
        <f aca="false">OphrsIn!V110/SurveyHrsIn!V111</f>
        <v>0.994861111111111</v>
      </c>
      <c r="W111" s="70" t="n">
        <f aca="false">OphrsIn!W110/SurveyHrsIn!W111</f>
        <v>0.994354838709677</v>
      </c>
      <c r="X111" s="70" t="n">
        <f aca="false">OphrsIn!X110/SurveyHrsIn!X111</f>
        <v>0.994354838709677</v>
      </c>
      <c r="Y111" s="70" t="n">
        <f aca="false">OphrsIn!Y110/SurveyHrsIn!Y111</f>
        <v>0.986805555555556</v>
      </c>
      <c r="Z111" s="70" t="n">
        <f aca="false">OphrsIn!Z110/SurveyHrsIn!Z111</f>
        <v>0.998655913978495</v>
      </c>
      <c r="AA111" s="70" t="n">
        <f aca="false">OphrsIn!AA110/SurveyHrsIn!AA111</f>
        <v>0.999861111111111</v>
      </c>
      <c r="AB111" s="70" t="n">
        <f aca="false">OphrsIn!AB110/SurveyHrsIn!AB111</f>
        <v>0.993817204301075</v>
      </c>
      <c r="AC111" s="70" t="n">
        <f aca="false">OphrsIn!AC110/SurveyHrsIn!AC111</f>
        <v>0.99986559139785</v>
      </c>
      <c r="AD111" s="70" t="n">
        <f aca="false">OphrsIn!AD110/SurveyHrsIn!AD111</f>
        <v>0.982440476190476</v>
      </c>
      <c r="AE111" s="70" t="n">
        <f aca="false">OphrsIn!AE110/SurveyHrsIn!AE111</f>
        <v>0.950747043010753</v>
      </c>
      <c r="AF111" s="70"/>
      <c r="AG111" s="70"/>
      <c r="AH111" s="70"/>
      <c r="AI111" s="70"/>
      <c r="AJ111" s="70"/>
      <c r="AK111" s="70"/>
      <c r="AL111" s="70"/>
      <c r="AM111" s="70"/>
      <c r="AN111" s="70"/>
      <c r="AO111" s="70" t="n">
        <f aca="false">AVERAGE(E111:P111)</f>
        <v>0.946379735199605</v>
      </c>
      <c r="AP111" s="70" t="n">
        <f aca="false">AVERAGE(Q111:AB111)</f>
        <v>0.910683190390852</v>
      </c>
      <c r="AQ111" s="70" t="n">
        <f aca="false">AVERAGE(AC111:AN111)</f>
        <v>0.977684370199693</v>
      </c>
      <c r="AR111" s="70" t="n">
        <f aca="false">AVERAGE(E111:G111)</f>
        <v>0.945630947966877</v>
      </c>
      <c r="AS111" s="70" t="n">
        <f aca="false">AVERAGE(H111:J111)</f>
        <v>0.953012246117085</v>
      </c>
      <c r="AT111" s="70" t="n">
        <f aca="false">AVERAGE(K111:M111)</f>
        <v>0.939320489844683</v>
      </c>
      <c r="AU111" s="70" t="n">
        <f aca="false">AVERAGE(N111:P111)</f>
        <v>0.947555256869773</v>
      </c>
      <c r="AV111" s="70" t="n">
        <f aca="false">AVERAGE(Q111:S111)</f>
        <v>0.89544930875576</v>
      </c>
      <c r="AW111" s="70" t="n">
        <f aca="false">AVERAGE(T111:V111)</f>
        <v>0.758000298685782</v>
      </c>
      <c r="AX111" s="70" t="n">
        <f aca="false">AVERAGE(W111:Y111)</f>
        <v>0.991838410991637</v>
      </c>
      <c r="AY111" s="70" t="n">
        <f aca="false">AVERAGE(Z111:AB111)</f>
        <v>0.997444743130227</v>
      </c>
      <c r="AZ111" s="70" t="n">
        <f aca="false">AVERAGE(AC111:AE111)</f>
        <v>0.977684370199693</v>
      </c>
    </row>
    <row r="112" customFormat="false" ht="12.75" hidden="false" customHeight="false" outlineLevel="0" collapsed="false">
      <c r="A112" s="69" t="s">
        <v>27</v>
      </c>
      <c r="B112" s="69" t="n">
        <v>2</v>
      </c>
      <c r="C112" s="69" t="n">
        <v>102</v>
      </c>
      <c r="D112" s="70" t="n">
        <f aca="false">OphrsIn!D111/SurveyHrsIn!D112</f>
        <v>0.945564516129032</v>
      </c>
      <c r="E112" s="70" t="n">
        <f aca="false">OphrsIn!E111/SurveyHrsIn!E112</f>
        <v>0.993817204301075</v>
      </c>
      <c r="F112" s="70" t="n">
        <f aca="false">OphrsIn!F111/SurveyHrsIn!F112</f>
        <v>0.918965517241379</v>
      </c>
      <c r="G112" s="70" t="n">
        <f aca="false">OphrsIn!G111/SurveyHrsIn!G112</f>
        <v>0.999462365591398</v>
      </c>
      <c r="H112" s="70" t="n">
        <f aca="false">OphrsIn!H111/SurveyHrsIn!H112</f>
        <v>0.991944444444445</v>
      </c>
      <c r="I112" s="70" t="n">
        <f aca="false">OphrsIn!I111/SurveyHrsIn!I112</f>
        <v>0.991935483870968</v>
      </c>
      <c r="J112" s="70" t="n">
        <f aca="false">OphrsIn!J111/SurveyHrsIn!J112</f>
        <v>0.998888888888889</v>
      </c>
      <c r="K112" s="70" t="n">
        <f aca="false">OphrsIn!K111/SurveyHrsIn!K112</f>
        <v>0.983198924731183</v>
      </c>
      <c r="L112" s="70" t="n">
        <f aca="false">OphrsIn!L111/SurveyHrsIn!L112</f>
        <v>0.9875</v>
      </c>
      <c r="M112" s="70" t="n">
        <f aca="false">OphrsIn!M111/SurveyHrsIn!M112</f>
        <v>0.992777777777778</v>
      </c>
      <c r="N112" s="70" t="n">
        <f aca="false">OphrsIn!N111/SurveyHrsIn!N112</f>
        <v>0.995564516129032</v>
      </c>
      <c r="O112" s="70" t="n">
        <f aca="false">OphrsIn!O111/SurveyHrsIn!O112</f>
        <v>0.856111111111111</v>
      </c>
      <c r="P112" s="70" t="n">
        <f aca="false">OphrsIn!P111/SurveyHrsIn!P112</f>
        <v>0.999596774193548</v>
      </c>
      <c r="Q112" s="70" t="n">
        <f aca="false">OphrsIn!Q111/SurveyHrsIn!Q112</f>
        <v>0.997983870967742</v>
      </c>
      <c r="R112" s="70" t="n">
        <f aca="false">OphrsIn!R111/SurveyHrsIn!R112</f>
        <v>0.995238095238095</v>
      </c>
      <c r="S112" s="70" t="n">
        <f aca="false">OphrsIn!S111/SurveyHrsIn!S112</f>
        <v>1</v>
      </c>
      <c r="T112" s="70" t="n">
        <f aca="false">OphrsIn!T111/SurveyHrsIn!T112</f>
        <v>0.958055555555555</v>
      </c>
      <c r="U112" s="70" t="n">
        <f aca="false">OphrsIn!U111/SurveyHrsIn!U112</f>
        <v>0.991263440860215</v>
      </c>
      <c r="V112" s="70" t="n">
        <f aca="false">OphrsIn!V111/SurveyHrsIn!V112</f>
        <v>0.978472222222222</v>
      </c>
      <c r="W112" s="70" t="n">
        <f aca="false">OphrsIn!W111/SurveyHrsIn!W112</f>
        <v>0.983736559139785</v>
      </c>
      <c r="X112" s="70" t="n">
        <f aca="false">OphrsIn!X111/SurveyHrsIn!X112</f>
        <v>0.893951612903226</v>
      </c>
      <c r="Y112" s="70" t="n">
        <f aca="false">OphrsIn!Y111/SurveyHrsIn!Y112</f>
        <v>0.970972222222222</v>
      </c>
      <c r="Z112" s="70" t="n">
        <f aca="false">OphrsIn!Z111/SurveyHrsIn!Z112</f>
        <v>0.871370967741936</v>
      </c>
      <c r="AA112" s="70" t="n">
        <f aca="false">OphrsIn!AA111/SurveyHrsIn!AA112</f>
        <v>0.989166666666667</v>
      </c>
      <c r="AB112" s="70" t="n">
        <f aca="false">OphrsIn!AB111/SurveyHrsIn!AB112</f>
        <v>0.996505376344086</v>
      </c>
      <c r="AC112" s="70" t="n">
        <f aca="false">OphrsIn!AC111/SurveyHrsIn!AC112</f>
        <v>0.999462365591398</v>
      </c>
      <c r="AD112" s="70" t="n">
        <f aca="false">OphrsIn!AD111/SurveyHrsIn!AD112</f>
        <v>0.982142857142857</v>
      </c>
      <c r="AE112" s="70" t="n">
        <f aca="false">OphrsIn!AE111/SurveyHrsIn!AE112</f>
        <v>0.980763172043011</v>
      </c>
      <c r="AF112" s="70"/>
      <c r="AG112" s="70"/>
      <c r="AH112" s="70"/>
      <c r="AI112" s="70"/>
      <c r="AJ112" s="70"/>
      <c r="AK112" s="70"/>
      <c r="AL112" s="70"/>
      <c r="AM112" s="70"/>
      <c r="AN112" s="70"/>
      <c r="AO112" s="70" t="n">
        <f aca="false">AVERAGE(E112:P112)</f>
        <v>0.975813584023401</v>
      </c>
      <c r="AP112" s="70" t="n">
        <f aca="false">AVERAGE(Q112:AB112)</f>
        <v>0.968893049155146</v>
      </c>
      <c r="AQ112" s="70" t="n">
        <f aca="false">AVERAGE(AC112:AN112)</f>
        <v>0.987456131592422</v>
      </c>
      <c r="AR112" s="70" t="n">
        <f aca="false">AVERAGE(E112:G112)</f>
        <v>0.970748362377951</v>
      </c>
      <c r="AS112" s="70" t="n">
        <f aca="false">AVERAGE(H112:J112)</f>
        <v>0.994256272401434</v>
      </c>
      <c r="AT112" s="70" t="n">
        <f aca="false">AVERAGE(K112:M112)</f>
        <v>0.987825567502987</v>
      </c>
      <c r="AU112" s="70" t="n">
        <f aca="false">AVERAGE(N112:P112)</f>
        <v>0.950424133811231</v>
      </c>
      <c r="AV112" s="70" t="n">
        <f aca="false">AVERAGE(Q112:S112)</f>
        <v>0.997740655401946</v>
      </c>
      <c r="AW112" s="70" t="n">
        <f aca="false">AVERAGE(T112:V112)</f>
        <v>0.975930406212664</v>
      </c>
      <c r="AX112" s="70" t="n">
        <f aca="false">AVERAGE(W112:Y112)</f>
        <v>0.949553464755078</v>
      </c>
      <c r="AY112" s="70" t="n">
        <f aca="false">AVERAGE(Z112:AB112)</f>
        <v>0.952347670250896</v>
      </c>
      <c r="AZ112" s="70" t="n">
        <f aca="false">AVERAGE(AC112:AE112)</f>
        <v>0.987456131592422</v>
      </c>
    </row>
    <row r="113" customFormat="false" ht="12.75" hidden="false" customHeight="false" outlineLevel="0" collapsed="false">
      <c r="A113" s="69" t="s">
        <v>27</v>
      </c>
      <c r="B113" s="69" t="n">
        <v>2</v>
      </c>
      <c r="C113" s="69" t="n">
        <v>103</v>
      </c>
      <c r="D113" s="70" t="n">
        <f aca="false">OphrsIn!D112/SurveyHrsIn!D113</f>
        <v>0.909005376344086</v>
      </c>
      <c r="E113" s="70" t="n">
        <f aca="false">OphrsIn!E112/SurveyHrsIn!E113</f>
        <v>0.983870967741936</v>
      </c>
      <c r="F113" s="70" t="n">
        <f aca="false">OphrsIn!F112/SurveyHrsIn!F113</f>
        <v>0.978591954022989</v>
      </c>
      <c r="G113" s="70" t="n">
        <f aca="false">OphrsIn!G112/SurveyHrsIn!G113</f>
        <v>0.999462365591398</v>
      </c>
      <c r="H113" s="70" t="n">
        <f aca="false">OphrsIn!H112/SurveyHrsIn!H113</f>
        <v>0.931805555555556</v>
      </c>
      <c r="I113" s="70" t="n">
        <f aca="false">OphrsIn!I112/SurveyHrsIn!I113</f>
        <v>0.946102150537634</v>
      </c>
      <c r="J113" s="70" t="n">
        <f aca="false">OphrsIn!J112/SurveyHrsIn!J113</f>
        <v>0.950694444444444</v>
      </c>
      <c r="K113" s="70" t="n">
        <f aca="false">OphrsIn!K112/SurveyHrsIn!K113</f>
        <v>0.962903225806452</v>
      </c>
      <c r="L113" s="70" t="n">
        <f aca="false">OphrsIn!L112/SurveyHrsIn!L113</f>
        <v>0.997043010752688</v>
      </c>
      <c r="M113" s="70" t="n">
        <f aca="false">OphrsIn!M112/SurveyHrsIn!M113</f>
        <v>0.942361111111111</v>
      </c>
      <c r="N113" s="70" t="n">
        <f aca="false">OphrsIn!N112/SurveyHrsIn!N113</f>
        <v>0.990322580645161</v>
      </c>
      <c r="O113" s="70" t="n">
        <f aca="false">OphrsIn!O112/SurveyHrsIn!O113</f>
        <v>0.955555555555556</v>
      </c>
      <c r="P113" s="70" t="n">
        <f aca="false">OphrsIn!P112/SurveyHrsIn!P113</f>
        <v>0.916801075268817</v>
      </c>
      <c r="Q113" s="70" t="n">
        <f aca="false">OphrsIn!Q112/SurveyHrsIn!Q113</f>
        <v>0.990860215053764</v>
      </c>
      <c r="R113" s="70" t="n">
        <f aca="false">OphrsIn!R112/SurveyHrsIn!R113</f>
        <v>0.995089285714286</v>
      </c>
      <c r="S113" s="70" t="n">
        <f aca="false">OphrsIn!S112/SurveyHrsIn!S113</f>
        <v>0.918817204301075</v>
      </c>
      <c r="T113" s="70" t="n">
        <f aca="false">OphrsIn!T112/SurveyHrsIn!T113</f>
        <v>0.989027777777778</v>
      </c>
      <c r="U113" s="70" t="n">
        <f aca="false">OphrsIn!U112/SurveyHrsIn!U113</f>
        <v>0.930779569892473</v>
      </c>
      <c r="V113" s="70" t="n">
        <f aca="false">OphrsIn!V112/SurveyHrsIn!V113</f>
        <v>0.995833333333333</v>
      </c>
      <c r="W113" s="70" t="n">
        <f aca="false">OphrsIn!W112/SurveyHrsIn!W113</f>
        <v>0.977150537634409</v>
      </c>
      <c r="X113" s="70" t="n">
        <f aca="false">OphrsIn!X112/SurveyHrsIn!X113</f>
        <v>0.994086021505376</v>
      </c>
      <c r="Y113" s="70" t="n">
        <f aca="false">OphrsIn!Y112/SurveyHrsIn!Y113</f>
        <v>0.964722222222222</v>
      </c>
      <c r="Z113" s="70" t="n">
        <f aca="false">OphrsIn!Z112/SurveyHrsIn!Z113</f>
        <v>0.999462365591398</v>
      </c>
      <c r="AA113" s="70" t="n">
        <f aca="false">OphrsIn!AA112/SurveyHrsIn!AA113</f>
        <v>0.999861111111111</v>
      </c>
      <c r="AB113" s="70" t="n">
        <f aca="false">OphrsIn!AB112/SurveyHrsIn!AB113</f>
        <v>0.994489247311828</v>
      </c>
      <c r="AC113" s="70" t="n">
        <f aca="false">OphrsIn!AC112/SurveyHrsIn!AC113</f>
        <v>0.999193548387097</v>
      </c>
      <c r="AD113" s="70" t="n">
        <f aca="false">OphrsIn!AD112/SurveyHrsIn!AD113</f>
        <v>0.983928571428572</v>
      </c>
      <c r="AE113" s="70" t="n">
        <f aca="false">OphrsIn!AE112/SurveyHrsIn!AE113</f>
        <v>0.981332123655914</v>
      </c>
      <c r="AF113" s="70"/>
      <c r="AG113" s="70"/>
      <c r="AH113" s="70"/>
      <c r="AI113" s="70"/>
      <c r="AJ113" s="70"/>
      <c r="AK113" s="70"/>
      <c r="AL113" s="70"/>
      <c r="AM113" s="70"/>
      <c r="AN113" s="70"/>
      <c r="AO113" s="70" t="n">
        <f aca="false">AVERAGE(E113:P113)</f>
        <v>0.962959499752812</v>
      </c>
      <c r="AP113" s="70" t="n">
        <f aca="false">AVERAGE(Q113:AB113)</f>
        <v>0.979181574287421</v>
      </c>
      <c r="AQ113" s="70" t="n">
        <f aca="false">AVERAGE(AC113:AN113)</f>
        <v>0.988151414490528</v>
      </c>
      <c r="AR113" s="70" t="n">
        <f aca="false">AVERAGE(E113:G113)</f>
        <v>0.987308429118774</v>
      </c>
      <c r="AS113" s="70" t="n">
        <f aca="false">AVERAGE(H113:J113)</f>
        <v>0.942867383512545</v>
      </c>
      <c r="AT113" s="70" t="n">
        <f aca="false">AVERAGE(K113:M113)</f>
        <v>0.96743578255675</v>
      </c>
      <c r="AU113" s="70" t="n">
        <f aca="false">AVERAGE(N113:P113)</f>
        <v>0.954226403823178</v>
      </c>
      <c r="AV113" s="70" t="n">
        <f aca="false">AVERAGE(Q113:S113)</f>
        <v>0.968255568356375</v>
      </c>
      <c r="AW113" s="70" t="n">
        <f aca="false">AVERAGE(T113:V113)</f>
        <v>0.971880227001195</v>
      </c>
      <c r="AX113" s="70" t="n">
        <f aca="false">AVERAGE(W113:Y113)</f>
        <v>0.978652927120669</v>
      </c>
      <c r="AY113" s="70" t="n">
        <f aca="false">AVERAGE(Z113:AB113)</f>
        <v>0.997937574671446</v>
      </c>
      <c r="AZ113" s="70" t="n">
        <f aca="false">AVERAGE(AC113:AE113)</f>
        <v>0.988151414490528</v>
      </c>
    </row>
    <row r="114" customFormat="false" ht="12.75" hidden="false" customHeight="false" outlineLevel="0" collapsed="false">
      <c r="A114" s="69" t="s">
        <v>27</v>
      </c>
      <c r="B114" s="69" t="n">
        <v>2</v>
      </c>
      <c r="C114" s="69" t="n">
        <v>104</v>
      </c>
      <c r="D114" s="70" t="n">
        <f aca="false">OphrsIn!D113/SurveyHrsIn!D114</f>
        <v>0.970295698924731</v>
      </c>
      <c r="E114" s="70" t="n">
        <f aca="false">OphrsIn!E113/SurveyHrsIn!E114</f>
        <v>0.997311827956989</v>
      </c>
      <c r="F114" s="70" t="n">
        <f aca="false">OphrsIn!F113/SurveyHrsIn!F114</f>
        <v>0.972844827586207</v>
      </c>
      <c r="G114" s="70" t="n">
        <f aca="false">OphrsIn!G113/SurveyHrsIn!G114</f>
        <v>0.99986559139785</v>
      </c>
      <c r="H114" s="70" t="n">
        <f aca="false">OphrsIn!H113/SurveyHrsIn!H114</f>
        <v>0.999444444444445</v>
      </c>
      <c r="I114" s="70" t="n">
        <f aca="false">OphrsIn!I113/SurveyHrsIn!I114</f>
        <v>0.999731182795699</v>
      </c>
      <c r="J114" s="70" t="n">
        <f aca="false">OphrsIn!J113/SurveyHrsIn!J114</f>
        <v>0.938055555555556</v>
      </c>
      <c r="K114" s="70" t="n">
        <f aca="false">OphrsIn!K113/SurveyHrsIn!K114</f>
        <v>0.990456989247312</v>
      </c>
      <c r="L114" s="70" t="n">
        <f aca="false">OphrsIn!L113/SurveyHrsIn!L114</f>
        <v>0.999327956989247</v>
      </c>
      <c r="M114" s="70" t="n">
        <f aca="false">OphrsIn!M113/SurveyHrsIn!M114</f>
        <v>0.997638888888889</v>
      </c>
      <c r="N114" s="70" t="n">
        <f aca="false">OphrsIn!N113/SurveyHrsIn!N114</f>
        <v>0.997983870967742</v>
      </c>
      <c r="O114" s="70" t="n">
        <f aca="false">OphrsIn!O113/SurveyHrsIn!O114</f>
        <v>0.9975</v>
      </c>
      <c r="P114" s="70" t="n">
        <f aca="false">OphrsIn!P113/SurveyHrsIn!P114</f>
        <v>0.966532258064516</v>
      </c>
      <c r="Q114" s="70" t="n">
        <f aca="false">OphrsIn!Q113/SurveyHrsIn!Q114</f>
        <v>0.924193548387097</v>
      </c>
      <c r="R114" s="70" t="n">
        <f aca="false">OphrsIn!R113/SurveyHrsIn!R114</f>
        <v>0.588839285714286</v>
      </c>
      <c r="S114" s="70" t="n">
        <f aca="false">OphrsIn!S113/SurveyHrsIn!S114</f>
        <v>0.834811827956989</v>
      </c>
      <c r="T114" s="70" t="n">
        <f aca="false">OphrsIn!T113/SurveyHrsIn!T114</f>
        <v>0.99</v>
      </c>
      <c r="U114" s="70" t="n">
        <f aca="false">OphrsIn!U113/SurveyHrsIn!U114</f>
        <v>0.99986559139785</v>
      </c>
      <c r="V114" s="70" t="n">
        <f aca="false">OphrsIn!V113/SurveyHrsIn!V114</f>
        <v>0.984027777777778</v>
      </c>
      <c r="W114" s="70" t="n">
        <f aca="false">OphrsIn!W113/SurveyHrsIn!W114</f>
        <v>0.992741935483871</v>
      </c>
      <c r="X114" s="70" t="n">
        <f aca="false">OphrsIn!X113/SurveyHrsIn!X114</f>
        <v>0.993951612903226</v>
      </c>
      <c r="Y114" s="70" t="n">
        <f aca="false">OphrsIn!Y113/SurveyHrsIn!Y114</f>
        <v>0.993888888888889</v>
      </c>
      <c r="Z114" s="70" t="n">
        <f aca="false">OphrsIn!Z113/SurveyHrsIn!Z114</f>
        <v>0.992069892473118</v>
      </c>
      <c r="AA114" s="70" t="n">
        <f aca="false">OphrsIn!AA113/SurveyHrsIn!AA114</f>
        <v>0.985833333333333</v>
      </c>
      <c r="AB114" s="70" t="n">
        <f aca="false">OphrsIn!AB113/SurveyHrsIn!AB114</f>
        <v>0.996774193548387</v>
      </c>
      <c r="AC114" s="70" t="n">
        <f aca="false">OphrsIn!AC113/SurveyHrsIn!AC114</f>
        <v>0.99986559139785</v>
      </c>
      <c r="AD114" s="70" t="n">
        <f aca="false">OphrsIn!AD113/SurveyHrsIn!AD114</f>
        <v>0.983333333333333</v>
      </c>
      <c r="AE114" s="70" t="n">
        <f aca="false">OphrsIn!AE113/SurveyHrsIn!AE114</f>
        <v>0.978283333333333</v>
      </c>
      <c r="AF114" s="70"/>
      <c r="AG114" s="70"/>
      <c r="AH114" s="70"/>
      <c r="AI114" s="70"/>
      <c r="AJ114" s="70"/>
      <c r="AK114" s="70"/>
      <c r="AL114" s="70"/>
      <c r="AM114" s="70"/>
      <c r="AN114" s="70"/>
      <c r="AO114" s="70" t="n">
        <f aca="false">AVERAGE(E114:P114)</f>
        <v>0.988057782824538</v>
      </c>
      <c r="AP114" s="70" t="n">
        <f aca="false">AVERAGE(Q114:AB114)</f>
        <v>0.939749823988735</v>
      </c>
      <c r="AQ114" s="70" t="n">
        <f aca="false">AVERAGE(AC114:AN114)</f>
        <v>0.987160752688172</v>
      </c>
      <c r="AR114" s="70" t="n">
        <f aca="false">AVERAGE(E114:G114)</f>
        <v>0.990007415647015</v>
      </c>
      <c r="AS114" s="70" t="n">
        <f aca="false">AVERAGE(H114:J114)</f>
        <v>0.9790770609319</v>
      </c>
      <c r="AT114" s="70" t="n">
        <f aca="false">AVERAGE(K114:M114)</f>
        <v>0.995807945041816</v>
      </c>
      <c r="AU114" s="70" t="n">
        <f aca="false">AVERAGE(N114:P114)</f>
        <v>0.987338709677419</v>
      </c>
      <c r="AV114" s="70" t="n">
        <f aca="false">AVERAGE(Q114:S114)</f>
        <v>0.782614887352791</v>
      </c>
      <c r="AW114" s="70" t="n">
        <f aca="false">AVERAGE(T114:V114)</f>
        <v>0.991297789725209</v>
      </c>
      <c r="AX114" s="70" t="n">
        <f aca="false">AVERAGE(W114:Y114)</f>
        <v>0.993527479091995</v>
      </c>
      <c r="AY114" s="70" t="n">
        <f aca="false">AVERAGE(Z114:AB114)</f>
        <v>0.991559139784946</v>
      </c>
      <c r="AZ114" s="70" t="n">
        <f aca="false">AVERAGE(AC114:AE114)</f>
        <v>0.987160752688172</v>
      </c>
    </row>
    <row r="115" customFormat="false" ht="12.75" hidden="false" customHeight="false" outlineLevel="0" collapsed="false">
      <c r="A115" s="69" t="s">
        <v>27</v>
      </c>
      <c r="B115" s="69" t="n">
        <v>2</v>
      </c>
      <c r="C115" s="69" t="n">
        <v>105</v>
      </c>
      <c r="D115" s="70" t="n">
        <f aca="false">OphrsIn!D114/SurveyHrsIn!D115</f>
        <v>0.988440860215054</v>
      </c>
      <c r="E115" s="70" t="n">
        <f aca="false">OphrsIn!E114/SurveyHrsIn!E115</f>
        <v>0.975403225806452</v>
      </c>
      <c r="F115" s="70" t="n">
        <f aca="false">OphrsIn!F114/SurveyHrsIn!F115</f>
        <v>0.939942528735632</v>
      </c>
      <c r="G115" s="70" t="n">
        <f aca="false">OphrsIn!G114/SurveyHrsIn!G115</f>
        <v>0.973118279569893</v>
      </c>
      <c r="H115" s="70" t="n">
        <f aca="false">OphrsIn!H114/SurveyHrsIn!H115</f>
        <v>0.999444444444445</v>
      </c>
      <c r="I115" s="70" t="n">
        <f aca="false">OphrsIn!I114/SurveyHrsIn!I115</f>
        <v>0.999731182795699</v>
      </c>
      <c r="J115" s="70" t="n">
        <f aca="false">OphrsIn!J114/SurveyHrsIn!J115</f>
        <v>0.953055555555556</v>
      </c>
      <c r="K115" s="70" t="n">
        <f aca="false">OphrsIn!K114/SurveyHrsIn!K115</f>
        <v>0.99502688172043</v>
      </c>
      <c r="L115" s="70" t="n">
        <f aca="false">OphrsIn!L114/SurveyHrsIn!L115</f>
        <v>0.998387096774194</v>
      </c>
      <c r="M115" s="70" t="n">
        <f aca="false">OphrsIn!M114/SurveyHrsIn!M115</f>
        <v>0.994583333333333</v>
      </c>
      <c r="N115" s="70" t="n">
        <f aca="false">OphrsIn!N114/SurveyHrsIn!N115</f>
        <v>0.98736559139785</v>
      </c>
      <c r="O115" s="70" t="n">
        <f aca="false">OphrsIn!O114/SurveyHrsIn!O115</f>
        <v>0.963888888888889</v>
      </c>
      <c r="P115" s="70" t="n">
        <f aca="false">OphrsIn!P114/SurveyHrsIn!P115</f>
        <v>0.974059139784946</v>
      </c>
      <c r="Q115" s="70" t="n">
        <f aca="false">OphrsIn!Q114/SurveyHrsIn!Q115</f>
        <v>0.997043010752688</v>
      </c>
      <c r="R115" s="70" t="n">
        <f aca="false">OphrsIn!R114/SurveyHrsIn!R115</f>
        <v>0.97827380952381</v>
      </c>
      <c r="S115" s="70" t="n">
        <f aca="false">OphrsIn!S114/SurveyHrsIn!S115</f>
        <v>0.965860215053764</v>
      </c>
      <c r="T115" s="70" t="n">
        <f aca="false">OphrsIn!T114/SurveyHrsIn!T115</f>
        <v>0.973472222222222</v>
      </c>
      <c r="U115" s="70" t="n">
        <f aca="false">OphrsIn!U114/SurveyHrsIn!U115</f>
        <v>0.963709677419355</v>
      </c>
      <c r="V115" s="70" t="n">
        <f aca="false">OphrsIn!V114/SurveyHrsIn!V115</f>
        <v>0.00347222222222222</v>
      </c>
      <c r="W115" s="70" t="n">
        <f aca="false">OphrsIn!W114/SurveyHrsIn!W115</f>
        <v>0</v>
      </c>
      <c r="X115" s="70" t="n">
        <f aca="false">OphrsIn!X114/SurveyHrsIn!X115</f>
        <v>0</v>
      </c>
      <c r="Y115" s="70" t="n">
        <f aca="false">OphrsIn!Y114/SurveyHrsIn!Y115</f>
        <v>0</v>
      </c>
      <c r="Z115" s="70" t="n">
        <f aca="false">OphrsIn!Z114/SurveyHrsIn!Z115</f>
        <v>0</v>
      </c>
      <c r="AA115" s="70" t="n">
        <f aca="false">OphrsIn!AA114/SurveyHrsIn!AA115</f>
        <v>0.821666666666667</v>
      </c>
      <c r="AB115" s="70" t="n">
        <f aca="false">OphrsIn!AB114/SurveyHrsIn!AB115</f>
        <v>0.992338709677419</v>
      </c>
      <c r="AC115" s="70" t="n">
        <f aca="false">OphrsIn!AC114/SurveyHrsIn!AC115</f>
        <v>0.99986559139785</v>
      </c>
      <c r="AD115" s="70" t="n">
        <f aca="false">OphrsIn!AD114/SurveyHrsIn!AD115</f>
        <v>0.980952380952381</v>
      </c>
      <c r="AE115" s="70" t="n">
        <f aca="false">OphrsIn!AE114/SurveyHrsIn!AE115</f>
        <v>0.974277150537634</v>
      </c>
      <c r="AF115" s="70"/>
      <c r="AG115" s="70"/>
      <c r="AH115" s="70"/>
      <c r="AI115" s="70"/>
      <c r="AJ115" s="70"/>
      <c r="AK115" s="70"/>
      <c r="AL115" s="70"/>
      <c r="AM115" s="70"/>
      <c r="AN115" s="70"/>
      <c r="AO115" s="70" t="n">
        <f aca="false">AVERAGE(E115:P115)</f>
        <v>0.97950051240061</v>
      </c>
      <c r="AP115" s="70" t="n">
        <f aca="false">AVERAGE(Q115:AB115)</f>
        <v>0.557986377794846</v>
      </c>
      <c r="AQ115" s="70" t="n">
        <f aca="false">AVERAGE(AC115:AN115)</f>
        <v>0.985031707629288</v>
      </c>
      <c r="AR115" s="70" t="n">
        <f aca="false">AVERAGE(E115:G115)</f>
        <v>0.962821344703992</v>
      </c>
      <c r="AS115" s="70" t="n">
        <f aca="false">AVERAGE(H115:J115)</f>
        <v>0.9840770609319</v>
      </c>
      <c r="AT115" s="70" t="n">
        <f aca="false">AVERAGE(K115:M115)</f>
        <v>0.995999103942652</v>
      </c>
      <c r="AU115" s="70" t="n">
        <f aca="false">AVERAGE(N115:P115)</f>
        <v>0.975104540023895</v>
      </c>
      <c r="AV115" s="70" t="n">
        <f aca="false">AVERAGE(Q115:S115)</f>
        <v>0.980392345110087</v>
      </c>
      <c r="AW115" s="70" t="n">
        <f aca="false">AVERAGE(T115:V115)</f>
        <v>0.646884707287933</v>
      </c>
      <c r="AX115" s="70" t="n">
        <f aca="false">AVERAGE(W115:Y115)</f>
        <v>0</v>
      </c>
      <c r="AY115" s="70" t="n">
        <f aca="false">AVERAGE(Z115:AB115)</f>
        <v>0.604668458781362</v>
      </c>
      <c r="AZ115" s="70" t="n">
        <f aca="false">AVERAGE(AC115:AE115)</f>
        <v>0.985031707629288</v>
      </c>
    </row>
    <row r="116" customFormat="false" ht="12.75" hidden="false" customHeight="false" outlineLevel="0" collapsed="false">
      <c r="A116" s="69" t="s">
        <v>27</v>
      </c>
      <c r="B116" s="69" t="n">
        <v>2</v>
      </c>
      <c r="C116" s="69" t="n">
        <v>106</v>
      </c>
      <c r="D116" s="70" t="n">
        <f aca="false">OphrsIn!D115/SurveyHrsIn!D116</f>
        <v>0.949596774193548</v>
      </c>
      <c r="E116" s="70" t="n">
        <f aca="false">OphrsIn!E115/SurveyHrsIn!E116</f>
        <v>0.991532258064516</v>
      </c>
      <c r="F116" s="70" t="n">
        <f aca="false">OphrsIn!F115/SurveyHrsIn!F116</f>
        <v>0.980028735632184</v>
      </c>
      <c r="G116" s="70" t="n">
        <f aca="false">OphrsIn!G115/SurveyHrsIn!G116</f>
        <v>0.999059139784946</v>
      </c>
      <c r="H116" s="70" t="n">
        <f aca="false">OphrsIn!H115/SurveyHrsIn!H116</f>
        <v>0.980416666666667</v>
      </c>
      <c r="I116" s="70" t="n">
        <f aca="false">OphrsIn!I115/SurveyHrsIn!I116</f>
        <v>0.999462365591398</v>
      </c>
      <c r="J116" s="70" t="n">
        <f aca="false">OphrsIn!J115/SurveyHrsIn!J116</f>
        <v>0.935972222222222</v>
      </c>
      <c r="K116" s="70" t="n">
        <f aca="false">OphrsIn!K115/SurveyHrsIn!K116</f>
        <v>0.995833333333333</v>
      </c>
      <c r="L116" s="70" t="n">
        <f aca="false">OphrsIn!L115/SurveyHrsIn!L116</f>
        <v>0.997849462365591</v>
      </c>
      <c r="M116" s="70" t="n">
        <f aca="false">OphrsIn!M115/SurveyHrsIn!M116</f>
        <v>0.953055555555556</v>
      </c>
      <c r="N116" s="70" t="n">
        <f aca="false">OphrsIn!N115/SurveyHrsIn!N116</f>
        <v>0.993548387096774</v>
      </c>
      <c r="O116" s="70" t="n">
        <f aca="false">OphrsIn!O115/SurveyHrsIn!O116</f>
        <v>1</v>
      </c>
      <c r="P116" s="70" t="n">
        <f aca="false">OphrsIn!P115/SurveyHrsIn!P116</f>
        <v>0.976209677419355</v>
      </c>
      <c r="Q116" s="70" t="n">
        <f aca="false">OphrsIn!Q115/SurveyHrsIn!Q116</f>
        <v>0.988844086021505</v>
      </c>
      <c r="R116" s="70" t="n">
        <f aca="false">OphrsIn!R115/SurveyHrsIn!R116</f>
        <v>0.550446428571429</v>
      </c>
      <c r="S116" s="70" t="n">
        <f aca="false">OphrsIn!S115/SurveyHrsIn!S116</f>
        <v>0.0985215053763441</v>
      </c>
      <c r="T116" s="70" t="n">
        <f aca="false">OphrsIn!T115/SurveyHrsIn!T116</f>
        <v>0.68625</v>
      </c>
      <c r="U116" s="70" t="n">
        <f aca="false">OphrsIn!U115/SurveyHrsIn!U116</f>
        <v>0.963978494623656</v>
      </c>
      <c r="V116" s="70" t="n">
        <f aca="false">OphrsIn!V115/SurveyHrsIn!V116</f>
        <v>0.982083333333333</v>
      </c>
      <c r="W116" s="70" t="n">
        <f aca="false">OphrsIn!W115/SurveyHrsIn!W116</f>
        <v>0.890322580645161</v>
      </c>
      <c r="X116" s="70" t="n">
        <f aca="false">OphrsIn!X115/SurveyHrsIn!X116</f>
        <v>0.960887096774194</v>
      </c>
      <c r="Y116" s="70" t="n">
        <f aca="false">OphrsIn!Y115/SurveyHrsIn!Y116</f>
        <v>0.992222222222222</v>
      </c>
      <c r="Z116" s="70" t="n">
        <f aca="false">OphrsIn!Z115/SurveyHrsIn!Z116</f>
        <v>0.550268817204301</v>
      </c>
      <c r="AA116" s="70" t="n">
        <f aca="false">OphrsIn!AA115/SurveyHrsIn!AA116</f>
        <v>0.967361111111111</v>
      </c>
      <c r="AB116" s="70" t="n">
        <f aca="false">OphrsIn!AB115/SurveyHrsIn!AB116</f>
        <v>0.78736559139785</v>
      </c>
      <c r="AC116" s="70" t="n">
        <f aca="false">OphrsIn!AC115/SurveyHrsIn!AC116</f>
        <v>0.96760752688172</v>
      </c>
      <c r="AD116" s="70" t="n">
        <f aca="false">OphrsIn!AD115/SurveyHrsIn!AD116</f>
        <v>0.850148809523809</v>
      </c>
      <c r="AE116" s="70" t="n">
        <f aca="false">OphrsIn!AE115/SurveyHrsIn!AE116</f>
        <v>0.980852419354839</v>
      </c>
      <c r="AF116" s="70"/>
      <c r="AG116" s="70"/>
      <c r="AH116" s="70"/>
      <c r="AI116" s="70"/>
      <c r="AJ116" s="70"/>
      <c r="AK116" s="70"/>
      <c r="AL116" s="70"/>
      <c r="AM116" s="70"/>
      <c r="AN116" s="70"/>
      <c r="AO116" s="70" t="n">
        <f aca="false">AVERAGE(E116:P116)</f>
        <v>0.983580650311045</v>
      </c>
      <c r="AP116" s="70" t="n">
        <f aca="false">AVERAGE(Q116:AB116)</f>
        <v>0.784879272273426</v>
      </c>
      <c r="AQ116" s="70" t="n">
        <f aca="false">AVERAGE(AC116:AN116)</f>
        <v>0.932869585253456</v>
      </c>
      <c r="AR116" s="70" t="n">
        <f aca="false">AVERAGE(E116:G116)</f>
        <v>0.990206711160549</v>
      </c>
      <c r="AS116" s="70" t="n">
        <f aca="false">AVERAGE(H116:J116)</f>
        <v>0.971950418160096</v>
      </c>
      <c r="AT116" s="70" t="n">
        <f aca="false">AVERAGE(K116:M116)</f>
        <v>0.982246117084827</v>
      </c>
      <c r="AU116" s="70" t="n">
        <f aca="false">AVERAGE(N116:P116)</f>
        <v>0.98991935483871</v>
      </c>
      <c r="AV116" s="70" t="n">
        <f aca="false">AVERAGE(Q116:S116)</f>
        <v>0.545937339989759</v>
      </c>
      <c r="AW116" s="70" t="n">
        <f aca="false">AVERAGE(T116:V116)</f>
        <v>0.877437275985663</v>
      </c>
      <c r="AX116" s="70" t="n">
        <f aca="false">AVERAGE(W116:Y116)</f>
        <v>0.947810633213859</v>
      </c>
      <c r="AY116" s="70" t="n">
        <f aca="false">AVERAGE(Z116:AB116)</f>
        <v>0.768331839904421</v>
      </c>
      <c r="AZ116" s="70" t="n">
        <f aca="false">AVERAGE(AC116:AE116)</f>
        <v>0.932869585253456</v>
      </c>
    </row>
    <row r="117" customFormat="false" ht="12.75" hidden="false" customHeight="false" outlineLevel="0" collapsed="false">
      <c r="A117" s="69" t="s">
        <v>27</v>
      </c>
      <c r="B117" s="69" t="n">
        <v>2</v>
      </c>
      <c r="C117" s="69" t="n">
        <v>107</v>
      </c>
      <c r="D117" s="70" t="n">
        <f aca="false">OphrsIn!D116/SurveyHrsIn!D117</f>
        <v>0.988978494623656</v>
      </c>
      <c r="E117" s="70" t="n">
        <f aca="false">OphrsIn!E116/SurveyHrsIn!E117</f>
        <v>0.974327956989247</v>
      </c>
      <c r="F117" s="70" t="n">
        <f aca="false">OphrsIn!F116/SurveyHrsIn!F117</f>
        <v>0.979454022988506</v>
      </c>
      <c r="G117" s="70" t="n">
        <f aca="false">OphrsIn!G116/SurveyHrsIn!G117</f>
        <v>0.99986559139785</v>
      </c>
      <c r="H117" s="70" t="n">
        <f aca="false">OphrsIn!H116/SurveyHrsIn!H117</f>
        <v>0.991805555555556</v>
      </c>
      <c r="I117" s="70" t="n">
        <f aca="false">OphrsIn!I116/SurveyHrsIn!I117</f>
        <v>0.971236559139785</v>
      </c>
      <c r="J117" s="70" t="n">
        <f aca="false">OphrsIn!J116/SurveyHrsIn!J117</f>
        <v>0.960694444444445</v>
      </c>
      <c r="K117" s="70" t="n">
        <f aca="false">OphrsIn!K116/SurveyHrsIn!K117</f>
        <v>0.970967741935484</v>
      </c>
      <c r="L117" s="70" t="n">
        <f aca="false">OphrsIn!L116/SurveyHrsIn!L117</f>
        <v>0.985752688172043</v>
      </c>
      <c r="M117" s="70" t="n">
        <f aca="false">OphrsIn!M116/SurveyHrsIn!M117</f>
        <v>0.994166666666667</v>
      </c>
      <c r="N117" s="70" t="n">
        <f aca="false">OphrsIn!N116/SurveyHrsIn!N117</f>
        <v>0.986021505376344</v>
      </c>
      <c r="O117" s="70" t="n">
        <f aca="false">OphrsIn!O116/SurveyHrsIn!O117</f>
        <v>0.983333333333333</v>
      </c>
      <c r="P117" s="70" t="n">
        <f aca="false">OphrsIn!P116/SurveyHrsIn!P117</f>
        <v>0.99247311827957</v>
      </c>
      <c r="Q117" s="70" t="n">
        <f aca="false">OphrsIn!Q116/SurveyHrsIn!Q117</f>
        <v>0.989650537634409</v>
      </c>
      <c r="R117" s="70" t="n">
        <f aca="false">OphrsIn!R116/SurveyHrsIn!R117</f>
        <v>0.980505952380952</v>
      </c>
      <c r="S117" s="70" t="n">
        <f aca="false">OphrsIn!S116/SurveyHrsIn!S117</f>
        <v>0.989112903225807</v>
      </c>
      <c r="T117" s="70" t="n">
        <f aca="false">OphrsIn!T116/SurveyHrsIn!T117</f>
        <v>0.960555555555556</v>
      </c>
      <c r="U117" s="70" t="n">
        <f aca="false">OphrsIn!U116/SurveyHrsIn!U117</f>
        <v>0.98239247311828</v>
      </c>
      <c r="V117" s="70" t="n">
        <f aca="false">OphrsIn!V116/SurveyHrsIn!V117</f>
        <v>0.982083333333333</v>
      </c>
      <c r="W117" s="70" t="n">
        <f aca="false">OphrsIn!W116/SurveyHrsIn!W117</f>
        <v>0.984677419354839</v>
      </c>
      <c r="X117" s="70" t="n">
        <f aca="false">OphrsIn!X116/SurveyHrsIn!X117</f>
        <v>0.990994623655914</v>
      </c>
      <c r="Y117" s="70" t="n">
        <f aca="false">OphrsIn!Y116/SurveyHrsIn!Y117</f>
        <v>0.993611111111111</v>
      </c>
      <c r="Z117" s="70" t="n">
        <f aca="false">OphrsIn!Z116/SurveyHrsIn!Z117</f>
        <v>0.990322580645161</v>
      </c>
      <c r="AA117" s="70" t="n">
        <f aca="false">OphrsIn!AA116/SurveyHrsIn!AA117</f>
        <v>0.991527777777778</v>
      </c>
      <c r="AB117" s="70" t="n">
        <f aca="false">OphrsIn!AB116/SurveyHrsIn!AB117</f>
        <v>0.990860215053764</v>
      </c>
      <c r="AC117" s="70" t="n">
        <f aca="false">OphrsIn!AC116/SurveyHrsIn!AC117</f>
        <v>0.999596774193548</v>
      </c>
      <c r="AD117" s="70" t="n">
        <f aca="false">OphrsIn!AD116/SurveyHrsIn!AD117</f>
        <v>0.982142857142857</v>
      </c>
      <c r="AE117" s="70" t="n">
        <f aca="false">OphrsIn!AE116/SurveyHrsIn!AE117</f>
        <v>0.918749193548387</v>
      </c>
      <c r="AF117" s="70"/>
      <c r="AG117" s="70"/>
      <c r="AH117" s="70"/>
      <c r="AI117" s="70"/>
      <c r="AJ117" s="70"/>
      <c r="AK117" s="70"/>
      <c r="AL117" s="70"/>
      <c r="AM117" s="70"/>
      <c r="AN117" s="70"/>
      <c r="AO117" s="70" t="n">
        <f aca="false">AVERAGE(E117:P117)</f>
        <v>0.982508265356569</v>
      </c>
      <c r="AP117" s="70" t="n">
        <f aca="false">AVERAGE(Q117:AB117)</f>
        <v>0.985524540237242</v>
      </c>
      <c r="AQ117" s="70" t="n">
        <f aca="false">AVERAGE(AC117:AN117)</f>
        <v>0.966829608294931</v>
      </c>
      <c r="AR117" s="70" t="n">
        <f aca="false">AVERAGE(E117:G117)</f>
        <v>0.984549190458534</v>
      </c>
      <c r="AS117" s="70" t="n">
        <f aca="false">AVERAGE(H117:J117)</f>
        <v>0.974578853046595</v>
      </c>
      <c r="AT117" s="70" t="n">
        <f aca="false">AVERAGE(K117:M117)</f>
        <v>0.983629032258064</v>
      </c>
      <c r="AU117" s="70" t="n">
        <f aca="false">AVERAGE(N117:P117)</f>
        <v>0.987275985663083</v>
      </c>
      <c r="AV117" s="70" t="n">
        <f aca="false">AVERAGE(Q117:S117)</f>
        <v>0.986423131080389</v>
      </c>
      <c r="AW117" s="70" t="n">
        <f aca="false">AVERAGE(T117:V117)</f>
        <v>0.97501045400239</v>
      </c>
      <c r="AX117" s="70" t="n">
        <f aca="false">AVERAGE(W117:Y117)</f>
        <v>0.989761051373955</v>
      </c>
      <c r="AY117" s="70" t="n">
        <f aca="false">AVERAGE(Z117:AB117)</f>
        <v>0.990903524492234</v>
      </c>
      <c r="AZ117" s="70" t="n">
        <f aca="false">AVERAGE(AC117:AE117)</f>
        <v>0.966829608294931</v>
      </c>
    </row>
    <row r="118" customFormat="false" ht="12.75" hidden="true" customHeight="false" outlineLevel="0" collapsed="false">
      <c r="A118" s="69" t="s">
        <v>12</v>
      </c>
      <c r="B118" s="69" t="n">
        <v>1</v>
      </c>
      <c r="C118" s="69" t="n">
        <v>108</v>
      </c>
      <c r="D118" s="70" t="n">
        <f aca="false">OphrsIn!D117/SurveyHrsIn!D118</f>
        <v>0.93010752688172</v>
      </c>
      <c r="E118" s="70" t="n">
        <f aca="false">OphrsIn!E117/SurveyHrsIn!E118</f>
        <v>0.977150537634409</v>
      </c>
      <c r="F118" s="70" t="n">
        <f aca="false">OphrsIn!F117/SurveyHrsIn!F118</f>
        <v>0.999281609195402</v>
      </c>
      <c r="G118" s="70" t="n">
        <f aca="false">OphrsIn!G117/SurveyHrsIn!G118</f>
        <v>0.603629032258065</v>
      </c>
      <c r="H118" s="70" t="n">
        <f aca="false">OphrsIn!H117/SurveyHrsIn!H118</f>
        <v>0.367916666666667</v>
      </c>
      <c r="I118" s="70" t="n">
        <f aca="false">OphrsIn!I117/SurveyHrsIn!I118</f>
        <v>0.986827956989247</v>
      </c>
      <c r="J118" s="70" t="n">
        <f aca="false">OphrsIn!J117/SurveyHrsIn!J118</f>
        <v>0.999444444444445</v>
      </c>
      <c r="K118" s="70" t="n">
        <f aca="false">OphrsIn!K117/SurveyHrsIn!K118</f>
        <v>0.949059139784946</v>
      </c>
      <c r="L118" s="70" t="n">
        <f aca="false">OphrsIn!L117/SurveyHrsIn!L118</f>
        <v>0.990725806451613</v>
      </c>
      <c r="M118" s="70" t="n">
        <f aca="false">OphrsIn!M117/SurveyHrsIn!M118</f>
        <v>0.999166666666667</v>
      </c>
      <c r="N118" s="70" t="n">
        <f aca="false">OphrsIn!N117/SurveyHrsIn!N118</f>
        <v>0.978091397849462</v>
      </c>
      <c r="O118" s="70" t="n">
        <f aca="false">OphrsIn!O117/SurveyHrsIn!O118</f>
        <v>0.997361111111111</v>
      </c>
      <c r="P118" s="70" t="n">
        <f aca="false">OphrsIn!P117/SurveyHrsIn!P118</f>
        <v>0.516129032258065</v>
      </c>
      <c r="Q118" s="70" t="n">
        <f aca="false">OphrsIn!Q117/SurveyHrsIn!Q118</f>
        <v>0.413440860215054</v>
      </c>
      <c r="R118" s="70" t="n">
        <f aca="false">OphrsIn!R117/SurveyHrsIn!R118</f>
        <v>0.983779761904762</v>
      </c>
      <c r="S118" s="70" t="n">
        <f aca="false">OphrsIn!S117/SurveyHrsIn!S118</f>
        <v>0.893682795698925</v>
      </c>
      <c r="T118" s="70" t="n">
        <f aca="false">OphrsIn!T117/SurveyHrsIn!T118</f>
        <v>0.912083333333333</v>
      </c>
      <c r="U118" s="70" t="n">
        <f aca="false">OphrsIn!U117/SurveyHrsIn!U118</f>
        <v>0.997849462365591</v>
      </c>
      <c r="V118" s="70" t="n">
        <f aca="false">OphrsIn!V117/SurveyHrsIn!V118</f>
        <v>0.990555555555556</v>
      </c>
      <c r="W118" s="70" t="n">
        <f aca="false">OphrsIn!W117/SurveyHrsIn!W118</f>
        <v>0.394086021505376</v>
      </c>
      <c r="X118" s="70" t="n">
        <f aca="false">OphrsIn!X117/SurveyHrsIn!X118</f>
        <v>0</v>
      </c>
      <c r="Y118" s="70" t="n">
        <f aca="false">OphrsIn!Y117/SurveyHrsIn!Y118</f>
        <v>0</v>
      </c>
      <c r="Z118" s="70" t="n">
        <f aca="false">OphrsIn!Z117/SurveyHrsIn!Z118</f>
        <v>0.105510752688172</v>
      </c>
      <c r="AA118" s="70" t="n">
        <f aca="false">OphrsIn!AA117/SurveyHrsIn!AA118</f>
        <v>0</v>
      </c>
      <c r="AB118" s="70" t="n">
        <f aca="false">OphrsIn!AB117/SurveyHrsIn!AB118</f>
        <v>0.000403225806451613</v>
      </c>
      <c r="AC118" s="70" t="n">
        <f aca="false">OphrsIn!AC117/SurveyHrsIn!AC118</f>
        <v>0</v>
      </c>
      <c r="AD118" s="70" t="n">
        <f aca="false">OphrsIn!AD117/SurveyHrsIn!AD118</f>
        <v>0</v>
      </c>
      <c r="AE118" s="70" t="n">
        <f aca="false">OphrsIn!AE117/SurveyHrsIn!AE118</f>
        <v>0</v>
      </c>
      <c r="AF118" s="70"/>
      <c r="AG118" s="70"/>
      <c r="AH118" s="70"/>
      <c r="AI118" s="70"/>
      <c r="AJ118" s="70"/>
      <c r="AK118" s="70"/>
      <c r="AL118" s="70"/>
      <c r="AM118" s="70"/>
      <c r="AN118" s="70"/>
      <c r="AO118" s="70" t="n">
        <f aca="false">AVERAGE(E118:P118)</f>
        <v>0.863731950109175</v>
      </c>
      <c r="AP118" s="70" t="n">
        <f aca="false">AVERAGE(Q118:AB118)</f>
        <v>0.474282647422768</v>
      </c>
      <c r="AQ118" s="70" t="n">
        <f aca="false">AVERAGE(AC118:AN118)</f>
        <v>0</v>
      </c>
      <c r="AR118" s="70" t="n">
        <f aca="false">AVERAGE(E118:G118)</f>
        <v>0.860020393029292</v>
      </c>
      <c r="AS118" s="70" t="n">
        <f aca="false">AVERAGE(H118:J118)</f>
        <v>0.784729689366786</v>
      </c>
      <c r="AT118" s="70" t="n">
        <f aca="false">AVERAGE(K118:M118)</f>
        <v>0.979650537634409</v>
      </c>
      <c r="AU118" s="70" t="n">
        <f aca="false">AVERAGE(N118:P118)</f>
        <v>0.830527180406213</v>
      </c>
      <c r="AV118" s="70" t="n">
        <f aca="false">AVERAGE(Q118:S118)</f>
        <v>0.763634472606247</v>
      </c>
      <c r="AW118" s="70" t="n">
        <f aca="false">AVERAGE(T118:V118)</f>
        <v>0.96682945041816</v>
      </c>
      <c r="AX118" s="70" t="n">
        <f aca="false">AVERAGE(W118:Y118)</f>
        <v>0.131362007168459</v>
      </c>
      <c r="AY118" s="70" t="n">
        <f aca="false">AVERAGE(Z118:AB118)</f>
        <v>0.0353046594982079</v>
      </c>
      <c r="AZ118" s="70" t="n">
        <f aca="false">AVERAGE(AC118:AE118)</f>
        <v>0</v>
      </c>
    </row>
    <row r="119" customFormat="false" ht="12.75" hidden="true" customHeight="false" outlineLevel="0" collapsed="false">
      <c r="A119" s="69" t="s">
        <v>12</v>
      </c>
      <c r="B119" s="69" t="n">
        <v>1</v>
      </c>
      <c r="C119" s="69" t="n">
        <v>109</v>
      </c>
      <c r="D119" s="70" t="n">
        <f aca="false">OphrsIn!D118/SurveyHrsIn!D119</f>
        <v>0.985215053763441</v>
      </c>
      <c r="E119" s="70" t="n">
        <f aca="false">OphrsIn!E118/SurveyHrsIn!E119</f>
        <v>0.776881720430108</v>
      </c>
      <c r="F119" s="70" t="n">
        <f aca="false">OphrsIn!F118/SurveyHrsIn!F119</f>
        <v>0.806896551724138</v>
      </c>
      <c r="G119" s="70" t="n">
        <f aca="false">OphrsIn!G118/SurveyHrsIn!G119</f>
        <v>0.681048387096774</v>
      </c>
      <c r="H119" s="70" t="n">
        <f aca="false">OphrsIn!H118/SurveyHrsIn!H119</f>
        <v>0.945</v>
      </c>
      <c r="I119" s="70" t="n">
        <f aca="false">OphrsIn!I118/SurveyHrsIn!I119</f>
        <v>0.974596774193548</v>
      </c>
      <c r="J119" s="70" t="n">
        <f aca="false">OphrsIn!J118/SurveyHrsIn!J119</f>
        <v>0.945277777777778</v>
      </c>
      <c r="K119" s="70" t="n">
        <f aca="false">OphrsIn!K118/SurveyHrsIn!K119</f>
        <v>0.976747311827957</v>
      </c>
      <c r="L119" s="70" t="n">
        <f aca="false">OphrsIn!L118/SurveyHrsIn!L119</f>
        <v>0.969086021505376</v>
      </c>
      <c r="M119" s="70" t="n">
        <f aca="false">OphrsIn!M118/SurveyHrsIn!M119</f>
        <v>0.991388888888889</v>
      </c>
      <c r="N119" s="70" t="n">
        <f aca="false">OphrsIn!N118/SurveyHrsIn!N119</f>
        <v>0.988844086021505</v>
      </c>
      <c r="O119" s="70" t="n">
        <f aca="false">OphrsIn!O118/SurveyHrsIn!O119</f>
        <v>0.991388888888889</v>
      </c>
      <c r="P119" s="70" t="n">
        <f aca="false">OphrsIn!P118/SurveyHrsIn!P119</f>
        <v>0.81989247311828</v>
      </c>
      <c r="Q119" s="70" t="n">
        <f aca="false">OphrsIn!Q118/SurveyHrsIn!Q119</f>
        <v>0.998521505376344</v>
      </c>
      <c r="R119" s="70" t="n">
        <f aca="false">OphrsIn!R118/SurveyHrsIn!R119</f>
        <v>0.973958333333333</v>
      </c>
      <c r="S119" s="70" t="n">
        <f aca="false">OphrsIn!S118/SurveyHrsIn!S119</f>
        <v>0.881989247311828</v>
      </c>
      <c r="T119" s="70" t="n">
        <f aca="false">OphrsIn!T118/SurveyHrsIn!T119</f>
        <v>0.901111111111111</v>
      </c>
      <c r="U119" s="70" t="n">
        <f aca="false">OphrsIn!U118/SurveyHrsIn!U119</f>
        <v>0.934677419354839</v>
      </c>
      <c r="V119" s="70" t="n">
        <f aca="false">OphrsIn!V118/SurveyHrsIn!V119</f>
        <v>0.714722222222222</v>
      </c>
      <c r="W119" s="70" t="n">
        <f aca="false">OphrsIn!W118/SurveyHrsIn!W119</f>
        <v>0.983333333333333</v>
      </c>
      <c r="X119" s="70" t="n">
        <f aca="false">OphrsIn!X118/SurveyHrsIn!X119</f>
        <v>0.973252688172043</v>
      </c>
      <c r="Y119" s="70" t="n">
        <f aca="false">OphrsIn!Y118/SurveyHrsIn!Y119</f>
        <v>0.967361111111111</v>
      </c>
      <c r="Z119" s="70" t="n">
        <f aca="false">OphrsIn!Z118/SurveyHrsIn!Z119</f>
        <v>0.987231182795699</v>
      </c>
      <c r="AA119" s="70" t="n">
        <f aca="false">OphrsIn!AA118/SurveyHrsIn!AA119</f>
        <v>0.99875</v>
      </c>
      <c r="AB119" s="70" t="n">
        <f aca="false">OphrsIn!AB118/SurveyHrsIn!AB119</f>
        <v>0.965322580645161</v>
      </c>
      <c r="AC119" s="70" t="n">
        <f aca="false">OphrsIn!AC118/SurveyHrsIn!AC119</f>
        <v>0.980779569892473</v>
      </c>
      <c r="AD119" s="70" t="n">
        <f aca="false">OphrsIn!AD118/SurveyHrsIn!AD119</f>
        <v>0.880505952380952</v>
      </c>
      <c r="AE119" s="70" t="n">
        <f aca="false">OphrsIn!AE118/SurveyHrsIn!AE119</f>
        <v>0.936456048387097</v>
      </c>
      <c r="AF119" s="70"/>
      <c r="AG119" s="70"/>
      <c r="AH119" s="70"/>
      <c r="AI119" s="70"/>
      <c r="AJ119" s="70"/>
      <c r="AK119" s="70"/>
      <c r="AL119" s="70"/>
      <c r="AM119" s="70"/>
      <c r="AN119" s="70"/>
      <c r="AO119" s="70" t="n">
        <f aca="false">AVERAGE(E119:P119)</f>
        <v>0.905587406789437</v>
      </c>
      <c r="AP119" s="70" t="n">
        <f aca="false">AVERAGE(Q119:AB119)</f>
        <v>0.940019227897252</v>
      </c>
      <c r="AQ119" s="70" t="n">
        <f aca="false">AVERAGE(AC119:AN119)</f>
        <v>0.932580523553507</v>
      </c>
      <c r="AR119" s="70" t="n">
        <f aca="false">AVERAGE(E119:G119)</f>
        <v>0.75494221975034</v>
      </c>
      <c r="AS119" s="70" t="n">
        <f aca="false">AVERAGE(H119:J119)</f>
        <v>0.954958183990442</v>
      </c>
      <c r="AT119" s="70" t="n">
        <f aca="false">AVERAGE(K119:M119)</f>
        <v>0.979074074074074</v>
      </c>
      <c r="AU119" s="70" t="n">
        <f aca="false">AVERAGE(N119:P119)</f>
        <v>0.933375149342891</v>
      </c>
      <c r="AV119" s="70" t="n">
        <f aca="false">AVERAGE(Q119:S119)</f>
        <v>0.951489695340502</v>
      </c>
      <c r="AW119" s="70" t="n">
        <f aca="false">AVERAGE(T119:V119)</f>
        <v>0.850170250896058</v>
      </c>
      <c r="AX119" s="70" t="n">
        <f aca="false">AVERAGE(W119:Y119)</f>
        <v>0.974649044205496</v>
      </c>
      <c r="AY119" s="70" t="n">
        <f aca="false">AVERAGE(Z119:AB119)</f>
        <v>0.983767921146953</v>
      </c>
      <c r="AZ119" s="70" t="n">
        <f aca="false">AVERAGE(AC119:AE119)</f>
        <v>0.932580523553507</v>
      </c>
    </row>
    <row r="120" customFormat="false" ht="12.75" hidden="true" customHeight="false" outlineLevel="0" collapsed="false">
      <c r="A120" s="69" t="s">
        <v>12</v>
      </c>
      <c r="B120" s="69" t="n">
        <v>1</v>
      </c>
      <c r="C120" s="69" t="n">
        <v>110</v>
      </c>
      <c r="D120" s="70" t="n">
        <f aca="false">OphrsIn!D119/SurveyHrsIn!D120</f>
        <v>0.81989247311828</v>
      </c>
      <c r="E120" s="70" t="n">
        <f aca="false">OphrsIn!E119/SurveyHrsIn!E120</f>
        <v>0.896505376344086</v>
      </c>
      <c r="F120" s="70" t="n">
        <f aca="false">OphrsIn!F119/SurveyHrsIn!F120</f>
        <v>0.993534482758621</v>
      </c>
      <c r="G120" s="70" t="n">
        <f aca="false">OphrsIn!G119/SurveyHrsIn!G120</f>
        <v>0.746908602150538</v>
      </c>
      <c r="H120" s="70" t="n">
        <f aca="false">OphrsIn!H119/SurveyHrsIn!H120</f>
        <v>0.935555555555556</v>
      </c>
      <c r="I120" s="70" t="n">
        <f aca="false">OphrsIn!I119/SurveyHrsIn!I120</f>
        <v>0.946505376344086</v>
      </c>
      <c r="J120" s="70" t="n">
        <f aca="false">OphrsIn!J119/SurveyHrsIn!J120</f>
        <v>0.992638888888889</v>
      </c>
      <c r="K120" s="70" t="n">
        <f aca="false">OphrsIn!K119/SurveyHrsIn!K120</f>
        <v>0.985483870967742</v>
      </c>
      <c r="L120" s="70" t="n">
        <f aca="false">OphrsIn!L119/SurveyHrsIn!L120</f>
        <v>0.988575268817204</v>
      </c>
      <c r="M120" s="70" t="n">
        <f aca="false">OphrsIn!M119/SurveyHrsIn!M120</f>
        <v>0.98625</v>
      </c>
      <c r="N120" s="70" t="n">
        <f aca="false">OphrsIn!N119/SurveyHrsIn!N120</f>
        <v>0.971102150537634</v>
      </c>
      <c r="O120" s="70" t="n">
        <f aca="false">OphrsIn!O119/SurveyHrsIn!O120</f>
        <v>0.95125</v>
      </c>
      <c r="P120" s="70" t="n">
        <f aca="false">OphrsIn!P119/SurveyHrsIn!P120</f>
        <v>0.793010752688172</v>
      </c>
      <c r="Q120" s="70" t="n">
        <f aca="false">OphrsIn!Q119/SurveyHrsIn!Q120</f>
        <v>0.86505376344086</v>
      </c>
      <c r="R120" s="70" t="n">
        <f aca="false">OphrsIn!R119/SurveyHrsIn!R120</f>
        <v>0.925</v>
      </c>
      <c r="S120" s="70" t="n">
        <f aca="false">OphrsIn!S119/SurveyHrsIn!S120</f>
        <v>0.961693548387097</v>
      </c>
      <c r="T120" s="70" t="n">
        <f aca="false">OphrsIn!T119/SurveyHrsIn!T120</f>
        <v>0.910833333333333</v>
      </c>
      <c r="U120" s="70" t="n">
        <f aca="false">OphrsIn!U119/SurveyHrsIn!U120</f>
        <v>0.796102150537634</v>
      </c>
      <c r="V120" s="70" t="n">
        <f aca="false">OphrsIn!V119/SurveyHrsIn!V120</f>
        <v>0.14875</v>
      </c>
      <c r="W120" s="70" t="n">
        <f aca="false">OphrsIn!W119/SurveyHrsIn!W120</f>
        <v>0.00147849462365591</v>
      </c>
      <c r="X120" s="70" t="n">
        <f aca="false">OphrsIn!X119/SurveyHrsIn!X120</f>
        <v>0.0154569892473118</v>
      </c>
      <c r="Y120" s="70" t="n">
        <f aca="false">OphrsIn!Y119/SurveyHrsIn!Y120</f>
        <v>0.880138888888889</v>
      </c>
      <c r="Z120" s="70" t="n">
        <f aca="false">OphrsIn!Z119/SurveyHrsIn!Z120</f>
        <v>0.931317204301075</v>
      </c>
      <c r="AA120" s="70" t="n">
        <f aca="false">OphrsIn!AA119/SurveyHrsIn!AA120</f>
        <v>0.962222222222222</v>
      </c>
      <c r="AB120" s="70" t="n">
        <f aca="false">OphrsIn!AB119/SurveyHrsIn!AB120</f>
        <v>0.932795698924731</v>
      </c>
      <c r="AC120" s="70" t="n">
        <f aca="false">OphrsIn!AC119/SurveyHrsIn!AC120</f>
        <v>0.98991935483871</v>
      </c>
      <c r="AD120" s="70" t="n">
        <f aca="false">OphrsIn!AD119/SurveyHrsIn!AD120</f>
        <v>0.954017857142857</v>
      </c>
      <c r="AE120" s="70" t="n">
        <f aca="false">OphrsIn!AE119/SurveyHrsIn!AE120</f>
        <v>0.967119220430108</v>
      </c>
      <c r="AF120" s="70"/>
      <c r="AG120" s="70"/>
      <c r="AH120" s="70"/>
      <c r="AI120" s="70"/>
      <c r="AJ120" s="70"/>
      <c r="AK120" s="70"/>
      <c r="AL120" s="70"/>
      <c r="AM120" s="70"/>
      <c r="AN120" s="70"/>
      <c r="AO120" s="70" t="n">
        <f aca="false">AVERAGE(E120:P120)</f>
        <v>0.932276693754377</v>
      </c>
      <c r="AP120" s="70" t="n">
        <f aca="false">AVERAGE(Q120:AB120)</f>
        <v>0.694236857825568</v>
      </c>
      <c r="AQ120" s="70" t="n">
        <f aca="false">AVERAGE(AC120:AN120)</f>
        <v>0.970352144137225</v>
      </c>
      <c r="AR120" s="70" t="n">
        <f aca="false">AVERAGE(E120:G120)</f>
        <v>0.878982820417748</v>
      </c>
      <c r="AS120" s="70" t="n">
        <f aca="false">AVERAGE(H120:J120)</f>
        <v>0.958233273596177</v>
      </c>
      <c r="AT120" s="70" t="n">
        <f aca="false">AVERAGE(K120:M120)</f>
        <v>0.986769713261649</v>
      </c>
      <c r="AU120" s="70" t="n">
        <f aca="false">AVERAGE(N120:P120)</f>
        <v>0.905120967741936</v>
      </c>
      <c r="AV120" s="70" t="n">
        <f aca="false">AVERAGE(Q120:S120)</f>
        <v>0.917249103942652</v>
      </c>
      <c r="AW120" s="70" t="n">
        <f aca="false">AVERAGE(T120:V120)</f>
        <v>0.618561827956989</v>
      </c>
      <c r="AX120" s="70" t="n">
        <f aca="false">AVERAGE(W120:Y120)</f>
        <v>0.299024790919952</v>
      </c>
      <c r="AY120" s="70" t="n">
        <f aca="false">AVERAGE(Z120:AB120)</f>
        <v>0.942111708482676</v>
      </c>
      <c r="AZ120" s="70" t="n">
        <f aca="false">AVERAGE(AC120:AE120)</f>
        <v>0.970352144137225</v>
      </c>
    </row>
    <row r="121" customFormat="false" ht="12.75" hidden="true" customHeight="false" outlineLevel="0" collapsed="false">
      <c r="A121" s="69" t="s">
        <v>12</v>
      </c>
      <c r="B121" s="69" t="n">
        <v>1</v>
      </c>
      <c r="C121" s="69" t="n">
        <v>111</v>
      </c>
      <c r="D121" s="70" t="n">
        <f aca="false">OphrsIn!D120/SurveyHrsIn!D121</f>
        <v>0.990591397849462</v>
      </c>
      <c r="E121" s="70" t="n">
        <f aca="false">OphrsIn!E120/SurveyHrsIn!E121</f>
        <v>0.955645161290323</v>
      </c>
      <c r="F121" s="70" t="n">
        <f aca="false">OphrsIn!F120/SurveyHrsIn!F121</f>
        <v>0.992528735632184</v>
      </c>
      <c r="G121" s="70" t="n">
        <f aca="false">OphrsIn!G120/SurveyHrsIn!G121</f>
        <v>0.711155913978495</v>
      </c>
      <c r="H121" s="70" t="n">
        <f aca="false">OphrsIn!H120/SurveyHrsIn!H121</f>
        <v>0.975</v>
      </c>
      <c r="I121" s="70" t="n">
        <f aca="false">OphrsIn!I120/SurveyHrsIn!I121</f>
        <v>0.989247311827957</v>
      </c>
      <c r="J121" s="70" t="n">
        <f aca="false">OphrsIn!J120/SurveyHrsIn!J121</f>
        <v>0.999722222222222</v>
      </c>
      <c r="K121" s="70" t="n">
        <f aca="false">OphrsIn!K120/SurveyHrsIn!K121</f>
        <v>0.995564516129032</v>
      </c>
      <c r="L121" s="70" t="n">
        <f aca="false">OphrsIn!L120/SurveyHrsIn!L121</f>
        <v>0.982795698924731</v>
      </c>
      <c r="M121" s="70" t="n">
        <f aca="false">OphrsIn!M120/SurveyHrsIn!M121</f>
        <v>0.985138888888889</v>
      </c>
      <c r="N121" s="70" t="n">
        <f aca="false">OphrsIn!N120/SurveyHrsIn!N121</f>
        <v>0.991935483870968</v>
      </c>
      <c r="O121" s="70" t="n">
        <f aca="false">OphrsIn!O120/SurveyHrsIn!O121</f>
        <v>0.970138888888889</v>
      </c>
      <c r="P121" s="70" t="n">
        <f aca="false">OphrsIn!P120/SurveyHrsIn!P121</f>
        <v>0.793010752688172</v>
      </c>
      <c r="Q121" s="70" t="n">
        <f aca="false">OphrsIn!Q120/SurveyHrsIn!Q121</f>
        <v>0.65255376344086</v>
      </c>
      <c r="R121" s="70" t="n">
        <f aca="false">OphrsIn!R120/SurveyHrsIn!R121</f>
        <v>0.720982142857143</v>
      </c>
      <c r="S121" s="70" t="n">
        <f aca="false">OphrsIn!S120/SurveyHrsIn!S121</f>
        <v>0.785349462365591</v>
      </c>
      <c r="T121" s="70" t="n">
        <f aca="false">OphrsIn!T120/SurveyHrsIn!T121</f>
        <v>0.915416666666667</v>
      </c>
      <c r="U121" s="70" t="n">
        <f aca="false">OphrsIn!U120/SurveyHrsIn!U121</f>
        <v>0.990322580645161</v>
      </c>
      <c r="V121" s="70" t="n">
        <f aca="false">OphrsIn!V120/SurveyHrsIn!V121</f>
        <v>0.977222222222222</v>
      </c>
      <c r="W121" s="70" t="n">
        <f aca="false">OphrsIn!W120/SurveyHrsIn!W121</f>
        <v>0.989381720430108</v>
      </c>
      <c r="X121" s="70" t="n">
        <f aca="false">OphrsIn!X120/SurveyHrsIn!X121</f>
        <v>0.969354838709678</v>
      </c>
      <c r="Y121" s="70" t="n">
        <f aca="false">OphrsIn!Y120/SurveyHrsIn!Y121</f>
        <v>0.982222222222222</v>
      </c>
      <c r="Z121" s="70" t="n">
        <f aca="false">OphrsIn!Z120/SurveyHrsIn!Z121</f>
        <v>0.87002688172043</v>
      </c>
      <c r="AA121" s="70" t="n">
        <f aca="false">OphrsIn!AA120/SurveyHrsIn!AA121</f>
        <v>0.997083333333333</v>
      </c>
      <c r="AB121" s="70" t="n">
        <f aca="false">OphrsIn!AB120/SurveyHrsIn!AB121</f>
        <v>0.983467741935484</v>
      </c>
      <c r="AC121" s="70" t="n">
        <f aca="false">OphrsIn!AC120/SurveyHrsIn!AC121</f>
        <v>0.994086021505376</v>
      </c>
      <c r="AD121" s="70" t="n">
        <f aca="false">OphrsIn!AD120/SurveyHrsIn!AD121</f>
        <v>0.988541666666667</v>
      </c>
      <c r="AE121" s="70" t="n">
        <f aca="false">OphrsIn!AE120/SurveyHrsIn!AE121</f>
        <v>0.944467876344086</v>
      </c>
      <c r="AF121" s="70"/>
      <c r="AG121" s="70"/>
      <c r="AH121" s="70"/>
      <c r="AI121" s="70"/>
      <c r="AJ121" s="70"/>
      <c r="AK121" s="70"/>
      <c r="AL121" s="70"/>
      <c r="AM121" s="70"/>
      <c r="AN121" s="70"/>
      <c r="AO121" s="70" t="n">
        <f aca="false">AVERAGE(E121:P121)</f>
        <v>0.945156964528488</v>
      </c>
      <c r="AP121" s="70" t="n">
        <f aca="false">AVERAGE(Q121:AB121)</f>
        <v>0.902781964712408</v>
      </c>
      <c r="AQ121" s="70" t="n">
        <f aca="false">AVERAGE(AC121:AN121)</f>
        <v>0.975698521505377</v>
      </c>
      <c r="AR121" s="70" t="n">
        <f aca="false">AVERAGE(E121:G121)</f>
        <v>0.886443270300334</v>
      </c>
      <c r="AS121" s="70" t="n">
        <f aca="false">AVERAGE(H121:J121)</f>
        <v>0.987989844683393</v>
      </c>
      <c r="AT121" s="70" t="n">
        <f aca="false">AVERAGE(K121:M121)</f>
        <v>0.987833034647551</v>
      </c>
      <c r="AU121" s="70" t="n">
        <f aca="false">AVERAGE(N121:P121)</f>
        <v>0.918361708482676</v>
      </c>
      <c r="AV121" s="70" t="n">
        <f aca="false">AVERAGE(Q121:S121)</f>
        <v>0.719628456221198</v>
      </c>
      <c r="AW121" s="70" t="n">
        <f aca="false">AVERAGE(T121:V121)</f>
        <v>0.96098715651135</v>
      </c>
      <c r="AX121" s="70" t="n">
        <f aca="false">AVERAGE(W121:Y121)</f>
        <v>0.980319593787336</v>
      </c>
      <c r="AY121" s="70" t="n">
        <f aca="false">AVERAGE(Z121:AB121)</f>
        <v>0.950192652329749</v>
      </c>
      <c r="AZ121" s="70" t="n">
        <f aca="false">AVERAGE(AC121:AE121)</f>
        <v>0.975698521505377</v>
      </c>
    </row>
    <row r="122" customFormat="false" ht="12.75" hidden="true" customHeight="false" outlineLevel="0" collapsed="false">
      <c r="A122" s="69" t="s">
        <v>12</v>
      </c>
      <c r="B122" s="69" t="n">
        <v>1</v>
      </c>
      <c r="C122" s="69" t="n">
        <v>112</v>
      </c>
      <c r="D122" s="70" t="n">
        <f aca="false">OphrsIn!D121/SurveyHrsIn!D122</f>
        <v>0.967741935483871</v>
      </c>
      <c r="E122" s="70" t="n">
        <f aca="false">OphrsIn!E121/SurveyHrsIn!E122</f>
        <v>0.966397849462366</v>
      </c>
      <c r="F122" s="70" t="n">
        <f aca="false">OphrsIn!F121/SurveyHrsIn!F122</f>
        <v>0.998275862068966</v>
      </c>
      <c r="G122" s="70" t="n">
        <f aca="false">OphrsIn!G121/SurveyHrsIn!G122</f>
        <v>0.648924731182796</v>
      </c>
      <c r="H122" s="70" t="n">
        <f aca="false">OphrsIn!H121/SurveyHrsIn!H122</f>
        <v>0.953333333333333</v>
      </c>
      <c r="I122" s="70" t="n">
        <f aca="false">OphrsIn!I121/SurveyHrsIn!I122</f>
        <v>0.97741935483871</v>
      </c>
      <c r="J122" s="70" t="n">
        <f aca="false">OphrsIn!J121/SurveyHrsIn!J122</f>
        <v>0.973055555555556</v>
      </c>
      <c r="K122" s="70" t="n">
        <f aca="false">OphrsIn!K121/SurveyHrsIn!K122</f>
        <v>0.997849462365591</v>
      </c>
      <c r="L122" s="70" t="n">
        <f aca="false">OphrsIn!L121/SurveyHrsIn!L122</f>
        <v>0.991263440860215</v>
      </c>
      <c r="M122" s="70" t="n">
        <f aca="false">OphrsIn!M121/SurveyHrsIn!M122</f>
        <v>0.981527777777778</v>
      </c>
      <c r="N122" s="70" t="n">
        <f aca="false">OphrsIn!N121/SurveyHrsIn!N122</f>
        <v>0.973655913978495</v>
      </c>
      <c r="O122" s="70" t="n">
        <f aca="false">OphrsIn!O121/SurveyHrsIn!O122</f>
        <v>0.987638888888889</v>
      </c>
      <c r="P122" s="70" t="n">
        <f aca="false">OphrsIn!P121/SurveyHrsIn!P122</f>
        <v>0.775537634408602</v>
      </c>
      <c r="Q122" s="70" t="n">
        <f aca="false">OphrsIn!Q121/SurveyHrsIn!Q122</f>
        <v>0.863037634408602</v>
      </c>
      <c r="R122" s="70" t="n">
        <f aca="false">OphrsIn!R121/SurveyHrsIn!R122</f>
        <v>0.740178571428571</v>
      </c>
      <c r="S122" s="70" t="n">
        <f aca="false">OphrsIn!S121/SurveyHrsIn!S122</f>
        <v>0.61236559139785</v>
      </c>
      <c r="T122" s="70" t="n">
        <f aca="false">OphrsIn!T121/SurveyHrsIn!T122</f>
        <v>0.825972222222222</v>
      </c>
      <c r="U122" s="70" t="n">
        <f aca="false">OphrsIn!U121/SurveyHrsIn!U122</f>
        <v>0.94260752688172</v>
      </c>
      <c r="V122" s="70" t="n">
        <f aca="false">OphrsIn!V121/SurveyHrsIn!V122</f>
        <v>0.932916666666667</v>
      </c>
      <c r="W122" s="70" t="n">
        <f aca="false">OphrsIn!W121/SurveyHrsIn!W122</f>
        <v>0.957795698924731</v>
      </c>
      <c r="X122" s="70" t="n">
        <f aca="false">OphrsIn!X121/SurveyHrsIn!X122</f>
        <v>0.981854838709677</v>
      </c>
      <c r="Y122" s="70" t="n">
        <f aca="false">OphrsIn!Y121/SurveyHrsIn!Y122</f>
        <v>0.961388888888889</v>
      </c>
      <c r="Z122" s="70" t="n">
        <f aca="false">OphrsIn!Z121/SurveyHrsIn!Z122</f>
        <v>0.931989247311828</v>
      </c>
      <c r="AA122" s="70" t="n">
        <f aca="false">OphrsIn!AA121/SurveyHrsIn!AA122</f>
        <v>0.929027777777778</v>
      </c>
      <c r="AB122" s="70" t="n">
        <f aca="false">OphrsIn!AB121/SurveyHrsIn!AB122</f>
        <v>0.974059139784946</v>
      </c>
      <c r="AC122" s="70" t="n">
        <f aca="false">OphrsIn!AC121/SurveyHrsIn!AC122</f>
        <v>0.971370967741936</v>
      </c>
      <c r="AD122" s="70" t="n">
        <f aca="false">OphrsIn!AD121/SurveyHrsIn!AD122</f>
        <v>0.945684523809524</v>
      </c>
      <c r="AE122" s="70" t="n">
        <f aca="false">OphrsIn!AE121/SurveyHrsIn!AE122</f>
        <v>0.949096505376344</v>
      </c>
      <c r="AF122" s="70"/>
      <c r="AG122" s="70"/>
      <c r="AH122" s="70"/>
      <c r="AI122" s="70"/>
      <c r="AJ122" s="70"/>
      <c r="AK122" s="70"/>
      <c r="AL122" s="70"/>
      <c r="AM122" s="70"/>
      <c r="AN122" s="70"/>
      <c r="AO122" s="70" t="n">
        <f aca="false">AVERAGE(E122:P122)</f>
        <v>0.935406650393441</v>
      </c>
      <c r="AP122" s="70" t="n">
        <f aca="false">AVERAGE(Q122:AB122)</f>
        <v>0.887766150366957</v>
      </c>
      <c r="AQ122" s="70" t="n">
        <f aca="false">AVERAGE(AC122:AN122)</f>
        <v>0.955383998975934</v>
      </c>
      <c r="AR122" s="70" t="n">
        <f aca="false">AVERAGE(E122:G122)</f>
        <v>0.871199480904709</v>
      </c>
      <c r="AS122" s="70" t="n">
        <f aca="false">AVERAGE(H122:J122)</f>
        <v>0.967936081242533</v>
      </c>
      <c r="AT122" s="70" t="n">
        <f aca="false">AVERAGE(K122:M122)</f>
        <v>0.990213560334528</v>
      </c>
      <c r="AU122" s="70" t="n">
        <f aca="false">AVERAGE(N122:P122)</f>
        <v>0.912277479091995</v>
      </c>
      <c r="AV122" s="70" t="n">
        <f aca="false">AVERAGE(Q122:S122)</f>
        <v>0.738527265745008</v>
      </c>
      <c r="AW122" s="70" t="n">
        <f aca="false">AVERAGE(T122:V122)</f>
        <v>0.90049880525687</v>
      </c>
      <c r="AX122" s="70" t="n">
        <f aca="false">AVERAGE(W122:Y122)</f>
        <v>0.967013142174433</v>
      </c>
      <c r="AY122" s="70" t="n">
        <f aca="false">AVERAGE(Z122:AB122)</f>
        <v>0.945025388291517</v>
      </c>
      <c r="AZ122" s="70" t="n">
        <f aca="false">AVERAGE(AC122:AE122)</f>
        <v>0.955383998975934</v>
      </c>
    </row>
    <row r="123" customFormat="false" ht="12.75" hidden="true" customHeight="false" outlineLevel="0" collapsed="false">
      <c r="A123" s="69" t="s">
        <v>12</v>
      </c>
      <c r="B123" s="69" t="n">
        <v>1</v>
      </c>
      <c r="C123" s="69" t="n">
        <v>113</v>
      </c>
      <c r="D123" s="70" t="n">
        <f aca="false">OphrsIn!D122/SurveyHrsIn!D123</f>
        <v>0.751344086021505</v>
      </c>
      <c r="E123" s="70" t="n">
        <f aca="false">OphrsIn!E122/SurveyHrsIn!E123</f>
        <v>0.870967741935484</v>
      </c>
      <c r="F123" s="70" t="n">
        <f aca="false">OphrsIn!F122/SurveyHrsIn!F123</f>
        <v>0.77183908045977</v>
      </c>
      <c r="G123" s="70" t="n">
        <f aca="false">OphrsIn!G122/SurveyHrsIn!G123</f>
        <v>0.178225806451613</v>
      </c>
      <c r="H123" s="70" t="n">
        <f aca="false">OphrsIn!H122/SurveyHrsIn!H123</f>
        <v>0.962222222222222</v>
      </c>
      <c r="I123" s="70" t="n">
        <f aca="false">OphrsIn!I122/SurveyHrsIn!I123</f>
        <v>0.780241935483871</v>
      </c>
      <c r="J123" s="70" t="n">
        <f aca="false">OphrsIn!J122/SurveyHrsIn!J123</f>
        <v>0.919305555555556</v>
      </c>
      <c r="K123" s="70" t="n">
        <f aca="false">OphrsIn!K122/SurveyHrsIn!K123</f>
        <v>0.979569892473118</v>
      </c>
      <c r="L123" s="70" t="n">
        <f aca="false">OphrsIn!L122/SurveyHrsIn!L123</f>
        <v>0.94489247311828</v>
      </c>
      <c r="M123" s="70" t="n">
        <f aca="false">OphrsIn!M122/SurveyHrsIn!M123</f>
        <v>0.990694444444444</v>
      </c>
      <c r="N123" s="70" t="n">
        <f aca="false">OphrsIn!N122/SurveyHrsIn!N123</f>
        <v>0.984811827956989</v>
      </c>
      <c r="O123" s="70" t="n">
        <f aca="false">OphrsIn!O122/SurveyHrsIn!O123</f>
        <v>0.849305555555556</v>
      </c>
      <c r="P123" s="70" t="n">
        <f aca="false">OphrsIn!P122/SurveyHrsIn!P123</f>
        <v>0.805645161290323</v>
      </c>
      <c r="Q123" s="70" t="n">
        <f aca="false">OphrsIn!Q122/SurveyHrsIn!Q123</f>
        <v>0.926881720430108</v>
      </c>
      <c r="R123" s="70" t="n">
        <f aca="false">OphrsIn!R122/SurveyHrsIn!R123</f>
        <v>0.980357142857143</v>
      </c>
      <c r="S123" s="70" t="n">
        <f aca="false">OphrsIn!S122/SurveyHrsIn!S123</f>
        <v>0.815322580645161</v>
      </c>
      <c r="T123" s="70" t="n">
        <f aca="false">OphrsIn!T122/SurveyHrsIn!T123</f>
        <v>0.955694444444445</v>
      </c>
      <c r="U123" s="70" t="n">
        <f aca="false">OphrsIn!U122/SurveyHrsIn!U123</f>
        <v>0.943145161290323</v>
      </c>
      <c r="V123" s="70" t="n">
        <f aca="false">OphrsIn!V122/SurveyHrsIn!V123</f>
        <v>0.75125</v>
      </c>
      <c r="W123" s="70" t="n">
        <f aca="false">OphrsIn!W122/SurveyHrsIn!W123</f>
        <v>0.960349462365591</v>
      </c>
      <c r="X123" s="70" t="n">
        <f aca="false">OphrsIn!X122/SurveyHrsIn!X123</f>
        <v>0.974731182795699</v>
      </c>
      <c r="Y123" s="70" t="n">
        <f aca="false">OphrsIn!Y122/SurveyHrsIn!Y123</f>
        <v>0.972083333333333</v>
      </c>
      <c r="Z123" s="70" t="n">
        <f aca="false">OphrsIn!Z122/SurveyHrsIn!Z123</f>
        <v>0.772849462365591</v>
      </c>
      <c r="AA123" s="70" t="n">
        <f aca="false">OphrsIn!AA122/SurveyHrsIn!AA123</f>
        <v>0.969722222222222</v>
      </c>
      <c r="AB123" s="70" t="n">
        <f aca="false">OphrsIn!AB122/SurveyHrsIn!AB123</f>
        <v>0.963709677419355</v>
      </c>
      <c r="AC123" s="70" t="n">
        <f aca="false">OphrsIn!AC122/SurveyHrsIn!AC123</f>
        <v>0.989381720430108</v>
      </c>
      <c r="AD123" s="70" t="n">
        <f aca="false">OphrsIn!AD122/SurveyHrsIn!AD123</f>
        <v>0.971875</v>
      </c>
      <c r="AE123" s="70" t="n">
        <f aca="false">OphrsIn!AE122/SurveyHrsIn!AE123</f>
        <v>0.955311827956989</v>
      </c>
      <c r="AF123" s="70"/>
      <c r="AG123" s="70"/>
      <c r="AH123" s="70"/>
      <c r="AI123" s="70"/>
      <c r="AJ123" s="70"/>
      <c r="AK123" s="70"/>
      <c r="AL123" s="70"/>
      <c r="AM123" s="70"/>
      <c r="AN123" s="70"/>
      <c r="AO123" s="70" t="n">
        <f aca="false">AVERAGE(E123:P123)</f>
        <v>0.836476808078935</v>
      </c>
      <c r="AP123" s="70" t="n">
        <f aca="false">AVERAGE(Q123:AB123)</f>
        <v>0.915508032514081</v>
      </c>
      <c r="AQ123" s="70" t="n">
        <f aca="false">AVERAGE(AC123:AN123)</f>
        <v>0.972189516129032</v>
      </c>
      <c r="AR123" s="70" t="n">
        <f aca="false">AVERAGE(E123:G123)</f>
        <v>0.607010876282289</v>
      </c>
      <c r="AS123" s="70" t="n">
        <f aca="false">AVERAGE(H123:J123)</f>
        <v>0.887256571087216</v>
      </c>
      <c r="AT123" s="70" t="n">
        <f aca="false">AVERAGE(K123:M123)</f>
        <v>0.971718936678614</v>
      </c>
      <c r="AU123" s="70" t="n">
        <f aca="false">AVERAGE(N123:P123)</f>
        <v>0.879920848267623</v>
      </c>
      <c r="AV123" s="70" t="n">
        <f aca="false">AVERAGE(Q123:S123)</f>
        <v>0.907520481310804</v>
      </c>
      <c r="AW123" s="70" t="n">
        <f aca="false">AVERAGE(T123:V123)</f>
        <v>0.883363201911589</v>
      </c>
      <c r="AX123" s="70" t="n">
        <f aca="false">AVERAGE(W123:Y123)</f>
        <v>0.969054659498208</v>
      </c>
      <c r="AY123" s="70" t="n">
        <f aca="false">AVERAGE(Z123:AB123)</f>
        <v>0.902093787335723</v>
      </c>
      <c r="AZ123" s="70" t="n">
        <f aca="false">AVERAGE(AC123:AE123)</f>
        <v>0.972189516129032</v>
      </c>
    </row>
    <row r="124" customFormat="false" ht="12.75" hidden="true" customHeight="false" outlineLevel="0" collapsed="false">
      <c r="A124" s="69" t="s">
        <v>12</v>
      </c>
      <c r="B124" s="69" t="n">
        <v>1</v>
      </c>
      <c r="C124" s="69" t="n">
        <v>114</v>
      </c>
      <c r="D124" s="70" t="n">
        <f aca="false">OphrsIn!D123/SurveyHrsIn!D124</f>
        <v>0.833333333333333</v>
      </c>
      <c r="E124" s="70" t="n">
        <f aca="false">OphrsIn!E123/SurveyHrsIn!E124</f>
        <v>0.799731182795699</v>
      </c>
      <c r="F124" s="70" t="n">
        <f aca="false">OphrsIn!F123/SurveyHrsIn!F124</f>
        <v>0.825718390804598</v>
      </c>
      <c r="G124" s="70" t="n">
        <f aca="false">OphrsIn!G123/SurveyHrsIn!G124</f>
        <v>0.6125</v>
      </c>
      <c r="H124" s="70" t="n">
        <f aca="false">OphrsIn!H123/SurveyHrsIn!H124</f>
        <v>0.916805555555556</v>
      </c>
      <c r="I124" s="70" t="n">
        <f aca="false">OphrsIn!I123/SurveyHrsIn!I124</f>
        <v>0.847849462365591</v>
      </c>
      <c r="J124" s="70" t="n">
        <f aca="false">OphrsIn!J123/SurveyHrsIn!J124</f>
        <v>0.897916666666667</v>
      </c>
      <c r="K124" s="70" t="n">
        <f aca="false">OphrsIn!K123/SurveyHrsIn!K124</f>
        <v>0.858870967741936</v>
      </c>
      <c r="L124" s="70" t="n">
        <f aca="false">OphrsIn!L123/SurveyHrsIn!L124</f>
        <v>0.978629032258065</v>
      </c>
      <c r="M124" s="70" t="n">
        <f aca="false">OphrsIn!M123/SurveyHrsIn!M124</f>
        <v>0.981944444444444</v>
      </c>
      <c r="N124" s="70" t="n">
        <f aca="false">OphrsIn!N123/SurveyHrsIn!N124</f>
        <v>0.953494623655914</v>
      </c>
      <c r="O124" s="70" t="n">
        <f aca="false">OphrsIn!O123/SurveyHrsIn!O124</f>
        <v>0.910833333333333</v>
      </c>
      <c r="P124" s="70" t="n">
        <f aca="false">OphrsIn!P123/SurveyHrsIn!P124</f>
        <v>0.857123655913979</v>
      </c>
      <c r="Q124" s="70" t="n">
        <f aca="false">OphrsIn!Q123/SurveyHrsIn!Q124</f>
        <v>0.974731182795699</v>
      </c>
      <c r="R124" s="70" t="n">
        <f aca="false">OphrsIn!R123/SurveyHrsIn!R124</f>
        <v>0.832589285714286</v>
      </c>
      <c r="S124" s="70" t="n">
        <f aca="false">OphrsIn!S123/SurveyHrsIn!S124</f>
        <v>0.975134408602151</v>
      </c>
      <c r="T124" s="70" t="n">
        <f aca="false">OphrsIn!T123/SurveyHrsIn!T124</f>
        <v>0.987222222222222</v>
      </c>
      <c r="U124" s="70" t="n">
        <f aca="false">OphrsIn!U123/SurveyHrsIn!U124</f>
        <v>0.886559139784946</v>
      </c>
      <c r="V124" s="70" t="n">
        <f aca="false">OphrsIn!V123/SurveyHrsIn!V124</f>
        <v>0.976111111111111</v>
      </c>
      <c r="W124" s="70" t="n">
        <f aca="false">OphrsIn!W123/SurveyHrsIn!W124</f>
        <v>0.983333333333333</v>
      </c>
      <c r="X124" s="70" t="n">
        <f aca="false">OphrsIn!X123/SurveyHrsIn!X124</f>
        <v>0.979166666666667</v>
      </c>
      <c r="Y124" s="70" t="n">
        <f aca="false">OphrsIn!Y123/SurveyHrsIn!Y124</f>
        <v>0.946666666666667</v>
      </c>
      <c r="Z124" s="70" t="n">
        <f aca="false">OphrsIn!Z123/SurveyHrsIn!Z124</f>
        <v>0.998521505376344</v>
      </c>
      <c r="AA124" s="70" t="n">
        <f aca="false">OphrsIn!AA123/SurveyHrsIn!AA124</f>
        <v>0.999583333333333</v>
      </c>
      <c r="AB124" s="70" t="n">
        <f aca="false">OphrsIn!AB123/SurveyHrsIn!AB124</f>
        <v>0.997715053763441</v>
      </c>
      <c r="AC124" s="70" t="n">
        <f aca="false">OphrsIn!AC123/SurveyHrsIn!AC124</f>
        <v>0.93494623655914</v>
      </c>
      <c r="AD124" s="70" t="n">
        <f aca="false">OphrsIn!AD123/SurveyHrsIn!AD124</f>
        <v>0.991517857142857</v>
      </c>
      <c r="AE124" s="70" t="n">
        <f aca="false">OphrsIn!AE123/SurveyHrsIn!AE124</f>
        <v>0.954589650537634</v>
      </c>
      <c r="AF124" s="70"/>
      <c r="AG124" s="70"/>
      <c r="AH124" s="70"/>
      <c r="AI124" s="70"/>
      <c r="AJ124" s="70"/>
      <c r="AK124" s="70"/>
      <c r="AL124" s="70"/>
      <c r="AM124" s="70"/>
      <c r="AN124" s="70"/>
      <c r="AO124" s="70" t="n">
        <f aca="false">AVERAGE(E124:P124)</f>
        <v>0.870118109627982</v>
      </c>
      <c r="AP124" s="70" t="n">
        <f aca="false">AVERAGE(Q124:AB124)</f>
        <v>0.961444492447517</v>
      </c>
      <c r="AQ124" s="70" t="n">
        <f aca="false">AVERAGE(AC124:AN124)</f>
        <v>0.960351248079877</v>
      </c>
      <c r="AR124" s="70" t="n">
        <f aca="false">AVERAGE(E124:G124)</f>
        <v>0.745983191200099</v>
      </c>
      <c r="AS124" s="70" t="n">
        <f aca="false">AVERAGE(H124:J124)</f>
        <v>0.887523894862605</v>
      </c>
      <c r="AT124" s="70" t="n">
        <f aca="false">AVERAGE(K124:M124)</f>
        <v>0.939814814814815</v>
      </c>
      <c r="AU124" s="70" t="n">
        <f aca="false">AVERAGE(N124:P124)</f>
        <v>0.907150537634409</v>
      </c>
      <c r="AV124" s="70" t="n">
        <f aca="false">AVERAGE(Q124:S124)</f>
        <v>0.927484959037379</v>
      </c>
      <c r="AW124" s="70" t="n">
        <f aca="false">AVERAGE(T124:V124)</f>
        <v>0.949964157706093</v>
      </c>
      <c r="AX124" s="70" t="n">
        <f aca="false">AVERAGE(W124:Y124)</f>
        <v>0.969722222222222</v>
      </c>
      <c r="AY124" s="70" t="n">
        <f aca="false">AVERAGE(Z124:AB124)</f>
        <v>0.998606630824373</v>
      </c>
      <c r="AZ124" s="70" t="n">
        <f aca="false">AVERAGE(AC124:AE124)</f>
        <v>0.960351248079877</v>
      </c>
    </row>
    <row r="125" customFormat="false" ht="12.75" hidden="true" customHeight="false" outlineLevel="0" collapsed="false">
      <c r="A125" s="69" t="s">
        <v>12</v>
      </c>
      <c r="B125" s="69" t="n">
        <v>1</v>
      </c>
      <c r="C125" s="69" t="n">
        <v>115</v>
      </c>
      <c r="D125" s="70" t="n">
        <f aca="false">OphrsIn!D124/SurveyHrsIn!D125</f>
        <v>0.96236559139785</v>
      </c>
      <c r="E125" s="70" t="n">
        <f aca="false">OphrsIn!E124/SurveyHrsIn!E125</f>
        <v>0.899193548387097</v>
      </c>
      <c r="F125" s="70" t="n">
        <f aca="false">OphrsIn!F124/SurveyHrsIn!F125</f>
        <v>0.94382183908046</v>
      </c>
      <c r="G125" s="70" t="n">
        <f aca="false">OphrsIn!G124/SurveyHrsIn!G125</f>
        <v>0.731048387096774</v>
      </c>
      <c r="H125" s="70" t="n">
        <f aca="false">OphrsIn!H124/SurveyHrsIn!H125</f>
        <v>0.894305555555556</v>
      </c>
      <c r="I125" s="70" t="n">
        <f aca="false">OphrsIn!I124/SurveyHrsIn!I125</f>
        <v>0.375</v>
      </c>
      <c r="J125" s="70" t="n">
        <f aca="false">OphrsIn!J124/SurveyHrsIn!J125</f>
        <v>0.410833333333333</v>
      </c>
      <c r="K125" s="70" t="n">
        <f aca="false">OphrsIn!K124/SurveyHrsIn!K125</f>
        <v>0.973118279569893</v>
      </c>
      <c r="L125" s="70" t="n">
        <f aca="false">OphrsIn!L124/SurveyHrsIn!L125</f>
        <v>0.9875</v>
      </c>
      <c r="M125" s="70" t="n">
        <f aca="false">OphrsIn!M124/SurveyHrsIn!M125</f>
        <v>0.998472222222222</v>
      </c>
      <c r="N125" s="70" t="n">
        <f aca="false">OphrsIn!N124/SurveyHrsIn!N125</f>
        <v>0.994086021505376</v>
      </c>
      <c r="O125" s="70" t="n">
        <f aca="false">OphrsIn!O124/SurveyHrsIn!O125</f>
        <v>0.9975</v>
      </c>
      <c r="P125" s="70" t="n">
        <f aca="false">OphrsIn!P124/SurveyHrsIn!P125</f>
        <v>0.878897849462366</v>
      </c>
      <c r="Q125" s="70" t="n">
        <f aca="false">OphrsIn!Q124/SurveyHrsIn!Q125</f>
        <v>0.980376344086022</v>
      </c>
      <c r="R125" s="70" t="n">
        <f aca="false">OphrsIn!R124/SurveyHrsIn!R125</f>
        <v>0.938988095238095</v>
      </c>
      <c r="S125" s="70" t="n">
        <f aca="false">OphrsIn!S124/SurveyHrsIn!S125</f>
        <v>0.95994623655914</v>
      </c>
      <c r="T125" s="70" t="n">
        <f aca="false">OphrsIn!T124/SurveyHrsIn!T125</f>
        <v>0.985833333333333</v>
      </c>
      <c r="U125" s="70" t="n">
        <f aca="false">OphrsIn!U124/SurveyHrsIn!U125</f>
        <v>0.996908602150538</v>
      </c>
      <c r="V125" s="70" t="n">
        <f aca="false">OphrsIn!V124/SurveyHrsIn!V125</f>
        <v>0.992916666666667</v>
      </c>
      <c r="W125" s="70" t="n">
        <f aca="false">OphrsIn!W124/SurveyHrsIn!W125</f>
        <v>0.982661290322581</v>
      </c>
      <c r="X125" s="70" t="n">
        <f aca="false">OphrsIn!X124/SurveyHrsIn!X125</f>
        <v>0.924596774193548</v>
      </c>
      <c r="Y125" s="70" t="n">
        <f aca="false">OphrsIn!Y124/SurveyHrsIn!Y125</f>
        <v>0.976527777777778</v>
      </c>
      <c r="Z125" s="70" t="n">
        <f aca="false">OphrsIn!Z124/SurveyHrsIn!Z125</f>
        <v>0.947311827956989</v>
      </c>
      <c r="AA125" s="70" t="n">
        <f aca="false">OphrsIn!AA124/SurveyHrsIn!AA125</f>
        <v>0.999166666666667</v>
      </c>
      <c r="AB125" s="70" t="n">
        <f aca="false">OphrsIn!AB124/SurveyHrsIn!AB125</f>
        <v>0.978494623655914</v>
      </c>
      <c r="AC125" s="70" t="n">
        <f aca="false">OphrsIn!AC124/SurveyHrsIn!AC125</f>
        <v>0.964784946236559</v>
      </c>
      <c r="AD125" s="70" t="n">
        <f aca="false">OphrsIn!AD124/SurveyHrsIn!AD125</f>
        <v>0.970684523809524</v>
      </c>
      <c r="AE125" s="70" t="n">
        <f aca="false">OphrsIn!AE124/SurveyHrsIn!AE125</f>
        <v>0.96898373655914</v>
      </c>
      <c r="AF125" s="70"/>
      <c r="AG125" s="70"/>
      <c r="AH125" s="70"/>
      <c r="AI125" s="70"/>
      <c r="AJ125" s="70"/>
      <c r="AK125" s="70"/>
      <c r="AL125" s="70"/>
      <c r="AM125" s="70"/>
      <c r="AN125" s="70"/>
      <c r="AO125" s="70" t="n">
        <f aca="false">AVERAGE(E125:P125)</f>
        <v>0.840314753017756</v>
      </c>
      <c r="AP125" s="70" t="n">
        <f aca="false">AVERAGE(Q125:AB125)</f>
        <v>0.971977353217273</v>
      </c>
      <c r="AQ125" s="70" t="n">
        <f aca="false">AVERAGE(AC125:AN125)</f>
        <v>0.968151068868408</v>
      </c>
      <c r="AR125" s="70" t="n">
        <f aca="false">AVERAGE(E125:G125)</f>
        <v>0.85802125818811</v>
      </c>
      <c r="AS125" s="70" t="n">
        <f aca="false">AVERAGE(H125:J125)</f>
        <v>0.560046296296296</v>
      </c>
      <c r="AT125" s="70" t="n">
        <f aca="false">AVERAGE(K125:M125)</f>
        <v>0.986363500597372</v>
      </c>
      <c r="AU125" s="70" t="n">
        <f aca="false">AVERAGE(N125:P125)</f>
        <v>0.956827956989247</v>
      </c>
      <c r="AV125" s="70" t="n">
        <f aca="false">AVERAGE(Q125:S125)</f>
        <v>0.959770225294419</v>
      </c>
      <c r="AW125" s="70" t="n">
        <f aca="false">AVERAGE(T125:V125)</f>
        <v>0.991886200716846</v>
      </c>
      <c r="AX125" s="70" t="n">
        <f aca="false">AVERAGE(W125:Y125)</f>
        <v>0.961261947431302</v>
      </c>
      <c r="AY125" s="70" t="n">
        <f aca="false">AVERAGE(Z125:AB125)</f>
        <v>0.974991039426523</v>
      </c>
      <c r="AZ125" s="70" t="n">
        <f aca="false">AVERAGE(AC125:AE125)</f>
        <v>0.968151068868408</v>
      </c>
    </row>
    <row r="126" customFormat="false" ht="12.75" hidden="true" customHeight="false" outlineLevel="0" collapsed="false">
      <c r="A126" s="69" t="s">
        <v>12</v>
      </c>
      <c r="B126" s="69" t="n">
        <v>1</v>
      </c>
      <c r="C126" s="69" t="n">
        <v>116</v>
      </c>
      <c r="D126" s="70" t="n">
        <f aca="false">OphrsIn!D125/SurveyHrsIn!D126</f>
        <v>0.931451612903226</v>
      </c>
      <c r="E126" s="70" t="n">
        <f aca="false">OphrsIn!E125/SurveyHrsIn!E126</f>
        <v>0.950268817204301</v>
      </c>
      <c r="F126" s="70" t="n">
        <f aca="false">OphrsIn!F125/SurveyHrsIn!F126</f>
        <v>0.999856321839081</v>
      </c>
      <c r="G126" s="70" t="n">
        <f aca="false">OphrsIn!G125/SurveyHrsIn!G126</f>
        <v>0.858064516129032</v>
      </c>
      <c r="H126" s="70" t="n">
        <f aca="false">OphrsIn!H125/SurveyHrsIn!H126</f>
        <v>0.9675</v>
      </c>
      <c r="I126" s="70" t="n">
        <f aca="false">OphrsIn!I125/SurveyHrsIn!I126</f>
        <v>0.75994623655914</v>
      </c>
      <c r="J126" s="70" t="n">
        <f aca="false">OphrsIn!J125/SurveyHrsIn!J126</f>
        <v>0.938611111111111</v>
      </c>
      <c r="K126" s="70" t="n">
        <f aca="false">OphrsIn!K125/SurveyHrsIn!K126</f>
        <v>0.950806451612903</v>
      </c>
      <c r="L126" s="70" t="n">
        <f aca="false">OphrsIn!L125/SurveyHrsIn!L126</f>
        <v>0.951209677419355</v>
      </c>
      <c r="M126" s="70" t="n">
        <f aca="false">OphrsIn!M125/SurveyHrsIn!M126</f>
        <v>0.9</v>
      </c>
      <c r="N126" s="70" t="n">
        <f aca="false">OphrsIn!N125/SurveyHrsIn!N126</f>
        <v>0.937634408602151</v>
      </c>
      <c r="O126" s="70" t="n">
        <f aca="false">OphrsIn!O125/SurveyHrsIn!O126</f>
        <v>0.876111111111111</v>
      </c>
      <c r="P126" s="70" t="n">
        <f aca="false">OphrsIn!P125/SurveyHrsIn!P126</f>
        <v>0</v>
      </c>
      <c r="Q126" s="70" t="n">
        <f aca="false">OphrsIn!Q125/SurveyHrsIn!Q126</f>
        <v>0.449059139784946</v>
      </c>
      <c r="R126" s="70" t="n">
        <f aca="false">OphrsIn!R125/SurveyHrsIn!R126</f>
        <v>0.889583333333333</v>
      </c>
      <c r="S126" s="70" t="n">
        <f aca="false">OphrsIn!S125/SurveyHrsIn!S126</f>
        <v>0.992338709677419</v>
      </c>
      <c r="T126" s="70" t="n">
        <f aca="false">OphrsIn!T125/SurveyHrsIn!T126</f>
        <v>0.949027777777778</v>
      </c>
      <c r="U126" s="70" t="n">
        <f aca="false">OphrsIn!U125/SurveyHrsIn!U126</f>
        <v>0.986559139784946</v>
      </c>
      <c r="V126" s="70" t="n">
        <f aca="false">OphrsIn!V125/SurveyHrsIn!V126</f>
        <v>0.974722222222222</v>
      </c>
      <c r="W126" s="70" t="n">
        <f aca="false">OphrsIn!W125/SurveyHrsIn!W126</f>
        <v>0.97997311827957</v>
      </c>
      <c r="X126" s="70" t="n">
        <f aca="false">OphrsIn!X125/SurveyHrsIn!X126</f>
        <v>0.99744623655914</v>
      </c>
      <c r="Y126" s="70" t="n">
        <f aca="false">OphrsIn!Y125/SurveyHrsIn!Y126</f>
        <v>0.982222222222222</v>
      </c>
      <c r="Z126" s="70" t="n">
        <f aca="false">OphrsIn!Z125/SurveyHrsIn!Z126</f>
        <v>0.97486559139785</v>
      </c>
      <c r="AA126" s="70" t="n">
        <f aca="false">OphrsIn!AA125/SurveyHrsIn!AA126</f>
        <v>0.999861111111111</v>
      </c>
      <c r="AB126" s="70" t="n">
        <f aca="false">OphrsIn!AB125/SurveyHrsIn!AB126</f>
        <v>0.99986559139785</v>
      </c>
      <c r="AC126" s="70" t="n">
        <f aca="false">OphrsIn!AC125/SurveyHrsIn!AC126</f>
        <v>0.995295698924731</v>
      </c>
      <c r="AD126" s="70" t="n">
        <f aca="false">OphrsIn!AD125/SurveyHrsIn!AD126</f>
        <v>0.981994047619048</v>
      </c>
      <c r="AE126" s="70" t="n">
        <f aca="false">OphrsIn!AE125/SurveyHrsIn!AE126</f>
        <v>0.969202150537635</v>
      </c>
      <c r="AF126" s="70"/>
      <c r="AG126" s="70"/>
      <c r="AH126" s="70"/>
      <c r="AI126" s="70"/>
      <c r="AJ126" s="70"/>
      <c r="AK126" s="70"/>
      <c r="AL126" s="70"/>
      <c r="AM126" s="70"/>
      <c r="AN126" s="70"/>
      <c r="AO126" s="70" t="n">
        <f aca="false">AVERAGE(E126:P126)</f>
        <v>0.840834054299016</v>
      </c>
      <c r="AP126" s="70" t="n">
        <f aca="false">AVERAGE(Q126:AB126)</f>
        <v>0.931293682795699</v>
      </c>
      <c r="AQ126" s="70" t="n">
        <f aca="false">AVERAGE(AC126:AN126)</f>
        <v>0.982163965693804</v>
      </c>
      <c r="AR126" s="70" t="n">
        <f aca="false">AVERAGE(E126:G126)</f>
        <v>0.936063218390805</v>
      </c>
      <c r="AS126" s="70" t="n">
        <f aca="false">AVERAGE(H126:J126)</f>
        <v>0.88868578255675</v>
      </c>
      <c r="AT126" s="70" t="n">
        <f aca="false">AVERAGE(K126:M126)</f>
        <v>0.934005376344086</v>
      </c>
      <c r="AU126" s="70" t="n">
        <f aca="false">AVERAGE(N126:P126)</f>
        <v>0.604581839904421</v>
      </c>
      <c r="AV126" s="70" t="n">
        <f aca="false">AVERAGE(Q126:S126)</f>
        <v>0.776993727598566</v>
      </c>
      <c r="AW126" s="70" t="n">
        <f aca="false">AVERAGE(T126:V126)</f>
        <v>0.970103046594982</v>
      </c>
      <c r="AX126" s="70" t="n">
        <f aca="false">AVERAGE(W126:Y126)</f>
        <v>0.986547192353644</v>
      </c>
      <c r="AY126" s="70" t="n">
        <f aca="false">AVERAGE(Z126:AB126)</f>
        <v>0.991530764635603</v>
      </c>
      <c r="AZ126" s="70" t="n">
        <f aca="false">AVERAGE(AC126:AE126)</f>
        <v>0.982163965693804</v>
      </c>
    </row>
    <row r="127" customFormat="false" ht="12.75" hidden="true" customHeight="false" outlineLevel="0" collapsed="false">
      <c r="A127" s="69" t="s">
        <v>12</v>
      </c>
      <c r="B127" s="69" t="n">
        <v>1</v>
      </c>
      <c r="C127" s="69" t="n">
        <v>117</v>
      </c>
      <c r="D127" s="70" t="n">
        <f aca="false">OphrsIn!D126/SurveyHrsIn!D127</f>
        <v>0.75</v>
      </c>
      <c r="E127" s="70" t="n">
        <f aca="false">OphrsIn!E126/SurveyHrsIn!E127</f>
        <v>0.881720430107527</v>
      </c>
      <c r="F127" s="70" t="n">
        <f aca="false">OphrsIn!F126/SurveyHrsIn!F127</f>
        <v>0.742528735632184</v>
      </c>
      <c r="G127" s="70" t="n">
        <f aca="false">OphrsIn!G126/SurveyHrsIn!G127</f>
        <v>0.786559139784946</v>
      </c>
      <c r="H127" s="70" t="n">
        <f aca="false">OphrsIn!H126/SurveyHrsIn!H127</f>
        <v>0.866944444444445</v>
      </c>
      <c r="I127" s="70" t="n">
        <f aca="false">OphrsIn!I126/SurveyHrsIn!I127</f>
        <v>0.769354838709677</v>
      </c>
      <c r="J127" s="70" t="n">
        <f aca="false">OphrsIn!J126/SurveyHrsIn!J127</f>
        <v>0.826805555555556</v>
      </c>
      <c r="K127" s="70" t="n">
        <f aca="false">OphrsIn!K126/SurveyHrsIn!K127</f>
        <v>0.844758064516129</v>
      </c>
      <c r="L127" s="70" t="n">
        <f aca="false">OphrsIn!L126/SurveyHrsIn!L127</f>
        <v>0.786290322580645</v>
      </c>
      <c r="M127" s="70" t="n">
        <f aca="false">OphrsIn!M126/SurveyHrsIn!M127</f>
        <v>0.559722222222222</v>
      </c>
      <c r="N127" s="70" t="n">
        <f aca="false">OphrsIn!N126/SurveyHrsIn!N127</f>
        <v>0.901344086021505</v>
      </c>
      <c r="O127" s="70" t="n">
        <f aca="false">OphrsIn!O126/SurveyHrsIn!O127</f>
        <v>0.986666666666667</v>
      </c>
      <c r="P127" s="70" t="n">
        <f aca="false">OphrsIn!P126/SurveyHrsIn!P127</f>
        <v>0.749193548387097</v>
      </c>
      <c r="Q127" s="70" t="n">
        <f aca="false">OphrsIn!Q126/SurveyHrsIn!Q127</f>
        <v>0.579435483870968</v>
      </c>
      <c r="R127" s="70" t="n">
        <f aca="false">OphrsIn!R126/SurveyHrsIn!R127</f>
        <v>0.691220238095238</v>
      </c>
      <c r="S127" s="70" t="n">
        <f aca="false">OphrsIn!S126/SurveyHrsIn!S127</f>
        <v>0.967741935483871</v>
      </c>
      <c r="T127" s="70" t="n">
        <f aca="false">OphrsIn!T126/SurveyHrsIn!T127</f>
        <v>0.950416666666667</v>
      </c>
      <c r="U127" s="70" t="n">
        <f aca="false">OphrsIn!U126/SurveyHrsIn!U127</f>
        <v>0.818413978494624</v>
      </c>
      <c r="V127" s="70" t="n">
        <f aca="false">OphrsIn!V126/SurveyHrsIn!V127</f>
        <v>0.967083333333333</v>
      </c>
      <c r="W127" s="70" t="n">
        <f aca="false">OphrsIn!W126/SurveyHrsIn!W127</f>
        <v>0.986021505376344</v>
      </c>
      <c r="X127" s="70" t="n">
        <f aca="false">OphrsIn!X126/SurveyHrsIn!X127</f>
        <v>0.970833333333333</v>
      </c>
      <c r="Y127" s="70" t="n">
        <f aca="false">OphrsIn!Y126/SurveyHrsIn!Y127</f>
        <v>0.974583333333333</v>
      </c>
      <c r="Z127" s="70" t="n">
        <f aca="false">OphrsIn!Z126/SurveyHrsIn!Z127</f>
        <v>0.996774193548387</v>
      </c>
      <c r="AA127" s="70" t="n">
        <f aca="false">OphrsIn!AA126/SurveyHrsIn!AA127</f>
        <v>0.999861111111111</v>
      </c>
      <c r="AB127" s="70" t="n">
        <f aca="false">OphrsIn!AB126/SurveyHrsIn!AB127</f>
        <v>0.99986559139785</v>
      </c>
      <c r="AC127" s="70" t="n">
        <f aca="false">OphrsIn!AC126/SurveyHrsIn!AC127</f>
        <v>0.985887096774194</v>
      </c>
      <c r="AD127" s="70" t="n">
        <f aca="false">OphrsIn!AD126/SurveyHrsIn!AD127</f>
        <v>0.993601190476191</v>
      </c>
      <c r="AE127" s="70" t="n">
        <f aca="false">OphrsIn!AE126/SurveyHrsIn!AE127</f>
        <v>0.918684677419355</v>
      </c>
      <c r="AF127" s="70"/>
      <c r="AG127" s="70"/>
      <c r="AH127" s="70"/>
      <c r="AI127" s="70"/>
      <c r="AJ127" s="70"/>
      <c r="AK127" s="70"/>
      <c r="AL127" s="70"/>
      <c r="AM127" s="70"/>
      <c r="AN127" s="70"/>
      <c r="AO127" s="70" t="n">
        <f aca="false">AVERAGE(E127:P127)</f>
        <v>0.80849067121905</v>
      </c>
      <c r="AP127" s="70" t="n">
        <f aca="false">AVERAGE(Q127:AB127)</f>
        <v>0.908520892003755</v>
      </c>
      <c r="AQ127" s="70" t="n">
        <f aca="false">AVERAGE(AC127:AN127)</f>
        <v>0.966057654889913</v>
      </c>
      <c r="AR127" s="70" t="n">
        <f aca="false">AVERAGE(E127:G127)</f>
        <v>0.803602768508219</v>
      </c>
      <c r="AS127" s="70" t="n">
        <f aca="false">AVERAGE(H127:J127)</f>
        <v>0.821034946236559</v>
      </c>
      <c r="AT127" s="70" t="n">
        <f aca="false">AVERAGE(K127:M127)</f>
        <v>0.730256869772999</v>
      </c>
      <c r="AU127" s="70" t="n">
        <f aca="false">AVERAGE(N127:P127)</f>
        <v>0.879068100358423</v>
      </c>
      <c r="AV127" s="70" t="n">
        <f aca="false">AVERAGE(Q127:S127)</f>
        <v>0.746132552483359</v>
      </c>
      <c r="AW127" s="70" t="n">
        <f aca="false">AVERAGE(T127:V127)</f>
        <v>0.911971326164875</v>
      </c>
      <c r="AX127" s="70" t="n">
        <f aca="false">AVERAGE(W127:Y127)</f>
        <v>0.97714605734767</v>
      </c>
      <c r="AY127" s="70" t="n">
        <f aca="false">AVERAGE(Z127:AB127)</f>
        <v>0.998833632019116</v>
      </c>
      <c r="AZ127" s="70" t="n">
        <f aca="false">AVERAGE(AC127:AE127)</f>
        <v>0.966057654889913</v>
      </c>
    </row>
    <row r="128" customFormat="false" ht="12.75" hidden="true" customHeight="false" outlineLevel="0" collapsed="false">
      <c r="A128" s="69" t="s">
        <v>12</v>
      </c>
      <c r="B128" s="69" t="n">
        <v>1</v>
      </c>
      <c r="C128" s="69" t="n">
        <v>118</v>
      </c>
      <c r="D128" s="70" t="n">
        <f aca="false">OphrsIn!D127/SurveyHrsIn!D128</f>
        <v>0.969086021505376</v>
      </c>
      <c r="E128" s="70" t="n">
        <f aca="false">OphrsIn!E127/SurveyHrsIn!E128</f>
        <v>0.990591397849462</v>
      </c>
      <c r="F128" s="70" t="n">
        <f aca="false">OphrsIn!F127/SurveyHrsIn!F128</f>
        <v>0.999137931034483</v>
      </c>
      <c r="G128" s="70" t="n">
        <f aca="false">OphrsIn!G127/SurveyHrsIn!G128</f>
        <v>0.820430107526882</v>
      </c>
      <c r="H128" s="70" t="n">
        <f aca="false">OphrsIn!H127/SurveyHrsIn!H128</f>
        <v>0.936388888888889</v>
      </c>
      <c r="I128" s="70" t="n">
        <f aca="false">OphrsIn!I127/SurveyHrsIn!I128</f>
        <v>0.836559139784946</v>
      </c>
      <c r="J128" s="70" t="n">
        <f aca="false">OphrsIn!J127/SurveyHrsIn!J128</f>
        <v>0.948888888888889</v>
      </c>
      <c r="K128" s="70" t="n">
        <f aca="false">OphrsIn!K127/SurveyHrsIn!K128</f>
        <v>0.959005376344086</v>
      </c>
      <c r="L128" s="70" t="n">
        <f aca="false">OphrsIn!L127/SurveyHrsIn!L128</f>
        <v>0.983602150537634</v>
      </c>
      <c r="M128" s="70" t="n">
        <f aca="false">OphrsIn!M127/SurveyHrsIn!M128</f>
        <v>0.9875</v>
      </c>
      <c r="N128" s="70" t="n">
        <f aca="false">OphrsIn!N127/SurveyHrsIn!N128</f>
        <v>0.990591397849462</v>
      </c>
      <c r="O128" s="70" t="n">
        <f aca="false">OphrsIn!O127/SurveyHrsIn!O128</f>
        <v>0.812083333333333</v>
      </c>
      <c r="P128" s="70" t="n">
        <f aca="false">OphrsIn!P127/SurveyHrsIn!P128</f>
        <v>0.761021505376344</v>
      </c>
      <c r="Q128" s="70" t="n">
        <f aca="false">OphrsIn!Q127/SurveyHrsIn!Q128</f>
        <v>0.994623655913979</v>
      </c>
      <c r="R128" s="70" t="n">
        <f aca="false">OphrsIn!R127/SurveyHrsIn!R128</f>
        <v>0.93139880952381</v>
      </c>
      <c r="S128" s="70" t="n">
        <f aca="false">OphrsIn!S127/SurveyHrsIn!S128</f>
        <v>0.993817204301075</v>
      </c>
      <c r="T128" s="70" t="n">
        <f aca="false">OphrsIn!T127/SurveyHrsIn!T128</f>
        <v>0.991111111111111</v>
      </c>
      <c r="U128" s="70" t="n">
        <f aca="false">OphrsIn!U127/SurveyHrsIn!U128</f>
        <v>0.973655913978495</v>
      </c>
      <c r="V128" s="70" t="n">
        <f aca="false">OphrsIn!V127/SurveyHrsIn!V128</f>
        <v>0.982361111111111</v>
      </c>
      <c r="W128" s="70" t="n">
        <f aca="false">OphrsIn!W127/SurveyHrsIn!W128</f>
        <v>0.99247311827957</v>
      </c>
      <c r="X128" s="70" t="n">
        <f aca="false">OphrsIn!X127/SurveyHrsIn!X128</f>
        <v>0.991397849462366</v>
      </c>
      <c r="Y128" s="70" t="n">
        <f aca="false">OphrsIn!Y127/SurveyHrsIn!Y128</f>
        <v>0.976944444444444</v>
      </c>
      <c r="Z128" s="70" t="n">
        <f aca="false">OphrsIn!Z127/SurveyHrsIn!Z128</f>
        <v>0.86236559139785</v>
      </c>
      <c r="AA128" s="70" t="n">
        <f aca="false">OphrsIn!AA127/SurveyHrsIn!AA128</f>
        <v>0.954166666666667</v>
      </c>
      <c r="AB128" s="70" t="n">
        <f aca="false">OphrsIn!AB127/SurveyHrsIn!AB128</f>
        <v>0.999462365591398</v>
      </c>
      <c r="AC128" s="70" t="n">
        <f aca="false">OphrsIn!AC127/SurveyHrsIn!AC128</f>
        <v>0.954435483870968</v>
      </c>
      <c r="AD128" s="70" t="n">
        <f aca="false">OphrsIn!AD127/SurveyHrsIn!AD128</f>
        <v>0.96889880952381</v>
      </c>
      <c r="AE128" s="70" t="n">
        <f aca="false">OphrsIn!AE127/SurveyHrsIn!AE128</f>
        <v>0.948254166666667</v>
      </c>
      <c r="AF128" s="70"/>
      <c r="AG128" s="70"/>
      <c r="AH128" s="70"/>
      <c r="AI128" s="70"/>
      <c r="AJ128" s="70"/>
      <c r="AK128" s="70"/>
      <c r="AL128" s="70"/>
      <c r="AM128" s="70"/>
      <c r="AN128" s="70"/>
      <c r="AO128" s="70" t="n">
        <f aca="false">AVERAGE(E128:P128)</f>
        <v>0.918816676451201</v>
      </c>
      <c r="AP128" s="70" t="n">
        <f aca="false">AVERAGE(Q128:AB128)</f>
        <v>0.97031482014849</v>
      </c>
      <c r="AQ128" s="70" t="n">
        <f aca="false">AVERAGE(AC128:AN128)</f>
        <v>0.957196153353815</v>
      </c>
      <c r="AR128" s="70" t="n">
        <f aca="false">AVERAGE(E128:G128)</f>
        <v>0.936719812136942</v>
      </c>
      <c r="AS128" s="70" t="n">
        <f aca="false">AVERAGE(H128:J128)</f>
        <v>0.907278972520908</v>
      </c>
      <c r="AT128" s="70" t="n">
        <f aca="false">AVERAGE(K128:M128)</f>
        <v>0.976702508960574</v>
      </c>
      <c r="AU128" s="70" t="n">
        <f aca="false">AVERAGE(N128:P128)</f>
        <v>0.85456541218638</v>
      </c>
      <c r="AV128" s="70" t="n">
        <f aca="false">AVERAGE(Q128:S128)</f>
        <v>0.973279889912954</v>
      </c>
      <c r="AW128" s="70" t="n">
        <f aca="false">AVERAGE(T128:V128)</f>
        <v>0.982376045400239</v>
      </c>
      <c r="AX128" s="70" t="n">
        <f aca="false">AVERAGE(W128:Y128)</f>
        <v>0.986938470728793</v>
      </c>
      <c r="AY128" s="70" t="n">
        <f aca="false">AVERAGE(Z128:AB128)</f>
        <v>0.938664874551972</v>
      </c>
      <c r="AZ128" s="70" t="n">
        <f aca="false">AVERAGE(AC128:AE128)</f>
        <v>0.957196153353815</v>
      </c>
    </row>
    <row r="129" customFormat="false" ht="12.75" hidden="true" customHeight="false" outlineLevel="0" collapsed="false">
      <c r="A129" s="69" t="s">
        <v>12</v>
      </c>
      <c r="B129" s="69" t="n">
        <v>1</v>
      </c>
      <c r="C129" s="69" t="n">
        <v>119</v>
      </c>
      <c r="D129" s="70" t="n">
        <f aca="false">OphrsIn!D128/SurveyHrsIn!D129</f>
        <v>0.763440860215054</v>
      </c>
      <c r="E129" s="70" t="n">
        <f aca="false">OphrsIn!E128/SurveyHrsIn!E129</f>
        <v>0.94758064516129</v>
      </c>
      <c r="F129" s="70" t="n">
        <f aca="false">OphrsIn!F128/SurveyHrsIn!F129</f>
        <v>0.933333333333333</v>
      </c>
      <c r="G129" s="70" t="n">
        <f aca="false">OphrsIn!G128/SurveyHrsIn!G129</f>
        <v>0.835349462365591</v>
      </c>
      <c r="H129" s="70" t="n">
        <f aca="false">OphrsIn!H128/SurveyHrsIn!H129</f>
        <v>0.35875</v>
      </c>
      <c r="I129" s="70" t="n">
        <f aca="false">OphrsIn!I128/SurveyHrsIn!I129</f>
        <v>0.779569892473118</v>
      </c>
      <c r="J129" s="70" t="n">
        <f aca="false">OphrsIn!J128/SurveyHrsIn!J129</f>
        <v>0.884722222222222</v>
      </c>
      <c r="K129" s="70" t="n">
        <f aca="false">OphrsIn!K128/SurveyHrsIn!K129</f>
        <v>0.913844086021505</v>
      </c>
      <c r="L129" s="70" t="n">
        <f aca="false">OphrsIn!L128/SurveyHrsIn!L129</f>
        <v>0.829435483870968</v>
      </c>
      <c r="M129" s="70" t="n">
        <f aca="false">OphrsIn!M128/SurveyHrsIn!M129</f>
        <v>0.9375</v>
      </c>
      <c r="N129" s="70" t="n">
        <f aca="false">OphrsIn!N128/SurveyHrsIn!N129</f>
        <v>0.987634408602151</v>
      </c>
      <c r="O129" s="70" t="n">
        <f aca="false">OphrsIn!O128/SurveyHrsIn!O129</f>
        <v>0.979861111111111</v>
      </c>
      <c r="P129" s="70" t="n">
        <f aca="false">OphrsIn!P128/SurveyHrsIn!P129</f>
        <v>0.606182795698925</v>
      </c>
      <c r="Q129" s="70" t="n">
        <f aca="false">OphrsIn!Q128/SurveyHrsIn!Q129</f>
        <v>0.975537634408602</v>
      </c>
      <c r="R129" s="70" t="n">
        <f aca="false">OphrsIn!R128/SurveyHrsIn!R129</f>
        <v>0.914880952380952</v>
      </c>
      <c r="S129" s="70" t="n">
        <f aca="false">OphrsIn!S128/SurveyHrsIn!S129</f>
        <v>0.98239247311828</v>
      </c>
      <c r="T129" s="70" t="n">
        <f aca="false">OphrsIn!T128/SurveyHrsIn!T129</f>
        <v>0.970277777777778</v>
      </c>
      <c r="U129" s="70" t="n">
        <f aca="false">OphrsIn!U128/SurveyHrsIn!U129</f>
        <v>0.986693548387097</v>
      </c>
      <c r="V129" s="70" t="n">
        <f aca="false">OphrsIn!V128/SurveyHrsIn!V129</f>
        <v>0.940833333333333</v>
      </c>
      <c r="W129" s="70" t="n">
        <f aca="false">OphrsIn!W128/SurveyHrsIn!W129</f>
        <v>0.886693548387097</v>
      </c>
      <c r="X129" s="70" t="n">
        <f aca="false">OphrsIn!X128/SurveyHrsIn!X129</f>
        <v>0.998521505376344</v>
      </c>
      <c r="Y129" s="70" t="n">
        <f aca="false">OphrsIn!Y128/SurveyHrsIn!Y129</f>
        <v>0.896805555555556</v>
      </c>
      <c r="Z129" s="70" t="n">
        <f aca="false">OphrsIn!Z128/SurveyHrsIn!Z129</f>
        <v>0.994489247311828</v>
      </c>
      <c r="AA129" s="70" t="n">
        <f aca="false">OphrsIn!AA128/SurveyHrsIn!AA129</f>
        <v>0.999583333333333</v>
      </c>
      <c r="AB129" s="70" t="n">
        <f aca="false">OphrsIn!AB128/SurveyHrsIn!AB129</f>
        <v>0.999731182795699</v>
      </c>
      <c r="AC129" s="70" t="n">
        <f aca="false">OphrsIn!AC128/SurveyHrsIn!AC129</f>
        <v>0.968413978494624</v>
      </c>
      <c r="AD129" s="70" t="n">
        <f aca="false">OphrsIn!AD128/SurveyHrsIn!AD129</f>
        <v>0.962797619047619</v>
      </c>
      <c r="AE129" s="70" t="n">
        <f aca="false">OphrsIn!AE128/SurveyHrsIn!AE129</f>
        <v>0.970583602150538</v>
      </c>
      <c r="AF129" s="70"/>
      <c r="AG129" s="70"/>
      <c r="AH129" s="70"/>
      <c r="AI129" s="70"/>
      <c r="AJ129" s="70"/>
      <c r="AK129" s="70"/>
      <c r="AL129" s="70"/>
      <c r="AM129" s="70"/>
      <c r="AN129" s="70"/>
      <c r="AO129" s="70" t="n">
        <f aca="false">AVERAGE(E129:P129)</f>
        <v>0.832813620071685</v>
      </c>
      <c r="AP129" s="70" t="n">
        <f aca="false">AVERAGE(Q129:AB129)</f>
        <v>0.962203341013825</v>
      </c>
      <c r="AQ129" s="70" t="n">
        <f aca="false">AVERAGE(AC129:AN129)</f>
        <v>0.96726506656426</v>
      </c>
      <c r="AR129" s="70" t="n">
        <f aca="false">AVERAGE(E129:G129)</f>
        <v>0.905421146953405</v>
      </c>
      <c r="AS129" s="70" t="n">
        <f aca="false">AVERAGE(H129:J129)</f>
        <v>0.674347371565114</v>
      </c>
      <c r="AT129" s="70" t="n">
        <f aca="false">AVERAGE(K129:M129)</f>
        <v>0.893593189964158</v>
      </c>
      <c r="AU129" s="70" t="n">
        <f aca="false">AVERAGE(N129:P129)</f>
        <v>0.857892771804062</v>
      </c>
      <c r="AV129" s="70" t="n">
        <f aca="false">AVERAGE(Q129:S129)</f>
        <v>0.957603686635945</v>
      </c>
      <c r="AW129" s="70" t="n">
        <f aca="false">AVERAGE(T129:V129)</f>
        <v>0.965934886499403</v>
      </c>
      <c r="AX129" s="70" t="n">
        <f aca="false">AVERAGE(W129:Y129)</f>
        <v>0.927340203106332</v>
      </c>
      <c r="AY129" s="70" t="n">
        <f aca="false">AVERAGE(Z129:AB129)</f>
        <v>0.99793458781362</v>
      </c>
      <c r="AZ129" s="70" t="n">
        <f aca="false">AVERAGE(AC129:AE129)</f>
        <v>0.96726506656426</v>
      </c>
    </row>
    <row r="130" customFormat="false" ht="12.75" hidden="true" customHeight="false" outlineLevel="0" collapsed="false">
      <c r="A130" s="69" t="s">
        <v>12</v>
      </c>
      <c r="B130" s="69" t="n">
        <v>1</v>
      </c>
      <c r="C130" s="69" t="n">
        <v>120</v>
      </c>
      <c r="D130" s="70" t="n">
        <f aca="false">OphrsIn!D129/SurveyHrsIn!D130</f>
        <v>0.743279569892473</v>
      </c>
      <c r="E130" s="70" t="n">
        <f aca="false">OphrsIn!E129/SurveyHrsIn!E130</f>
        <v>0.663978494623656</v>
      </c>
      <c r="F130" s="70" t="n">
        <f aca="false">OphrsIn!F129/SurveyHrsIn!F130</f>
        <v>0.998563218390805</v>
      </c>
      <c r="G130" s="70" t="n">
        <f aca="false">OphrsIn!G129/SurveyHrsIn!G130</f>
        <v>0.755913978494624</v>
      </c>
      <c r="H130" s="70" t="n">
        <f aca="false">OphrsIn!H129/SurveyHrsIn!H130</f>
        <v>0.950416666666667</v>
      </c>
      <c r="I130" s="70" t="n">
        <f aca="false">OphrsIn!I129/SurveyHrsIn!I130</f>
        <v>0.941397849462366</v>
      </c>
      <c r="J130" s="70" t="n">
        <f aca="false">OphrsIn!J129/SurveyHrsIn!J130</f>
        <v>0.990833333333333</v>
      </c>
      <c r="K130" s="70" t="n">
        <f aca="false">OphrsIn!K129/SurveyHrsIn!K130</f>
        <v>0.996505376344086</v>
      </c>
      <c r="L130" s="70" t="n">
        <f aca="false">OphrsIn!L129/SurveyHrsIn!L130</f>
        <v>0.983467741935484</v>
      </c>
      <c r="M130" s="70" t="n">
        <f aca="false">OphrsIn!M129/SurveyHrsIn!M130</f>
        <v>0.986944444444445</v>
      </c>
      <c r="N130" s="70" t="n">
        <f aca="false">OphrsIn!N129/SurveyHrsIn!N130</f>
        <v>0.982795698924731</v>
      </c>
      <c r="O130" s="70" t="n">
        <f aca="false">OphrsIn!O129/SurveyHrsIn!O130</f>
        <v>0.887777777777778</v>
      </c>
      <c r="P130" s="70" t="n">
        <f aca="false">OphrsIn!P129/SurveyHrsIn!P130</f>
        <v>0.577822580645161</v>
      </c>
      <c r="Q130" s="70" t="n">
        <f aca="false">OphrsIn!Q129/SurveyHrsIn!Q130</f>
        <v>0.669489247311828</v>
      </c>
      <c r="R130" s="70" t="n">
        <f aca="false">OphrsIn!R129/SurveyHrsIn!R130</f>
        <v>0.776488095238095</v>
      </c>
      <c r="S130" s="70" t="n">
        <f aca="false">OphrsIn!S129/SurveyHrsIn!S130</f>
        <v>0.95739247311828</v>
      </c>
      <c r="T130" s="70" t="n">
        <f aca="false">OphrsIn!T129/SurveyHrsIn!T130</f>
        <v>0.955555555555556</v>
      </c>
      <c r="U130" s="70" t="n">
        <f aca="false">OphrsIn!U129/SurveyHrsIn!U130</f>
        <v>0.995698924731183</v>
      </c>
      <c r="V130" s="70" t="n">
        <f aca="false">OphrsIn!V129/SurveyHrsIn!V130</f>
        <v>0.990277777777778</v>
      </c>
      <c r="W130" s="70" t="n">
        <f aca="false">OphrsIn!W129/SurveyHrsIn!W130</f>
        <v>0.950537634408602</v>
      </c>
      <c r="X130" s="70" t="n">
        <f aca="false">OphrsIn!X129/SurveyHrsIn!X130</f>
        <v>0.995161290322581</v>
      </c>
      <c r="Y130" s="70" t="n">
        <f aca="false">OphrsIn!Y129/SurveyHrsIn!Y130</f>
        <v>0.971666666666667</v>
      </c>
      <c r="Z130" s="70" t="n">
        <f aca="false">OphrsIn!Z129/SurveyHrsIn!Z130</f>
        <v>0.952284946236559</v>
      </c>
      <c r="AA130" s="70" t="n">
        <f aca="false">OphrsIn!AA129/SurveyHrsIn!AA130</f>
        <v>0.971388888888889</v>
      </c>
      <c r="AB130" s="70" t="n">
        <f aca="false">OphrsIn!AB129/SurveyHrsIn!AB130</f>
        <v>0.832795698924731</v>
      </c>
      <c r="AC130" s="70" t="n">
        <f aca="false">OphrsIn!AC129/SurveyHrsIn!AC130</f>
        <v>0.988440860215054</v>
      </c>
      <c r="AD130" s="70" t="n">
        <f aca="false">OphrsIn!AD129/SurveyHrsIn!AD130</f>
        <v>0.981696428571429</v>
      </c>
      <c r="AE130" s="70" t="n">
        <f aca="false">OphrsIn!AE129/SurveyHrsIn!AE130</f>
        <v>0.972862096774194</v>
      </c>
      <c r="AF130" s="70"/>
      <c r="AG130" s="70"/>
      <c r="AH130" s="70"/>
      <c r="AI130" s="70"/>
      <c r="AJ130" s="70"/>
      <c r="AK130" s="70"/>
      <c r="AL130" s="70"/>
      <c r="AM130" s="70"/>
      <c r="AN130" s="70"/>
      <c r="AO130" s="70" t="n">
        <f aca="false">AVERAGE(E130:P130)</f>
        <v>0.893034763420261</v>
      </c>
      <c r="AP130" s="70" t="n">
        <f aca="false">AVERAGE(Q130:AB130)</f>
        <v>0.918228099931729</v>
      </c>
      <c r="AQ130" s="70" t="n">
        <f aca="false">AVERAGE(AC130:AN130)</f>
        <v>0.980999795186892</v>
      </c>
      <c r="AR130" s="70" t="n">
        <f aca="false">AVERAGE(E130:G130)</f>
        <v>0.806151897169695</v>
      </c>
      <c r="AS130" s="70" t="n">
        <f aca="false">AVERAGE(H130:J130)</f>
        <v>0.960882616487455</v>
      </c>
      <c r="AT130" s="70" t="n">
        <f aca="false">AVERAGE(K130:M130)</f>
        <v>0.988972520908005</v>
      </c>
      <c r="AU130" s="70" t="n">
        <f aca="false">AVERAGE(N130:P130)</f>
        <v>0.81613201911589</v>
      </c>
      <c r="AV130" s="70" t="n">
        <f aca="false">AVERAGE(Q130:S130)</f>
        <v>0.801123271889401</v>
      </c>
      <c r="AW130" s="70" t="n">
        <f aca="false">AVERAGE(T130:V130)</f>
        <v>0.980510752688172</v>
      </c>
      <c r="AX130" s="70" t="n">
        <f aca="false">AVERAGE(W130:Y130)</f>
        <v>0.972455197132617</v>
      </c>
      <c r="AY130" s="70" t="n">
        <f aca="false">AVERAGE(Z130:AB130)</f>
        <v>0.918823178016726</v>
      </c>
      <c r="AZ130" s="70" t="n">
        <f aca="false">AVERAGE(AC130:AE130)</f>
        <v>0.980999795186892</v>
      </c>
    </row>
    <row r="131" customFormat="false" ht="12.75" hidden="true" customHeight="false" outlineLevel="0" collapsed="false">
      <c r="A131" s="69" t="s">
        <v>12</v>
      </c>
      <c r="B131" s="69" t="n">
        <v>1</v>
      </c>
      <c r="C131" s="69" t="n">
        <v>121</v>
      </c>
      <c r="D131" s="70" t="n">
        <f aca="false">OphrsIn!D130/SurveyHrsIn!D131</f>
        <v>0.135752688172043</v>
      </c>
      <c r="E131" s="70" t="n">
        <f aca="false">OphrsIn!E130/SurveyHrsIn!E131</f>
        <v>0.283602150537634</v>
      </c>
      <c r="F131" s="70" t="n">
        <f aca="false">OphrsIn!F130/SurveyHrsIn!F131</f>
        <v>0.975</v>
      </c>
      <c r="G131" s="70" t="n">
        <f aca="false">OphrsIn!G130/SurveyHrsIn!G131</f>
        <v>0.879435483870968</v>
      </c>
      <c r="H131" s="70" t="n">
        <f aca="false">OphrsIn!H130/SurveyHrsIn!H131</f>
        <v>0.974722222222222</v>
      </c>
      <c r="I131" s="70" t="n">
        <f aca="false">OphrsIn!I130/SurveyHrsIn!I131</f>
        <v>0.519758064516129</v>
      </c>
      <c r="J131" s="70" t="n">
        <f aca="false">OphrsIn!J130/SurveyHrsIn!J131</f>
        <v>0.996527777777778</v>
      </c>
      <c r="K131" s="70" t="n">
        <f aca="false">OphrsIn!K130/SurveyHrsIn!K131</f>
        <v>0.994623655913979</v>
      </c>
      <c r="L131" s="70" t="n">
        <f aca="false">OphrsIn!L130/SurveyHrsIn!L131</f>
        <v>0.922849462365591</v>
      </c>
      <c r="M131" s="70" t="n">
        <f aca="false">OphrsIn!M130/SurveyHrsIn!M131</f>
        <v>0.995833333333333</v>
      </c>
      <c r="N131" s="70" t="n">
        <f aca="false">OphrsIn!N130/SurveyHrsIn!N131</f>
        <v>0.994086021505376</v>
      </c>
      <c r="O131" s="70" t="n">
        <f aca="false">OphrsIn!O130/SurveyHrsIn!O131</f>
        <v>0.96625</v>
      </c>
      <c r="P131" s="70" t="n">
        <f aca="false">OphrsIn!P130/SurveyHrsIn!P131</f>
        <v>0.803897849462366</v>
      </c>
      <c r="Q131" s="70" t="n">
        <f aca="false">OphrsIn!Q130/SurveyHrsIn!Q131</f>
        <v>0.413037634408602</v>
      </c>
      <c r="R131" s="70" t="n">
        <f aca="false">OphrsIn!R130/SurveyHrsIn!R131</f>
        <v>0.989434523809524</v>
      </c>
      <c r="S131" s="70" t="n">
        <f aca="false">OphrsIn!S130/SurveyHrsIn!S131</f>
        <v>0.992876344086022</v>
      </c>
      <c r="T131" s="70" t="n">
        <f aca="false">OphrsIn!T130/SurveyHrsIn!T131</f>
        <v>0.987638888888889</v>
      </c>
      <c r="U131" s="70" t="n">
        <f aca="false">OphrsIn!U130/SurveyHrsIn!U131</f>
        <v>0.991397849462366</v>
      </c>
      <c r="V131" s="70" t="n">
        <f aca="false">OphrsIn!V130/SurveyHrsIn!V131</f>
        <v>0.80375</v>
      </c>
      <c r="W131" s="70" t="n">
        <f aca="false">OphrsIn!W130/SurveyHrsIn!W131</f>
        <v>0.563844086021505</v>
      </c>
      <c r="X131" s="70" t="n">
        <f aca="false">OphrsIn!X130/SurveyHrsIn!X131</f>
        <v>0.998521505376344</v>
      </c>
      <c r="Y131" s="70" t="n">
        <f aca="false">OphrsIn!Y130/SurveyHrsIn!Y131</f>
        <v>0.965416666666667</v>
      </c>
      <c r="Z131" s="70" t="n">
        <f aca="false">OphrsIn!Z130/SurveyHrsIn!Z131</f>
        <v>0.859543010752688</v>
      </c>
      <c r="AA131" s="70" t="n">
        <f aca="false">OphrsIn!AA130/SurveyHrsIn!AA131</f>
        <v>0.99875</v>
      </c>
      <c r="AB131" s="70" t="n">
        <f aca="false">OphrsIn!AB130/SurveyHrsIn!AB131</f>
        <v>0.999596774193548</v>
      </c>
      <c r="AC131" s="70" t="n">
        <f aca="false">OphrsIn!AC130/SurveyHrsIn!AC131</f>
        <v>0.992069892473118</v>
      </c>
      <c r="AD131" s="70" t="n">
        <f aca="false">OphrsIn!AD130/SurveyHrsIn!AD131</f>
        <v>0.958630952380952</v>
      </c>
      <c r="AE131" s="70" t="n">
        <f aca="false">OphrsIn!AE130/SurveyHrsIn!AE131</f>
        <v>0.962082930107527</v>
      </c>
      <c r="AF131" s="70"/>
      <c r="AG131" s="70"/>
      <c r="AH131" s="70"/>
      <c r="AI131" s="70"/>
      <c r="AJ131" s="70"/>
      <c r="AK131" s="70"/>
      <c r="AL131" s="70"/>
      <c r="AM131" s="70"/>
      <c r="AN131" s="70"/>
      <c r="AO131" s="70" t="n">
        <f aca="false">AVERAGE(E131:P131)</f>
        <v>0.858882168458781</v>
      </c>
      <c r="AP131" s="70" t="n">
        <f aca="false">AVERAGE(Q131:AB131)</f>
        <v>0.880317273638846</v>
      </c>
      <c r="AQ131" s="70" t="n">
        <f aca="false">AVERAGE(AC131:AN131)</f>
        <v>0.970927924987199</v>
      </c>
      <c r="AR131" s="70" t="n">
        <f aca="false">AVERAGE(E131:G131)</f>
        <v>0.712679211469534</v>
      </c>
      <c r="AS131" s="70" t="n">
        <f aca="false">AVERAGE(H131:J131)</f>
        <v>0.830336021505376</v>
      </c>
      <c r="AT131" s="70" t="n">
        <f aca="false">AVERAGE(K131:M131)</f>
        <v>0.971102150537634</v>
      </c>
      <c r="AU131" s="70" t="n">
        <f aca="false">AVERAGE(N131:P131)</f>
        <v>0.921411290322581</v>
      </c>
      <c r="AV131" s="70" t="n">
        <f aca="false">AVERAGE(Q131:S131)</f>
        <v>0.798449500768049</v>
      </c>
      <c r="AW131" s="70" t="n">
        <f aca="false">AVERAGE(T131:V131)</f>
        <v>0.927595579450418</v>
      </c>
      <c r="AX131" s="70" t="n">
        <f aca="false">AVERAGE(W131:Y131)</f>
        <v>0.842594086021505</v>
      </c>
      <c r="AY131" s="70" t="n">
        <f aca="false">AVERAGE(Z131:AB131)</f>
        <v>0.952629928315412</v>
      </c>
      <c r="AZ131" s="70" t="n">
        <f aca="false">AVERAGE(AC131:AE131)</f>
        <v>0.970927924987199</v>
      </c>
    </row>
    <row r="132" customFormat="false" ht="12.75" hidden="true" customHeight="false" outlineLevel="0" collapsed="false">
      <c r="A132" s="69" t="s">
        <v>12</v>
      </c>
      <c r="B132" s="69" t="n">
        <v>1</v>
      </c>
      <c r="C132" s="69" t="n">
        <v>122</v>
      </c>
      <c r="D132" s="70" t="n">
        <f aca="false">OphrsIn!D131/SurveyHrsIn!D132</f>
        <v>0.861559139784946</v>
      </c>
      <c r="E132" s="70" t="n">
        <f aca="false">OphrsIn!E131/SurveyHrsIn!E132</f>
        <v>0.881720430107527</v>
      </c>
      <c r="F132" s="70" t="n">
        <f aca="false">OphrsIn!F131/SurveyHrsIn!F132</f>
        <v>0.951436781609195</v>
      </c>
      <c r="G132" s="70" t="n">
        <f aca="false">OphrsIn!G131/SurveyHrsIn!G132</f>
        <v>0.890322580645161</v>
      </c>
      <c r="H132" s="70" t="n">
        <f aca="false">OphrsIn!H131/SurveyHrsIn!H132</f>
        <v>0.95375</v>
      </c>
      <c r="I132" s="70" t="n">
        <f aca="false">OphrsIn!I131/SurveyHrsIn!I132</f>
        <v>0.824462365591398</v>
      </c>
      <c r="J132" s="70" t="n">
        <f aca="false">OphrsIn!J131/SurveyHrsIn!J132</f>
        <v>0.869861111111111</v>
      </c>
      <c r="K132" s="70" t="n">
        <f aca="false">OphrsIn!K131/SurveyHrsIn!K132</f>
        <v>0.87002688172043</v>
      </c>
      <c r="L132" s="70" t="n">
        <f aca="false">OphrsIn!L131/SurveyHrsIn!L132</f>
        <v>0.938575268817204</v>
      </c>
      <c r="M132" s="70" t="n">
        <f aca="false">OphrsIn!M131/SurveyHrsIn!M132</f>
        <v>0.964166666666667</v>
      </c>
      <c r="N132" s="70" t="n">
        <f aca="false">OphrsIn!N131/SurveyHrsIn!N132</f>
        <v>0.971236559139785</v>
      </c>
      <c r="O132" s="70" t="n">
        <f aca="false">OphrsIn!O131/SurveyHrsIn!O132</f>
        <v>0.987083333333333</v>
      </c>
      <c r="P132" s="70" t="n">
        <f aca="false">OphrsIn!P131/SurveyHrsIn!P132</f>
        <v>0.621774193548387</v>
      </c>
      <c r="Q132" s="70" t="n">
        <f aca="false">OphrsIn!Q131/SurveyHrsIn!Q132</f>
        <v>0.849059139784946</v>
      </c>
      <c r="R132" s="70" t="n">
        <f aca="false">OphrsIn!R131/SurveyHrsIn!R132</f>
        <v>0.27485119047619</v>
      </c>
      <c r="S132" s="70" t="n">
        <f aca="false">OphrsIn!S131/SurveyHrsIn!S132</f>
        <v>0.715456989247312</v>
      </c>
      <c r="T132" s="70" t="n">
        <f aca="false">OphrsIn!T131/SurveyHrsIn!T132</f>
        <v>0.90875</v>
      </c>
      <c r="U132" s="70" t="n">
        <f aca="false">OphrsIn!U131/SurveyHrsIn!U132</f>
        <v>0.979032258064516</v>
      </c>
      <c r="V132" s="70" t="n">
        <f aca="false">OphrsIn!V131/SurveyHrsIn!V132</f>
        <v>0.988611111111111</v>
      </c>
      <c r="W132" s="70" t="n">
        <f aca="false">OphrsIn!W131/SurveyHrsIn!W132</f>
        <v>0.986021505376344</v>
      </c>
      <c r="X132" s="70" t="n">
        <f aca="false">OphrsIn!X131/SurveyHrsIn!X132</f>
        <v>0.993010752688172</v>
      </c>
      <c r="Y132" s="70" t="n">
        <f aca="false">OphrsIn!Y131/SurveyHrsIn!Y132</f>
        <v>0.813611111111111</v>
      </c>
      <c r="Z132" s="70" t="n">
        <f aca="false">OphrsIn!Z131/SurveyHrsIn!Z132</f>
        <v>0.930779569892473</v>
      </c>
      <c r="AA132" s="70" t="n">
        <f aca="false">OphrsIn!AA131/SurveyHrsIn!AA132</f>
        <v>0.915555555555556</v>
      </c>
      <c r="AB132" s="70" t="n">
        <f aca="false">OphrsIn!AB131/SurveyHrsIn!AB132</f>
        <v>0.925537634408602</v>
      </c>
      <c r="AC132" s="70" t="n">
        <f aca="false">OphrsIn!AC131/SurveyHrsIn!AC132</f>
        <v>0.952150537634409</v>
      </c>
      <c r="AD132" s="70" t="n">
        <f aca="false">OphrsIn!AD131/SurveyHrsIn!AD132</f>
        <v>0.85610119047619</v>
      </c>
      <c r="AE132" s="70" t="n">
        <f aca="false">OphrsIn!AE131/SurveyHrsIn!AE132</f>
        <v>0.90637876344086</v>
      </c>
      <c r="AF132" s="70"/>
      <c r="AG132" s="70"/>
      <c r="AH132" s="70"/>
      <c r="AI132" s="70"/>
      <c r="AJ132" s="70"/>
      <c r="AK132" s="70"/>
      <c r="AL132" s="70"/>
      <c r="AM132" s="70"/>
      <c r="AN132" s="70"/>
      <c r="AO132" s="70" t="n">
        <f aca="false">AVERAGE(E132:P132)</f>
        <v>0.89370134769085</v>
      </c>
      <c r="AP132" s="70" t="n">
        <f aca="false">AVERAGE(Q132:AB132)</f>
        <v>0.856689734809695</v>
      </c>
      <c r="AQ132" s="70" t="n">
        <f aca="false">AVERAGE(AC132:AN132)</f>
        <v>0.904876830517153</v>
      </c>
      <c r="AR132" s="70" t="n">
        <f aca="false">AVERAGE(E132:G132)</f>
        <v>0.907826597453961</v>
      </c>
      <c r="AS132" s="70" t="n">
        <f aca="false">AVERAGE(H132:J132)</f>
        <v>0.882691158900836</v>
      </c>
      <c r="AT132" s="70" t="n">
        <f aca="false">AVERAGE(K132:M132)</f>
        <v>0.924256272401434</v>
      </c>
      <c r="AU132" s="70" t="n">
        <f aca="false">AVERAGE(N132:P132)</f>
        <v>0.860031362007169</v>
      </c>
      <c r="AV132" s="70" t="n">
        <f aca="false">AVERAGE(Q132:S132)</f>
        <v>0.613122439836149</v>
      </c>
      <c r="AW132" s="70" t="n">
        <f aca="false">AVERAGE(T132:V132)</f>
        <v>0.958797789725209</v>
      </c>
      <c r="AX132" s="70" t="n">
        <f aca="false">AVERAGE(W132:Y132)</f>
        <v>0.930881123058542</v>
      </c>
      <c r="AY132" s="70" t="n">
        <f aca="false">AVERAGE(Z132:AB132)</f>
        <v>0.923957586618877</v>
      </c>
      <c r="AZ132" s="70" t="n">
        <f aca="false">AVERAGE(AC132:AE132)</f>
        <v>0.904876830517153</v>
      </c>
    </row>
    <row r="133" customFormat="false" ht="12.75" hidden="true" customHeight="false" outlineLevel="0" collapsed="false">
      <c r="A133" s="69" t="s">
        <v>12</v>
      </c>
      <c r="B133" s="69" t="n">
        <v>1</v>
      </c>
      <c r="C133" s="69" t="n">
        <v>123</v>
      </c>
      <c r="D133" s="70" t="n">
        <f aca="false">OphrsIn!D132/SurveyHrsIn!D133</f>
        <v>0.76747311827957</v>
      </c>
      <c r="E133" s="70" t="n">
        <f aca="false">OphrsIn!E132/SurveyHrsIn!E133</f>
        <v>0.954301075268817</v>
      </c>
      <c r="F133" s="70" t="n">
        <f aca="false">OphrsIn!F132/SurveyHrsIn!F133</f>
        <v>0.974568965517241</v>
      </c>
      <c r="G133" s="70" t="n">
        <f aca="false">OphrsIn!G132/SurveyHrsIn!G133</f>
        <v>0.906317204301075</v>
      </c>
      <c r="H133" s="70" t="n">
        <f aca="false">OphrsIn!H132/SurveyHrsIn!H133</f>
        <v>0.965694444444444</v>
      </c>
      <c r="I133" s="70" t="n">
        <f aca="false">OphrsIn!I132/SurveyHrsIn!I133</f>
        <v>0.891935483870968</v>
      </c>
      <c r="J133" s="70" t="n">
        <f aca="false">OphrsIn!J132/SurveyHrsIn!J133</f>
        <v>0.987638888888889</v>
      </c>
      <c r="K133" s="70" t="n">
        <f aca="false">OphrsIn!K132/SurveyHrsIn!K133</f>
        <v>0.95752688172043</v>
      </c>
      <c r="L133" s="70" t="n">
        <f aca="false">OphrsIn!L132/SurveyHrsIn!L133</f>
        <v>0.978494623655914</v>
      </c>
      <c r="M133" s="70" t="n">
        <f aca="false">OphrsIn!M132/SurveyHrsIn!M133</f>
        <v>0.970833333333333</v>
      </c>
      <c r="N133" s="70" t="n">
        <f aca="false">OphrsIn!N132/SurveyHrsIn!N133</f>
        <v>0.960887096774194</v>
      </c>
      <c r="O133" s="70" t="n">
        <f aca="false">OphrsIn!O132/SurveyHrsIn!O133</f>
        <v>0.910972222222222</v>
      </c>
      <c r="P133" s="70" t="n">
        <f aca="false">OphrsIn!P132/SurveyHrsIn!P133</f>
        <v>0.57244623655914</v>
      </c>
      <c r="Q133" s="70" t="n">
        <f aca="false">OphrsIn!Q132/SurveyHrsIn!Q133</f>
        <v>0.789381720430108</v>
      </c>
      <c r="R133" s="70" t="n">
        <f aca="false">OphrsIn!R132/SurveyHrsIn!R133</f>
        <v>0.990178571428571</v>
      </c>
      <c r="S133" s="70" t="n">
        <f aca="false">OphrsIn!S132/SurveyHrsIn!S133</f>
        <v>0.99247311827957</v>
      </c>
      <c r="T133" s="70" t="n">
        <f aca="false">OphrsIn!T132/SurveyHrsIn!T133</f>
        <v>0.987638888888889</v>
      </c>
      <c r="U133" s="70" t="n">
        <f aca="false">OphrsIn!U132/SurveyHrsIn!U133</f>
        <v>0.995967741935484</v>
      </c>
      <c r="V133" s="70" t="n">
        <f aca="false">OphrsIn!V132/SurveyHrsIn!V133</f>
        <v>0.989305555555555</v>
      </c>
      <c r="W133" s="70" t="n">
        <f aca="false">OphrsIn!W132/SurveyHrsIn!W133</f>
        <v>0.995698924731183</v>
      </c>
      <c r="X133" s="70" t="n">
        <f aca="false">OphrsIn!X132/SurveyHrsIn!X133</f>
        <v>0.948387096774194</v>
      </c>
      <c r="Y133" s="70" t="n">
        <f aca="false">OphrsIn!Y132/SurveyHrsIn!Y133</f>
        <v>0.915555555555556</v>
      </c>
      <c r="Z133" s="70" t="n">
        <f aca="false">OphrsIn!Z132/SurveyHrsIn!Z133</f>
        <v>0.93508064516129</v>
      </c>
      <c r="AA133" s="70" t="n">
        <f aca="false">OphrsIn!AA132/SurveyHrsIn!AA133</f>
        <v>0.99875</v>
      </c>
      <c r="AB133" s="70" t="n">
        <f aca="false">OphrsIn!AB132/SurveyHrsIn!AB133</f>
        <v>0.999327956989247</v>
      </c>
      <c r="AC133" s="70" t="n">
        <f aca="false">OphrsIn!AC132/SurveyHrsIn!AC133</f>
        <v>0.98494623655914</v>
      </c>
      <c r="AD133" s="70" t="n">
        <f aca="false">OphrsIn!AD132/SurveyHrsIn!AD133</f>
        <v>0.988095238095238</v>
      </c>
      <c r="AE133" s="70" t="n">
        <f aca="false">OphrsIn!AE132/SurveyHrsIn!AE133</f>
        <v>0.959304032258065</v>
      </c>
      <c r="AF133" s="70"/>
      <c r="AG133" s="70"/>
      <c r="AH133" s="70"/>
      <c r="AI133" s="70"/>
      <c r="AJ133" s="70"/>
      <c r="AK133" s="70"/>
      <c r="AL133" s="70"/>
      <c r="AM133" s="70"/>
      <c r="AN133" s="70"/>
      <c r="AO133" s="70" t="n">
        <f aca="false">AVERAGE(E133:P133)</f>
        <v>0.919301371379722</v>
      </c>
      <c r="AP133" s="70" t="n">
        <f aca="false">AVERAGE(Q133:AB133)</f>
        <v>0.961478814644137</v>
      </c>
      <c r="AQ133" s="70" t="n">
        <f aca="false">AVERAGE(AC133:AN133)</f>
        <v>0.977448502304148</v>
      </c>
      <c r="AR133" s="70" t="n">
        <f aca="false">AVERAGE(E133:G133)</f>
        <v>0.945062415029045</v>
      </c>
      <c r="AS133" s="70" t="n">
        <f aca="false">AVERAGE(H133:J133)</f>
        <v>0.9484229390681</v>
      </c>
      <c r="AT133" s="70" t="n">
        <f aca="false">AVERAGE(K133:M133)</f>
        <v>0.968951612903226</v>
      </c>
      <c r="AU133" s="70" t="n">
        <f aca="false">AVERAGE(N133:P133)</f>
        <v>0.814768518518518</v>
      </c>
      <c r="AV133" s="70" t="n">
        <f aca="false">AVERAGE(Q133:S133)</f>
        <v>0.92401113671275</v>
      </c>
      <c r="AW133" s="70" t="n">
        <f aca="false">AVERAGE(T133:V133)</f>
        <v>0.99097072879331</v>
      </c>
      <c r="AX133" s="70" t="n">
        <f aca="false">AVERAGE(W133:Y133)</f>
        <v>0.953213859020311</v>
      </c>
      <c r="AY133" s="70" t="n">
        <f aca="false">AVERAGE(Z133:AB133)</f>
        <v>0.977719534050179</v>
      </c>
      <c r="AZ133" s="70" t="n">
        <f aca="false">AVERAGE(AC133:AE133)</f>
        <v>0.977448502304148</v>
      </c>
    </row>
    <row r="134" customFormat="false" ht="12.75" hidden="true" customHeight="false" outlineLevel="0" collapsed="false">
      <c r="A134" s="69" t="s">
        <v>12</v>
      </c>
      <c r="B134" s="69" t="n">
        <v>1</v>
      </c>
      <c r="C134" s="69" t="n">
        <v>124</v>
      </c>
      <c r="D134" s="70" t="n">
        <f aca="false">OphrsIn!D133/SurveyHrsIn!D134</f>
        <v>0.970430107526882</v>
      </c>
      <c r="E134" s="70" t="n">
        <f aca="false">OphrsIn!E133/SurveyHrsIn!E134</f>
        <v>0.96505376344086</v>
      </c>
      <c r="F134" s="70" t="n">
        <f aca="false">OphrsIn!F133/SurveyHrsIn!F134</f>
        <v>0.999712643678161</v>
      </c>
      <c r="G134" s="70" t="n">
        <f aca="false">OphrsIn!G133/SurveyHrsIn!G134</f>
        <v>0.941801075268817</v>
      </c>
      <c r="H134" s="70" t="n">
        <f aca="false">OphrsIn!H133/SurveyHrsIn!H134</f>
        <v>0.95375</v>
      </c>
      <c r="I134" s="70" t="n">
        <f aca="false">OphrsIn!I133/SurveyHrsIn!I134</f>
        <v>0.94005376344086</v>
      </c>
      <c r="J134" s="70" t="n">
        <f aca="false">OphrsIn!J133/SurveyHrsIn!J134</f>
        <v>0.999166666666667</v>
      </c>
      <c r="K134" s="70" t="n">
        <f aca="false">OphrsIn!K133/SurveyHrsIn!K134</f>
        <v>0.996505376344086</v>
      </c>
      <c r="L134" s="70" t="n">
        <f aca="false">OphrsIn!L133/SurveyHrsIn!L134</f>
        <v>0.49005376344086</v>
      </c>
      <c r="M134" s="70" t="n">
        <f aca="false">OphrsIn!M133/SurveyHrsIn!M134</f>
        <v>0.997222222222222</v>
      </c>
      <c r="N134" s="70" t="n">
        <f aca="false">OphrsIn!N133/SurveyHrsIn!N134</f>
        <v>0.974059139784946</v>
      </c>
      <c r="O134" s="70" t="n">
        <f aca="false">OphrsIn!O133/SurveyHrsIn!O134</f>
        <v>0.949722222222222</v>
      </c>
      <c r="P134" s="70" t="n">
        <f aca="false">OphrsIn!P133/SurveyHrsIn!P134</f>
        <v>0.672177419354839</v>
      </c>
      <c r="Q134" s="70" t="n">
        <f aca="false">OphrsIn!Q133/SurveyHrsIn!Q134</f>
        <v>0.354301075268817</v>
      </c>
      <c r="R134" s="70" t="n">
        <f aca="false">OphrsIn!R133/SurveyHrsIn!R134</f>
        <v>0.641815476190476</v>
      </c>
      <c r="S134" s="70" t="n">
        <f aca="false">OphrsIn!S133/SurveyHrsIn!S134</f>
        <v>0.989784946236559</v>
      </c>
      <c r="T134" s="70" t="n">
        <f aca="false">OphrsIn!T133/SurveyHrsIn!T134</f>
        <v>0.891666666666667</v>
      </c>
      <c r="U134" s="70" t="n">
        <f aca="false">OphrsIn!U133/SurveyHrsIn!U134</f>
        <v>0.402822580645161</v>
      </c>
      <c r="V134" s="70" t="n">
        <f aca="false">OphrsIn!V133/SurveyHrsIn!V134</f>
        <v>0.000833333333333333</v>
      </c>
      <c r="W134" s="70" t="n">
        <f aca="false">OphrsIn!W133/SurveyHrsIn!W134</f>
        <v>0.00268817204301075</v>
      </c>
      <c r="X134" s="70" t="n">
        <f aca="false">OphrsIn!X133/SurveyHrsIn!X134</f>
        <v>0.386693548387097</v>
      </c>
      <c r="Y134" s="70" t="n">
        <f aca="false">OphrsIn!Y133/SurveyHrsIn!Y134</f>
        <v>0.736666666666667</v>
      </c>
      <c r="Z134" s="70" t="n">
        <f aca="false">OphrsIn!Z133/SurveyHrsIn!Z134</f>
        <v>0.925806451612903</v>
      </c>
      <c r="AA134" s="70" t="n">
        <f aca="false">OphrsIn!AA133/SurveyHrsIn!AA134</f>
        <v>0.98</v>
      </c>
      <c r="AB134" s="70" t="n">
        <f aca="false">OphrsIn!AB133/SurveyHrsIn!AB134</f>
        <v>0.971236559139785</v>
      </c>
      <c r="AC134" s="70" t="n">
        <f aca="false">OphrsIn!AC133/SurveyHrsIn!AC134</f>
        <v>0.977016129032258</v>
      </c>
      <c r="AD134" s="70" t="n">
        <f aca="false">OphrsIn!AD133/SurveyHrsIn!AD134</f>
        <v>0.958630952380952</v>
      </c>
      <c r="AE134" s="70" t="n">
        <f aca="false">OphrsIn!AE133/SurveyHrsIn!AE134</f>
        <v>0.920165322580645</v>
      </c>
      <c r="AF134" s="70"/>
      <c r="AG134" s="70"/>
      <c r="AH134" s="70"/>
      <c r="AI134" s="70"/>
      <c r="AJ134" s="70"/>
      <c r="AK134" s="70"/>
      <c r="AL134" s="70"/>
      <c r="AM134" s="70"/>
      <c r="AN134" s="70"/>
      <c r="AO134" s="70" t="n">
        <f aca="false">AVERAGE(E134:P134)</f>
        <v>0.906606504655378</v>
      </c>
      <c r="AP134" s="70" t="n">
        <f aca="false">AVERAGE(Q134:AB134)</f>
        <v>0.60702628968254</v>
      </c>
      <c r="AQ134" s="70" t="n">
        <f aca="false">AVERAGE(AC134:AN134)</f>
        <v>0.951937467997952</v>
      </c>
      <c r="AR134" s="70" t="n">
        <f aca="false">AVERAGE(E134:G134)</f>
        <v>0.968855827462613</v>
      </c>
      <c r="AS134" s="70" t="n">
        <f aca="false">AVERAGE(H134:J134)</f>
        <v>0.964323476702509</v>
      </c>
      <c r="AT134" s="70" t="n">
        <f aca="false">AVERAGE(K134:M134)</f>
        <v>0.827927120669056</v>
      </c>
      <c r="AU134" s="70" t="n">
        <f aca="false">AVERAGE(N134:P134)</f>
        <v>0.865319593787336</v>
      </c>
      <c r="AV134" s="70" t="n">
        <f aca="false">AVERAGE(Q134:S134)</f>
        <v>0.661967165898618</v>
      </c>
      <c r="AW134" s="70" t="n">
        <f aca="false">AVERAGE(T134:V134)</f>
        <v>0.431774193548387</v>
      </c>
      <c r="AX134" s="70" t="n">
        <f aca="false">AVERAGE(W134:Y134)</f>
        <v>0.375349462365591</v>
      </c>
      <c r="AY134" s="70" t="n">
        <f aca="false">AVERAGE(Z134:AB134)</f>
        <v>0.959014336917563</v>
      </c>
      <c r="AZ134" s="70" t="n">
        <f aca="false">AVERAGE(AC134:AE134)</f>
        <v>0.951937467997952</v>
      </c>
    </row>
    <row r="135" customFormat="false" ht="12.75" hidden="true" customHeight="false" outlineLevel="0" collapsed="false">
      <c r="A135" s="69" t="s">
        <v>12</v>
      </c>
      <c r="B135" s="69" t="n">
        <v>1</v>
      </c>
      <c r="C135" s="69" t="n">
        <v>125</v>
      </c>
      <c r="D135" s="70" t="n">
        <f aca="false">OphrsIn!D134/SurveyHrsIn!D135</f>
        <v>0.729838709677419</v>
      </c>
      <c r="E135" s="70" t="n">
        <f aca="false">OphrsIn!E134/SurveyHrsIn!E135</f>
        <v>0.983870967741936</v>
      </c>
      <c r="F135" s="70" t="n">
        <f aca="false">OphrsIn!F134/SurveyHrsIn!F135</f>
        <v>0.951436781609195</v>
      </c>
      <c r="G135" s="70" t="n">
        <f aca="false">OphrsIn!G134/SurveyHrsIn!G135</f>
        <v>0.735483870967742</v>
      </c>
      <c r="H135" s="70" t="n">
        <f aca="false">OphrsIn!H134/SurveyHrsIn!H135</f>
        <v>0.703055555555556</v>
      </c>
      <c r="I135" s="70" t="n">
        <f aca="false">OphrsIn!I134/SurveyHrsIn!I135</f>
        <v>0.868413978494624</v>
      </c>
      <c r="J135" s="70" t="n">
        <f aca="false">OphrsIn!J134/SurveyHrsIn!J135</f>
        <v>0.859861111111111</v>
      </c>
      <c r="K135" s="70" t="n">
        <f aca="false">OphrsIn!K134/SurveyHrsIn!K135</f>
        <v>0.98508064516129</v>
      </c>
      <c r="L135" s="70" t="n">
        <f aca="false">OphrsIn!L134/SurveyHrsIn!L135</f>
        <v>0.972043010752688</v>
      </c>
      <c r="M135" s="70" t="n">
        <f aca="false">OphrsIn!M134/SurveyHrsIn!M135</f>
        <v>0.966666666666667</v>
      </c>
      <c r="N135" s="70" t="n">
        <f aca="false">OphrsIn!N134/SurveyHrsIn!N135</f>
        <v>0.940860215053764</v>
      </c>
      <c r="O135" s="70" t="n">
        <f aca="false">OphrsIn!O134/SurveyHrsIn!O135</f>
        <v>0.917361111111111</v>
      </c>
      <c r="P135" s="70" t="n">
        <f aca="false">OphrsIn!P134/SurveyHrsIn!P135</f>
        <v>0.786290322580645</v>
      </c>
      <c r="Q135" s="70" t="n">
        <f aca="false">OphrsIn!Q134/SurveyHrsIn!Q135</f>
        <v>0.874596774193548</v>
      </c>
      <c r="R135" s="70" t="n">
        <f aca="false">OphrsIn!R134/SurveyHrsIn!R135</f>
        <v>0.970238095238095</v>
      </c>
      <c r="S135" s="70" t="n">
        <f aca="false">OphrsIn!S134/SurveyHrsIn!S135</f>
        <v>0.909005376344086</v>
      </c>
      <c r="T135" s="70" t="n">
        <f aca="false">OphrsIn!T134/SurveyHrsIn!T135</f>
        <v>0.982083333333333</v>
      </c>
      <c r="U135" s="70" t="n">
        <f aca="false">OphrsIn!U134/SurveyHrsIn!U135</f>
        <v>0.992338709677419</v>
      </c>
      <c r="V135" s="70" t="n">
        <f aca="false">OphrsIn!V134/SurveyHrsIn!V135</f>
        <v>0.969027777777778</v>
      </c>
      <c r="W135" s="70" t="n">
        <f aca="false">OphrsIn!W134/SurveyHrsIn!W135</f>
        <v>0.961693548387097</v>
      </c>
      <c r="X135" s="70" t="n">
        <f aca="false">OphrsIn!X134/SurveyHrsIn!X135</f>
        <v>0.975672043010753</v>
      </c>
      <c r="Y135" s="70" t="n">
        <f aca="false">OphrsIn!Y134/SurveyHrsIn!Y135</f>
        <v>0.835416666666667</v>
      </c>
      <c r="Z135" s="70" t="n">
        <f aca="false">OphrsIn!Z134/SurveyHrsIn!Z135</f>
        <v>0.942204301075269</v>
      </c>
      <c r="AA135" s="70" t="n">
        <f aca="false">OphrsIn!AA134/SurveyHrsIn!AA135</f>
        <v>0.957916666666667</v>
      </c>
      <c r="AB135" s="70" t="n">
        <f aca="false">OphrsIn!AB134/SurveyHrsIn!AB135</f>
        <v>0.972177419354839</v>
      </c>
      <c r="AC135" s="70" t="n">
        <f aca="false">OphrsIn!AC134/SurveyHrsIn!AC135</f>
        <v>0.941532258064516</v>
      </c>
      <c r="AD135" s="70" t="n">
        <f aca="false">OphrsIn!AD134/SurveyHrsIn!AD135</f>
        <v>0.935416666666667</v>
      </c>
      <c r="AE135" s="70" t="n">
        <f aca="false">OphrsIn!AE134/SurveyHrsIn!AE135</f>
        <v>0.955470161290323</v>
      </c>
      <c r="AF135" s="70"/>
      <c r="AG135" s="70"/>
      <c r="AH135" s="70"/>
      <c r="AI135" s="70"/>
      <c r="AJ135" s="70"/>
      <c r="AK135" s="70"/>
      <c r="AL135" s="70"/>
      <c r="AM135" s="70"/>
      <c r="AN135" s="70"/>
      <c r="AO135" s="70" t="n">
        <f aca="false">AVERAGE(E135:P135)</f>
        <v>0.889202019733861</v>
      </c>
      <c r="AP135" s="70" t="n">
        <f aca="false">AVERAGE(Q135:AB135)</f>
        <v>0.945197559310463</v>
      </c>
      <c r="AQ135" s="70" t="n">
        <f aca="false">AVERAGE(AC135:AN135)</f>
        <v>0.944139695340502</v>
      </c>
      <c r="AR135" s="70" t="n">
        <f aca="false">AVERAGE(E135:G135)</f>
        <v>0.890263873439624</v>
      </c>
      <c r="AS135" s="70" t="n">
        <f aca="false">AVERAGE(H135:J135)</f>
        <v>0.810443548387097</v>
      </c>
      <c r="AT135" s="70" t="n">
        <f aca="false">AVERAGE(K135:M135)</f>
        <v>0.974596774193548</v>
      </c>
      <c r="AU135" s="70" t="n">
        <f aca="false">AVERAGE(N135:P135)</f>
        <v>0.881503882915173</v>
      </c>
      <c r="AV135" s="70" t="n">
        <f aca="false">AVERAGE(Q135:S135)</f>
        <v>0.91794674859191</v>
      </c>
      <c r="AW135" s="70" t="n">
        <f aca="false">AVERAGE(T135:V135)</f>
        <v>0.981149940262844</v>
      </c>
      <c r="AX135" s="70" t="n">
        <f aca="false">AVERAGE(W135:Y135)</f>
        <v>0.924260752688172</v>
      </c>
      <c r="AY135" s="70" t="n">
        <f aca="false">AVERAGE(Z135:AB135)</f>
        <v>0.957432795698925</v>
      </c>
      <c r="AZ135" s="70" t="n">
        <f aca="false">AVERAGE(AC135:AE135)</f>
        <v>0.944139695340502</v>
      </c>
    </row>
    <row r="136" customFormat="false" ht="12.75" hidden="true" customHeight="false" outlineLevel="0" collapsed="false">
      <c r="A136" s="69" t="s">
        <v>12</v>
      </c>
      <c r="B136" s="69" t="n">
        <v>1</v>
      </c>
      <c r="C136" s="69" t="n">
        <v>126</v>
      </c>
      <c r="D136" s="70" t="n">
        <f aca="false">OphrsIn!D135/SurveyHrsIn!D136</f>
        <v>0.994623655913979</v>
      </c>
      <c r="E136" s="70" t="n">
        <f aca="false">OphrsIn!E135/SurveyHrsIn!E136</f>
        <v>0.864247311827957</v>
      </c>
      <c r="F136" s="70" t="n">
        <f aca="false">OphrsIn!F135/SurveyHrsIn!F136</f>
        <v>0.86882183908046</v>
      </c>
      <c r="G136" s="70" t="n">
        <f aca="false">OphrsIn!G135/SurveyHrsIn!G136</f>
        <v>0.883333333333333</v>
      </c>
      <c r="H136" s="70" t="n">
        <f aca="false">OphrsIn!H135/SurveyHrsIn!H136</f>
        <v>0.974305555555556</v>
      </c>
      <c r="I136" s="70" t="n">
        <f aca="false">OphrsIn!I135/SurveyHrsIn!I136</f>
        <v>0.900806451612903</v>
      </c>
      <c r="J136" s="70" t="n">
        <f aca="false">OphrsIn!J135/SurveyHrsIn!J136</f>
        <v>0.920277777777778</v>
      </c>
      <c r="K136" s="70" t="n">
        <f aca="false">OphrsIn!K135/SurveyHrsIn!K136</f>
        <v>0.977688172043011</v>
      </c>
      <c r="L136" s="70" t="n">
        <f aca="false">OphrsIn!L135/SurveyHrsIn!L136</f>
        <v>0.905241935483871</v>
      </c>
      <c r="M136" s="70" t="n">
        <f aca="false">OphrsIn!M135/SurveyHrsIn!M136</f>
        <v>0.913888888888889</v>
      </c>
      <c r="N136" s="70" t="n">
        <f aca="false">OphrsIn!N135/SurveyHrsIn!N136</f>
        <v>0.933198924731183</v>
      </c>
      <c r="O136" s="70" t="n">
        <f aca="false">OphrsIn!O135/SurveyHrsIn!O136</f>
        <v>0.814722222222222</v>
      </c>
      <c r="P136" s="70" t="n">
        <f aca="false">OphrsIn!P135/SurveyHrsIn!P136</f>
        <v>0.251612903225806</v>
      </c>
      <c r="Q136" s="70" t="n">
        <f aca="false">OphrsIn!Q135/SurveyHrsIn!Q136</f>
        <v>0.0306451612903226</v>
      </c>
      <c r="R136" s="70" t="n">
        <f aca="false">OphrsIn!R135/SurveyHrsIn!R136</f>
        <v>0.0321428571428572</v>
      </c>
      <c r="S136" s="70" t="n">
        <f aca="false">OphrsIn!S135/SurveyHrsIn!S136</f>
        <v>0.294623655913979</v>
      </c>
      <c r="T136" s="70" t="n">
        <f aca="false">OphrsIn!T135/SurveyHrsIn!T136</f>
        <v>0.972222222222222</v>
      </c>
      <c r="U136" s="70" t="n">
        <f aca="false">OphrsIn!U135/SurveyHrsIn!U136</f>
        <v>0.951881720430108</v>
      </c>
      <c r="V136" s="70" t="n">
        <f aca="false">OphrsIn!V135/SurveyHrsIn!V136</f>
        <v>0.9725</v>
      </c>
      <c r="W136" s="70" t="n">
        <f aca="false">OphrsIn!W135/SurveyHrsIn!W136</f>
        <v>0.99502688172043</v>
      </c>
      <c r="X136" s="70" t="n">
        <f aca="false">OphrsIn!X135/SurveyHrsIn!X136</f>
        <v>0.997983870967742</v>
      </c>
      <c r="Y136" s="70" t="n">
        <f aca="false">OphrsIn!Y135/SurveyHrsIn!Y136</f>
        <v>0.982222222222222</v>
      </c>
      <c r="Z136" s="70" t="n">
        <f aca="false">OphrsIn!Z135/SurveyHrsIn!Z136</f>
        <v>0.97244623655914</v>
      </c>
      <c r="AA136" s="70" t="n">
        <f aca="false">OphrsIn!AA135/SurveyHrsIn!AA136</f>
        <v>0.99125</v>
      </c>
      <c r="AB136" s="70" t="n">
        <f aca="false">OphrsIn!AB135/SurveyHrsIn!AB136</f>
        <v>0.865860215053764</v>
      </c>
      <c r="AC136" s="70" t="n">
        <f aca="false">OphrsIn!AC135/SurveyHrsIn!AC136</f>
        <v>0.944758064516129</v>
      </c>
      <c r="AD136" s="70" t="n">
        <f aca="false">OphrsIn!AD135/SurveyHrsIn!AD136</f>
        <v>0.986607142857143</v>
      </c>
      <c r="AE136" s="70" t="n">
        <f aca="false">OphrsIn!AE135/SurveyHrsIn!AE136</f>
        <v>0.907911021505376</v>
      </c>
      <c r="AF136" s="70"/>
      <c r="AG136" s="70"/>
      <c r="AH136" s="70"/>
      <c r="AI136" s="70"/>
      <c r="AJ136" s="70"/>
      <c r="AK136" s="70"/>
      <c r="AL136" s="70"/>
      <c r="AM136" s="70"/>
      <c r="AN136" s="70"/>
      <c r="AO136" s="70" t="n">
        <f aca="false">AVERAGE(E136:P136)</f>
        <v>0.850678776315248</v>
      </c>
      <c r="AP136" s="70" t="n">
        <f aca="false">AVERAGE(Q136:AB136)</f>
        <v>0.754900420293565</v>
      </c>
      <c r="AQ136" s="70" t="n">
        <f aca="false">AVERAGE(AC136:AN136)</f>
        <v>0.946425409626216</v>
      </c>
      <c r="AR136" s="70" t="n">
        <f aca="false">AVERAGE(E136:G136)</f>
        <v>0.872134161413917</v>
      </c>
      <c r="AS136" s="70" t="n">
        <f aca="false">AVERAGE(H136:J136)</f>
        <v>0.931796594982079</v>
      </c>
      <c r="AT136" s="70" t="n">
        <f aca="false">AVERAGE(K136:M136)</f>
        <v>0.932272998805257</v>
      </c>
      <c r="AU136" s="70" t="n">
        <f aca="false">AVERAGE(N136:P136)</f>
        <v>0.666511350059737</v>
      </c>
      <c r="AV136" s="70" t="n">
        <f aca="false">AVERAGE(Q136:S136)</f>
        <v>0.119137224782386</v>
      </c>
      <c r="AW136" s="70" t="n">
        <f aca="false">AVERAGE(T136:V136)</f>
        <v>0.965534647550777</v>
      </c>
      <c r="AX136" s="70" t="n">
        <f aca="false">AVERAGE(W136:Y136)</f>
        <v>0.991744324970131</v>
      </c>
      <c r="AY136" s="70" t="n">
        <f aca="false">AVERAGE(Z136:AB136)</f>
        <v>0.943185483870968</v>
      </c>
      <c r="AZ136" s="70" t="n">
        <f aca="false">AVERAGE(AC136:AE136)</f>
        <v>0.946425409626216</v>
      </c>
    </row>
    <row r="137" customFormat="false" ht="12.75" hidden="true" customHeight="false" outlineLevel="0" collapsed="false">
      <c r="A137" s="69" t="s">
        <v>12</v>
      </c>
      <c r="B137" s="69" t="n">
        <v>1</v>
      </c>
      <c r="C137" s="69" t="n">
        <v>127</v>
      </c>
      <c r="D137" s="70" t="n">
        <f aca="false">OphrsIn!D136/SurveyHrsIn!D137</f>
        <v>0.94489247311828</v>
      </c>
      <c r="E137" s="70" t="n">
        <f aca="false">OphrsIn!E136/SurveyHrsIn!E137</f>
        <v>0.803763440860215</v>
      </c>
      <c r="F137" s="70" t="n">
        <f aca="false">OphrsIn!F136/SurveyHrsIn!F137</f>
        <v>0.963793103448276</v>
      </c>
      <c r="G137" s="70" t="n">
        <f aca="false">OphrsIn!G136/SurveyHrsIn!G137</f>
        <v>0.94502688172043</v>
      </c>
      <c r="H137" s="70" t="n">
        <f aca="false">OphrsIn!H136/SurveyHrsIn!H137</f>
        <v>0.959027777777778</v>
      </c>
      <c r="I137" s="70" t="n">
        <f aca="false">OphrsIn!I136/SurveyHrsIn!I137</f>
        <v>0.92741935483871</v>
      </c>
      <c r="J137" s="70" t="n">
        <f aca="false">OphrsIn!J136/SurveyHrsIn!J137</f>
        <v>0.998888888888889</v>
      </c>
      <c r="K137" s="70" t="n">
        <f aca="false">OphrsIn!K136/SurveyHrsIn!K137</f>
        <v>0.984005376344086</v>
      </c>
      <c r="L137" s="70" t="n">
        <f aca="false">OphrsIn!L136/SurveyHrsIn!L137</f>
        <v>0.986962365591398</v>
      </c>
      <c r="M137" s="70" t="n">
        <f aca="false">OphrsIn!M136/SurveyHrsIn!M137</f>
        <v>0.998611111111111</v>
      </c>
      <c r="N137" s="70" t="n">
        <f aca="false">OphrsIn!N136/SurveyHrsIn!N137</f>
        <v>0.994489247311828</v>
      </c>
      <c r="O137" s="70" t="n">
        <f aca="false">OphrsIn!O136/SurveyHrsIn!O137</f>
        <v>0.972916666666667</v>
      </c>
      <c r="P137" s="70" t="n">
        <f aca="false">OphrsIn!P136/SurveyHrsIn!P137</f>
        <v>0.863575268817204</v>
      </c>
      <c r="Q137" s="70" t="n">
        <f aca="false">OphrsIn!Q136/SurveyHrsIn!Q137</f>
        <v>0.955241935483871</v>
      </c>
      <c r="R137" s="70" t="n">
        <f aca="false">OphrsIn!R136/SurveyHrsIn!R137</f>
        <v>0.995089285714286</v>
      </c>
      <c r="S137" s="70" t="n">
        <f aca="false">OphrsIn!S136/SurveyHrsIn!S137</f>
        <v>0.980779569892473</v>
      </c>
      <c r="T137" s="70" t="n">
        <f aca="false">OphrsIn!T136/SurveyHrsIn!T137</f>
        <v>0.990833333333333</v>
      </c>
      <c r="U137" s="70" t="n">
        <f aca="false">OphrsIn!U136/SurveyHrsIn!U137</f>
        <v>0.995698924731183</v>
      </c>
      <c r="V137" s="70" t="n">
        <f aca="false">OphrsIn!V136/SurveyHrsIn!V137</f>
        <v>0.990277777777778</v>
      </c>
      <c r="W137" s="70" t="n">
        <f aca="false">OphrsIn!W136/SurveyHrsIn!W137</f>
        <v>0.998924731182796</v>
      </c>
      <c r="X137" s="70" t="n">
        <f aca="false">OphrsIn!X136/SurveyHrsIn!X137</f>
        <v>0.952688172043011</v>
      </c>
      <c r="Y137" s="70" t="n">
        <f aca="false">OphrsIn!Y136/SurveyHrsIn!Y137</f>
        <v>0.982638888888889</v>
      </c>
      <c r="Z137" s="70" t="n">
        <f aca="false">OphrsIn!Z136/SurveyHrsIn!Z137</f>
        <v>0.940860215053764</v>
      </c>
      <c r="AA137" s="70" t="n">
        <f aca="false">OphrsIn!AA136/SurveyHrsIn!AA137</f>
        <v>0.939166666666667</v>
      </c>
      <c r="AB137" s="70" t="n">
        <f aca="false">OphrsIn!AB136/SurveyHrsIn!AB137</f>
        <v>0.799462365591398</v>
      </c>
      <c r="AC137" s="70" t="n">
        <f aca="false">OphrsIn!AC136/SurveyHrsIn!AC137</f>
        <v>0.927688172043011</v>
      </c>
      <c r="AD137" s="70" t="n">
        <f aca="false">OphrsIn!AD136/SurveyHrsIn!AD137</f>
        <v>0.945089285714286</v>
      </c>
      <c r="AE137" s="70" t="n">
        <f aca="false">OphrsIn!AE136/SurveyHrsIn!AE137</f>
        <v>0.92500188172043</v>
      </c>
      <c r="AF137" s="70"/>
      <c r="AG137" s="70"/>
      <c r="AH137" s="70"/>
      <c r="AI137" s="70"/>
      <c r="AJ137" s="70"/>
      <c r="AK137" s="70"/>
      <c r="AL137" s="70"/>
      <c r="AM137" s="70"/>
      <c r="AN137" s="70"/>
      <c r="AO137" s="70" t="n">
        <f aca="false">AVERAGE(E137:P137)</f>
        <v>0.949873290281383</v>
      </c>
      <c r="AP137" s="70" t="n">
        <f aca="false">AVERAGE(Q137:AB137)</f>
        <v>0.960138488863287</v>
      </c>
      <c r="AQ137" s="70" t="n">
        <f aca="false">AVERAGE(AC137:AN137)</f>
        <v>0.932593113159242</v>
      </c>
      <c r="AR137" s="70" t="n">
        <f aca="false">AVERAGE(E137:G137)</f>
        <v>0.904194475342974</v>
      </c>
      <c r="AS137" s="70" t="n">
        <f aca="false">AVERAGE(H137:J137)</f>
        <v>0.961778673835125</v>
      </c>
      <c r="AT137" s="70" t="n">
        <f aca="false">AVERAGE(K137:M137)</f>
        <v>0.989859617682198</v>
      </c>
      <c r="AU137" s="70" t="n">
        <f aca="false">AVERAGE(N137:P137)</f>
        <v>0.943660394265233</v>
      </c>
      <c r="AV137" s="70" t="n">
        <f aca="false">AVERAGE(Q137:S137)</f>
        <v>0.977036930363543</v>
      </c>
      <c r="AW137" s="70" t="n">
        <f aca="false">AVERAGE(T137:V137)</f>
        <v>0.992270011947431</v>
      </c>
      <c r="AX137" s="70" t="n">
        <f aca="false">AVERAGE(W137:Y137)</f>
        <v>0.978083930704898</v>
      </c>
      <c r="AY137" s="70" t="n">
        <f aca="false">AVERAGE(Z137:AB137)</f>
        <v>0.893163082437276</v>
      </c>
      <c r="AZ137" s="70" t="n">
        <f aca="false">AVERAGE(AC137:AE137)</f>
        <v>0.932593113159242</v>
      </c>
    </row>
    <row r="138" customFormat="false" ht="12.75" hidden="true" customHeight="false" outlineLevel="0" collapsed="false">
      <c r="A138" s="69" t="s">
        <v>12</v>
      </c>
      <c r="B138" s="69" t="n">
        <v>1</v>
      </c>
      <c r="C138" s="69" t="n">
        <v>128</v>
      </c>
      <c r="D138" s="70" t="n">
        <f aca="false">OphrsIn!D137/SurveyHrsIn!D138</f>
        <v>0.958333333333333</v>
      </c>
      <c r="E138" s="70" t="n">
        <f aca="false">OphrsIn!E137/SurveyHrsIn!E138</f>
        <v>0.873655913978495</v>
      </c>
      <c r="F138" s="70" t="n">
        <f aca="false">OphrsIn!F137/SurveyHrsIn!F138</f>
        <v>0.967672413793103</v>
      </c>
      <c r="G138" s="70" t="n">
        <f aca="false">OphrsIn!G137/SurveyHrsIn!G138</f>
        <v>0.939784946236559</v>
      </c>
      <c r="H138" s="70" t="n">
        <f aca="false">OphrsIn!H137/SurveyHrsIn!H138</f>
        <v>0.915277777777778</v>
      </c>
      <c r="I138" s="70" t="n">
        <f aca="false">OphrsIn!I137/SurveyHrsIn!I138</f>
        <v>0.815860215053764</v>
      </c>
      <c r="J138" s="70" t="n">
        <f aca="false">OphrsIn!J137/SurveyHrsIn!J138</f>
        <v>0.98625</v>
      </c>
      <c r="K138" s="70" t="n">
        <f aca="false">OphrsIn!K137/SurveyHrsIn!K138</f>
        <v>0.990860215053764</v>
      </c>
      <c r="L138" s="70" t="n">
        <f aca="false">OphrsIn!L137/SurveyHrsIn!L138</f>
        <v>0.988440860215054</v>
      </c>
      <c r="M138" s="70" t="n">
        <f aca="false">OphrsIn!M137/SurveyHrsIn!M138</f>
        <v>0.994444444444445</v>
      </c>
      <c r="N138" s="70" t="n">
        <f aca="false">OphrsIn!N137/SurveyHrsIn!N138</f>
        <v>0.976209677419355</v>
      </c>
      <c r="O138" s="70" t="n">
        <f aca="false">OphrsIn!O137/SurveyHrsIn!O138</f>
        <v>0.966805555555556</v>
      </c>
      <c r="P138" s="70" t="n">
        <f aca="false">OphrsIn!P137/SurveyHrsIn!P138</f>
        <v>0.52741935483871</v>
      </c>
      <c r="Q138" s="70" t="n">
        <f aca="false">OphrsIn!Q137/SurveyHrsIn!Q138</f>
        <v>0.914381720430108</v>
      </c>
      <c r="R138" s="70" t="n">
        <f aca="false">OphrsIn!R137/SurveyHrsIn!R138</f>
        <v>0.708630952380952</v>
      </c>
      <c r="S138" s="70" t="n">
        <f aca="false">OphrsIn!S137/SurveyHrsIn!S138</f>
        <v>0.881451612903226</v>
      </c>
      <c r="T138" s="70" t="n">
        <f aca="false">OphrsIn!T137/SurveyHrsIn!T138</f>
        <v>0.911111111111111</v>
      </c>
      <c r="U138" s="70" t="n">
        <f aca="false">OphrsIn!U137/SurveyHrsIn!U138</f>
        <v>0.928897849462366</v>
      </c>
      <c r="V138" s="70" t="n">
        <f aca="false">OphrsIn!V137/SurveyHrsIn!V138</f>
        <v>0.486111111111111</v>
      </c>
      <c r="W138" s="70" t="n">
        <f aca="false">OphrsIn!W137/SurveyHrsIn!W138</f>
        <v>0</v>
      </c>
      <c r="X138" s="70" t="n">
        <f aca="false">OphrsIn!X137/SurveyHrsIn!X138</f>
        <v>0</v>
      </c>
      <c r="Y138" s="70" t="n">
        <f aca="false">OphrsIn!Y137/SurveyHrsIn!Y138</f>
        <v>0</v>
      </c>
      <c r="Z138" s="70" t="n">
        <f aca="false">OphrsIn!Z137/SurveyHrsIn!Z138</f>
        <v>0</v>
      </c>
      <c r="AA138" s="70" t="n">
        <f aca="false">OphrsIn!AA137/SurveyHrsIn!AA138</f>
        <v>0</v>
      </c>
      <c r="AB138" s="70" t="n">
        <f aca="false">OphrsIn!AB137/SurveyHrsIn!AB138</f>
        <v>0.613172043010753</v>
      </c>
      <c r="AC138" s="70" t="n">
        <f aca="false">OphrsIn!AC137/SurveyHrsIn!AC138</f>
        <v>0.999193548387097</v>
      </c>
      <c r="AD138" s="70" t="n">
        <f aca="false">OphrsIn!AD137/SurveyHrsIn!AD138</f>
        <v>0.943452380952381</v>
      </c>
      <c r="AE138" s="70" t="n">
        <f aca="false">OphrsIn!AE137/SurveyHrsIn!AE138</f>
        <v>0.911630107526882</v>
      </c>
      <c r="AF138" s="70"/>
      <c r="AG138" s="70"/>
      <c r="AH138" s="70"/>
      <c r="AI138" s="70"/>
      <c r="AJ138" s="70"/>
      <c r="AK138" s="70"/>
      <c r="AL138" s="70"/>
      <c r="AM138" s="70"/>
      <c r="AN138" s="70"/>
      <c r="AO138" s="70" t="n">
        <f aca="false">AVERAGE(E138:P138)</f>
        <v>0.911890114530548</v>
      </c>
      <c r="AP138" s="70" t="n">
        <f aca="false">AVERAGE(Q138:AB138)</f>
        <v>0.453646366700802</v>
      </c>
      <c r="AQ138" s="70" t="n">
        <f aca="false">AVERAGE(AC138:AN138)</f>
        <v>0.95142534562212</v>
      </c>
      <c r="AR138" s="70" t="n">
        <f aca="false">AVERAGE(E138:G138)</f>
        <v>0.927037758002719</v>
      </c>
      <c r="AS138" s="70" t="n">
        <f aca="false">AVERAGE(H138:J138)</f>
        <v>0.905795997610514</v>
      </c>
      <c r="AT138" s="70" t="n">
        <f aca="false">AVERAGE(K138:M138)</f>
        <v>0.991248506571087</v>
      </c>
      <c r="AU138" s="70" t="n">
        <f aca="false">AVERAGE(N138:P138)</f>
        <v>0.823478195937873</v>
      </c>
      <c r="AV138" s="70" t="n">
        <f aca="false">AVERAGE(Q138:S138)</f>
        <v>0.834821428571429</v>
      </c>
      <c r="AW138" s="70" t="n">
        <f aca="false">AVERAGE(T138:V138)</f>
        <v>0.775373357228196</v>
      </c>
      <c r="AX138" s="70" t="n">
        <f aca="false">AVERAGE(W138:Y138)</f>
        <v>0</v>
      </c>
      <c r="AY138" s="70" t="n">
        <f aca="false">AVERAGE(Z138:AB138)</f>
        <v>0.204390681003584</v>
      </c>
      <c r="AZ138" s="70" t="n">
        <f aca="false">AVERAGE(AC138:AE138)</f>
        <v>0.95142534562212</v>
      </c>
    </row>
    <row r="139" customFormat="false" ht="12.75" hidden="true" customHeight="false" outlineLevel="0" collapsed="false">
      <c r="A139" s="69" t="s">
        <v>12</v>
      </c>
      <c r="B139" s="69" t="n">
        <v>1</v>
      </c>
      <c r="C139" s="69" t="n">
        <v>129</v>
      </c>
      <c r="D139" s="70" t="n">
        <f aca="false">OphrsIn!D138/SurveyHrsIn!D139</f>
        <v>0.619623655913979</v>
      </c>
      <c r="E139" s="70" t="n">
        <f aca="false">OphrsIn!E138/SurveyHrsIn!E139</f>
        <v>0.997311827956989</v>
      </c>
      <c r="F139" s="70" t="n">
        <f aca="false">OphrsIn!F138/SurveyHrsIn!F139</f>
        <v>0.999856321839081</v>
      </c>
      <c r="G139" s="70" t="n">
        <f aca="false">OphrsIn!G138/SurveyHrsIn!G139</f>
        <v>0.937903225806452</v>
      </c>
      <c r="H139" s="70" t="n">
        <f aca="false">OphrsIn!H138/SurveyHrsIn!H139</f>
        <v>0.946527777777778</v>
      </c>
      <c r="I139" s="70" t="n">
        <f aca="false">OphrsIn!I138/SurveyHrsIn!I139</f>
        <v>0.932661290322581</v>
      </c>
      <c r="J139" s="70" t="n">
        <f aca="false">OphrsIn!J138/SurveyHrsIn!J139</f>
        <v>0.999166666666667</v>
      </c>
      <c r="K139" s="70" t="n">
        <f aca="false">OphrsIn!K138/SurveyHrsIn!K139</f>
        <v>0.95241935483871</v>
      </c>
      <c r="L139" s="70" t="n">
        <f aca="false">OphrsIn!L138/SurveyHrsIn!L139</f>
        <v>0.988709677419355</v>
      </c>
      <c r="M139" s="70" t="n">
        <f aca="false">OphrsIn!M138/SurveyHrsIn!M139</f>
        <v>0.998611111111111</v>
      </c>
      <c r="N139" s="70" t="n">
        <f aca="false">OphrsIn!N138/SurveyHrsIn!N139</f>
        <v>0.991129032258065</v>
      </c>
      <c r="O139" s="70" t="n">
        <f aca="false">OphrsIn!O138/SurveyHrsIn!O139</f>
        <v>0.995972222222222</v>
      </c>
      <c r="P139" s="70" t="n">
        <f aca="false">OphrsIn!P138/SurveyHrsIn!P139</f>
        <v>0.797849462365591</v>
      </c>
      <c r="Q139" s="70" t="n">
        <f aca="false">OphrsIn!Q138/SurveyHrsIn!Q139</f>
        <v>0.998521505376344</v>
      </c>
      <c r="R139" s="70" t="n">
        <f aca="false">OphrsIn!R138/SurveyHrsIn!R139</f>
        <v>0.996428571428571</v>
      </c>
      <c r="S139" s="70" t="n">
        <f aca="false">OphrsIn!S138/SurveyHrsIn!S139</f>
        <v>0.969220430107527</v>
      </c>
      <c r="T139" s="70" t="n">
        <f aca="false">OphrsIn!T138/SurveyHrsIn!T139</f>
        <v>0.978055555555556</v>
      </c>
      <c r="U139" s="70" t="n">
        <f aca="false">OphrsIn!U138/SurveyHrsIn!U139</f>
        <v>0.993682795698925</v>
      </c>
      <c r="V139" s="70" t="n">
        <f aca="false">OphrsIn!V138/SurveyHrsIn!V139</f>
        <v>0.990555555555556</v>
      </c>
      <c r="W139" s="70" t="n">
        <f aca="false">OphrsIn!W138/SurveyHrsIn!W139</f>
        <v>0.999731182795699</v>
      </c>
      <c r="X139" s="70" t="n">
        <f aca="false">OphrsIn!X138/SurveyHrsIn!X139</f>
        <v>0.994623655913979</v>
      </c>
      <c r="Y139" s="70" t="n">
        <f aca="false">OphrsIn!Y138/SurveyHrsIn!Y139</f>
        <v>0.884027777777778</v>
      </c>
      <c r="Z139" s="70" t="n">
        <f aca="false">OphrsIn!Z138/SurveyHrsIn!Z139</f>
        <v>0.972177419354839</v>
      </c>
      <c r="AA139" s="70" t="n">
        <f aca="false">OphrsIn!AA138/SurveyHrsIn!AA139</f>
        <v>0.986527777777778</v>
      </c>
      <c r="AB139" s="70" t="n">
        <f aca="false">OphrsIn!AB138/SurveyHrsIn!AB139</f>
        <v>0.998521505376344</v>
      </c>
      <c r="AC139" s="70" t="n">
        <f aca="false">OphrsIn!AC138/SurveyHrsIn!AC139</f>
        <v>0.996774193548387</v>
      </c>
      <c r="AD139" s="70" t="n">
        <f aca="false">OphrsIn!AD138/SurveyHrsIn!AD139</f>
        <v>0.991666666666667</v>
      </c>
      <c r="AE139" s="70" t="n">
        <f aca="false">OphrsIn!AE138/SurveyHrsIn!AE139</f>
        <v>0.982963037634409</v>
      </c>
      <c r="AF139" s="70"/>
      <c r="AG139" s="70"/>
      <c r="AH139" s="70"/>
      <c r="AI139" s="70"/>
      <c r="AJ139" s="70"/>
      <c r="AK139" s="70"/>
      <c r="AL139" s="70"/>
      <c r="AM139" s="70"/>
      <c r="AN139" s="70"/>
      <c r="AO139" s="70" t="n">
        <f aca="false">AVERAGE(E139:P139)</f>
        <v>0.96150983088205</v>
      </c>
      <c r="AP139" s="70" t="n">
        <f aca="false">AVERAGE(Q139:AB139)</f>
        <v>0.980172811059908</v>
      </c>
      <c r="AQ139" s="70" t="n">
        <f aca="false">AVERAGE(AC139:AN139)</f>
        <v>0.990467965949821</v>
      </c>
      <c r="AR139" s="70" t="n">
        <f aca="false">AVERAGE(E139:G139)</f>
        <v>0.97835712520084</v>
      </c>
      <c r="AS139" s="70" t="n">
        <f aca="false">AVERAGE(H139:J139)</f>
        <v>0.959451911589008</v>
      </c>
      <c r="AT139" s="70" t="n">
        <f aca="false">AVERAGE(K139:M139)</f>
        <v>0.979913381123059</v>
      </c>
      <c r="AU139" s="70" t="n">
        <f aca="false">AVERAGE(N139:P139)</f>
        <v>0.928316905615293</v>
      </c>
      <c r="AV139" s="70" t="n">
        <f aca="false">AVERAGE(Q139:S139)</f>
        <v>0.988056835637481</v>
      </c>
      <c r="AW139" s="70" t="n">
        <f aca="false">AVERAGE(T139:V139)</f>
        <v>0.987431302270012</v>
      </c>
      <c r="AX139" s="70" t="n">
        <f aca="false">AVERAGE(W139:Y139)</f>
        <v>0.959460872162485</v>
      </c>
      <c r="AY139" s="70" t="n">
        <f aca="false">AVERAGE(Z139:AB139)</f>
        <v>0.985742234169654</v>
      </c>
      <c r="AZ139" s="70" t="n">
        <f aca="false">AVERAGE(AC139:AE139)</f>
        <v>0.990467965949821</v>
      </c>
    </row>
    <row r="140" customFormat="false" ht="12.75" hidden="true" customHeight="false" outlineLevel="0" collapsed="false">
      <c r="A140" s="69" t="s">
        <v>12</v>
      </c>
      <c r="B140" s="69" t="n">
        <v>1</v>
      </c>
      <c r="C140" s="69" t="n">
        <v>130</v>
      </c>
      <c r="D140" s="70" t="n">
        <f aca="false">OphrsIn!D139/SurveyHrsIn!D140</f>
        <v>0.987903225806452</v>
      </c>
      <c r="E140" s="70" t="n">
        <f aca="false">OphrsIn!E139/SurveyHrsIn!E140</f>
        <v>0.858870967741936</v>
      </c>
      <c r="F140" s="70" t="n">
        <f aca="false">OphrsIn!F139/SurveyHrsIn!F140</f>
        <v>0.965086206896552</v>
      </c>
      <c r="G140" s="70" t="n">
        <f aca="false">OphrsIn!G139/SurveyHrsIn!G140</f>
        <v>0.880645161290323</v>
      </c>
      <c r="H140" s="70" t="n">
        <f aca="false">OphrsIn!H139/SurveyHrsIn!H140</f>
        <v>0.365555555555556</v>
      </c>
      <c r="I140" s="70" t="n">
        <f aca="false">OphrsIn!I139/SurveyHrsIn!I140</f>
        <v>0.784139784946237</v>
      </c>
      <c r="J140" s="70" t="n">
        <f aca="false">OphrsIn!J139/SurveyHrsIn!J140</f>
        <v>0.892222222222222</v>
      </c>
      <c r="K140" s="70" t="n">
        <f aca="false">OphrsIn!K139/SurveyHrsIn!K140</f>
        <v>0.94758064516129</v>
      </c>
      <c r="L140" s="70" t="n">
        <f aca="false">OphrsIn!L139/SurveyHrsIn!L140</f>
        <v>0.94260752688172</v>
      </c>
      <c r="M140" s="70" t="n">
        <f aca="false">OphrsIn!M139/SurveyHrsIn!M140</f>
        <v>0.991666666666667</v>
      </c>
      <c r="N140" s="70" t="n">
        <f aca="false">OphrsIn!N139/SurveyHrsIn!N140</f>
        <v>0.92997311827957</v>
      </c>
      <c r="O140" s="70" t="n">
        <f aca="false">OphrsIn!O139/SurveyHrsIn!O140</f>
        <v>0.902916666666667</v>
      </c>
      <c r="P140" s="70" t="n">
        <f aca="false">OphrsIn!P139/SurveyHrsIn!P140</f>
        <v>0.861962365591398</v>
      </c>
      <c r="Q140" s="70" t="n">
        <f aca="false">OphrsIn!Q139/SurveyHrsIn!Q140</f>
        <v>0.921774193548387</v>
      </c>
      <c r="R140" s="70" t="n">
        <f aca="false">OphrsIn!R139/SurveyHrsIn!R140</f>
        <v>0.99672619047619</v>
      </c>
      <c r="S140" s="70" t="n">
        <f aca="false">OphrsIn!S139/SurveyHrsIn!S140</f>
        <v>0.998790322580645</v>
      </c>
      <c r="T140" s="70" t="n">
        <f aca="false">OphrsIn!T139/SurveyHrsIn!T140</f>
        <v>0.679305555555556</v>
      </c>
      <c r="U140" s="70" t="n">
        <f aca="false">OphrsIn!U139/SurveyHrsIn!U140</f>
        <v>0.66760752688172</v>
      </c>
      <c r="V140" s="70" t="n">
        <f aca="false">OphrsIn!V139/SurveyHrsIn!V140</f>
        <v>0.908472222222222</v>
      </c>
      <c r="W140" s="70" t="n">
        <f aca="false">OphrsIn!W139/SurveyHrsIn!W140</f>
        <v>0.935215053763441</v>
      </c>
      <c r="X140" s="70" t="n">
        <f aca="false">OphrsIn!X139/SurveyHrsIn!X140</f>
        <v>0.986424731182796</v>
      </c>
      <c r="Y140" s="70" t="n">
        <f aca="false">OphrsIn!Y139/SurveyHrsIn!Y140</f>
        <v>0.910138888888889</v>
      </c>
      <c r="Z140" s="70" t="n">
        <f aca="false">OphrsIn!Z139/SurveyHrsIn!Z140</f>
        <v>0.952956989247312</v>
      </c>
      <c r="AA140" s="70" t="n">
        <f aca="false">OphrsIn!AA139/SurveyHrsIn!AA140</f>
        <v>0.907222222222222</v>
      </c>
      <c r="AB140" s="70" t="n">
        <f aca="false">OphrsIn!AB139/SurveyHrsIn!AB140</f>
        <v>0.846236559139785</v>
      </c>
      <c r="AC140" s="70" t="n">
        <f aca="false">OphrsIn!AC139/SurveyHrsIn!AC140</f>
        <v>0.993279569892473</v>
      </c>
      <c r="AD140" s="70" t="n">
        <f aca="false">OphrsIn!AD139/SurveyHrsIn!AD140</f>
        <v>0.834970238095238</v>
      </c>
      <c r="AE140" s="70" t="n">
        <f aca="false">OphrsIn!AE139/SurveyHrsIn!AE140</f>
        <v>0.98135873655914</v>
      </c>
      <c r="AF140" s="70"/>
      <c r="AG140" s="70"/>
      <c r="AH140" s="70"/>
      <c r="AI140" s="70"/>
      <c r="AJ140" s="70"/>
      <c r="AK140" s="70"/>
      <c r="AL140" s="70"/>
      <c r="AM140" s="70"/>
      <c r="AN140" s="70"/>
      <c r="AO140" s="70" t="n">
        <f aca="false">AVERAGE(E140:P140)</f>
        <v>0.860268907325011</v>
      </c>
      <c r="AP140" s="70" t="n">
        <f aca="false">AVERAGE(Q140:AB140)</f>
        <v>0.892572537975764</v>
      </c>
      <c r="AQ140" s="70" t="n">
        <f aca="false">AVERAGE(AC140:AN140)</f>
        <v>0.936536181515617</v>
      </c>
      <c r="AR140" s="70" t="n">
        <f aca="false">AVERAGE(E140:G140)</f>
        <v>0.90153411197627</v>
      </c>
      <c r="AS140" s="70" t="n">
        <f aca="false">AVERAGE(H140:J140)</f>
        <v>0.680639187574672</v>
      </c>
      <c r="AT140" s="70" t="n">
        <f aca="false">AVERAGE(K140:M140)</f>
        <v>0.960618279569892</v>
      </c>
      <c r="AU140" s="70" t="n">
        <f aca="false">AVERAGE(N140:P140)</f>
        <v>0.898284050179211</v>
      </c>
      <c r="AV140" s="70" t="n">
        <f aca="false">AVERAGE(Q140:S140)</f>
        <v>0.972430235535074</v>
      </c>
      <c r="AW140" s="70" t="n">
        <f aca="false">AVERAGE(T140:V140)</f>
        <v>0.751795101553166</v>
      </c>
      <c r="AX140" s="70" t="n">
        <f aca="false">AVERAGE(W140:Y140)</f>
        <v>0.943926224611709</v>
      </c>
      <c r="AY140" s="70" t="n">
        <f aca="false">AVERAGE(Z140:AB140)</f>
        <v>0.902138590203106</v>
      </c>
      <c r="AZ140" s="70" t="n">
        <f aca="false">AVERAGE(AC140:AE140)</f>
        <v>0.936536181515617</v>
      </c>
    </row>
    <row r="141" customFormat="false" ht="12.75" hidden="true" customHeight="false" outlineLevel="0" collapsed="false">
      <c r="A141" s="69" t="s">
        <v>12</v>
      </c>
      <c r="B141" s="69" t="n">
        <v>1</v>
      </c>
      <c r="C141" s="69" t="n">
        <v>131</v>
      </c>
      <c r="D141" s="70" t="n">
        <f aca="false">OphrsIn!D140/SurveyHrsIn!D141</f>
        <v>0.685483870967742</v>
      </c>
      <c r="E141" s="70" t="n">
        <f aca="false">OphrsIn!E140/SurveyHrsIn!E141</f>
        <v>0.998655913978495</v>
      </c>
      <c r="F141" s="70" t="n">
        <f aca="false">OphrsIn!F140/SurveyHrsIn!F141</f>
        <v>0.998563218390805</v>
      </c>
      <c r="G141" s="70" t="n">
        <f aca="false">OphrsIn!G140/SurveyHrsIn!G141</f>
        <v>0.949596774193548</v>
      </c>
      <c r="H141" s="70" t="n">
        <f aca="false">OphrsIn!H140/SurveyHrsIn!H141</f>
        <v>0.555555555555556</v>
      </c>
      <c r="I141" s="70" t="n">
        <f aca="false">OphrsIn!I140/SurveyHrsIn!I141</f>
        <v>0.000403225806451613</v>
      </c>
      <c r="J141" s="70" t="n">
        <f aca="false">OphrsIn!J140/SurveyHrsIn!J141</f>
        <v>0.330277777777778</v>
      </c>
      <c r="K141" s="70" t="n">
        <f aca="false">OphrsIn!K140/SurveyHrsIn!K141</f>
        <v>0.989247311827957</v>
      </c>
      <c r="L141" s="70" t="n">
        <f aca="false">OphrsIn!L140/SurveyHrsIn!L141</f>
        <v>0.985887096774194</v>
      </c>
      <c r="M141" s="70" t="n">
        <f aca="false">OphrsIn!M140/SurveyHrsIn!M141</f>
        <v>0.998194444444445</v>
      </c>
      <c r="N141" s="70" t="n">
        <f aca="false">OphrsIn!N140/SurveyHrsIn!N141</f>
        <v>0.994758064516129</v>
      </c>
      <c r="O141" s="70" t="n">
        <f aca="false">OphrsIn!O140/SurveyHrsIn!O141</f>
        <v>0.992083333333333</v>
      </c>
      <c r="P141" s="70" t="n">
        <f aca="false">OphrsIn!P140/SurveyHrsIn!P141</f>
        <v>0.950806451612903</v>
      </c>
      <c r="Q141" s="70" t="n">
        <f aca="false">OphrsIn!Q140/SurveyHrsIn!Q141</f>
        <v>0.880376344086022</v>
      </c>
      <c r="R141" s="70" t="n">
        <f aca="false">OphrsIn!R140/SurveyHrsIn!R141</f>
        <v>0.996428571428571</v>
      </c>
      <c r="S141" s="70" t="n">
        <f aca="false">OphrsIn!S140/SurveyHrsIn!S141</f>
        <v>0.998252688172043</v>
      </c>
      <c r="T141" s="70" t="n">
        <f aca="false">OphrsIn!T140/SurveyHrsIn!T141</f>
        <v>0.977916666666667</v>
      </c>
      <c r="U141" s="70" t="n">
        <f aca="false">OphrsIn!U140/SurveyHrsIn!U141</f>
        <v>0.992876344086022</v>
      </c>
      <c r="V141" s="70" t="n">
        <f aca="false">OphrsIn!V140/SurveyHrsIn!V141</f>
        <v>0.974861111111111</v>
      </c>
      <c r="W141" s="70" t="n">
        <f aca="false">OphrsIn!W140/SurveyHrsIn!W141</f>
        <v>0.999731182795699</v>
      </c>
      <c r="X141" s="70" t="n">
        <f aca="false">OphrsIn!X140/SurveyHrsIn!X141</f>
        <v>0.993548387096774</v>
      </c>
      <c r="Y141" s="70" t="n">
        <f aca="false">OphrsIn!Y140/SurveyHrsIn!Y141</f>
        <v>0.982638888888889</v>
      </c>
      <c r="Z141" s="70" t="n">
        <f aca="false">OphrsIn!Z140/SurveyHrsIn!Z141</f>
        <v>0.961693548387097</v>
      </c>
      <c r="AA141" s="70" t="n">
        <f aca="false">OphrsIn!AA140/SurveyHrsIn!AA141</f>
        <v>0.996944444444444</v>
      </c>
      <c r="AB141" s="70" t="n">
        <f aca="false">OphrsIn!AB140/SurveyHrsIn!AB141</f>
        <v>0.958198924731183</v>
      </c>
      <c r="AC141" s="70" t="n">
        <f aca="false">OphrsIn!AC140/SurveyHrsIn!AC141</f>
        <v>0.975268817204301</v>
      </c>
      <c r="AD141" s="70" t="n">
        <f aca="false">OphrsIn!AD140/SurveyHrsIn!AD141</f>
        <v>0.982886904761905</v>
      </c>
      <c r="AE141" s="70" t="n">
        <f aca="false">OphrsIn!AE140/SurveyHrsIn!AE141</f>
        <v>0.966840725806452</v>
      </c>
      <c r="AF141" s="70"/>
      <c r="AG141" s="70"/>
      <c r="AH141" s="70"/>
      <c r="AI141" s="70"/>
      <c r="AJ141" s="70"/>
      <c r="AK141" s="70"/>
      <c r="AL141" s="70"/>
      <c r="AM141" s="70"/>
      <c r="AN141" s="70"/>
      <c r="AO141" s="70" t="n">
        <f aca="false">AVERAGE(E141:P141)</f>
        <v>0.812002430684299</v>
      </c>
      <c r="AP141" s="70" t="n">
        <f aca="false">AVERAGE(Q141:AB141)</f>
        <v>0.97612225849121</v>
      </c>
      <c r="AQ141" s="70" t="n">
        <f aca="false">AVERAGE(AC141:AN141)</f>
        <v>0.974998815924219</v>
      </c>
      <c r="AR141" s="70" t="n">
        <f aca="false">AVERAGE(E141:G141)</f>
        <v>0.982271968854283</v>
      </c>
      <c r="AS141" s="70" t="n">
        <f aca="false">AVERAGE(H141:J141)</f>
        <v>0.295412186379928</v>
      </c>
      <c r="AT141" s="70" t="n">
        <f aca="false">AVERAGE(K141:M141)</f>
        <v>0.991109617682198</v>
      </c>
      <c r="AU141" s="70" t="n">
        <f aca="false">AVERAGE(N141:P141)</f>
        <v>0.979215949820789</v>
      </c>
      <c r="AV141" s="70" t="n">
        <f aca="false">AVERAGE(Q141:S141)</f>
        <v>0.958352534562212</v>
      </c>
      <c r="AW141" s="70" t="n">
        <f aca="false">AVERAGE(T141:V141)</f>
        <v>0.981884707287933</v>
      </c>
      <c r="AX141" s="70" t="n">
        <f aca="false">AVERAGE(W141:Y141)</f>
        <v>0.991972819593787</v>
      </c>
      <c r="AY141" s="70" t="n">
        <f aca="false">AVERAGE(Z141:AB141)</f>
        <v>0.972278972520908</v>
      </c>
      <c r="AZ141" s="70" t="n">
        <f aca="false">AVERAGE(AC141:AE141)</f>
        <v>0.974998815924219</v>
      </c>
    </row>
    <row r="142" customFormat="false" ht="12.75" hidden="true" customHeight="false" outlineLevel="0" collapsed="false">
      <c r="A142" s="69" t="s">
        <v>12</v>
      </c>
      <c r="B142" s="69" t="n">
        <v>1</v>
      </c>
      <c r="C142" s="69" t="n">
        <v>132</v>
      </c>
      <c r="D142" s="70" t="n">
        <f aca="false">OphrsIn!D141/SurveyHrsIn!D142</f>
        <v>0.994623655913979</v>
      </c>
      <c r="E142" s="70" t="n">
        <f aca="false">OphrsIn!E141/SurveyHrsIn!E142</f>
        <v>0.989247311827957</v>
      </c>
      <c r="F142" s="70" t="n">
        <f aca="false">OphrsIn!F141/SurveyHrsIn!F142</f>
        <v>0.997988505747127</v>
      </c>
      <c r="G142" s="70" t="n">
        <f aca="false">OphrsIn!G141/SurveyHrsIn!G142</f>
        <v>0.924327956989247</v>
      </c>
      <c r="H142" s="70" t="n">
        <f aca="false">OphrsIn!H141/SurveyHrsIn!H142</f>
        <v>0.704305555555556</v>
      </c>
      <c r="I142" s="70" t="n">
        <f aca="false">OphrsIn!I141/SurveyHrsIn!I142</f>
        <v>0.7</v>
      </c>
      <c r="J142" s="70" t="n">
        <f aca="false">OphrsIn!J141/SurveyHrsIn!J142</f>
        <v>0.999305555555556</v>
      </c>
      <c r="K142" s="70" t="n">
        <f aca="false">OphrsIn!K141/SurveyHrsIn!K142</f>
        <v>0.795833333333333</v>
      </c>
      <c r="L142" s="70" t="n">
        <f aca="false">OphrsIn!L141/SurveyHrsIn!L142</f>
        <v>0.974462365591398</v>
      </c>
      <c r="M142" s="70" t="n">
        <f aca="false">OphrsIn!M141/SurveyHrsIn!M142</f>
        <v>0.998333333333333</v>
      </c>
      <c r="N142" s="70" t="n">
        <f aca="false">OphrsIn!N141/SurveyHrsIn!N142</f>
        <v>0.84502688172043</v>
      </c>
      <c r="O142" s="70" t="n">
        <f aca="false">OphrsIn!O141/SurveyHrsIn!O142</f>
        <v>0.996527777777778</v>
      </c>
      <c r="P142" s="70" t="n">
        <f aca="false">OphrsIn!P141/SurveyHrsIn!P142</f>
        <v>0.676344086021505</v>
      </c>
      <c r="Q142" s="70" t="n">
        <f aca="false">OphrsIn!Q141/SurveyHrsIn!Q142</f>
        <v>0.99489247311828</v>
      </c>
      <c r="R142" s="70" t="n">
        <f aca="false">OphrsIn!R141/SurveyHrsIn!R142</f>
        <v>0.996577380952381</v>
      </c>
      <c r="S142" s="70" t="n">
        <f aca="false">OphrsIn!S141/SurveyHrsIn!S142</f>
        <v>0.990860215053764</v>
      </c>
      <c r="T142" s="70" t="n">
        <f aca="false">OphrsIn!T141/SurveyHrsIn!T142</f>
        <v>0.9825</v>
      </c>
      <c r="U142" s="70" t="n">
        <f aca="false">OphrsIn!U141/SurveyHrsIn!U142</f>
        <v>0.910618279569893</v>
      </c>
      <c r="V142" s="70" t="n">
        <f aca="false">OphrsIn!V141/SurveyHrsIn!V142</f>
        <v>0.96375</v>
      </c>
      <c r="W142" s="70" t="n">
        <f aca="false">OphrsIn!W141/SurveyHrsIn!W142</f>
        <v>0.896774193548387</v>
      </c>
      <c r="X142" s="70" t="n">
        <f aca="false">OphrsIn!X141/SurveyHrsIn!X142</f>
        <v>0.779569892473118</v>
      </c>
      <c r="Y142" s="70" t="n">
        <f aca="false">OphrsIn!Y141/SurveyHrsIn!Y142</f>
        <v>0.854166666666667</v>
      </c>
      <c r="Z142" s="70" t="n">
        <f aca="false">OphrsIn!Z141/SurveyHrsIn!Z142</f>
        <v>0.921639784946237</v>
      </c>
      <c r="AA142" s="70" t="n">
        <f aca="false">OphrsIn!AA141/SurveyHrsIn!AA142</f>
        <v>0.969444444444444</v>
      </c>
      <c r="AB142" s="70" t="n">
        <f aca="false">OphrsIn!AB141/SurveyHrsIn!AB142</f>
        <v>0.995967741935484</v>
      </c>
      <c r="AC142" s="70" t="n">
        <f aca="false">OphrsIn!AC141/SurveyHrsIn!AC142</f>
        <v>0.998387096774194</v>
      </c>
      <c r="AD142" s="70" t="n">
        <f aca="false">OphrsIn!AD141/SurveyHrsIn!AD142</f>
        <v>0.991666666666667</v>
      </c>
      <c r="AE142" s="70" t="n">
        <f aca="false">OphrsIn!AE141/SurveyHrsIn!AE142</f>
        <v>0.971875806451613</v>
      </c>
      <c r="AF142" s="70"/>
      <c r="AG142" s="70"/>
      <c r="AH142" s="70"/>
      <c r="AI142" s="70"/>
      <c r="AJ142" s="70"/>
      <c r="AK142" s="70"/>
      <c r="AL142" s="70"/>
      <c r="AM142" s="70"/>
      <c r="AN142" s="70"/>
      <c r="AO142" s="70" t="n">
        <f aca="false">AVERAGE(E142:P142)</f>
        <v>0.883475221954435</v>
      </c>
      <c r="AP142" s="70" t="n">
        <f aca="false">AVERAGE(Q142:AB142)</f>
        <v>0.938063422725721</v>
      </c>
      <c r="AQ142" s="70" t="n">
        <f aca="false">AVERAGE(AC142:AN142)</f>
        <v>0.987309856630824</v>
      </c>
      <c r="AR142" s="70" t="n">
        <f aca="false">AVERAGE(E142:G142)</f>
        <v>0.97052125818811</v>
      </c>
      <c r="AS142" s="70" t="n">
        <f aca="false">AVERAGE(H142:J142)</f>
        <v>0.801203703703704</v>
      </c>
      <c r="AT142" s="70" t="n">
        <f aca="false">AVERAGE(K142:M142)</f>
        <v>0.922876344086022</v>
      </c>
      <c r="AU142" s="70" t="n">
        <f aca="false">AVERAGE(N142:P142)</f>
        <v>0.839299581839904</v>
      </c>
      <c r="AV142" s="70" t="n">
        <f aca="false">AVERAGE(Q142:S142)</f>
        <v>0.994110023041475</v>
      </c>
      <c r="AW142" s="70" t="n">
        <f aca="false">AVERAGE(T142:V142)</f>
        <v>0.952289426523298</v>
      </c>
      <c r="AX142" s="70" t="n">
        <f aca="false">AVERAGE(W142:Y142)</f>
        <v>0.843503584229391</v>
      </c>
      <c r="AY142" s="70" t="n">
        <f aca="false">AVERAGE(Z142:AB142)</f>
        <v>0.962350657108722</v>
      </c>
      <c r="AZ142" s="70" t="n">
        <f aca="false">AVERAGE(AC142:AE142)</f>
        <v>0.987309856630824</v>
      </c>
    </row>
    <row r="143" customFormat="false" ht="12.75" hidden="true" customHeight="false" outlineLevel="0" collapsed="false">
      <c r="A143" s="69" t="s">
        <v>12</v>
      </c>
      <c r="B143" s="69" t="n">
        <v>1</v>
      </c>
      <c r="C143" s="69" t="n">
        <v>133</v>
      </c>
      <c r="D143" s="70" t="n">
        <f aca="false">OphrsIn!D142/SurveyHrsIn!D143</f>
        <v>0.766129032258065</v>
      </c>
      <c r="E143" s="70" t="n">
        <f aca="false">OphrsIn!E142/SurveyHrsIn!E143</f>
        <v>0.668010752688172</v>
      </c>
      <c r="F143" s="70" t="n">
        <f aca="false">OphrsIn!F142/SurveyHrsIn!F143</f>
        <v>0.99382183908046</v>
      </c>
      <c r="G143" s="70" t="n">
        <f aca="false">OphrsIn!G142/SurveyHrsIn!G143</f>
        <v>0.95</v>
      </c>
      <c r="H143" s="70" t="n">
        <f aca="false">OphrsIn!H142/SurveyHrsIn!H143</f>
        <v>0.332083333333333</v>
      </c>
      <c r="I143" s="70" t="n">
        <f aca="false">OphrsIn!I142/SurveyHrsIn!I143</f>
        <v>0</v>
      </c>
      <c r="J143" s="70" t="n">
        <f aca="false">OphrsIn!J142/SurveyHrsIn!J143</f>
        <v>0.00152777777777778</v>
      </c>
      <c r="K143" s="70" t="n">
        <f aca="false">OphrsIn!K142/SurveyHrsIn!K143</f>
        <v>0.763844086021505</v>
      </c>
      <c r="L143" s="70" t="n">
        <f aca="false">OphrsIn!L142/SurveyHrsIn!L143</f>
        <v>0.910618279569893</v>
      </c>
      <c r="M143" s="70" t="n">
        <f aca="false">OphrsIn!M142/SurveyHrsIn!M143</f>
        <v>0.989305555555555</v>
      </c>
      <c r="N143" s="70" t="n">
        <f aca="false">OphrsIn!N142/SurveyHrsIn!N143</f>
        <v>0.970967741935484</v>
      </c>
      <c r="O143" s="70" t="n">
        <f aca="false">OphrsIn!O142/SurveyHrsIn!O143</f>
        <v>0.98125</v>
      </c>
      <c r="P143" s="70" t="n">
        <f aca="false">OphrsIn!P142/SurveyHrsIn!P143</f>
        <v>0.615994623655914</v>
      </c>
      <c r="Q143" s="70" t="n">
        <f aca="false">OphrsIn!Q142/SurveyHrsIn!Q143</f>
        <v>0.662096774193548</v>
      </c>
      <c r="R143" s="70" t="n">
        <f aca="false">OphrsIn!R142/SurveyHrsIn!R143</f>
        <v>0.7</v>
      </c>
      <c r="S143" s="70" t="n">
        <f aca="false">OphrsIn!S142/SurveyHrsIn!S143</f>
        <v>0.998790322580645</v>
      </c>
      <c r="T143" s="70" t="n">
        <f aca="false">OphrsIn!T142/SurveyHrsIn!T143</f>
        <v>0.939166666666667</v>
      </c>
      <c r="U143" s="70" t="n">
        <f aca="false">OphrsIn!U142/SurveyHrsIn!U143</f>
        <v>0.994623655913979</v>
      </c>
      <c r="V143" s="70" t="n">
        <f aca="false">OphrsIn!V142/SurveyHrsIn!V143</f>
        <v>0.958194444444445</v>
      </c>
      <c r="W143" s="70" t="n">
        <f aca="false">OphrsIn!W142/SurveyHrsIn!W143</f>
        <v>0.985618279569893</v>
      </c>
      <c r="X143" s="70" t="n">
        <f aca="false">OphrsIn!X142/SurveyHrsIn!X143</f>
        <v>0.962634408602151</v>
      </c>
      <c r="Y143" s="70" t="n">
        <f aca="false">OphrsIn!Y142/SurveyHrsIn!Y143</f>
        <v>0.973055555555556</v>
      </c>
      <c r="Z143" s="70" t="n">
        <f aca="false">OphrsIn!Z142/SurveyHrsIn!Z143</f>
        <v>0.988709677419355</v>
      </c>
      <c r="AA143" s="70" t="n">
        <f aca="false">OphrsIn!AA142/SurveyHrsIn!AA143</f>
        <v>0.999722222222222</v>
      </c>
      <c r="AB143" s="70" t="n">
        <f aca="false">OphrsIn!AB142/SurveyHrsIn!AB143</f>
        <v>0.97997311827957</v>
      </c>
      <c r="AC143" s="70" t="n">
        <f aca="false">OphrsIn!AC142/SurveyHrsIn!AC143</f>
        <v>0.984408602150538</v>
      </c>
      <c r="AD143" s="70" t="n">
        <f aca="false">OphrsIn!AD142/SurveyHrsIn!AD143</f>
        <v>0.991964285714286</v>
      </c>
      <c r="AE143" s="70" t="n">
        <f aca="false">OphrsIn!AE142/SurveyHrsIn!AE143</f>
        <v>0.945995430107527</v>
      </c>
      <c r="AF143" s="70"/>
      <c r="AG143" s="70"/>
      <c r="AH143" s="70"/>
      <c r="AI143" s="70"/>
      <c r="AJ143" s="70"/>
      <c r="AK143" s="70"/>
      <c r="AL143" s="70"/>
      <c r="AM143" s="70"/>
      <c r="AN143" s="70"/>
      <c r="AO143" s="70" t="n">
        <f aca="false">AVERAGE(E143:P143)</f>
        <v>0.681451999134841</v>
      </c>
      <c r="AP143" s="70" t="n">
        <f aca="false">AVERAGE(Q143:AB143)</f>
        <v>0.928548760454003</v>
      </c>
      <c r="AQ143" s="70" t="n">
        <f aca="false">AVERAGE(AC143:AN143)</f>
        <v>0.97412277265745</v>
      </c>
      <c r="AR143" s="70" t="n">
        <f aca="false">AVERAGE(E143:G143)</f>
        <v>0.870610863922877</v>
      </c>
      <c r="AS143" s="70" t="n">
        <f aca="false">AVERAGE(H143:J143)</f>
        <v>0.111203703703704</v>
      </c>
      <c r="AT143" s="70" t="n">
        <f aca="false">AVERAGE(K143:M143)</f>
        <v>0.887922640382318</v>
      </c>
      <c r="AU143" s="70" t="n">
        <f aca="false">AVERAGE(N143:P143)</f>
        <v>0.856070788530466</v>
      </c>
      <c r="AV143" s="70" t="n">
        <f aca="false">AVERAGE(Q143:S143)</f>
        <v>0.786962365591398</v>
      </c>
      <c r="AW143" s="70" t="n">
        <f aca="false">AVERAGE(T143:V143)</f>
        <v>0.963994922341697</v>
      </c>
      <c r="AX143" s="70" t="n">
        <f aca="false">AVERAGE(W143:Y143)</f>
        <v>0.973769414575866</v>
      </c>
      <c r="AY143" s="70" t="n">
        <f aca="false">AVERAGE(Z143:AB143)</f>
        <v>0.989468339307049</v>
      </c>
      <c r="AZ143" s="70" t="n">
        <f aca="false">AVERAGE(AC143:AE143)</f>
        <v>0.97412277265745</v>
      </c>
    </row>
    <row r="144" customFormat="false" ht="12.75" hidden="true" customHeight="false" outlineLevel="0" collapsed="false">
      <c r="A144" s="69" t="s">
        <v>12</v>
      </c>
      <c r="B144" s="69" t="n">
        <v>1</v>
      </c>
      <c r="C144" s="69" t="n">
        <v>134</v>
      </c>
      <c r="D144" s="70" t="n">
        <f aca="false">OphrsIn!D143/SurveyHrsIn!D144</f>
        <v>0.989247311827957</v>
      </c>
      <c r="E144" s="70" t="n">
        <f aca="false">OphrsIn!E143/SurveyHrsIn!E144</f>
        <v>0.987903225806452</v>
      </c>
      <c r="F144" s="70" t="n">
        <f aca="false">OphrsIn!F143/SurveyHrsIn!F144</f>
        <v>0.995833333333333</v>
      </c>
      <c r="G144" s="70" t="n">
        <f aca="false">OphrsIn!G143/SurveyHrsIn!G144</f>
        <v>0.952016129032258</v>
      </c>
      <c r="H144" s="70" t="n">
        <f aca="false">OphrsIn!H143/SurveyHrsIn!H144</f>
        <v>0.93375</v>
      </c>
      <c r="I144" s="70" t="n">
        <f aca="false">OphrsIn!I143/SurveyHrsIn!I144</f>
        <v>0.90255376344086</v>
      </c>
      <c r="J144" s="70" t="n">
        <f aca="false">OphrsIn!J143/SurveyHrsIn!J144</f>
        <v>0.998055555555556</v>
      </c>
      <c r="K144" s="70" t="n">
        <f aca="false">OphrsIn!K143/SurveyHrsIn!K144</f>
        <v>0.956854838709677</v>
      </c>
      <c r="L144" s="70" t="n">
        <f aca="false">OphrsIn!L143/SurveyHrsIn!L144</f>
        <v>0.969489247311828</v>
      </c>
      <c r="M144" s="70" t="n">
        <f aca="false">OphrsIn!M143/SurveyHrsIn!M144</f>
        <v>0.964027777777778</v>
      </c>
      <c r="N144" s="70" t="n">
        <f aca="false">OphrsIn!N143/SurveyHrsIn!N144</f>
        <v>0.982123655913979</v>
      </c>
      <c r="O144" s="70" t="n">
        <f aca="false">OphrsIn!O143/SurveyHrsIn!O144</f>
        <v>0.999861111111111</v>
      </c>
      <c r="P144" s="70" t="n">
        <f aca="false">OphrsIn!P143/SurveyHrsIn!P144</f>
        <v>0.996639784946237</v>
      </c>
      <c r="Q144" s="70" t="n">
        <f aca="false">OphrsIn!Q143/SurveyHrsIn!Q144</f>
        <v>0.990725806451613</v>
      </c>
      <c r="R144" s="70" t="n">
        <f aca="false">OphrsIn!R143/SurveyHrsIn!R144</f>
        <v>0.957589285714286</v>
      </c>
      <c r="S144" s="70" t="n">
        <f aca="false">OphrsIn!S143/SurveyHrsIn!S144</f>
        <v>0.854569892473118</v>
      </c>
      <c r="T144" s="70" t="n">
        <f aca="false">OphrsIn!T143/SurveyHrsIn!T144</f>
        <v>0.979444444444445</v>
      </c>
      <c r="U144" s="70" t="n">
        <f aca="false">OphrsIn!U143/SurveyHrsIn!U144</f>
        <v>0.99758064516129</v>
      </c>
      <c r="V144" s="70" t="n">
        <f aca="false">OphrsIn!V143/SurveyHrsIn!V144</f>
        <v>0.969444444444444</v>
      </c>
      <c r="W144" s="70" t="n">
        <f aca="false">OphrsIn!W143/SurveyHrsIn!W144</f>
        <v>0.970833333333333</v>
      </c>
      <c r="X144" s="70" t="n">
        <f aca="false">OphrsIn!X143/SurveyHrsIn!X144</f>
        <v>0.857930107526882</v>
      </c>
      <c r="Y144" s="70" t="n">
        <f aca="false">OphrsIn!Y143/SurveyHrsIn!Y144</f>
        <v>0.450833333333333</v>
      </c>
      <c r="Z144" s="70" t="n">
        <f aca="false">OphrsIn!Z143/SurveyHrsIn!Z144</f>
        <v>0.999462365591398</v>
      </c>
      <c r="AA144" s="70" t="n">
        <f aca="false">OphrsIn!AA143/SurveyHrsIn!AA144</f>
        <v>0.999722222222222</v>
      </c>
      <c r="AB144" s="70" t="n">
        <f aca="false">OphrsIn!AB143/SurveyHrsIn!AB144</f>
        <v>0.999596774193548</v>
      </c>
      <c r="AC144" s="70" t="n">
        <f aca="false">OphrsIn!AC143/SurveyHrsIn!AC144</f>
        <v>0.994086021505376</v>
      </c>
      <c r="AD144" s="70" t="n">
        <f aca="false">OphrsIn!AD143/SurveyHrsIn!AD144</f>
        <v>0.993452380952381</v>
      </c>
      <c r="AE144" s="70" t="n">
        <f aca="false">OphrsIn!AE143/SurveyHrsIn!AE144</f>
        <v>0.980952419354839</v>
      </c>
      <c r="AF144" s="70"/>
      <c r="AG144" s="70"/>
      <c r="AH144" s="70"/>
      <c r="AI144" s="70"/>
      <c r="AJ144" s="70"/>
      <c r="AK144" s="70"/>
      <c r="AL144" s="70"/>
      <c r="AM144" s="70"/>
      <c r="AN144" s="70"/>
      <c r="AO144" s="70" t="n">
        <f aca="false">AVERAGE(E144:P144)</f>
        <v>0.969925701911589</v>
      </c>
      <c r="AP144" s="70" t="n">
        <f aca="false">AVERAGE(Q144:AB144)</f>
        <v>0.918977721240826</v>
      </c>
      <c r="AQ144" s="70" t="n">
        <f aca="false">AVERAGE(AC144:AN144)</f>
        <v>0.989496940604199</v>
      </c>
      <c r="AR144" s="70" t="n">
        <f aca="false">AVERAGE(E144:G144)</f>
        <v>0.978584229390681</v>
      </c>
      <c r="AS144" s="70" t="n">
        <f aca="false">AVERAGE(H144:J144)</f>
        <v>0.944786439665472</v>
      </c>
      <c r="AT144" s="70" t="n">
        <f aca="false">AVERAGE(K144:M144)</f>
        <v>0.963457287933094</v>
      </c>
      <c r="AU144" s="70" t="n">
        <f aca="false">AVERAGE(N144:P144)</f>
        <v>0.992874850657109</v>
      </c>
      <c r="AV144" s="70" t="n">
        <f aca="false">AVERAGE(Q144:S144)</f>
        <v>0.934294994879672</v>
      </c>
      <c r="AW144" s="70" t="n">
        <f aca="false">AVERAGE(T144:V144)</f>
        <v>0.98215651135006</v>
      </c>
      <c r="AX144" s="70" t="n">
        <f aca="false">AVERAGE(W144:Y144)</f>
        <v>0.75986559139785</v>
      </c>
      <c r="AY144" s="70" t="n">
        <f aca="false">AVERAGE(Z144:AB144)</f>
        <v>0.999593787335723</v>
      </c>
      <c r="AZ144" s="70" t="n">
        <f aca="false">AVERAGE(AC144:AE144)</f>
        <v>0.989496940604199</v>
      </c>
    </row>
    <row r="145" customFormat="false" ht="12.75" hidden="true" customHeight="false" outlineLevel="0" collapsed="false">
      <c r="A145" s="69" t="s">
        <v>12</v>
      </c>
      <c r="B145" s="69" t="n">
        <v>1</v>
      </c>
      <c r="C145" s="69" t="n">
        <v>135</v>
      </c>
      <c r="D145" s="70" t="n">
        <f aca="false">OphrsIn!D144/SurveyHrsIn!D145</f>
        <v>0.528225806451613</v>
      </c>
      <c r="E145" s="70" t="n">
        <f aca="false">OphrsIn!E144/SurveyHrsIn!E145</f>
        <v>0.920698924731183</v>
      </c>
      <c r="F145" s="70" t="n">
        <f aca="false">OphrsIn!F144/SurveyHrsIn!F145</f>
        <v>0.982758620689655</v>
      </c>
      <c r="G145" s="70" t="n">
        <f aca="false">OphrsIn!G144/SurveyHrsIn!G145</f>
        <v>0.919086021505376</v>
      </c>
      <c r="H145" s="70" t="n">
        <f aca="false">OphrsIn!H144/SurveyHrsIn!H145</f>
        <v>0.935694444444445</v>
      </c>
      <c r="I145" s="70" t="n">
        <f aca="false">OphrsIn!I144/SurveyHrsIn!I145</f>
        <v>0.827956989247312</v>
      </c>
      <c r="J145" s="70" t="n">
        <f aca="false">OphrsIn!J144/SurveyHrsIn!J145</f>
        <v>0.961388888888889</v>
      </c>
      <c r="K145" s="70" t="n">
        <f aca="false">OphrsIn!K144/SurveyHrsIn!K145</f>
        <v>0.6625</v>
      </c>
      <c r="L145" s="70" t="n">
        <f aca="false">OphrsIn!L144/SurveyHrsIn!L145</f>
        <v>0.983198924731183</v>
      </c>
      <c r="M145" s="70" t="n">
        <f aca="false">OphrsIn!M144/SurveyHrsIn!M145</f>
        <v>0.983611111111111</v>
      </c>
      <c r="N145" s="70" t="n">
        <f aca="false">OphrsIn!N144/SurveyHrsIn!N145</f>
        <v>0.990188172043011</v>
      </c>
      <c r="O145" s="70" t="n">
        <f aca="false">OphrsIn!O144/SurveyHrsIn!O145</f>
        <v>0.592222222222222</v>
      </c>
      <c r="P145" s="70" t="n">
        <f aca="false">OphrsIn!P144/SurveyHrsIn!P145</f>
        <v>0.475537634408602</v>
      </c>
      <c r="Q145" s="70" t="n">
        <f aca="false">OphrsIn!Q144/SurveyHrsIn!Q145</f>
        <v>0.218951612903226</v>
      </c>
      <c r="R145" s="70" t="n">
        <f aca="false">OphrsIn!R144/SurveyHrsIn!R145</f>
        <v>0.138392857142857</v>
      </c>
      <c r="S145" s="70" t="n">
        <f aca="false">OphrsIn!S144/SurveyHrsIn!S145</f>
        <v>0.984543010752688</v>
      </c>
      <c r="T145" s="70" t="n">
        <f aca="false">OphrsIn!T144/SurveyHrsIn!T145</f>
        <v>0.947916666666667</v>
      </c>
      <c r="U145" s="70" t="n">
        <f aca="false">OphrsIn!U144/SurveyHrsIn!U145</f>
        <v>0.993951612903226</v>
      </c>
      <c r="V145" s="70" t="n">
        <f aca="false">OphrsIn!V144/SurveyHrsIn!V145</f>
        <v>0.974861111111111</v>
      </c>
      <c r="W145" s="70" t="n">
        <f aca="false">OphrsIn!W144/SurveyHrsIn!W145</f>
        <v>0.988440860215054</v>
      </c>
      <c r="X145" s="70" t="n">
        <f aca="false">OphrsIn!X144/SurveyHrsIn!X145</f>
        <v>0.985752688172043</v>
      </c>
      <c r="Y145" s="70" t="n">
        <f aca="false">OphrsIn!Y144/SurveyHrsIn!Y145</f>
        <v>0.869861111111111</v>
      </c>
      <c r="Z145" s="70" t="n">
        <f aca="false">OphrsIn!Z144/SurveyHrsIn!Z145</f>
        <v>0.998924731182796</v>
      </c>
      <c r="AA145" s="70" t="n">
        <f aca="false">OphrsIn!AA144/SurveyHrsIn!AA145</f>
        <v>0.999305555555556</v>
      </c>
      <c r="AB145" s="70" t="n">
        <f aca="false">OphrsIn!AB144/SurveyHrsIn!AB145</f>
        <v>0.941129032258065</v>
      </c>
      <c r="AC145" s="70" t="n">
        <f aca="false">OphrsIn!AC144/SurveyHrsIn!AC145</f>
        <v>0.990860215053764</v>
      </c>
      <c r="AD145" s="70" t="n">
        <f aca="false">OphrsIn!AD144/SurveyHrsIn!AD145</f>
        <v>0.994494047619048</v>
      </c>
      <c r="AE145" s="70" t="n">
        <f aca="false">OphrsIn!AE144/SurveyHrsIn!AE145</f>
        <v>0.980975940860215</v>
      </c>
      <c r="AF145" s="70"/>
      <c r="AG145" s="70"/>
      <c r="AH145" s="70"/>
      <c r="AI145" s="70"/>
      <c r="AJ145" s="70"/>
      <c r="AK145" s="70"/>
      <c r="AL145" s="70"/>
      <c r="AM145" s="70"/>
      <c r="AN145" s="70"/>
      <c r="AO145" s="70" t="n">
        <f aca="false">AVERAGE(E145:P145)</f>
        <v>0.852903496168582</v>
      </c>
      <c r="AP145" s="70" t="n">
        <f aca="false">AVERAGE(Q145:AB145)</f>
        <v>0.836835904164533</v>
      </c>
      <c r="AQ145" s="70" t="n">
        <f aca="false">AVERAGE(AC145:AN145)</f>
        <v>0.988776734511009</v>
      </c>
      <c r="AR145" s="70" t="n">
        <f aca="false">AVERAGE(E145:G145)</f>
        <v>0.940847855642071</v>
      </c>
      <c r="AS145" s="70" t="n">
        <f aca="false">AVERAGE(H145:J145)</f>
        <v>0.908346774193548</v>
      </c>
      <c r="AT145" s="70" t="n">
        <f aca="false">AVERAGE(K145:M145)</f>
        <v>0.876436678614098</v>
      </c>
      <c r="AU145" s="70" t="n">
        <f aca="false">AVERAGE(N145:P145)</f>
        <v>0.685982676224612</v>
      </c>
      <c r="AV145" s="70" t="n">
        <f aca="false">AVERAGE(Q145:S145)</f>
        <v>0.447295826932924</v>
      </c>
      <c r="AW145" s="70" t="n">
        <f aca="false">AVERAGE(T145:V145)</f>
        <v>0.972243130227001</v>
      </c>
      <c r="AX145" s="70" t="n">
        <f aca="false">AVERAGE(W145:Y145)</f>
        <v>0.948018219832736</v>
      </c>
      <c r="AY145" s="70" t="n">
        <f aca="false">AVERAGE(Z145:AB145)</f>
        <v>0.979786439665472</v>
      </c>
      <c r="AZ145" s="70" t="n">
        <f aca="false">AVERAGE(AC145:AE145)</f>
        <v>0.988776734511009</v>
      </c>
    </row>
    <row r="146" customFormat="false" ht="12.75" hidden="true" customHeight="false" outlineLevel="0" collapsed="false">
      <c r="A146" s="69" t="s">
        <v>12</v>
      </c>
      <c r="B146" s="69" t="n">
        <v>1</v>
      </c>
      <c r="C146" s="69" t="n">
        <v>136</v>
      </c>
      <c r="D146" s="70" t="n">
        <f aca="false">OphrsIn!D145/SurveyHrsIn!D146</f>
        <v>0.997311827956989</v>
      </c>
      <c r="E146" s="70" t="n">
        <f aca="false">OphrsIn!E145/SurveyHrsIn!E146</f>
        <v>0.997311827956989</v>
      </c>
      <c r="F146" s="70" t="n">
        <f aca="false">OphrsIn!F145/SurveyHrsIn!F146</f>
        <v>0.999856321839081</v>
      </c>
      <c r="G146" s="70" t="n">
        <f aca="false">OphrsIn!G145/SurveyHrsIn!G146</f>
        <v>0.954435483870968</v>
      </c>
      <c r="H146" s="70" t="n">
        <f aca="false">OphrsIn!H145/SurveyHrsIn!H146</f>
        <v>0.931527777777778</v>
      </c>
      <c r="I146" s="70" t="n">
        <f aca="false">OphrsIn!I145/SurveyHrsIn!I146</f>
        <v>0.859274193548387</v>
      </c>
      <c r="J146" s="70" t="n">
        <f aca="false">OphrsIn!J145/SurveyHrsIn!J146</f>
        <v>0.999444444444445</v>
      </c>
      <c r="K146" s="70" t="n">
        <f aca="false">OphrsIn!K145/SurveyHrsIn!K146</f>
        <v>0.991801075268817</v>
      </c>
      <c r="L146" s="70" t="n">
        <f aca="false">OphrsIn!L145/SurveyHrsIn!L146</f>
        <v>0.991666666666667</v>
      </c>
      <c r="M146" s="70" t="n">
        <f aca="false">OphrsIn!M145/SurveyHrsIn!M146</f>
        <v>0.999027777777778</v>
      </c>
      <c r="N146" s="70" t="n">
        <f aca="false">OphrsIn!N145/SurveyHrsIn!N146</f>
        <v>0.994489247311828</v>
      </c>
      <c r="O146" s="70" t="n">
        <f aca="false">OphrsIn!O145/SurveyHrsIn!O146</f>
        <v>1</v>
      </c>
      <c r="P146" s="70" t="n">
        <f aca="false">OphrsIn!P145/SurveyHrsIn!P146</f>
        <v>0.977016129032258</v>
      </c>
      <c r="Q146" s="70" t="n">
        <f aca="false">OphrsIn!Q145/SurveyHrsIn!Q146</f>
        <v>0.997983870967742</v>
      </c>
      <c r="R146" s="70" t="n">
        <f aca="false">OphrsIn!R145/SurveyHrsIn!R146</f>
        <v>0.909672619047619</v>
      </c>
      <c r="S146" s="70" t="n">
        <f aca="false">OphrsIn!S145/SurveyHrsIn!S146</f>
        <v>0.969758064516129</v>
      </c>
      <c r="T146" s="70" t="n">
        <f aca="false">OphrsIn!T145/SurveyHrsIn!T146</f>
        <v>0.962222222222222</v>
      </c>
      <c r="U146" s="70" t="n">
        <f aca="false">OphrsIn!U145/SurveyHrsIn!U146</f>
        <v>0.170698924731183</v>
      </c>
      <c r="V146" s="70" t="n">
        <f aca="false">OphrsIn!V145/SurveyHrsIn!V146</f>
        <v>0.94375</v>
      </c>
      <c r="W146" s="70" t="n">
        <f aca="false">OphrsIn!W145/SurveyHrsIn!W146</f>
        <v>0.998521505376344</v>
      </c>
      <c r="X146" s="70" t="n">
        <f aca="false">OphrsIn!X145/SurveyHrsIn!X146</f>
        <v>0.995698924731183</v>
      </c>
      <c r="Y146" s="70" t="n">
        <f aca="false">OphrsIn!Y145/SurveyHrsIn!Y146</f>
        <v>0.974722222222222</v>
      </c>
      <c r="Z146" s="70" t="n">
        <f aca="false">OphrsIn!Z145/SurveyHrsIn!Z146</f>
        <v>0.999462365591398</v>
      </c>
      <c r="AA146" s="70" t="n">
        <f aca="false">OphrsIn!AA145/SurveyHrsIn!AA146</f>
        <v>0.89375</v>
      </c>
      <c r="AB146" s="70" t="n">
        <f aca="false">OphrsIn!AB145/SurveyHrsIn!AB146</f>
        <v>0.991263440860215</v>
      </c>
      <c r="AC146" s="70" t="n">
        <f aca="false">OphrsIn!AC145/SurveyHrsIn!AC146</f>
        <v>0.978091397849462</v>
      </c>
      <c r="AD146" s="70" t="n">
        <f aca="false">OphrsIn!AD145/SurveyHrsIn!AD146</f>
        <v>0.963392857142857</v>
      </c>
      <c r="AE146" s="70" t="n">
        <f aca="false">OphrsIn!AE145/SurveyHrsIn!AE146</f>
        <v>0.972010080645161</v>
      </c>
      <c r="AF146" s="70"/>
      <c r="AG146" s="70"/>
      <c r="AH146" s="70"/>
      <c r="AI146" s="70"/>
      <c r="AJ146" s="70"/>
      <c r="AK146" s="70"/>
      <c r="AL146" s="70"/>
      <c r="AM146" s="70"/>
      <c r="AN146" s="70"/>
      <c r="AO146" s="70" t="n">
        <f aca="false">AVERAGE(E146:P146)</f>
        <v>0.974654245457916</v>
      </c>
      <c r="AP146" s="70" t="n">
        <f aca="false">AVERAGE(Q146:AB146)</f>
        <v>0.900625346688855</v>
      </c>
      <c r="AQ146" s="70" t="n">
        <f aca="false">AVERAGE(AC146:AN146)</f>
        <v>0.971164778545827</v>
      </c>
      <c r="AR146" s="70" t="n">
        <f aca="false">AVERAGE(E146:G146)</f>
        <v>0.983867877889013</v>
      </c>
      <c r="AS146" s="70" t="n">
        <f aca="false">AVERAGE(H146:J146)</f>
        <v>0.930082138590203</v>
      </c>
      <c r="AT146" s="70" t="n">
        <f aca="false">AVERAGE(K146:M146)</f>
        <v>0.994165173237754</v>
      </c>
      <c r="AU146" s="70" t="n">
        <f aca="false">AVERAGE(N146:P146)</f>
        <v>0.990501792114695</v>
      </c>
      <c r="AV146" s="70" t="n">
        <f aca="false">AVERAGE(Q146:S146)</f>
        <v>0.95913818484383</v>
      </c>
      <c r="AW146" s="70" t="n">
        <f aca="false">AVERAGE(T146:V146)</f>
        <v>0.692223715651135</v>
      </c>
      <c r="AX146" s="70" t="n">
        <f aca="false">AVERAGE(W146:Y146)</f>
        <v>0.989647550776583</v>
      </c>
      <c r="AY146" s="70" t="n">
        <f aca="false">AVERAGE(Z146:AB146)</f>
        <v>0.961491935483871</v>
      </c>
      <c r="AZ146" s="70" t="n">
        <f aca="false">AVERAGE(AC146:AE146)</f>
        <v>0.971164778545827</v>
      </c>
    </row>
    <row r="147" customFormat="false" ht="12.75" hidden="true" customHeight="false" outlineLevel="0" collapsed="false">
      <c r="A147" s="69" t="s">
        <v>12</v>
      </c>
      <c r="B147" s="69" t="n">
        <v>1</v>
      </c>
      <c r="C147" s="69" t="n">
        <v>137</v>
      </c>
      <c r="D147" s="70" t="n">
        <f aca="false">OphrsIn!D146/SurveyHrsIn!D147</f>
        <v>0.806451612903226</v>
      </c>
      <c r="E147" s="70" t="n">
        <f aca="false">OphrsIn!E146/SurveyHrsIn!E147</f>
        <v>0.852150537634409</v>
      </c>
      <c r="F147" s="70" t="n">
        <f aca="false">OphrsIn!F146/SurveyHrsIn!F147</f>
        <v>0.999568965517241</v>
      </c>
      <c r="G147" s="70" t="n">
        <f aca="false">OphrsIn!G146/SurveyHrsIn!G147</f>
        <v>0.954704301075269</v>
      </c>
      <c r="H147" s="70" t="n">
        <f aca="false">OphrsIn!H146/SurveyHrsIn!H147</f>
        <v>0.934444444444444</v>
      </c>
      <c r="I147" s="70" t="n">
        <f aca="false">OphrsIn!I146/SurveyHrsIn!I147</f>
        <v>0.901075268817204</v>
      </c>
      <c r="J147" s="70" t="n">
        <f aca="false">OphrsIn!J146/SurveyHrsIn!J147</f>
        <v>0.999444444444445</v>
      </c>
      <c r="K147" s="70" t="n">
        <f aca="false">OphrsIn!K146/SurveyHrsIn!K147</f>
        <v>0.982258064516129</v>
      </c>
      <c r="L147" s="70" t="n">
        <f aca="false">OphrsIn!L146/SurveyHrsIn!L147</f>
        <v>0.958870967741936</v>
      </c>
      <c r="M147" s="70" t="n">
        <f aca="false">OphrsIn!M146/SurveyHrsIn!M147</f>
        <v>0.99875</v>
      </c>
      <c r="N147" s="70" t="n">
        <f aca="false">OphrsIn!N146/SurveyHrsIn!N147</f>
        <v>0.834811827956989</v>
      </c>
      <c r="O147" s="70" t="n">
        <f aca="false">OphrsIn!O146/SurveyHrsIn!O147</f>
        <v>0.999444444444445</v>
      </c>
      <c r="P147" s="70" t="n">
        <f aca="false">OphrsIn!P146/SurveyHrsIn!P147</f>
        <v>0.975940860215054</v>
      </c>
      <c r="Q147" s="70" t="n">
        <f aca="false">OphrsIn!Q146/SurveyHrsIn!Q147</f>
        <v>0.925537634408602</v>
      </c>
      <c r="R147" s="70" t="n">
        <f aca="false">OphrsIn!R146/SurveyHrsIn!R147</f>
        <v>0.988541666666667</v>
      </c>
      <c r="S147" s="70" t="n">
        <f aca="false">OphrsIn!S146/SurveyHrsIn!S147</f>
        <v>0.998521505376344</v>
      </c>
      <c r="T147" s="70" t="n">
        <f aca="false">OphrsIn!T146/SurveyHrsIn!T147</f>
        <v>0.85875</v>
      </c>
      <c r="U147" s="70" t="n">
        <f aca="false">OphrsIn!U146/SurveyHrsIn!U147</f>
        <v>0.102956989247312</v>
      </c>
      <c r="V147" s="70" t="n">
        <f aca="false">OphrsIn!V146/SurveyHrsIn!V147</f>
        <v>0.973055555555556</v>
      </c>
      <c r="W147" s="70" t="n">
        <f aca="false">OphrsIn!W146/SurveyHrsIn!W147</f>
        <v>0.992204301075269</v>
      </c>
      <c r="X147" s="70" t="n">
        <f aca="false">OphrsIn!X146/SurveyHrsIn!X147</f>
        <v>0.985618279569893</v>
      </c>
      <c r="Y147" s="70" t="n">
        <f aca="false">OphrsIn!Y146/SurveyHrsIn!Y147</f>
        <v>0.943194444444444</v>
      </c>
      <c r="Z147" s="70" t="n">
        <f aca="false">OphrsIn!Z146/SurveyHrsIn!Z147</f>
        <v>0.925537634408602</v>
      </c>
      <c r="AA147" s="70" t="n">
        <f aca="false">OphrsIn!AA146/SurveyHrsIn!AA147</f>
        <v>0.999722222222222</v>
      </c>
      <c r="AB147" s="70" t="n">
        <f aca="false">OphrsIn!AB146/SurveyHrsIn!AB147</f>
        <v>0.895295698924731</v>
      </c>
      <c r="AC147" s="70" t="n">
        <f aca="false">OphrsIn!AC146/SurveyHrsIn!AC147</f>
        <v>0.965994623655914</v>
      </c>
      <c r="AD147" s="70" t="n">
        <f aca="false">OphrsIn!AD146/SurveyHrsIn!AD147</f>
        <v>0.992857142857143</v>
      </c>
      <c r="AE147" s="70" t="n">
        <f aca="false">OphrsIn!AE146/SurveyHrsIn!AE147</f>
        <v>0.981129838709677</v>
      </c>
      <c r="AF147" s="70"/>
      <c r="AG147" s="70"/>
      <c r="AH147" s="70"/>
      <c r="AI147" s="70"/>
      <c r="AJ147" s="70"/>
      <c r="AK147" s="70"/>
      <c r="AL147" s="70"/>
      <c r="AM147" s="70"/>
      <c r="AN147" s="70"/>
      <c r="AO147" s="70" t="n">
        <f aca="false">AVERAGE(E147:P147)</f>
        <v>0.949288677233964</v>
      </c>
      <c r="AP147" s="70" t="n">
        <f aca="false">AVERAGE(Q147:AB147)</f>
        <v>0.882411327658303</v>
      </c>
      <c r="AQ147" s="70" t="n">
        <f aca="false">AVERAGE(AC147:AN147)</f>
        <v>0.979993868407578</v>
      </c>
      <c r="AR147" s="70" t="n">
        <f aca="false">AVERAGE(E147:G147)</f>
        <v>0.935474601408973</v>
      </c>
      <c r="AS147" s="70" t="n">
        <f aca="false">AVERAGE(H147:J147)</f>
        <v>0.944988052568698</v>
      </c>
      <c r="AT147" s="70" t="n">
        <f aca="false">AVERAGE(K147:M147)</f>
        <v>0.979959677419355</v>
      </c>
      <c r="AU147" s="70" t="n">
        <f aca="false">AVERAGE(N147:P147)</f>
        <v>0.936732377538829</v>
      </c>
      <c r="AV147" s="70" t="n">
        <f aca="false">AVERAGE(Q147:S147)</f>
        <v>0.970866935483871</v>
      </c>
      <c r="AW147" s="70" t="n">
        <f aca="false">AVERAGE(T147:V147)</f>
        <v>0.644920848267622</v>
      </c>
      <c r="AX147" s="70" t="n">
        <f aca="false">AVERAGE(W147:Y147)</f>
        <v>0.973672341696535</v>
      </c>
      <c r="AY147" s="70" t="n">
        <f aca="false">AVERAGE(Z147:AB147)</f>
        <v>0.940185185185185</v>
      </c>
      <c r="AZ147" s="70" t="n">
        <f aca="false">AVERAGE(AC147:AE147)</f>
        <v>0.979993868407578</v>
      </c>
    </row>
    <row r="148" customFormat="false" ht="12.75" hidden="true" customHeight="false" outlineLevel="0" collapsed="false">
      <c r="A148" s="69" t="s">
        <v>12</v>
      </c>
      <c r="B148" s="69" t="n">
        <v>1</v>
      </c>
      <c r="C148" s="69" t="n">
        <v>138</v>
      </c>
      <c r="D148" s="70" t="n">
        <f aca="false">OphrsIn!D147/SurveyHrsIn!D148</f>
        <v>0.994623655913979</v>
      </c>
      <c r="E148" s="70" t="n">
        <f aca="false">OphrsIn!E147/SurveyHrsIn!E148</f>
        <v>0.990591397849462</v>
      </c>
      <c r="F148" s="70" t="n">
        <f aca="false">OphrsIn!F147/SurveyHrsIn!F148</f>
        <v>0.982183908045977</v>
      </c>
      <c r="G148" s="70" t="n">
        <f aca="false">OphrsIn!G147/SurveyHrsIn!G148</f>
        <v>0.941397849462366</v>
      </c>
      <c r="H148" s="70" t="n">
        <f aca="false">OphrsIn!H147/SurveyHrsIn!H148</f>
        <v>0.935972222222222</v>
      </c>
      <c r="I148" s="70" t="n">
        <f aca="false">OphrsIn!I147/SurveyHrsIn!I148</f>
        <v>0.95497311827957</v>
      </c>
      <c r="J148" s="70" t="n">
        <f aca="false">OphrsIn!J147/SurveyHrsIn!J148</f>
        <v>0.982638888888889</v>
      </c>
      <c r="K148" s="70" t="n">
        <f aca="false">OphrsIn!K147/SurveyHrsIn!K148</f>
        <v>0.995698924731183</v>
      </c>
      <c r="L148" s="70" t="n">
        <f aca="false">OphrsIn!L147/SurveyHrsIn!L148</f>
        <v>0.9875</v>
      </c>
      <c r="M148" s="70" t="n">
        <f aca="false">OphrsIn!M147/SurveyHrsIn!M148</f>
        <v>0.998055555555556</v>
      </c>
      <c r="N148" s="70" t="n">
        <f aca="false">OphrsIn!N147/SurveyHrsIn!N148</f>
        <v>0.98736559139785</v>
      </c>
      <c r="O148" s="70" t="n">
        <f aca="false">OphrsIn!O147/SurveyHrsIn!O148</f>
        <v>0.943055555555556</v>
      </c>
      <c r="P148" s="70" t="n">
        <f aca="false">OphrsIn!P147/SurveyHrsIn!P148</f>
        <v>0.999731182795699</v>
      </c>
      <c r="Q148" s="70" t="n">
        <f aca="false">OphrsIn!Q147/SurveyHrsIn!Q148</f>
        <v>0.994086021505376</v>
      </c>
      <c r="R148" s="70" t="n">
        <f aca="false">OphrsIn!R147/SurveyHrsIn!R148</f>
        <v>0.8125</v>
      </c>
      <c r="S148" s="70" t="n">
        <f aca="false">OphrsIn!S147/SurveyHrsIn!S148</f>
        <v>0.97002688172043</v>
      </c>
      <c r="T148" s="70" t="n">
        <f aca="false">OphrsIn!T147/SurveyHrsIn!T148</f>
        <v>0.814027777777778</v>
      </c>
      <c r="U148" s="70" t="n">
        <f aca="false">OphrsIn!U147/SurveyHrsIn!U148</f>
        <v>0.98494623655914</v>
      </c>
      <c r="V148" s="70" t="n">
        <f aca="false">OphrsIn!V147/SurveyHrsIn!V148</f>
        <v>0.978194444444444</v>
      </c>
      <c r="W148" s="70" t="n">
        <f aca="false">OphrsIn!W147/SurveyHrsIn!W148</f>
        <v>0.99744623655914</v>
      </c>
      <c r="X148" s="70" t="n">
        <f aca="false">OphrsIn!X147/SurveyHrsIn!X148</f>
        <v>0.996236559139785</v>
      </c>
      <c r="Y148" s="70" t="n">
        <f aca="false">OphrsIn!Y147/SurveyHrsIn!Y148</f>
        <v>0.981805555555556</v>
      </c>
      <c r="Z148" s="70" t="n">
        <f aca="false">OphrsIn!Z147/SurveyHrsIn!Z148</f>
        <v>0.97486559139785</v>
      </c>
      <c r="AA148" s="70" t="n">
        <f aca="false">OphrsIn!AA147/SurveyHrsIn!AA148</f>
        <v>0.984583333333333</v>
      </c>
      <c r="AB148" s="70" t="n">
        <f aca="false">OphrsIn!AB147/SurveyHrsIn!AB148</f>
        <v>0.99260752688172</v>
      </c>
      <c r="AC148" s="70" t="n">
        <f aca="false">OphrsIn!AC147/SurveyHrsIn!AC148</f>
        <v>0.995430107526882</v>
      </c>
      <c r="AD148" s="70" t="n">
        <f aca="false">OphrsIn!AD147/SurveyHrsIn!AD148</f>
        <v>0.968452380952381</v>
      </c>
      <c r="AE148" s="70" t="n">
        <f aca="false">OphrsIn!AE147/SurveyHrsIn!AE148</f>
        <v>0.980533602150538</v>
      </c>
      <c r="AF148" s="70"/>
      <c r="AG148" s="70"/>
      <c r="AH148" s="70"/>
      <c r="AI148" s="70"/>
      <c r="AJ148" s="70"/>
      <c r="AK148" s="70"/>
      <c r="AL148" s="70"/>
      <c r="AM148" s="70"/>
      <c r="AN148" s="70"/>
      <c r="AO148" s="70" t="n">
        <f aca="false">AVERAGE(E148:P148)</f>
        <v>0.974930349565361</v>
      </c>
      <c r="AP148" s="70" t="n">
        <f aca="false">AVERAGE(Q148:AB148)</f>
        <v>0.956777180406213</v>
      </c>
      <c r="AQ148" s="70" t="n">
        <f aca="false">AVERAGE(AC148:AN148)</f>
        <v>0.981472030209934</v>
      </c>
      <c r="AR148" s="70" t="n">
        <f aca="false">AVERAGE(E148:G148)</f>
        <v>0.971391051785935</v>
      </c>
      <c r="AS148" s="70" t="n">
        <f aca="false">AVERAGE(H148:J148)</f>
        <v>0.957861409796894</v>
      </c>
      <c r="AT148" s="70" t="n">
        <f aca="false">AVERAGE(K148:M148)</f>
        <v>0.993751493428913</v>
      </c>
      <c r="AU148" s="70" t="n">
        <f aca="false">AVERAGE(N148:P148)</f>
        <v>0.976717443249701</v>
      </c>
      <c r="AV148" s="70" t="n">
        <f aca="false">AVERAGE(Q148:S148)</f>
        <v>0.925537634408602</v>
      </c>
      <c r="AW148" s="70" t="n">
        <f aca="false">AVERAGE(T148:V148)</f>
        <v>0.925722819593787</v>
      </c>
      <c r="AX148" s="70" t="n">
        <f aca="false">AVERAGE(W148:Y148)</f>
        <v>0.99182945041816</v>
      </c>
      <c r="AY148" s="70" t="n">
        <f aca="false">AVERAGE(Z148:AB148)</f>
        <v>0.984018817204301</v>
      </c>
      <c r="AZ148" s="70" t="n">
        <f aca="false">AVERAGE(AC148:AE148)</f>
        <v>0.981472030209934</v>
      </c>
    </row>
    <row r="149" customFormat="false" ht="12.75" hidden="true" customHeight="false" outlineLevel="0" collapsed="false">
      <c r="A149" s="69" t="s">
        <v>12</v>
      </c>
      <c r="B149" s="69" t="n">
        <v>1</v>
      </c>
      <c r="C149" s="69" t="n">
        <v>139</v>
      </c>
      <c r="D149" s="70" t="n">
        <f aca="false">OphrsIn!D148/SurveyHrsIn!D149</f>
        <v>0.96505376344086</v>
      </c>
      <c r="E149" s="70" t="n">
        <f aca="false">OphrsIn!E148/SurveyHrsIn!E149</f>
        <v>0.880376344086022</v>
      </c>
      <c r="F149" s="70" t="n">
        <f aca="false">OphrsIn!F148/SurveyHrsIn!F149</f>
        <v>0.723563218390805</v>
      </c>
      <c r="G149" s="70" t="n">
        <f aca="false">OphrsIn!G148/SurveyHrsIn!G149</f>
        <v>0.935887096774194</v>
      </c>
      <c r="H149" s="70" t="n">
        <f aca="false">OphrsIn!H148/SurveyHrsIn!H149</f>
        <v>0.960416666666667</v>
      </c>
      <c r="I149" s="70" t="n">
        <f aca="false">OphrsIn!I148/SurveyHrsIn!I149</f>
        <v>0.993010752688172</v>
      </c>
      <c r="J149" s="70" t="n">
        <f aca="false">OphrsIn!J148/SurveyHrsIn!J149</f>
        <v>0.975</v>
      </c>
      <c r="K149" s="70" t="n">
        <f aca="false">OphrsIn!K148/SurveyHrsIn!K149</f>
        <v>0.985349462365591</v>
      </c>
      <c r="L149" s="70" t="n">
        <f aca="false">OphrsIn!L148/SurveyHrsIn!L149</f>
        <v>0.952016129032258</v>
      </c>
      <c r="M149" s="70" t="n">
        <f aca="false">OphrsIn!M148/SurveyHrsIn!M149</f>
        <v>0.995</v>
      </c>
      <c r="N149" s="70" t="n">
        <f aca="false">OphrsIn!N148/SurveyHrsIn!N149</f>
        <v>0.929166666666667</v>
      </c>
      <c r="O149" s="70" t="n">
        <f aca="false">OphrsIn!O148/SurveyHrsIn!O149</f>
        <v>0.960277777777778</v>
      </c>
      <c r="P149" s="70" t="n">
        <f aca="false">OphrsIn!P148/SurveyHrsIn!P149</f>
        <v>0.904704301075269</v>
      </c>
      <c r="Q149" s="70" t="n">
        <f aca="false">OphrsIn!Q148/SurveyHrsIn!Q149</f>
        <v>0.972715053763441</v>
      </c>
      <c r="R149" s="70" t="n">
        <f aca="false">OphrsIn!R148/SurveyHrsIn!R149</f>
        <v>1.10595238095238</v>
      </c>
      <c r="S149" s="70" t="n">
        <f aca="false">OphrsIn!S148/SurveyHrsIn!S149</f>
        <v>0.998252688172043</v>
      </c>
      <c r="T149" s="70" t="n">
        <f aca="false">OphrsIn!T148/SurveyHrsIn!T149</f>
        <v>0.905138888888889</v>
      </c>
      <c r="U149" s="70" t="n">
        <f aca="false">OphrsIn!U148/SurveyHrsIn!U149</f>
        <v>0.990994623655914</v>
      </c>
      <c r="V149" s="70" t="n">
        <f aca="false">OphrsIn!V148/SurveyHrsIn!V149</f>
        <v>0.968194444444445</v>
      </c>
      <c r="W149" s="70" t="n">
        <f aca="false">OphrsIn!W148/SurveyHrsIn!W149</f>
        <v>0.971370967741936</v>
      </c>
      <c r="X149" s="70" t="n">
        <f aca="false">OphrsIn!X148/SurveyHrsIn!X149</f>
        <v>0.841801075268817</v>
      </c>
      <c r="Y149" s="70" t="n">
        <f aca="false">OphrsIn!Y148/SurveyHrsIn!Y149</f>
        <v>0.979166666666667</v>
      </c>
      <c r="Z149" s="70" t="n">
        <f aca="false">OphrsIn!Z148/SurveyHrsIn!Z149</f>
        <v>0.986290322580645</v>
      </c>
      <c r="AA149" s="70" t="n">
        <f aca="false">OphrsIn!AA148/SurveyHrsIn!AA149</f>
        <v>0.992083333333333</v>
      </c>
      <c r="AB149" s="70" t="n">
        <f aca="false">OphrsIn!AB148/SurveyHrsIn!AB149</f>
        <v>0.999596774193548</v>
      </c>
      <c r="AC149" s="70" t="n">
        <f aca="false">OphrsIn!AC148/SurveyHrsIn!AC149</f>
        <v>0.997983870967742</v>
      </c>
      <c r="AD149" s="70" t="n">
        <f aca="false">OphrsIn!AD148/SurveyHrsIn!AD149</f>
        <v>0.982142857142857</v>
      </c>
      <c r="AE149" s="70" t="n">
        <f aca="false">OphrsIn!AE148/SurveyHrsIn!AE149</f>
        <v>0.966123790322581</v>
      </c>
      <c r="AF149" s="70"/>
      <c r="AG149" s="70"/>
      <c r="AH149" s="70"/>
      <c r="AI149" s="70"/>
      <c r="AJ149" s="70"/>
      <c r="AK149" s="70"/>
      <c r="AL149" s="70"/>
      <c r="AM149" s="70"/>
      <c r="AN149" s="70"/>
      <c r="AO149" s="70" t="n">
        <f aca="false">AVERAGE(E149:P149)</f>
        <v>0.932897367960285</v>
      </c>
      <c r="AP149" s="70" t="n">
        <f aca="false">AVERAGE(Q149:AB149)</f>
        <v>0.975963101638505</v>
      </c>
      <c r="AQ149" s="70" t="n">
        <f aca="false">AVERAGE(AC149:AN149)</f>
        <v>0.982083506144393</v>
      </c>
      <c r="AR149" s="70" t="n">
        <f aca="false">AVERAGE(E149:G149)</f>
        <v>0.846608886417007</v>
      </c>
      <c r="AS149" s="70" t="n">
        <f aca="false">AVERAGE(H149:J149)</f>
        <v>0.97614247311828</v>
      </c>
      <c r="AT149" s="70" t="n">
        <f aca="false">AVERAGE(K149:M149)</f>
        <v>0.977455197132616</v>
      </c>
      <c r="AU149" s="70" t="n">
        <f aca="false">AVERAGE(N149:P149)</f>
        <v>0.931382915173238</v>
      </c>
      <c r="AV149" s="70" t="n">
        <f aca="false">AVERAGE(Q149:S149)</f>
        <v>1.02564004096262</v>
      </c>
      <c r="AW149" s="70" t="n">
        <f aca="false">AVERAGE(T149:V149)</f>
        <v>0.954775985663082</v>
      </c>
      <c r="AX149" s="70" t="n">
        <f aca="false">AVERAGE(W149:Y149)</f>
        <v>0.930779569892473</v>
      </c>
      <c r="AY149" s="70" t="n">
        <f aca="false">AVERAGE(Z149:AB149)</f>
        <v>0.992656810035842</v>
      </c>
      <c r="AZ149" s="70" t="n">
        <f aca="false">AVERAGE(AC149:AE149)</f>
        <v>0.982083506144393</v>
      </c>
    </row>
    <row r="150" customFormat="false" ht="12.75" hidden="true" customHeight="false" outlineLevel="0" collapsed="false">
      <c r="A150" s="69" t="s">
        <v>12</v>
      </c>
      <c r="B150" s="69" t="n">
        <v>1</v>
      </c>
      <c r="C150" s="69" t="n">
        <v>140</v>
      </c>
      <c r="D150" s="70" t="n">
        <f aca="false">OphrsIn!D149/SurveyHrsIn!D150</f>
        <v>0.602150537634409</v>
      </c>
      <c r="E150" s="70" t="n">
        <f aca="false">OphrsIn!E149/SurveyHrsIn!E150</f>
        <v>0.942204301075269</v>
      </c>
      <c r="F150" s="70" t="n">
        <f aca="false">OphrsIn!F149/SurveyHrsIn!F150</f>
        <v>0.999425287356322</v>
      </c>
      <c r="G150" s="70" t="n">
        <f aca="false">OphrsIn!G149/SurveyHrsIn!G150</f>
        <v>0.945698924731183</v>
      </c>
      <c r="H150" s="70" t="n">
        <f aca="false">OphrsIn!H149/SurveyHrsIn!H150</f>
        <v>0.845</v>
      </c>
      <c r="I150" s="70" t="n">
        <f aca="false">OphrsIn!I149/SurveyHrsIn!I150</f>
        <v>0.862096774193548</v>
      </c>
      <c r="J150" s="70" t="n">
        <f aca="false">OphrsIn!J149/SurveyHrsIn!J150</f>
        <v>0.958888888888889</v>
      </c>
      <c r="K150" s="70" t="n">
        <f aca="false">OphrsIn!K149/SurveyHrsIn!K150</f>
        <v>0.984811827956989</v>
      </c>
      <c r="L150" s="70" t="n">
        <f aca="false">OphrsIn!L149/SurveyHrsIn!L150</f>
        <v>0.799596774193548</v>
      </c>
      <c r="M150" s="70" t="n">
        <f aca="false">OphrsIn!M149/SurveyHrsIn!M150</f>
        <v>0.974305555555556</v>
      </c>
      <c r="N150" s="70" t="n">
        <f aca="false">OphrsIn!N149/SurveyHrsIn!N150</f>
        <v>0.577956989247312</v>
      </c>
      <c r="O150" s="70" t="n">
        <f aca="false">OphrsIn!O149/SurveyHrsIn!O150</f>
        <v>0.989027777777778</v>
      </c>
      <c r="P150" s="70" t="n">
        <f aca="false">OphrsIn!P149/SurveyHrsIn!P150</f>
        <v>0.998790322580645</v>
      </c>
      <c r="Q150" s="70" t="n">
        <f aca="false">OphrsIn!Q149/SurveyHrsIn!Q150</f>
        <v>0.997983870967742</v>
      </c>
      <c r="R150" s="70" t="n">
        <f aca="false">OphrsIn!R149/SurveyHrsIn!R150</f>
        <v>0.917559523809524</v>
      </c>
      <c r="S150" s="70" t="n">
        <f aca="false">OphrsIn!S149/SurveyHrsIn!S150</f>
        <v>0.975268817204301</v>
      </c>
      <c r="T150" s="70" t="n">
        <f aca="false">OphrsIn!T149/SurveyHrsIn!T150</f>
        <v>0.989027777777778</v>
      </c>
      <c r="U150" s="70" t="n">
        <f aca="false">OphrsIn!U149/SurveyHrsIn!U150</f>
        <v>0.986827956989247</v>
      </c>
      <c r="V150" s="70" t="n">
        <f aca="false">OphrsIn!V149/SurveyHrsIn!V150</f>
        <v>0.990972222222222</v>
      </c>
      <c r="W150" s="70" t="n">
        <f aca="false">OphrsIn!W149/SurveyHrsIn!W150</f>
        <v>0.978360215053763</v>
      </c>
      <c r="X150" s="70" t="n">
        <f aca="false">OphrsIn!X149/SurveyHrsIn!X150</f>
        <v>0.981586021505376</v>
      </c>
      <c r="Y150" s="70" t="n">
        <f aca="false">OphrsIn!Y149/SurveyHrsIn!Y150</f>
        <v>0.982638888888889</v>
      </c>
      <c r="Z150" s="70" t="n">
        <f aca="false">OphrsIn!Z149/SurveyHrsIn!Z150</f>
        <v>0.997043010752688</v>
      </c>
      <c r="AA150" s="70" t="n">
        <f aca="false">OphrsIn!AA149/SurveyHrsIn!AA150</f>
        <v>0.999722222222222</v>
      </c>
      <c r="AB150" s="70" t="n">
        <f aca="false">OphrsIn!AB149/SurveyHrsIn!AB150</f>
        <v>0.999596774193548</v>
      </c>
      <c r="AC150" s="70" t="n">
        <f aca="false">OphrsIn!AC149/SurveyHrsIn!AC150</f>
        <v>0.985618279569893</v>
      </c>
      <c r="AD150" s="70" t="n">
        <f aca="false">OphrsIn!AD149/SurveyHrsIn!AD150</f>
        <v>0.987202380952381</v>
      </c>
      <c r="AE150" s="70" t="n">
        <f aca="false">OphrsIn!AE149/SurveyHrsIn!AE150</f>
        <v>0.972445833333334</v>
      </c>
      <c r="AF150" s="70"/>
      <c r="AG150" s="70"/>
      <c r="AH150" s="70"/>
      <c r="AI150" s="70"/>
      <c r="AJ150" s="70"/>
      <c r="AK150" s="70"/>
      <c r="AL150" s="70"/>
      <c r="AM150" s="70"/>
      <c r="AN150" s="70"/>
      <c r="AO150" s="70" t="n">
        <f aca="false">AVERAGE(E150:P150)</f>
        <v>0.906483618629753</v>
      </c>
      <c r="AP150" s="70" t="n">
        <f aca="false">AVERAGE(Q150:AB150)</f>
        <v>0.983048941798942</v>
      </c>
      <c r="AQ150" s="70" t="n">
        <f aca="false">AVERAGE(AC150:AN150)</f>
        <v>0.981755497951869</v>
      </c>
      <c r="AR150" s="70" t="n">
        <f aca="false">AVERAGE(E150:G150)</f>
        <v>0.962442837720925</v>
      </c>
      <c r="AS150" s="70" t="n">
        <f aca="false">AVERAGE(H150:J150)</f>
        <v>0.888661887694146</v>
      </c>
      <c r="AT150" s="70" t="n">
        <f aca="false">AVERAGE(K150:M150)</f>
        <v>0.919571385902031</v>
      </c>
      <c r="AU150" s="70" t="n">
        <f aca="false">AVERAGE(N150:P150)</f>
        <v>0.855258363201912</v>
      </c>
      <c r="AV150" s="70" t="n">
        <f aca="false">AVERAGE(Q150:S150)</f>
        <v>0.963604070660522</v>
      </c>
      <c r="AW150" s="70" t="n">
        <f aca="false">AVERAGE(T150:V150)</f>
        <v>0.988942652329749</v>
      </c>
      <c r="AX150" s="70" t="n">
        <f aca="false">AVERAGE(W150:Y150)</f>
        <v>0.980861708482676</v>
      </c>
      <c r="AY150" s="70" t="n">
        <f aca="false">AVERAGE(Z150:AB150)</f>
        <v>0.99878733572282</v>
      </c>
      <c r="AZ150" s="70" t="n">
        <f aca="false">AVERAGE(AC150:AE150)</f>
        <v>0.981755497951869</v>
      </c>
    </row>
    <row r="151" customFormat="false" ht="12.75" hidden="true" customHeight="false" outlineLevel="0" collapsed="false">
      <c r="A151" s="69" t="s">
        <v>12</v>
      </c>
      <c r="B151" s="69" t="n">
        <v>1</v>
      </c>
      <c r="C151" s="69" t="n">
        <v>141</v>
      </c>
      <c r="D151" s="70" t="n">
        <f aca="false">OphrsIn!D150/SurveyHrsIn!D151</f>
        <v>0.990591397849462</v>
      </c>
      <c r="E151" s="70" t="n">
        <f aca="false">OphrsIn!E150/SurveyHrsIn!E151</f>
        <v>0.993279569892473</v>
      </c>
      <c r="F151" s="70" t="n">
        <f aca="false">OphrsIn!F150/SurveyHrsIn!F151</f>
        <v>0.992385057471265</v>
      </c>
      <c r="G151" s="70" t="n">
        <f aca="false">OphrsIn!G150/SurveyHrsIn!G151</f>
        <v>0.953897849462366</v>
      </c>
      <c r="H151" s="70" t="n">
        <f aca="false">OphrsIn!H150/SurveyHrsIn!H151</f>
        <v>0.3</v>
      </c>
      <c r="I151" s="70" t="n">
        <f aca="false">OphrsIn!I150/SurveyHrsIn!I151</f>
        <v>0.863709677419355</v>
      </c>
      <c r="J151" s="70" t="n">
        <f aca="false">OphrsIn!J150/SurveyHrsIn!J151</f>
        <v>0.967222222222222</v>
      </c>
      <c r="K151" s="70" t="n">
        <f aca="false">OphrsIn!K150/SurveyHrsIn!K151</f>
        <v>0.997983870967742</v>
      </c>
      <c r="L151" s="70" t="n">
        <f aca="false">OphrsIn!L150/SurveyHrsIn!L151</f>
        <v>0.961559139784946</v>
      </c>
      <c r="M151" s="70" t="n">
        <f aca="false">OphrsIn!M150/SurveyHrsIn!M151</f>
        <v>0.992638888888889</v>
      </c>
      <c r="N151" s="70" t="n">
        <f aca="false">OphrsIn!N150/SurveyHrsIn!N151</f>
        <v>0.994489247311828</v>
      </c>
      <c r="O151" s="70" t="n">
        <f aca="false">OphrsIn!O150/SurveyHrsIn!O151</f>
        <v>0.994305555555556</v>
      </c>
      <c r="P151" s="70" t="n">
        <f aca="false">OphrsIn!P150/SurveyHrsIn!P151</f>
        <v>0.998387096774194</v>
      </c>
      <c r="Q151" s="70" t="n">
        <f aca="false">OphrsIn!Q150/SurveyHrsIn!Q151</f>
        <v>0.996370967741936</v>
      </c>
      <c r="R151" s="70" t="n">
        <f aca="false">OphrsIn!R150/SurveyHrsIn!R151</f>
        <v>0.980803571428571</v>
      </c>
      <c r="S151" s="70" t="n">
        <f aca="false">OphrsIn!S150/SurveyHrsIn!S151</f>
        <v>0.997177419354839</v>
      </c>
      <c r="T151" s="70" t="n">
        <f aca="false">OphrsIn!T150/SurveyHrsIn!T151</f>
        <v>0.79375</v>
      </c>
      <c r="U151" s="70" t="n">
        <f aca="false">OphrsIn!U150/SurveyHrsIn!U151</f>
        <v>0.987096774193548</v>
      </c>
      <c r="V151" s="70" t="n">
        <f aca="false">OphrsIn!V150/SurveyHrsIn!V151</f>
        <v>0.995277777777778</v>
      </c>
      <c r="W151" s="70" t="n">
        <f aca="false">OphrsIn!W150/SurveyHrsIn!W151</f>
        <v>0.850672043010753</v>
      </c>
      <c r="X151" s="70" t="n">
        <f aca="false">OphrsIn!X150/SurveyHrsIn!X151</f>
        <v>0.994489247311828</v>
      </c>
      <c r="Y151" s="70" t="n">
        <f aca="false">OphrsIn!Y150/SurveyHrsIn!Y151</f>
        <v>0.97875</v>
      </c>
      <c r="Z151" s="70" t="n">
        <f aca="false">OphrsIn!Z150/SurveyHrsIn!Z151</f>
        <v>0.999059139784946</v>
      </c>
      <c r="AA151" s="70" t="n">
        <f aca="false">OphrsIn!AA150/SurveyHrsIn!AA151</f>
        <v>0.975833333333333</v>
      </c>
      <c r="AB151" s="70" t="n">
        <f aca="false">OphrsIn!AB150/SurveyHrsIn!AB151</f>
        <v>0.999596774193548</v>
      </c>
      <c r="AC151" s="70" t="n">
        <f aca="false">OphrsIn!AC150/SurveyHrsIn!AC151</f>
        <v>0.861155913978495</v>
      </c>
      <c r="AD151" s="70" t="n">
        <f aca="false">OphrsIn!AD150/SurveyHrsIn!AD151</f>
        <v>0.960267857142857</v>
      </c>
      <c r="AE151" s="70" t="n">
        <f aca="false">OphrsIn!AE150/SurveyHrsIn!AE151</f>
        <v>0.970552956989247</v>
      </c>
      <c r="AF151" s="70"/>
      <c r="AG151" s="70"/>
      <c r="AH151" s="70"/>
      <c r="AI151" s="70"/>
      <c r="AJ151" s="70"/>
      <c r="AK151" s="70"/>
      <c r="AL151" s="70"/>
      <c r="AM151" s="70"/>
      <c r="AN151" s="70"/>
      <c r="AO151" s="70" t="n">
        <f aca="false">AVERAGE(E151:P151)</f>
        <v>0.91748818131257</v>
      </c>
      <c r="AP151" s="70" t="n">
        <f aca="false">AVERAGE(Q151:AB151)</f>
        <v>0.96240642067759</v>
      </c>
      <c r="AQ151" s="70" t="n">
        <f aca="false">AVERAGE(AC151:AN151)</f>
        <v>0.9306589093702</v>
      </c>
      <c r="AR151" s="70" t="n">
        <f aca="false">AVERAGE(E151:G151)</f>
        <v>0.979854158942035</v>
      </c>
      <c r="AS151" s="70" t="n">
        <f aca="false">AVERAGE(H151:J151)</f>
        <v>0.710310633213859</v>
      </c>
      <c r="AT151" s="70" t="n">
        <f aca="false">AVERAGE(K151:M151)</f>
        <v>0.984060633213859</v>
      </c>
      <c r="AU151" s="70" t="n">
        <f aca="false">AVERAGE(N151:P151)</f>
        <v>0.995727299880526</v>
      </c>
      <c r="AV151" s="70" t="n">
        <f aca="false">AVERAGE(Q151:S151)</f>
        <v>0.991450652841782</v>
      </c>
      <c r="AW151" s="70" t="n">
        <f aca="false">AVERAGE(T151:V151)</f>
        <v>0.925374850657109</v>
      </c>
      <c r="AX151" s="70" t="n">
        <f aca="false">AVERAGE(W151:Y151)</f>
        <v>0.94130376344086</v>
      </c>
      <c r="AY151" s="70" t="n">
        <f aca="false">AVERAGE(Z151:AB151)</f>
        <v>0.991496415770609</v>
      </c>
      <c r="AZ151" s="70" t="n">
        <f aca="false">AVERAGE(AC151:AE151)</f>
        <v>0.9306589093702</v>
      </c>
    </row>
    <row r="152" customFormat="false" ht="12.75" hidden="true" customHeight="false" outlineLevel="0" collapsed="false">
      <c r="A152" s="69" t="s">
        <v>12</v>
      </c>
      <c r="B152" s="69" t="n">
        <v>1</v>
      </c>
      <c r="C152" s="69" t="n">
        <v>142</v>
      </c>
      <c r="D152" s="70" t="n">
        <f aca="false">OphrsIn!D151/SurveyHrsIn!D152</f>
        <v>0.850806451612903</v>
      </c>
      <c r="E152" s="70" t="n">
        <f aca="false">OphrsIn!E151/SurveyHrsIn!E152</f>
        <v>0.573924731182796</v>
      </c>
      <c r="F152" s="70" t="n">
        <f aca="false">OphrsIn!F151/SurveyHrsIn!F152</f>
        <v>0.755172413793104</v>
      </c>
      <c r="G152" s="70" t="n">
        <f aca="false">OphrsIn!G151/SurveyHrsIn!G152</f>
        <v>0.95</v>
      </c>
      <c r="H152" s="70" t="n">
        <f aca="false">OphrsIn!H151/SurveyHrsIn!H152</f>
        <v>0.909583333333333</v>
      </c>
      <c r="I152" s="70" t="n">
        <f aca="false">OphrsIn!I151/SurveyHrsIn!I152</f>
        <v>0.883467741935484</v>
      </c>
      <c r="J152" s="70" t="n">
        <f aca="false">OphrsIn!J151/SurveyHrsIn!J152</f>
        <v>0.999444444444445</v>
      </c>
      <c r="K152" s="70" t="n">
        <f aca="false">OphrsIn!K151/SurveyHrsIn!K152</f>
        <v>0.995161290322581</v>
      </c>
      <c r="L152" s="70" t="n">
        <f aca="false">OphrsIn!L151/SurveyHrsIn!L152</f>
        <v>0.774596774193548</v>
      </c>
      <c r="M152" s="70" t="n">
        <f aca="false">OphrsIn!M151/SurveyHrsIn!M152</f>
        <v>0.968611111111111</v>
      </c>
      <c r="N152" s="70" t="n">
        <f aca="false">OphrsIn!N151/SurveyHrsIn!N152</f>
        <v>0.991935483870968</v>
      </c>
      <c r="O152" s="70" t="n">
        <f aca="false">OphrsIn!O151/SurveyHrsIn!O152</f>
        <v>0.705</v>
      </c>
      <c r="P152" s="70" t="n">
        <f aca="false">OphrsIn!P151/SurveyHrsIn!P152</f>
        <v>0.999327956989247</v>
      </c>
      <c r="Q152" s="70" t="n">
        <f aca="false">OphrsIn!Q151/SurveyHrsIn!Q152</f>
        <v>0.323252688172043</v>
      </c>
      <c r="R152" s="70" t="n">
        <f aca="false">OphrsIn!R151/SurveyHrsIn!R152</f>
        <v>0.0446428571428571</v>
      </c>
      <c r="S152" s="70" t="n">
        <f aca="false">OphrsIn!S151/SurveyHrsIn!S152</f>
        <v>0.998521505376344</v>
      </c>
      <c r="T152" s="70" t="n">
        <f aca="false">OphrsIn!T151/SurveyHrsIn!T152</f>
        <v>0.980833333333333</v>
      </c>
      <c r="U152" s="70" t="n">
        <f aca="false">OphrsIn!U151/SurveyHrsIn!U152</f>
        <v>0.984139784946237</v>
      </c>
      <c r="V152" s="70" t="n">
        <f aca="false">OphrsIn!V151/SurveyHrsIn!V152</f>
        <v>0.989861111111111</v>
      </c>
      <c r="W152" s="70" t="n">
        <f aca="false">OphrsIn!W151/SurveyHrsIn!W152</f>
        <v>0.790591397849462</v>
      </c>
      <c r="X152" s="70" t="n">
        <f aca="false">OphrsIn!X151/SurveyHrsIn!X152</f>
        <v>0.998521505376344</v>
      </c>
      <c r="Y152" s="70" t="n">
        <f aca="false">OphrsIn!Y151/SurveyHrsIn!Y152</f>
        <v>0.979166666666667</v>
      </c>
      <c r="Z152" s="70" t="n">
        <f aca="false">OphrsIn!Z151/SurveyHrsIn!Z152</f>
        <v>0.971639784946237</v>
      </c>
      <c r="AA152" s="70" t="n">
        <f aca="false">OphrsIn!AA151/SurveyHrsIn!AA152</f>
        <v>0.938611111111111</v>
      </c>
      <c r="AB152" s="70" t="n">
        <f aca="false">OphrsIn!AB151/SurveyHrsIn!AB152</f>
        <v>0.915994623655914</v>
      </c>
      <c r="AC152" s="70" t="n">
        <f aca="false">OphrsIn!AC151/SurveyHrsIn!AC152</f>
        <v>0.896908602150538</v>
      </c>
      <c r="AD152" s="70" t="n">
        <f aca="false">OphrsIn!AD151/SurveyHrsIn!AD152</f>
        <v>0.9875</v>
      </c>
      <c r="AE152" s="70" t="n">
        <f aca="false">OphrsIn!AE151/SurveyHrsIn!AE152</f>
        <v>0.977745295698925</v>
      </c>
      <c r="AF152" s="70"/>
      <c r="AG152" s="70"/>
      <c r="AH152" s="70"/>
      <c r="AI152" s="70"/>
      <c r="AJ152" s="70"/>
      <c r="AK152" s="70"/>
      <c r="AL152" s="70"/>
      <c r="AM152" s="70"/>
      <c r="AN152" s="70"/>
      <c r="AO152" s="70" t="n">
        <f aca="false">AVERAGE(E152:P152)</f>
        <v>0.875518773431385</v>
      </c>
      <c r="AP152" s="70" t="n">
        <f aca="false">AVERAGE(Q152:AB152)</f>
        <v>0.826314697473972</v>
      </c>
      <c r="AQ152" s="70" t="n">
        <f aca="false">AVERAGE(AC152:AN152)</f>
        <v>0.954051299283154</v>
      </c>
      <c r="AR152" s="70" t="n">
        <f aca="false">AVERAGE(E152:G152)</f>
        <v>0.7596990483253</v>
      </c>
      <c r="AS152" s="70" t="n">
        <f aca="false">AVERAGE(H152:J152)</f>
        <v>0.930831839904421</v>
      </c>
      <c r="AT152" s="70" t="n">
        <f aca="false">AVERAGE(K152:M152)</f>
        <v>0.91278972520908</v>
      </c>
      <c r="AU152" s="70" t="n">
        <f aca="false">AVERAGE(N152:P152)</f>
        <v>0.898754480286738</v>
      </c>
      <c r="AV152" s="70" t="n">
        <f aca="false">AVERAGE(Q152:S152)</f>
        <v>0.455472350230415</v>
      </c>
      <c r="AW152" s="70" t="n">
        <f aca="false">AVERAGE(T152:V152)</f>
        <v>0.984944743130227</v>
      </c>
      <c r="AX152" s="70" t="n">
        <f aca="false">AVERAGE(W152:Y152)</f>
        <v>0.922759856630825</v>
      </c>
      <c r="AY152" s="70" t="n">
        <f aca="false">AVERAGE(Z152:AB152)</f>
        <v>0.942081839904421</v>
      </c>
      <c r="AZ152" s="70" t="n">
        <f aca="false">AVERAGE(AC152:AE152)</f>
        <v>0.954051299283154</v>
      </c>
    </row>
    <row r="153" customFormat="false" ht="12.75" hidden="true" customHeight="false" outlineLevel="0" collapsed="false">
      <c r="A153" s="69" t="s">
        <v>12</v>
      </c>
      <c r="B153" s="69" t="n">
        <v>1</v>
      </c>
      <c r="C153" s="69" t="n">
        <v>143</v>
      </c>
      <c r="D153" s="70" t="n">
        <f aca="false">OphrsIn!D152/SurveyHrsIn!D153</f>
        <v>0.918010752688172</v>
      </c>
      <c r="E153" s="70" t="n">
        <f aca="false">OphrsIn!E152/SurveyHrsIn!E153</f>
        <v>0.983870967741936</v>
      </c>
      <c r="F153" s="70" t="n">
        <f aca="false">OphrsIn!F152/SurveyHrsIn!F153</f>
        <v>0.687212643678161</v>
      </c>
      <c r="G153" s="70" t="n">
        <f aca="false">OphrsIn!G152/SurveyHrsIn!G153</f>
        <v>0.94489247311828</v>
      </c>
      <c r="H153" s="70" t="n">
        <f aca="false">OphrsIn!H152/SurveyHrsIn!H153</f>
        <v>0.947916666666667</v>
      </c>
      <c r="I153" s="70" t="n">
        <f aca="false">OphrsIn!I152/SurveyHrsIn!I153</f>
        <v>0.971774193548387</v>
      </c>
      <c r="J153" s="70" t="n">
        <f aca="false">OphrsIn!J152/SurveyHrsIn!J153</f>
        <v>0.999305555555556</v>
      </c>
      <c r="K153" s="70" t="n">
        <f aca="false">OphrsIn!K152/SurveyHrsIn!K153</f>
        <v>0.993279569892473</v>
      </c>
      <c r="L153" s="70" t="n">
        <f aca="false">OphrsIn!L152/SurveyHrsIn!L153</f>
        <v>0.974462365591398</v>
      </c>
      <c r="M153" s="70" t="n">
        <f aca="false">OphrsIn!M152/SurveyHrsIn!M153</f>
        <v>0.994861111111111</v>
      </c>
      <c r="N153" s="70" t="n">
        <f aca="false">OphrsIn!N152/SurveyHrsIn!N153</f>
        <v>0.995430107526882</v>
      </c>
      <c r="O153" s="70" t="n">
        <f aca="false">OphrsIn!O152/SurveyHrsIn!O153</f>
        <v>0.999861111111111</v>
      </c>
      <c r="P153" s="70" t="n">
        <f aca="false">OphrsIn!P152/SurveyHrsIn!P153</f>
        <v>0.703225806451613</v>
      </c>
      <c r="Q153" s="70" t="n">
        <f aca="false">OphrsIn!Q152/SurveyHrsIn!Q153</f>
        <v>0.996102150537634</v>
      </c>
      <c r="R153" s="70" t="n">
        <f aca="false">OphrsIn!R152/SurveyHrsIn!R153</f>
        <v>0.767857142857143</v>
      </c>
      <c r="S153" s="70" t="n">
        <f aca="false">OphrsIn!S152/SurveyHrsIn!S153</f>
        <v>0.851881720430108</v>
      </c>
      <c r="T153" s="70" t="n">
        <f aca="false">OphrsIn!T152/SurveyHrsIn!T153</f>
        <v>0.980416666666667</v>
      </c>
      <c r="U153" s="70" t="n">
        <f aca="false">OphrsIn!U152/SurveyHrsIn!U153</f>
        <v>0.990188172043011</v>
      </c>
      <c r="V153" s="70" t="n">
        <f aca="false">OphrsIn!V152/SurveyHrsIn!V153</f>
        <v>0.98875</v>
      </c>
      <c r="W153" s="70" t="n">
        <f aca="false">OphrsIn!W152/SurveyHrsIn!W153</f>
        <v>0.992741935483871</v>
      </c>
      <c r="X153" s="70" t="n">
        <f aca="false">OphrsIn!X152/SurveyHrsIn!X153</f>
        <v>0.987096774193548</v>
      </c>
      <c r="Y153" s="70" t="n">
        <f aca="false">OphrsIn!Y152/SurveyHrsIn!Y153</f>
        <v>0.0827777777777778</v>
      </c>
      <c r="Z153" s="70" t="n">
        <f aca="false">OphrsIn!Z152/SurveyHrsIn!Z153</f>
        <v>0</v>
      </c>
      <c r="AA153" s="70" t="n">
        <f aca="false">OphrsIn!AA152/SurveyHrsIn!AA153</f>
        <v>0.000277777777777778</v>
      </c>
      <c r="AB153" s="70" t="n">
        <f aca="false">OphrsIn!AB152/SurveyHrsIn!AB153</f>
        <v>0</v>
      </c>
      <c r="AC153" s="70" t="n">
        <f aca="false">OphrsIn!AC152/SurveyHrsIn!AC153</f>
        <v>0.228494623655914</v>
      </c>
      <c r="AD153" s="70" t="n">
        <f aca="false">OphrsIn!AD152/SurveyHrsIn!AD153</f>
        <v>0.919940476190476</v>
      </c>
      <c r="AE153" s="70" t="n">
        <f aca="false">OphrsIn!AE152/SurveyHrsIn!AE153</f>
        <v>0.951154435483871</v>
      </c>
      <c r="AF153" s="70"/>
      <c r="AG153" s="70"/>
      <c r="AH153" s="70"/>
      <c r="AI153" s="70"/>
      <c r="AJ153" s="70"/>
      <c r="AK153" s="70"/>
      <c r="AL153" s="70"/>
      <c r="AM153" s="70"/>
      <c r="AN153" s="70"/>
      <c r="AO153" s="70" t="n">
        <f aca="false">AVERAGE(E153:P153)</f>
        <v>0.933007714332798</v>
      </c>
      <c r="AP153" s="70" t="n">
        <f aca="false">AVERAGE(Q153:AB153)</f>
        <v>0.636507509813961</v>
      </c>
      <c r="AQ153" s="70" t="n">
        <f aca="false">AVERAGE(AC153:AN153)</f>
        <v>0.699863178443421</v>
      </c>
      <c r="AR153" s="70" t="n">
        <f aca="false">AVERAGE(E153:G153)</f>
        <v>0.871992028179459</v>
      </c>
      <c r="AS153" s="70" t="n">
        <f aca="false">AVERAGE(H153:J153)</f>
        <v>0.97299880525687</v>
      </c>
      <c r="AT153" s="70" t="n">
        <f aca="false">AVERAGE(K153:M153)</f>
        <v>0.987534348864994</v>
      </c>
      <c r="AU153" s="70" t="n">
        <f aca="false">AVERAGE(N153:P153)</f>
        <v>0.899505675029869</v>
      </c>
      <c r="AV153" s="70" t="n">
        <f aca="false">AVERAGE(Q153:S153)</f>
        <v>0.871947004608295</v>
      </c>
      <c r="AW153" s="70" t="n">
        <f aca="false">AVERAGE(T153:V153)</f>
        <v>0.986451612903226</v>
      </c>
      <c r="AX153" s="70" t="n">
        <f aca="false">AVERAGE(W153:Y153)</f>
        <v>0.687538829151733</v>
      </c>
      <c r="AY153" s="70" t="n">
        <f aca="false">AVERAGE(Z153:AB153)</f>
        <v>9.25925925925926E-005</v>
      </c>
      <c r="AZ153" s="70" t="n">
        <f aca="false">AVERAGE(AC153:AE153)</f>
        <v>0.699863178443421</v>
      </c>
    </row>
    <row r="154" customFormat="false" ht="12.75" hidden="true" customHeight="false" outlineLevel="0" collapsed="false">
      <c r="A154" s="69" t="s">
        <v>12</v>
      </c>
      <c r="B154" s="69" t="n">
        <v>1</v>
      </c>
      <c r="C154" s="69" t="n">
        <v>144</v>
      </c>
      <c r="D154" s="70" t="n">
        <f aca="false">OphrsIn!D153/SurveyHrsIn!D154</f>
        <v>0.904569892473118</v>
      </c>
      <c r="E154" s="70" t="n">
        <f aca="false">OphrsIn!E153/SurveyHrsIn!E154</f>
        <v>0.994623655913979</v>
      </c>
      <c r="F154" s="70" t="n">
        <f aca="false">OphrsIn!F153/SurveyHrsIn!F154</f>
        <v>0.999856321839081</v>
      </c>
      <c r="G154" s="70" t="n">
        <f aca="false">OphrsIn!G153/SurveyHrsIn!G154</f>
        <v>0.940860215053764</v>
      </c>
      <c r="H154" s="70" t="n">
        <f aca="false">OphrsIn!H153/SurveyHrsIn!H154</f>
        <v>0.845416666666667</v>
      </c>
      <c r="I154" s="70" t="n">
        <f aca="false">OphrsIn!I153/SurveyHrsIn!I154</f>
        <v>0.978494623655914</v>
      </c>
      <c r="J154" s="70" t="n">
        <f aca="false">OphrsIn!J153/SurveyHrsIn!J154</f>
        <v>0.923888888888889</v>
      </c>
      <c r="K154" s="70" t="n">
        <f aca="false">OphrsIn!K153/SurveyHrsIn!K154</f>
        <v>0.92486559139785</v>
      </c>
      <c r="L154" s="70" t="n">
        <f aca="false">OphrsIn!L153/SurveyHrsIn!L154</f>
        <v>0.996639784946237</v>
      </c>
      <c r="M154" s="70" t="n">
        <f aca="false">OphrsIn!M153/SurveyHrsIn!M154</f>
        <v>0.99625</v>
      </c>
      <c r="N154" s="70" t="n">
        <f aca="false">OphrsIn!N153/SurveyHrsIn!N154</f>
        <v>0.996236559139785</v>
      </c>
      <c r="O154" s="70" t="n">
        <f aca="false">OphrsIn!O153/SurveyHrsIn!O154</f>
        <v>0.999861111111111</v>
      </c>
      <c r="P154" s="70" t="n">
        <f aca="false">OphrsIn!P153/SurveyHrsIn!P154</f>
        <v>0.961962365591398</v>
      </c>
      <c r="Q154" s="70" t="n">
        <f aca="false">OphrsIn!Q153/SurveyHrsIn!Q154</f>
        <v>0.998521505376344</v>
      </c>
      <c r="R154" s="70" t="n">
        <f aca="false">OphrsIn!R153/SurveyHrsIn!R154</f>
        <v>0.857886904761905</v>
      </c>
      <c r="S154" s="70" t="n">
        <f aca="false">OphrsIn!S153/SurveyHrsIn!S154</f>
        <v>0.965322580645161</v>
      </c>
      <c r="T154" s="70" t="n">
        <f aca="false">OphrsIn!T153/SurveyHrsIn!T154</f>
        <v>0.938333333333333</v>
      </c>
      <c r="U154" s="70" t="n">
        <f aca="false">OphrsIn!U153/SurveyHrsIn!U154</f>
        <v>0.991397849462366</v>
      </c>
      <c r="V154" s="70" t="n">
        <f aca="false">OphrsIn!V153/SurveyHrsIn!V154</f>
        <v>0.990833333333333</v>
      </c>
      <c r="W154" s="70" t="n">
        <f aca="false">OphrsIn!W153/SurveyHrsIn!W154</f>
        <v>0.999731182795699</v>
      </c>
      <c r="X154" s="70" t="n">
        <f aca="false">OphrsIn!X153/SurveyHrsIn!X154</f>
        <v>0.992338709677419</v>
      </c>
      <c r="Y154" s="70" t="n">
        <f aca="false">OphrsIn!Y153/SurveyHrsIn!Y154</f>
        <v>0.976666666666667</v>
      </c>
      <c r="Z154" s="70" t="n">
        <f aca="false">OphrsIn!Z153/SurveyHrsIn!Z154</f>
        <v>0.965860215053764</v>
      </c>
      <c r="AA154" s="70" t="n">
        <f aca="false">OphrsIn!AA153/SurveyHrsIn!AA154</f>
        <v>0.948333333333333</v>
      </c>
      <c r="AB154" s="70" t="n">
        <f aca="false">OphrsIn!AB153/SurveyHrsIn!AB154</f>
        <v>0.988037634408602</v>
      </c>
      <c r="AC154" s="70" t="n">
        <f aca="false">OphrsIn!AC153/SurveyHrsIn!AC154</f>
        <v>0.998655913978495</v>
      </c>
      <c r="AD154" s="70" t="n">
        <f aca="false">OphrsIn!AD153/SurveyHrsIn!AD154</f>
        <v>0.991517857142857</v>
      </c>
      <c r="AE154" s="70" t="n">
        <f aca="false">OphrsIn!AE153/SurveyHrsIn!AE154</f>
        <v>0.928041397849462</v>
      </c>
      <c r="AF154" s="70"/>
      <c r="AG154" s="70"/>
      <c r="AH154" s="70"/>
      <c r="AI154" s="70"/>
      <c r="AJ154" s="70"/>
      <c r="AK154" s="70"/>
      <c r="AL154" s="70"/>
      <c r="AM154" s="70"/>
      <c r="AN154" s="70"/>
      <c r="AO154" s="70" t="n">
        <f aca="false">AVERAGE(E154:P154)</f>
        <v>0.963246315350389</v>
      </c>
      <c r="AP154" s="70" t="n">
        <f aca="false">AVERAGE(Q154:AB154)</f>
        <v>0.967771937403994</v>
      </c>
      <c r="AQ154" s="70" t="n">
        <f aca="false">AVERAGE(AC154:AN154)</f>
        <v>0.972738389656938</v>
      </c>
      <c r="AR154" s="70" t="n">
        <f aca="false">AVERAGE(E154:G154)</f>
        <v>0.978446730935608</v>
      </c>
      <c r="AS154" s="70" t="n">
        <f aca="false">AVERAGE(H154:J154)</f>
        <v>0.91593339307049</v>
      </c>
      <c r="AT154" s="70" t="n">
        <f aca="false">AVERAGE(K154:M154)</f>
        <v>0.972585125448029</v>
      </c>
      <c r="AU154" s="70" t="n">
        <f aca="false">AVERAGE(N154:P154)</f>
        <v>0.986020011947431</v>
      </c>
      <c r="AV154" s="70" t="n">
        <f aca="false">AVERAGE(Q154:S154)</f>
        <v>0.940576996927803</v>
      </c>
      <c r="AW154" s="70" t="n">
        <f aca="false">AVERAGE(T154:V154)</f>
        <v>0.973521505376344</v>
      </c>
      <c r="AX154" s="70" t="n">
        <f aca="false">AVERAGE(W154:Y154)</f>
        <v>0.989578853046595</v>
      </c>
      <c r="AY154" s="70" t="n">
        <f aca="false">AVERAGE(Z154:AB154)</f>
        <v>0.967410394265233</v>
      </c>
      <c r="AZ154" s="70" t="n">
        <f aca="false">AVERAGE(AC154:AE154)</f>
        <v>0.972738389656938</v>
      </c>
    </row>
    <row r="155" customFormat="false" ht="12.75" hidden="true" customHeight="false" outlineLevel="0" collapsed="false">
      <c r="A155" s="69" t="s">
        <v>12</v>
      </c>
      <c r="B155" s="69" t="n">
        <v>1</v>
      </c>
      <c r="C155" s="69" t="n">
        <v>145</v>
      </c>
      <c r="D155" s="70" t="n">
        <f aca="false">OphrsIn!D154/SurveyHrsIn!D155</f>
        <v>0.810483870967742</v>
      </c>
      <c r="E155" s="70" t="n">
        <f aca="false">OphrsIn!E154/SurveyHrsIn!E155</f>
        <v>0.860215053763441</v>
      </c>
      <c r="F155" s="70" t="n">
        <f aca="false">OphrsIn!F154/SurveyHrsIn!F155</f>
        <v>0.966091954022988</v>
      </c>
      <c r="G155" s="70" t="n">
        <f aca="false">OphrsIn!G154/SurveyHrsIn!G155</f>
        <v>0.902956989247312</v>
      </c>
      <c r="H155" s="70" t="n">
        <f aca="false">OphrsIn!H154/SurveyHrsIn!H155</f>
        <v>0.849583333333333</v>
      </c>
      <c r="I155" s="70" t="n">
        <f aca="false">OphrsIn!I154/SurveyHrsIn!I155</f>
        <v>0.87997311827957</v>
      </c>
      <c r="J155" s="70" t="n">
        <f aca="false">OphrsIn!J154/SurveyHrsIn!J155</f>
        <v>0.945833333333333</v>
      </c>
      <c r="K155" s="70" t="n">
        <f aca="false">OphrsIn!K154/SurveyHrsIn!K155</f>
        <v>0.972311827956989</v>
      </c>
      <c r="L155" s="70" t="n">
        <f aca="false">OphrsIn!L154/SurveyHrsIn!L155</f>
        <v>0.981586021505376</v>
      </c>
      <c r="M155" s="70" t="n">
        <f aca="false">OphrsIn!M154/SurveyHrsIn!M155</f>
        <v>0.99</v>
      </c>
      <c r="N155" s="70" t="n">
        <f aca="false">OphrsIn!N154/SurveyHrsIn!N155</f>
        <v>0.995161290322581</v>
      </c>
      <c r="O155" s="70" t="n">
        <f aca="false">OphrsIn!O154/SurveyHrsIn!O155</f>
        <v>0.885972222222222</v>
      </c>
      <c r="P155" s="70" t="n">
        <f aca="false">OphrsIn!P154/SurveyHrsIn!P155</f>
        <v>0.897043010752688</v>
      </c>
      <c r="Q155" s="70" t="n">
        <f aca="false">OphrsIn!Q154/SurveyHrsIn!Q155</f>
        <v>0.998521505376344</v>
      </c>
      <c r="R155" s="70" t="n">
        <f aca="false">OphrsIn!R154/SurveyHrsIn!R155</f>
        <v>0.625892857142857</v>
      </c>
      <c r="S155" s="70" t="n">
        <f aca="false">OphrsIn!S154/SurveyHrsIn!S155</f>
        <v>0.953360215053763</v>
      </c>
      <c r="T155" s="70" t="n">
        <f aca="false">OphrsIn!T154/SurveyHrsIn!T155</f>
        <v>0.864722222222222</v>
      </c>
      <c r="U155" s="70" t="n">
        <f aca="false">OphrsIn!U154/SurveyHrsIn!U155</f>
        <v>0.948655913978495</v>
      </c>
      <c r="V155" s="70" t="n">
        <f aca="false">OphrsIn!V154/SurveyHrsIn!V155</f>
        <v>0.935555555555556</v>
      </c>
      <c r="W155" s="70" t="n">
        <f aca="false">OphrsIn!W154/SurveyHrsIn!W155</f>
        <v>0.958870967741936</v>
      </c>
      <c r="X155" s="70" t="n">
        <f aca="false">OphrsIn!X154/SurveyHrsIn!X155</f>
        <v>0.958736559139785</v>
      </c>
      <c r="Y155" s="70" t="n">
        <f aca="false">OphrsIn!Y154/SurveyHrsIn!Y155</f>
        <v>0.937083333333333</v>
      </c>
      <c r="Z155" s="70" t="n">
        <f aca="false">OphrsIn!Z154/SurveyHrsIn!Z155</f>
        <v>0.979301075268817</v>
      </c>
      <c r="AA155" s="70" t="n">
        <f aca="false">OphrsIn!AA154/SurveyHrsIn!AA155</f>
        <v>0.999861111111111</v>
      </c>
      <c r="AB155" s="70" t="n">
        <f aca="false">OphrsIn!AB154/SurveyHrsIn!AB155</f>
        <v>0.99260752688172</v>
      </c>
      <c r="AC155" s="70" t="n">
        <f aca="false">OphrsIn!AC154/SurveyHrsIn!AC155</f>
        <v>0.998252688172043</v>
      </c>
      <c r="AD155" s="70" t="n">
        <f aca="false">OphrsIn!AD154/SurveyHrsIn!AD155</f>
        <v>0.994047619047619</v>
      </c>
      <c r="AE155" s="70" t="n">
        <f aca="false">OphrsIn!AE154/SurveyHrsIn!AE155</f>
        <v>0.948781048387097</v>
      </c>
      <c r="AF155" s="70"/>
      <c r="AG155" s="70"/>
      <c r="AH155" s="70"/>
      <c r="AI155" s="70"/>
      <c r="AJ155" s="70"/>
      <c r="AK155" s="70"/>
      <c r="AL155" s="70"/>
      <c r="AM155" s="70"/>
      <c r="AN155" s="70"/>
      <c r="AO155" s="70" t="n">
        <f aca="false">AVERAGE(E155:P155)</f>
        <v>0.92722734622832</v>
      </c>
      <c r="AP155" s="70" t="n">
        <f aca="false">AVERAGE(Q155:AB155)</f>
        <v>0.929430736900495</v>
      </c>
      <c r="AQ155" s="70" t="n">
        <f aca="false">AVERAGE(AC155:AN155)</f>
        <v>0.98036045186892</v>
      </c>
      <c r="AR155" s="70" t="n">
        <f aca="false">AVERAGE(E155:G155)</f>
        <v>0.909754665677914</v>
      </c>
      <c r="AS155" s="70" t="n">
        <f aca="false">AVERAGE(H155:J155)</f>
        <v>0.891796594982079</v>
      </c>
      <c r="AT155" s="70" t="n">
        <f aca="false">AVERAGE(K155:M155)</f>
        <v>0.981299283154122</v>
      </c>
      <c r="AU155" s="70" t="n">
        <f aca="false">AVERAGE(N155:P155)</f>
        <v>0.926058841099164</v>
      </c>
      <c r="AV155" s="70" t="n">
        <f aca="false">AVERAGE(Q155:S155)</f>
        <v>0.859258192524322</v>
      </c>
      <c r="AW155" s="70" t="n">
        <f aca="false">AVERAGE(T155:V155)</f>
        <v>0.916311230585424</v>
      </c>
      <c r="AX155" s="70" t="n">
        <f aca="false">AVERAGE(W155:Y155)</f>
        <v>0.951563620071685</v>
      </c>
      <c r="AY155" s="70" t="n">
        <f aca="false">AVERAGE(Z155:AB155)</f>
        <v>0.99058990442055</v>
      </c>
      <c r="AZ155" s="70" t="n">
        <f aca="false">AVERAGE(AC155:AE155)</f>
        <v>0.98036045186892</v>
      </c>
    </row>
    <row r="156" customFormat="false" ht="12.75" hidden="true" customHeight="false" outlineLevel="0" collapsed="false">
      <c r="A156" s="69" t="s">
        <v>12</v>
      </c>
      <c r="B156" s="69" t="n">
        <v>1</v>
      </c>
      <c r="C156" s="69" t="n">
        <v>146</v>
      </c>
      <c r="D156" s="70" t="n">
        <f aca="false">OphrsIn!D155/SurveyHrsIn!D156</f>
        <v>0.923387096774194</v>
      </c>
      <c r="E156" s="70" t="n">
        <f aca="false">OphrsIn!E155/SurveyHrsIn!E156</f>
        <v>0.993279569892473</v>
      </c>
      <c r="F156" s="70" t="n">
        <f aca="false">OphrsIn!F155/SurveyHrsIn!F156</f>
        <v>0.996264367816092</v>
      </c>
      <c r="G156" s="70" t="n">
        <f aca="false">OphrsIn!G155/SurveyHrsIn!G156</f>
        <v>0.943413978494624</v>
      </c>
      <c r="H156" s="70" t="n">
        <f aca="false">OphrsIn!H155/SurveyHrsIn!H156</f>
        <v>0.885416666666667</v>
      </c>
      <c r="I156" s="70" t="n">
        <f aca="false">OphrsIn!I155/SurveyHrsIn!I156</f>
        <v>0.999731182795699</v>
      </c>
      <c r="J156" s="70" t="n">
        <f aca="false">OphrsIn!J155/SurveyHrsIn!J156</f>
        <v>0.992638888888889</v>
      </c>
      <c r="K156" s="70" t="n">
        <f aca="false">OphrsIn!K155/SurveyHrsIn!K156</f>
        <v>0.992876344086022</v>
      </c>
      <c r="L156" s="70" t="n">
        <f aca="false">OphrsIn!L155/SurveyHrsIn!L156</f>
        <v>0.993413978494624</v>
      </c>
      <c r="M156" s="70" t="n">
        <f aca="false">OphrsIn!M155/SurveyHrsIn!M156</f>
        <v>0.965</v>
      </c>
      <c r="N156" s="70" t="n">
        <f aca="false">OphrsIn!N155/SurveyHrsIn!N156</f>
        <v>0.993279569892473</v>
      </c>
      <c r="O156" s="70" t="n">
        <f aca="false">OphrsIn!O155/SurveyHrsIn!O156</f>
        <v>0.935555555555556</v>
      </c>
      <c r="P156" s="70" t="n">
        <f aca="false">OphrsIn!P155/SurveyHrsIn!P156</f>
        <v>0.951881720430108</v>
      </c>
      <c r="Q156" s="70" t="n">
        <f aca="false">OphrsIn!Q155/SurveyHrsIn!Q156</f>
        <v>0.995295698924731</v>
      </c>
      <c r="R156" s="70" t="n">
        <f aca="false">OphrsIn!R155/SurveyHrsIn!R156</f>
        <v>0.988095238095238</v>
      </c>
      <c r="S156" s="70" t="n">
        <f aca="false">OphrsIn!S155/SurveyHrsIn!S156</f>
        <v>0.998924731182796</v>
      </c>
      <c r="T156" s="70" t="n">
        <f aca="false">OphrsIn!T155/SurveyHrsIn!T156</f>
        <v>0.949305555555556</v>
      </c>
      <c r="U156" s="70" t="n">
        <f aca="false">OphrsIn!U155/SurveyHrsIn!U156</f>
        <v>0.912096774193548</v>
      </c>
      <c r="V156" s="70" t="n">
        <f aca="false">OphrsIn!V155/SurveyHrsIn!V156</f>
        <v>0.841944444444445</v>
      </c>
      <c r="W156" s="70" t="n">
        <f aca="false">OphrsIn!W155/SurveyHrsIn!W156</f>
        <v>0.998924731182796</v>
      </c>
      <c r="X156" s="70" t="n">
        <f aca="false">OphrsIn!X155/SurveyHrsIn!X156</f>
        <v>0.99005376344086</v>
      </c>
      <c r="Y156" s="70" t="n">
        <f aca="false">OphrsIn!Y155/SurveyHrsIn!Y156</f>
        <v>0.984305555555556</v>
      </c>
      <c r="Z156" s="70" t="n">
        <f aca="false">OphrsIn!Z155/SurveyHrsIn!Z156</f>
        <v>0.982123655913979</v>
      </c>
      <c r="AA156" s="70" t="n">
        <f aca="false">OphrsIn!AA155/SurveyHrsIn!AA156</f>
        <v>0.978055555555556</v>
      </c>
      <c r="AB156" s="70" t="n">
        <f aca="false">OphrsIn!AB155/SurveyHrsIn!AB156</f>
        <v>0.992876344086022</v>
      </c>
      <c r="AC156" s="70" t="n">
        <f aca="false">OphrsIn!AC155/SurveyHrsIn!AC156</f>
        <v>0.99758064516129</v>
      </c>
      <c r="AD156" s="70" t="n">
        <f aca="false">OphrsIn!AD155/SurveyHrsIn!AD156</f>
        <v>0.973511904761905</v>
      </c>
      <c r="AE156" s="70" t="n">
        <f aca="false">OphrsIn!AE155/SurveyHrsIn!AE156</f>
        <v>0.961783870967742</v>
      </c>
      <c r="AF156" s="70"/>
      <c r="AG156" s="70"/>
      <c r="AH156" s="70"/>
      <c r="AI156" s="70"/>
      <c r="AJ156" s="70"/>
      <c r="AK156" s="70"/>
      <c r="AL156" s="70"/>
      <c r="AM156" s="70"/>
      <c r="AN156" s="70"/>
      <c r="AO156" s="70" t="n">
        <f aca="false">AVERAGE(E156:P156)</f>
        <v>0.970229318584435</v>
      </c>
      <c r="AP156" s="70" t="n">
        <f aca="false">AVERAGE(Q156:AB156)</f>
        <v>0.967666837344257</v>
      </c>
      <c r="AQ156" s="70" t="n">
        <f aca="false">AVERAGE(AC156:AN156)</f>
        <v>0.977625473630313</v>
      </c>
      <c r="AR156" s="70" t="n">
        <f aca="false">AVERAGE(E156:G156)</f>
        <v>0.977652638734396</v>
      </c>
      <c r="AS156" s="70" t="n">
        <f aca="false">AVERAGE(H156:J156)</f>
        <v>0.959262246117085</v>
      </c>
      <c r="AT156" s="70" t="n">
        <f aca="false">AVERAGE(K156:M156)</f>
        <v>0.983763440860215</v>
      </c>
      <c r="AU156" s="70" t="n">
        <f aca="false">AVERAGE(N156:P156)</f>
        <v>0.960238948626045</v>
      </c>
      <c r="AV156" s="70" t="n">
        <f aca="false">AVERAGE(Q156:S156)</f>
        <v>0.994105222734255</v>
      </c>
      <c r="AW156" s="70" t="n">
        <f aca="false">AVERAGE(T156:V156)</f>
        <v>0.901115591397849</v>
      </c>
      <c r="AX156" s="70" t="n">
        <f aca="false">AVERAGE(W156:Y156)</f>
        <v>0.991094683393071</v>
      </c>
      <c r="AY156" s="70" t="n">
        <f aca="false">AVERAGE(Z156:AB156)</f>
        <v>0.984351851851852</v>
      </c>
      <c r="AZ156" s="70" t="n">
        <f aca="false">AVERAGE(AC156:AE156)</f>
        <v>0.977625473630313</v>
      </c>
    </row>
    <row r="157" customFormat="false" ht="12.75" hidden="true" customHeight="false" outlineLevel="0" collapsed="false">
      <c r="A157" s="69" t="s">
        <v>12</v>
      </c>
      <c r="B157" s="69" t="n">
        <v>1</v>
      </c>
      <c r="C157" s="69" t="n">
        <v>147</v>
      </c>
      <c r="D157" s="70" t="n">
        <f aca="false">OphrsIn!D156/SurveyHrsIn!D157</f>
        <v>0.688172043010753</v>
      </c>
      <c r="E157" s="70" t="n">
        <f aca="false">OphrsIn!E156/SurveyHrsIn!E157</f>
        <v>0.981182795698925</v>
      </c>
      <c r="F157" s="70" t="n">
        <f aca="false">OphrsIn!F156/SurveyHrsIn!F157</f>
        <v>0.997270114942529</v>
      </c>
      <c r="G157" s="70" t="n">
        <f aca="false">OphrsIn!G156/SurveyHrsIn!G157</f>
        <v>0.902016129032258</v>
      </c>
      <c r="H157" s="70" t="n">
        <f aca="false">OphrsIn!H156/SurveyHrsIn!H157</f>
        <v>0.854166666666667</v>
      </c>
      <c r="I157" s="70" t="n">
        <f aca="false">OphrsIn!I156/SurveyHrsIn!I157</f>
        <v>0.670833333333333</v>
      </c>
      <c r="J157" s="70" t="n">
        <f aca="false">OphrsIn!J156/SurveyHrsIn!J157</f>
        <v>0.958055555555555</v>
      </c>
      <c r="K157" s="70" t="n">
        <f aca="false">OphrsIn!K156/SurveyHrsIn!K157</f>
        <v>0.965860215053764</v>
      </c>
      <c r="L157" s="70" t="n">
        <f aca="false">OphrsIn!L156/SurveyHrsIn!L157</f>
        <v>0.971370967741936</v>
      </c>
      <c r="M157" s="70" t="n">
        <f aca="false">OphrsIn!M156/SurveyHrsIn!M157</f>
        <v>0.988888888888889</v>
      </c>
      <c r="N157" s="70" t="n">
        <f aca="false">OphrsIn!N156/SurveyHrsIn!N157</f>
        <v>0.991801075268817</v>
      </c>
      <c r="O157" s="70" t="n">
        <f aca="false">OphrsIn!O156/SurveyHrsIn!O157</f>
        <v>0.989305555555555</v>
      </c>
      <c r="P157" s="70" t="n">
        <f aca="false">OphrsIn!P156/SurveyHrsIn!P157</f>
        <v>0.575672043010753</v>
      </c>
      <c r="Q157" s="70" t="n">
        <f aca="false">OphrsIn!Q156/SurveyHrsIn!Q157</f>
        <v>0.198655913978495</v>
      </c>
      <c r="R157" s="70" t="n">
        <f aca="false">OphrsIn!R156/SurveyHrsIn!R157</f>
        <v>0.896130952380952</v>
      </c>
      <c r="S157" s="70" t="n">
        <f aca="false">OphrsIn!S156/SurveyHrsIn!S157</f>
        <v>0.962768817204301</v>
      </c>
      <c r="T157" s="70" t="n">
        <f aca="false">OphrsIn!T156/SurveyHrsIn!T157</f>
        <v>0.972222222222222</v>
      </c>
      <c r="U157" s="70" t="n">
        <f aca="false">OphrsIn!U156/SurveyHrsIn!U157</f>
        <v>0.847043010752688</v>
      </c>
      <c r="V157" s="70" t="n">
        <f aca="false">OphrsIn!V156/SurveyHrsIn!V157</f>
        <v>0.996666666666667</v>
      </c>
      <c r="W157" s="70" t="n">
        <f aca="false">OphrsIn!W156/SurveyHrsIn!W157</f>
        <v>0.99758064516129</v>
      </c>
      <c r="X157" s="70" t="n">
        <f aca="false">OphrsIn!X156/SurveyHrsIn!X157</f>
        <v>0.992338709677419</v>
      </c>
      <c r="Y157" s="70" t="n">
        <f aca="false">OphrsIn!Y156/SurveyHrsIn!Y157</f>
        <v>0.983055555555556</v>
      </c>
      <c r="Z157" s="70" t="n">
        <f aca="false">OphrsIn!Z156/SurveyHrsIn!Z157</f>
        <v>0.995564516129032</v>
      </c>
      <c r="AA157" s="70" t="n">
        <f aca="false">OphrsIn!AA156/SurveyHrsIn!AA157</f>
        <v>0.959166666666667</v>
      </c>
      <c r="AB157" s="70" t="n">
        <f aca="false">OphrsIn!AB156/SurveyHrsIn!AB157</f>
        <v>0.991935483870968</v>
      </c>
      <c r="AC157" s="70" t="n">
        <f aca="false">OphrsIn!AC156/SurveyHrsIn!AC157</f>
        <v>0.998924731182796</v>
      </c>
      <c r="AD157" s="70" t="n">
        <f aca="false">OphrsIn!AD156/SurveyHrsIn!AD157</f>
        <v>0.963839285714286</v>
      </c>
      <c r="AE157" s="70" t="n">
        <f aca="false">OphrsIn!AE156/SurveyHrsIn!AE157</f>
        <v>0.919318951612903</v>
      </c>
      <c r="AF157" s="70"/>
      <c r="AG157" s="70"/>
      <c r="AH157" s="70"/>
      <c r="AI157" s="70"/>
      <c r="AJ157" s="70"/>
      <c r="AK157" s="70"/>
      <c r="AL157" s="70"/>
      <c r="AM157" s="70"/>
      <c r="AN157" s="70"/>
      <c r="AO157" s="70" t="n">
        <f aca="false">AVERAGE(E157:P157)</f>
        <v>0.903868611729082</v>
      </c>
      <c r="AP157" s="70" t="n">
        <f aca="false">AVERAGE(Q157:AB157)</f>
        <v>0.899427430022188</v>
      </c>
      <c r="AQ157" s="70" t="n">
        <f aca="false">AVERAGE(AC157:AN157)</f>
        <v>0.960694322836662</v>
      </c>
      <c r="AR157" s="70" t="n">
        <f aca="false">AVERAGE(E157:G157)</f>
        <v>0.960156346557904</v>
      </c>
      <c r="AS157" s="70" t="n">
        <f aca="false">AVERAGE(H157:J157)</f>
        <v>0.827685185185185</v>
      </c>
      <c r="AT157" s="70" t="n">
        <f aca="false">AVERAGE(K157:M157)</f>
        <v>0.975373357228196</v>
      </c>
      <c r="AU157" s="70" t="n">
        <f aca="false">AVERAGE(N157:P157)</f>
        <v>0.852259557945042</v>
      </c>
      <c r="AV157" s="70" t="n">
        <f aca="false">AVERAGE(Q157:S157)</f>
        <v>0.685851894521249</v>
      </c>
      <c r="AW157" s="70" t="n">
        <f aca="false">AVERAGE(T157:V157)</f>
        <v>0.938643966547192</v>
      </c>
      <c r="AX157" s="70" t="n">
        <f aca="false">AVERAGE(W157:Y157)</f>
        <v>0.990991636798088</v>
      </c>
      <c r="AY157" s="70" t="n">
        <f aca="false">AVERAGE(Z157:AB157)</f>
        <v>0.982222222222222</v>
      </c>
      <c r="AZ157" s="70" t="n">
        <f aca="false">AVERAGE(AC157:AE157)</f>
        <v>0.960694322836662</v>
      </c>
    </row>
    <row r="158" customFormat="false" ht="12.75" hidden="true" customHeight="false" outlineLevel="0" collapsed="false">
      <c r="A158" s="69" t="s">
        <v>12</v>
      </c>
      <c r="B158" s="69" t="n">
        <v>1</v>
      </c>
      <c r="C158" s="69" t="n">
        <v>148</v>
      </c>
      <c r="D158" s="70" t="n">
        <f aca="false">OphrsIn!D157/SurveyHrsIn!D158</f>
        <v>0.245967741935484</v>
      </c>
      <c r="E158" s="70" t="n">
        <f aca="false">OphrsIn!E157/SurveyHrsIn!E158</f>
        <v>0.64247311827957</v>
      </c>
      <c r="F158" s="70" t="n">
        <f aca="false">OphrsIn!F157/SurveyHrsIn!F158</f>
        <v>0.687931034482759</v>
      </c>
      <c r="G158" s="70" t="n">
        <f aca="false">OphrsIn!G157/SurveyHrsIn!G158</f>
        <v>0.905241935483871</v>
      </c>
      <c r="H158" s="70" t="n">
        <f aca="false">OphrsIn!H157/SurveyHrsIn!H158</f>
        <v>0.813472222222222</v>
      </c>
      <c r="I158" s="70" t="n">
        <f aca="false">OphrsIn!I157/SurveyHrsIn!I158</f>
        <v>0.976075268817204</v>
      </c>
      <c r="J158" s="70" t="n">
        <f aca="false">OphrsIn!J157/SurveyHrsIn!J158</f>
        <v>0.953055555555556</v>
      </c>
      <c r="K158" s="70" t="n">
        <f aca="false">OphrsIn!K157/SurveyHrsIn!K158</f>
        <v>0.972311827956989</v>
      </c>
      <c r="L158" s="70" t="n">
        <f aca="false">OphrsIn!L157/SurveyHrsIn!L158</f>
        <v>0.988709677419355</v>
      </c>
      <c r="M158" s="70" t="n">
        <f aca="false">OphrsIn!M157/SurveyHrsIn!M158</f>
        <v>0.986527777777778</v>
      </c>
      <c r="N158" s="70" t="n">
        <f aca="false">OphrsIn!N157/SurveyHrsIn!N158</f>
        <v>0.996908602150538</v>
      </c>
      <c r="O158" s="70" t="n">
        <f aca="false">OphrsIn!O157/SurveyHrsIn!O158</f>
        <v>0.999861111111111</v>
      </c>
      <c r="P158" s="70" t="n">
        <f aca="false">OphrsIn!P157/SurveyHrsIn!P158</f>
        <v>0.912768817204301</v>
      </c>
      <c r="Q158" s="70" t="n">
        <f aca="false">OphrsIn!Q157/SurveyHrsIn!Q158</f>
        <v>0.983333333333333</v>
      </c>
      <c r="R158" s="70" t="n">
        <f aca="false">OphrsIn!R157/SurveyHrsIn!R158</f>
        <v>0.876636904761905</v>
      </c>
      <c r="S158" s="70" t="n">
        <f aca="false">OphrsIn!S157/SurveyHrsIn!S158</f>
        <v>0.998790322580645</v>
      </c>
      <c r="T158" s="70" t="n">
        <f aca="false">OphrsIn!T157/SurveyHrsIn!T158</f>
        <v>0.98625</v>
      </c>
      <c r="U158" s="70" t="n">
        <f aca="false">OphrsIn!U157/SurveyHrsIn!U158</f>
        <v>0.997849462365591</v>
      </c>
      <c r="V158" s="70" t="n">
        <f aca="false">OphrsIn!V157/SurveyHrsIn!V158</f>
        <v>0.436944444444444</v>
      </c>
      <c r="W158" s="70" t="n">
        <f aca="false">OphrsIn!W157/SurveyHrsIn!W158</f>
        <v>0</v>
      </c>
      <c r="X158" s="70" t="n">
        <f aca="false">OphrsIn!X157/SurveyHrsIn!X158</f>
        <v>0.000940860215053763</v>
      </c>
      <c r="Y158" s="70" t="n">
        <f aca="false">OphrsIn!Y157/SurveyHrsIn!Y158</f>
        <v>0</v>
      </c>
      <c r="Z158" s="70" t="n">
        <f aca="false">OphrsIn!Z157/SurveyHrsIn!Z158</f>
        <v>0</v>
      </c>
      <c r="AA158" s="70" t="n">
        <f aca="false">OphrsIn!AA157/SurveyHrsIn!AA158</f>
        <v>0</v>
      </c>
      <c r="AB158" s="70" t="n">
        <f aca="false">OphrsIn!AB157/SurveyHrsIn!AB158</f>
        <v>0.604301075268817</v>
      </c>
      <c r="AC158" s="70" t="n">
        <f aca="false">OphrsIn!AC157/SurveyHrsIn!AC158</f>
        <v>0.997177419354839</v>
      </c>
      <c r="AD158" s="70" t="n">
        <f aca="false">OphrsIn!AD157/SurveyHrsIn!AD158</f>
        <v>0.995535714285714</v>
      </c>
      <c r="AE158" s="70" t="n">
        <f aca="false">OphrsIn!AE157/SurveyHrsIn!AE158</f>
        <v>0.805217741935484</v>
      </c>
      <c r="AF158" s="70"/>
      <c r="AG158" s="70"/>
      <c r="AH158" s="70"/>
      <c r="AI158" s="70"/>
      <c r="AJ158" s="70"/>
      <c r="AK158" s="70"/>
      <c r="AL158" s="70"/>
      <c r="AM158" s="70"/>
      <c r="AN158" s="70"/>
      <c r="AO158" s="70" t="n">
        <f aca="false">AVERAGE(E158:P158)</f>
        <v>0.902944745705105</v>
      </c>
      <c r="AP158" s="70" t="n">
        <f aca="false">AVERAGE(Q158:AB158)</f>
        <v>0.490420533580816</v>
      </c>
      <c r="AQ158" s="70" t="n">
        <f aca="false">AVERAGE(AC158:AN158)</f>
        <v>0.932643625192012</v>
      </c>
      <c r="AR158" s="70" t="n">
        <f aca="false">AVERAGE(E158:G158)</f>
        <v>0.745215362748733</v>
      </c>
      <c r="AS158" s="70" t="n">
        <f aca="false">AVERAGE(H158:J158)</f>
        <v>0.914201015531661</v>
      </c>
      <c r="AT158" s="70" t="n">
        <f aca="false">AVERAGE(K158:M158)</f>
        <v>0.982516427718041</v>
      </c>
      <c r="AU158" s="70" t="n">
        <f aca="false">AVERAGE(N158:P158)</f>
        <v>0.969846176821983</v>
      </c>
      <c r="AV158" s="70" t="n">
        <f aca="false">AVERAGE(Q158:S158)</f>
        <v>0.952920186891961</v>
      </c>
      <c r="AW158" s="70" t="n">
        <f aca="false">AVERAGE(T158:V158)</f>
        <v>0.807014635603345</v>
      </c>
      <c r="AX158" s="70" t="n">
        <f aca="false">AVERAGE(W158:Y158)</f>
        <v>0.000313620071684588</v>
      </c>
      <c r="AY158" s="70" t="n">
        <f aca="false">AVERAGE(Z158:AB158)</f>
        <v>0.201433691756272</v>
      </c>
      <c r="AZ158" s="70" t="n">
        <f aca="false">AVERAGE(AC158:AE158)</f>
        <v>0.932643625192012</v>
      </c>
    </row>
    <row r="159" customFormat="false" ht="12.75" hidden="true" customHeight="false" outlineLevel="0" collapsed="false">
      <c r="A159" s="69" t="s">
        <v>12</v>
      </c>
      <c r="B159" s="69" t="n">
        <v>1</v>
      </c>
      <c r="C159" s="69" t="n">
        <v>149</v>
      </c>
      <c r="D159" s="70" t="n">
        <f aca="false">OphrsIn!D158/SurveyHrsIn!D159</f>
        <v>0.961021505376344</v>
      </c>
      <c r="E159" s="70" t="n">
        <f aca="false">OphrsIn!E158/SurveyHrsIn!E159</f>
        <v>0.979838709677419</v>
      </c>
      <c r="F159" s="70" t="n">
        <f aca="false">OphrsIn!F158/SurveyHrsIn!F159</f>
        <v>0.95632183908046</v>
      </c>
      <c r="G159" s="70" t="n">
        <f aca="false">OphrsIn!G158/SurveyHrsIn!G159</f>
        <v>0.924193548387097</v>
      </c>
      <c r="H159" s="70" t="n">
        <f aca="false">OphrsIn!H158/SurveyHrsIn!H159</f>
        <v>0.870555555555556</v>
      </c>
      <c r="I159" s="70" t="n">
        <f aca="false">OphrsIn!I158/SurveyHrsIn!I159</f>
        <v>0.979301075268817</v>
      </c>
      <c r="J159" s="70" t="n">
        <f aca="false">OphrsIn!J158/SurveyHrsIn!J159</f>
        <v>0.998611111111111</v>
      </c>
      <c r="K159" s="70" t="n">
        <f aca="false">OphrsIn!K158/SurveyHrsIn!K159</f>
        <v>0.989112903225807</v>
      </c>
      <c r="L159" s="70" t="n">
        <f aca="false">OphrsIn!L158/SurveyHrsIn!L159</f>
        <v>0.993010752688172</v>
      </c>
      <c r="M159" s="70" t="n">
        <f aca="false">OphrsIn!M158/SurveyHrsIn!M159</f>
        <v>0.994861111111111</v>
      </c>
      <c r="N159" s="70" t="n">
        <f aca="false">OphrsIn!N158/SurveyHrsIn!N159</f>
        <v>0.978494623655914</v>
      </c>
      <c r="O159" s="70" t="n">
        <f aca="false">OphrsIn!O158/SurveyHrsIn!O159</f>
        <v>0.226805555555556</v>
      </c>
      <c r="P159" s="70" t="n">
        <f aca="false">OphrsIn!P158/SurveyHrsIn!P159</f>
        <v>0.562231182795699</v>
      </c>
      <c r="Q159" s="70" t="n">
        <f aca="false">OphrsIn!Q158/SurveyHrsIn!Q159</f>
        <v>0.945564516129032</v>
      </c>
      <c r="R159" s="70" t="n">
        <f aca="false">OphrsIn!R158/SurveyHrsIn!R159</f>
        <v>0.908928571428571</v>
      </c>
      <c r="S159" s="70" t="n">
        <f aca="false">OphrsIn!S158/SurveyHrsIn!S159</f>
        <v>0.999059139784946</v>
      </c>
      <c r="T159" s="70" t="n">
        <f aca="false">OphrsIn!T158/SurveyHrsIn!T159</f>
        <v>0.949166666666667</v>
      </c>
      <c r="U159" s="70" t="n">
        <f aca="false">OphrsIn!U158/SurveyHrsIn!U159</f>
        <v>0.948387096774194</v>
      </c>
      <c r="V159" s="70" t="n">
        <f aca="false">OphrsIn!V158/SurveyHrsIn!V159</f>
        <v>0.959027777777778</v>
      </c>
      <c r="W159" s="70" t="n">
        <f aca="false">OphrsIn!W158/SurveyHrsIn!W159</f>
        <v>0.898521505376344</v>
      </c>
      <c r="X159" s="70" t="n">
        <f aca="false">OphrsIn!X158/SurveyHrsIn!X159</f>
        <v>0.0779569892473118</v>
      </c>
      <c r="Y159" s="70" t="n">
        <f aca="false">OphrsIn!Y158/SurveyHrsIn!Y159</f>
        <v>0.573333333333333</v>
      </c>
      <c r="Z159" s="70" t="n">
        <f aca="false">OphrsIn!Z158/SurveyHrsIn!Z159</f>
        <v>0.92755376344086</v>
      </c>
      <c r="AA159" s="70" t="n">
        <f aca="false">OphrsIn!AA158/SurveyHrsIn!AA159</f>
        <v>0.986944444444445</v>
      </c>
      <c r="AB159" s="70" t="n">
        <f aca="false">OphrsIn!AB158/SurveyHrsIn!AB159</f>
        <v>0.991666666666667</v>
      </c>
      <c r="AC159" s="70" t="n">
        <f aca="false">OphrsIn!AC158/SurveyHrsIn!AC159</f>
        <v>0.997311827956989</v>
      </c>
      <c r="AD159" s="70" t="n">
        <f aca="false">OphrsIn!AD158/SurveyHrsIn!AD159</f>
        <v>0.975892857142857</v>
      </c>
      <c r="AE159" s="70" t="n">
        <f aca="false">OphrsIn!AE158/SurveyHrsIn!AE159</f>
        <v>0.973451344086022</v>
      </c>
      <c r="AF159" s="70"/>
      <c r="AG159" s="70"/>
      <c r="AH159" s="70"/>
      <c r="AI159" s="70"/>
      <c r="AJ159" s="70"/>
      <c r="AK159" s="70"/>
      <c r="AL159" s="70"/>
      <c r="AM159" s="70"/>
      <c r="AN159" s="70"/>
      <c r="AO159" s="70" t="n">
        <f aca="false">AVERAGE(E159:P159)</f>
        <v>0.871111497342727</v>
      </c>
      <c r="AP159" s="70" t="n">
        <f aca="false">AVERAGE(Q159:AB159)</f>
        <v>0.847175872589179</v>
      </c>
      <c r="AQ159" s="70" t="n">
        <f aca="false">AVERAGE(AC159:AN159)</f>
        <v>0.982218676395289</v>
      </c>
      <c r="AR159" s="70" t="n">
        <f aca="false">AVERAGE(E159:G159)</f>
        <v>0.953451365714992</v>
      </c>
      <c r="AS159" s="70" t="n">
        <f aca="false">AVERAGE(H159:J159)</f>
        <v>0.949489247311828</v>
      </c>
      <c r="AT159" s="70" t="n">
        <f aca="false">AVERAGE(K159:M159)</f>
        <v>0.99232825567503</v>
      </c>
      <c r="AU159" s="70" t="n">
        <f aca="false">AVERAGE(N159:P159)</f>
        <v>0.589177120669056</v>
      </c>
      <c r="AV159" s="70" t="n">
        <f aca="false">AVERAGE(Q159:S159)</f>
        <v>0.95118407578085</v>
      </c>
      <c r="AW159" s="70" t="n">
        <f aca="false">AVERAGE(T159:V159)</f>
        <v>0.952193847072879</v>
      </c>
      <c r="AX159" s="70" t="n">
        <f aca="false">AVERAGE(W159:Y159)</f>
        <v>0.51660394265233</v>
      </c>
      <c r="AY159" s="70" t="n">
        <f aca="false">AVERAGE(Z159:AB159)</f>
        <v>0.968721624850657</v>
      </c>
      <c r="AZ159" s="70" t="n">
        <f aca="false">AVERAGE(AC159:AE159)</f>
        <v>0.982218676395289</v>
      </c>
    </row>
    <row r="160" customFormat="false" ht="12.75" hidden="true" customHeight="false" outlineLevel="0" collapsed="false">
      <c r="A160" s="69" t="s">
        <v>12</v>
      </c>
      <c r="B160" s="69" t="n">
        <v>1</v>
      </c>
      <c r="C160" s="69" t="n">
        <v>150</v>
      </c>
      <c r="D160" s="70" t="n">
        <f aca="false">OphrsIn!D159/SurveyHrsIn!D160</f>
        <v>0.643817204301075</v>
      </c>
      <c r="E160" s="70" t="n">
        <f aca="false">OphrsIn!E159/SurveyHrsIn!E160</f>
        <v>0.959677419354839</v>
      </c>
      <c r="F160" s="70" t="n">
        <f aca="false">OphrsIn!F159/SurveyHrsIn!F160</f>
        <v>0.981609195402299</v>
      </c>
      <c r="G160" s="70" t="n">
        <f aca="false">OphrsIn!G159/SurveyHrsIn!G160</f>
        <v>0.838172043010753</v>
      </c>
      <c r="H160" s="70" t="n">
        <f aca="false">OphrsIn!H159/SurveyHrsIn!H160</f>
        <v>0.596111111111111</v>
      </c>
      <c r="I160" s="70" t="n">
        <f aca="false">OphrsIn!I159/SurveyHrsIn!I160</f>
        <v>0.85994623655914</v>
      </c>
      <c r="J160" s="70" t="n">
        <f aca="false">OphrsIn!J159/SurveyHrsIn!J160</f>
        <v>0.927083333333333</v>
      </c>
      <c r="K160" s="70" t="n">
        <f aca="false">OphrsIn!K159/SurveyHrsIn!K160</f>
        <v>0.923387096774194</v>
      </c>
      <c r="L160" s="70" t="n">
        <f aca="false">OphrsIn!L159/SurveyHrsIn!L160</f>
        <v>0.830645161290323</v>
      </c>
      <c r="M160" s="70" t="n">
        <f aca="false">OphrsIn!M159/SurveyHrsIn!M160</f>
        <v>0.990138888888889</v>
      </c>
      <c r="N160" s="70" t="n">
        <f aca="false">OphrsIn!N159/SurveyHrsIn!N160</f>
        <v>0.978091397849462</v>
      </c>
      <c r="O160" s="70" t="n">
        <f aca="false">OphrsIn!O159/SurveyHrsIn!O160</f>
        <v>0.9625</v>
      </c>
      <c r="P160" s="70" t="n">
        <f aca="false">OphrsIn!P159/SurveyHrsIn!P160</f>
        <v>0.806317204301075</v>
      </c>
      <c r="Q160" s="70" t="n">
        <f aca="false">OphrsIn!Q159/SurveyHrsIn!Q160</f>
        <v>0.969623655913979</v>
      </c>
      <c r="R160" s="70" t="n">
        <f aca="false">OphrsIn!R159/SurveyHrsIn!R160</f>
        <v>0.923363095238095</v>
      </c>
      <c r="S160" s="70" t="n">
        <f aca="false">OphrsIn!S159/SurveyHrsIn!S160</f>
        <v>0.907123655913979</v>
      </c>
      <c r="T160" s="70" t="n">
        <f aca="false">OphrsIn!T159/SurveyHrsIn!T160</f>
        <v>0.954027777777778</v>
      </c>
      <c r="U160" s="70" t="n">
        <f aca="false">OphrsIn!U159/SurveyHrsIn!U160</f>
        <v>0.957123655913979</v>
      </c>
      <c r="V160" s="70" t="n">
        <f aca="false">OphrsIn!V159/SurveyHrsIn!V160</f>
        <v>0.751666666666667</v>
      </c>
      <c r="W160" s="70" t="n">
        <f aca="false">OphrsIn!W159/SurveyHrsIn!W160</f>
        <v>0.961962365591398</v>
      </c>
      <c r="X160" s="70" t="n">
        <f aca="false">OphrsIn!X159/SurveyHrsIn!X160</f>
        <v>0.97244623655914</v>
      </c>
      <c r="Y160" s="70" t="n">
        <f aca="false">OphrsIn!Y159/SurveyHrsIn!Y160</f>
        <v>0.974722222222222</v>
      </c>
      <c r="Z160" s="70" t="n">
        <f aca="false">OphrsIn!Z159/SurveyHrsIn!Z160</f>
        <v>0.993413978494624</v>
      </c>
      <c r="AA160" s="70" t="n">
        <f aca="false">OphrsIn!AA159/SurveyHrsIn!AA160</f>
        <v>0.999861111111111</v>
      </c>
      <c r="AB160" s="70" t="n">
        <f aca="false">OphrsIn!AB159/SurveyHrsIn!AB160</f>
        <v>0.857930107526882</v>
      </c>
      <c r="AC160" s="70" t="n">
        <f aca="false">OphrsIn!AC159/SurveyHrsIn!AC160</f>
        <v>0.993817204301075</v>
      </c>
      <c r="AD160" s="70" t="n">
        <f aca="false">OphrsIn!AD159/SurveyHrsIn!AD160</f>
        <v>0.982738095238095</v>
      </c>
      <c r="AE160" s="70" t="n">
        <f aca="false">OphrsIn!AE159/SurveyHrsIn!AE160</f>
        <v>0.952684811827957</v>
      </c>
      <c r="AF160" s="70"/>
      <c r="AG160" s="70"/>
      <c r="AH160" s="70"/>
      <c r="AI160" s="70"/>
      <c r="AJ160" s="70"/>
      <c r="AK160" s="70"/>
      <c r="AL160" s="70"/>
      <c r="AM160" s="70"/>
      <c r="AN160" s="70"/>
      <c r="AO160" s="70" t="n">
        <f aca="false">AVERAGE(E160:P160)</f>
        <v>0.887806590656285</v>
      </c>
      <c r="AP160" s="70" t="n">
        <f aca="false">AVERAGE(Q160:AB160)</f>
        <v>0.935272044077488</v>
      </c>
      <c r="AQ160" s="70" t="n">
        <f aca="false">AVERAGE(AC160:AN160)</f>
        <v>0.976413370455709</v>
      </c>
      <c r="AR160" s="70" t="n">
        <f aca="false">AVERAGE(E160:G160)</f>
        <v>0.926486219255963</v>
      </c>
      <c r="AS160" s="70" t="n">
        <f aca="false">AVERAGE(H160:J160)</f>
        <v>0.794380227001195</v>
      </c>
      <c r="AT160" s="70" t="n">
        <f aca="false">AVERAGE(K160:M160)</f>
        <v>0.914723715651135</v>
      </c>
      <c r="AU160" s="70" t="n">
        <f aca="false">AVERAGE(N160:P160)</f>
        <v>0.915636200716846</v>
      </c>
      <c r="AV160" s="70" t="n">
        <f aca="false">AVERAGE(Q160:S160)</f>
        <v>0.933370135688684</v>
      </c>
      <c r="AW160" s="70" t="n">
        <f aca="false">AVERAGE(T160:V160)</f>
        <v>0.887606033452808</v>
      </c>
      <c r="AX160" s="70" t="n">
        <f aca="false">AVERAGE(W160:Y160)</f>
        <v>0.96971027479092</v>
      </c>
      <c r="AY160" s="70" t="n">
        <f aca="false">AVERAGE(Z160:AB160)</f>
        <v>0.950401732377539</v>
      </c>
      <c r="AZ160" s="70" t="n">
        <f aca="false">AVERAGE(AC160:AE160)</f>
        <v>0.976413370455709</v>
      </c>
    </row>
    <row r="161" customFormat="false" ht="12.75" hidden="true" customHeight="false" outlineLevel="0" collapsed="false">
      <c r="A161" s="69" t="s">
        <v>12</v>
      </c>
      <c r="B161" s="69" t="n">
        <v>1</v>
      </c>
      <c r="C161" s="69" t="n">
        <v>151</v>
      </c>
      <c r="D161" s="70" t="n">
        <f aca="false">OphrsIn!D160/SurveyHrsIn!D161</f>
        <v>0.908602150537634</v>
      </c>
      <c r="E161" s="70" t="n">
        <f aca="false">OphrsIn!E160/SurveyHrsIn!E161</f>
        <v>0.966397849462366</v>
      </c>
      <c r="F161" s="70" t="n">
        <f aca="false">OphrsIn!F160/SurveyHrsIn!F161</f>
        <v>0.964942528735632</v>
      </c>
      <c r="G161" s="70" t="n">
        <f aca="false">OphrsIn!G160/SurveyHrsIn!G161</f>
        <v>0.94260752688172</v>
      </c>
      <c r="H161" s="70" t="n">
        <f aca="false">OphrsIn!H160/SurveyHrsIn!H161</f>
        <v>0.341944444444444</v>
      </c>
      <c r="I161" s="70" t="n">
        <f aca="false">OphrsIn!I160/SurveyHrsIn!I161</f>
        <v>0.968145161290323</v>
      </c>
      <c r="J161" s="70" t="n">
        <f aca="false">OphrsIn!J160/SurveyHrsIn!J161</f>
        <v>0.999027777777778</v>
      </c>
      <c r="K161" s="70" t="n">
        <f aca="false">OphrsIn!K160/SurveyHrsIn!K161</f>
        <v>1</v>
      </c>
      <c r="L161" s="70" t="n">
        <f aca="false">OphrsIn!L160/SurveyHrsIn!L161</f>
        <v>0.993010752688172</v>
      </c>
      <c r="M161" s="70" t="n">
        <f aca="false">OphrsIn!M160/SurveyHrsIn!M161</f>
        <v>0.996527777777778</v>
      </c>
      <c r="N161" s="70" t="n">
        <f aca="false">OphrsIn!N160/SurveyHrsIn!N161</f>
        <v>0.977150537634409</v>
      </c>
      <c r="O161" s="70" t="n">
        <f aca="false">OphrsIn!O160/SurveyHrsIn!O161</f>
        <v>0.957222222222222</v>
      </c>
      <c r="P161" s="70" t="n">
        <f aca="false">OphrsIn!P160/SurveyHrsIn!P161</f>
        <v>0.966129032258065</v>
      </c>
      <c r="Q161" s="70" t="n">
        <f aca="false">OphrsIn!Q160/SurveyHrsIn!Q161</f>
        <v>0.998387096774194</v>
      </c>
      <c r="R161" s="70" t="n">
        <f aca="false">OphrsIn!R160/SurveyHrsIn!R161</f>
        <v>0.961011904761905</v>
      </c>
      <c r="S161" s="70" t="n">
        <f aca="false">OphrsIn!S160/SurveyHrsIn!S161</f>
        <v>0.939650537634409</v>
      </c>
      <c r="T161" s="70" t="n">
        <f aca="false">OphrsIn!T160/SurveyHrsIn!T161</f>
        <v>0.977777777777778</v>
      </c>
      <c r="U161" s="70" t="n">
        <f aca="false">OphrsIn!U160/SurveyHrsIn!U161</f>
        <v>0.980510752688172</v>
      </c>
      <c r="V161" s="70" t="n">
        <f aca="false">OphrsIn!V160/SurveyHrsIn!V161</f>
        <v>0.955972222222222</v>
      </c>
      <c r="W161" s="70" t="n">
        <f aca="false">OphrsIn!W160/SurveyHrsIn!W161</f>
        <v>0.944623655913979</v>
      </c>
      <c r="X161" s="70" t="n">
        <f aca="false">OphrsIn!X160/SurveyHrsIn!X161</f>
        <v>0.801344086021505</v>
      </c>
      <c r="Y161" s="70" t="n">
        <f aca="false">OphrsIn!Y160/SurveyHrsIn!Y161</f>
        <v>0.892083333333333</v>
      </c>
      <c r="Z161" s="70" t="n">
        <f aca="false">OphrsIn!Z160/SurveyHrsIn!Z161</f>
        <v>0.968279569892473</v>
      </c>
      <c r="AA161" s="70" t="n">
        <f aca="false">OphrsIn!AA160/SurveyHrsIn!AA161</f>
        <v>0.991805555555556</v>
      </c>
      <c r="AB161" s="70" t="n">
        <f aca="false">OphrsIn!AB160/SurveyHrsIn!AB161</f>
        <v>0.992204301075269</v>
      </c>
      <c r="AC161" s="70" t="n">
        <f aca="false">OphrsIn!AC160/SurveyHrsIn!AC161</f>
        <v>0.993279569892473</v>
      </c>
      <c r="AD161" s="70" t="n">
        <f aca="false">OphrsIn!AD160/SurveyHrsIn!AD161</f>
        <v>0.988392857142857</v>
      </c>
      <c r="AE161" s="70" t="n">
        <f aca="false">OphrsIn!AE160/SurveyHrsIn!AE161</f>
        <v>0.979236424731183</v>
      </c>
      <c r="AF161" s="70"/>
      <c r="AG161" s="70"/>
      <c r="AH161" s="70"/>
      <c r="AI161" s="70"/>
      <c r="AJ161" s="70"/>
      <c r="AK161" s="70"/>
      <c r="AL161" s="70"/>
      <c r="AM161" s="70"/>
      <c r="AN161" s="70"/>
      <c r="AO161" s="70" t="n">
        <f aca="false">AVERAGE(E161:P161)</f>
        <v>0.922758800931076</v>
      </c>
      <c r="AP161" s="70" t="n">
        <f aca="false">AVERAGE(Q161:AB161)</f>
        <v>0.950304232804233</v>
      </c>
      <c r="AQ161" s="70" t="n">
        <f aca="false">AVERAGE(AC161:AN161)</f>
        <v>0.986969617255504</v>
      </c>
      <c r="AR161" s="70" t="n">
        <f aca="false">AVERAGE(E161:G161)</f>
        <v>0.957982635026573</v>
      </c>
      <c r="AS161" s="70" t="n">
        <f aca="false">AVERAGE(H161:J161)</f>
        <v>0.769705794504182</v>
      </c>
      <c r="AT161" s="70" t="n">
        <f aca="false">AVERAGE(K161:M161)</f>
        <v>0.99651284348865</v>
      </c>
      <c r="AU161" s="70" t="n">
        <f aca="false">AVERAGE(N161:P161)</f>
        <v>0.966833930704898</v>
      </c>
      <c r="AV161" s="70" t="n">
        <f aca="false">AVERAGE(Q161:S161)</f>
        <v>0.966349846390169</v>
      </c>
      <c r="AW161" s="70" t="n">
        <f aca="false">AVERAGE(T161:V161)</f>
        <v>0.971420250896057</v>
      </c>
      <c r="AX161" s="70" t="n">
        <f aca="false">AVERAGE(W161:Y161)</f>
        <v>0.879350358422939</v>
      </c>
      <c r="AY161" s="70" t="n">
        <f aca="false">AVERAGE(Z161:AB161)</f>
        <v>0.984096475507766</v>
      </c>
      <c r="AZ161" s="70" t="n">
        <f aca="false">AVERAGE(AC161:AE161)</f>
        <v>0.986969617255504</v>
      </c>
    </row>
    <row r="162" customFormat="false" ht="12.75" hidden="true" customHeight="false" outlineLevel="0" collapsed="false">
      <c r="A162" s="69" t="s">
        <v>12</v>
      </c>
      <c r="B162" s="69" t="n">
        <v>1</v>
      </c>
      <c r="C162" s="69" t="n">
        <v>152</v>
      </c>
      <c r="D162" s="70" t="n">
        <f aca="false">OphrsIn!D161/SurveyHrsIn!D162</f>
        <v>0.954301075268817</v>
      </c>
      <c r="E162" s="70" t="n">
        <f aca="false">OphrsIn!E161/SurveyHrsIn!E162</f>
        <v>0.897849462365591</v>
      </c>
      <c r="F162" s="70" t="n">
        <f aca="false">OphrsIn!F161/SurveyHrsIn!F162</f>
        <v>0.956752873563218</v>
      </c>
      <c r="G162" s="70" t="n">
        <f aca="false">OphrsIn!G161/SurveyHrsIn!G162</f>
        <v>0.927016129032258</v>
      </c>
      <c r="H162" s="70" t="n">
        <f aca="false">OphrsIn!H161/SurveyHrsIn!H162</f>
        <v>0.858472222222222</v>
      </c>
      <c r="I162" s="70" t="n">
        <f aca="false">OphrsIn!I161/SurveyHrsIn!I162</f>
        <v>0.884274193548387</v>
      </c>
      <c r="J162" s="70" t="n">
        <f aca="false">OphrsIn!J161/SurveyHrsIn!J162</f>
        <v>0.996944444444444</v>
      </c>
      <c r="K162" s="70" t="n">
        <f aca="false">OphrsIn!K161/SurveyHrsIn!K162</f>
        <v>0.993817204301075</v>
      </c>
      <c r="L162" s="70" t="n">
        <f aca="false">OphrsIn!L161/SurveyHrsIn!L162</f>
        <v>0.969758064516129</v>
      </c>
      <c r="M162" s="70" t="n">
        <f aca="false">OphrsIn!M161/SurveyHrsIn!M162</f>
        <v>0.995416666666667</v>
      </c>
      <c r="N162" s="70" t="n">
        <f aca="false">OphrsIn!N161/SurveyHrsIn!N162</f>
        <v>0.99758064516129</v>
      </c>
      <c r="O162" s="70" t="n">
        <f aca="false">OphrsIn!O161/SurveyHrsIn!O162</f>
        <v>0.984305555555556</v>
      </c>
      <c r="P162" s="70" t="n">
        <f aca="false">OphrsIn!P161/SurveyHrsIn!P162</f>
        <v>0.650806451612903</v>
      </c>
      <c r="Q162" s="70" t="n">
        <f aca="false">OphrsIn!Q161/SurveyHrsIn!Q162</f>
        <v>0.878225806451613</v>
      </c>
      <c r="R162" s="70" t="n">
        <f aca="false">OphrsIn!R161/SurveyHrsIn!R162</f>
        <v>0.213392857142857</v>
      </c>
      <c r="S162" s="70" t="n">
        <f aca="false">OphrsIn!S161/SurveyHrsIn!S162</f>
        <v>0.936962365591398</v>
      </c>
      <c r="T162" s="70" t="n">
        <f aca="false">OphrsIn!T161/SurveyHrsIn!T162</f>
        <v>0.978194444444444</v>
      </c>
      <c r="U162" s="70" t="n">
        <f aca="false">OphrsIn!U161/SurveyHrsIn!U162</f>
        <v>0.994086021505376</v>
      </c>
      <c r="V162" s="70" t="n">
        <f aca="false">OphrsIn!V161/SurveyHrsIn!V162</f>
        <v>0.981527777777778</v>
      </c>
      <c r="W162" s="70" t="n">
        <f aca="false">OphrsIn!W161/SurveyHrsIn!W162</f>
        <v>0.978494623655914</v>
      </c>
      <c r="X162" s="70" t="n">
        <f aca="false">OphrsIn!X161/SurveyHrsIn!X162</f>
        <v>0.984274193548387</v>
      </c>
      <c r="Y162" s="70" t="n">
        <f aca="false">OphrsIn!Y161/SurveyHrsIn!Y162</f>
        <v>0.957361111111111</v>
      </c>
      <c r="Z162" s="70" t="n">
        <f aca="false">OphrsIn!Z161/SurveyHrsIn!Z162</f>
        <v>0.995430107526882</v>
      </c>
      <c r="AA162" s="70" t="n">
        <f aca="false">OphrsIn!AA161/SurveyHrsIn!AA162</f>
        <v>0.999861111111111</v>
      </c>
      <c r="AB162" s="70" t="n">
        <f aca="false">OphrsIn!AB161/SurveyHrsIn!AB162</f>
        <v>0.983467741935484</v>
      </c>
      <c r="AC162" s="70" t="n">
        <f aca="false">OphrsIn!AC161/SurveyHrsIn!AC162</f>
        <v>0.976209677419355</v>
      </c>
      <c r="AD162" s="70" t="n">
        <f aca="false">OphrsIn!AD161/SurveyHrsIn!AD162</f>
        <v>0.956845238095238</v>
      </c>
      <c r="AE162" s="70" t="n">
        <f aca="false">OphrsIn!AE161/SurveyHrsIn!AE162</f>
        <v>0.97280873655914</v>
      </c>
      <c r="AF162" s="70"/>
      <c r="AG162" s="70"/>
      <c r="AH162" s="70"/>
      <c r="AI162" s="70"/>
      <c r="AJ162" s="70"/>
      <c r="AK162" s="70"/>
      <c r="AL162" s="70"/>
      <c r="AM162" s="70"/>
      <c r="AN162" s="70"/>
      <c r="AO162" s="70" t="n">
        <f aca="false">AVERAGE(E162:P162)</f>
        <v>0.926082826082479</v>
      </c>
      <c r="AP162" s="70" t="n">
        <f aca="false">AVERAGE(Q162:AB162)</f>
        <v>0.906773180150196</v>
      </c>
      <c r="AQ162" s="70" t="n">
        <f aca="false">AVERAGE(AC162:AN162)</f>
        <v>0.968621217357911</v>
      </c>
      <c r="AR162" s="70" t="n">
        <f aca="false">AVERAGE(E162:G162)</f>
        <v>0.927206154987023</v>
      </c>
      <c r="AS162" s="70" t="n">
        <f aca="false">AVERAGE(H162:J162)</f>
        <v>0.913230286738351</v>
      </c>
      <c r="AT162" s="70" t="n">
        <f aca="false">AVERAGE(K162:M162)</f>
        <v>0.98633064516129</v>
      </c>
      <c r="AU162" s="70" t="n">
        <f aca="false">AVERAGE(N162:P162)</f>
        <v>0.87756421744325</v>
      </c>
      <c r="AV162" s="70" t="n">
        <f aca="false">AVERAGE(Q162:S162)</f>
        <v>0.676193676395289</v>
      </c>
      <c r="AW162" s="70" t="n">
        <f aca="false">AVERAGE(T162:V162)</f>
        <v>0.9846027479092</v>
      </c>
      <c r="AX162" s="70" t="n">
        <f aca="false">AVERAGE(W162:Y162)</f>
        <v>0.973376642771804</v>
      </c>
      <c r="AY162" s="70" t="n">
        <f aca="false">AVERAGE(Z162:AB162)</f>
        <v>0.992919653524492</v>
      </c>
      <c r="AZ162" s="70" t="n">
        <f aca="false">AVERAGE(AC162:AE162)</f>
        <v>0.968621217357911</v>
      </c>
    </row>
    <row r="163" customFormat="false" ht="12.75" hidden="true" customHeight="false" outlineLevel="0" collapsed="false">
      <c r="A163" s="69" t="s">
        <v>12</v>
      </c>
      <c r="B163" s="69" t="n">
        <v>1</v>
      </c>
      <c r="C163" s="69" t="n">
        <v>153</v>
      </c>
      <c r="D163" s="70" t="n">
        <f aca="false">OphrsIn!D162/SurveyHrsIn!D163</f>
        <v>0.446236559139785</v>
      </c>
      <c r="E163" s="70" t="n">
        <f aca="false">OphrsIn!E162/SurveyHrsIn!E163</f>
        <v>0.926075268817204</v>
      </c>
      <c r="F163" s="70" t="n">
        <f aca="false">OphrsIn!F162/SurveyHrsIn!F163</f>
        <v>0.976867816091954</v>
      </c>
      <c r="G163" s="70" t="n">
        <f aca="false">OphrsIn!G162/SurveyHrsIn!G163</f>
        <v>0.944758064516129</v>
      </c>
      <c r="H163" s="70" t="n">
        <f aca="false">OphrsIn!H162/SurveyHrsIn!H163</f>
        <v>0.944444444444444</v>
      </c>
      <c r="I163" s="70" t="n">
        <f aca="false">OphrsIn!I162/SurveyHrsIn!I163</f>
        <v>0.999059139784946</v>
      </c>
      <c r="J163" s="70" t="n">
        <f aca="false">OphrsIn!J162/SurveyHrsIn!J163</f>
        <v>0.960694444444445</v>
      </c>
      <c r="K163" s="70" t="n">
        <f aca="false">OphrsIn!K162/SurveyHrsIn!K163</f>
        <v>0.973521505376344</v>
      </c>
      <c r="L163" s="70" t="n">
        <f aca="false">OphrsIn!L162/SurveyHrsIn!L163</f>
        <v>0.990725806451613</v>
      </c>
      <c r="M163" s="70" t="n">
        <f aca="false">OphrsIn!M162/SurveyHrsIn!M163</f>
        <v>0.993472222222222</v>
      </c>
      <c r="N163" s="70" t="n">
        <f aca="false">OphrsIn!N162/SurveyHrsIn!N163</f>
        <v>0.996236559139785</v>
      </c>
      <c r="O163" s="70" t="n">
        <f aca="false">OphrsIn!O162/SurveyHrsIn!O163</f>
        <v>0.999722222222222</v>
      </c>
      <c r="P163" s="70" t="n">
        <f aca="false">OphrsIn!P162/SurveyHrsIn!P163</f>
        <v>0.964112903225806</v>
      </c>
      <c r="Q163" s="70" t="n">
        <f aca="false">OphrsIn!Q162/SurveyHrsIn!Q163</f>
        <v>0.93252688172043</v>
      </c>
      <c r="R163" s="70" t="n">
        <f aca="false">OphrsIn!R162/SurveyHrsIn!R163</f>
        <v>0.9875</v>
      </c>
      <c r="S163" s="70" t="n">
        <f aca="false">OphrsIn!S162/SurveyHrsIn!S163</f>
        <v>0.925</v>
      </c>
      <c r="T163" s="70" t="n">
        <f aca="false">OphrsIn!T162/SurveyHrsIn!T163</f>
        <v>0.901944444444444</v>
      </c>
      <c r="U163" s="70" t="n">
        <f aca="false">OphrsIn!U162/SurveyHrsIn!U163</f>
        <v>0.983736559139785</v>
      </c>
      <c r="V163" s="70" t="n">
        <f aca="false">OphrsIn!V162/SurveyHrsIn!V163</f>
        <v>0.675972222222222</v>
      </c>
      <c r="W163" s="70" t="n">
        <f aca="false">OphrsIn!W162/SurveyHrsIn!W163</f>
        <v>0.0361559139784946</v>
      </c>
      <c r="X163" s="70" t="n">
        <f aca="false">OphrsIn!X162/SurveyHrsIn!X163</f>
        <v>0.00120967741935484</v>
      </c>
      <c r="Y163" s="70" t="n">
        <f aca="false">OphrsIn!Y162/SurveyHrsIn!Y163</f>
        <v>0.86375</v>
      </c>
      <c r="Z163" s="70" t="n">
        <f aca="false">OphrsIn!Z162/SurveyHrsIn!Z163</f>
        <v>0.99247311827957</v>
      </c>
      <c r="AA163" s="70" t="n">
        <f aca="false">OphrsIn!AA162/SurveyHrsIn!AA163</f>
        <v>1</v>
      </c>
      <c r="AB163" s="70" t="n">
        <f aca="false">OphrsIn!AB162/SurveyHrsIn!AB163</f>
        <v>0.99260752688172</v>
      </c>
      <c r="AC163" s="70" t="n">
        <f aca="false">OphrsIn!AC162/SurveyHrsIn!AC163</f>
        <v>0.964247311827957</v>
      </c>
      <c r="AD163" s="70" t="n">
        <f aca="false">OphrsIn!AD162/SurveyHrsIn!AD163</f>
        <v>0.994047619047619</v>
      </c>
      <c r="AE163" s="70" t="n">
        <f aca="false">OphrsIn!AE162/SurveyHrsIn!AE163</f>
        <v>0.815760483870968</v>
      </c>
      <c r="AF163" s="70"/>
      <c r="AG163" s="70"/>
      <c r="AH163" s="70"/>
      <c r="AI163" s="70"/>
      <c r="AJ163" s="70"/>
      <c r="AK163" s="70"/>
      <c r="AL163" s="70"/>
      <c r="AM163" s="70"/>
      <c r="AN163" s="70"/>
      <c r="AO163" s="70" t="n">
        <f aca="false">AVERAGE(E163:P163)</f>
        <v>0.972474199728093</v>
      </c>
      <c r="AP163" s="70" t="n">
        <f aca="false">AVERAGE(Q163:AB163)</f>
        <v>0.774406362007169</v>
      </c>
      <c r="AQ163" s="70" t="n">
        <f aca="false">AVERAGE(AC163:AN163)</f>
        <v>0.924685138248848</v>
      </c>
      <c r="AR163" s="70" t="n">
        <f aca="false">AVERAGE(E163:G163)</f>
        <v>0.949233716475096</v>
      </c>
      <c r="AS163" s="70" t="n">
        <f aca="false">AVERAGE(H163:J163)</f>
        <v>0.968066009557945</v>
      </c>
      <c r="AT163" s="70" t="n">
        <f aca="false">AVERAGE(K163:M163)</f>
        <v>0.98590651135006</v>
      </c>
      <c r="AU163" s="70" t="n">
        <f aca="false">AVERAGE(N163:P163)</f>
        <v>0.986690561529271</v>
      </c>
      <c r="AV163" s="70" t="n">
        <f aca="false">AVERAGE(Q163:S163)</f>
        <v>0.94834229390681</v>
      </c>
      <c r="AW163" s="70" t="n">
        <f aca="false">AVERAGE(T163:V163)</f>
        <v>0.853884408602151</v>
      </c>
      <c r="AX163" s="70" t="n">
        <f aca="false">AVERAGE(W163:Y163)</f>
        <v>0.300371863799283</v>
      </c>
      <c r="AY163" s="70" t="n">
        <f aca="false">AVERAGE(Z163:AB163)</f>
        <v>0.99502688172043</v>
      </c>
      <c r="AZ163" s="70" t="n">
        <f aca="false">AVERAGE(AC163:AE163)</f>
        <v>0.924685138248848</v>
      </c>
    </row>
    <row r="164" customFormat="false" ht="12.75" hidden="true" customHeight="false" outlineLevel="0" collapsed="false">
      <c r="A164" s="69" t="s">
        <v>12</v>
      </c>
      <c r="B164" s="69" t="n">
        <v>1</v>
      </c>
      <c r="C164" s="69" t="n">
        <v>154</v>
      </c>
      <c r="D164" s="70" t="n">
        <f aca="false">OphrsIn!D163/SurveyHrsIn!D164</f>
        <v>0.684139784946237</v>
      </c>
      <c r="E164" s="70" t="n">
        <f aca="false">OphrsIn!E163/SurveyHrsIn!E164</f>
        <v>0.979838709677419</v>
      </c>
      <c r="F164" s="70" t="n">
        <f aca="false">OphrsIn!F163/SurveyHrsIn!F164</f>
        <v>0.926293103448276</v>
      </c>
      <c r="G164" s="70" t="n">
        <f aca="false">OphrsIn!G163/SurveyHrsIn!G164</f>
        <v>0.855241935483871</v>
      </c>
      <c r="H164" s="70" t="n">
        <f aca="false">OphrsIn!H163/SurveyHrsIn!H164</f>
        <v>0.816111111111111</v>
      </c>
      <c r="I164" s="70" t="n">
        <f aca="false">OphrsIn!I163/SurveyHrsIn!I164</f>
        <v>0.961290322580645</v>
      </c>
      <c r="J164" s="70" t="n">
        <f aca="false">OphrsIn!J163/SurveyHrsIn!J164</f>
        <v>0.881111111111111</v>
      </c>
      <c r="K164" s="70" t="n">
        <f aca="false">OphrsIn!K163/SurveyHrsIn!K164</f>
        <v>0.982258064516129</v>
      </c>
      <c r="L164" s="70" t="n">
        <f aca="false">OphrsIn!L163/SurveyHrsIn!L164</f>
        <v>0.974059139784946</v>
      </c>
      <c r="M164" s="70" t="n">
        <f aca="false">OphrsIn!M163/SurveyHrsIn!M164</f>
        <v>0.998194444444445</v>
      </c>
      <c r="N164" s="70" t="n">
        <f aca="false">OphrsIn!N163/SurveyHrsIn!N164</f>
        <v>0.988440860215054</v>
      </c>
      <c r="O164" s="70" t="n">
        <f aca="false">OphrsIn!O163/SurveyHrsIn!O164</f>
        <v>0.970694444444444</v>
      </c>
      <c r="P164" s="70" t="n">
        <f aca="false">OphrsIn!P163/SurveyHrsIn!P164</f>
        <v>0.978091397849462</v>
      </c>
      <c r="Q164" s="70" t="n">
        <f aca="false">OphrsIn!Q163/SurveyHrsIn!Q164</f>
        <v>0.993951612903226</v>
      </c>
      <c r="R164" s="70" t="n">
        <f aca="false">OphrsIn!R163/SurveyHrsIn!R164</f>
        <v>0.814583333333333</v>
      </c>
      <c r="S164" s="70" t="n">
        <f aca="false">OphrsIn!S163/SurveyHrsIn!S164</f>
        <v>0.940591397849462</v>
      </c>
      <c r="T164" s="70" t="n">
        <f aca="false">OphrsIn!T163/SurveyHrsIn!T164</f>
        <v>0.938333333333333</v>
      </c>
      <c r="U164" s="70" t="n">
        <f aca="false">OphrsIn!U163/SurveyHrsIn!U164</f>
        <v>0.933870967741936</v>
      </c>
      <c r="V164" s="70" t="n">
        <f aca="false">OphrsIn!V163/SurveyHrsIn!V164</f>
        <v>0.973055555555556</v>
      </c>
      <c r="W164" s="70" t="n">
        <f aca="false">OphrsIn!W163/SurveyHrsIn!W164</f>
        <v>0.996774193548387</v>
      </c>
      <c r="X164" s="70" t="n">
        <f aca="false">OphrsIn!X163/SurveyHrsIn!X164</f>
        <v>0.994623655913979</v>
      </c>
      <c r="Y164" s="70" t="n">
        <f aca="false">OphrsIn!Y163/SurveyHrsIn!Y164</f>
        <v>0.977361111111111</v>
      </c>
      <c r="Z164" s="70" t="n">
        <f aca="false">OphrsIn!Z163/SurveyHrsIn!Z164</f>
        <v>0.999462365591398</v>
      </c>
      <c r="AA164" s="70" t="n">
        <f aca="false">OphrsIn!AA163/SurveyHrsIn!AA164</f>
        <v>0.999861111111111</v>
      </c>
      <c r="AB164" s="70" t="n">
        <f aca="false">OphrsIn!AB163/SurveyHrsIn!AB164</f>
        <v>0.979569892473118</v>
      </c>
      <c r="AC164" s="70" t="n">
        <f aca="false">OphrsIn!AC163/SurveyHrsIn!AC164</f>
        <v>0.995967741935484</v>
      </c>
      <c r="AD164" s="70" t="n">
        <f aca="false">OphrsIn!AD163/SurveyHrsIn!AD164</f>
        <v>0.995089285714286</v>
      </c>
      <c r="AE164" s="70" t="n">
        <f aca="false">OphrsIn!AE163/SurveyHrsIn!AE164</f>
        <v>0.858507661290323</v>
      </c>
      <c r="AF164" s="70"/>
      <c r="AG164" s="70"/>
      <c r="AH164" s="70"/>
      <c r="AI164" s="70"/>
      <c r="AJ164" s="70"/>
      <c r="AK164" s="70"/>
      <c r="AL164" s="70"/>
      <c r="AM164" s="70"/>
      <c r="AN164" s="70"/>
      <c r="AO164" s="70" t="n">
        <f aca="false">AVERAGE(E164:P164)</f>
        <v>0.942635387055576</v>
      </c>
      <c r="AP164" s="70" t="n">
        <f aca="false">AVERAGE(Q164:AB164)</f>
        <v>0.961836544205496</v>
      </c>
      <c r="AQ164" s="70" t="n">
        <f aca="false">AVERAGE(AC164:AN164)</f>
        <v>0.949854896313364</v>
      </c>
      <c r="AR164" s="70" t="n">
        <f aca="false">AVERAGE(E164:G164)</f>
        <v>0.920457916203189</v>
      </c>
      <c r="AS164" s="70" t="n">
        <f aca="false">AVERAGE(H164:J164)</f>
        <v>0.886170848267622</v>
      </c>
      <c r="AT164" s="70" t="n">
        <f aca="false">AVERAGE(K164:M164)</f>
        <v>0.984837216248507</v>
      </c>
      <c r="AU164" s="70" t="n">
        <f aca="false">AVERAGE(N164:P164)</f>
        <v>0.979075567502987</v>
      </c>
      <c r="AV164" s="70" t="n">
        <f aca="false">AVERAGE(Q164:S164)</f>
        <v>0.916375448028674</v>
      </c>
      <c r="AW164" s="70" t="n">
        <f aca="false">AVERAGE(T164:V164)</f>
        <v>0.948419952210275</v>
      </c>
      <c r="AX164" s="70" t="n">
        <f aca="false">AVERAGE(W164:Y164)</f>
        <v>0.989586320191159</v>
      </c>
      <c r="AY164" s="70" t="n">
        <f aca="false">AVERAGE(Z164:AB164)</f>
        <v>0.992964456391876</v>
      </c>
      <c r="AZ164" s="70" t="n">
        <f aca="false">AVERAGE(AC164:AE164)</f>
        <v>0.949854896313364</v>
      </c>
    </row>
    <row r="165" customFormat="false" ht="12.75" hidden="true" customHeight="false" outlineLevel="0" collapsed="false">
      <c r="A165" s="69" t="s">
        <v>12</v>
      </c>
      <c r="B165" s="69" t="n">
        <v>1</v>
      </c>
      <c r="C165" s="69" t="n">
        <v>155</v>
      </c>
      <c r="D165" s="70" t="n">
        <f aca="false">OphrsIn!D164/SurveyHrsIn!D165</f>
        <v>0.928763440860215</v>
      </c>
      <c r="E165" s="70" t="n">
        <f aca="false">OphrsIn!E164/SurveyHrsIn!E165</f>
        <v>0.958333333333333</v>
      </c>
      <c r="F165" s="70" t="n">
        <f aca="false">OphrsIn!F164/SurveyHrsIn!F165</f>
        <v>0.995833333333333</v>
      </c>
      <c r="G165" s="70" t="n">
        <f aca="false">OphrsIn!G164/SurveyHrsIn!G165</f>
        <v>0.898252688172043</v>
      </c>
      <c r="H165" s="70" t="n">
        <f aca="false">OphrsIn!H164/SurveyHrsIn!H165</f>
        <v>0.866944444444445</v>
      </c>
      <c r="I165" s="70" t="n">
        <f aca="false">OphrsIn!I164/SurveyHrsIn!I165</f>
        <v>0.970295698924731</v>
      </c>
      <c r="J165" s="70" t="n">
        <f aca="false">OphrsIn!J164/SurveyHrsIn!J165</f>
        <v>0.999583333333333</v>
      </c>
      <c r="K165" s="70" t="n">
        <f aca="false">OphrsIn!K164/SurveyHrsIn!K165</f>
        <v>0.997043010752688</v>
      </c>
      <c r="L165" s="70" t="n">
        <f aca="false">OphrsIn!L164/SurveyHrsIn!L165</f>
        <v>0.990456989247312</v>
      </c>
      <c r="M165" s="70" t="n">
        <f aca="false">OphrsIn!M164/SurveyHrsIn!M165</f>
        <v>0.995555555555556</v>
      </c>
      <c r="N165" s="70" t="n">
        <f aca="false">OphrsIn!N164/SurveyHrsIn!N165</f>
        <v>0.988306451612903</v>
      </c>
      <c r="O165" s="70" t="n">
        <f aca="false">OphrsIn!O164/SurveyHrsIn!O165</f>
        <v>0.83875</v>
      </c>
      <c r="P165" s="70" t="n">
        <f aca="false">OphrsIn!P164/SurveyHrsIn!P165</f>
        <v>0.679704301075269</v>
      </c>
      <c r="Q165" s="70" t="n">
        <f aca="false">OphrsIn!Q164/SurveyHrsIn!Q165</f>
        <v>0.418413978494624</v>
      </c>
      <c r="R165" s="70" t="n">
        <f aca="false">OphrsIn!R164/SurveyHrsIn!R165</f>
        <v>0.547321428571429</v>
      </c>
      <c r="S165" s="70" t="n">
        <f aca="false">OphrsIn!S164/SurveyHrsIn!S165</f>
        <v>0.772311827956989</v>
      </c>
      <c r="T165" s="70" t="n">
        <f aca="false">OphrsIn!T164/SurveyHrsIn!T165</f>
        <v>0.989305555555555</v>
      </c>
      <c r="U165" s="70" t="n">
        <f aca="false">OphrsIn!U164/SurveyHrsIn!U165</f>
        <v>0.988978494623656</v>
      </c>
      <c r="V165" s="70" t="n">
        <f aca="false">OphrsIn!V164/SurveyHrsIn!V165</f>
        <v>0.984583333333333</v>
      </c>
      <c r="W165" s="70" t="n">
        <f aca="false">OphrsIn!W164/SurveyHrsIn!W165</f>
        <v>0.732930107526882</v>
      </c>
      <c r="X165" s="70" t="n">
        <f aca="false">OphrsIn!X164/SurveyHrsIn!X165</f>
        <v>0</v>
      </c>
      <c r="Y165" s="70" t="n">
        <f aca="false">OphrsIn!Y164/SurveyHrsIn!Y165</f>
        <v>0</v>
      </c>
      <c r="Z165" s="70" t="n">
        <f aca="false">OphrsIn!Z164/SurveyHrsIn!Z165</f>
        <v>0.660618279569893</v>
      </c>
      <c r="AA165" s="70" t="n">
        <f aca="false">OphrsIn!AA164/SurveyHrsIn!AA165</f>
        <v>0.990694444444444</v>
      </c>
      <c r="AB165" s="70" t="n">
        <f aca="false">OphrsIn!AB164/SurveyHrsIn!AB165</f>
        <v>0.992876344086022</v>
      </c>
      <c r="AC165" s="70" t="n">
        <f aca="false">OphrsIn!AC164/SurveyHrsIn!AC165</f>
        <v>1</v>
      </c>
      <c r="AD165" s="70" t="n">
        <f aca="false">OphrsIn!AD164/SurveyHrsIn!AD165</f>
        <v>0.993005952380952</v>
      </c>
      <c r="AE165" s="70" t="n">
        <f aca="false">OphrsIn!AE164/SurveyHrsIn!AE165</f>
        <v>0.977804704301075</v>
      </c>
      <c r="AF165" s="70"/>
      <c r="AG165" s="70"/>
      <c r="AH165" s="70"/>
      <c r="AI165" s="70"/>
      <c r="AJ165" s="70"/>
      <c r="AK165" s="70"/>
      <c r="AL165" s="70"/>
      <c r="AM165" s="70"/>
      <c r="AN165" s="70"/>
      <c r="AO165" s="70" t="n">
        <f aca="false">AVERAGE(E165:P165)</f>
        <v>0.931588261648746</v>
      </c>
      <c r="AP165" s="70" t="n">
        <f aca="false">AVERAGE(Q165:AB165)</f>
        <v>0.673169482846902</v>
      </c>
      <c r="AQ165" s="70" t="n">
        <f aca="false">AVERAGE(AC165:AN165)</f>
        <v>0.990270218894009</v>
      </c>
      <c r="AR165" s="70" t="n">
        <f aca="false">AVERAGE(E165:G165)</f>
        <v>0.950806451612903</v>
      </c>
      <c r="AS165" s="70" t="n">
        <f aca="false">AVERAGE(H165:J165)</f>
        <v>0.945607825567503</v>
      </c>
      <c r="AT165" s="70" t="n">
        <f aca="false">AVERAGE(K165:M165)</f>
        <v>0.994351851851852</v>
      </c>
      <c r="AU165" s="70" t="n">
        <f aca="false">AVERAGE(N165:P165)</f>
        <v>0.835586917562724</v>
      </c>
      <c r="AV165" s="70" t="n">
        <f aca="false">AVERAGE(Q165:S165)</f>
        <v>0.579349078341014</v>
      </c>
      <c r="AW165" s="70" t="n">
        <f aca="false">AVERAGE(T165:V165)</f>
        <v>0.987622461170848</v>
      </c>
      <c r="AX165" s="70" t="n">
        <f aca="false">AVERAGE(W165:Y165)</f>
        <v>0.244310035842294</v>
      </c>
      <c r="AY165" s="70" t="n">
        <f aca="false">AVERAGE(Z165:AB165)</f>
        <v>0.881396356033453</v>
      </c>
      <c r="AZ165" s="70" t="n">
        <f aca="false">AVERAGE(AC165:AE165)</f>
        <v>0.990270218894009</v>
      </c>
    </row>
    <row r="166" customFormat="false" ht="12.75" hidden="true" customHeight="false" outlineLevel="0" collapsed="false">
      <c r="A166" s="69" t="s">
        <v>12</v>
      </c>
      <c r="B166" s="69" t="n">
        <v>1</v>
      </c>
      <c r="C166" s="69" t="n">
        <v>156</v>
      </c>
      <c r="D166" s="70" t="n">
        <f aca="false">OphrsIn!D165/SurveyHrsIn!D166</f>
        <v>0.990591397849462</v>
      </c>
      <c r="E166" s="70" t="n">
        <f aca="false">OphrsIn!E165/SurveyHrsIn!E166</f>
        <v>0.998655913978495</v>
      </c>
      <c r="F166" s="70" t="n">
        <f aca="false">OphrsIn!F165/SurveyHrsIn!F166</f>
        <v>0.999137931034483</v>
      </c>
      <c r="G166" s="70" t="n">
        <f aca="false">OphrsIn!G165/SurveyHrsIn!G166</f>
        <v>0.901344086021505</v>
      </c>
      <c r="H166" s="70" t="n">
        <f aca="false">OphrsIn!H165/SurveyHrsIn!H166</f>
        <v>0.846666666666667</v>
      </c>
      <c r="I166" s="70" t="n">
        <f aca="false">OphrsIn!I165/SurveyHrsIn!I166</f>
        <v>0.861021505376344</v>
      </c>
      <c r="J166" s="70" t="n">
        <f aca="false">OphrsIn!J165/SurveyHrsIn!J166</f>
        <v>0.308194444444444</v>
      </c>
      <c r="K166" s="70" t="n">
        <f aca="false">OphrsIn!K165/SurveyHrsIn!K166</f>
        <v>0.975403225806452</v>
      </c>
      <c r="L166" s="70" t="n">
        <f aca="false">OphrsIn!L165/SurveyHrsIn!L166</f>
        <v>0.992876344086022</v>
      </c>
      <c r="M166" s="70" t="n">
        <f aca="false">OphrsIn!M165/SurveyHrsIn!M166</f>
        <v>0.998194444444445</v>
      </c>
      <c r="N166" s="70" t="n">
        <f aca="false">OphrsIn!N165/SurveyHrsIn!N166</f>
        <v>0.999462365591398</v>
      </c>
      <c r="O166" s="70" t="n">
        <f aca="false">OphrsIn!O165/SurveyHrsIn!O166</f>
        <v>1</v>
      </c>
      <c r="P166" s="70" t="n">
        <f aca="false">OphrsIn!P165/SurveyHrsIn!P166</f>
        <v>0.99986559139785</v>
      </c>
      <c r="Q166" s="70" t="n">
        <f aca="false">OphrsIn!Q165/SurveyHrsIn!Q166</f>
        <v>0.998252688172043</v>
      </c>
      <c r="R166" s="70" t="n">
        <f aca="false">OphrsIn!R165/SurveyHrsIn!R166</f>
        <v>0.988988095238095</v>
      </c>
      <c r="S166" s="70" t="n">
        <f aca="false">OphrsIn!S165/SurveyHrsIn!S166</f>
        <v>0.998118279569893</v>
      </c>
      <c r="T166" s="70" t="n">
        <f aca="false">OphrsIn!T165/SurveyHrsIn!T166</f>
        <v>0.989861111111111</v>
      </c>
      <c r="U166" s="70" t="n">
        <f aca="false">OphrsIn!U165/SurveyHrsIn!U166</f>
        <v>0.970833333333333</v>
      </c>
      <c r="V166" s="70" t="n">
        <f aca="false">OphrsIn!V165/SurveyHrsIn!V166</f>
        <v>0.98375</v>
      </c>
      <c r="W166" s="70" t="n">
        <f aca="false">OphrsIn!W165/SurveyHrsIn!W166</f>
        <v>0.99744623655914</v>
      </c>
      <c r="X166" s="70" t="n">
        <f aca="false">OphrsIn!X165/SurveyHrsIn!X166</f>
        <v>0.990591397849462</v>
      </c>
      <c r="Y166" s="70" t="n">
        <f aca="false">OphrsIn!Y165/SurveyHrsIn!Y166</f>
        <v>0.983888888888889</v>
      </c>
      <c r="Z166" s="70" t="n">
        <f aca="false">OphrsIn!Z165/SurveyHrsIn!Z166</f>
        <v>0.987231182795699</v>
      </c>
      <c r="AA166" s="70" t="n">
        <f aca="false">OphrsIn!AA165/SurveyHrsIn!AA166</f>
        <v>0.879583333333333</v>
      </c>
      <c r="AB166" s="70" t="n">
        <f aca="false">OphrsIn!AB165/SurveyHrsIn!AB166</f>
        <v>0.986290322580645</v>
      </c>
      <c r="AC166" s="70" t="n">
        <f aca="false">OphrsIn!AC165/SurveyHrsIn!AC166</f>
        <v>0.998790322580645</v>
      </c>
      <c r="AD166" s="70" t="n">
        <f aca="false">OphrsIn!AD165/SurveyHrsIn!AD166</f>
        <v>0.919791666666667</v>
      </c>
      <c r="AE166" s="70" t="n">
        <f aca="false">OphrsIn!AE165/SurveyHrsIn!AE166</f>
        <v>0.970452150537635</v>
      </c>
      <c r="AF166" s="70"/>
      <c r="AG166" s="70"/>
      <c r="AH166" s="70"/>
      <c r="AI166" s="70"/>
      <c r="AJ166" s="70"/>
      <c r="AK166" s="70"/>
      <c r="AL166" s="70"/>
      <c r="AM166" s="70"/>
      <c r="AN166" s="70"/>
      <c r="AO166" s="70" t="n">
        <f aca="false">AVERAGE(E166:P166)</f>
        <v>0.906735209904009</v>
      </c>
      <c r="AP166" s="70" t="n">
        <f aca="false">AVERAGE(Q166:AB166)</f>
        <v>0.979569572452637</v>
      </c>
      <c r="AQ166" s="70" t="n">
        <f aca="false">AVERAGE(AC166:AN166)</f>
        <v>0.963011379928315</v>
      </c>
      <c r="AR166" s="70" t="n">
        <f aca="false">AVERAGE(E166:G166)</f>
        <v>0.966379310344828</v>
      </c>
      <c r="AS166" s="70" t="n">
        <f aca="false">AVERAGE(H166:J166)</f>
        <v>0.671960872162485</v>
      </c>
      <c r="AT166" s="70" t="n">
        <f aca="false">AVERAGE(K166:M166)</f>
        <v>0.988824671445639</v>
      </c>
      <c r="AU166" s="70" t="n">
        <f aca="false">AVERAGE(N166:P166)</f>
        <v>0.999775985663083</v>
      </c>
      <c r="AV166" s="70" t="n">
        <f aca="false">AVERAGE(Q166:S166)</f>
        <v>0.99511968766001</v>
      </c>
      <c r="AW166" s="70" t="n">
        <f aca="false">AVERAGE(T166:V166)</f>
        <v>0.981481481481482</v>
      </c>
      <c r="AX166" s="70" t="n">
        <f aca="false">AVERAGE(W166:Y166)</f>
        <v>0.990642174432497</v>
      </c>
      <c r="AY166" s="70" t="n">
        <f aca="false">AVERAGE(Z166:AB166)</f>
        <v>0.951034946236559</v>
      </c>
      <c r="AZ166" s="70" t="n">
        <f aca="false">AVERAGE(AC166:AE166)</f>
        <v>0.963011379928315</v>
      </c>
    </row>
    <row r="167" customFormat="false" ht="12.75" hidden="true" customHeight="false" outlineLevel="0" collapsed="false">
      <c r="A167" s="69" t="s">
        <v>12</v>
      </c>
      <c r="B167" s="69" t="n">
        <v>1</v>
      </c>
      <c r="C167" s="69" t="n">
        <v>157</v>
      </c>
      <c r="D167" s="70" t="n">
        <f aca="false">OphrsIn!D166/SurveyHrsIn!D167</f>
        <v>0.993279569892473</v>
      </c>
      <c r="E167" s="70" t="n">
        <f aca="false">OphrsIn!E166/SurveyHrsIn!E167</f>
        <v>0.991935483870968</v>
      </c>
      <c r="F167" s="70" t="n">
        <f aca="false">OphrsIn!F166/SurveyHrsIn!F167</f>
        <v>0.999425287356322</v>
      </c>
      <c r="G167" s="70" t="n">
        <f aca="false">OphrsIn!G166/SurveyHrsIn!G167</f>
        <v>0.942741935483871</v>
      </c>
      <c r="H167" s="70" t="n">
        <f aca="false">OphrsIn!H166/SurveyHrsIn!H167</f>
        <v>0.867916666666667</v>
      </c>
      <c r="I167" s="70" t="n">
        <f aca="false">OphrsIn!I166/SurveyHrsIn!I167</f>
        <v>0.390322580645161</v>
      </c>
      <c r="J167" s="70" t="n">
        <f aca="false">OphrsIn!J166/SurveyHrsIn!J167</f>
        <v>0.00208333333333333</v>
      </c>
      <c r="K167" s="70" t="n">
        <f aca="false">OphrsIn!K166/SurveyHrsIn!K167</f>
        <v>0</v>
      </c>
      <c r="L167" s="70" t="n">
        <f aca="false">OphrsIn!L166/SurveyHrsIn!L167</f>
        <v>0.00120967741935484</v>
      </c>
      <c r="M167" s="70" t="n">
        <f aca="false">OphrsIn!M166/SurveyHrsIn!M167</f>
        <v>0.394027777777778</v>
      </c>
      <c r="N167" s="70" t="n">
        <f aca="false">OphrsIn!N166/SurveyHrsIn!N167</f>
        <v>0.956720430107527</v>
      </c>
      <c r="O167" s="70" t="n">
        <f aca="false">OphrsIn!O166/SurveyHrsIn!O167</f>
        <v>0.999583333333333</v>
      </c>
      <c r="P167" s="70" t="n">
        <f aca="false">OphrsIn!P166/SurveyHrsIn!P167</f>
        <v>0.991801075268817</v>
      </c>
      <c r="Q167" s="70" t="n">
        <f aca="false">OphrsIn!Q166/SurveyHrsIn!Q167</f>
        <v>0.998252688172043</v>
      </c>
      <c r="R167" s="70" t="n">
        <f aca="false">OphrsIn!R166/SurveyHrsIn!R167</f>
        <v>0.956696428571429</v>
      </c>
      <c r="S167" s="70" t="n">
        <f aca="false">OphrsIn!S166/SurveyHrsIn!S167</f>
        <v>0.896908602150538</v>
      </c>
      <c r="T167" s="70" t="n">
        <f aca="false">OphrsIn!T166/SurveyHrsIn!T167</f>
        <v>0.958194444444445</v>
      </c>
      <c r="U167" s="70" t="n">
        <f aca="false">OphrsIn!U166/SurveyHrsIn!U167</f>
        <v>0.913440860215054</v>
      </c>
      <c r="V167" s="70" t="n">
        <f aca="false">OphrsIn!V166/SurveyHrsIn!V167</f>
        <v>0.98875</v>
      </c>
      <c r="W167" s="70" t="n">
        <f aca="false">OphrsIn!W166/SurveyHrsIn!W167</f>
        <v>0.996774193548387</v>
      </c>
      <c r="X167" s="70" t="n">
        <f aca="false">OphrsIn!X166/SurveyHrsIn!X167</f>
        <v>0.964650537634409</v>
      </c>
      <c r="Y167" s="70" t="n">
        <f aca="false">OphrsIn!Y166/SurveyHrsIn!Y167</f>
        <v>0.970694444444444</v>
      </c>
      <c r="Z167" s="70" t="n">
        <f aca="false">OphrsIn!Z166/SurveyHrsIn!Z167</f>
        <v>0.952822580645161</v>
      </c>
      <c r="AA167" s="70" t="n">
        <f aca="false">OphrsIn!AA166/SurveyHrsIn!AA167</f>
        <v>0.971388888888889</v>
      </c>
      <c r="AB167" s="70" t="n">
        <f aca="false">OphrsIn!AB166/SurveyHrsIn!AB167</f>
        <v>0.981989247311828</v>
      </c>
      <c r="AC167" s="70" t="n">
        <f aca="false">OphrsIn!AC166/SurveyHrsIn!AC167</f>
        <v>0.910483870967742</v>
      </c>
      <c r="AD167" s="70" t="n">
        <f aca="false">OphrsIn!AD166/SurveyHrsIn!AD167</f>
        <v>0.989136904761905</v>
      </c>
      <c r="AE167" s="70" t="n">
        <f aca="false">OphrsIn!AE166/SurveyHrsIn!AE167</f>
        <v>0.969115188172043</v>
      </c>
      <c r="AF167" s="70"/>
      <c r="AG167" s="70"/>
      <c r="AH167" s="70"/>
      <c r="AI167" s="70"/>
      <c r="AJ167" s="70"/>
      <c r="AK167" s="70"/>
      <c r="AL167" s="70"/>
      <c r="AM167" s="70"/>
      <c r="AN167" s="70"/>
      <c r="AO167" s="70" t="n">
        <f aca="false">AVERAGE(E167:P167)</f>
        <v>0.628147298438594</v>
      </c>
      <c r="AP167" s="70" t="n">
        <f aca="false">AVERAGE(Q167:AB167)</f>
        <v>0.962546909668886</v>
      </c>
      <c r="AQ167" s="70" t="n">
        <f aca="false">AVERAGE(AC167:AN167)</f>
        <v>0.956245321300563</v>
      </c>
      <c r="AR167" s="70" t="n">
        <f aca="false">AVERAGE(E167:G167)</f>
        <v>0.978034235570387</v>
      </c>
      <c r="AS167" s="70" t="n">
        <f aca="false">AVERAGE(H167:J167)</f>
        <v>0.42010752688172</v>
      </c>
      <c r="AT167" s="70" t="n">
        <f aca="false">AVERAGE(K167:M167)</f>
        <v>0.131745818399044</v>
      </c>
      <c r="AU167" s="70" t="n">
        <f aca="false">AVERAGE(N167:P167)</f>
        <v>0.982701612903226</v>
      </c>
      <c r="AV167" s="70" t="n">
        <f aca="false">AVERAGE(Q167:S167)</f>
        <v>0.950619239631336</v>
      </c>
      <c r="AW167" s="70" t="n">
        <f aca="false">AVERAGE(T167:V167)</f>
        <v>0.953461768219833</v>
      </c>
      <c r="AX167" s="70" t="n">
        <f aca="false">AVERAGE(W167:Y167)</f>
        <v>0.977373058542413</v>
      </c>
      <c r="AY167" s="70" t="n">
        <f aca="false">AVERAGE(Z167:AB167)</f>
        <v>0.968733572281959</v>
      </c>
      <c r="AZ167" s="70" t="n">
        <f aca="false">AVERAGE(AC167:AE167)</f>
        <v>0.956245321300563</v>
      </c>
    </row>
    <row r="168" customFormat="false" ht="12.75" hidden="true" customHeight="false" outlineLevel="0" collapsed="false">
      <c r="A168" s="69" t="s">
        <v>12</v>
      </c>
      <c r="B168" s="69" t="n">
        <v>1</v>
      </c>
      <c r="C168" s="69" t="n">
        <v>158</v>
      </c>
      <c r="D168" s="70" t="n">
        <f aca="false">OphrsIn!D167/SurveyHrsIn!D168</f>
        <v>0.979838709677419</v>
      </c>
      <c r="E168" s="70" t="n">
        <f aca="false">OphrsIn!E167/SurveyHrsIn!E168</f>
        <v>0.961021505376344</v>
      </c>
      <c r="F168" s="70" t="n">
        <f aca="false">OphrsIn!F167/SurveyHrsIn!F168</f>
        <v>0.997557471264368</v>
      </c>
      <c r="G168" s="70" t="n">
        <f aca="false">OphrsIn!G167/SurveyHrsIn!G168</f>
        <v>0.916935483870968</v>
      </c>
      <c r="H168" s="70" t="n">
        <f aca="false">OphrsIn!H167/SurveyHrsIn!H168</f>
        <v>0.788333333333333</v>
      </c>
      <c r="I168" s="70" t="n">
        <f aca="false">OphrsIn!I167/SurveyHrsIn!I168</f>
        <v>0.988440860215054</v>
      </c>
      <c r="J168" s="70" t="n">
        <f aca="false">OphrsIn!J167/SurveyHrsIn!J168</f>
        <v>0.985416666666667</v>
      </c>
      <c r="K168" s="70" t="n">
        <f aca="false">OphrsIn!K167/SurveyHrsIn!K168</f>
        <v>0.988575268817204</v>
      </c>
      <c r="L168" s="70" t="n">
        <f aca="false">OphrsIn!L167/SurveyHrsIn!L168</f>
        <v>0.993413978494624</v>
      </c>
      <c r="M168" s="70" t="n">
        <f aca="false">OphrsIn!M167/SurveyHrsIn!M168</f>
        <v>0.968055555555556</v>
      </c>
      <c r="N168" s="70" t="n">
        <f aca="false">OphrsIn!N167/SurveyHrsIn!N168</f>
        <v>0.981720430107527</v>
      </c>
      <c r="O168" s="70" t="n">
        <f aca="false">OphrsIn!O167/SurveyHrsIn!O168</f>
        <v>0.958611111111111</v>
      </c>
      <c r="P168" s="70" t="n">
        <f aca="false">OphrsIn!P167/SurveyHrsIn!P168</f>
        <v>0.847715053763441</v>
      </c>
      <c r="Q168" s="70" t="n">
        <f aca="false">OphrsIn!Q167/SurveyHrsIn!Q168</f>
        <v>0.608467741935484</v>
      </c>
      <c r="R168" s="70" t="n">
        <f aca="false">OphrsIn!R167/SurveyHrsIn!R168</f>
        <v>0.935565476190476</v>
      </c>
      <c r="S168" s="70" t="n">
        <f aca="false">OphrsIn!S167/SurveyHrsIn!S168</f>
        <v>0.999059139784946</v>
      </c>
      <c r="T168" s="70" t="n">
        <f aca="false">OphrsIn!T167/SurveyHrsIn!T168</f>
        <v>0.928888888888889</v>
      </c>
      <c r="U168" s="70" t="n">
        <f aca="false">OphrsIn!U167/SurveyHrsIn!U168</f>
        <v>0.79489247311828</v>
      </c>
      <c r="V168" s="70" t="n">
        <f aca="false">OphrsIn!V167/SurveyHrsIn!V168</f>
        <v>0.868194444444445</v>
      </c>
      <c r="W168" s="70" t="n">
        <f aca="false">OphrsIn!W167/SurveyHrsIn!W168</f>
        <v>0.999193548387097</v>
      </c>
      <c r="X168" s="70" t="n">
        <f aca="false">OphrsIn!X167/SurveyHrsIn!X168</f>
        <v>0.997715053763441</v>
      </c>
      <c r="Y168" s="70" t="n">
        <f aca="false">OphrsIn!Y167/SurveyHrsIn!Y168</f>
        <v>0.982638888888889</v>
      </c>
      <c r="Z168" s="70" t="n">
        <f aca="false">OphrsIn!Z167/SurveyHrsIn!Z168</f>
        <v>0.996639784946237</v>
      </c>
      <c r="AA168" s="70" t="n">
        <f aca="false">OphrsIn!AA167/SurveyHrsIn!AA168</f>
        <v>0.999305555555556</v>
      </c>
      <c r="AB168" s="70" t="n">
        <f aca="false">OphrsIn!AB167/SurveyHrsIn!AB168</f>
        <v>0.974731182795699</v>
      </c>
      <c r="AC168" s="70" t="n">
        <f aca="false">OphrsIn!AC167/SurveyHrsIn!AC168</f>
        <v>0.997715053763441</v>
      </c>
      <c r="AD168" s="70" t="n">
        <f aca="false">OphrsIn!AD167/SurveyHrsIn!AD168</f>
        <v>0.994047619047619</v>
      </c>
      <c r="AE168" s="70" t="n">
        <f aca="false">OphrsIn!AE167/SurveyHrsIn!AE168</f>
        <v>0.97904126344086</v>
      </c>
      <c r="AF168" s="70"/>
      <c r="AG168" s="70"/>
      <c r="AH168" s="70"/>
      <c r="AI168" s="70"/>
      <c r="AJ168" s="70"/>
      <c r="AK168" s="70"/>
      <c r="AL168" s="70"/>
      <c r="AM168" s="70"/>
      <c r="AN168" s="70"/>
      <c r="AO168" s="70" t="n">
        <f aca="false">AVERAGE(E168:P168)</f>
        <v>0.94798305988135</v>
      </c>
      <c r="AP168" s="70" t="n">
        <f aca="false">AVERAGE(Q168:AB168)</f>
        <v>0.923774348224953</v>
      </c>
      <c r="AQ168" s="70" t="n">
        <f aca="false">AVERAGE(AC168:AN168)</f>
        <v>0.99026797875064</v>
      </c>
      <c r="AR168" s="70" t="n">
        <f aca="false">AVERAGE(E168:G168)</f>
        <v>0.95850482017056</v>
      </c>
      <c r="AS168" s="70" t="n">
        <f aca="false">AVERAGE(H168:J168)</f>
        <v>0.920730286738351</v>
      </c>
      <c r="AT168" s="70" t="n">
        <f aca="false">AVERAGE(K168:M168)</f>
        <v>0.983348267622461</v>
      </c>
      <c r="AU168" s="70" t="n">
        <f aca="false">AVERAGE(N168:P168)</f>
        <v>0.929348864994026</v>
      </c>
      <c r="AV168" s="70" t="n">
        <f aca="false">AVERAGE(Q168:S168)</f>
        <v>0.847697452636969</v>
      </c>
      <c r="AW168" s="70" t="n">
        <f aca="false">AVERAGE(T168:V168)</f>
        <v>0.863991935483871</v>
      </c>
      <c r="AX168" s="70" t="n">
        <f aca="false">AVERAGE(W168:Y168)</f>
        <v>0.993182497013142</v>
      </c>
      <c r="AY168" s="70" t="n">
        <f aca="false">AVERAGE(Z168:AB168)</f>
        <v>0.99022550776583</v>
      </c>
      <c r="AZ168" s="70" t="n">
        <f aca="false">AVERAGE(AC168:AE168)</f>
        <v>0.99026797875064</v>
      </c>
    </row>
    <row r="169" customFormat="false" ht="12.75" hidden="true" customHeight="false" outlineLevel="0" collapsed="false">
      <c r="A169" s="69" t="s">
        <v>12</v>
      </c>
      <c r="B169" s="69" t="n">
        <v>1</v>
      </c>
      <c r="C169" s="69" t="n">
        <v>159</v>
      </c>
      <c r="D169" s="70" t="n">
        <f aca="false">OphrsIn!D168/SurveyHrsIn!D169</f>
        <v>0.810483870967742</v>
      </c>
      <c r="E169" s="70" t="n">
        <f aca="false">OphrsIn!E168/SurveyHrsIn!E169</f>
        <v>0.995967741935484</v>
      </c>
      <c r="F169" s="70" t="n">
        <f aca="false">OphrsIn!F168/SurveyHrsIn!F169</f>
        <v>0.999856321839081</v>
      </c>
      <c r="G169" s="70" t="n">
        <f aca="false">OphrsIn!G168/SurveyHrsIn!G169</f>
        <v>0.94247311827957</v>
      </c>
      <c r="H169" s="70" t="n">
        <f aca="false">OphrsIn!H168/SurveyHrsIn!H169</f>
        <v>0.800972222222222</v>
      </c>
      <c r="I169" s="70" t="n">
        <f aca="false">OphrsIn!I168/SurveyHrsIn!I169</f>
        <v>0.955107526881721</v>
      </c>
      <c r="J169" s="70" t="n">
        <f aca="false">OphrsIn!J168/SurveyHrsIn!J169</f>
        <v>0.999583333333333</v>
      </c>
      <c r="K169" s="70" t="n">
        <f aca="false">OphrsIn!K168/SurveyHrsIn!K169</f>
        <v>0.987634408602151</v>
      </c>
      <c r="L169" s="70" t="n">
        <f aca="false">OphrsIn!L168/SurveyHrsIn!L169</f>
        <v>0.993682795698925</v>
      </c>
      <c r="M169" s="70" t="n">
        <f aca="false">OphrsIn!M168/SurveyHrsIn!M169</f>
        <v>0.999583333333333</v>
      </c>
      <c r="N169" s="70" t="n">
        <f aca="false">OphrsIn!N168/SurveyHrsIn!N169</f>
        <v>0.999462365591398</v>
      </c>
      <c r="O169" s="70" t="n">
        <f aca="false">OphrsIn!O168/SurveyHrsIn!O169</f>
        <v>0.999861111111111</v>
      </c>
      <c r="P169" s="70" t="n">
        <f aca="false">OphrsIn!P168/SurveyHrsIn!P169</f>
        <v>0.501075268817204</v>
      </c>
      <c r="Q169" s="70" t="n">
        <f aca="false">OphrsIn!Q168/SurveyHrsIn!Q169</f>
        <v>0.766801075268817</v>
      </c>
      <c r="R169" s="70" t="n">
        <f aca="false">OphrsIn!R168/SurveyHrsIn!R169</f>
        <v>0.990178571428571</v>
      </c>
      <c r="S169" s="70" t="n">
        <f aca="false">OphrsIn!S168/SurveyHrsIn!S169</f>
        <v>0.986693548387097</v>
      </c>
      <c r="T169" s="70" t="n">
        <f aca="false">OphrsIn!T168/SurveyHrsIn!T169</f>
        <v>0.969166666666667</v>
      </c>
      <c r="U169" s="70" t="n">
        <f aca="false">OphrsIn!U168/SurveyHrsIn!U169</f>
        <v>0.971639784946237</v>
      </c>
      <c r="V169" s="70" t="n">
        <f aca="false">OphrsIn!V168/SurveyHrsIn!V169</f>
        <v>0.984861111111111</v>
      </c>
      <c r="W169" s="70" t="n">
        <f aca="false">OphrsIn!W168/SurveyHrsIn!W169</f>
        <v>0.999731182795699</v>
      </c>
      <c r="X169" s="70" t="n">
        <f aca="false">OphrsIn!X168/SurveyHrsIn!X169</f>
        <v>0.906451612903226</v>
      </c>
      <c r="Y169" s="70" t="n">
        <f aca="false">OphrsIn!Y168/SurveyHrsIn!Y169</f>
        <v>0.984305555555556</v>
      </c>
      <c r="Z169" s="70" t="n">
        <f aca="false">OphrsIn!Z168/SurveyHrsIn!Z169</f>
        <v>0.999193548387097</v>
      </c>
      <c r="AA169" s="70" t="n">
        <f aca="false">OphrsIn!AA168/SurveyHrsIn!AA169</f>
        <v>0.999861111111111</v>
      </c>
      <c r="AB169" s="70" t="n">
        <f aca="false">OphrsIn!AB168/SurveyHrsIn!AB169</f>
        <v>0.983736559139785</v>
      </c>
      <c r="AC169" s="70" t="n">
        <f aca="false">OphrsIn!AC168/SurveyHrsIn!AC169</f>
        <v>0.978494623655914</v>
      </c>
      <c r="AD169" s="70" t="n">
        <f aca="false">OphrsIn!AD168/SurveyHrsIn!AD169</f>
        <v>0.967559523809524</v>
      </c>
      <c r="AE169" s="70" t="n">
        <f aca="false">OphrsIn!AE168/SurveyHrsIn!AE169</f>
        <v>0.736187231182796</v>
      </c>
      <c r="AF169" s="70"/>
      <c r="AG169" s="70"/>
      <c r="AH169" s="70"/>
      <c r="AI169" s="70"/>
      <c r="AJ169" s="70"/>
      <c r="AK169" s="70"/>
      <c r="AL169" s="70"/>
      <c r="AM169" s="70"/>
      <c r="AN169" s="70"/>
      <c r="AO169" s="70" t="n">
        <f aca="false">AVERAGE(E169:P169)</f>
        <v>0.931271628970461</v>
      </c>
      <c r="AP169" s="70" t="n">
        <f aca="false">AVERAGE(Q169:AB169)</f>
        <v>0.961885027308414</v>
      </c>
      <c r="AQ169" s="70" t="n">
        <f aca="false">AVERAGE(AC169:AN169)</f>
        <v>0.894080459549411</v>
      </c>
      <c r="AR169" s="70" t="n">
        <f aca="false">AVERAGE(E169:G169)</f>
        <v>0.979432394018045</v>
      </c>
      <c r="AS169" s="70" t="n">
        <f aca="false">AVERAGE(H169:J169)</f>
        <v>0.918554360812426</v>
      </c>
      <c r="AT169" s="70" t="n">
        <f aca="false">AVERAGE(K169:M169)</f>
        <v>0.993633512544803</v>
      </c>
      <c r="AU169" s="70" t="n">
        <f aca="false">AVERAGE(N169:P169)</f>
        <v>0.833466248506571</v>
      </c>
      <c r="AV169" s="70" t="n">
        <f aca="false">AVERAGE(Q169:S169)</f>
        <v>0.914557731694829</v>
      </c>
      <c r="AW169" s="70" t="n">
        <f aca="false">AVERAGE(T169:V169)</f>
        <v>0.975222520908005</v>
      </c>
      <c r="AX169" s="70" t="n">
        <f aca="false">AVERAGE(W169:Y169)</f>
        <v>0.963496117084827</v>
      </c>
      <c r="AY169" s="70" t="n">
        <f aca="false">AVERAGE(Z169:AB169)</f>
        <v>0.994263739545998</v>
      </c>
      <c r="AZ169" s="70" t="n">
        <f aca="false">AVERAGE(AC169:AE169)</f>
        <v>0.894080459549411</v>
      </c>
    </row>
    <row r="170" customFormat="false" ht="12.75" hidden="true" customHeight="false" outlineLevel="0" collapsed="false">
      <c r="A170" s="69" t="s">
        <v>12</v>
      </c>
      <c r="B170" s="69" t="n">
        <v>1</v>
      </c>
      <c r="C170" s="69" t="n">
        <v>160</v>
      </c>
      <c r="D170" s="70" t="n">
        <f aca="false">OphrsIn!D169/SurveyHrsIn!D170</f>
        <v>0.994623655913979</v>
      </c>
      <c r="E170" s="70" t="n">
        <f aca="false">OphrsIn!E169/SurveyHrsIn!E170</f>
        <v>0.98252688172043</v>
      </c>
      <c r="F170" s="70" t="n">
        <f aca="false">OphrsIn!F169/SurveyHrsIn!F170</f>
        <v>0.978017241379311</v>
      </c>
      <c r="G170" s="70" t="n">
        <f aca="false">OphrsIn!G169/SurveyHrsIn!G170</f>
        <v>0.945698924731183</v>
      </c>
      <c r="H170" s="70" t="n">
        <f aca="false">OphrsIn!H169/SurveyHrsIn!H170</f>
        <v>0.854305555555556</v>
      </c>
      <c r="I170" s="70" t="n">
        <f aca="false">OphrsIn!I169/SurveyHrsIn!I170</f>
        <v>0.889516129032258</v>
      </c>
      <c r="J170" s="70" t="n">
        <f aca="false">OphrsIn!J169/SurveyHrsIn!J170</f>
        <v>0.993333333333333</v>
      </c>
      <c r="K170" s="70" t="n">
        <f aca="false">OphrsIn!K169/SurveyHrsIn!K170</f>
        <v>0.987096774193548</v>
      </c>
      <c r="L170" s="70" t="n">
        <f aca="false">OphrsIn!L169/SurveyHrsIn!L170</f>
        <v>0.973655913978495</v>
      </c>
      <c r="M170" s="70" t="n">
        <f aca="false">OphrsIn!M169/SurveyHrsIn!M170</f>
        <v>0.986388888888889</v>
      </c>
      <c r="N170" s="70" t="n">
        <f aca="false">OphrsIn!N169/SurveyHrsIn!N170</f>
        <v>0.999193548387097</v>
      </c>
      <c r="O170" s="70" t="n">
        <f aca="false">OphrsIn!O169/SurveyHrsIn!O170</f>
        <v>0.999861111111111</v>
      </c>
      <c r="P170" s="70" t="n">
        <f aca="false">OphrsIn!P169/SurveyHrsIn!P170</f>
        <v>0.975537634408602</v>
      </c>
      <c r="Q170" s="70" t="n">
        <f aca="false">OphrsIn!Q169/SurveyHrsIn!Q170</f>
        <v>0.998118279569893</v>
      </c>
      <c r="R170" s="70" t="n">
        <f aca="false">OphrsIn!R169/SurveyHrsIn!R170</f>
        <v>0.988690476190476</v>
      </c>
      <c r="S170" s="70" t="n">
        <f aca="false">OphrsIn!S169/SurveyHrsIn!S170</f>
        <v>0.998924731182796</v>
      </c>
      <c r="T170" s="70" t="n">
        <f aca="false">OphrsIn!T169/SurveyHrsIn!T170</f>
        <v>0.992083333333333</v>
      </c>
      <c r="U170" s="70" t="n">
        <f aca="false">OphrsIn!U169/SurveyHrsIn!U170</f>
        <v>0.955376344086022</v>
      </c>
      <c r="V170" s="70" t="n">
        <f aca="false">OphrsIn!V169/SurveyHrsIn!V170</f>
        <v>0.925416666666667</v>
      </c>
      <c r="W170" s="70" t="n">
        <f aca="false">OphrsIn!W169/SurveyHrsIn!W170</f>
        <v>0.974193548387097</v>
      </c>
      <c r="X170" s="70" t="n">
        <f aca="false">OphrsIn!X169/SurveyHrsIn!X170</f>
        <v>0.985483870967742</v>
      </c>
      <c r="Y170" s="70" t="n">
        <f aca="false">OphrsIn!Y169/SurveyHrsIn!Y170</f>
        <v>0.977638888888889</v>
      </c>
      <c r="Z170" s="70" t="n">
        <f aca="false">OphrsIn!Z169/SurveyHrsIn!Z170</f>
        <v>0.942204301075269</v>
      </c>
      <c r="AA170" s="70" t="n">
        <f aca="false">OphrsIn!AA169/SurveyHrsIn!AA170</f>
        <v>0.859027777777778</v>
      </c>
      <c r="AB170" s="70" t="n">
        <f aca="false">OphrsIn!AB169/SurveyHrsIn!AB170</f>
        <v>0.991397849462366</v>
      </c>
      <c r="AC170" s="70" t="n">
        <f aca="false">OphrsIn!AC169/SurveyHrsIn!AC170</f>
        <v>0.996370967741936</v>
      </c>
      <c r="AD170" s="70" t="n">
        <f aca="false">OphrsIn!AD169/SurveyHrsIn!AD170</f>
        <v>0.983928571428572</v>
      </c>
      <c r="AE170" s="70" t="n">
        <f aca="false">OphrsIn!AE169/SurveyHrsIn!AE170</f>
        <v>0.978870967741936</v>
      </c>
      <c r="AF170" s="70"/>
      <c r="AG170" s="70"/>
      <c r="AH170" s="70"/>
      <c r="AI170" s="70"/>
      <c r="AJ170" s="70"/>
      <c r="AK170" s="70"/>
      <c r="AL170" s="70"/>
      <c r="AM170" s="70"/>
      <c r="AN170" s="70"/>
      <c r="AO170" s="70" t="n">
        <f aca="false">AVERAGE(E170:P170)</f>
        <v>0.963760994726651</v>
      </c>
      <c r="AP170" s="70" t="n">
        <f aca="false">AVERAGE(Q170:AB170)</f>
        <v>0.96571300563236</v>
      </c>
      <c r="AQ170" s="70" t="n">
        <f aca="false">AVERAGE(AC170:AN170)</f>
        <v>0.986390168970814</v>
      </c>
      <c r="AR170" s="70" t="n">
        <f aca="false">AVERAGE(E170:G170)</f>
        <v>0.968747682610308</v>
      </c>
      <c r="AS170" s="70" t="n">
        <f aca="false">AVERAGE(H170:J170)</f>
        <v>0.912385005973716</v>
      </c>
      <c r="AT170" s="70" t="n">
        <f aca="false">AVERAGE(K170:M170)</f>
        <v>0.982380525686977</v>
      </c>
      <c r="AU170" s="70" t="n">
        <f aca="false">AVERAGE(N170:P170)</f>
        <v>0.991530764635603</v>
      </c>
      <c r="AV170" s="70" t="n">
        <f aca="false">AVERAGE(Q170:S170)</f>
        <v>0.995244495647722</v>
      </c>
      <c r="AW170" s="70" t="n">
        <f aca="false">AVERAGE(T170:V170)</f>
        <v>0.957625448028674</v>
      </c>
      <c r="AX170" s="70" t="n">
        <f aca="false">AVERAGE(W170:Y170)</f>
        <v>0.979105436081243</v>
      </c>
      <c r="AY170" s="70" t="n">
        <f aca="false">AVERAGE(Z170:AB170)</f>
        <v>0.930876642771804</v>
      </c>
      <c r="AZ170" s="70" t="n">
        <f aca="false">AVERAGE(AC170:AE170)</f>
        <v>0.986390168970814</v>
      </c>
    </row>
    <row r="171" customFormat="false" ht="12.75" hidden="true" customHeight="false" outlineLevel="0" collapsed="false">
      <c r="A171" s="69" t="s">
        <v>12</v>
      </c>
      <c r="B171" s="69" t="n">
        <v>1</v>
      </c>
      <c r="C171" s="69" t="n">
        <v>161</v>
      </c>
      <c r="D171" s="70" t="n">
        <f aca="false">OphrsIn!D170/SurveyHrsIn!D171</f>
        <v>0.926075268817204</v>
      </c>
      <c r="E171" s="70" t="n">
        <f aca="false">OphrsIn!E170/SurveyHrsIn!E171</f>
        <v>0.970430107526882</v>
      </c>
      <c r="F171" s="70" t="n">
        <f aca="false">OphrsIn!F170/SurveyHrsIn!F171</f>
        <v>0.997413793103448</v>
      </c>
      <c r="G171" s="70" t="n">
        <f aca="false">OphrsIn!G170/SurveyHrsIn!G171</f>
        <v>0.87755376344086</v>
      </c>
      <c r="H171" s="70" t="n">
        <f aca="false">OphrsIn!H170/SurveyHrsIn!H171</f>
        <v>0.798611111111111</v>
      </c>
      <c r="I171" s="70" t="n">
        <f aca="false">OphrsIn!I170/SurveyHrsIn!I171</f>
        <v>0.822311827956989</v>
      </c>
      <c r="J171" s="70" t="n">
        <f aca="false">OphrsIn!J170/SurveyHrsIn!J171</f>
        <v>0.793333333333333</v>
      </c>
      <c r="K171" s="70" t="n">
        <f aca="false">OphrsIn!K170/SurveyHrsIn!K171</f>
        <v>0.950268817204301</v>
      </c>
      <c r="L171" s="70" t="n">
        <f aca="false">OphrsIn!L170/SurveyHrsIn!L171</f>
        <v>0.99247311827957</v>
      </c>
      <c r="M171" s="70" t="n">
        <f aca="false">OphrsIn!M170/SurveyHrsIn!M171</f>
        <v>0.999027777777778</v>
      </c>
      <c r="N171" s="70" t="n">
        <f aca="false">OphrsIn!N170/SurveyHrsIn!N171</f>
        <v>0.984811827956989</v>
      </c>
      <c r="O171" s="70" t="n">
        <f aca="false">OphrsIn!O170/SurveyHrsIn!O171</f>
        <v>0.952638888888889</v>
      </c>
      <c r="P171" s="70" t="n">
        <f aca="false">OphrsIn!P170/SurveyHrsIn!P171</f>
        <v>0.960618279569893</v>
      </c>
      <c r="Q171" s="70" t="n">
        <f aca="false">OphrsIn!Q170/SurveyHrsIn!Q171</f>
        <v>0.880510752688172</v>
      </c>
      <c r="R171" s="70" t="n">
        <f aca="false">OphrsIn!R170/SurveyHrsIn!R171</f>
        <v>0.900744047619048</v>
      </c>
      <c r="S171" s="70" t="n">
        <f aca="false">OphrsIn!S170/SurveyHrsIn!S171</f>
        <v>0.92244623655914</v>
      </c>
      <c r="T171" s="70" t="n">
        <f aca="false">OphrsIn!T170/SurveyHrsIn!T171</f>
        <v>0.930138888888889</v>
      </c>
      <c r="U171" s="70" t="n">
        <f aca="false">OphrsIn!U170/SurveyHrsIn!U171</f>
        <v>0.993279569892473</v>
      </c>
      <c r="V171" s="70" t="n">
        <f aca="false">OphrsIn!V170/SurveyHrsIn!V171</f>
        <v>0.947777777777778</v>
      </c>
      <c r="W171" s="70" t="n">
        <f aca="false">OphrsIn!W170/SurveyHrsIn!W171</f>
        <v>0.998790322580645</v>
      </c>
      <c r="X171" s="70" t="n">
        <f aca="false">OphrsIn!X170/SurveyHrsIn!X171</f>
        <v>0.990725806451613</v>
      </c>
      <c r="Y171" s="70" t="n">
        <f aca="false">OphrsIn!Y170/SurveyHrsIn!Y171</f>
        <v>0.985138888888889</v>
      </c>
      <c r="Z171" s="70" t="n">
        <f aca="false">OphrsIn!Z170/SurveyHrsIn!Z171</f>
        <v>0.999193548387097</v>
      </c>
      <c r="AA171" s="70" t="n">
        <f aca="false">OphrsIn!AA170/SurveyHrsIn!AA171</f>
        <v>0.999861111111111</v>
      </c>
      <c r="AB171" s="70" t="n">
        <f aca="false">OphrsIn!AB170/SurveyHrsIn!AB171</f>
        <v>0.989112903225807</v>
      </c>
      <c r="AC171" s="70" t="n">
        <f aca="false">OphrsIn!AC170/SurveyHrsIn!AC171</f>
        <v>0.980241935483871</v>
      </c>
      <c r="AD171" s="70" t="n">
        <f aca="false">OphrsIn!AD170/SurveyHrsIn!AD171</f>
        <v>0.945089285714286</v>
      </c>
      <c r="AE171" s="70" t="n">
        <f aca="false">OphrsIn!AE170/SurveyHrsIn!AE171</f>
        <v>0.888053629032258</v>
      </c>
      <c r="AF171" s="70"/>
      <c r="AG171" s="70"/>
      <c r="AH171" s="70"/>
      <c r="AI171" s="70"/>
      <c r="AJ171" s="70"/>
      <c r="AK171" s="70"/>
      <c r="AL171" s="70"/>
      <c r="AM171" s="70"/>
      <c r="AN171" s="70"/>
      <c r="AO171" s="70" t="n">
        <f aca="false">AVERAGE(E171:P171)</f>
        <v>0.924957720512504</v>
      </c>
      <c r="AP171" s="70" t="n">
        <f aca="false">AVERAGE(Q171:AB171)</f>
        <v>0.961476654505888</v>
      </c>
      <c r="AQ171" s="70" t="n">
        <f aca="false">AVERAGE(AC171:AN171)</f>
        <v>0.937794950076805</v>
      </c>
      <c r="AR171" s="70" t="n">
        <f aca="false">AVERAGE(E171:G171)</f>
        <v>0.94846588802373</v>
      </c>
      <c r="AS171" s="70" t="n">
        <f aca="false">AVERAGE(H171:J171)</f>
        <v>0.804752090800478</v>
      </c>
      <c r="AT171" s="70" t="n">
        <f aca="false">AVERAGE(K171:M171)</f>
        <v>0.98058990442055</v>
      </c>
      <c r="AU171" s="70" t="n">
        <f aca="false">AVERAGE(N171:P171)</f>
        <v>0.966022998805257</v>
      </c>
      <c r="AV171" s="70" t="n">
        <f aca="false">AVERAGE(Q171:S171)</f>
        <v>0.901233678955453</v>
      </c>
      <c r="AW171" s="70" t="n">
        <f aca="false">AVERAGE(T171:V171)</f>
        <v>0.95706541218638</v>
      </c>
      <c r="AX171" s="70" t="n">
        <f aca="false">AVERAGE(W171:Y171)</f>
        <v>0.991551672640382</v>
      </c>
      <c r="AY171" s="70" t="n">
        <f aca="false">AVERAGE(Z171:AB171)</f>
        <v>0.996055854241338</v>
      </c>
      <c r="AZ171" s="70" t="n">
        <f aca="false">AVERAGE(AC171:AE171)</f>
        <v>0.937794950076805</v>
      </c>
    </row>
    <row r="172" customFormat="false" ht="12.75" hidden="true" customHeight="false" outlineLevel="0" collapsed="false">
      <c r="A172" s="69" t="s">
        <v>12</v>
      </c>
      <c r="B172" s="69" t="n">
        <v>1</v>
      </c>
      <c r="C172" s="69" t="n">
        <v>162</v>
      </c>
      <c r="D172" s="70" t="n">
        <f aca="false">OphrsIn!D171/SurveyHrsIn!D172</f>
        <v>0.73252688172043</v>
      </c>
      <c r="E172" s="70" t="n">
        <f aca="false">OphrsIn!E171/SurveyHrsIn!E172</f>
        <v>0.990591397849462</v>
      </c>
      <c r="F172" s="70" t="n">
        <f aca="false">OphrsIn!F171/SurveyHrsIn!F172</f>
        <v>0.99683908045977</v>
      </c>
      <c r="G172" s="70" t="n">
        <f aca="false">OphrsIn!G171/SurveyHrsIn!G172</f>
        <v>0.945295698924731</v>
      </c>
      <c r="H172" s="70" t="n">
        <f aca="false">OphrsIn!H171/SurveyHrsIn!H172</f>
        <v>0.881944444444444</v>
      </c>
      <c r="I172" s="70" t="n">
        <f aca="false">OphrsIn!I171/SurveyHrsIn!I172</f>
        <v>0.999327956989247</v>
      </c>
      <c r="J172" s="70" t="n">
        <f aca="false">OphrsIn!J171/SurveyHrsIn!J172</f>
        <v>0.757777777777778</v>
      </c>
      <c r="K172" s="70" t="n">
        <f aca="false">OphrsIn!K171/SurveyHrsIn!K172</f>
        <v>0.989247311827957</v>
      </c>
      <c r="L172" s="70" t="n">
        <f aca="false">OphrsIn!L171/SurveyHrsIn!L172</f>
        <v>0.99260752688172</v>
      </c>
      <c r="M172" s="70" t="n">
        <f aca="false">OphrsIn!M171/SurveyHrsIn!M172</f>
        <v>0.999444444444445</v>
      </c>
      <c r="N172" s="70" t="n">
        <f aca="false">OphrsIn!N171/SurveyHrsIn!N172</f>
        <v>0.999462365591398</v>
      </c>
      <c r="O172" s="70" t="n">
        <f aca="false">OphrsIn!O171/SurveyHrsIn!O172</f>
        <v>0.999166666666667</v>
      </c>
      <c r="P172" s="70" t="n">
        <f aca="false">OphrsIn!P171/SurveyHrsIn!P172</f>
        <v>0.996370967741936</v>
      </c>
      <c r="Q172" s="70" t="n">
        <f aca="false">OphrsIn!Q171/SurveyHrsIn!Q172</f>
        <v>0.998655913978495</v>
      </c>
      <c r="R172" s="70" t="n">
        <f aca="false">OphrsIn!R171/SurveyHrsIn!R172</f>
        <v>0.989434523809524</v>
      </c>
      <c r="S172" s="70" t="n">
        <f aca="false">OphrsIn!S171/SurveyHrsIn!S172</f>
        <v>0.981317204301075</v>
      </c>
      <c r="T172" s="70" t="n">
        <f aca="false">OphrsIn!T171/SurveyHrsIn!T172</f>
        <v>0.898194444444445</v>
      </c>
      <c r="U172" s="70" t="n">
        <f aca="false">OphrsIn!U171/SurveyHrsIn!U172</f>
        <v>0.976209677419355</v>
      </c>
      <c r="V172" s="70" t="n">
        <f aca="false">OphrsIn!V171/SurveyHrsIn!V172</f>
        <v>0.988333333333333</v>
      </c>
      <c r="W172" s="70" t="n">
        <f aca="false">OphrsIn!W171/SurveyHrsIn!W172</f>
        <v>0.999596774193548</v>
      </c>
      <c r="X172" s="70" t="n">
        <f aca="false">OphrsIn!X171/SurveyHrsIn!X172</f>
        <v>0.978494623655914</v>
      </c>
      <c r="Y172" s="70" t="n">
        <f aca="false">OphrsIn!Y171/SurveyHrsIn!Y172</f>
        <v>0.985</v>
      </c>
      <c r="Z172" s="70" t="n">
        <f aca="false">OphrsIn!Z171/SurveyHrsIn!Z172</f>
        <v>0.999193548387097</v>
      </c>
      <c r="AA172" s="70" t="n">
        <f aca="false">OphrsIn!AA171/SurveyHrsIn!AA172</f>
        <v>0.983888888888889</v>
      </c>
      <c r="AB172" s="70" t="n">
        <f aca="false">OphrsIn!AB171/SurveyHrsIn!AB172</f>
        <v>0.981720430107527</v>
      </c>
      <c r="AC172" s="70" t="n">
        <f aca="false">OphrsIn!AC171/SurveyHrsIn!AC172</f>
        <v>1</v>
      </c>
      <c r="AD172" s="70" t="n">
        <f aca="false">OphrsIn!AD171/SurveyHrsIn!AD172</f>
        <v>0.989136904761905</v>
      </c>
      <c r="AE172" s="70" t="n">
        <f aca="false">OphrsIn!AE171/SurveyHrsIn!AE172</f>
        <v>0.953497983870968</v>
      </c>
      <c r="AF172" s="70"/>
      <c r="AG172" s="70"/>
      <c r="AH172" s="70"/>
      <c r="AI172" s="70"/>
      <c r="AJ172" s="70"/>
      <c r="AK172" s="70"/>
      <c r="AL172" s="70"/>
      <c r="AM172" s="70"/>
      <c r="AN172" s="70"/>
      <c r="AO172" s="70" t="n">
        <f aca="false">AVERAGE(E172:P172)</f>
        <v>0.962339636633296</v>
      </c>
      <c r="AP172" s="70" t="n">
        <f aca="false">AVERAGE(Q172:AB172)</f>
        <v>0.980003280209933</v>
      </c>
      <c r="AQ172" s="70" t="n">
        <f aca="false">AVERAGE(AC172:AN172)</f>
        <v>0.980878296210958</v>
      </c>
      <c r="AR172" s="70" t="n">
        <f aca="false">AVERAGE(E172:G172)</f>
        <v>0.977575392411321</v>
      </c>
      <c r="AS172" s="70" t="n">
        <f aca="false">AVERAGE(H172:J172)</f>
        <v>0.87968339307049</v>
      </c>
      <c r="AT172" s="70" t="n">
        <f aca="false">AVERAGE(K172:M172)</f>
        <v>0.993766427718041</v>
      </c>
      <c r="AU172" s="70" t="n">
        <f aca="false">AVERAGE(N172:P172)</f>
        <v>0.998333333333333</v>
      </c>
      <c r="AV172" s="70" t="n">
        <f aca="false">AVERAGE(Q172:S172)</f>
        <v>0.989802547363031</v>
      </c>
      <c r="AW172" s="70" t="n">
        <f aca="false">AVERAGE(T172:V172)</f>
        <v>0.954245818399044</v>
      </c>
      <c r="AX172" s="70" t="n">
        <f aca="false">AVERAGE(W172:Y172)</f>
        <v>0.987697132616488</v>
      </c>
      <c r="AY172" s="70" t="n">
        <f aca="false">AVERAGE(Z172:AB172)</f>
        <v>0.988267622461171</v>
      </c>
      <c r="AZ172" s="70" t="n">
        <f aca="false">AVERAGE(AC172:AE172)</f>
        <v>0.980878296210958</v>
      </c>
    </row>
    <row r="173" customFormat="false" ht="12.75" hidden="true" customHeight="false" outlineLevel="0" collapsed="false">
      <c r="A173" s="69" t="s">
        <v>12</v>
      </c>
      <c r="B173" s="69" t="n">
        <v>1</v>
      </c>
      <c r="C173" s="69" t="n">
        <v>163</v>
      </c>
      <c r="D173" s="70" t="n">
        <f aca="false">OphrsIn!D172/SurveyHrsIn!D173</f>
        <v>0.98252688172043</v>
      </c>
      <c r="E173" s="70" t="n">
        <f aca="false">OphrsIn!E172/SurveyHrsIn!E173</f>
        <v>0.98252688172043</v>
      </c>
      <c r="F173" s="70" t="n">
        <f aca="false">OphrsIn!F172/SurveyHrsIn!F173</f>
        <v>0.944540229885058</v>
      </c>
      <c r="G173" s="70" t="n">
        <f aca="false">OphrsIn!G172/SurveyHrsIn!G173</f>
        <v>0.814516129032258</v>
      </c>
      <c r="H173" s="70" t="n">
        <f aca="false">OphrsIn!H172/SurveyHrsIn!H173</f>
        <v>0.887361111111111</v>
      </c>
      <c r="I173" s="70" t="n">
        <f aca="false">OphrsIn!I172/SurveyHrsIn!I173</f>
        <v>0.979704301075269</v>
      </c>
      <c r="J173" s="70" t="n">
        <f aca="false">OphrsIn!J172/SurveyHrsIn!J173</f>
        <v>0.991666666666667</v>
      </c>
      <c r="K173" s="70" t="n">
        <f aca="false">OphrsIn!K172/SurveyHrsIn!K173</f>
        <v>0.988306451612903</v>
      </c>
      <c r="L173" s="70" t="n">
        <f aca="false">OphrsIn!L172/SurveyHrsIn!L173</f>
        <v>0.99986559139785</v>
      </c>
      <c r="M173" s="70" t="n">
        <f aca="false">OphrsIn!M172/SurveyHrsIn!M173</f>
        <v>0.999583333333333</v>
      </c>
      <c r="N173" s="70" t="n">
        <f aca="false">OphrsIn!N172/SurveyHrsIn!N173</f>
        <v>0.999731182795699</v>
      </c>
      <c r="O173" s="70" t="n">
        <f aca="false">OphrsIn!O172/SurveyHrsIn!O173</f>
        <v>0.999861111111111</v>
      </c>
      <c r="P173" s="70" t="n">
        <f aca="false">OphrsIn!P172/SurveyHrsIn!P173</f>
        <v>0.999462365591398</v>
      </c>
      <c r="Q173" s="70" t="n">
        <f aca="false">OphrsIn!Q172/SurveyHrsIn!Q173</f>
        <v>0.966129032258065</v>
      </c>
      <c r="R173" s="70" t="n">
        <f aca="false">OphrsIn!R172/SurveyHrsIn!R173</f>
        <v>0.988988095238095</v>
      </c>
      <c r="S173" s="70" t="n">
        <f aca="false">OphrsIn!S172/SurveyHrsIn!S173</f>
        <v>0.999193548387097</v>
      </c>
      <c r="T173" s="70" t="n">
        <f aca="false">OphrsIn!T172/SurveyHrsIn!T173</f>
        <v>0.981805555555556</v>
      </c>
      <c r="U173" s="70" t="n">
        <f aca="false">OphrsIn!U172/SurveyHrsIn!U173</f>
        <v>0.991666666666667</v>
      </c>
      <c r="V173" s="70" t="n">
        <f aca="false">OphrsIn!V172/SurveyHrsIn!V173</f>
        <v>0.99</v>
      </c>
      <c r="W173" s="70" t="n">
        <f aca="false">OphrsIn!W172/SurveyHrsIn!W173</f>
        <v>0.976344086021505</v>
      </c>
      <c r="X173" s="70" t="n">
        <f aca="false">OphrsIn!X172/SurveyHrsIn!X173</f>
        <v>0.925268817204301</v>
      </c>
      <c r="Y173" s="70" t="n">
        <f aca="false">OphrsIn!Y172/SurveyHrsIn!Y173</f>
        <v>0.805138888888889</v>
      </c>
      <c r="Z173" s="70" t="n">
        <f aca="false">OphrsIn!Z172/SurveyHrsIn!Z173</f>
        <v>0.253763440860215</v>
      </c>
      <c r="AA173" s="70" t="n">
        <f aca="false">OphrsIn!AA172/SurveyHrsIn!AA173</f>
        <v>0.930694444444445</v>
      </c>
      <c r="AB173" s="70" t="n">
        <f aca="false">OphrsIn!AB172/SurveyHrsIn!AB173</f>
        <v>0.993010752688172</v>
      </c>
      <c r="AC173" s="70" t="n">
        <f aca="false">OphrsIn!AC172/SurveyHrsIn!AC173</f>
        <v>0.995161290322581</v>
      </c>
      <c r="AD173" s="70" t="n">
        <f aca="false">OphrsIn!AD172/SurveyHrsIn!AD173</f>
        <v>0.994940476190476</v>
      </c>
      <c r="AE173" s="70" t="n">
        <f aca="false">OphrsIn!AE172/SurveyHrsIn!AE173</f>
        <v>0.886344086021506</v>
      </c>
      <c r="AF173" s="70"/>
      <c r="AG173" s="70"/>
      <c r="AH173" s="70"/>
      <c r="AI173" s="70"/>
      <c r="AJ173" s="70"/>
      <c r="AK173" s="70"/>
      <c r="AL173" s="70"/>
      <c r="AM173" s="70"/>
      <c r="AN173" s="70"/>
      <c r="AO173" s="70" t="n">
        <f aca="false">AVERAGE(E173:P173)</f>
        <v>0.965593779611091</v>
      </c>
      <c r="AP173" s="70" t="n">
        <f aca="false">AVERAGE(Q173:AB173)</f>
        <v>0.900166944017751</v>
      </c>
      <c r="AQ173" s="70" t="n">
        <f aca="false">AVERAGE(AC173:AN173)</f>
        <v>0.958815284178188</v>
      </c>
      <c r="AR173" s="70" t="n">
        <f aca="false">AVERAGE(E173:G173)</f>
        <v>0.913861080212582</v>
      </c>
      <c r="AS173" s="70" t="n">
        <f aca="false">AVERAGE(H173:J173)</f>
        <v>0.952910692951016</v>
      </c>
      <c r="AT173" s="70" t="n">
        <f aca="false">AVERAGE(K173:M173)</f>
        <v>0.995918458781362</v>
      </c>
      <c r="AU173" s="70" t="n">
        <f aca="false">AVERAGE(N173:P173)</f>
        <v>0.999684886499403</v>
      </c>
      <c r="AV173" s="70" t="n">
        <f aca="false">AVERAGE(Q173:S173)</f>
        <v>0.984770225294419</v>
      </c>
      <c r="AW173" s="70" t="n">
        <f aca="false">AVERAGE(T173:V173)</f>
        <v>0.987824074074074</v>
      </c>
      <c r="AX173" s="70" t="n">
        <f aca="false">AVERAGE(W173:Y173)</f>
        <v>0.902250597371565</v>
      </c>
      <c r="AY173" s="70" t="n">
        <f aca="false">AVERAGE(Z173:AB173)</f>
        <v>0.725822879330944</v>
      </c>
      <c r="AZ173" s="70" t="n">
        <f aca="false">AVERAGE(AC173:AE173)</f>
        <v>0.958815284178188</v>
      </c>
    </row>
    <row r="174" customFormat="false" ht="12.75" hidden="true" customHeight="false" outlineLevel="0" collapsed="false">
      <c r="A174" s="69" t="s">
        <v>12</v>
      </c>
      <c r="B174" s="69" t="n">
        <v>1</v>
      </c>
      <c r="C174" s="69" t="n">
        <v>164</v>
      </c>
      <c r="D174" s="70" t="n">
        <f aca="false">OphrsIn!D173/SurveyHrsIn!D174</f>
        <v>0.98252688172043</v>
      </c>
      <c r="E174" s="70" t="n">
        <f aca="false">OphrsIn!E173/SurveyHrsIn!E174</f>
        <v>0.981182795698925</v>
      </c>
      <c r="F174" s="70" t="n">
        <f aca="false">OphrsIn!F173/SurveyHrsIn!F174</f>
        <v>0.966522988505747</v>
      </c>
      <c r="G174" s="70" t="n">
        <f aca="false">OphrsIn!G173/SurveyHrsIn!G174</f>
        <v>0.942876344086022</v>
      </c>
      <c r="H174" s="70" t="n">
        <f aca="false">OphrsIn!H173/SurveyHrsIn!H174</f>
        <v>0.903055555555556</v>
      </c>
      <c r="I174" s="70" t="n">
        <f aca="false">OphrsIn!I173/SurveyHrsIn!I174</f>
        <v>0.998118279569893</v>
      </c>
      <c r="J174" s="70" t="n">
        <f aca="false">OphrsIn!J173/SurveyHrsIn!J174</f>
        <v>0.978472222222222</v>
      </c>
      <c r="K174" s="70" t="n">
        <f aca="false">OphrsIn!K173/SurveyHrsIn!K174</f>
        <v>0.988978494623656</v>
      </c>
      <c r="L174" s="70" t="n">
        <f aca="false">OphrsIn!L173/SurveyHrsIn!L174</f>
        <v>0.98991935483871</v>
      </c>
      <c r="M174" s="70" t="n">
        <f aca="false">OphrsIn!M173/SurveyHrsIn!M174</f>
        <v>0.988888888888889</v>
      </c>
      <c r="N174" s="70" t="n">
        <f aca="false">OphrsIn!N173/SurveyHrsIn!N174</f>
        <v>0.969758064516129</v>
      </c>
      <c r="O174" s="70" t="n">
        <f aca="false">OphrsIn!O173/SurveyHrsIn!O174</f>
        <v>0.810416666666667</v>
      </c>
      <c r="P174" s="70" t="n">
        <f aca="false">OphrsIn!P173/SurveyHrsIn!P174</f>
        <v>0.735483870967742</v>
      </c>
      <c r="Q174" s="70" t="n">
        <f aca="false">OphrsIn!Q173/SurveyHrsIn!Q174</f>
        <v>0.448521505376344</v>
      </c>
      <c r="R174" s="70" t="n">
        <f aca="false">OphrsIn!R173/SurveyHrsIn!R174</f>
        <v>0.677976190476191</v>
      </c>
      <c r="S174" s="70" t="n">
        <f aca="false">OphrsIn!S173/SurveyHrsIn!S174</f>
        <v>0.65752688172043</v>
      </c>
      <c r="T174" s="70" t="n">
        <f aca="false">OphrsIn!T173/SurveyHrsIn!T174</f>
        <v>0.944444444444444</v>
      </c>
      <c r="U174" s="70" t="n">
        <f aca="false">OphrsIn!U173/SurveyHrsIn!U174</f>
        <v>0.994489247311828</v>
      </c>
      <c r="V174" s="70" t="n">
        <f aca="false">OphrsIn!V173/SurveyHrsIn!V174</f>
        <v>0.995</v>
      </c>
      <c r="W174" s="70" t="n">
        <f aca="false">OphrsIn!W173/SurveyHrsIn!W174</f>
        <v>0.976612903225807</v>
      </c>
      <c r="X174" s="70" t="n">
        <f aca="false">OphrsIn!X173/SurveyHrsIn!X174</f>
        <v>0.990725806451613</v>
      </c>
      <c r="Y174" s="70" t="n">
        <f aca="false">OphrsIn!Y173/SurveyHrsIn!Y174</f>
        <v>0.98375</v>
      </c>
      <c r="Z174" s="70" t="n">
        <f aca="false">OphrsIn!Z173/SurveyHrsIn!Z174</f>
        <v>0.964247311827957</v>
      </c>
      <c r="AA174" s="70" t="n">
        <f aca="false">OphrsIn!AA173/SurveyHrsIn!AA174</f>
        <v>1</v>
      </c>
      <c r="AB174" s="70" t="n">
        <f aca="false">OphrsIn!AB173/SurveyHrsIn!AB174</f>
        <v>0.958602150537634</v>
      </c>
      <c r="AC174" s="70" t="n">
        <f aca="false">OphrsIn!AC173/SurveyHrsIn!AC174</f>
        <v>0.825403225806452</v>
      </c>
      <c r="AD174" s="70" t="n">
        <f aca="false">OphrsIn!AD173/SurveyHrsIn!AD174</f>
        <v>0.993005952380952</v>
      </c>
      <c r="AE174" s="70" t="n">
        <f aca="false">OphrsIn!AE173/SurveyHrsIn!AE174</f>
        <v>0.975480913978495</v>
      </c>
      <c r="AF174" s="70"/>
      <c r="AG174" s="70"/>
      <c r="AH174" s="70"/>
      <c r="AI174" s="70"/>
      <c r="AJ174" s="70"/>
      <c r="AK174" s="70"/>
      <c r="AL174" s="70"/>
      <c r="AM174" s="70"/>
      <c r="AN174" s="70"/>
      <c r="AO174" s="70" t="n">
        <f aca="false">AVERAGE(E174:P174)</f>
        <v>0.937806127178346</v>
      </c>
      <c r="AP174" s="70" t="n">
        <f aca="false">AVERAGE(Q174:AB174)</f>
        <v>0.882658036781021</v>
      </c>
      <c r="AQ174" s="70" t="n">
        <f aca="false">AVERAGE(AC174:AN174)</f>
        <v>0.931296697388633</v>
      </c>
      <c r="AR174" s="70" t="n">
        <f aca="false">AVERAGE(E174:G174)</f>
        <v>0.963527376096898</v>
      </c>
      <c r="AS174" s="70" t="n">
        <f aca="false">AVERAGE(H174:J174)</f>
        <v>0.95988201911589</v>
      </c>
      <c r="AT174" s="70" t="n">
        <f aca="false">AVERAGE(K174:M174)</f>
        <v>0.989262246117085</v>
      </c>
      <c r="AU174" s="70" t="n">
        <f aca="false">AVERAGE(N174:P174)</f>
        <v>0.838552867383513</v>
      </c>
      <c r="AV174" s="70" t="n">
        <f aca="false">AVERAGE(Q174:S174)</f>
        <v>0.594674859190988</v>
      </c>
      <c r="AW174" s="70" t="n">
        <f aca="false">AVERAGE(T174:V174)</f>
        <v>0.977977897252091</v>
      </c>
      <c r="AX174" s="70" t="n">
        <f aca="false">AVERAGE(W174:Y174)</f>
        <v>0.98369623655914</v>
      </c>
      <c r="AY174" s="70" t="n">
        <f aca="false">AVERAGE(Z174:AB174)</f>
        <v>0.974283154121864</v>
      </c>
      <c r="AZ174" s="70" t="n">
        <f aca="false">AVERAGE(AC174:AE174)</f>
        <v>0.931296697388633</v>
      </c>
    </row>
    <row r="175" customFormat="false" ht="12.75" hidden="true" customHeight="false" outlineLevel="0" collapsed="false">
      <c r="A175" s="69" t="s">
        <v>12</v>
      </c>
      <c r="B175" s="69" t="n">
        <v>1</v>
      </c>
      <c r="C175" s="69" t="n">
        <v>165</v>
      </c>
      <c r="D175" s="70" t="n">
        <f aca="false">OphrsIn!D174/SurveyHrsIn!D175</f>
        <v>0.650537634408602</v>
      </c>
      <c r="E175" s="70" t="n">
        <f aca="false">OphrsIn!E174/SurveyHrsIn!E175</f>
        <v>0.978494623655914</v>
      </c>
      <c r="F175" s="70" t="n">
        <f aca="false">OphrsIn!F174/SurveyHrsIn!F175</f>
        <v>0.999856321839081</v>
      </c>
      <c r="G175" s="70" t="n">
        <f aca="false">OphrsIn!G174/SurveyHrsIn!G175</f>
        <v>0.879569892473118</v>
      </c>
      <c r="H175" s="70" t="n">
        <f aca="false">OphrsIn!H174/SurveyHrsIn!H175</f>
        <v>0.818333333333333</v>
      </c>
      <c r="I175" s="70" t="n">
        <f aca="false">OphrsIn!I174/SurveyHrsIn!I175</f>
        <v>0.972849462365591</v>
      </c>
      <c r="J175" s="70" t="n">
        <f aca="false">OphrsIn!J174/SurveyHrsIn!J175</f>
        <v>0.946388888888889</v>
      </c>
      <c r="K175" s="70" t="n">
        <f aca="false">OphrsIn!K174/SurveyHrsIn!K175</f>
        <v>0.989112903225807</v>
      </c>
      <c r="L175" s="70" t="n">
        <f aca="false">OphrsIn!L174/SurveyHrsIn!L175</f>
        <v>0.98239247311828</v>
      </c>
      <c r="M175" s="70" t="n">
        <f aca="false">OphrsIn!M174/SurveyHrsIn!M175</f>
        <v>0.996805555555556</v>
      </c>
      <c r="N175" s="70" t="n">
        <f aca="false">OphrsIn!N174/SurveyHrsIn!N175</f>
        <v>0.989112903225807</v>
      </c>
      <c r="O175" s="70" t="n">
        <f aca="false">OphrsIn!O174/SurveyHrsIn!O175</f>
        <v>0.838055555555556</v>
      </c>
      <c r="P175" s="70" t="n">
        <f aca="false">OphrsIn!P174/SurveyHrsIn!P175</f>
        <v>0.989516129032258</v>
      </c>
      <c r="Q175" s="70" t="n">
        <f aca="false">OphrsIn!Q174/SurveyHrsIn!Q175</f>
        <v>0.998387096774194</v>
      </c>
      <c r="R175" s="70" t="n">
        <f aca="false">OphrsIn!R174/SurveyHrsIn!R175</f>
        <v>0.963988095238095</v>
      </c>
      <c r="S175" s="70" t="n">
        <f aca="false">OphrsIn!S174/SurveyHrsIn!S175</f>
        <v>0.998924731182796</v>
      </c>
      <c r="T175" s="70" t="n">
        <f aca="false">OphrsIn!T174/SurveyHrsIn!T175</f>
        <v>0.974444444444444</v>
      </c>
      <c r="U175" s="70" t="n">
        <f aca="false">OphrsIn!U174/SurveyHrsIn!U175</f>
        <v>0.938172043010753</v>
      </c>
      <c r="V175" s="70" t="n">
        <f aca="false">OphrsIn!V174/SurveyHrsIn!V175</f>
        <v>0.988888888888889</v>
      </c>
      <c r="W175" s="70" t="n">
        <f aca="false">OphrsIn!W174/SurveyHrsIn!W175</f>
        <v>0.999731182795699</v>
      </c>
      <c r="X175" s="70" t="n">
        <f aca="false">OphrsIn!X174/SurveyHrsIn!X175</f>
        <v>0.998387096774194</v>
      </c>
      <c r="Y175" s="70" t="n">
        <f aca="false">OphrsIn!Y174/SurveyHrsIn!Y175</f>
        <v>0.985277777777778</v>
      </c>
      <c r="Z175" s="70" t="n">
        <f aca="false">OphrsIn!Z174/SurveyHrsIn!Z175</f>
        <v>0.999193548387097</v>
      </c>
      <c r="AA175" s="70" t="n">
        <f aca="false">OphrsIn!AA174/SurveyHrsIn!AA175</f>
        <v>0.943333333333333</v>
      </c>
      <c r="AB175" s="70" t="n">
        <f aca="false">OphrsIn!AB174/SurveyHrsIn!AB175</f>
        <v>0.993010752688172</v>
      </c>
      <c r="AC175" s="70" t="n">
        <f aca="false">OphrsIn!AC174/SurveyHrsIn!AC175</f>
        <v>0.99986559139785</v>
      </c>
      <c r="AD175" s="70" t="n">
        <f aca="false">OphrsIn!AD174/SurveyHrsIn!AD175</f>
        <v>0.991369047619048</v>
      </c>
      <c r="AE175" s="70" t="n">
        <f aca="false">OphrsIn!AE174/SurveyHrsIn!AE175</f>
        <v>0.939401478494624</v>
      </c>
      <c r="AF175" s="70"/>
      <c r="AG175" s="70"/>
      <c r="AH175" s="70"/>
      <c r="AI175" s="70"/>
      <c r="AJ175" s="70"/>
      <c r="AK175" s="70"/>
      <c r="AL175" s="70"/>
      <c r="AM175" s="70"/>
      <c r="AN175" s="70"/>
      <c r="AO175" s="70" t="n">
        <f aca="false">AVERAGE(E175:P175)</f>
        <v>0.948374003522432</v>
      </c>
      <c r="AP175" s="70" t="n">
        <f aca="false">AVERAGE(Q175:AB175)</f>
        <v>0.981811582607954</v>
      </c>
      <c r="AQ175" s="70" t="n">
        <f aca="false">AVERAGE(AC175:AN175)</f>
        <v>0.976878705837174</v>
      </c>
      <c r="AR175" s="70" t="n">
        <f aca="false">AVERAGE(E175:G175)</f>
        <v>0.952640279322704</v>
      </c>
      <c r="AS175" s="70" t="n">
        <f aca="false">AVERAGE(H175:J175)</f>
        <v>0.912523894862605</v>
      </c>
      <c r="AT175" s="70" t="n">
        <f aca="false">AVERAGE(K175:M175)</f>
        <v>0.989436977299881</v>
      </c>
      <c r="AU175" s="70" t="n">
        <f aca="false">AVERAGE(N175:P175)</f>
        <v>0.93889486260454</v>
      </c>
      <c r="AV175" s="70" t="n">
        <f aca="false">AVERAGE(Q175:S175)</f>
        <v>0.987099974398361</v>
      </c>
      <c r="AW175" s="70" t="n">
        <f aca="false">AVERAGE(T175:V175)</f>
        <v>0.967168458781362</v>
      </c>
      <c r="AX175" s="70" t="n">
        <f aca="false">AVERAGE(W175:Y175)</f>
        <v>0.994465352449223</v>
      </c>
      <c r="AY175" s="70" t="n">
        <f aca="false">AVERAGE(Z175:AB175)</f>
        <v>0.978512544802867</v>
      </c>
      <c r="AZ175" s="70" t="n">
        <f aca="false">AVERAGE(AC175:AE175)</f>
        <v>0.976878705837174</v>
      </c>
    </row>
    <row r="176" customFormat="false" ht="12.75" hidden="true" customHeight="false" outlineLevel="0" collapsed="false">
      <c r="A176" s="69" t="s">
        <v>12</v>
      </c>
      <c r="B176" s="69" t="n">
        <v>1</v>
      </c>
      <c r="C176" s="69" t="n">
        <v>166</v>
      </c>
      <c r="D176" s="70" t="n">
        <f aca="false">OphrsIn!D175/SurveyHrsIn!D176</f>
        <v>0.934139784946237</v>
      </c>
      <c r="E176" s="70" t="n">
        <f aca="false">OphrsIn!E175/SurveyHrsIn!E176</f>
        <v>0.969086021505376</v>
      </c>
      <c r="F176" s="70" t="n">
        <f aca="false">OphrsIn!F175/SurveyHrsIn!F176</f>
        <v>0.9625</v>
      </c>
      <c r="G176" s="70" t="n">
        <f aca="false">OphrsIn!G175/SurveyHrsIn!G176</f>
        <v>0.846370967741936</v>
      </c>
      <c r="H176" s="70" t="n">
        <f aca="false">OphrsIn!H175/SurveyHrsIn!H176</f>
        <v>0.796666666666667</v>
      </c>
      <c r="I176" s="70" t="n">
        <f aca="false">OphrsIn!I175/SurveyHrsIn!I176</f>
        <v>0.948252688172043</v>
      </c>
      <c r="J176" s="70" t="n">
        <f aca="false">OphrsIn!J175/SurveyHrsIn!J176</f>
        <v>0.913194444444444</v>
      </c>
      <c r="K176" s="70" t="n">
        <f aca="false">OphrsIn!K175/SurveyHrsIn!K176</f>
        <v>0.914247311827957</v>
      </c>
      <c r="L176" s="70" t="n">
        <f aca="false">OphrsIn!L175/SurveyHrsIn!L176</f>
        <v>0.762903225806452</v>
      </c>
      <c r="M176" s="70" t="n">
        <f aca="false">OphrsIn!M175/SurveyHrsIn!M176</f>
        <v>0.958194444444445</v>
      </c>
      <c r="N176" s="70" t="n">
        <f aca="false">OphrsIn!N175/SurveyHrsIn!N176</f>
        <v>0.917741935483871</v>
      </c>
      <c r="O176" s="70" t="n">
        <f aca="false">OphrsIn!O175/SurveyHrsIn!O176</f>
        <v>0.856805555555556</v>
      </c>
      <c r="P176" s="70" t="n">
        <f aca="false">OphrsIn!P175/SurveyHrsIn!P176</f>
        <v>0.706586021505376</v>
      </c>
      <c r="Q176" s="70" t="n">
        <f aca="false">OphrsIn!Q175/SurveyHrsIn!Q176</f>
        <v>0.939247311827957</v>
      </c>
      <c r="R176" s="70" t="n">
        <f aca="false">OphrsIn!R175/SurveyHrsIn!R176</f>
        <v>0.0276785714285714</v>
      </c>
      <c r="S176" s="70" t="n">
        <f aca="false">OphrsIn!S175/SurveyHrsIn!S176</f>
        <v>0.675</v>
      </c>
      <c r="T176" s="70" t="n">
        <f aca="false">OphrsIn!T175/SurveyHrsIn!T176</f>
        <v>0.84</v>
      </c>
      <c r="U176" s="70" t="n">
        <f aca="false">OphrsIn!U175/SurveyHrsIn!U176</f>
        <v>0.980241935483871</v>
      </c>
      <c r="V176" s="70" t="n">
        <f aca="false">OphrsIn!V175/SurveyHrsIn!V176</f>
        <v>0.919583333333333</v>
      </c>
      <c r="W176" s="70" t="n">
        <f aca="false">OphrsIn!W175/SurveyHrsIn!W176</f>
        <v>0.890591397849462</v>
      </c>
      <c r="X176" s="70" t="n">
        <f aca="false">OphrsIn!X175/SurveyHrsIn!X176</f>
        <v>0.954569892473118</v>
      </c>
      <c r="Y176" s="70" t="n">
        <f aca="false">OphrsIn!Y175/SurveyHrsIn!Y176</f>
        <v>0.973611111111111</v>
      </c>
      <c r="Z176" s="70" t="n">
        <f aca="false">OphrsIn!Z175/SurveyHrsIn!Z176</f>
        <v>0.985483870967742</v>
      </c>
      <c r="AA176" s="70" t="n">
        <f aca="false">OphrsIn!AA175/SurveyHrsIn!AA176</f>
        <v>0.973333333333333</v>
      </c>
      <c r="AB176" s="70" t="n">
        <f aca="false">OphrsIn!AB175/SurveyHrsIn!AB176</f>
        <v>0.989112903225807</v>
      </c>
      <c r="AC176" s="70" t="n">
        <f aca="false">OphrsIn!AC175/SurveyHrsIn!AC176</f>
        <v>0.99986559139785</v>
      </c>
      <c r="AD176" s="70" t="n">
        <f aca="false">OphrsIn!AD175/SurveyHrsIn!AD176</f>
        <v>0.949553571428571</v>
      </c>
      <c r="AE176" s="70" t="n">
        <f aca="false">OphrsIn!AE175/SurveyHrsIn!AE176</f>
        <v>0.96695376344086</v>
      </c>
      <c r="AF176" s="70"/>
      <c r="AG176" s="70"/>
      <c r="AH176" s="70"/>
      <c r="AI176" s="70"/>
      <c r="AJ176" s="70"/>
      <c r="AK176" s="70"/>
      <c r="AL176" s="70"/>
      <c r="AM176" s="70"/>
      <c r="AN176" s="70"/>
      <c r="AO176" s="70" t="n">
        <f aca="false">AVERAGE(E176:P176)</f>
        <v>0.87937910692951</v>
      </c>
      <c r="AP176" s="70" t="n">
        <f aca="false">AVERAGE(Q176:AB176)</f>
        <v>0.845704471752859</v>
      </c>
      <c r="AQ176" s="70" t="n">
        <f aca="false">AVERAGE(AC176:AN176)</f>
        <v>0.972124308755761</v>
      </c>
      <c r="AR176" s="70" t="n">
        <f aca="false">AVERAGE(E176:G176)</f>
        <v>0.925985663082437</v>
      </c>
      <c r="AS176" s="70" t="n">
        <f aca="false">AVERAGE(H176:J176)</f>
        <v>0.886037933094385</v>
      </c>
      <c r="AT176" s="70" t="n">
        <f aca="false">AVERAGE(K176:M176)</f>
        <v>0.878448327359618</v>
      </c>
      <c r="AU176" s="70" t="n">
        <f aca="false">AVERAGE(N176:P176)</f>
        <v>0.827044504181601</v>
      </c>
      <c r="AV176" s="70" t="n">
        <f aca="false">AVERAGE(Q176:S176)</f>
        <v>0.547308627752176</v>
      </c>
      <c r="AW176" s="70" t="n">
        <f aca="false">AVERAGE(T176:V176)</f>
        <v>0.913275089605735</v>
      </c>
      <c r="AX176" s="70" t="n">
        <f aca="false">AVERAGE(W176:Y176)</f>
        <v>0.939590800477897</v>
      </c>
      <c r="AY176" s="70" t="n">
        <f aca="false">AVERAGE(Z176:AB176)</f>
        <v>0.982643369175627</v>
      </c>
      <c r="AZ176" s="70" t="n">
        <f aca="false">AVERAGE(AC176:AE176)</f>
        <v>0.972124308755761</v>
      </c>
    </row>
    <row r="177" customFormat="false" ht="12.75" hidden="true" customHeight="false" outlineLevel="0" collapsed="false">
      <c r="A177" s="69" t="s">
        <v>12</v>
      </c>
      <c r="B177" s="69" t="n">
        <v>1</v>
      </c>
      <c r="C177" s="69" t="n">
        <v>167</v>
      </c>
      <c r="D177" s="70" t="n">
        <f aca="false">OphrsIn!D176/SurveyHrsIn!D177</f>
        <v>0.833333333333333</v>
      </c>
      <c r="E177" s="70" t="n">
        <f aca="false">OphrsIn!E176/SurveyHrsIn!E177</f>
        <v>0.774193548387097</v>
      </c>
      <c r="F177" s="70" t="n">
        <f aca="false">OphrsIn!F176/SurveyHrsIn!F177</f>
        <v>0.789942528735632</v>
      </c>
      <c r="G177" s="70" t="n">
        <f aca="false">OphrsIn!G176/SurveyHrsIn!G177</f>
        <v>0.806451612903226</v>
      </c>
      <c r="H177" s="70" t="n">
        <f aca="false">OphrsIn!H176/SurveyHrsIn!H177</f>
        <v>0.734583333333333</v>
      </c>
      <c r="I177" s="70" t="n">
        <f aca="false">OphrsIn!I176/SurveyHrsIn!I177</f>
        <v>0.925806451612903</v>
      </c>
      <c r="J177" s="70" t="n">
        <f aca="false">OphrsIn!J176/SurveyHrsIn!J177</f>
        <v>0.899027777777778</v>
      </c>
      <c r="K177" s="70" t="n">
        <f aca="false">OphrsIn!K176/SurveyHrsIn!K177</f>
        <v>0.934677419354839</v>
      </c>
      <c r="L177" s="70" t="n">
        <f aca="false">OphrsIn!L176/SurveyHrsIn!L177</f>
        <v>0.978225806451613</v>
      </c>
      <c r="M177" s="70" t="n">
        <f aca="false">OphrsIn!M176/SurveyHrsIn!M177</f>
        <v>0.9825</v>
      </c>
      <c r="N177" s="70" t="n">
        <f aca="false">OphrsIn!N176/SurveyHrsIn!N177</f>
        <v>0.993951612903226</v>
      </c>
      <c r="O177" s="70" t="n">
        <f aca="false">OphrsIn!O176/SurveyHrsIn!O177</f>
        <v>0.956388888888889</v>
      </c>
      <c r="P177" s="70" t="n">
        <f aca="false">OphrsIn!P176/SurveyHrsIn!P177</f>
        <v>0.956989247311828</v>
      </c>
      <c r="Q177" s="70" t="n">
        <f aca="false">OphrsIn!Q176/SurveyHrsIn!Q177</f>
        <v>0.993145161290323</v>
      </c>
      <c r="R177" s="70" t="n">
        <f aca="false">OphrsIn!R176/SurveyHrsIn!R177</f>
        <v>0.939732142857143</v>
      </c>
      <c r="S177" s="70" t="n">
        <f aca="false">OphrsIn!S176/SurveyHrsIn!S177</f>
        <v>0.885483870967742</v>
      </c>
      <c r="T177" s="70" t="n">
        <f aca="false">OphrsIn!T176/SurveyHrsIn!T177</f>
        <v>0.94375</v>
      </c>
      <c r="U177" s="70" t="n">
        <f aca="false">OphrsIn!U176/SurveyHrsIn!U177</f>
        <v>0.997043010752688</v>
      </c>
      <c r="V177" s="70" t="n">
        <f aca="false">OphrsIn!V176/SurveyHrsIn!V177</f>
        <v>0.965</v>
      </c>
      <c r="W177" s="70" t="n">
        <f aca="false">OphrsIn!W176/SurveyHrsIn!W177</f>
        <v>0.996236559139785</v>
      </c>
      <c r="X177" s="70" t="n">
        <f aca="false">OphrsIn!X176/SurveyHrsIn!X177</f>
        <v>0.997043010752688</v>
      </c>
      <c r="Y177" s="70" t="n">
        <f aca="false">OphrsIn!Y176/SurveyHrsIn!Y177</f>
        <v>0.979166666666667</v>
      </c>
      <c r="Z177" s="70" t="n">
        <f aca="false">OphrsIn!Z176/SurveyHrsIn!Z177</f>
        <v>0.994758064516129</v>
      </c>
      <c r="AA177" s="70" t="n">
        <f aca="false">OphrsIn!AA176/SurveyHrsIn!AA177</f>
        <v>0.999722222222222</v>
      </c>
      <c r="AB177" s="70" t="n">
        <f aca="false">OphrsIn!AB176/SurveyHrsIn!AB177</f>
        <v>0.976075268817204</v>
      </c>
      <c r="AC177" s="70" t="n">
        <f aca="false">OphrsIn!AC176/SurveyHrsIn!AC177</f>
        <v>0.983333333333333</v>
      </c>
      <c r="AD177" s="70" t="n">
        <f aca="false">OphrsIn!AD176/SurveyHrsIn!AD177</f>
        <v>0.991369047619048</v>
      </c>
      <c r="AE177" s="70" t="n">
        <f aca="false">OphrsIn!AE176/SurveyHrsIn!AE177</f>
        <v>0.978290456989247</v>
      </c>
      <c r="AF177" s="70"/>
      <c r="AG177" s="70"/>
      <c r="AH177" s="70"/>
      <c r="AI177" s="70"/>
      <c r="AJ177" s="70"/>
      <c r="AK177" s="70"/>
      <c r="AL177" s="70"/>
      <c r="AM177" s="70"/>
      <c r="AN177" s="70"/>
      <c r="AO177" s="70" t="n">
        <f aca="false">AVERAGE(E177:P177)</f>
        <v>0.89439485230503</v>
      </c>
      <c r="AP177" s="70" t="n">
        <f aca="false">AVERAGE(Q177:AB177)</f>
        <v>0.972262998165216</v>
      </c>
      <c r="AQ177" s="70" t="n">
        <f aca="false">AVERAGE(AC177:AN177)</f>
        <v>0.984330945980543</v>
      </c>
      <c r="AR177" s="70" t="n">
        <f aca="false">AVERAGE(E177:G177)</f>
        <v>0.790195896675318</v>
      </c>
      <c r="AS177" s="70" t="n">
        <f aca="false">AVERAGE(H177:J177)</f>
        <v>0.853139187574671</v>
      </c>
      <c r="AT177" s="70" t="n">
        <f aca="false">AVERAGE(K177:M177)</f>
        <v>0.965134408602151</v>
      </c>
      <c r="AU177" s="70" t="n">
        <f aca="false">AVERAGE(N177:P177)</f>
        <v>0.969109916367981</v>
      </c>
      <c r="AV177" s="70" t="n">
        <f aca="false">AVERAGE(Q177:S177)</f>
        <v>0.939453725038402</v>
      </c>
      <c r="AW177" s="70" t="n">
        <f aca="false">AVERAGE(T177:V177)</f>
        <v>0.968597670250896</v>
      </c>
      <c r="AX177" s="70" t="n">
        <f aca="false">AVERAGE(W177:Y177)</f>
        <v>0.99081541218638</v>
      </c>
      <c r="AY177" s="70" t="n">
        <f aca="false">AVERAGE(Z177:AB177)</f>
        <v>0.990185185185185</v>
      </c>
      <c r="AZ177" s="70" t="n">
        <f aca="false">AVERAGE(AC177:AE177)</f>
        <v>0.984330945980543</v>
      </c>
    </row>
    <row r="178" customFormat="false" ht="12.75" hidden="true" customHeight="false" outlineLevel="0" collapsed="false">
      <c r="A178" s="69" t="s">
        <v>12</v>
      </c>
      <c r="B178" s="69" t="n">
        <v>1</v>
      </c>
      <c r="C178" s="69" t="n">
        <v>168</v>
      </c>
      <c r="D178" s="70" t="n">
        <f aca="false">OphrsIn!D177/SurveyHrsIn!D178</f>
        <v>0.791666666666667</v>
      </c>
      <c r="E178" s="70" t="n">
        <f aca="false">OphrsIn!E177/SurveyHrsIn!E178</f>
        <v>0.995967741935484</v>
      </c>
      <c r="F178" s="70" t="n">
        <f aca="false">OphrsIn!F177/SurveyHrsIn!F178</f>
        <v>0.958333333333333</v>
      </c>
      <c r="G178" s="70" t="n">
        <f aca="false">OphrsIn!G177/SurveyHrsIn!G178</f>
        <v>0.853091397849462</v>
      </c>
      <c r="H178" s="70" t="n">
        <f aca="false">OphrsIn!H177/SurveyHrsIn!H178</f>
        <v>0.852361111111111</v>
      </c>
      <c r="I178" s="70" t="n">
        <f aca="false">OphrsIn!I177/SurveyHrsIn!I178</f>
        <v>0.99986559139785</v>
      </c>
      <c r="J178" s="70" t="n">
        <f aca="false">OphrsIn!J177/SurveyHrsIn!J178</f>
        <v>0.999444444444445</v>
      </c>
      <c r="K178" s="70" t="n">
        <f aca="false">OphrsIn!K177/SurveyHrsIn!K178</f>
        <v>0.989381720430108</v>
      </c>
      <c r="L178" s="70" t="n">
        <f aca="false">OphrsIn!L177/SurveyHrsIn!L178</f>
        <v>0.984005376344086</v>
      </c>
      <c r="M178" s="70" t="n">
        <f aca="false">OphrsIn!M177/SurveyHrsIn!M178</f>
        <v>0.998472222222222</v>
      </c>
      <c r="N178" s="70" t="n">
        <f aca="false">OphrsIn!N177/SurveyHrsIn!N178</f>
        <v>0.999731182795699</v>
      </c>
      <c r="O178" s="70" t="n">
        <f aca="false">OphrsIn!O177/SurveyHrsIn!O178</f>
        <v>0.999861111111111</v>
      </c>
      <c r="P178" s="70" t="n">
        <f aca="false">OphrsIn!P177/SurveyHrsIn!P178</f>
        <v>0.999462365591398</v>
      </c>
      <c r="Q178" s="70" t="n">
        <f aca="false">OphrsIn!Q177/SurveyHrsIn!Q178</f>
        <v>0.998521505376344</v>
      </c>
      <c r="R178" s="70" t="n">
        <f aca="false">OphrsIn!R177/SurveyHrsIn!R178</f>
        <v>0.644940476190476</v>
      </c>
      <c r="S178" s="70" t="n">
        <f aca="false">OphrsIn!S177/SurveyHrsIn!S178</f>
        <v>0.995967741935484</v>
      </c>
      <c r="T178" s="70" t="n">
        <f aca="false">OphrsIn!T177/SurveyHrsIn!T178</f>
        <v>0.962777777777778</v>
      </c>
      <c r="U178" s="70" t="n">
        <f aca="false">OphrsIn!U177/SurveyHrsIn!U178</f>
        <v>0.977016129032258</v>
      </c>
      <c r="V178" s="70" t="n">
        <f aca="false">OphrsIn!V177/SurveyHrsIn!V178</f>
        <v>0.947361111111111</v>
      </c>
      <c r="W178" s="70" t="n">
        <f aca="false">OphrsIn!W177/SurveyHrsIn!W178</f>
        <v>0.908198924731183</v>
      </c>
      <c r="X178" s="70" t="n">
        <f aca="false">OphrsIn!X177/SurveyHrsIn!X178</f>
        <v>0.864112903225807</v>
      </c>
      <c r="Y178" s="70" t="n">
        <f aca="false">OphrsIn!Y177/SurveyHrsIn!Y178</f>
        <v>0.984166666666667</v>
      </c>
      <c r="Z178" s="70" t="n">
        <f aca="false">OphrsIn!Z177/SurveyHrsIn!Z178</f>
        <v>0.989784946236559</v>
      </c>
      <c r="AA178" s="70" t="n">
        <f aca="false">OphrsIn!AA177/SurveyHrsIn!AA178</f>
        <v>0.999722222222222</v>
      </c>
      <c r="AB178" s="70" t="n">
        <f aca="false">OphrsIn!AB177/SurveyHrsIn!AB178</f>
        <v>0.991935483870968</v>
      </c>
      <c r="AC178" s="70" t="n">
        <f aca="false">OphrsIn!AC177/SurveyHrsIn!AC178</f>
        <v>0.999731182795699</v>
      </c>
      <c r="AD178" s="70" t="n">
        <f aca="false">OphrsIn!AD177/SurveyHrsIn!AD178</f>
        <v>0.969196428571429</v>
      </c>
      <c r="AE178" s="70" t="n">
        <f aca="false">OphrsIn!AE177/SurveyHrsIn!AE178</f>
        <v>0.95979126344086</v>
      </c>
      <c r="AF178" s="70"/>
      <c r="AG178" s="70"/>
      <c r="AH178" s="70"/>
      <c r="AI178" s="70"/>
      <c r="AJ178" s="70"/>
      <c r="AK178" s="70"/>
      <c r="AL178" s="70"/>
      <c r="AM178" s="70"/>
      <c r="AN178" s="70"/>
      <c r="AO178" s="70" t="n">
        <f aca="false">AVERAGE(E178:P178)</f>
        <v>0.969164799880526</v>
      </c>
      <c r="AP178" s="70" t="n">
        <f aca="false">AVERAGE(Q178:AB178)</f>
        <v>0.938708824031405</v>
      </c>
      <c r="AQ178" s="70" t="n">
        <f aca="false">AVERAGE(AC178:AN178)</f>
        <v>0.976239624935996</v>
      </c>
      <c r="AR178" s="70" t="n">
        <f aca="false">AVERAGE(E178:G178)</f>
        <v>0.935797491039427</v>
      </c>
      <c r="AS178" s="70" t="n">
        <f aca="false">AVERAGE(H178:J178)</f>
        <v>0.950557048984468</v>
      </c>
      <c r="AT178" s="70" t="n">
        <f aca="false">AVERAGE(K178:M178)</f>
        <v>0.990619772998805</v>
      </c>
      <c r="AU178" s="70" t="n">
        <f aca="false">AVERAGE(N178:P178)</f>
        <v>0.999684886499403</v>
      </c>
      <c r="AV178" s="70" t="n">
        <f aca="false">AVERAGE(Q178:S178)</f>
        <v>0.879809907834101</v>
      </c>
      <c r="AW178" s="70" t="n">
        <f aca="false">AVERAGE(T178:V178)</f>
        <v>0.962385005973716</v>
      </c>
      <c r="AX178" s="70" t="n">
        <f aca="false">AVERAGE(W178:Y178)</f>
        <v>0.918826164874552</v>
      </c>
      <c r="AY178" s="70" t="n">
        <f aca="false">AVERAGE(Z178:AB178)</f>
        <v>0.99381421744325</v>
      </c>
      <c r="AZ178" s="70" t="n">
        <f aca="false">AVERAGE(AC178:AE178)</f>
        <v>0.976239624935996</v>
      </c>
    </row>
    <row r="179" customFormat="false" ht="12.75" hidden="true" customHeight="false" outlineLevel="0" collapsed="false">
      <c r="A179" s="69" t="s">
        <v>12</v>
      </c>
      <c r="B179" s="69" t="n">
        <v>1</v>
      </c>
      <c r="C179" s="69" t="n">
        <v>169</v>
      </c>
      <c r="D179" s="70" t="n">
        <f aca="false">OphrsIn!D178/SurveyHrsIn!D179</f>
        <v>0.978494623655914</v>
      </c>
      <c r="E179" s="70" t="n">
        <f aca="false">OphrsIn!E178/SurveyHrsIn!E179</f>
        <v>0.997311827956989</v>
      </c>
      <c r="F179" s="70" t="n">
        <f aca="false">OphrsIn!F178/SurveyHrsIn!F179</f>
        <v>0.991954022988506</v>
      </c>
      <c r="G179" s="70" t="n">
        <f aca="false">OphrsIn!G178/SurveyHrsIn!G179</f>
        <v>0.940188172043011</v>
      </c>
      <c r="H179" s="70" t="n">
        <f aca="false">OphrsIn!H178/SurveyHrsIn!H179</f>
        <v>0.825972222222222</v>
      </c>
      <c r="I179" s="70" t="n">
        <f aca="false">OphrsIn!I178/SurveyHrsIn!I179</f>
        <v>0.838306451612903</v>
      </c>
      <c r="J179" s="70" t="n">
        <f aca="false">OphrsIn!J178/SurveyHrsIn!J179</f>
        <v>0.941805555555556</v>
      </c>
      <c r="K179" s="70" t="n">
        <f aca="false">OphrsIn!K178/SurveyHrsIn!K179</f>
        <v>0.981451612903226</v>
      </c>
      <c r="L179" s="70" t="n">
        <f aca="false">OphrsIn!L178/SurveyHrsIn!L179</f>
        <v>0.992069892473118</v>
      </c>
      <c r="M179" s="70" t="n">
        <f aca="false">OphrsIn!M178/SurveyHrsIn!M179</f>
        <v>0.922916666666667</v>
      </c>
      <c r="N179" s="70" t="n">
        <f aca="false">OphrsIn!N178/SurveyHrsIn!N179</f>
        <v>0.943548387096774</v>
      </c>
      <c r="O179" s="70" t="n">
        <f aca="false">OphrsIn!O178/SurveyHrsIn!O179</f>
        <v>0.995694444444444</v>
      </c>
      <c r="P179" s="70" t="n">
        <f aca="false">OphrsIn!P178/SurveyHrsIn!P179</f>
        <v>0.987903225806452</v>
      </c>
      <c r="Q179" s="70" t="n">
        <f aca="false">OphrsIn!Q178/SurveyHrsIn!Q179</f>
        <v>0.998655913978495</v>
      </c>
      <c r="R179" s="70" t="n">
        <f aca="false">OphrsIn!R178/SurveyHrsIn!R179</f>
        <v>0.97827380952381</v>
      </c>
      <c r="S179" s="70" t="n">
        <f aca="false">OphrsIn!S178/SurveyHrsIn!S179</f>
        <v>0.958870967741936</v>
      </c>
      <c r="T179" s="70" t="n">
        <f aca="false">OphrsIn!T178/SurveyHrsIn!T179</f>
        <v>0.985416666666667</v>
      </c>
      <c r="U179" s="70" t="n">
        <f aca="false">OphrsIn!U178/SurveyHrsIn!U179</f>
        <v>0.970967741935484</v>
      </c>
      <c r="V179" s="70" t="n">
        <f aca="false">OphrsIn!V178/SurveyHrsIn!V179</f>
        <v>0.982638888888889</v>
      </c>
      <c r="W179" s="70" t="n">
        <f aca="false">OphrsIn!W178/SurveyHrsIn!W179</f>
        <v>0.963978494623656</v>
      </c>
      <c r="X179" s="70" t="n">
        <f aca="false">OphrsIn!X178/SurveyHrsIn!X179</f>
        <v>0.98239247311828</v>
      </c>
      <c r="Y179" s="70" t="n">
        <f aca="false">OphrsIn!Y178/SurveyHrsIn!Y179</f>
        <v>0.975416666666667</v>
      </c>
      <c r="Z179" s="70" t="n">
        <f aca="false">OphrsIn!Z178/SurveyHrsIn!Z179</f>
        <v>0.98736559139785</v>
      </c>
      <c r="AA179" s="70" t="n">
        <f aca="false">OphrsIn!AA178/SurveyHrsIn!AA179</f>
        <v>0.984027777777778</v>
      </c>
      <c r="AB179" s="70" t="n">
        <f aca="false">OphrsIn!AB178/SurveyHrsIn!AB179</f>
        <v>0.971774193548387</v>
      </c>
      <c r="AC179" s="70" t="n">
        <f aca="false">OphrsIn!AC178/SurveyHrsIn!AC179</f>
        <v>0.919489247311828</v>
      </c>
      <c r="AD179" s="70" t="n">
        <f aca="false">OphrsIn!AD178/SurveyHrsIn!AD179</f>
        <v>0.932142857142857</v>
      </c>
      <c r="AE179" s="70" t="n">
        <f aca="false">OphrsIn!AE178/SurveyHrsIn!AE179</f>
        <v>0.962586962365592</v>
      </c>
      <c r="AF179" s="70"/>
      <c r="AG179" s="70"/>
      <c r="AH179" s="70"/>
      <c r="AI179" s="70"/>
      <c r="AJ179" s="70"/>
      <c r="AK179" s="70"/>
      <c r="AL179" s="70"/>
      <c r="AM179" s="70"/>
      <c r="AN179" s="70"/>
      <c r="AO179" s="70" t="n">
        <f aca="false">AVERAGE(E179:P179)</f>
        <v>0.946593540147489</v>
      </c>
      <c r="AP179" s="70" t="n">
        <f aca="false">AVERAGE(Q179:AB179)</f>
        <v>0.978314932155658</v>
      </c>
      <c r="AQ179" s="70" t="n">
        <f aca="false">AVERAGE(AC179:AN179)</f>
        <v>0.938073022273426</v>
      </c>
      <c r="AR179" s="70" t="n">
        <f aca="false">AVERAGE(E179:G179)</f>
        <v>0.976484674329502</v>
      </c>
      <c r="AS179" s="70" t="n">
        <f aca="false">AVERAGE(H179:J179)</f>
        <v>0.868694743130227</v>
      </c>
      <c r="AT179" s="70" t="n">
        <f aca="false">AVERAGE(K179:M179)</f>
        <v>0.965479390681004</v>
      </c>
      <c r="AU179" s="70" t="n">
        <f aca="false">AVERAGE(N179:P179)</f>
        <v>0.975715352449223</v>
      </c>
      <c r="AV179" s="70" t="n">
        <f aca="false">AVERAGE(Q179:S179)</f>
        <v>0.978600230414747</v>
      </c>
      <c r="AW179" s="70" t="n">
        <f aca="false">AVERAGE(T179:V179)</f>
        <v>0.979674432497013</v>
      </c>
      <c r="AX179" s="70" t="n">
        <f aca="false">AVERAGE(W179:Y179)</f>
        <v>0.973929211469534</v>
      </c>
      <c r="AY179" s="70" t="n">
        <f aca="false">AVERAGE(Z179:AB179)</f>
        <v>0.981055854241338</v>
      </c>
      <c r="AZ179" s="70" t="n">
        <f aca="false">AVERAGE(AC179:AE179)</f>
        <v>0.938073022273426</v>
      </c>
    </row>
    <row r="180" customFormat="false" ht="12.75" hidden="true" customHeight="false" outlineLevel="0" collapsed="false">
      <c r="A180" s="69" t="s">
        <v>12</v>
      </c>
      <c r="B180" s="69" t="n">
        <v>1</v>
      </c>
      <c r="C180" s="69" t="n">
        <v>170</v>
      </c>
      <c r="D180" s="70" t="n">
        <f aca="false">OphrsIn!D179/SurveyHrsIn!D180</f>
        <v>0.850806451612903</v>
      </c>
      <c r="E180" s="70" t="n">
        <f aca="false">OphrsIn!E179/SurveyHrsIn!E180</f>
        <v>0.852150537634409</v>
      </c>
      <c r="F180" s="70" t="n">
        <f aca="false">OphrsIn!F179/SurveyHrsIn!F180</f>
        <v>0.998850574712644</v>
      </c>
      <c r="G180" s="70" t="n">
        <f aca="false">OphrsIn!G179/SurveyHrsIn!G180</f>
        <v>0.941129032258065</v>
      </c>
      <c r="H180" s="70" t="n">
        <f aca="false">OphrsIn!H179/SurveyHrsIn!H180</f>
        <v>0.859722222222222</v>
      </c>
      <c r="I180" s="70" t="n">
        <f aca="false">OphrsIn!I179/SurveyHrsIn!I180</f>
        <v>0.983467741935484</v>
      </c>
      <c r="J180" s="70" t="n">
        <f aca="false">OphrsIn!J179/SurveyHrsIn!J180</f>
        <v>0.991805555555556</v>
      </c>
      <c r="K180" s="70" t="n">
        <f aca="false">OphrsIn!K179/SurveyHrsIn!K180</f>
        <v>0.989112903225807</v>
      </c>
      <c r="L180" s="70" t="n">
        <f aca="false">OphrsIn!L179/SurveyHrsIn!L180</f>
        <v>0.99260752688172</v>
      </c>
      <c r="M180" s="70" t="n">
        <f aca="false">OphrsIn!M179/SurveyHrsIn!M180</f>
        <v>0.996527777777778</v>
      </c>
      <c r="N180" s="70" t="n">
        <f aca="false">OphrsIn!N179/SurveyHrsIn!N180</f>
        <v>0.996505376344086</v>
      </c>
      <c r="O180" s="70" t="n">
        <f aca="false">OphrsIn!O179/SurveyHrsIn!O180</f>
        <v>0.988888888888889</v>
      </c>
      <c r="P180" s="70" t="n">
        <f aca="false">OphrsIn!P179/SurveyHrsIn!P180</f>
        <v>0.883064516129032</v>
      </c>
      <c r="Q180" s="70" t="n">
        <f aca="false">OphrsIn!Q179/SurveyHrsIn!Q180</f>
        <v>0.906317204301075</v>
      </c>
      <c r="R180" s="70" t="n">
        <f aca="false">OphrsIn!R179/SurveyHrsIn!R180</f>
        <v>0.870833333333333</v>
      </c>
      <c r="S180" s="70" t="n">
        <f aca="false">OphrsIn!S179/SurveyHrsIn!S180</f>
        <v>0.999059139784946</v>
      </c>
      <c r="T180" s="70" t="n">
        <f aca="false">OphrsIn!T179/SurveyHrsIn!T180</f>
        <v>0.973888888888889</v>
      </c>
      <c r="U180" s="70" t="n">
        <f aca="false">OphrsIn!U179/SurveyHrsIn!U180</f>
        <v>0.994086021505376</v>
      </c>
      <c r="V180" s="70" t="n">
        <f aca="false">OphrsIn!V179/SurveyHrsIn!V180</f>
        <v>0.965833333333333</v>
      </c>
      <c r="W180" s="70" t="n">
        <f aca="false">OphrsIn!W179/SurveyHrsIn!W180</f>
        <v>0.996908602150538</v>
      </c>
      <c r="X180" s="70" t="n">
        <f aca="false">OphrsIn!X179/SurveyHrsIn!X180</f>
        <v>0.989247311827957</v>
      </c>
      <c r="Y180" s="70" t="n">
        <f aca="false">OphrsIn!Y179/SurveyHrsIn!Y180</f>
        <v>0.986527777777778</v>
      </c>
      <c r="Z180" s="70" t="n">
        <f aca="false">OphrsIn!Z179/SurveyHrsIn!Z180</f>
        <v>0.996639784946237</v>
      </c>
      <c r="AA180" s="70" t="n">
        <f aca="false">OphrsIn!AA179/SurveyHrsIn!AA180</f>
        <v>0.979027777777778</v>
      </c>
      <c r="AB180" s="70" t="n">
        <f aca="false">OphrsIn!AB179/SurveyHrsIn!AB180</f>
        <v>0.993010752688172</v>
      </c>
      <c r="AC180" s="70" t="n">
        <f aca="false">OphrsIn!AC179/SurveyHrsIn!AC180</f>
        <v>0.999462365591398</v>
      </c>
      <c r="AD180" s="70" t="n">
        <f aca="false">OphrsIn!AD179/SurveyHrsIn!AD180</f>
        <v>0.983184523809524</v>
      </c>
      <c r="AE180" s="70" t="n">
        <f aca="false">OphrsIn!AE179/SurveyHrsIn!AE180</f>
        <v>0.951793279569893</v>
      </c>
      <c r="AF180" s="70"/>
      <c r="AG180" s="70"/>
      <c r="AH180" s="70"/>
      <c r="AI180" s="70"/>
      <c r="AJ180" s="70"/>
      <c r="AK180" s="70"/>
      <c r="AL180" s="70"/>
      <c r="AM180" s="70"/>
      <c r="AN180" s="70"/>
      <c r="AO180" s="70" t="n">
        <f aca="false">AVERAGE(E180:P180)</f>
        <v>0.956152721130474</v>
      </c>
      <c r="AP180" s="70" t="n">
        <f aca="false">AVERAGE(Q180:AB180)</f>
        <v>0.970948327359618</v>
      </c>
      <c r="AQ180" s="70" t="n">
        <f aca="false">AVERAGE(AC180:AN180)</f>
        <v>0.978146722990272</v>
      </c>
      <c r="AR180" s="70" t="n">
        <f aca="false">AVERAGE(E180:G180)</f>
        <v>0.930710048201706</v>
      </c>
      <c r="AS180" s="70" t="n">
        <f aca="false">AVERAGE(H180:J180)</f>
        <v>0.944998506571087</v>
      </c>
      <c r="AT180" s="70" t="n">
        <f aca="false">AVERAGE(K180:M180)</f>
        <v>0.992749402628435</v>
      </c>
      <c r="AU180" s="70" t="n">
        <f aca="false">AVERAGE(N180:P180)</f>
        <v>0.956152927120669</v>
      </c>
      <c r="AV180" s="70" t="n">
        <f aca="false">AVERAGE(Q180:S180)</f>
        <v>0.925403225806452</v>
      </c>
      <c r="AW180" s="70" t="n">
        <f aca="false">AVERAGE(T180:V180)</f>
        <v>0.977936081242533</v>
      </c>
      <c r="AX180" s="70" t="n">
        <f aca="false">AVERAGE(W180:Y180)</f>
        <v>0.990894563918757</v>
      </c>
      <c r="AY180" s="70" t="n">
        <f aca="false">AVERAGE(Z180:AB180)</f>
        <v>0.989559438470729</v>
      </c>
      <c r="AZ180" s="70" t="n">
        <f aca="false">AVERAGE(AC180:AE180)</f>
        <v>0.978146722990272</v>
      </c>
    </row>
    <row r="181" customFormat="false" ht="12.75" hidden="true" customHeight="false" outlineLevel="0" collapsed="false">
      <c r="A181" s="69" t="s">
        <v>12</v>
      </c>
      <c r="B181" s="69" t="n">
        <v>1</v>
      </c>
      <c r="C181" s="69" t="n">
        <v>171</v>
      </c>
      <c r="D181" s="70" t="n">
        <f aca="false">OphrsIn!D180/SurveyHrsIn!D181</f>
        <v>0.987903225806452</v>
      </c>
      <c r="E181" s="70" t="n">
        <f aca="false">OphrsIn!E180/SurveyHrsIn!E181</f>
        <v>0.990591397849462</v>
      </c>
      <c r="F181" s="70" t="n">
        <f aca="false">OphrsIn!F180/SurveyHrsIn!F181</f>
        <v>0.974137931034483</v>
      </c>
      <c r="G181" s="70" t="n">
        <f aca="false">OphrsIn!G180/SurveyHrsIn!G181</f>
        <v>0.882930107526882</v>
      </c>
      <c r="H181" s="70" t="n">
        <f aca="false">OphrsIn!H180/SurveyHrsIn!H181</f>
        <v>0.77125</v>
      </c>
      <c r="I181" s="70" t="n">
        <f aca="false">OphrsIn!I180/SurveyHrsIn!I181</f>
        <v>0.99986559139785</v>
      </c>
      <c r="J181" s="70" t="n">
        <f aca="false">OphrsIn!J180/SurveyHrsIn!J181</f>
        <v>0.906527777777778</v>
      </c>
      <c r="K181" s="70" t="n">
        <f aca="false">OphrsIn!K180/SurveyHrsIn!K181</f>
        <v>0.983736559139785</v>
      </c>
      <c r="L181" s="70" t="n">
        <f aca="false">OphrsIn!L180/SurveyHrsIn!L181</f>
        <v>0.993010752688172</v>
      </c>
      <c r="M181" s="70" t="n">
        <f aca="false">OphrsIn!M180/SurveyHrsIn!M181</f>
        <v>0.989027777777778</v>
      </c>
      <c r="N181" s="70" t="n">
        <f aca="false">OphrsIn!N180/SurveyHrsIn!N181</f>
        <v>0.980241935483871</v>
      </c>
      <c r="O181" s="70" t="n">
        <f aca="false">OphrsIn!O180/SurveyHrsIn!O181</f>
        <v>0.88625</v>
      </c>
      <c r="P181" s="70" t="n">
        <f aca="false">OphrsIn!P180/SurveyHrsIn!P181</f>
        <v>0.955241935483871</v>
      </c>
      <c r="Q181" s="70" t="n">
        <f aca="false">OphrsIn!Q180/SurveyHrsIn!Q181</f>
        <v>0.781451612903226</v>
      </c>
      <c r="R181" s="70" t="n">
        <f aca="false">OphrsIn!R180/SurveyHrsIn!R181</f>
        <v>0.725</v>
      </c>
      <c r="S181" s="70" t="n">
        <f aca="false">OphrsIn!S180/SurveyHrsIn!S181</f>
        <v>0.971908602150538</v>
      </c>
      <c r="T181" s="70" t="n">
        <f aca="false">OphrsIn!T180/SurveyHrsIn!T181</f>
        <v>0.949722222222222</v>
      </c>
      <c r="U181" s="70" t="n">
        <f aca="false">OphrsIn!U180/SurveyHrsIn!U181</f>
        <v>0.98239247311828</v>
      </c>
      <c r="V181" s="70" t="n">
        <f aca="false">OphrsIn!V180/SurveyHrsIn!V181</f>
        <v>0.755138888888889</v>
      </c>
      <c r="W181" s="70" t="n">
        <f aca="false">OphrsIn!W180/SurveyHrsIn!W181</f>
        <v>0.996505376344086</v>
      </c>
      <c r="X181" s="70" t="n">
        <f aca="false">OphrsIn!X180/SurveyHrsIn!X181</f>
        <v>0.993682795698925</v>
      </c>
      <c r="Y181" s="70" t="n">
        <f aca="false">OphrsIn!Y180/SurveyHrsIn!Y181</f>
        <v>0.979861111111111</v>
      </c>
      <c r="Z181" s="70" t="n">
        <f aca="false">OphrsIn!Z180/SurveyHrsIn!Z181</f>
        <v>0.993010752688172</v>
      </c>
      <c r="AA181" s="70" t="n">
        <f aca="false">OphrsIn!AA180/SurveyHrsIn!AA181</f>
        <v>0.995694444444444</v>
      </c>
      <c r="AB181" s="70" t="n">
        <f aca="false">OphrsIn!AB180/SurveyHrsIn!AB181</f>
        <v>0.991263440860215</v>
      </c>
      <c r="AC181" s="70" t="n">
        <f aca="false">OphrsIn!AC180/SurveyHrsIn!AC181</f>
        <v>0.998118279569893</v>
      </c>
      <c r="AD181" s="70" t="n">
        <f aca="false">OphrsIn!AD180/SurveyHrsIn!AD181</f>
        <v>0.990922619047619</v>
      </c>
      <c r="AE181" s="70" t="n">
        <f aca="false">OphrsIn!AE180/SurveyHrsIn!AE181</f>
        <v>0.962326344086022</v>
      </c>
      <c r="AF181" s="70"/>
      <c r="AG181" s="70"/>
      <c r="AH181" s="70"/>
      <c r="AI181" s="70"/>
      <c r="AJ181" s="70"/>
      <c r="AK181" s="70"/>
      <c r="AL181" s="70"/>
      <c r="AM181" s="70"/>
      <c r="AN181" s="70"/>
      <c r="AO181" s="70" t="n">
        <f aca="false">AVERAGE(E181:P181)</f>
        <v>0.942734313846661</v>
      </c>
      <c r="AP181" s="70" t="n">
        <f aca="false">AVERAGE(Q181:AB181)</f>
        <v>0.926302643369176</v>
      </c>
      <c r="AQ181" s="70" t="n">
        <f aca="false">AVERAGE(AC181:AN181)</f>
        <v>0.983789080901178</v>
      </c>
      <c r="AR181" s="70" t="n">
        <f aca="false">AVERAGE(E181:G181)</f>
        <v>0.949219812136942</v>
      </c>
      <c r="AS181" s="70" t="n">
        <f aca="false">AVERAGE(H181:J181)</f>
        <v>0.892547789725209</v>
      </c>
      <c r="AT181" s="70" t="n">
        <f aca="false">AVERAGE(K181:M181)</f>
        <v>0.988591696535245</v>
      </c>
      <c r="AU181" s="70" t="n">
        <f aca="false">AVERAGE(N181:P181)</f>
        <v>0.940577956989247</v>
      </c>
      <c r="AV181" s="70" t="n">
        <f aca="false">AVERAGE(Q181:S181)</f>
        <v>0.826120071684588</v>
      </c>
      <c r="AW181" s="70" t="n">
        <f aca="false">AVERAGE(T181:V181)</f>
        <v>0.89575119474313</v>
      </c>
      <c r="AX181" s="70" t="n">
        <f aca="false">AVERAGE(W181:Y181)</f>
        <v>0.990016427718041</v>
      </c>
      <c r="AY181" s="70" t="n">
        <f aca="false">AVERAGE(Z181:AB181)</f>
        <v>0.993322879330944</v>
      </c>
      <c r="AZ181" s="70" t="n">
        <f aca="false">AVERAGE(AC181:AE181)</f>
        <v>0.983789080901178</v>
      </c>
    </row>
    <row r="182" customFormat="false" ht="12.75" hidden="true" customHeight="false" outlineLevel="0" collapsed="false">
      <c r="A182" s="69" t="s">
        <v>12</v>
      </c>
      <c r="B182" s="69" t="n">
        <v>1</v>
      </c>
      <c r="C182" s="69" t="n">
        <v>172</v>
      </c>
      <c r="D182" s="70" t="n">
        <f aca="false">OphrsIn!D181/SurveyHrsIn!D182</f>
        <v>0.461021505376344</v>
      </c>
      <c r="E182" s="70" t="n">
        <f aca="false">OphrsIn!E181/SurveyHrsIn!E182</f>
        <v>0.772849462365591</v>
      </c>
      <c r="F182" s="70" t="n">
        <f aca="false">OphrsIn!F181/SurveyHrsIn!F182</f>
        <v>1</v>
      </c>
      <c r="G182" s="70" t="n">
        <f aca="false">OphrsIn!G181/SurveyHrsIn!G182</f>
        <v>0.912231182795699</v>
      </c>
      <c r="H182" s="70" t="n">
        <f aca="false">OphrsIn!H181/SurveyHrsIn!H182</f>
        <v>0.8175</v>
      </c>
      <c r="I182" s="70" t="n">
        <f aca="false">OphrsIn!I181/SurveyHrsIn!I182</f>
        <v>0.99986559139785</v>
      </c>
      <c r="J182" s="70" t="n">
        <f aca="false">OphrsIn!J181/SurveyHrsIn!J182</f>
        <v>0.995138888888889</v>
      </c>
      <c r="K182" s="70" t="n">
        <f aca="false">OphrsIn!K181/SurveyHrsIn!K182</f>
        <v>0.983198924731183</v>
      </c>
      <c r="L182" s="70" t="n">
        <f aca="false">OphrsIn!L181/SurveyHrsIn!L182</f>
        <v>0.98991935483871</v>
      </c>
      <c r="M182" s="70" t="n">
        <f aca="false">OphrsIn!M181/SurveyHrsIn!M182</f>
        <v>0.995833333333333</v>
      </c>
      <c r="N182" s="70" t="n">
        <f aca="false">OphrsIn!N181/SurveyHrsIn!N182</f>
        <v>0.996505376344086</v>
      </c>
      <c r="O182" s="70" t="n">
        <f aca="false">OphrsIn!O181/SurveyHrsIn!O182</f>
        <v>0.899444444444445</v>
      </c>
      <c r="P182" s="70" t="n">
        <f aca="false">OphrsIn!P181/SurveyHrsIn!P182</f>
        <v>0.88508064516129</v>
      </c>
      <c r="Q182" s="70" t="n">
        <f aca="false">OphrsIn!Q181/SurveyHrsIn!Q182</f>
        <v>0.985887096774194</v>
      </c>
      <c r="R182" s="70" t="n">
        <f aca="false">OphrsIn!R181/SurveyHrsIn!R182</f>
        <v>0.949255952380952</v>
      </c>
      <c r="S182" s="70" t="n">
        <f aca="false">OphrsIn!S181/SurveyHrsIn!S182</f>
        <v>0.907930107526882</v>
      </c>
      <c r="T182" s="70" t="n">
        <f aca="false">OphrsIn!T181/SurveyHrsIn!T182</f>
        <v>0.935694444444445</v>
      </c>
      <c r="U182" s="70" t="n">
        <f aca="false">OphrsIn!U181/SurveyHrsIn!U182</f>
        <v>0.987903225806452</v>
      </c>
      <c r="V182" s="70" t="n">
        <f aca="false">OphrsIn!V181/SurveyHrsIn!V182</f>
        <v>0.989444444444445</v>
      </c>
      <c r="W182" s="70" t="n">
        <f aca="false">OphrsIn!W181/SurveyHrsIn!W182</f>
        <v>0.933064516129032</v>
      </c>
      <c r="X182" s="70" t="n">
        <f aca="false">OphrsIn!X181/SurveyHrsIn!X182</f>
        <v>0.680645161290323</v>
      </c>
      <c r="Y182" s="70" t="n">
        <f aca="false">OphrsIn!Y181/SurveyHrsIn!Y182</f>
        <v>0.963055555555556</v>
      </c>
      <c r="Z182" s="70" t="n">
        <f aca="false">OphrsIn!Z181/SurveyHrsIn!Z182</f>
        <v>0.997311827956989</v>
      </c>
      <c r="AA182" s="70" t="n">
        <f aca="false">OphrsIn!AA181/SurveyHrsIn!AA182</f>
        <v>0.999583333333333</v>
      </c>
      <c r="AB182" s="70" t="n">
        <f aca="false">OphrsIn!AB181/SurveyHrsIn!AB182</f>
        <v>0.961290322580645</v>
      </c>
      <c r="AC182" s="70" t="n">
        <f aca="false">OphrsIn!AC181/SurveyHrsIn!AC182</f>
        <v>1</v>
      </c>
      <c r="AD182" s="70" t="n">
        <f aca="false">OphrsIn!AD181/SurveyHrsIn!AD182</f>
        <v>0.983184523809524</v>
      </c>
      <c r="AE182" s="70" t="n">
        <f aca="false">OphrsIn!AE181/SurveyHrsIn!AE182</f>
        <v>0.956367607526882</v>
      </c>
      <c r="AF182" s="70"/>
      <c r="AG182" s="70"/>
      <c r="AH182" s="70"/>
      <c r="AI182" s="70"/>
      <c r="AJ182" s="70"/>
      <c r="AK182" s="70"/>
      <c r="AL182" s="70"/>
      <c r="AM182" s="70"/>
      <c r="AN182" s="70"/>
      <c r="AO182" s="70" t="n">
        <f aca="false">AVERAGE(E182:P182)</f>
        <v>0.93729726702509</v>
      </c>
      <c r="AP182" s="70" t="n">
        <f aca="false">AVERAGE(Q182:AB182)</f>
        <v>0.940922165685271</v>
      </c>
      <c r="AQ182" s="70" t="n">
        <f aca="false">AVERAGE(AC182:AN182)</f>
        <v>0.979850710445469</v>
      </c>
      <c r="AR182" s="70" t="n">
        <f aca="false">AVERAGE(E182:G182)</f>
        <v>0.89502688172043</v>
      </c>
      <c r="AS182" s="70" t="n">
        <f aca="false">AVERAGE(H182:J182)</f>
        <v>0.937501493428913</v>
      </c>
      <c r="AT182" s="70" t="n">
        <f aca="false">AVERAGE(K182:M182)</f>
        <v>0.989650537634409</v>
      </c>
      <c r="AU182" s="70" t="n">
        <f aca="false">AVERAGE(N182:P182)</f>
        <v>0.927010155316607</v>
      </c>
      <c r="AV182" s="70" t="n">
        <f aca="false">AVERAGE(Q182:S182)</f>
        <v>0.947691052227343</v>
      </c>
      <c r="AW182" s="70" t="n">
        <f aca="false">AVERAGE(T182:V182)</f>
        <v>0.97101403823178</v>
      </c>
      <c r="AX182" s="70" t="n">
        <f aca="false">AVERAGE(W182:Y182)</f>
        <v>0.85892174432497</v>
      </c>
      <c r="AY182" s="70" t="n">
        <f aca="false">AVERAGE(Z182:AB182)</f>
        <v>0.986061827956989</v>
      </c>
      <c r="AZ182" s="70" t="n">
        <f aca="false">AVERAGE(AC182:AE182)</f>
        <v>0.979850710445469</v>
      </c>
    </row>
    <row r="183" customFormat="false" ht="12.75" hidden="true" customHeight="false" outlineLevel="0" collapsed="false">
      <c r="A183" s="69" t="s">
        <v>12</v>
      </c>
      <c r="B183" s="69" t="n">
        <v>1</v>
      </c>
      <c r="C183" s="69" t="n">
        <v>173</v>
      </c>
      <c r="D183" s="70" t="n">
        <f aca="false">OphrsIn!D182/SurveyHrsIn!D183</f>
        <v>0.994623655913979</v>
      </c>
      <c r="E183" s="70" t="n">
        <f aca="false">OphrsIn!E182/SurveyHrsIn!E183</f>
        <v>0.985215053763441</v>
      </c>
      <c r="F183" s="70" t="n">
        <f aca="false">OphrsIn!F182/SurveyHrsIn!F183</f>
        <v>0.99066091954023</v>
      </c>
      <c r="G183" s="70" t="n">
        <f aca="false">OphrsIn!G182/SurveyHrsIn!G183</f>
        <v>0.94489247311828</v>
      </c>
      <c r="H183" s="70" t="n">
        <f aca="false">OphrsIn!H182/SurveyHrsIn!H183</f>
        <v>0.8675</v>
      </c>
      <c r="I183" s="70" t="n">
        <f aca="false">OphrsIn!I182/SurveyHrsIn!I183</f>
        <v>0.982123655913979</v>
      </c>
      <c r="J183" s="70" t="n">
        <f aca="false">OphrsIn!J182/SurveyHrsIn!J183</f>
        <v>0.965416666666667</v>
      </c>
      <c r="K183" s="70" t="n">
        <f aca="false">OphrsIn!K182/SurveyHrsIn!K183</f>
        <v>0.988575268817204</v>
      </c>
      <c r="L183" s="70" t="n">
        <f aca="false">OphrsIn!L182/SurveyHrsIn!L183</f>
        <v>0.974731182795699</v>
      </c>
      <c r="M183" s="70" t="n">
        <f aca="false">OphrsIn!M182/SurveyHrsIn!M183</f>
        <v>0.991666666666667</v>
      </c>
      <c r="N183" s="70" t="n">
        <f aca="false">OphrsIn!N182/SurveyHrsIn!N183</f>
        <v>0.995833333333333</v>
      </c>
      <c r="O183" s="70" t="n">
        <f aca="false">OphrsIn!O182/SurveyHrsIn!O183</f>
        <v>0.921666666666667</v>
      </c>
      <c r="P183" s="70" t="n">
        <f aca="false">OphrsIn!P182/SurveyHrsIn!P183</f>
        <v>0.787903225806452</v>
      </c>
      <c r="Q183" s="70" t="n">
        <f aca="false">OphrsIn!Q182/SurveyHrsIn!Q183</f>
        <v>0.728763440860215</v>
      </c>
      <c r="R183" s="70" t="n">
        <f aca="false">OphrsIn!R182/SurveyHrsIn!R183</f>
        <v>0.989285714285714</v>
      </c>
      <c r="S183" s="70" t="n">
        <f aca="false">OphrsIn!S182/SurveyHrsIn!S183</f>
        <v>0.994354838709677</v>
      </c>
      <c r="T183" s="70" t="n">
        <f aca="false">OphrsIn!T182/SurveyHrsIn!T183</f>
        <v>0.991666666666667</v>
      </c>
      <c r="U183" s="70" t="n">
        <f aca="false">OphrsIn!U182/SurveyHrsIn!U183</f>
        <v>0.996370967741936</v>
      </c>
      <c r="V183" s="70" t="n">
        <f aca="false">OphrsIn!V182/SurveyHrsIn!V183</f>
        <v>0.984583333333333</v>
      </c>
      <c r="W183" s="70" t="n">
        <f aca="false">OphrsIn!W182/SurveyHrsIn!W183</f>
        <v>0.999731182795699</v>
      </c>
      <c r="X183" s="70" t="n">
        <f aca="false">OphrsIn!X182/SurveyHrsIn!X183</f>
        <v>0.998252688172043</v>
      </c>
      <c r="Y183" s="70" t="n">
        <f aca="false">OphrsIn!Y182/SurveyHrsIn!Y183</f>
        <v>0.988888888888889</v>
      </c>
      <c r="Z183" s="70" t="n">
        <f aca="false">OphrsIn!Z182/SurveyHrsIn!Z183</f>
        <v>0.96989247311828</v>
      </c>
      <c r="AA183" s="70" t="n">
        <f aca="false">OphrsIn!AA182/SurveyHrsIn!AA183</f>
        <v>0.929166666666667</v>
      </c>
      <c r="AB183" s="70" t="n">
        <f aca="false">OphrsIn!AB182/SurveyHrsIn!AB183</f>
        <v>0.970967741935484</v>
      </c>
      <c r="AC183" s="70" t="n">
        <f aca="false">OphrsIn!AC182/SurveyHrsIn!AC183</f>
        <v>1</v>
      </c>
      <c r="AD183" s="70" t="n">
        <f aca="false">OphrsIn!AD182/SurveyHrsIn!AD183</f>
        <v>0.993154761904762</v>
      </c>
      <c r="AE183" s="70" t="n">
        <f aca="false">OphrsIn!AE182/SurveyHrsIn!AE183</f>
        <v>0.961541666666667</v>
      </c>
      <c r="AF183" s="70"/>
      <c r="AG183" s="70"/>
      <c r="AH183" s="70"/>
      <c r="AI183" s="70"/>
      <c r="AJ183" s="70"/>
      <c r="AK183" s="70"/>
      <c r="AL183" s="70"/>
      <c r="AM183" s="70"/>
      <c r="AN183" s="70"/>
      <c r="AO183" s="70" t="n">
        <f aca="false">AVERAGE(E183:P183)</f>
        <v>0.949682092757385</v>
      </c>
      <c r="AP183" s="70" t="n">
        <f aca="false">AVERAGE(Q183:AB183)</f>
        <v>0.96182705026455</v>
      </c>
      <c r="AQ183" s="70" t="n">
        <f aca="false">AVERAGE(AC183:AN183)</f>
        <v>0.98489880952381</v>
      </c>
      <c r="AR183" s="70" t="n">
        <f aca="false">AVERAGE(E183:G183)</f>
        <v>0.97358948214065</v>
      </c>
      <c r="AS183" s="70" t="n">
        <f aca="false">AVERAGE(H183:J183)</f>
        <v>0.938346774193549</v>
      </c>
      <c r="AT183" s="70" t="n">
        <f aca="false">AVERAGE(K183:M183)</f>
        <v>0.984991039426523</v>
      </c>
      <c r="AU183" s="70" t="n">
        <f aca="false">AVERAGE(N183:P183)</f>
        <v>0.901801075268817</v>
      </c>
      <c r="AV183" s="70" t="n">
        <f aca="false">AVERAGE(Q183:S183)</f>
        <v>0.904134664618536</v>
      </c>
      <c r="AW183" s="70" t="n">
        <f aca="false">AVERAGE(T183:V183)</f>
        <v>0.990873655913979</v>
      </c>
      <c r="AX183" s="70" t="n">
        <f aca="false">AVERAGE(W183:Y183)</f>
        <v>0.995624253285544</v>
      </c>
      <c r="AY183" s="70" t="n">
        <f aca="false">AVERAGE(Z183:AB183)</f>
        <v>0.956675627240143</v>
      </c>
      <c r="AZ183" s="70" t="n">
        <f aca="false">AVERAGE(AC183:AE183)</f>
        <v>0.98489880952381</v>
      </c>
    </row>
    <row r="184" customFormat="false" ht="12.75" hidden="true" customHeight="false" outlineLevel="0" collapsed="false">
      <c r="A184" s="69" t="s">
        <v>12</v>
      </c>
      <c r="B184" s="69" t="n">
        <v>1</v>
      </c>
      <c r="C184" s="69" t="n">
        <v>174</v>
      </c>
      <c r="D184" s="70" t="n">
        <f aca="false">OphrsIn!D183/SurveyHrsIn!D184</f>
        <v>0.834677419354839</v>
      </c>
      <c r="E184" s="70" t="n">
        <f aca="false">OphrsIn!E183/SurveyHrsIn!E184</f>
        <v>0.889784946236559</v>
      </c>
      <c r="F184" s="70" t="n">
        <f aca="false">OphrsIn!F183/SurveyHrsIn!F184</f>
        <v>0.972988505747127</v>
      </c>
      <c r="G184" s="70" t="n">
        <f aca="false">OphrsIn!G183/SurveyHrsIn!G184</f>
        <v>0.931048387096774</v>
      </c>
      <c r="H184" s="70" t="n">
        <f aca="false">OphrsIn!H183/SurveyHrsIn!H184</f>
        <v>0.761944444444444</v>
      </c>
      <c r="I184" s="70" t="n">
        <f aca="false">OphrsIn!I183/SurveyHrsIn!I184</f>
        <v>0.98508064516129</v>
      </c>
      <c r="J184" s="70" t="n">
        <f aca="false">OphrsIn!J183/SurveyHrsIn!J184</f>
        <v>0.999444444444445</v>
      </c>
      <c r="K184" s="70" t="n">
        <f aca="false">OphrsIn!K183/SurveyHrsIn!K184</f>
        <v>0.986559139784946</v>
      </c>
      <c r="L184" s="70" t="n">
        <f aca="false">OphrsIn!L183/SurveyHrsIn!L184</f>
        <v>0.992204301075269</v>
      </c>
      <c r="M184" s="70" t="n">
        <f aca="false">OphrsIn!M183/SurveyHrsIn!M184</f>
        <v>0.987916666666667</v>
      </c>
      <c r="N184" s="70" t="n">
        <f aca="false">OphrsIn!N183/SurveyHrsIn!N184</f>
        <v>0.980376344086022</v>
      </c>
      <c r="O184" s="70" t="n">
        <f aca="false">OphrsIn!O183/SurveyHrsIn!O184</f>
        <v>0.526111111111111</v>
      </c>
      <c r="P184" s="70" t="n">
        <f aca="false">OphrsIn!P183/SurveyHrsIn!P184</f>
        <v>0.603494623655914</v>
      </c>
      <c r="Q184" s="70" t="n">
        <f aca="false">OphrsIn!Q183/SurveyHrsIn!Q184</f>
        <v>0.986962365591398</v>
      </c>
      <c r="R184" s="70" t="n">
        <f aca="false">OphrsIn!R183/SurveyHrsIn!R184</f>
        <v>0.961904761904762</v>
      </c>
      <c r="S184" s="70" t="n">
        <f aca="false">OphrsIn!S183/SurveyHrsIn!S184</f>
        <v>0.996908602150538</v>
      </c>
      <c r="T184" s="70" t="n">
        <f aca="false">OphrsIn!T183/SurveyHrsIn!T184</f>
        <v>0.971388888888889</v>
      </c>
      <c r="U184" s="70" t="n">
        <f aca="false">OphrsIn!U183/SurveyHrsIn!U184</f>
        <v>0.89758064516129</v>
      </c>
      <c r="V184" s="70" t="n">
        <f aca="false">OphrsIn!V183/SurveyHrsIn!V184</f>
        <v>0.767916666666667</v>
      </c>
      <c r="W184" s="70" t="n">
        <f aca="false">OphrsIn!W183/SurveyHrsIn!W184</f>
        <v>0.999731182795699</v>
      </c>
      <c r="X184" s="70" t="n">
        <f aca="false">OphrsIn!X183/SurveyHrsIn!X184</f>
        <v>0.994489247311828</v>
      </c>
      <c r="Y184" s="70" t="n">
        <f aca="false">OphrsIn!Y183/SurveyHrsIn!Y184</f>
        <v>0.988611111111111</v>
      </c>
      <c r="Z184" s="70" t="n">
        <f aca="false">OphrsIn!Z183/SurveyHrsIn!Z184</f>
        <v>0.996236559139785</v>
      </c>
      <c r="AA184" s="70" t="n">
        <f aca="false">OphrsIn!AA183/SurveyHrsIn!AA184</f>
        <v>1</v>
      </c>
      <c r="AB184" s="70" t="n">
        <f aca="false">OphrsIn!AB183/SurveyHrsIn!AB184</f>
        <v>0.993010752688172</v>
      </c>
      <c r="AC184" s="70" t="n">
        <f aca="false">OphrsIn!AC183/SurveyHrsIn!AC184</f>
        <v>0.99986559139785</v>
      </c>
      <c r="AD184" s="70" t="n">
        <f aca="false">OphrsIn!AD183/SurveyHrsIn!AD184</f>
        <v>0.994047619047619</v>
      </c>
      <c r="AE184" s="70" t="n">
        <f aca="false">OphrsIn!AE183/SurveyHrsIn!AE184</f>
        <v>0.97346370967742</v>
      </c>
      <c r="AF184" s="70"/>
      <c r="AG184" s="70"/>
      <c r="AH184" s="70"/>
      <c r="AI184" s="70"/>
      <c r="AJ184" s="70"/>
      <c r="AK184" s="70"/>
      <c r="AL184" s="70"/>
      <c r="AM184" s="70"/>
      <c r="AN184" s="70"/>
      <c r="AO184" s="70" t="n">
        <f aca="false">AVERAGE(E184:P184)</f>
        <v>0.884746129959214</v>
      </c>
      <c r="AP184" s="70" t="n">
        <f aca="false">AVERAGE(Q184:AB184)</f>
        <v>0.962895065284178</v>
      </c>
      <c r="AQ184" s="70" t="n">
        <f aca="false">AVERAGE(AC184:AN184)</f>
        <v>0.989125640040963</v>
      </c>
      <c r="AR184" s="70" t="n">
        <f aca="false">AVERAGE(E184:G184)</f>
        <v>0.931273946360153</v>
      </c>
      <c r="AS184" s="70" t="n">
        <f aca="false">AVERAGE(H184:J184)</f>
        <v>0.915489844683393</v>
      </c>
      <c r="AT184" s="70" t="n">
        <f aca="false">AVERAGE(K184:M184)</f>
        <v>0.988893369175627</v>
      </c>
      <c r="AU184" s="70" t="n">
        <f aca="false">AVERAGE(N184:P184)</f>
        <v>0.703327359617682</v>
      </c>
      <c r="AV184" s="70" t="n">
        <f aca="false">AVERAGE(Q184:S184)</f>
        <v>0.981925243215566</v>
      </c>
      <c r="AW184" s="70" t="n">
        <f aca="false">AVERAGE(T184:V184)</f>
        <v>0.878962066905615</v>
      </c>
      <c r="AX184" s="70" t="n">
        <f aca="false">AVERAGE(W184:Y184)</f>
        <v>0.994277180406213</v>
      </c>
      <c r="AY184" s="70" t="n">
        <f aca="false">AVERAGE(Z184:AB184)</f>
        <v>0.996415770609319</v>
      </c>
      <c r="AZ184" s="70" t="n">
        <f aca="false">AVERAGE(AC184:AE184)</f>
        <v>0.989125640040963</v>
      </c>
    </row>
    <row r="185" customFormat="false" ht="12.75" hidden="true" customHeight="false" outlineLevel="0" collapsed="false">
      <c r="A185" s="69" t="s">
        <v>12</v>
      </c>
      <c r="B185" s="69" t="n">
        <v>1</v>
      </c>
      <c r="C185" s="69" t="n">
        <v>175</v>
      </c>
      <c r="D185" s="70" t="n">
        <f aca="false">OphrsIn!D184/SurveyHrsIn!D185</f>
        <v>0.966397849462366</v>
      </c>
      <c r="E185" s="70" t="n">
        <f aca="false">OphrsIn!E184/SurveyHrsIn!E185</f>
        <v>0.94758064516129</v>
      </c>
      <c r="F185" s="70" t="n">
        <f aca="false">OphrsIn!F184/SurveyHrsIn!F185</f>
        <v>0.999281609195402</v>
      </c>
      <c r="G185" s="70" t="n">
        <f aca="false">OphrsIn!G184/SurveyHrsIn!G185</f>
        <v>0.897849462365591</v>
      </c>
      <c r="H185" s="70" t="n">
        <f aca="false">OphrsIn!H184/SurveyHrsIn!H185</f>
        <v>0.851944444444444</v>
      </c>
      <c r="I185" s="70" t="n">
        <f aca="false">OphrsIn!I184/SurveyHrsIn!I185</f>
        <v>0.988709677419355</v>
      </c>
      <c r="J185" s="70" t="n">
        <f aca="false">OphrsIn!J184/SurveyHrsIn!J185</f>
        <v>0.982361111111111</v>
      </c>
      <c r="K185" s="70" t="n">
        <f aca="false">OphrsIn!K184/SurveyHrsIn!K185</f>
        <v>0.987231182795699</v>
      </c>
      <c r="L185" s="70" t="n">
        <f aca="false">OphrsIn!L184/SurveyHrsIn!L185</f>
        <v>0.996370967741936</v>
      </c>
      <c r="M185" s="70" t="n">
        <f aca="false">OphrsIn!M184/SurveyHrsIn!M185</f>
        <v>0.998888888888889</v>
      </c>
      <c r="N185" s="70" t="n">
        <f aca="false">OphrsIn!N184/SurveyHrsIn!N185</f>
        <v>0.986962365591398</v>
      </c>
      <c r="O185" s="70" t="n">
        <f aca="false">OphrsIn!O184/SurveyHrsIn!O185</f>
        <v>0.999861111111111</v>
      </c>
      <c r="P185" s="70" t="n">
        <f aca="false">OphrsIn!P184/SurveyHrsIn!P185</f>
        <v>0.962231182795699</v>
      </c>
      <c r="Q185" s="70" t="n">
        <f aca="false">OphrsIn!Q184/SurveyHrsIn!Q185</f>
        <v>0.924731182795699</v>
      </c>
      <c r="R185" s="70" t="n">
        <f aca="false">OphrsIn!R184/SurveyHrsIn!R185</f>
        <v>0.907440476190476</v>
      </c>
      <c r="S185" s="70" t="n">
        <f aca="false">OphrsIn!S184/SurveyHrsIn!S185</f>
        <v>0.993145161290323</v>
      </c>
      <c r="T185" s="70" t="n">
        <f aca="false">OphrsIn!T184/SurveyHrsIn!T185</f>
        <v>0.975555555555556</v>
      </c>
      <c r="U185" s="70" t="n">
        <f aca="false">OphrsIn!U184/SurveyHrsIn!U185</f>
        <v>0.996908602150538</v>
      </c>
      <c r="V185" s="70" t="n">
        <f aca="false">OphrsIn!V184/SurveyHrsIn!V185</f>
        <v>0.986111111111111</v>
      </c>
      <c r="W185" s="70" t="n">
        <f aca="false">OphrsIn!W184/SurveyHrsIn!W185</f>
        <v>0.999596774193548</v>
      </c>
      <c r="X185" s="70" t="n">
        <f aca="false">OphrsIn!X184/SurveyHrsIn!X185</f>
        <v>0.996370967741936</v>
      </c>
      <c r="Y185" s="70" t="n">
        <f aca="false">OphrsIn!Y184/SurveyHrsIn!Y185</f>
        <v>0.986805555555556</v>
      </c>
      <c r="Z185" s="70" t="n">
        <f aca="false">OphrsIn!Z184/SurveyHrsIn!Z185</f>
        <v>0.98508064516129</v>
      </c>
      <c r="AA185" s="70" t="n">
        <f aca="false">OphrsIn!AA184/SurveyHrsIn!AA185</f>
        <v>0.999861111111111</v>
      </c>
      <c r="AB185" s="70" t="n">
        <f aca="false">OphrsIn!AB184/SurveyHrsIn!AB185</f>
        <v>0.999462365591398</v>
      </c>
      <c r="AC185" s="70" t="n">
        <f aca="false">OphrsIn!AC184/SurveyHrsIn!AC185</f>
        <v>0.99986559139785</v>
      </c>
      <c r="AD185" s="70" t="n">
        <f aca="false">OphrsIn!AD184/SurveyHrsIn!AD185</f>
        <v>0.988839285714286</v>
      </c>
      <c r="AE185" s="70" t="n">
        <f aca="false">OphrsIn!AE184/SurveyHrsIn!AE185</f>
        <v>0.969856989247312</v>
      </c>
      <c r="AF185" s="70"/>
      <c r="AG185" s="70"/>
      <c r="AH185" s="70"/>
      <c r="AI185" s="70"/>
      <c r="AJ185" s="70"/>
      <c r="AK185" s="70"/>
      <c r="AL185" s="70"/>
      <c r="AM185" s="70"/>
      <c r="AN185" s="70"/>
      <c r="AO185" s="70" t="n">
        <f aca="false">AVERAGE(E185:P185)</f>
        <v>0.966606054051827</v>
      </c>
      <c r="AP185" s="70" t="n">
        <f aca="false">AVERAGE(Q185:AB185)</f>
        <v>0.979255792370712</v>
      </c>
      <c r="AQ185" s="70" t="n">
        <f aca="false">AVERAGE(AC185:AN185)</f>
        <v>0.986187288786482</v>
      </c>
      <c r="AR185" s="70" t="n">
        <f aca="false">AVERAGE(E185:G185)</f>
        <v>0.948237238907428</v>
      </c>
      <c r="AS185" s="70" t="n">
        <f aca="false">AVERAGE(H185:J185)</f>
        <v>0.941005077658303</v>
      </c>
      <c r="AT185" s="70" t="n">
        <f aca="false">AVERAGE(K185:M185)</f>
        <v>0.994163679808841</v>
      </c>
      <c r="AU185" s="70" t="n">
        <f aca="false">AVERAGE(N185:P185)</f>
        <v>0.983018219832736</v>
      </c>
      <c r="AV185" s="70" t="n">
        <f aca="false">AVERAGE(Q185:S185)</f>
        <v>0.941772273425499</v>
      </c>
      <c r="AW185" s="70" t="n">
        <f aca="false">AVERAGE(T185:V185)</f>
        <v>0.986191756272401</v>
      </c>
      <c r="AX185" s="70" t="n">
        <f aca="false">AVERAGE(W185:Y185)</f>
        <v>0.994257765830347</v>
      </c>
      <c r="AY185" s="70" t="n">
        <f aca="false">AVERAGE(Z185:AB185)</f>
        <v>0.9948013739546</v>
      </c>
      <c r="AZ185" s="70" t="n">
        <f aca="false">AVERAGE(AC185:AE185)</f>
        <v>0.986187288786482</v>
      </c>
    </row>
    <row r="186" customFormat="false" ht="12.75" hidden="true" customHeight="false" outlineLevel="0" collapsed="false">
      <c r="A186" s="69" t="s">
        <v>12</v>
      </c>
      <c r="B186" s="69" t="n">
        <v>1</v>
      </c>
      <c r="C186" s="69" t="n">
        <v>176</v>
      </c>
      <c r="D186" s="70" t="n">
        <f aca="false">OphrsIn!D185/SurveyHrsIn!D186</f>
        <v>0.896505376344086</v>
      </c>
      <c r="E186" s="70" t="n">
        <f aca="false">OphrsIn!E185/SurveyHrsIn!E186</f>
        <v>0.973118279569893</v>
      </c>
      <c r="F186" s="70" t="n">
        <f aca="false">OphrsIn!F185/SurveyHrsIn!F186</f>
        <v>0.875574712643678</v>
      </c>
      <c r="G186" s="70" t="n">
        <f aca="false">OphrsIn!G185/SurveyHrsIn!G186</f>
        <v>0.0391129032258065</v>
      </c>
      <c r="H186" s="70" t="n">
        <f aca="false">OphrsIn!H185/SurveyHrsIn!H186</f>
        <v>0.831805555555556</v>
      </c>
      <c r="I186" s="70" t="n">
        <f aca="false">OphrsIn!I185/SurveyHrsIn!I186</f>
        <v>0.999731182795699</v>
      </c>
      <c r="J186" s="70" t="n">
        <f aca="false">OphrsIn!J185/SurveyHrsIn!J186</f>
        <v>0.973333333333333</v>
      </c>
      <c r="K186" s="70" t="n">
        <f aca="false">OphrsIn!K185/SurveyHrsIn!K186</f>
        <v>0.984543010752688</v>
      </c>
      <c r="L186" s="70" t="n">
        <f aca="false">OphrsIn!L185/SurveyHrsIn!L186</f>
        <v>0.991129032258065</v>
      </c>
      <c r="M186" s="70" t="n">
        <f aca="false">OphrsIn!M185/SurveyHrsIn!M186</f>
        <v>0.992222222222222</v>
      </c>
      <c r="N186" s="70" t="n">
        <f aca="false">OphrsIn!N185/SurveyHrsIn!N186</f>
        <v>0.953763440860215</v>
      </c>
      <c r="O186" s="70" t="n">
        <f aca="false">OphrsIn!O185/SurveyHrsIn!O186</f>
        <v>0.99375</v>
      </c>
      <c r="P186" s="70" t="n">
        <f aca="false">OphrsIn!P185/SurveyHrsIn!P186</f>
        <v>0.976075268817204</v>
      </c>
      <c r="Q186" s="70" t="n">
        <f aca="false">OphrsIn!Q185/SurveyHrsIn!Q186</f>
        <v>0.998655913978495</v>
      </c>
      <c r="R186" s="70" t="n">
        <f aca="false">OphrsIn!R185/SurveyHrsIn!R186</f>
        <v>0.996577380952381</v>
      </c>
      <c r="S186" s="70" t="n">
        <f aca="false">OphrsIn!S185/SurveyHrsIn!S186</f>
        <v>0.435887096774194</v>
      </c>
      <c r="T186" s="70" t="n">
        <f aca="false">OphrsIn!T185/SurveyHrsIn!T186</f>
        <v>0.942638888888889</v>
      </c>
      <c r="U186" s="70" t="n">
        <f aca="false">OphrsIn!U185/SurveyHrsIn!U186</f>
        <v>0.990322580645161</v>
      </c>
      <c r="V186" s="70" t="n">
        <f aca="false">OphrsIn!V185/SurveyHrsIn!V186</f>
        <v>0.975138888888889</v>
      </c>
      <c r="W186" s="70" t="n">
        <f aca="false">OphrsIn!W185/SurveyHrsIn!W186</f>
        <v>0.993413978494624</v>
      </c>
      <c r="X186" s="70" t="n">
        <f aca="false">OphrsIn!X185/SurveyHrsIn!X186</f>
        <v>0.948655913978495</v>
      </c>
      <c r="Y186" s="70" t="n">
        <f aca="false">OphrsIn!Y185/SurveyHrsIn!Y186</f>
        <v>0.986388888888889</v>
      </c>
      <c r="Z186" s="70" t="n">
        <f aca="false">OphrsIn!Z185/SurveyHrsIn!Z186</f>
        <v>0.971774193548387</v>
      </c>
      <c r="AA186" s="70" t="n">
        <f aca="false">OphrsIn!AA185/SurveyHrsIn!AA186</f>
        <v>0.999166666666667</v>
      </c>
      <c r="AB186" s="70" t="n">
        <f aca="false">OphrsIn!AB185/SurveyHrsIn!AB186</f>
        <v>0.999462365591398</v>
      </c>
      <c r="AC186" s="70" t="n">
        <f aca="false">OphrsIn!AC185/SurveyHrsIn!AC186</f>
        <v>1</v>
      </c>
      <c r="AD186" s="70" t="n">
        <f aca="false">OphrsIn!AD185/SurveyHrsIn!AD186</f>
        <v>0.987202380952381</v>
      </c>
      <c r="AE186" s="70" t="n">
        <f aca="false">OphrsIn!AE185/SurveyHrsIn!AE186</f>
        <v>0.954202150537635</v>
      </c>
      <c r="AF186" s="70"/>
      <c r="AG186" s="70"/>
      <c r="AH186" s="70"/>
      <c r="AI186" s="70"/>
      <c r="AJ186" s="70"/>
      <c r="AK186" s="70"/>
      <c r="AL186" s="70"/>
      <c r="AM186" s="70"/>
      <c r="AN186" s="70"/>
      <c r="AO186" s="70" t="n">
        <f aca="false">AVERAGE(E186:P186)</f>
        <v>0.88201324516953</v>
      </c>
      <c r="AP186" s="70" t="n">
        <f aca="false">AVERAGE(Q186:AB186)</f>
        <v>0.936506896441372</v>
      </c>
      <c r="AQ186" s="70" t="n">
        <f aca="false">AVERAGE(AC186:AN186)</f>
        <v>0.980468177163339</v>
      </c>
      <c r="AR186" s="70" t="n">
        <f aca="false">AVERAGE(E186:G186)</f>
        <v>0.629268631813126</v>
      </c>
      <c r="AS186" s="70" t="n">
        <f aca="false">AVERAGE(H186:J186)</f>
        <v>0.934956690561529</v>
      </c>
      <c r="AT186" s="70" t="n">
        <f aca="false">AVERAGE(K186:M186)</f>
        <v>0.989298088410992</v>
      </c>
      <c r="AU186" s="70" t="n">
        <f aca="false">AVERAGE(N186:P186)</f>
        <v>0.974529569892473</v>
      </c>
      <c r="AV186" s="70" t="n">
        <f aca="false">AVERAGE(Q186:S186)</f>
        <v>0.81037346390169</v>
      </c>
      <c r="AW186" s="70" t="n">
        <f aca="false">AVERAGE(T186:V186)</f>
        <v>0.96936678614098</v>
      </c>
      <c r="AX186" s="70" t="n">
        <f aca="false">AVERAGE(W186:Y186)</f>
        <v>0.976152927120669</v>
      </c>
      <c r="AY186" s="70" t="n">
        <f aca="false">AVERAGE(Z186:AB186)</f>
        <v>0.990134408602151</v>
      </c>
      <c r="AZ186" s="70" t="n">
        <f aca="false">AVERAGE(AC186:AE186)</f>
        <v>0.980468177163339</v>
      </c>
    </row>
    <row r="187" customFormat="false" ht="12.75" hidden="true" customHeight="false" outlineLevel="0" collapsed="false">
      <c r="A187" s="69" t="s">
        <v>12</v>
      </c>
      <c r="B187" s="69" t="n">
        <v>1</v>
      </c>
      <c r="C187" s="69" t="n">
        <v>177</v>
      </c>
      <c r="D187" s="70" t="n">
        <f aca="false">OphrsIn!D186/SurveyHrsIn!D187</f>
        <v>0.0497311827956989</v>
      </c>
      <c r="E187" s="70" t="n">
        <f aca="false">OphrsIn!E186/SurveyHrsIn!E187</f>
        <v>0.983870967741936</v>
      </c>
      <c r="F187" s="70" t="n">
        <f aca="false">OphrsIn!F186/SurveyHrsIn!F187</f>
        <v>0.994396551724138</v>
      </c>
      <c r="G187" s="70" t="n">
        <f aca="false">OphrsIn!G186/SurveyHrsIn!G187</f>
        <v>0.92002688172043</v>
      </c>
      <c r="H187" s="70" t="n">
        <f aca="false">OphrsIn!H186/SurveyHrsIn!H187</f>
        <v>0.695277777777778</v>
      </c>
      <c r="I187" s="70" t="n">
        <f aca="false">OphrsIn!I186/SurveyHrsIn!I187</f>
        <v>0.999731182795699</v>
      </c>
      <c r="J187" s="70" t="n">
        <f aca="false">OphrsIn!J186/SurveyHrsIn!J187</f>
        <v>0.970652777777778</v>
      </c>
      <c r="K187" s="70" t="n">
        <f aca="false">OphrsIn!K186/SurveyHrsIn!K187</f>
        <v>0.978225806451613</v>
      </c>
      <c r="L187" s="70" t="n">
        <f aca="false">OphrsIn!L186/SurveyHrsIn!L187</f>
        <v>0.995295698924731</v>
      </c>
      <c r="M187" s="70" t="n">
        <f aca="false">OphrsIn!M186/SurveyHrsIn!M187</f>
        <v>0.995694444444444</v>
      </c>
      <c r="N187" s="70" t="n">
        <f aca="false">OphrsIn!N186/SurveyHrsIn!N187</f>
        <v>0.968413978494624</v>
      </c>
      <c r="O187" s="70" t="n">
        <f aca="false">OphrsIn!O186/SurveyHrsIn!O187</f>
        <v>1</v>
      </c>
      <c r="P187" s="70" t="n">
        <f aca="false">OphrsIn!P186/SurveyHrsIn!P187</f>
        <v>0.999462365591398</v>
      </c>
      <c r="Q187" s="70" t="n">
        <f aca="false">OphrsIn!Q186/SurveyHrsIn!Q187</f>
        <v>0.970967741935484</v>
      </c>
      <c r="R187" s="70" t="n">
        <f aca="false">OphrsIn!R186/SurveyHrsIn!R187</f>
        <v>0.875892857142857</v>
      </c>
      <c r="S187" s="70" t="n">
        <f aca="false">OphrsIn!S186/SurveyHrsIn!S187</f>
        <v>0.999059139784946</v>
      </c>
      <c r="T187" s="70" t="n">
        <f aca="false">OphrsIn!T186/SurveyHrsIn!T187</f>
        <v>0.910972222222222</v>
      </c>
      <c r="U187" s="70" t="n">
        <f aca="false">OphrsIn!U186/SurveyHrsIn!U187</f>
        <v>0.0106182795698925</v>
      </c>
      <c r="V187" s="70" t="n">
        <f aca="false">OphrsIn!V186/SurveyHrsIn!V187</f>
        <v>0.785</v>
      </c>
      <c r="W187" s="70" t="n">
        <f aca="false">OphrsIn!W186/SurveyHrsIn!W187</f>
        <v>0.99986559139785</v>
      </c>
      <c r="X187" s="70" t="n">
        <f aca="false">OphrsIn!X186/SurveyHrsIn!X187</f>
        <v>0.996370967741936</v>
      </c>
      <c r="Y187" s="70" t="n">
        <f aca="false">OphrsIn!Y186/SurveyHrsIn!Y187</f>
        <v>0.986805555555556</v>
      </c>
      <c r="Z187" s="70" t="n">
        <f aca="false">OphrsIn!Z186/SurveyHrsIn!Z187</f>
        <v>0.988844086021505</v>
      </c>
      <c r="AA187" s="70" t="n">
        <f aca="false">OphrsIn!AA186/SurveyHrsIn!AA187</f>
        <v>1</v>
      </c>
      <c r="AB187" s="70" t="n">
        <f aca="false">OphrsIn!AB186/SurveyHrsIn!AB187</f>
        <v>0.983602150537634</v>
      </c>
      <c r="AC187" s="70" t="n">
        <f aca="false">OphrsIn!AC186/SurveyHrsIn!AC187</f>
        <v>0.996236559139785</v>
      </c>
      <c r="AD187" s="70" t="n">
        <f aca="false">OphrsIn!AD186/SurveyHrsIn!AD187</f>
        <v>0.972767857142857</v>
      </c>
      <c r="AE187" s="70" t="n">
        <f aca="false">OphrsIn!AE186/SurveyHrsIn!AE187</f>
        <v>0.962136424731183</v>
      </c>
      <c r="AF187" s="70"/>
      <c r="AG187" s="70"/>
      <c r="AH187" s="70"/>
      <c r="AI187" s="70"/>
      <c r="AJ187" s="70"/>
      <c r="AK187" s="70"/>
      <c r="AL187" s="70"/>
      <c r="AM187" s="70"/>
      <c r="AN187" s="70"/>
      <c r="AO187" s="70" t="n">
        <f aca="false">AVERAGE(E187:P187)</f>
        <v>0.958420702787047</v>
      </c>
      <c r="AP187" s="70" t="n">
        <f aca="false">AVERAGE(Q187:AB187)</f>
        <v>0.875666549325823</v>
      </c>
      <c r="AQ187" s="70" t="n">
        <f aca="false">AVERAGE(AC187:AN187)</f>
        <v>0.977046947004608</v>
      </c>
      <c r="AR187" s="70" t="n">
        <f aca="false">AVERAGE(E187:G187)</f>
        <v>0.966098133728835</v>
      </c>
      <c r="AS187" s="70" t="n">
        <f aca="false">AVERAGE(H187:J187)</f>
        <v>0.888553912783752</v>
      </c>
      <c r="AT187" s="70" t="n">
        <f aca="false">AVERAGE(K187:M187)</f>
        <v>0.989738649940263</v>
      </c>
      <c r="AU187" s="70" t="n">
        <f aca="false">AVERAGE(N187:P187)</f>
        <v>0.989292114695341</v>
      </c>
      <c r="AV187" s="70" t="n">
        <f aca="false">AVERAGE(Q187:S187)</f>
        <v>0.948639912954429</v>
      </c>
      <c r="AW187" s="70" t="n">
        <f aca="false">AVERAGE(T187:V187)</f>
        <v>0.568863500597372</v>
      </c>
      <c r="AX187" s="70" t="n">
        <f aca="false">AVERAGE(W187:Y187)</f>
        <v>0.994347371565114</v>
      </c>
      <c r="AY187" s="70" t="n">
        <f aca="false">AVERAGE(Z187:AB187)</f>
        <v>0.99081541218638</v>
      </c>
      <c r="AZ187" s="70" t="n">
        <f aca="false">AVERAGE(AC187:AE187)</f>
        <v>0.977046947004608</v>
      </c>
    </row>
    <row r="188" customFormat="false" ht="12.75" hidden="true" customHeight="false" outlineLevel="0" collapsed="false">
      <c r="A188" s="69" t="s">
        <v>12</v>
      </c>
      <c r="B188" s="69" t="n">
        <v>1</v>
      </c>
      <c r="C188" s="69" t="n">
        <v>178</v>
      </c>
      <c r="D188" s="70" t="n">
        <f aca="false">OphrsIn!D187/SurveyHrsIn!D188</f>
        <v>0.932795698924731</v>
      </c>
      <c r="E188" s="70" t="n">
        <f aca="false">OphrsIn!E187/SurveyHrsIn!E188</f>
        <v>0.994623655913979</v>
      </c>
      <c r="F188" s="70" t="n">
        <f aca="false">OphrsIn!F187/SurveyHrsIn!F188</f>
        <v>0.974137931034483</v>
      </c>
      <c r="G188" s="70" t="n">
        <f aca="false">OphrsIn!G187/SurveyHrsIn!G188</f>
        <v>0.918413978494624</v>
      </c>
      <c r="H188" s="70" t="n">
        <f aca="false">OphrsIn!H187/SurveyHrsIn!H188</f>
        <v>0.876666666666667</v>
      </c>
      <c r="I188" s="70" t="n">
        <f aca="false">OphrsIn!I187/SurveyHrsIn!I188</f>
        <v>0.978897849462366</v>
      </c>
      <c r="J188" s="70" t="n">
        <f aca="false">OphrsIn!J187/SurveyHrsIn!J188</f>
        <v>0.959861111111111</v>
      </c>
      <c r="K188" s="70" t="n">
        <f aca="false">OphrsIn!K187/SurveyHrsIn!K188</f>
        <v>0.932258064516129</v>
      </c>
      <c r="L188" s="70" t="n">
        <f aca="false">OphrsIn!L187/SurveyHrsIn!L188</f>
        <v>0.147983870967742</v>
      </c>
      <c r="M188" s="70" t="n">
        <f aca="false">OphrsIn!M187/SurveyHrsIn!M188</f>
        <v>0.992777777777778</v>
      </c>
      <c r="N188" s="70" t="n">
        <f aca="false">OphrsIn!N187/SurveyHrsIn!N188</f>
        <v>0.967741935483871</v>
      </c>
      <c r="O188" s="70" t="n">
        <f aca="false">OphrsIn!O187/SurveyHrsIn!O188</f>
        <v>1</v>
      </c>
      <c r="P188" s="70" t="n">
        <f aca="false">OphrsIn!P187/SurveyHrsIn!P188</f>
        <v>0.942876344086022</v>
      </c>
      <c r="Q188" s="70" t="n">
        <f aca="false">OphrsIn!Q187/SurveyHrsIn!Q188</f>
        <v>0.549193548387097</v>
      </c>
      <c r="R188" s="70" t="n">
        <f aca="false">OphrsIn!R187/SurveyHrsIn!R188</f>
        <v>0</v>
      </c>
      <c r="S188" s="70" t="n">
        <f aca="false">OphrsIn!S187/SurveyHrsIn!S188</f>
        <v>0.000134408602150538</v>
      </c>
      <c r="T188" s="70" t="n">
        <f aca="false">OphrsIn!T187/SurveyHrsIn!T188</f>
        <v>0</v>
      </c>
      <c r="U188" s="70" t="n">
        <f aca="false">OphrsIn!U187/SurveyHrsIn!U188</f>
        <v>0.530779569892473</v>
      </c>
      <c r="V188" s="70" t="n">
        <f aca="false">OphrsIn!V187/SurveyHrsIn!V188</f>
        <v>0.929305555555556</v>
      </c>
      <c r="W188" s="70" t="n">
        <f aca="false">OphrsIn!W187/SurveyHrsIn!W188</f>
        <v>0.999462365591398</v>
      </c>
      <c r="X188" s="70" t="n">
        <f aca="false">OphrsIn!X187/SurveyHrsIn!X188</f>
        <v>0.996370967741936</v>
      </c>
      <c r="Y188" s="70" t="n">
        <f aca="false">OphrsIn!Y187/SurveyHrsIn!Y188</f>
        <v>0.969861111111111</v>
      </c>
      <c r="Z188" s="70" t="n">
        <f aca="false">OphrsIn!Z187/SurveyHrsIn!Z188</f>
        <v>0.987231182795699</v>
      </c>
      <c r="AA188" s="70" t="n">
        <f aca="false">OphrsIn!AA187/SurveyHrsIn!AA188</f>
        <v>0.999861111111111</v>
      </c>
      <c r="AB188" s="70" t="n">
        <f aca="false">OphrsIn!AB187/SurveyHrsIn!AB188</f>
        <v>0.993145161290323</v>
      </c>
      <c r="AC188" s="70" t="n">
        <f aca="false">OphrsIn!AC187/SurveyHrsIn!AC188</f>
        <v>0.981720430107527</v>
      </c>
      <c r="AD188" s="70" t="n">
        <f aca="false">OphrsIn!AD187/SurveyHrsIn!AD188</f>
        <v>0.954315476190476</v>
      </c>
      <c r="AE188" s="70" t="n">
        <f aca="false">OphrsIn!AE187/SurveyHrsIn!AE188</f>
        <v>0.93919247311828</v>
      </c>
      <c r="AF188" s="70"/>
      <c r="AG188" s="70"/>
      <c r="AH188" s="70"/>
      <c r="AI188" s="70"/>
      <c r="AJ188" s="70"/>
      <c r="AK188" s="70"/>
      <c r="AL188" s="70"/>
      <c r="AM188" s="70"/>
      <c r="AN188" s="70"/>
      <c r="AO188" s="70" t="n">
        <f aca="false">AVERAGE(E188:P188)</f>
        <v>0.890519932126231</v>
      </c>
      <c r="AP188" s="70" t="n">
        <f aca="false">AVERAGE(Q188:AB188)</f>
        <v>0.662945415173238</v>
      </c>
      <c r="AQ188" s="70" t="n">
        <f aca="false">AVERAGE(AC188:AN188)</f>
        <v>0.958409459805428</v>
      </c>
      <c r="AR188" s="70" t="n">
        <f aca="false">AVERAGE(E188:G188)</f>
        <v>0.962391855147695</v>
      </c>
      <c r="AS188" s="70" t="n">
        <f aca="false">AVERAGE(H188:J188)</f>
        <v>0.938475209080048</v>
      </c>
      <c r="AT188" s="70" t="n">
        <f aca="false">AVERAGE(K188:M188)</f>
        <v>0.691006571087216</v>
      </c>
      <c r="AU188" s="70" t="n">
        <f aca="false">AVERAGE(N188:P188)</f>
        <v>0.970206093189964</v>
      </c>
      <c r="AV188" s="70" t="n">
        <f aca="false">AVERAGE(Q188:S188)</f>
        <v>0.183109318996416</v>
      </c>
      <c r="AW188" s="70" t="n">
        <f aca="false">AVERAGE(T188:V188)</f>
        <v>0.48669504181601</v>
      </c>
      <c r="AX188" s="70" t="n">
        <f aca="false">AVERAGE(W188:Y188)</f>
        <v>0.988564814814815</v>
      </c>
      <c r="AY188" s="70" t="n">
        <f aca="false">AVERAGE(Z188:AB188)</f>
        <v>0.993412485065711</v>
      </c>
      <c r="AZ188" s="70" t="n">
        <f aca="false">AVERAGE(AC188:AE188)</f>
        <v>0.958409459805428</v>
      </c>
    </row>
    <row r="189" customFormat="false" ht="12.75" hidden="true" customHeight="false" outlineLevel="0" collapsed="false">
      <c r="A189" s="69" t="s">
        <v>12</v>
      </c>
      <c r="B189" s="69" t="n">
        <v>1</v>
      </c>
      <c r="C189" s="69" t="n">
        <v>179</v>
      </c>
      <c r="D189" s="70" t="n">
        <f aca="false">OphrsIn!D188/SurveyHrsIn!D189</f>
        <v>0.940860215053764</v>
      </c>
      <c r="E189" s="70" t="n">
        <f aca="false">OphrsIn!E188/SurveyHrsIn!E189</f>
        <v>1</v>
      </c>
      <c r="F189" s="70" t="n">
        <f aca="false">OphrsIn!F188/SurveyHrsIn!F189</f>
        <v>0.994683908045977</v>
      </c>
      <c r="G189" s="70" t="n">
        <f aca="false">OphrsIn!G188/SurveyHrsIn!G189</f>
        <v>0.913978494623656</v>
      </c>
      <c r="H189" s="70" t="n">
        <f aca="false">OphrsIn!H188/SurveyHrsIn!H189</f>
        <v>0.847083333333333</v>
      </c>
      <c r="I189" s="70" t="n">
        <f aca="false">OphrsIn!I188/SurveyHrsIn!I189</f>
        <v>0.999731182795699</v>
      </c>
      <c r="J189" s="70" t="n">
        <f aca="false">OphrsIn!J188/SurveyHrsIn!J189</f>
        <v>0.999305555555556</v>
      </c>
      <c r="K189" s="70" t="n">
        <f aca="false">OphrsIn!K188/SurveyHrsIn!K189</f>
        <v>0.989381720430108</v>
      </c>
      <c r="L189" s="70" t="n">
        <f aca="false">OphrsIn!L188/SurveyHrsIn!L189</f>
        <v>0.977284946236559</v>
      </c>
      <c r="M189" s="70" t="n">
        <f aca="false">OphrsIn!M188/SurveyHrsIn!M189</f>
        <v>0.993194444444445</v>
      </c>
      <c r="N189" s="70" t="n">
        <f aca="false">OphrsIn!N188/SurveyHrsIn!N189</f>
        <v>0.986424731182796</v>
      </c>
      <c r="O189" s="70" t="n">
        <f aca="false">OphrsIn!O188/SurveyHrsIn!O189</f>
        <v>0.999861111111111</v>
      </c>
      <c r="P189" s="70" t="n">
        <f aca="false">OphrsIn!P188/SurveyHrsIn!P189</f>
        <v>0.975268817204301</v>
      </c>
      <c r="Q189" s="70" t="n">
        <f aca="false">OphrsIn!Q188/SurveyHrsIn!Q189</f>
        <v>0.998655913978495</v>
      </c>
      <c r="R189" s="70" t="n">
        <f aca="false">OphrsIn!R188/SurveyHrsIn!R189</f>
        <v>0.996130952380952</v>
      </c>
      <c r="S189" s="70" t="n">
        <f aca="false">OphrsIn!S188/SurveyHrsIn!S189</f>
        <v>0.999059139784946</v>
      </c>
      <c r="T189" s="70" t="n">
        <f aca="false">OphrsIn!T188/SurveyHrsIn!T189</f>
        <v>0.995277777777778</v>
      </c>
      <c r="U189" s="70" t="n">
        <f aca="false">OphrsIn!U188/SurveyHrsIn!U189</f>
        <v>0.996639784946237</v>
      </c>
      <c r="V189" s="70" t="n">
        <f aca="false">OphrsIn!V188/SurveyHrsIn!V189</f>
        <v>0.966388888888889</v>
      </c>
      <c r="W189" s="70" t="n">
        <f aca="false">OphrsIn!W188/SurveyHrsIn!W189</f>
        <v>0.990994623655914</v>
      </c>
      <c r="X189" s="70" t="n">
        <f aca="false">OphrsIn!X188/SurveyHrsIn!X189</f>
        <v>0.995161290322581</v>
      </c>
      <c r="Y189" s="70" t="n">
        <f aca="false">OphrsIn!Y188/SurveyHrsIn!Y189</f>
        <v>0.962361111111111</v>
      </c>
      <c r="Z189" s="70" t="n">
        <f aca="false">OphrsIn!Z188/SurveyHrsIn!Z189</f>
        <v>0.976747311827957</v>
      </c>
      <c r="AA189" s="70" t="n">
        <f aca="false">OphrsIn!AA188/SurveyHrsIn!AA189</f>
        <v>0.957638888888889</v>
      </c>
      <c r="AB189" s="70" t="n">
        <f aca="false">OphrsIn!AB188/SurveyHrsIn!AB189</f>
        <v>0.969086021505376</v>
      </c>
      <c r="AC189" s="70" t="n">
        <f aca="false">OphrsIn!AC188/SurveyHrsIn!AC189</f>
        <v>1</v>
      </c>
      <c r="AD189" s="70" t="n">
        <f aca="false">OphrsIn!AD188/SurveyHrsIn!AD189</f>
        <v>0.992410714285714</v>
      </c>
      <c r="AE189" s="70" t="n">
        <f aca="false">OphrsIn!AE188/SurveyHrsIn!AE189</f>
        <v>0.974265188172043</v>
      </c>
      <c r="AF189" s="70"/>
      <c r="AG189" s="70"/>
      <c r="AH189" s="70"/>
      <c r="AI189" s="70"/>
      <c r="AJ189" s="70"/>
      <c r="AK189" s="70"/>
      <c r="AL189" s="70"/>
      <c r="AM189" s="70"/>
      <c r="AN189" s="70"/>
      <c r="AO189" s="70" t="n">
        <f aca="false">AVERAGE(E189:P189)</f>
        <v>0.973016520413628</v>
      </c>
      <c r="AP189" s="70" t="n">
        <f aca="false">AVERAGE(Q189:AB189)</f>
        <v>0.983678475422427</v>
      </c>
      <c r="AQ189" s="70" t="n">
        <f aca="false">AVERAGE(AC189:AN189)</f>
        <v>0.988891967485919</v>
      </c>
      <c r="AR189" s="70" t="n">
        <f aca="false">AVERAGE(E189:G189)</f>
        <v>0.969554134223211</v>
      </c>
      <c r="AS189" s="70" t="n">
        <f aca="false">AVERAGE(H189:J189)</f>
        <v>0.948706690561529</v>
      </c>
      <c r="AT189" s="70" t="n">
        <f aca="false">AVERAGE(K189:M189)</f>
        <v>0.98662037037037</v>
      </c>
      <c r="AU189" s="70" t="n">
        <f aca="false">AVERAGE(N189:P189)</f>
        <v>0.987184886499403</v>
      </c>
      <c r="AV189" s="70" t="n">
        <f aca="false">AVERAGE(Q189:S189)</f>
        <v>0.997948668714798</v>
      </c>
      <c r="AW189" s="70" t="n">
        <f aca="false">AVERAGE(T189:V189)</f>
        <v>0.986102150537634</v>
      </c>
      <c r="AX189" s="70" t="n">
        <f aca="false">AVERAGE(W189:Y189)</f>
        <v>0.982839008363202</v>
      </c>
      <c r="AY189" s="70" t="n">
        <f aca="false">AVERAGE(Z189:AB189)</f>
        <v>0.967824074074074</v>
      </c>
      <c r="AZ189" s="70" t="n">
        <f aca="false">AVERAGE(AC189:AE189)</f>
        <v>0.988891967485919</v>
      </c>
    </row>
    <row r="190" customFormat="false" ht="12.75" hidden="true" customHeight="false" outlineLevel="0" collapsed="false">
      <c r="A190" s="69" t="s">
        <v>12</v>
      </c>
      <c r="B190" s="69" t="n">
        <v>1</v>
      </c>
      <c r="C190" s="69" t="n">
        <v>180</v>
      </c>
      <c r="D190" s="70" t="n">
        <f aca="false">OphrsIn!D189/SurveyHrsIn!D190</f>
        <v>0.817204301075269</v>
      </c>
      <c r="E190" s="70" t="n">
        <f aca="false">OphrsIn!E189/SurveyHrsIn!E190</f>
        <v>0.970430107526882</v>
      </c>
      <c r="F190" s="70" t="n">
        <f aca="false">OphrsIn!F189/SurveyHrsIn!F190</f>
        <v>0.996695402298851</v>
      </c>
      <c r="G190" s="70" t="n">
        <f aca="false">OphrsIn!G189/SurveyHrsIn!G190</f>
        <v>0.914650537634409</v>
      </c>
      <c r="H190" s="70" t="n">
        <f aca="false">OphrsIn!H189/SurveyHrsIn!H190</f>
        <v>0.268333333333333</v>
      </c>
      <c r="I190" s="70" t="n">
        <f aca="false">OphrsIn!I189/SurveyHrsIn!I190</f>
        <v>0.978763440860215</v>
      </c>
      <c r="J190" s="70" t="n">
        <f aca="false">OphrsIn!J189/SurveyHrsIn!J190</f>
        <v>0.983611111111111</v>
      </c>
      <c r="K190" s="70" t="n">
        <f aca="false">OphrsIn!K189/SurveyHrsIn!K190</f>
        <v>0.985349462365591</v>
      </c>
      <c r="L190" s="70" t="n">
        <f aca="false">OphrsIn!L189/SurveyHrsIn!L190</f>
        <v>0.969758064516129</v>
      </c>
      <c r="M190" s="70" t="n">
        <f aca="false">OphrsIn!M189/SurveyHrsIn!M190</f>
        <v>0.998611111111111</v>
      </c>
      <c r="N190" s="70" t="n">
        <f aca="false">OphrsIn!N189/SurveyHrsIn!N190</f>
        <v>0.990456989247312</v>
      </c>
      <c r="O190" s="70" t="n">
        <f aca="false">OphrsIn!O189/SurveyHrsIn!O190</f>
        <v>0.999027777777778</v>
      </c>
      <c r="P190" s="70" t="n">
        <f aca="false">OphrsIn!P189/SurveyHrsIn!P190</f>
        <v>0.919354838709677</v>
      </c>
      <c r="Q190" s="70" t="n">
        <f aca="false">OphrsIn!Q189/SurveyHrsIn!Q190</f>
        <v>0.997177419354839</v>
      </c>
      <c r="R190" s="70" t="n">
        <f aca="false">OphrsIn!R189/SurveyHrsIn!R190</f>
        <v>0.992708333333333</v>
      </c>
      <c r="S190" s="70" t="n">
        <f aca="false">OphrsIn!S189/SurveyHrsIn!S190</f>
        <v>0.998252688172043</v>
      </c>
      <c r="T190" s="70" t="n">
        <f aca="false">OphrsIn!T189/SurveyHrsIn!T190</f>
        <v>0.983611111111111</v>
      </c>
      <c r="U190" s="70" t="n">
        <f aca="false">OphrsIn!U189/SurveyHrsIn!U190</f>
        <v>0.969354838709678</v>
      </c>
      <c r="V190" s="70" t="n">
        <f aca="false">OphrsIn!V189/SurveyHrsIn!V190</f>
        <v>0.982083333333333</v>
      </c>
      <c r="W190" s="70" t="n">
        <f aca="false">OphrsIn!W189/SurveyHrsIn!W190</f>
        <v>0.979704301075269</v>
      </c>
      <c r="X190" s="70" t="n">
        <f aca="false">OphrsIn!X189/SurveyHrsIn!X190</f>
        <v>0.994758064516129</v>
      </c>
      <c r="Y190" s="70" t="n">
        <f aca="false">OphrsIn!Y189/SurveyHrsIn!Y190</f>
        <v>0.958194444444445</v>
      </c>
      <c r="Z190" s="70" t="n">
        <f aca="false">OphrsIn!Z189/SurveyHrsIn!Z190</f>
        <v>0.949193548387097</v>
      </c>
      <c r="AA190" s="70" t="n">
        <f aca="false">OphrsIn!AA189/SurveyHrsIn!AA190</f>
        <v>0.994305555555556</v>
      </c>
      <c r="AB190" s="70" t="n">
        <f aca="false">OphrsIn!AB189/SurveyHrsIn!AB190</f>
        <v>0.997043010752688</v>
      </c>
      <c r="AC190" s="70" t="n">
        <f aca="false">OphrsIn!AC189/SurveyHrsIn!AC190</f>
        <v>0.999327956989247</v>
      </c>
      <c r="AD190" s="70" t="n">
        <f aca="false">OphrsIn!AD189/SurveyHrsIn!AD190</f>
        <v>0.92202380952381</v>
      </c>
      <c r="AE190" s="70" t="n">
        <f aca="false">OphrsIn!AE189/SurveyHrsIn!AE190</f>
        <v>0.982729569892473</v>
      </c>
      <c r="AF190" s="70"/>
      <c r="AG190" s="70"/>
      <c r="AH190" s="70"/>
      <c r="AI190" s="70"/>
      <c r="AJ190" s="70"/>
      <c r="AK190" s="70"/>
      <c r="AL190" s="70"/>
      <c r="AM190" s="70"/>
      <c r="AN190" s="70"/>
      <c r="AO190" s="70" t="n">
        <f aca="false">AVERAGE(E190:P190)</f>
        <v>0.914586848041033</v>
      </c>
      <c r="AP190" s="70" t="n">
        <f aca="false">AVERAGE(Q190:AB190)</f>
        <v>0.983032220728793</v>
      </c>
      <c r="AQ190" s="70" t="n">
        <f aca="false">AVERAGE(AC190:AN190)</f>
        <v>0.968027112135177</v>
      </c>
      <c r="AR190" s="70" t="n">
        <f aca="false">AVERAGE(E190:G190)</f>
        <v>0.960592015820047</v>
      </c>
      <c r="AS190" s="70" t="n">
        <f aca="false">AVERAGE(H190:J190)</f>
        <v>0.743569295101553</v>
      </c>
      <c r="AT190" s="70" t="n">
        <f aca="false">AVERAGE(K190:M190)</f>
        <v>0.984572879330944</v>
      </c>
      <c r="AU190" s="70" t="n">
        <f aca="false">AVERAGE(N190:P190)</f>
        <v>0.969613201911589</v>
      </c>
      <c r="AV190" s="70" t="n">
        <f aca="false">AVERAGE(Q190:S190)</f>
        <v>0.996046146953405</v>
      </c>
      <c r="AW190" s="70" t="n">
        <f aca="false">AVERAGE(T190:V190)</f>
        <v>0.978349761051374</v>
      </c>
      <c r="AX190" s="70" t="n">
        <f aca="false">AVERAGE(W190:Y190)</f>
        <v>0.977552270011947</v>
      </c>
      <c r="AY190" s="70" t="n">
        <f aca="false">AVERAGE(Z190:AB190)</f>
        <v>0.980180704898447</v>
      </c>
      <c r="AZ190" s="70" t="n">
        <f aca="false">AVERAGE(AC190:AE190)</f>
        <v>0.968027112135177</v>
      </c>
    </row>
    <row r="191" customFormat="false" ht="12.75" hidden="true" customHeight="false" outlineLevel="0" collapsed="false">
      <c r="A191" s="69" t="s">
        <v>12</v>
      </c>
      <c r="B191" s="69" t="n">
        <v>1</v>
      </c>
      <c r="C191" s="69" t="n">
        <v>181</v>
      </c>
      <c r="D191" s="70" t="n">
        <f aca="false">OphrsIn!D190/SurveyHrsIn!D191</f>
        <v>0.967741935483871</v>
      </c>
      <c r="E191" s="70" t="n">
        <f aca="false">OphrsIn!E190/SurveyHrsIn!E191</f>
        <v>0.987903225806452</v>
      </c>
      <c r="F191" s="70" t="n">
        <f aca="false">OphrsIn!F190/SurveyHrsIn!F191</f>
        <v>0.485344827586207</v>
      </c>
      <c r="G191" s="70" t="n">
        <f aca="false">OphrsIn!G190/SurveyHrsIn!G191</f>
        <v>0.73252688172043</v>
      </c>
      <c r="H191" s="70" t="n">
        <f aca="false">OphrsIn!H190/SurveyHrsIn!H191</f>
        <v>0.922361111111111</v>
      </c>
      <c r="I191" s="70" t="n">
        <f aca="false">OphrsIn!I190/SurveyHrsIn!I191</f>
        <v>0.999462365591398</v>
      </c>
      <c r="J191" s="70" t="n">
        <f aca="false">OphrsIn!J190/SurveyHrsIn!J191</f>
        <v>0.999305555555556</v>
      </c>
      <c r="K191" s="70" t="n">
        <f aca="false">OphrsIn!K190/SurveyHrsIn!K191</f>
        <v>0.989381720430108</v>
      </c>
      <c r="L191" s="70" t="n">
        <f aca="false">OphrsIn!L190/SurveyHrsIn!L191</f>
        <v>0.996236559139785</v>
      </c>
      <c r="M191" s="70" t="n">
        <f aca="false">OphrsIn!M190/SurveyHrsIn!M191</f>
        <v>0.999583333333333</v>
      </c>
      <c r="N191" s="70" t="n">
        <f aca="false">OphrsIn!N190/SurveyHrsIn!N191</f>
        <v>0.991263440860215</v>
      </c>
      <c r="O191" s="70" t="n">
        <f aca="false">OphrsIn!O190/SurveyHrsIn!O191</f>
        <v>0.998194444444445</v>
      </c>
      <c r="P191" s="70" t="n">
        <f aca="false">OphrsIn!P190/SurveyHrsIn!P191</f>
        <v>0.999327956989247</v>
      </c>
      <c r="Q191" s="70" t="n">
        <f aca="false">OphrsIn!Q190/SurveyHrsIn!Q191</f>
        <v>0.998655913978495</v>
      </c>
      <c r="R191" s="70" t="n">
        <f aca="false">OphrsIn!R190/SurveyHrsIn!R191</f>
        <v>0.996279761904762</v>
      </c>
      <c r="S191" s="70" t="n">
        <f aca="false">OphrsIn!S190/SurveyHrsIn!S191</f>
        <v>0.999059139784946</v>
      </c>
      <c r="T191" s="70" t="n">
        <f aca="false">OphrsIn!T190/SurveyHrsIn!T191</f>
        <v>0.995416666666667</v>
      </c>
      <c r="U191" s="70" t="n">
        <f aca="false">OphrsIn!U190/SurveyHrsIn!U191</f>
        <v>0.987096774193548</v>
      </c>
      <c r="V191" s="70" t="n">
        <f aca="false">OphrsIn!V190/SurveyHrsIn!V191</f>
        <v>0.993611111111111</v>
      </c>
      <c r="W191" s="70" t="n">
        <f aca="false">OphrsIn!W190/SurveyHrsIn!W191</f>
        <v>0.999462365591398</v>
      </c>
      <c r="X191" s="70" t="n">
        <f aca="false">OphrsIn!X190/SurveyHrsIn!X191</f>
        <v>0.996370967741936</v>
      </c>
      <c r="Y191" s="70" t="n">
        <f aca="false">OphrsIn!Y190/SurveyHrsIn!Y191</f>
        <v>0.983611111111111</v>
      </c>
      <c r="Z191" s="70" t="n">
        <f aca="false">OphrsIn!Z190/SurveyHrsIn!Z191</f>
        <v>0.976209677419355</v>
      </c>
      <c r="AA191" s="70" t="n">
        <f aca="false">OphrsIn!AA190/SurveyHrsIn!AA191</f>
        <v>1</v>
      </c>
      <c r="AB191" s="70" t="n">
        <f aca="false">OphrsIn!AB190/SurveyHrsIn!AB191</f>
        <v>0.999462365591398</v>
      </c>
      <c r="AC191" s="70" t="n">
        <f aca="false">OphrsIn!AC190/SurveyHrsIn!AC191</f>
        <v>1</v>
      </c>
      <c r="AD191" s="70" t="n">
        <f aca="false">OphrsIn!AD190/SurveyHrsIn!AD191</f>
        <v>0.995684523809524</v>
      </c>
      <c r="AE191" s="70" t="n">
        <f aca="false">OphrsIn!AE190/SurveyHrsIn!AE191</f>
        <v>0.98351061827957</v>
      </c>
      <c r="AF191" s="70"/>
      <c r="AG191" s="70"/>
      <c r="AH191" s="70"/>
      <c r="AI191" s="70"/>
      <c r="AJ191" s="70"/>
      <c r="AK191" s="70"/>
      <c r="AL191" s="70"/>
      <c r="AM191" s="70"/>
      <c r="AN191" s="70"/>
      <c r="AO191" s="70" t="n">
        <f aca="false">AVERAGE(E191:P191)</f>
        <v>0.925074285214024</v>
      </c>
      <c r="AP191" s="70" t="n">
        <f aca="false">AVERAGE(Q191:AB191)</f>
        <v>0.993769654591227</v>
      </c>
      <c r="AQ191" s="70" t="n">
        <f aca="false">AVERAGE(AC191:AN191)</f>
        <v>0.993065047363031</v>
      </c>
      <c r="AR191" s="70" t="n">
        <f aca="false">AVERAGE(E191:G191)</f>
        <v>0.735258311704363</v>
      </c>
      <c r="AS191" s="70" t="n">
        <f aca="false">AVERAGE(H191:J191)</f>
        <v>0.973709677419355</v>
      </c>
      <c r="AT191" s="70" t="n">
        <f aca="false">AVERAGE(K191:M191)</f>
        <v>0.995067204301075</v>
      </c>
      <c r="AU191" s="70" t="n">
        <f aca="false">AVERAGE(N191:P191)</f>
        <v>0.996261947431302</v>
      </c>
      <c r="AV191" s="70" t="n">
        <f aca="false">AVERAGE(Q191:S191)</f>
        <v>0.997998271889401</v>
      </c>
      <c r="AW191" s="70" t="n">
        <f aca="false">AVERAGE(T191:V191)</f>
        <v>0.992041517323775</v>
      </c>
      <c r="AX191" s="70" t="n">
        <f aca="false">AVERAGE(W191:Y191)</f>
        <v>0.993148148148148</v>
      </c>
      <c r="AY191" s="70" t="n">
        <f aca="false">AVERAGE(Z191:AB191)</f>
        <v>0.991890681003584</v>
      </c>
      <c r="AZ191" s="70" t="n">
        <f aca="false">AVERAGE(AC191:AE191)</f>
        <v>0.993065047363031</v>
      </c>
    </row>
    <row r="192" customFormat="false" ht="12.75" hidden="true" customHeight="false" outlineLevel="0" collapsed="false">
      <c r="A192" s="69" t="s">
        <v>12</v>
      </c>
      <c r="B192" s="69" t="n">
        <v>1</v>
      </c>
      <c r="C192" s="69" t="n">
        <v>182</v>
      </c>
      <c r="D192" s="70" t="n">
        <f aca="false">OphrsIn!D191/SurveyHrsIn!D192</f>
        <v>0.793010752688172</v>
      </c>
      <c r="E192" s="70" t="n">
        <f aca="false">OphrsIn!E191/SurveyHrsIn!E192</f>
        <v>0.990591397849462</v>
      </c>
      <c r="F192" s="70" t="n">
        <f aca="false">OphrsIn!F191/SurveyHrsIn!F192</f>
        <v>0.982040229885058</v>
      </c>
      <c r="G192" s="70" t="n">
        <f aca="false">OphrsIn!G191/SurveyHrsIn!G192</f>
        <v>0.947849462365591</v>
      </c>
      <c r="H192" s="70" t="n">
        <f aca="false">OphrsIn!H191/SurveyHrsIn!H192</f>
        <v>0.865972222222222</v>
      </c>
      <c r="I192" s="70" t="n">
        <f aca="false">OphrsIn!I191/SurveyHrsIn!I192</f>
        <v>0.991263440860215</v>
      </c>
      <c r="J192" s="70" t="n">
        <f aca="false">OphrsIn!J191/SurveyHrsIn!J192</f>
        <v>0.908472222222222</v>
      </c>
      <c r="K192" s="70" t="n">
        <f aca="false">OphrsIn!K191/SurveyHrsIn!K192</f>
        <v>0.923118279569893</v>
      </c>
      <c r="L192" s="70" t="n">
        <f aca="false">OphrsIn!L191/SurveyHrsIn!L192</f>
        <v>0.986693548387097</v>
      </c>
      <c r="M192" s="70" t="n">
        <f aca="false">OphrsIn!M191/SurveyHrsIn!M192</f>
        <v>0.985138888888889</v>
      </c>
      <c r="N192" s="70" t="n">
        <f aca="false">OphrsIn!N191/SurveyHrsIn!N192</f>
        <v>0.963440860215054</v>
      </c>
      <c r="O192" s="70" t="n">
        <f aca="false">OphrsIn!O191/SurveyHrsIn!O192</f>
        <v>0.858055555555556</v>
      </c>
      <c r="P192" s="70" t="n">
        <f aca="false">OphrsIn!P191/SurveyHrsIn!P192</f>
        <v>0.652956989247312</v>
      </c>
      <c r="Q192" s="70" t="n">
        <f aca="false">OphrsIn!Q191/SurveyHrsIn!Q192</f>
        <v>0.425268817204301</v>
      </c>
      <c r="R192" s="70" t="n">
        <f aca="false">OphrsIn!R191/SurveyHrsIn!R192</f>
        <v>0</v>
      </c>
      <c r="S192" s="70" t="n">
        <f aca="false">OphrsIn!S191/SurveyHrsIn!S192</f>
        <v>0.489650537634409</v>
      </c>
      <c r="T192" s="70" t="n">
        <f aca="false">OphrsIn!T191/SurveyHrsIn!T192</f>
        <v>0.991111111111111</v>
      </c>
      <c r="U192" s="70" t="n">
        <f aca="false">OphrsIn!U191/SurveyHrsIn!U192</f>
        <v>0.996639784946237</v>
      </c>
      <c r="V192" s="70" t="n">
        <f aca="false">OphrsIn!V191/SurveyHrsIn!V192</f>
        <v>0.975555555555556</v>
      </c>
      <c r="W192" s="70" t="n">
        <f aca="false">OphrsIn!W191/SurveyHrsIn!W192</f>
        <v>0.993548387096774</v>
      </c>
      <c r="X192" s="70" t="n">
        <f aca="false">OphrsIn!X191/SurveyHrsIn!X192</f>
        <v>0.998118279569893</v>
      </c>
      <c r="Y192" s="70" t="n">
        <f aca="false">OphrsIn!Y191/SurveyHrsIn!Y192</f>
        <v>0.995972222222222</v>
      </c>
      <c r="Z192" s="70" t="n">
        <f aca="false">OphrsIn!Z191/SurveyHrsIn!Z192</f>
        <v>0.989247311827957</v>
      </c>
      <c r="AA192" s="70" t="n">
        <f aca="false">OphrsIn!AA191/SurveyHrsIn!AA192</f>
        <v>1</v>
      </c>
      <c r="AB192" s="70" t="n">
        <f aca="false">OphrsIn!AB191/SurveyHrsIn!AB192</f>
        <v>0.958467741935484</v>
      </c>
      <c r="AC192" s="70" t="n">
        <f aca="false">OphrsIn!AC191/SurveyHrsIn!AC192</f>
        <v>1</v>
      </c>
      <c r="AD192" s="70" t="n">
        <f aca="false">OphrsIn!AD191/SurveyHrsIn!AD192</f>
        <v>0.986904761904762</v>
      </c>
      <c r="AE192" s="70" t="n">
        <f aca="false">OphrsIn!AE191/SurveyHrsIn!AE192</f>
        <v>0.982413037634409</v>
      </c>
      <c r="AF192" s="70"/>
      <c r="AG192" s="70"/>
      <c r="AH192" s="70"/>
      <c r="AI192" s="70"/>
      <c r="AJ192" s="70"/>
      <c r="AK192" s="70"/>
      <c r="AL192" s="70"/>
      <c r="AM192" s="70"/>
      <c r="AN192" s="70"/>
      <c r="AO192" s="70" t="n">
        <f aca="false">AVERAGE(E192:P192)</f>
        <v>0.921299424772381</v>
      </c>
      <c r="AP192" s="70" t="n">
        <f aca="false">AVERAGE(Q192:AB192)</f>
        <v>0.817798312425329</v>
      </c>
      <c r="AQ192" s="70" t="n">
        <f aca="false">AVERAGE(AC192:AN192)</f>
        <v>0.98977259984639</v>
      </c>
      <c r="AR192" s="70" t="n">
        <f aca="false">AVERAGE(E192:G192)</f>
        <v>0.973493696700037</v>
      </c>
      <c r="AS192" s="70" t="n">
        <f aca="false">AVERAGE(H192:J192)</f>
        <v>0.921902628434887</v>
      </c>
      <c r="AT192" s="70" t="n">
        <f aca="false">AVERAGE(K192:M192)</f>
        <v>0.964983572281959</v>
      </c>
      <c r="AU192" s="70" t="n">
        <f aca="false">AVERAGE(N192:P192)</f>
        <v>0.82481780167264</v>
      </c>
      <c r="AV192" s="70" t="n">
        <f aca="false">AVERAGE(Q192:S192)</f>
        <v>0.30497311827957</v>
      </c>
      <c r="AW192" s="70" t="n">
        <f aca="false">AVERAGE(T192:V192)</f>
        <v>0.987768817204301</v>
      </c>
      <c r="AX192" s="70" t="n">
        <f aca="false">AVERAGE(W192:Y192)</f>
        <v>0.99587962962963</v>
      </c>
      <c r="AY192" s="70" t="n">
        <f aca="false">AVERAGE(Z192:AB192)</f>
        <v>0.982571684587814</v>
      </c>
      <c r="AZ192" s="70" t="n">
        <f aca="false">AVERAGE(AC192:AE192)</f>
        <v>0.98977259984639</v>
      </c>
    </row>
    <row r="193" customFormat="false" ht="12.75" hidden="true" customHeight="false" outlineLevel="0" collapsed="false">
      <c r="A193" s="69" t="s">
        <v>12</v>
      </c>
      <c r="B193" s="69" t="n">
        <v>1</v>
      </c>
      <c r="C193" s="69" t="n">
        <v>183</v>
      </c>
      <c r="D193" s="70" t="n">
        <f aca="false">OphrsIn!D192/SurveyHrsIn!D193</f>
        <v>0.83736559139785</v>
      </c>
      <c r="E193" s="70" t="n">
        <f aca="false">OphrsIn!E192/SurveyHrsIn!E193</f>
        <v>0.998655913978495</v>
      </c>
      <c r="F193" s="70" t="n">
        <f aca="false">OphrsIn!F192/SurveyHrsIn!F193</f>
        <v>0.974281609195402</v>
      </c>
      <c r="G193" s="70" t="n">
        <f aca="false">OphrsIn!G192/SurveyHrsIn!G193</f>
        <v>0.954569892473118</v>
      </c>
      <c r="H193" s="70" t="n">
        <f aca="false">OphrsIn!H192/SurveyHrsIn!H193</f>
        <v>0.904722222222222</v>
      </c>
      <c r="I193" s="70" t="n">
        <f aca="false">OphrsIn!I192/SurveyHrsIn!I193</f>
        <v>0.0341397849462366</v>
      </c>
      <c r="J193" s="70" t="n">
        <f aca="false">OphrsIn!J192/SurveyHrsIn!J193</f>
        <v>0.998888888888889</v>
      </c>
      <c r="K193" s="70" t="n">
        <f aca="false">OphrsIn!K192/SurveyHrsIn!K193</f>
        <v>0.948387096774194</v>
      </c>
      <c r="L193" s="70" t="n">
        <f aca="false">OphrsIn!L192/SurveyHrsIn!L193</f>
        <v>0.979569892473118</v>
      </c>
      <c r="M193" s="70" t="n">
        <f aca="false">OphrsIn!M192/SurveyHrsIn!M193</f>
        <v>0.997638888888889</v>
      </c>
      <c r="N193" s="70" t="n">
        <f aca="false">OphrsIn!N192/SurveyHrsIn!N193</f>
        <v>0.916263440860215</v>
      </c>
      <c r="O193" s="70" t="n">
        <f aca="false">OphrsIn!O192/SurveyHrsIn!O193</f>
        <v>0.988055555555556</v>
      </c>
      <c r="P193" s="70" t="n">
        <f aca="false">OphrsIn!P192/SurveyHrsIn!P193</f>
        <v>0.979435483870968</v>
      </c>
      <c r="Q193" s="70" t="n">
        <f aca="false">OphrsIn!Q192/SurveyHrsIn!Q193</f>
        <v>0.998252688172043</v>
      </c>
      <c r="R193" s="70" t="n">
        <f aca="false">OphrsIn!R192/SurveyHrsIn!R193</f>
        <v>0.996875</v>
      </c>
      <c r="S193" s="70" t="n">
        <f aca="false">OphrsIn!S192/SurveyHrsIn!S193</f>
        <v>0.998924731182796</v>
      </c>
      <c r="T193" s="70" t="n">
        <f aca="false">OphrsIn!T192/SurveyHrsIn!T193</f>
        <v>0.980138888888889</v>
      </c>
      <c r="U193" s="70" t="n">
        <f aca="false">OphrsIn!U192/SurveyHrsIn!U193</f>
        <v>0.993279569892473</v>
      </c>
      <c r="V193" s="70" t="n">
        <f aca="false">OphrsIn!V192/SurveyHrsIn!V193</f>
        <v>0.993888888888889</v>
      </c>
      <c r="W193" s="70" t="n">
        <f aca="false">OphrsIn!W192/SurveyHrsIn!W193</f>
        <v>0.986827956989247</v>
      </c>
      <c r="X193" s="70" t="n">
        <f aca="false">OphrsIn!X192/SurveyHrsIn!X193</f>
        <v>0.998521505376344</v>
      </c>
      <c r="Y193" s="70" t="n">
        <f aca="false">OphrsIn!Y192/SurveyHrsIn!Y193</f>
        <v>0.996944444444444</v>
      </c>
      <c r="Z193" s="70" t="n">
        <f aca="false">OphrsIn!Z192/SurveyHrsIn!Z193</f>
        <v>0.96760752688172</v>
      </c>
      <c r="AA193" s="70" t="n">
        <f aca="false">OphrsIn!AA192/SurveyHrsIn!AA193</f>
        <v>0.981111111111111</v>
      </c>
      <c r="AB193" s="70" t="n">
        <f aca="false">OphrsIn!AB192/SurveyHrsIn!AB193</f>
        <v>0.999596774193548</v>
      </c>
      <c r="AC193" s="70" t="n">
        <f aca="false">OphrsIn!AC192/SurveyHrsIn!AC193</f>
        <v>0.970430107526882</v>
      </c>
      <c r="AD193" s="70" t="n">
        <f aca="false">OphrsIn!AD192/SurveyHrsIn!AD193</f>
        <v>0.982440476190476</v>
      </c>
      <c r="AE193" s="70" t="n">
        <f aca="false">OphrsIn!AE192/SurveyHrsIn!AE193</f>
        <v>0.943915456989247</v>
      </c>
      <c r="AF193" s="70"/>
      <c r="AG193" s="70"/>
      <c r="AH193" s="70"/>
      <c r="AI193" s="70"/>
      <c r="AJ193" s="70"/>
      <c r="AK193" s="70"/>
      <c r="AL193" s="70"/>
      <c r="AM193" s="70"/>
      <c r="AN193" s="70"/>
      <c r="AO193" s="70" t="n">
        <f aca="false">AVERAGE(E193:P193)</f>
        <v>0.889550722510609</v>
      </c>
      <c r="AP193" s="70" t="n">
        <f aca="false">AVERAGE(Q193:AB193)</f>
        <v>0.990997423835126</v>
      </c>
      <c r="AQ193" s="70" t="n">
        <f aca="false">AVERAGE(AC193:AN193)</f>
        <v>0.965595346902202</v>
      </c>
      <c r="AR193" s="70" t="n">
        <f aca="false">AVERAGE(E193:G193)</f>
        <v>0.975835805215672</v>
      </c>
      <c r="AS193" s="70" t="n">
        <f aca="false">AVERAGE(H193:J193)</f>
        <v>0.645916965352449</v>
      </c>
      <c r="AT193" s="70" t="n">
        <f aca="false">AVERAGE(K193:M193)</f>
        <v>0.9751986260454</v>
      </c>
      <c r="AU193" s="70" t="n">
        <f aca="false">AVERAGE(N193:P193)</f>
        <v>0.961251493428913</v>
      </c>
      <c r="AV193" s="70" t="n">
        <f aca="false">AVERAGE(Q193:S193)</f>
        <v>0.99801747311828</v>
      </c>
      <c r="AW193" s="70" t="n">
        <f aca="false">AVERAGE(T193:V193)</f>
        <v>0.989102449223417</v>
      </c>
      <c r="AX193" s="70" t="n">
        <f aca="false">AVERAGE(W193:Y193)</f>
        <v>0.994097968936679</v>
      </c>
      <c r="AY193" s="70" t="n">
        <f aca="false">AVERAGE(Z193:AB193)</f>
        <v>0.982771804062127</v>
      </c>
      <c r="AZ193" s="70" t="n">
        <f aca="false">AVERAGE(AC193:AE193)</f>
        <v>0.965595346902202</v>
      </c>
    </row>
    <row r="194" customFormat="false" ht="12.75" hidden="true" customHeight="false" outlineLevel="0" collapsed="false">
      <c r="A194" s="69" t="s">
        <v>12</v>
      </c>
      <c r="B194" s="69" t="n">
        <v>1</v>
      </c>
      <c r="C194" s="69" t="n">
        <v>184</v>
      </c>
      <c r="D194" s="70" t="n">
        <f aca="false">OphrsIn!D193/SurveyHrsIn!D194</f>
        <v>0.975806451612903</v>
      </c>
      <c r="E194" s="70" t="n">
        <f aca="false">OphrsIn!E193/SurveyHrsIn!E194</f>
        <v>0.991935483870968</v>
      </c>
      <c r="F194" s="70" t="n">
        <f aca="false">OphrsIn!F193/SurveyHrsIn!F194</f>
        <v>0.947126436781609</v>
      </c>
      <c r="G194" s="70" t="n">
        <f aca="false">OphrsIn!G193/SurveyHrsIn!G194</f>
        <v>0.934543010752688</v>
      </c>
      <c r="H194" s="70" t="n">
        <f aca="false">OphrsIn!H193/SurveyHrsIn!H194</f>
        <v>0.837361111111111</v>
      </c>
      <c r="I194" s="70" t="n">
        <f aca="false">OphrsIn!I193/SurveyHrsIn!I194</f>
        <v>0.901612903225806</v>
      </c>
      <c r="J194" s="70" t="n">
        <f aca="false">OphrsIn!J193/SurveyHrsIn!J194</f>
        <v>0.933194444444444</v>
      </c>
      <c r="K194" s="70" t="n">
        <f aca="false">OphrsIn!K193/SurveyHrsIn!K194</f>
        <v>0.965322580645161</v>
      </c>
      <c r="L194" s="70" t="n">
        <f aca="false">OphrsIn!L193/SurveyHrsIn!L194</f>
        <v>0.956586021505376</v>
      </c>
      <c r="M194" s="70" t="n">
        <f aca="false">OphrsIn!M193/SurveyHrsIn!M194</f>
        <v>0.851111111111111</v>
      </c>
      <c r="N194" s="70" t="n">
        <f aca="false">OphrsIn!N193/SurveyHrsIn!N194</f>
        <v>0.549596774193548</v>
      </c>
      <c r="O194" s="70" t="n">
        <f aca="false">OphrsIn!O193/SurveyHrsIn!O194</f>
        <v>0.964027777777778</v>
      </c>
      <c r="P194" s="70" t="n">
        <f aca="false">OphrsIn!P193/SurveyHrsIn!P194</f>
        <v>0.987096774193548</v>
      </c>
      <c r="Q194" s="70" t="n">
        <f aca="false">OphrsIn!Q193/SurveyHrsIn!Q194</f>
        <v>0.919758064516129</v>
      </c>
      <c r="R194" s="70" t="n">
        <f aca="false">OphrsIn!R193/SurveyHrsIn!R194</f>
        <v>0.354613095238095</v>
      </c>
      <c r="S194" s="70" t="n">
        <f aca="false">OphrsIn!S193/SurveyHrsIn!S194</f>
        <v>0.930913978494624</v>
      </c>
      <c r="T194" s="70" t="n">
        <f aca="false">OphrsIn!T193/SurveyHrsIn!T194</f>
        <v>0.931805555555556</v>
      </c>
      <c r="U194" s="70" t="n">
        <f aca="false">OphrsIn!U193/SurveyHrsIn!U194</f>
        <v>0.961693548387097</v>
      </c>
      <c r="V194" s="70" t="n">
        <f aca="false">OphrsIn!V193/SurveyHrsIn!V194</f>
        <v>0.917916666666667</v>
      </c>
      <c r="W194" s="70" t="n">
        <f aca="false">OphrsIn!W193/SurveyHrsIn!W194</f>
        <v>0.963172043010753</v>
      </c>
      <c r="X194" s="70" t="n">
        <f aca="false">OphrsIn!X193/SurveyHrsIn!X194</f>
        <v>0.959005376344086</v>
      </c>
      <c r="Y194" s="70" t="n">
        <f aca="false">OphrsIn!Y193/SurveyHrsIn!Y194</f>
        <v>0.966666666666667</v>
      </c>
      <c r="Z194" s="70" t="n">
        <f aca="false">OphrsIn!Z193/SurveyHrsIn!Z194</f>
        <v>0.979166666666667</v>
      </c>
      <c r="AA194" s="70" t="n">
        <f aca="false">OphrsIn!AA193/SurveyHrsIn!AA194</f>
        <v>0.991388888888889</v>
      </c>
      <c r="AB194" s="70" t="n">
        <f aca="false">OphrsIn!AB193/SurveyHrsIn!AB194</f>
        <v>0.999596774193548</v>
      </c>
      <c r="AC194" s="70" t="n">
        <f aca="false">OphrsIn!AC193/SurveyHrsIn!AC194</f>
        <v>0.999193548387097</v>
      </c>
      <c r="AD194" s="70" t="n">
        <f aca="false">OphrsIn!AD193/SurveyHrsIn!AD194</f>
        <v>0.983035714285714</v>
      </c>
      <c r="AE194" s="70" t="n">
        <f aca="false">OphrsIn!AE193/SurveyHrsIn!AE194</f>
        <v>0.819931317204301</v>
      </c>
      <c r="AF194" s="70"/>
      <c r="AG194" s="70"/>
      <c r="AH194" s="70"/>
      <c r="AI194" s="70"/>
      <c r="AJ194" s="70"/>
      <c r="AK194" s="70"/>
      <c r="AL194" s="70"/>
      <c r="AM194" s="70"/>
      <c r="AN194" s="70"/>
      <c r="AO194" s="70" t="n">
        <f aca="false">AVERAGE(E194:P194)</f>
        <v>0.901626202467763</v>
      </c>
      <c r="AP194" s="70" t="n">
        <f aca="false">AVERAGE(Q194:AB194)</f>
        <v>0.906308110385731</v>
      </c>
      <c r="AQ194" s="70" t="n">
        <f aca="false">AVERAGE(AC194:AN194)</f>
        <v>0.934053526625704</v>
      </c>
      <c r="AR194" s="70" t="n">
        <f aca="false">AVERAGE(E194:G194)</f>
        <v>0.957868310468422</v>
      </c>
      <c r="AS194" s="70" t="n">
        <f aca="false">AVERAGE(H194:J194)</f>
        <v>0.890722819593787</v>
      </c>
      <c r="AT194" s="70" t="n">
        <f aca="false">AVERAGE(K194:M194)</f>
        <v>0.92433990442055</v>
      </c>
      <c r="AU194" s="70" t="n">
        <f aca="false">AVERAGE(N194:P194)</f>
        <v>0.833573775388292</v>
      </c>
      <c r="AV194" s="70" t="n">
        <f aca="false">AVERAGE(Q194:S194)</f>
        <v>0.735095046082949</v>
      </c>
      <c r="AW194" s="70" t="n">
        <f aca="false">AVERAGE(T194:V194)</f>
        <v>0.937138590203106</v>
      </c>
      <c r="AX194" s="70" t="n">
        <f aca="false">AVERAGE(W194:Y194)</f>
        <v>0.962948028673835</v>
      </c>
      <c r="AY194" s="70" t="n">
        <f aca="false">AVERAGE(Z194:AB194)</f>
        <v>0.990050776583035</v>
      </c>
      <c r="AZ194" s="70" t="n">
        <f aca="false">AVERAGE(AC194:AE194)</f>
        <v>0.934053526625704</v>
      </c>
    </row>
    <row r="195" customFormat="false" ht="12.75" hidden="true" customHeight="false" outlineLevel="0" collapsed="false">
      <c r="A195" s="69" t="s">
        <v>12</v>
      </c>
      <c r="B195" s="69" t="n">
        <v>1</v>
      </c>
      <c r="C195" s="69" t="n">
        <v>185</v>
      </c>
      <c r="D195" s="70" t="n">
        <f aca="false">OphrsIn!D194/SurveyHrsIn!D195</f>
        <v>0.618279569892473</v>
      </c>
      <c r="E195" s="70" t="n">
        <f aca="false">OphrsIn!E194/SurveyHrsIn!E195</f>
        <v>0.936827956989247</v>
      </c>
      <c r="F195" s="70" t="n">
        <f aca="false">OphrsIn!F194/SurveyHrsIn!F195</f>
        <v>0.971408045977012</v>
      </c>
      <c r="G195" s="70" t="n">
        <f aca="false">OphrsIn!G194/SurveyHrsIn!G195</f>
        <v>0.94260752688172</v>
      </c>
      <c r="H195" s="70" t="n">
        <f aca="false">OphrsIn!H194/SurveyHrsIn!H195</f>
        <v>0.255138888888889</v>
      </c>
      <c r="I195" s="70" t="n">
        <f aca="false">OphrsIn!I194/SurveyHrsIn!I195</f>
        <v>0.997983870967742</v>
      </c>
      <c r="J195" s="70" t="n">
        <f aca="false">OphrsIn!J194/SurveyHrsIn!J195</f>
        <v>0.974027777777778</v>
      </c>
      <c r="K195" s="70" t="n">
        <f aca="false">OphrsIn!K194/SurveyHrsIn!K195</f>
        <v>0.973655913978495</v>
      </c>
      <c r="L195" s="70" t="n">
        <f aca="false">OphrsIn!L194/SurveyHrsIn!L195</f>
        <v>0.949059139784946</v>
      </c>
      <c r="M195" s="70" t="n">
        <f aca="false">OphrsIn!M194/SurveyHrsIn!M195</f>
        <v>0.985277777777778</v>
      </c>
      <c r="N195" s="70" t="n">
        <f aca="false">OphrsIn!N194/SurveyHrsIn!N195</f>
        <v>0.980645161290323</v>
      </c>
      <c r="O195" s="70" t="n">
        <f aca="false">OphrsIn!O194/SurveyHrsIn!O195</f>
        <v>0.974722222222222</v>
      </c>
      <c r="P195" s="70" t="n">
        <f aca="false">OphrsIn!P194/SurveyHrsIn!P195</f>
        <v>0.981317204301075</v>
      </c>
      <c r="Q195" s="70" t="n">
        <f aca="false">OphrsIn!Q194/SurveyHrsIn!Q195</f>
        <v>0.998118279569893</v>
      </c>
      <c r="R195" s="70" t="n">
        <f aca="false">OphrsIn!R194/SurveyHrsIn!R195</f>
        <v>0.674553571428571</v>
      </c>
      <c r="S195" s="70" t="n">
        <f aca="false">OphrsIn!S194/SurveyHrsIn!S195</f>
        <v>0.909005376344086</v>
      </c>
      <c r="T195" s="70" t="n">
        <f aca="false">OphrsIn!T194/SurveyHrsIn!T195</f>
        <v>0.99125</v>
      </c>
      <c r="U195" s="70" t="n">
        <f aca="false">OphrsIn!U194/SurveyHrsIn!U195</f>
        <v>0.993548387096774</v>
      </c>
      <c r="V195" s="70" t="n">
        <f aca="false">OphrsIn!V194/SurveyHrsIn!V195</f>
        <v>0.996388888888889</v>
      </c>
      <c r="W195" s="70" t="n">
        <f aca="false">OphrsIn!W194/SurveyHrsIn!W195</f>
        <v>0.986290322580645</v>
      </c>
      <c r="X195" s="70" t="n">
        <f aca="false">OphrsIn!X194/SurveyHrsIn!X195</f>
        <v>0.983602150537634</v>
      </c>
      <c r="Y195" s="70" t="n">
        <f aca="false">OphrsIn!Y194/SurveyHrsIn!Y195</f>
        <v>0.995416666666667</v>
      </c>
      <c r="Z195" s="70" t="n">
        <f aca="false">OphrsIn!Z194/SurveyHrsIn!Z195</f>
        <v>0.918682795698925</v>
      </c>
      <c r="AA195" s="70" t="n">
        <f aca="false">OphrsIn!AA194/SurveyHrsIn!AA195</f>
        <v>1</v>
      </c>
      <c r="AB195" s="70" t="n">
        <f aca="false">OphrsIn!AB194/SurveyHrsIn!AB195</f>
        <v>0.998655913978495</v>
      </c>
      <c r="AC195" s="70" t="n">
        <f aca="false">OphrsIn!AC194/SurveyHrsIn!AC195</f>
        <v>0.99986559139785</v>
      </c>
      <c r="AD195" s="70" t="n">
        <f aca="false">OphrsIn!AD194/SurveyHrsIn!AD195</f>
        <v>0.988095238095238</v>
      </c>
      <c r="AE195" s="70" t="n">
        <f aca="false">OphrsIn!AE194/SurveyHrsIn!AE195</f>
        <v>0.982211424731183</v>
      </c>
      <c r="AF195" s="70"/>
      <c r="AG195" s="70"/>
      <c r="AH195" s="70"/>
      <c r="AI195" s="70"/>
      <c r="AJ195" s="70"/>
      <c r="AK195" s="70"/>
      <c r="AL195" s="70"/>
      <c r="AM195" s="70"/>
      <c r="AN195" s="70"/>
      <c r="AO195" s="70" t="n">
        <f aca="false">AVERAGE(E195:P195)</f>
        <v>0.910222623903102</v>
      </c>
      <c r="AP195" s="70" t="n">
        <f aca="false">AVERAGE(Q195:AB195)</f>
        <v>0.953792696065882</v>
      </c>
      <c r="AQ195" s="70" t="n">
        <f aca="false">AVERAGE(AC195:AN195)</f>
        <v>0.990057418074757</v>
      </c>
      <c r="AR195" s="70" t="n">
        <f aca="false">AVERAGE(E195:G195)</f>
        <v>0.950281176615993</v>
      </c>
      <c r="AS195" s="70" t="n">
        <f aca="false">AVERAGE(H195:J195)</f>
        <v>0.742383512544803</v>
      </c>
      <c r="AT195" s="70" t="n">
        <f aca="false">AVERAGE(K195:M195)</f>
        <v>0.969330943847073</v>
      </c>
      <c r="AU195" s="70" t="n">
        <f aca="false">AVERAGE(N195:P195)</f>
        <v>0.97889486260454</v>
      </c>
      <c r="AV195" s="70" t="n">
        <f aca="false">AVERAGE(Q195:S195)</f>
        <v>0.86055907578085</v>
      </c>
      <c r="AW195" s="70" t="n">
        <f aca="false">AVERAGE(T195:V195)</f>
        <v>0.993729091995221</v>
      </c>
      <c r="AX195" s="70" t="n">
        <f aca="false">AVERAGE(W195:Y195)</f>
        <v>0.988436379928316</v>
      </c>
      <c r="AY195" s="70" t="n">
        <f aca="false">AVERAGE(Z195:AB195)</f>
        <v>0.97244623655914</v>
      </c>
      <c r="AZ195" s="70" t="n">
        <f aca="false">AVERAGE(AC195:AE195)</f>
        <v>0.990057418074757</v>
      </c>
    </row>
    <row r="196" customFormat="false" ht="12.75" hidden="true" customHeight="false" outlineLevel="0" collapsed="false">
      <c r="A196" s="69" t="s">
        <v>12</v>
      </c>
      <c r="B196" s="69" t="n">
        <v>1</v>
      </c>
      <c r="C196" s="69" t="n">
        <v>186</v>
      </c>
      <c r="D196" s="70" t="n">
        <f aca="false">OphrsIn!D195/SurveyHrsIn!D196</f>
        <v>0.967741935483871</v>
      </c>
      <c r="E196" s="70" t="n">
        <f aca="false">OphrsIn!E195/SurveyHrsIn!E196</f>
        <v>0.919354838709677</v>
      </c>
      <c r="F196" s="70" t="n">
        <f aca="false">OphrsIn!F195/SurveyHrsIn!F196</f>
        <v>0.954597701149425</v>
      </c>
      <c r="G196" s="70" t="n">
        <f aca="false">OphrsIn!G195/SurveyHrsIn!G196</f>
        <v>0.943548387096774</v>
      </c>
      <c r="H196" s="70" t="n">
        <f aca="false">OphrsIn!H195/SurveyHrsIn!H196</f>
        <v>0.270555555555556</v>
      </c>
      <c r="I196" s="70" t="n">
        <f aca="false">OphrsIn!I195/SurveyHrsIn!I196</f>
        <v>0.999731182795699</v>
      </c>
      <c r="J196" s="70" t="n">
        <f aca="false">OphrsIn!J195/SurveyHrsIn!J196</f>
        <v>0.405138888888889</v>
      </c>
      <c r="K196" s="70" t="n">
        <f aca="false">OphrsIn!K195/SurveyHrsIn!K196</f>
        <v>0.788172043010753</v>
      </c>
      <c r="L196" s="70" t="n">
        <f aca="false">OphrsIn!L195/SurveyHrsIn!L196</f>
        <v>0.738575268817204</v>
      </c>
      <c r="M196" s="70" t="n">
        <f aca="false">OphrsIn!M195/SurveyHrsIn!M196</f>
        <v>0.995555555555556</v>
      </c>
      <c r="N196" s="70" t="n">
        <f aca="false">OphrsIn!N195/SurveyHrsIn!N196</f>
        <v>0.766129032258065</v>
      </c>
      <c r="O196" s="70" t="n">
        <f aca="false">OphrsIn!O195/SurveyHrsIn!O196</f>
        <v>0.985555555555556</v>
      </c>
      <c r="P196" s="70" t="n">
        <f aca="false">OphrsIn!P195/SurveyHrsIn!P196</f>
        <v>0.798252688172043</v>
      </c>
      <c r="Q196" s="70" t="n">
        <f aca="false">OphrsIn!Q195/SurveyHrsIn!Q196</f>
        <v>0.22244623655914</v>
      </c>
      <c r="R196" s="70" t="n">
        <f aca="false">OphrsIn!R195/SurveyHrsIn!R196</f>
        <v>0</v>
      </c>
      <c r="S196" s="70" t="n">
        <f aca="false">OphrsIn!S195/SurveyHrsIn!S196</f>
        <v>0.347715053763441</v>
      </c>
      <c r="T196" s="70" t="n">
        <f aca="false">OphrsIn!T195/SurveyHrsIn!T196</f>
        <v>0.983055555555556</v>
      </c>
      <c r="U196" s="70" t="n">
        <f aca="false">OphrsIn!U195/SurveyHrsIn!U196</f>
        <v>0.999731182795699</v>
      </c>
      <c r="V196" s="70" t="n">
        <f aca="false">OphrsIn!V195/SurveyHrsIn!V196</f>
        <v>0.585555555555556</v>
      </c>
      <c r="W196" s="70" t="n">
        <f aca="false">OphrsIn!W195/SurveyHrsIn!W196</f>
        <v>0.669623655913978</v>
      </c>
      <c r="X196" s="70" t="n">
        <f aca="false">OphrsIn!X195/SurveyHrsIn!X196</f>
        <v>0.913306451612903</v>
      </c>
      <c r="Y196" s="70" t="n">
        <f aca="false">OphrsIn!Y195/SurveyHrsIn!Y196</f>
        <v>0.964722222222222</v>
      </c>
      <c r="Z196" s="70" t="n">
        <f aca="false">OphrsIn!Z195/SurveyHrsIn!Z196</f>
        <v>0.993548387096774</v>
      </c>
      <c r="AA196" s="70" t="n">
        <f aca="false">OphrsIn!AA195/SurveyHrsIn!AA196</f>
        <v>0.9925</v>
      </c>
      <c r="AB196" s="70" t="n">
        <f aca="false">OphrsIn!AB195/SurveyHrsIn!AB196</f>
        <v>0.996370967741936</v>
      </c>
      <c r="AC196" s="70" t="n">
        <f aca="false">OphrsIn!AC195/SurveyHrsIn!AC196</f>
        <v>0.99986559139785</v>
      </c>
      <c r="AD196" s="70" t="n">
        <f aca="false">OphrsIn!AD195/SurveyHrsIn!AD196</f>
        <v>0.950892857142857</v>
      </c>
      <c r="AE196" s="70" t="n">
        <f aca="false">OphrsIn!AE195/SurveyHrsIn!AE196</f>
        <v>0.894899865591398</v>
      </c>
      <c r="AF196" s="70"/>
      <c r="AG196" s="70"/>
      <c r="AH196" s="70"/>
      <c r="AI196" s="70"/>
      <c r="AJ196" s="70"/>
      <c r="AK196" s="70"/>
      <c r="AL196" s="70"/>
      <c r="AM196" s="70"/>
      <c r="AN196" s="70"/>
      <c r="AO196" s="70" t="n">
        <f aca="false">AVERAGE(E196:P196)</f>
        <v>0.7970972247971</v>
      </c>
      <c r="AP196" s="70" t="n">
        <f aca="false">AVERAGE(Q196:AB196)</f>
        <v>0.722381272401434</v>
      </c>
      <c r="AQ196" s="70" t="n">
        <f aca="false">AVERAGE(AC196:AN196)</f>
        <v>0.948552771377368</v>
      </c>
      <c r="AR196" s="70" t="n">
        <f aca="false">AVERAGE(E196:G196)</f>
        <v>0.939166975651959</v>
      </c>
      <c r="AS196" s="70" t="n">
        <f aca="false">AVERAGE(H196:J196)</f>
        <v>0.558475209080048</v>
      </c>
      <c r="AT196" s="70" t="n">
        <f aca="false">AVERAGE(K196:M196)</f>
        <v>0.840767622461171</v>
      </c>
      <c r="AU196" s="70" t="n">
        <f aca="false">AVERAGE(N196:P196)</f>
        <v>0.849979091995221</v>
      </c>
      <c r="AV196" s="70" t="n">
        <f aca="false">AVERAGE(Q196:S196)</f>
        <v>0.19005376344086</v>
      </c>
      <c r="AW196" s="70" t="n">
        <f aca="false">AVERAGE(T196:V196)</f>
        <v>0.856114097968937</v>
      </c>
      <c r="AX196" s="70" t="n">
        <f aca="false">AVERAGE(W196:Y196)</f>
        <v>0.849217443249701</v>
      </c>
      <c r="AY196" s="70" t="n">
        <f aca="false">AVERAGE(Z196:AB196)</f>
        <v>0.994139784946237</v>
      </c>
      <c r="AZ196" s="70" t="n">
        <f aca="false">AVERAGE(AC196:AE196)</f>
        <v>0.948552771377368</v>
      </c>
    </row>
    <row r="197" customFormat="false" ht="12.75" hidden="true" customHeight="false" outlineLevel="0" collapsed="false">
      <c r="A197" s="69" t="s">
        <v>12</v>
      </c>
      <c r="B197" s="69" t="n">
        <v>1</v>
      </c>
      <c r="C197" s="69" t="n">
        <v>187</v>
      </c>
      <c r="D197" s="70" t="n">
        <f aca="false">OphrsIn!D196/SurveyHrsIn!D197</f>
        <v>0.979838709677419</v>
      </c>
      <c r="E197" s="70" t="n">
        <f aca="false">OphrsIn!E196/SurveyHrsIn!E197</f>
        <v>1</v>
      </c>
      <c r="F197" s="70" t="n">
        <f aca="false">OphrsIn!F196/SurveyHrsIn!F197</f>
        <v>0.998994252873563</v>
      </c>
      <c r="G197" s="70" t="n">
        <f aca="false">OphrsIn!G196/SurveyHrsIn!G197</f>
        <v>0.950134408602151</v>
      </c>
      <c r="H197" s="70" t="n">
        <f aca="false">OphrsIn!H196/SurveyHrsIn!H197</f>
        <v>0.845</v>
      </c>
      <c r="I197" s="70" t="n">
        <f aca="false">OphrsIn!I196/SurveyHrsIn!I197</f>
        <v>0.994489247311828</v>
      </c>
      <c r="J197" s="70" t="n">
        <f aca="false">OphrsIn!J196/SurveyHrsIn!J197</f>
        <v>0.999305555555556</v>
      </c>
      <c r="K197" s="70" t="n">
        <f aca="false">OphrsIn!K196/SurveyHrsIn!K197</f>
        <v>0.986155913978495</v>
      </c>
      <c r="L197" s="70" t="n">
        <f aca="false">OphrsIn!L196/SurveyHrsIn!L197</f>
        <v>0.993682795698925</v>
      </c>
      <c r="M197" s="70" t="n">
        <f aca="false">OphrsIn!M196/SurveyHrsIn!M197</f>
        <v>0.997638888888889</v>
      </c>
      <c r="N197" s="70" t="n">
        <f aca="false">OphrsIn!N196/SurveyHrsIn!N197</f>
        <v>0.987634408602151</v>
      </c>
      <c r="O197" s="70" t="n">
        <f aca="false">OphrsIn!O196/SurveyHrsIn!O197</f>
        <v>0.945416666666667</v>
      </c>
      <c r="P197" s="70" t="n">
        <f aca="false">OphrsIn!P196/SurveyHrsIn!P197</f>
        <v>0.999327956989247</v>
      </c>
      <c r="Q197" s="70" t="n">
        <f aca="false">OphrsIn!Q196/SurveyHrsIn!Q197</f>
        <v>0.998387096774194</v>
      </c>
      <c r="R197" s="70" t="n">
        <f aca="false">OphrsIn!R196/SurveyHrsIn!R197</f>
        <v>0.995089285714286</v>
      </c>
      <c r="S197" s="70" t="n">
        <f aca="false">OphrsIn!S196/SurveyHrsIn!S197</f>
        <v>0.999059139784946</v>
      </c>
      <c r="T197" s="70" t="n">
        <f aca="false">OphrsIn!T196/SurveyHrsIn!T197</f>
        <v>0.994444444444445</v>
      </c>
      <c r="U197" s="70" t="n">
        <f aca="false">OphrsIn!U196/SurveyHrsIn!U197</f>
        <v>0.997983870967742</v>
      </c>
      <c r="V197" s="70" t="n">
        <f aca="false">OphrsIn!V196/SurveyHrsIn!V197</f>
        <v>0.996666666666667</v>
      </c>
      <c r="W197" s="70" t="n">
        <f aca="false">OphrsIn!W196/SurveyHrsIn!W197</f>
        <v>0.974193548387097</v>
      </c>
      <c r="X197" s="70" t="n">
        <f aca="false">OphrsIn!X196/SurveyHrsIn!X197</f>
        <v>0.990591397849462</v>
      </c>
      <c r="Y197" s="70" t="n">
        <f aca="false">OphrsIn!Y196/SurveyHrsIn!Y197</f>
        <v>0.995972222222222</v>
      </c>
      <c r="Z197" s="70" t="n">
        <f aca="false">OphrsIn!Z196/SurveyHrsIn!Z197</f>
        <v>0.977822580645161</v>
      </c>
      <c r="AA197" s="70" t="n">
        <f aca="false">OphrsIn!AA196/SurveyHrsIn!AA197</f>
        <v>1</v>
      </c>
      <c r="AB197" s="70" t="n">
        <f aca="false">OphrsIn!AB196/SurveyHrsIn!AB197</f>
        <v>0.999462365591398</v>
      </c>
      <c r="AC197" s="70" t="n">
        <f aca="false">OphrsIn!AC196/SurveyHrsIn!AC197</f>
        <v>1</v>
      </c>
      <c r="AD197" s="70" t="n">
        <f aca="false">OphrsIn!AD196/SurveyHrsIn!AD197</f>
        <v>0.989732142857143</v>
      </c>
      <c r="AE197" s="70" t="n">
        <f aca="false">OphrsIn!AE196/SurveyHrsIn!AE197</f>
        <v>0.979741935483871</v>
      </c>
      <c r="AF197" s="70"/>
      <c r="AG197" s="70"/>
      <c r="AH197" s="70"/>
      <c r="AI197" s="70"/>
      <c r="AJ197" s="70"/>
      <c r="AK197" s="70"/>
      <c r="AL197" s="70"/>
      <c r="AM197" s="70"/>
      <c r="AN197" s="70"/>
      <c r="AO197" s="70" t="n">
        <f aca="false">AVERAGE(E197:P197)</f>
        <v>0.974815007930623</v>
      </c>
      <c r="AP197" s="70" t="n">
        <f aca="false">AVERAGE(Q197:AB197)</f>
        <v>0.993306051587302</v>
      </c>
      <c r="AQ197" s="70" t="n">
        <f aca="false">AVERAGE(AC197:AN197)</f>
        <v>0.989824692780338</v>
      </c>
      <c r="AR197" s="70" t="n">
        <f aca="false">AVERAGE(E197:G197)</f>
        <v>0.983042887158571</v>
      </c>
      <c r="AS197" s="70" t="n">
        <f aca="false">AVERAGE(H197:J197)</f>
        <v>0.946264934289128</v>
      </c>
      <c r="AT197" s="70" t="n">
        <f aca="false">AVERAGE(K197:M197)</f>
        <v>0.992492532855436</v>
      </c>
      <c r="AU197" s="70" t="n">
        <f aca="false">AVERAGE(N197:P197)</f>
        <v>0.977459677419355</v>
      </c>
      <c r="AV197" s="70" t="n">
        <f aca="false">AVERAGE(Q197:S197)</f>
        <v>0.997511840757809</v>
      </c>
      <c r="AW197" s="70" t="n">
        <f aca="false">AVERAGE(T197:V197)</f>
        <v>0.996364994026284</v>
      </c>
      <c r="AX197" s="70" t="n">
        <f aca="false">AVERAGE(W197:Y197)</f>
        <v>0.986919056152927</v>
      </c>
      <c r="AY197" s="70" t="n">
        <f aca="false">AVERAGE(Z197:AB197)</f>
        <v>0.992428315412187</v>
      </c>
      <c r="AZ197" s="70" t="n">
        <f aca="false">AVERAGE(AC197:AE197)</f>
        <v>0.989824692780338</v>
      </c>
    </row>
    <row r="198" customFormat="false" ht="12.75" hidden="true" customHeight="false" outlineLevel="0" collapsed="false">
      <c r="A198" s="69" t="s">
        <v>12</v>
      </c>
      <c r="B198" s="69" t="n">
        <v>1</v>
      </c>
      <c r="C198" s="69" t="n">
        <v>188</v>
      </c>
      <c r="D198" s="70" t="n">
        <f aca="false">OphrsIn!D197/SurveyHrsIn!D198</f>
        <v>0.762096774193548</v>
      </c>
      <c r="E198" s="70" t="n">
        <f aca="false">OphrsIn!E197/SurveyHrsIn!E198</f>
        <v>0.75</v>
      </c>
      <c r="F198" s="70" t="n">
        <f aca="false">OphrsIn!F197/SurveyHrsIn!F198</f>
        <v>0.98433908045977</v>
      </c>
      <c r="G198" s="70" t="n">
        <f aca="false">OphrsIn!G197/SurveyHrsIn!G198</f>
        <v>0.895430107526882</v>
      </c>
      <c r="H198" s="70" t="n">
        <f aca="false">OphrsIn!H197/SurveyHrsIn!H198</f>
        <v>0.978611111111111</v>
      </c>
      <c r="I198" s="70" t="n">
        <f aca="false">OphrsIn!I197/SurveyHrsIn!I198</f>
        <v>0.968548387096774</v>
      </c>
      <c r="J198" s="70" t="n">
        <f aca="false">OphrsIn!J197/SurveyHrsIn!J198</f>
        <v>0.999305555555556</v>
      </c>
      <c r="K198" s="70" t="n">
        <f aca="false">OphrsIn!K197/SurveyHrsIn!K198</f>
        <v>0.979569892473118</v>
      </c>
      <c r="L198" s="70" t="n">
        <f aca="false">OphrsIn!L197/SurveyHrsIn!L198</f>
        <v>0.993413978494624</v>
      </c>
      <c r="M198" s="70" t="n">
        <f aca="false">OphrsIn!M197/SurveyHrsIn!M198</f>
        <v>0.997638888888889</v>
      </c>
      <c r="N198" s="70" t="n">
        <f aca="false">OphrsIn!N197/SurveyHrsIn!N198</f>
        <v>0.98508064516129</v>
      </c>
      <c r="O198" s="70" t="n">
        <f aca="false">OphrsIn!O197/SurveyHrsIn!O198</f>
        <v>0.991388888888889</v>
      </c>
      <c r="P198" s="70" t="n">
        <f aca="false">OphrsIn!P197/SurveyHrsIn!P198</f>
        <v>0.905913978494624</v>
      </c>
      <c r="Q198" s="70" t="n">
        <f aca="false">OphrsIn!Q197/SurveyHrsIn!Q198</f>
        <v>0.998387096774194</v>
      </c>
      <c r="R198" s="70" t="n">
        <f aca="false">OphrsIn!R197/SurveyHrsIn!R198</f>
        <v>0.995833333333333</v>
      </c>
      <c r="S198" s="70" t="n">
        <f aca="false">OphrsIn!S197/SurveyHrsIn!S198</f>
        <v>0.896639784946237</v>
      </c>
      <c r="T198" s="70" t="n">
        <f aca="false">OphrsIn!T197/SurveyHrsIn!T198</f>
        <v>0.972222222222222</v>
      </c>
      <c r="U198" s="70" t="n">
        <f aca="false">OphrsIn!U197/SurveyHrsIn!U198</f>
        <v>0.981451612903226</v>
      </c>
      <c r="V198" s="70" t="n">
        <f aca="false">OphrsIn!V197/SurveyHrsIn!V198</f>
        <v>0.960972222222222</v>
      </c>
      <c r="W198" s="70" t="n">
        <f aca="false">OphrsIn!W197/SurveyHrsIn!W198</f>
        <v>0.96989247311828</v>
      </c>
      <c r="X198" s="70" t="n">
        <f aca="false">OphrsIn!X197/SurveyHrsIn!X198</f>
        <v>0.99489247311828</v>
      </c>
      <c r="Y198" s="70" t="n">
        <f aca="false">OphrsIn!Y197/SurveyHrsIn!Y198</f>
        <v>0.997361111111111</v>
      </c>
      <c r="Z198" s="70" t="n">
        <f aca="false">OphrsIn!Z197/SurveyHrsIn!Z198</f>
        <v>0.993682795698925</v>
      </c>
      <c r="AA198" s="70" t="n">
        <f aca="false">OphrsIn!AA197/SurveyHrsIn!AA198</f>
        <v>0.988472222222222</v>
      </c>
      <c r="AB198" s="70" t="n">
        <f aca="false">OphrsIn!AB197/SurveyHrsIn!AB198</f>
        <v>0.975134408602151</v>
      </c>
      <c r="AC198" s="70" t="n">
        <f aca="false">OphrsIn!AC197/SurveyHrsIn!AC198</f>
        <v>0.988037634408602</v>
      </c>
      <c r="AD198" s="70" t="n">
        <f aca="false">OphrsIn!AD197/SurveyHrsIn!AD198</f>
        <v>0.941815476190476</v>
      </c>
      <c r="AE198" s="70" t="n">
        <f aca="false">OphrsIn!AE197/SurveyHrsIn!AE198</f>
        <v>0.982908870967742</v>
      </c>
      <c r="AF198" s="70"/>
      <c r="AG198" s="70"/>
      <c r="AH198" s="70"/>
      <c r="AI198" s="70"/>
      <c r="AJ198" s="70"/>
      <c r="AK198" s="70"/>
      <c r="AL198" s="70"/>
      <c r="AM198" s="70"/>
      <c r="AN198" s="70"/>
      <c r="AO198" s="70" t="n">
        <f aca="false">AVERAGE(E198:P198)</f>
        <v>0.952436709512627</v>
      </c>
      <c r="AP198" s="70" t="n">
        <f aca="false">AVERAGE(Q198:AB198)</f>
        <v>0.977078479689367</v>
      </c>
      <c r="AQ198" s="70" t="n">
        <f aca="false">AVERAGE(AC198:AN198)</f>
        <v>0.970920660522273</v>
      </c>
      <c r="AR198" s="70" t="n">
        <f aca="false">AVERAGE(E198:G198)</f>
        <v>0.876589729328884</v>
      </c>
      <c r="AS198" s="70" t="n">
        <f aca="false">AVERAGE(H198:J198)</f>
        <v>0.982155017921147</v>
      </c>
      <c r="AT198" s="70" t="n">
        <f aca="false">AVERAGE(K198:M198)</f>
        <v>0.990207586618877</v>
      </c>
      <c r="AU198" s="70" t="n">
        <f aca="false">AVERAGE(N198:P198)</f>
        <v>0.960794504181601</v>
      </c>
      <c r="AV198" s="70" t="n">
        <f aca="false">AVERAGE(Q198:S198)</f>
        <v>0.963620071684588</v>
      </c>
      <c r="AW198" s="70" t="n">
        <f aca="false">AVERAGE(T198:V198)</f>
        <v>0.971548685782557</v>
      </c>
      <c r="AX198" s="70" t="n">
        <f aca="false">AVERAGE(W198:Y198)</f>
        <v>0.98738201911589</v>
      </c>
      <c r="AY198" s="70" t="n">
        <f aca="false">AVERAGE(Z198:AB198)</f>
        <v>0.985763142174433</v>
      </c>
      <c r="AZ198" s="70" t="n">
        <f aca="false">AVERAGE(AC198:AE198)</f>
        <v>0.970920660522273</v>
      </c>
    </row>
    <row r="199" customFormat="false" ht="12.75" hidden="true" customHeight="false" outlineLevel="0" collapsed="false">
      <c r="A199" s="69" t="s">
        <v>12</v>
      </c>
      <c r="B199" s="69" t="n">
        <v>1</v>
      </c>
      <c r="C199" s="69" t="n">
        <v>189</v>
      </c>
      <c r="D199" s="70" t="n">
        <f aca="false">OphrsIn!D198/SurveyHrsIn!D199</f>
        <v>0.963709677419355</v>
      </c>
      <c r="E199" s="70" t="n">
        <f aca="false">OphrsIn!E198/SurveyHrsIn!E199</f>
        <v>0.952956989247312</v>
      </c>
      <c r="F199" s="70" t="n">
        <f aca="false">OphrsIn!F198/SurveyHrsIn!F199</f>
        <v>0.955603448275862</v>
      </c>
      <c r="G199" s="70" t="n">
        <f aca="false">OphrsIn!G198/SurveyHrsIn!G199</f>
        <v>0.871505376344086</v>
      </c>
      <c r="H199" s="70" t="n">
        <f aca="false">OphrsIn!H198/SurveyHrsIn!H199</f>
        <v>0.663611111111111</v>
      </c>
      <c r="I199" s="70" t="n">
        <f aca="false">OphrsIn!I198/SurveyHrsIn!I199</f>
        <v>0.901209677419355</v>
      </c>
      <c r="J199" s="70" t="n">
        <f aca="false">OphrsIn!J198/SurveyHrsIn!J199</f>
        <v>0.870416666666667</v>
      </c>
      <c r="K199" s="70" t="n">
        <f aca="false">OphrsIn!K198/SurveyHrsIn!K199</f>
        <v>0.960349462365591</v>
      </c>
      <c r="L199" s="70" t="n">
        <f aca="false">OphrsIn!L198/SurveyHrsIn!L199</f>
        <v>0.947715053763441</v>
      </c>
      <c r="M199" s="70" t="n">
        <f aca="false">OphrsIn!M198/SurveyHrsIn!M199</f>
        <v>0.997222222222222</v>
      </c>
      <c r="N199" s="70" t="n">
        <f aca="false">OphrsIn!N198/SurveyHrsIn!N199</f>
        <v>0.95994623655914</v>
      </c>
      <c r="O199" s="70" t="n">
        <f aca="false">OphrsIn!O198/SurveyHrsIn!O199</f>
        <v>0.947777777777778</v>
      </c>
      <c r="P199" s="70" t="n">
        <f aca="false">OphrsIn!P198/SurveyHrsIn!P199</f>
        <v>0.995430107526882</v>
      </c>
      <c r="Q199" s="70" t="n">
        <f aca="false">OphrsIn!Q198/SurveyHrsIn!Q199</f>
        <v>0.628225806451613</v>
      </c>
      <c r="R199" s="70" t="n">
        <f aca="false">OphrsIn!R198/SurveyHrsIn!R199</f>
        <v>0.840178571428571</v>
      </c>
      <c r="S199" s="70" t="n">
        <f aca="false">OphrsIn!S198/SurveyHrsIn!S199</f>
        <v>0.998924731182796</v>
      </c>
      <c r="T199" s="70" t="n">
        <f aca="false">OphrsIn!T198/SurveyHrsIn!T199</f>
        <v>0.978472222222222</v>
      </c>
      <c r="U199" s="70" t="n">
        <f aca="false">OphrsIn!U198/SurveyHrsIn!U199</f>
        <v>0.948252688172043</v>
      </c>
      <c r="V199" s="70" t="n">
        <f aca="false">OphrsIn!V198/SurveyHrsIn!V199</f>
        <v>0.995277777777778</v>
      </c>
      <c r="W199" s="70" t="n">
        <f aca="false">OphrsIn!W198/SurveyHrsIn!W199</f>
        <v>0.993682795698925</v>
      </c>
      <c r="X199" s="70" t="n">
        <f aca="false">OphrsIn!X198/SurveyHrsIn!X199</f>
        <v>0.998521505376344</v>
      </c>
      <c r="Y199" s="70" t="n">
        <f aca="false">OphrsIn!Y198/SurveyHrsIn!Y199</f>
        <v>0.991666666666667</v>
      </c>
      <c r="Z199" s="70" t="n">
        <f aca="false">OphrsIn!Z198/SurveyHrsIn!Z199</f>
        <v>0.972849462365591</v>
      </c>
      <c r="AA199" s="70" t="n">
        <f aca="false">OphrsIn!AA198/SurveyHrsIn!AA199</f>
        <v>1</v>
      </c>
      <c r="AB199" s="70" t="n">
        <f aca="false">OphrsIn!AB198/SurveyHrsIn!AB199</f>
        <v>0.993279569892473</v>
      </c>
      <c r="AC199" s="70" t="n">
        <f aca="false">OphrsIn!AC198/SurveyHrsIn!AC199</f>
        <v>0.99986559139785</v>
      </c>
      <c r="AD199" s="70" t="n">
        <f aca="false">OphrsIn!AD198/SurveyHrsIn!AD199</f>
        <v>0.992113095238095</v>
      </c>
      <c r="AE199" s="70" t="n">
        <f aca="false">OphrsIn!AE198/SurveyHrsIn!AE199</f>
        <v>0.977040725806452</v>
      </c>
      <c r="AF199" s="70"/>
      <c r="AG199" s="70"/>
      <c r="AH199" s="70"/>
      <c r="AI199" s="70"/>
      <c r="AJ199" s="70"/>
      <c r="AK199" s="70"/>
      <c r="AL199" s="70"/>
      <c r="AM199" s="70"/>
      <c r="AN199" s="70"/>
      <c r="AO199" s="70" t="n">
        <f aca="false">AVERAGE(E199:P199)</f>
        <v>0.918645344106621</v>
      </c>
      <c r="AP199" s="70" t="n">
        <f aca="false">AVERAGE(Q199:AB199)</f>
        <v>0.944944316436252</v>
      </c>
      <c r="AQ199" s="70" t="n">
        <f aca="false">AVERAGE(AC199:AN199)</f>
        <v>0.989673137480799</v>
      </c>
      <c r="AR199" s="70" t="n">
        <f aca="false">AVERAGE(E199:G199)</f>
        <v>0.92668860462242</v>
      </c>
      <c r="AS199" s="70" t="n">
        <f aca="false">AVERAGE(H199:J199)</f>
        <v>0.811745818399044</v>
      </c>
      <c r="AT199" s="70" t="n">
        <f aca="false">AVERAGE(K199:M199)</f>
        <v>0.968428912783752</v>
      </c>
      <c r="AU199" s="70" t="n">
        <f aca="false">AVERAGE(N199:P199)</f>
        <v>0.967718040621266</v>
      </c>
      <c r="AV199" s="70" t="n">
        <f aca="false">AVERAGE(Q199:S199)</f>
        <v>0.822443036354327</v>
      </c>
      <c r="AW199" s="70" t="n">
        <f aca="false">AVERAGE(T199:V199)</f>
        <v>0.974000896057348</v>
      </c>
      <c r="AX199" s="70" t="n">
        <f aca="false">AVERAGE(W199:Y199)</f>
        <v>0.994623655913979</v>
      </c>
      <c r="AY199" s="70" t="n">
        <f aca="false">AVERAGE(Z199:AB199)</f>
        <v>0.988709677419355</v>
      </c>
      <c r="AZ199" s="70" t="n">
        <f aca="false">AVERAGE(AC199:AE199)</f>
        <v>0.989673137480799</v>
      </c>
    </row>
    <row r="200" customFormat="false" ht="12.75" hidden="true" customHeight="false" outlineLevel="0" collapsed="false">
      <c r="A200" s="69" t="s">
        <v>12</v>
      </c>
      <c r="B200" s="69" t="n">
        <v>1</v>
      </c>
      <c r="C200" s="69" t="n">
        <v>190</v>
      </c>
      <c r="D200" s="70" t="n">
        <f aca="false">OphrsIn!D199/SurveyHrsIn!D200</f>
        <v>0.90994623655914</v>
      </c>
      <c r="E200" s="70" t="n">
        <f aca="false">OphrsIn!E199/SurveyHrsIn!E200</f>
        <v>0.978494623655914</v>
      </c>
      <c r="F200" s="70" t="n">
        <f aca="false">OphrsIn!F199/SurveyHrsIn!F200</f>
        <v>0.994540229885058</v>
      </c>
      <c r="G200" s="70" t="n">
        <f aca="false">OphrsIn!G199/SurveyHrsIn!G200</f>
        <v>0.90752688172043</v>
      </c>
      <c r="H200" s="70" t="n">
        <f aca="false">OphrsIn!H199/SurveyHrsIn!H200</f>
        <v>0.703888888888889</v>
      </c>
      <c r="I200" s="70" t="n">
        <f aca="false">OphrsIn!I199/SurveyHrsIn!I200</f>
        <v>0.991532258064516</v>
      </c>
      <c r="J200" s="70" t="n">
        <f aca="false">OphrsIn!J199/SurveyHrsIn!J200</f>
        <v>0.917777777777778</v>
      </c>
      <c r="K200" s="70" t="n">
        <f aca="false">OphrsIn!K199/SurveyHrsIn!K200</f>
        <v>0.975268817204301</v>
      </c>
      <c r="L200" s="70" t="n">
        <f aca="false">OphrsIn!L199/SurveyHrsIn!L200</f>
        <v>0.960215053763441</v>
      </c>
      <c r="M200" s="70" t="n">
        <f aca="false">OphrsIn!M199/SurveyHrsIn!M200</f>
        <v>0.988472222222222</v>
      </c>
      <c r="N200" s="70" t="n">
        <f aca="false">OphrsIn!N199/SurveyHrsIn!N200</f>
        <v>0.964650537634409</v>
      </c>
      <c r="O200" s="70" t="n">
        <f aca="false">OphrsIn!O199/SurveyHrsIn!O200</f>
        <v>0.990694444444444</v>
      </c>
      <c r="P200" s="70" t="n">
        <f aca="false">OphrsIn!P199/SurveyHrsIn!P200</f>
        <v>0.93736559139785</v>
      </c>
      <c r="Q200" s="70" t="n">
        <f aca="false">OphrsIn!Q199/SurveyHrsIn!Q200</f>
        <v>0.644086021505376</v>
      </c>
      <c r="R200" s="70" t="n">
        <f aca="false">OphrsIn!R199/SurveyHrsIn!R200</f>
        <v>0.00327380952380952</v>
      </c>
      <c r="S200" s="70" t="n">
        <f aca="false">OphrsIn!S199/SurveyHrsIn!S200</f>
        <v>0.712768817204301</v>
      </c>
      <c r="T200" s="70" t="n">
        <f aca="false">OphrsIn!T199/SurveyHrsIn!T200</f>
        <v>0.882222222222222</v>
      </c>
      <c r="U200" s="70" t="n">
        <f aca="false">OphrsIn!U199/SurveyHrsIn!U200</f>
        <v>0.48252688172043</v>
      </c>
      <c r="V200" s="70" t="n">
        <f aca="false">OphrsIn!V199/SurveyHrsIn!V200</f>
        <v>0.981388888888889</v>
      </c>
      <c r="W200" s="70" t="n">
        <f aca="false">OphrsIn!W199/SurveyHrsIn!W200</f>
        <v>0.999462365591398</v>
      </c>
      <c r="X200" s="70" t="n">
        <f aca="false">OphrsIn!X199/SurveyHrsIn!X200</f>
        <v>0.996236559139785</v>
      </c>
      <c r="Y200" s="70" t="n">
        <f aca="false">OphrsIn!Y199/SurveyHrsIn!Y200</f>
        <v>0.908611111111111</v>
      </c>
      <c r="Z200" s="70" t="n">
        <f aca="false">OphrsIn!Z199/SurveyHrsIn!Z200</f>
        <v>0.948252688172043</v>
      </c>
      <c r="AA200" s="70" t="n">
        <f aca="false">OphrsIn!AA199/SurveyHrsIn!AA200</f>
        <v>0.999861111111111</v>
      </c>
      <c r="AB200" s="70" t="n">
        <f aca="false">OphrsIn!AB199/SurveyHrsIn!AB200</f>
        <v>0.968413978494624</v>
      </c>
      <c r="AC200" s="70" t="n">
        <f aca="false">OphrsIn!AC199/SurveyHrsIn!AC200</f>
        <v>1</v>
      </c>
      <c r="AD200" s="70" t="n">
        <f aca="false">OphrsIn!AD199/SurveyHrsIn!AD200</f>
        <v>0.959226190476191</v>
      </c>
      <c r="AE200" s="70" t="n">
        <f aca="false">OphrsIn!AE199/SurveyHrsIn!AE200</f>
        <v>0.92731626344086</v>
      </c>
      <c r="AF200" s="70"/>
      <c r="AG200" s="70"/>
      <c r="AH200" s="70"/>
      <c r="AI200" s="70"/>
      <c r="AJ200" s="70"/>
      <c r="AK200" s="70"/>
      <c r="AL200" s="70"/>
      <c r="AM200" s="70"/>
      <c r="AN200" s="70"/>
      <c r="AO200" s="70" t="n">
        <f aca="false">AVERAGE(E200:P200)</f>
        <v>0.942535610554938</v>
      </c>
      <c r="AP200" s="70" t="n">
        <f aca="false">AVERAGE(Q200:AB200)</f>
        <v>0.793925371223758</v>
      </c>
      <c r="AQ200" s="70" t="n">
        <f aca="false">AVERAGE(AC200:AN200)</f>
        <v>0.96218081797235</v>
      </c>
      <c r="AR200" s="70" t="n">
        <f aca="false">AVERAGE(E200:G200)</f>
        <v>0.960187245087134</v>
      </c>
      <c r="AS200" s="70" t="n">
        <f aca="false">AVERAGE(H200:J200)</f>
        <v>0.871066308243728</v>
      </c>
      <c r="AT200" s="70" t="n">
        <f aca="false">AVERAGE(K200:M200)</f>
        <v>0.974652031063321</v>
      </c>
      <c r="AU200" s="70" t="n">
        <f aca="false">AVERAGE(N200:P200)</f>
        <v>0.964236857825568</v>
      </c>
      <c r="AV200" s="70" t="n">
        <f aca="false">AVERAGE(Q200:S200)</f>
        <v>0.453376216077829</v>
      </c>
      <c r="AW200" s="70" t="n">
        <f aca="false">AVERAGE(T200:V200)</f>
        <v>0.782045997610514</v>
      </c>
      <c r="AX200" s="70" t="n">
        <f aca="false">AVERAGE(W200:Y200)</f>
        <v>0.968103345280765</v>
      </c>
      <c r="AY200" s="70" t="n">
        <f aca="false">AVERAGE(Z200:AB200)</f>
        <v>0.972175925925926</v>
      </c>
      <c r="AZ200" s="70" t="n">
        <f aca="false">AVERAGE(AC200:AE200)</f>
        <v>0.96218081797235</v>
      </c>
    </row>
    <row r="201" customFormat="false" ht="12.75" hidden="true" customHeight="false" outlineLevel="0" collapsed="false">
      <c r="A201" s="69" t="s">
        <v>12</v>
      </c>
      <c r="B201" s="69" t="n">
        <v>1</v>
      </c>
      <c r="C201" s="69" t="n">
        <v>191</v>
      </c>
      <c r="D201" s="70" t="n">
        <f aca="false">OphrsIn!D200/SurveyHrsIn!D201</f>
        <v>0.935483870967742</v>
      </c>
      <c r="E201" s="70" t="n">
        <f aca="false">OphrsIn!E200/SurveyHrsIn!E201</f>
        <v>0.966397849462366</v>
      </c>
      <c r="F201" s="70" t="n">
        <f aca="false">OphrsIn!F200/SurveyHrsIn!F201</f>
        <v>0.972844827586207</v>
      </c>
      <c r="G201" s="70" t="n">
        <f aca="false">OphrsIn!G200/SurveyHrsIn!G201</f>
        <v>0.919220430107527</v>
      </c>
      <c r="H201" s="70" t="n">
        <f aca="false">OphrsIn!H200/SurveyHrsIn!H201</f>
        <v>0.581944444444445</v>
      </c>
      <c r="I201" s="70" t="n">
        <f aca="false">OphrsIn!I200/SurveyHrsIn!I201</f>
        <v>0</v>
      </c>
      <c r="J201" s="70" t="n">
        <f aca="false">OphrsIn!J200/SurveyHrsIn!J201</f>
        <v>0.642777777777778</v>
      </c>
      <c r="K201" s="70" t="n">
        <f aca="false">OphrsIn!K200/SurveyHrsIn!K201</f>
        <v>0.989516129032258</v>
      </c>
      <c r="L201" s="70" t="n">
        <f aca="false">OphrsIn!L200/SurveyHrsIn!L201</f>
        <v>0.981317204301075</v>
      </c>
      <c r="M201" s="70" t="n">
        <f aca="false">OphrsIn!M200/SurveyHrsIn!M201</f>
        <v>0.960833333333333</v>
      </c>
      <c r="N201" s="70" t="n">
        <f aca="false">OphrsIn!N200/SurveyHrsIn!N201</f>
        <v>0.984005376344086</v>
      </c>
      <c r="O201" s="70" t="n">
        <f aca="false">OphrsIn!O200/SurveyHrsIn!O201</f>
        <v>0.987083333333333</v>
      </c>
      <c r="P201" s="70" t="n">
        <f aca="false">OphrsIn!P200/SurveyHrsIn!P201</f>
        <v>0.954166666666667</v>
      </c>
      <c r="Q201" s="70" t="n">
        <f aca="false">OphrsIn!Q200/SurveyHrsIn!Q201</f>
        <v>0.912096774193548</v>
      </c>
      <c r="R201" s="70" t="n">
        <f aca="false">OphrsIn!R200/SurveyHrsIn!R201</f>
        <v>0.990773809523809</v>
      </c>
      <c r="S201" s="70" t="n">
        <f aca="false">OphrsIn!S200/SurveyHrsIn!S201</f>
        <v>0.97997311827957</v>
      </c>
      <c r="T201" s="70" t="n">
        <f aca="false">OphrsIn!T200/SurveyHrsIn!T201</f>
        <v>0.952916666666667</v>
      </c>
      <c r="U201" s="70" t="n">
        <f aca="false">OphrsIn!U200/SurveyHrsIn!U201</f>
        <v>0.98494623655914</v>
      </c>
      <c r="V201" s="70" t="n">
        <f aca="false">OphrsIn!V200/SurveyHrsIn!V201</f>
        <v>0.959722222222222</v>
      </c>
      <c r="W201" s="70" t="n">
        <f aca="false">OphrsIn!W200/SurveyHrsIn!W201</f>
        <v>0.968951612903226</v>
      </c>
      <c r="X201" s="70" t="n">
        <f aca="false">OphrsIn!X200/SurveyHrsIn!X201</f>
        <v>0.996236559139785</v>
      </c>
      <c r="Y201" s="70" t="n">
        <f aca="false">OphrsIn!Y200/SurveyHrsIn!Y201</f>
        <v>0.986944444444445</v>
      </c>
      <c r="Z201" s="70" t="n">
        <f aca="false">OphrsIn!Z200/SurveyHrsIn!Z201</f>
        <v>0.990322580645161</v>
      </c>
      <c r="AA201" s="70" t="n">
        <f aca="false">OphrsIn!AA200/SurveyHrsIn!AA201</f>
        <v>0.988194444444445</v>
      </c>
      <c r="AB201" s="70" t="n">
        <f aca="false">OphrsIn!AB200/SurveyHrsIn!AB201</f>
        <v>0.99986559139785</v>
      </c>
      <c r="AC201" s="70" t="n">
        <f aca="false">OphrsIn!AC200/SurveyHrsIn!AC201</f>
        <v>0.99986559139785</v>
      </c>
      <c r="AD201" s="70" t="n">
        <f aca="false">OphrsIn!AD200/SurveyHrsIn!AD201</f>
        <v>0.994345238095238</v>
      </c>
      <c r="AE201" s="70" t="n">
        <f aca="false">OphrsIn!AE200/SurveyHrsIn!AE201</f>
        <v>0.980909543010753</v>
      </c>
      <c r="AF201" s="70"/>
      <c r="AG201" s="70"/>
      <c r="AH201" s="70"/>
      <c r="AI201" s="70"/>
      <c r="AJ201" s="70"/>
      <c r="AK201" s="70"/>
      <c r="AL201" s="70"/>
      <c r="AM201" s="70"/>
      <c r="AN201" s="70"/>
      <c r="AO201" s="70" t="n">
        <f aca="false">AVERAGE(E201:P201)</f>
        <v>0.828342281032423</v>
      </c>
      <c r="AP201" s="70" t="n">
        <f aca="false">AVERAGE(Q201:AB201)</f>
        <v>0.975912005034989</v>
      </c>
      <c r="AQ201" s="70" t="n">
        <f aca="false">AVERAGE(AC201:AN201)</f>
        <v>0.991706790834613</v>
      </c>
      <c r="AR201" s="70" t="n">
        <f aca="false">AVERAGE(E201:G201)</f>
        <v>0.9528210357187</v>
      </c>
      <c r="AS201" s="70" t="n">
        <f aca="false">AVERAGE(H201:J201)</f>
        <v>0.408240740740741</v>
      </c>
      <c r="AT201" s="70" t="n">
        <f aca="false">AVERAGE(K201:M201)</f>
        <v>0.977222222222222</v>
      </c>
      <c r="AU201" s="70" t="n">
        <f aca="false">AVERAGE(N201:P201)</f>
        <v>0.975085125448029</v>
      </c>
      <c r="AV201" s="70" t="n">
        <f aca="false">AVERAGE(Q201:S201)</f>
        <v>0.960947900665643</v>
      </c>
      <c r="AW201" s="70" t="n">
        <f aca="false">AVERAGE(T201:V201)</f>
        <v>0.965861708482676</v>
      </c>
      <c r="AX201" s="70" t="n">
        <f aca="false">AVERAGE(W201:Y201)</f>
        <v>0.984044205495819</v>
      </c>
      <c r="AY201" s="70" t="n">
        <f aca="false">AVERAGE(Z201:AB201)</f>
        <v>0.992794205495818</v>
      </c>
      <c r="AZ201" s="70" t="n">
        <f aca="false">AVERAGE(AC201:AE201)</f>
        <v>0.991706790834613</v>
      </c>
    </row>
    <row r="202" customFormat="false" ht="12.75" hidden="true" customHeight="false" outlineLevel="0" collapsed="false">
      <c r="A202" s="69" t="s">
        <v>12</v>
      </c>
      <c r="B202" s="69" t="n">
        <v>1</v>
      </c>
      <c r="C202" s="69" t="n">
        <v>192</v>
      </c>
      <c r="D202" s="70" t="n">
        <f aca="false">OphrsIn!D201/SurveyHrsIn!D202</f>
        <v>0.978494623655914</v>
      </c>
      <c r="E202" s="70" t="n">
        <f aca="false">OphrsIn!E201/SurveyHrsIn!E202</f>
        <v>0.950268817204301</v>
      </c>
      <c r="F202" s="70" t="n">
        <f aca="false">OphrsIn!F201/SurveyHrsIn!F202</f>
        <v>0.981609195402299</v>
      </c>
      <c r="G202" s="70" t="n">
        <f aca="false">OphrsIn!G201/SurveyHrsIn!G202</f>
        <v>0.909677419354839</v>
      </c>
      <c r="H202" s="70" t="n">
        <f aca="false">OphrsIn!H201/SurveyHrsIn!H202</f>
        <v>0.764166666666667</v>
      </c>
      <c r="I202" s="70" t="n">
        <f aca="false">OphrsIn!I201/SurveyHrsIn!I202</f>
        <v>0.973252688172043</v>
      </c>
      <c r="J202" s="70" t="n">
        <f aca="false">OphrsIn!J201/SurveyHrsIn!J202</f>
        <v>0.999583333333333</v>
      </c>
      <c r="K202" s="70" t="n">
        <f aca="false">OphrsIn!K201/SurveyHrsIn!K202</f>
        <v>0.989516129032258</v>
      </c>
      <c r="L202" s="70" t="n">
        <f aca="false">OphrsIn!L201/SurveyHrsIn!L202</f>
        <v>0.997043010752688</v>
      </c>
      <c r="M202" s="70" t="n">
        <f aca="false">OphrsIn!M201/SurveyHrsIn!M202</f>
        <v>0.992222222222222</v>
      </c>
      <c r="N202" s="70" t="n">
        <f aca="false">OphrsIn!N201/SurveyHrsIn!N202</f>
        <v>0.99986559139785</v>
      </c>
      <c r="O202" s="70" t="n">
        <f aca="false">OphrsIn!O201/SurveyHrsIn!O202</f>
        <v>0.940694444444444</v>
      </c>
      <c r="P202" s="70" t="n">
        <f aca="false">OphrsIn!P201/SurveyHrsIn!P202</f>
        <v>0.997715053763441</v>
      </c>
      <c r="Q202" s="70" t="n">
        <f aca="false">OphrsIn!Q201/SurveyHrsIn!Q202</f>
        <v>0.998790322580645</v>
      </c>
      <c r="R202" s="70" t="n">
        <f aca="false">OphrsIn!R201/SurveyHrsIn!R202</f>
        <v>0.965178571428571</v>
      </c>
      <c r="S202" s="70" t="n">
        <f aca="false">OphrsIn!S201/SurveyHrsIn!S202</f>
        <v>0.950940860215054</v>
      </c>
      <c r="T202" s="70" t="n">
        <f aca="false">OphrsIn!T201/SurveyHrsIn!T202</f>
        <v>0.785972222222222</v>
      </c>
      <c r="U202" s="70" t="n">
        <f aca="false">OphrsIn!U201/SurveyHrsIn!U202</f>
        <v>0.930510752688172</v>
      </c>
      <c r="V202" s="70" t="n">
        <f aca="false">OphrsIn!V201/SurveyHrsIn!V202</f>
        <v>0.891666666666667</v>
      </c>
      <c r="W202" s="70" t="n">
        <f aca="false">OphrsIn!W201/SurveyHrsIn!W202</f>
        <v>0.996370967741936</v>
      </c>
      <c r="X202" s="70" t="n">
        <f aca="false">OphrsIn!X201/SurveyHrsIn!X202</f>
        <v>0.988037634408602</v>
      </c>
      <c r="Y202" s="70" t="n">
        <f aca="false">OphrsIn!Y201/SurveyHrsIn!Y202</f>
        <v>0.948333333333333</v>
      </c>
      <c r="Z202" s="70" t="n">
        <f aca="false">OphrsIn!Z201/SurveyHrsIn!Z202</f>
        <v>0.990725806451613</v>
      </c>
      <c r="AA202" s="70" t="n">
        <f aca="false">OphrsIn!AA201/SurveyHrsIn!AA202</f>
        <v>0.927777777777778</v>
      </c>
      <c r="AB202" s="70" t="n">
        <f aca="false">OphrsIn!AB201/SurveyHrsIn!AB202</f>
        <v>0.943413978494624</v>
      </c>
      <c r="AC202" s="70" t="n">
        <f aca="false">OphrsIn!AC201/SurveyHrsIn!AC202</f>
        <v>0.99986559139785</v>
      </c>
      <c r="AD202" s="70" t="n">
        <f aca="false">OphrsIn!AD201/SurveyHrsIn!AD202</f>
        <v>0.991815476190476</v>
      </c>
      <c r="AE202" s="70" t="n">
        <f aca="false">OphrsIn!AE201/SurveyHrsIn!AE202</f>
        <v>0.955793413978495</v>
      </c>
      <c r="AF202" s="70"/>
      <c r="AG202" s="70"/>
      <c r="AH202" s="70"/>
      <c r="AI202" s="70"/>
      <c r="AJ202" s="70"/>
      <c r="AK202" s="70"/>
      <c r="AL202" s="70"/>
      <c r="AM202" s="70"/>
      <c r="AN202" s="70"/>
      <c r="AO202" s="70" t="n">
        <f aca="false">AVERAGE(E202:P202)</f>
        <v>0.957967880978865</v>
      </c>
      <c r="AP202" s="70" t="n">
        <f aca="false">AVERAGE(Q202:AB202)</f>
        <v>0.943143241167435</v>
      </c>
      <c r="AQ202" s="70" t="n">
        <f aca="false">AVERAGE(AC202:AN202)</f>
        <v>0.982491493855607</v>
      </c>
      <c r="AR202" s="70" t="n">
        <f aca="false">AVERAGE(E202:G202)</f>
        <v>0.947185143987146</v>
      </c>
      <c r="AS202" s="70" t="n">
        <f aca="false">AVERAGE(H202:J202)</f>
        <v>0.912334229390681</v>
      </c>
      <c r="AT202" s="70" t="n">
        <f aca="false">AVERAGE(K202:M202)</f>
        <v>0.992927120669056</v>
      </c>
      <c r="AU202" s="70" t="n">
        <f aca="false">AVERAGE(N202:P202)</f>
        <v>0.979425029868578</v>
      </c>
      <c r="AV202" s="70" t="n">
        <f aca="false">AVERAGE(Q202:S202)</f>
        <v>0.971636584741423</v>
      </c>
      <c r="AW202" s="70" t="n">
        <f aca="false">AVERAGE(T202:V202)</f>
        <v>0.86938321385902</v>
      </c>
      <c r="AX202" s="70" t="n">
        <f aca="false">AVERAGE(W202:Y202)</f>
        <v>0.97758064516129</v>
      </c>
      <c r="AY202" s="70" t="n">
        <f aca="false">AVERAGE(Z202:AB202)</f>
        <v>0.953972520908005</v>
      </c>
      <c r="AZ202" s="70" t="n">
        <f aca="false">AVERAGE(AC202:AE202)</f>
        <v>0.982491493855607</v>
      </c>
    </row>
    <row r="203" customFormat="false" ht="12.75" hidden="true" customHeight="false" outlineLevel="0" collapsed="false">
      <c r="A203" s="69" t="s">
        <v>12</v>
      </c>
      <c r="B203" s="69" t="n">
        <v>1</v>
      </c>
      <c r="C203" s="69" t="n">
        <v>193</v>
      </c>
      <c r="D203" s="70" t="n">
        <f aca="false">OphrsIn!D202/SurveyHrsIn!D203</f>
        <v>0.884408602150538</v>
      </c>
      <c r="E203" s="70" t="n">
        <f aca="false">OphrsIn!E202/SurveyHrsIn!E203</f>
        <v>0.961021505376344</v>
      </c>
      <c r="F203" s="70" t="n">
        <f aca="false">OphrsIn!F202/SurveyHrsIn!F203</f>
        <v>0.95014367816092</v>
      </c>
      <c r="G203" s="70" t="n">
        <f aca="false">OphrsIn!G202/SurveyHrsIn!G203</f>
        <v>0.905645161290323</v>
      </c>
      <c r="H203" s="70" t="n">
        <f aca="false">OphrsIn!H202/SurveyHrsIn!H203</f>
        <v>0.766944444444445</v>
      </c>
      <c r="I203" s="70" t="n">
        <f aca="false">OphrsIn!I202/SurveyHrsIn!I203</f>
        <v>0.999462365591398</v>
      </c>
      <c r="J203" s="70" t="n">
        <f aca="false">OphrsIn!J202/SurveyHrsIn!J203</f>
        <v>0.981527777777778</v>
      </c>
      <c r="K203" s="70" t="n">
        <f aca="false">OphrsIn!K202/SurveyHrsIn!K203</f>
        <v>0.991877496671105</v>
      </c>
      <c r="L203" s="70" t="n">
        <f aca="false">OphrsIn!L202/SurveyHrsIn!L203</f>
        <v>0.88335552596538</v>
      </c>
      <c r="M203" s="70" t="n">
        <f aca="false">OphrsIn!M202/SurveyHrsIn!M203</f>
        <v>0.994027777777778</v>
      </c>
      <c r="N203" s="70" t="n">
        <f aca="false">OphrsIn!N202/SurveyHrsIn!N203</f>
        <v>0.996895161290323</v>
      </c>
      <c r="O203" s="70" t="n">
        <f aca="false">OphrsIn!O202/SurveyHrsIn!O203</f>
        <v>0.999861111111111</v>
      </c>
      <c r="P203" s="70" t="n">
        <f aca="false">OphrsIn!P202/SurveyHrsIn!P203</f>
        <v>0.953629032258065</v>
      </c>
      <c r="Q203" s="70" t="n">
        <f aca="false">OphrsIn!Q202/SurveyHrsIn!Q203</f>
        <v>0.998924731182796</v>
      </c>
      <c r="R203" s="70" t="n">
        <f aca="false">OphrsIn!R202/SurveyHrsIn!R203</f>
        <v>0.956101190476191</v>
      </c>
      <c r="S203" s="70" t="n">
        <f aca="false">OphrsIn!S202/SurveyHrsIn!S203</f>
        <v>0.994220430107527</v>
      </c>
      <c r="T203" s="70" t="n">
        <f aca="false">OphrsIn!T202/SurveyHrsIn!T203</f>
        <v>0.873055555555556</v>
      </c>
      <c r="U203" s="70" t="n">
        <f aca="false">OphrsIn!U202/SurveyHrsIn!U203</f>
        <v>0</v>
      </c>
      <c r="V203" s="70" t="n">
        <f aca="false">OphrsIn!V202/SurveyHrsIn!V203</f>
        <v>0.00736111111111111</v>
      </c>
      <c r="W203" s="70" t="n">
        <f aca="false">OphrsIn!W202/SurveyHrsIn!W203</f>
        <v>0.705645161290323</v>
      </c>
      <c r="X203" s="70" t="n">
        <f aca="false">OphrsIn!X202/SurveyHrsIn!X203</f>
        <v>0.841129032258065</v>
      </c>
      <c r="Y203" s="70" t="n">
        <f aca="false">OphrsIn!Y202/SurveyHrsIn!Y203</f>
        <v>0.977916666666667</v>
      </c>
      <c r="Z203" s="70" t="n">
        <f aca="false">OphrsIn!Z202/SurveyHrsIn!Z203</f>
        <v>0.991129032258065</v>
      </c>
      <c r="AA203" s="70" t="n">
        <f aca="false">OphrsIn!AA202/SurveyHrsIn!AA203</f>
        <v>0.999861111111111</v>
      </c>
      <c r="AB203" s="70" t="n">
        <f aca="false">OphrsIn!AB202/SurveyHrsIn!AB203</f>
        <v>0.998790322580645</v>
      </c>
      <c r="AC203" s="70" t="n">
        <f aca="false">OphrsIn!AC202/SurveyHrsIn!AC203</f>
        <v>1</v>
      </c>
      <c r="AD203" s="70" t="n">
        <f aca="false">OphrsIn!AD202/SurveyHrsIn!AD203</f>
        <v>0.98125</v>
      </c>
      <c r="AE203" s="70" t="n">
        <f aca="false">OphrsIn!AE202/SurveyHrsIn!AE203</f>
        <v>0.972598521505376</v>
      </c>
      <c r="AF203" s="70"/>
      <c r="AG203" s="70"/>
      <c r="AH203" s="70"/>
      <c r="AI203" s="70"/>
      <c r="AJ203" s="70"/>
      <c r="AK203" s="70"/>
      <c r="AL203" s="70"/>
      <c r="AM203" s="70"/>
      <c r="AN203" s="70"/>
      <c r="AO203" s="70" t="n">
        <f aca="false">AVERAGE(E203:P203)</f>
        <v>0.948699253142914</v>
      </c>
      <c r="AP203" s="70" t="n">
        <f aca="false">AVERAGE(Q203:AB203)</f>
        <v>0.778677862049838</v>
      </c>
      <c r="AQ203" s="70" t="n">
        <f aca="false">AVERAGE(AC203:AN203)</f>
        <v>0.984616173835126</v>
      </c>
      <c r="AR203" s="70" t="n">
        <f aca="false">AVERAGE(E203:G203)</f>
        <v>0.938936781609196</v>
      </c>
      <c r="AS203" s="70" t="n">
        <f aca="false">AVERAGE(H203:J203)</f>
        <v>0.915978195937873</v>
      </c>
      <c r="AT203" s="70" t="n">
        <f aca="false">AVERAGE(K203:M203)</f>
        <v>0.956420266804754</v>
      </c>
      <c r="AU203" s="70" t="n">
        <f aca="false">AVERAGE(N203:P203)</f>
        <v>0.983461768219833</v>
      </c>
      <c r="AV203" s="70" t="n">
        <f aca="false">AVERAGE(Q203:S203)</f>
        <v>0.983082117255504</v>
      </c>
      <c r="AW203" s="70" t="n">
        <f aca="false">AVERAGE(T203:V203)</f>
        <v>0.293472222222222</v>
      </c>
      <c r="AX203" s="70" t="n">
        <f aca="false">AVERAGE(W203:Y203)</f>
        <v>0.841563620071685</v>
      </c>
      <c r="AY203" s="70" t="n">
        <f aca="false">AVERAGE(Z203:AB203)</f>
        <v>0.99659348864994</v>
      </c>
      <c r="AZ203" s="70" t="n">
        <f aca="false">AVERAGE(AC203:AE203)</f>
        <v>0.984616173835126</v>
      </c>
    </row>
    <row r="204" customFormat="false" ht="12.75" hidden="true" customHeight="false" outlineLevel="0" collapsed="false">
      <c r="A204" s="69" t="s">
        <v>12</v>
      </c>
      <c r="B204" s="69" t="n">
        <v>1</v>
      </c>
      <c r="C204" s="69" t="n">
        <v>194</v>
      </c>
      <c r="D204" s="70" t="n">
        <f aca="false">OphrsIn!D203/SurveyHrsIn!D204</f>
        <v>0.788978494623656</v>
      </c>
      <c r="E204" s="70" t="n">
        <f aca="false">OphrsIn!E203/SurveyHrsIn!E204</f>
        <v>0.842741935483871</v>
      </c>
      <c r="F204" s="70" t="n">
        <f aca="false">OphrsIn!F203/SurveyHrsIn!F204</f>
        <v>0.936206896551724</v>
      </c>
      <c r="G204" s="70" t="n">
        <f aca="false">OphrsIn!G203/SurveyHrsIn!G204</f>
        <v>0.901881720430108</v>
      </c>
      <c r="H204" s="70" t="n">
        <f aca="false">OphrsIn!H203/SurveyHrsIn!H204</f>
        <v>0.900555555555556</v>
      </c>
      <c r="I204" s="70" t="n">
        <f aca="false">OphrsIn!I203/SurveyHrsIn!I204</f>
        <v>0.994220430107527</v>
      </c>
      <c r="J204" s="70" t="n">
        <f aca="false">OphrsIn!J203/SurveyHrsIn!J204</f>
        <v>0.990972222222222</v>
      </c>
      <c r="K204" s="70" t="n">
        <f aca="false">OphrsIn!K203/SurveyHrsIn!K204</f>
        <v>0.983736559139785</v>
      </c>
      <c r="L204" s="70" t="n">
        <f aca="false">OphrsIn!L203/SurveyHrsIn!L204</f>
        <v>0.977956989247312</v>
      </c>
      <c r="M204" s="70" t="n">
        <f aca="false">OphrsIn!M203/SurveyHrsIn!M204</f>
        <v>0.999583333333333</v>
      </c>
      <c r="N204" s="70" t="n">
        <f aca="false">OphrsIn!N203/SurveyHrsIn!N204</f>
        <v>0.729301075268817</v>
      </c>
      <c r="O204" s="70" t="n">
        <f aca="false">OphrsIn!O203/SurveyHrsIn!O204</f>
        <v>0.999861111111111</v>
      </c>
      <c r="P204" s="70" t="n">
        <f aca="false">OphrsIn!P203/SurveyHrsIn!P204</f>
        <v>0.526075268817204</v>
      </c>
      <c r="Q204" s="70" t="n">
        <f aca="false">OphrsIn!Q203/SurveyHrsIn!Q204</f>
        <v>0.929704301075269</v>
      </c>
      <c r="R204" s="70" t="n">
        <f aca="false">OphrsIn!R203/SurveyHrsIn!R204</f>
        <v>0.759672619047619</v>
      </c>
      <c r="S204" s="70" t="n">
        <f aca="false">OphrsIn!S203/SurveyHrsIn!S204</f>
        <v>0.970833333333333</v>
      </c>
      <c r="T204" s="70" t="n">
        <f aca="false">OphrsIn!T203/SurveyHrsIn!T204</f>
        <v>0.986388888888889</v>
      </c>
      <c r="U204" s="70" t="n">
        <f aca="false">OphrsIn!U203/SurveyHrsIn!U204</f>
        <v>0.994220430107527</v>
      </c>
      <c r="V204" s="70" t="n">
        <f aca="false">OphrsIn!V203/SurveyHrsIn!V204</f>
        <v>0.991805555555556</v>
      </c>
      <c r="W204" s="70" t="n">
        <f aca="false">OphrsIn!W203/SurveyHrsIn!W204</f>
        <v>0.999462365591398</v>
      </c>
      <c r="X204" s="70" t="n">
        <f aca="false">OphrsIn!X203/SurveyHrsIn!X204</f>
        <v>0.993413978494624</v>
      </c>
      <c r="Y204" s="70" t="n">
        <f aca="false">OphrsIn!Y203/SurveyHrsIn!Y204</f>
        <v>0.986944444444445</v>
      </c>
      <c r="Z204" s="70" t="n">
        <f aca="false">OphrsIn!Z203/SurveyHrsIn!Z204</f>
        <v>0.984677419354839</v>
      </c>
      <c r="AA204" s="70" t="n">
        <f aca="false">OphrsIn!AA203/SurveyHrsIn!AA204</f>
        <v>1</v>
      </c>
      <c r="AB204" s="70" t="n">
        <f aca="false">OphrsIn!AB203/SurveyHrsIn!AB204</f>
        <v>0.99986559139785</v>
      </c>
      <c r="AC204" s="70" t="n">
        <f aca="false">OphrsIn!AC203/SurveyHrsIn!AC204</f>
        <v>0.99986559139785</v>
      </c>
      <c r="AD204" s="70" t="n">
        <f aca="false">OphrsIn!AD203/SurveyHrsIn!AD204</f>
        <v>0.993452380952381</v>
      </c>
      <c r="AE204" s="70" t="n">
        <f aca="false">OphrsIn!AE203/SurveyHrsIn!AE204</f>
        <v>0.926337365591398</v>
      </c>
      <c r="AF204" s="70"/>
      <c r="AG204" s="70"/>
      <c r="AH204" s="70"/>
      <c r="AI204" s="70"/>
      <c r="AJ204" s="70"/>
      <c r="AK204" s="70"/>
      <c r="AL204" s="70"/>
      <c r="AM204" s="70"/>
      <c r="AN204" s="70"/>
      <c r="AO204" s="70" t="n">
        <f aca="false">AVERAGE(E204:P204)</f>
        <v>0.898591091439048</v>
      </c>
      <c r="AP204" s="70" t="n">
        <f aca="false">AVERAGE(Q204:AB204)</f>
        <v>0.966415743940946</v>
      </c>
      <c r="AQ204" s="70" t="n">
        <f aca="false">AVERAGE(AC204:AN204)</f>
        <v>0.973218445980543</v>
      </c>
      <c r="AR204" s="70" t="n">
        <f aca="false">AVERAGE(E204:G204)</f>
        <v>0.893610184155234</v>
      </c>
      <c r="AS204" s="70" t="n">
        <f aca="false">AVERAGE(H204:J204)</f>
        <v>0.961916069295102</v>
      </c>
      <c r="AT204" s="70" t="n">
        <f aca="false">AVERAGE(K204:M204)</f>
        <v>0.98709229390681</v>
      </c>
      <c r="AU204" s="70" t="n">
        <f aca="false">AVERAGE(N204:P204)</f>
        <v>0.751745818399044</v>
      </c>
      <c r="AV204" s="70" t="n">
        <f aca="false">AVERAGE(Q204:S204)</f>
        <v>0.886736751152074</v>
      </c>
      <c r="AW204" s="70" t="n">
        <f aca="false">AVERAGE(T204:V204)</f>
        <v>0.990804958183991</v>
      </c>
      <c r="AX204" s="70" t="n">
        <f aca="false">AVERAGE(W204:Y204)</f>
        <v>0.993273596176822</v>
      </c>
      <c r="AY204" s="70" t="n">
        <f aca="false">AVERAGE(Z204:AB204)</f>
        <v>0.994847670250896</v>
      </c>
      <c r="AZ204" s="70" t="n">
        <f aca="false">AVERAGE(AC204:AE204)</f>
        <v>0.973218445980543</v>
      </c>
    </row>
    <row r="205" customFormat="false" ht="12.75" hidden="true" customHeight="false" outlineLevel="0" collapsed="false">
      <c r="A205" s="69" t="s">
        <v>12</v>
      </c>
      <c r="B205" s="69" t="n">
        <v>1</v>
      </c>
      <c r="C205" s="69" t="n">
        <v>195</v>
      </c>
      <c r="D205" s="70" t="n">
        <f aca="false">OphrsIn!D204/SurveyHrsIn!D205</f>
        <v>0.608870967741936</v>
      </c>
      <c r="E205" s="70" t="n">
        <f aca="false">OphrsIn!E204/SurveyHrsIn!E205</f>
        <v>0.938172043010753</v>
      </c>
      <c r="F205" s="70" t="n">
        <f aca="false">OphrsIn!F204/SurveyHrsIn!F205</f>
        <v>0.847413793103448</v>
      </c>
      <c r="G205" s="70" t="n">
        <f aca="false">OphrsIn!G204/SurveyHrsIn!G205</f>
        <v>0.516532258064516</v>
      </c>
      <c r="H205" s="70" t="n">
        <f aca="false">OphrsIn!H204/SurveyHrsIn!H205</f>
        <v>0.904861111111111</v>
      </c>
      <c r="I205" s="70" t="n">
        <f aca="false">OphrsIn!I204/SurveyHrsIn!I205</f>
        <v>0.999731182795699</v>
      </c>
      <c r="J205" s="70" t="n">
        <f aca="false">OphrsIn!J204/SurveyHrsIn!J205</f>
        <v>0.971805555555556</v>
      </c>
      <c r="K205" s="70" t="n">
        <f aca="false">OphrsIn!K204/SurveyHrsIn!K205</f>
        <v>0.986155913978495</v>
      </c>
      <c r="L205" s="70" t="n">
        <f aca="false">OphrsIn!L204/SurveyHrsIn!L205</f>
        <v>0.903494623655914</v>
      </c>
      <c r="M205" s="70" t="n">
        <f aca="false">OphrsIn!M204/SurveyHrsIn!M205</f>
        <v>0.999583333333333</v>
      </c>
      <c r="N205" s="70" t="n">
        <f aca="false">OphrsIn!N204/SurveyHrsIn!N205</f>
        <v>0.997849462365591</v>
      </c>
      <c r="O205" s="70" t="n">
        <f aca="false">OphrsIn!O204/SurveyHrsIn!O205</f>
        <v>0.999861111111111</v>
      </c>
      <c r="P205" s="70" t="n">
        <f aca="false">OphrsIn!P204/SurveyHrsIn!P205</f>
        <v>0.971639784946237</v>
      </c>
      <c r="Q205" s="70" t="n">
        <f aca="false">OphrsIn!Q204/SurveyHrsIn!Q205</f>
        <v>0.998790322580645</v>
      </c>
      <c r="R205" s="70" t="n">
        <f aca="false">OphrsIn!R204/SurveyHrsIn!R205</f>
        <v>0.991220238095238</v>
      </c>
      <c r="S205" s="70" t="n">
        <f aca="false">OphrsIn!S204/SurveyHrsIn!S205</f>
        <v>0.999059139784946</v>
      </c>
      <c r="T205" s="70" t="n">
        <f aca="false">OphrsIn!T204/SurveyHrsIn!T205</f>
        <v>0.977083333333333</v>
      </c>
      <c r="U205" s="70" t="n">
        <f aca="false">OphrsIn!U204/SurveyHrsIn!U205</f>
        <v>0.996102150537634</v>
      </c>
      <c r="V205" s="70" t="n">
        <f aca="false">OphrsIn!V204/SurveyHrsIn!V205</f>
        <v>0.994722222222222</v>
      </c>
      <c r="W205" s="70" t="n">
        <f aca="false">OphrsIn!W204/SurveyHrsIn!W205</f>
        <v>0.995698924731183</v>
      </c>
      <c r="X205" s="70" t="n">
        <f aca="false">OphrsIn!X204/SurveyHrsIn!X205</f>
        <v>0.996236559139785</v>
      </c>
      <c r="Y205" s="70" t="n">
        <f aca="false">OphrsIn!Y204/SurveyHrsIn!Y205</f>
        <v>0.987361111111111</v>
      </c>
      <c r="Z205" s="70" t="n">
        <f aca="false">OphrsIn!Z204/SurveyHrsIn!Z205</f>
        <v>0.986962365591398</v>
      </c>
      <c r="AA205" s="70" t="n">
        <f aca="false">OphrsIn!AA204/SurveyHrsIn!AA205</f>
        <v>0.718333333333333</v>
      </c>
      <c r="AB205" s="70" t="n">
        <f aca="false">OphrsIn!AB204/SurveyHrsIn!AB205</f>
        <v>0.99986559139785</v>
      </c>
      <c r="AC205" s="70" t="n">
        <f aca="false">OphrsIn!AC204/SurveyHrsIn!AC205</f>
        <v>0.99986559139785</v>
      </c>
      <c r="AD205" s="70" t="n">
        <f aca="false">OphrsIn!AD204/SurveyHrsIn!AD205</f>
        <v>0.992708333333333</v>
      </c>
      <c r="AE205" s="70" t="n">
        <f aca="false">OphrsIn!AE204/SurveyHrsIn!AE205</f>
        <v>0.979943682795699</v>
      </c>
      <c r="AF205" s="70"/>
      <c r="AG205" s="70"/>
      <c r="AH205" s="70"/>
      <c r="AI205" s="70"/>
      <c r="AJ205" s="70"/>
      <c r="AK205" s="70"/>
      <c r="AL205" s="70"/>
      <c r="AM205" s="70"/>
      <c r="AN205" s="70"/>
      <c r="AO205" s="70" t="n">
        <f aca="false">AVERAGE(E205:P205)</f>
        <v>0.919758347752647</v>
      </c>
      <c r="AP205" s="70" t="n">
        <f aca="false">AVERAGE(Q205:AB205)</f>
        <v>0.97011960765489</v>
      </c>
      <c r="AQ205" s="70" t="n">
        <f aca="false">AVERAGE(AC205:AN205)</f>
        <v>0.990839202508961</v>
      </c>
      <c r="AR205" s="70" t="n">
        <f aca="false">AVERAGE(E205:G205)</f>
        <v>0.767372698059572</v>
      </c>
      <c r="AS205" s="70" t="n">
        <f aca="false">AVERAGE(H205:J205)</f>
        <v>0.958799283154122</v>
      </c>
      <c r="AT205" s="70" t="n">
        <f aca="false">AVERAGE(K205:M205)</f>
        <v>0.963077956989248</v>
      </c>
      <c r="AU205" s="70" t="n">
        <f aca="false">AVERAGE(N205:P205)</f>
        <v>0.989783452807646</v>
      </c>
      <c r="AV205" s="70" t="n">
        <f aca="false">AVERAGE(Q205:S205)</f>
        <v>0.996356566820277</v>
      </c>
      <c r="AW205" s="70" t="n">
        <f aca="false">AVERAGE(T205:V205)</f>
        <v>0.98930256869773</v>
      </c>
      <c r="AX205" s="70" t="n">
        <f aca="false">AVERAGE(W205:Y205)</f>
        <v>0.993098864994026</v>
      </c>
      <c r="AY205" s="70" t="n">
        <f aca="false">AVERAGE(Z205:AB205)</f>
        <v>0.901720430107527</v>
      </c>
      <c r="AZ205" s="70" t="n">
        <f aca="false">AVERAGE(AC205:AE205)</f>
        <v>0.990839202508961</v>
      </c>
    </row>
    <row r="206" customFormat="false" ht="12.75" hidden="true" customHeight="false" outlineLevel="0" collapsed="false">
      <c r="A206" s="69" t="s">
        <v>12</v>
      </c>
      <c r="B206" s="69" t="n">
        <v>1</v>
      </c>
      <c r="C206" s="69" t="n">
        <v>196</v>
      </c>
      <c r="D206" s="70" t="n">
        <f aca="false">OphrsIn!D205/SurveyHrsIn!D206</f>
        <v>0.928763440860215</v>
      </c>
      <c r="E206" s="70" t="n">
        <f aca="false">OphrsIn!E205/SurveyHrsIn!E206</f>
        <v>0.950268817204301</v>
      </c>
      <c r="F206" s="70" t="n">
        <f aca="false">OphrsIn!F205/SurveyHrsIn!F206</f>
        <v>0.725718390804598</v>
      </c>
      <c r="G206" s="70" t="n">
        <f aca="false">OphrsIn!G205/SurveyHrsIn!G206</f>
        <v>0.664784946236559</v>
      </c>
      <c r="H206" s="70" t="n">
        <f aca="false">OphrsIn!H205/SurveyHrsIn!H206</f>
        <v>0.806805555555556</v>
      </c>
      <c r="I206" s="70" t="n">
        <f aca="false">OphrsIn!I205/SurveyHrsIn!I206</f>
        <v>0.999596774193548</v>
      </c>
      <c r="J206" s="70" t="n">
        <f aca="false">OphrsIn!J205/SurveyHrsIn!J206</f>
        <v>0.994305555555556</v>
      </c>
      <c r="K206" s="70" t="n">
        <f aca="false">OphrsIn!K205/SurveyHrsIn!K206</f>
        <v>0.989247311827957</v>
      </c>
      <c r="L206" s="70" t="n">
        <f aca="false">OphrsIn!L205/SurveyHrsIn!L206</f>
        <v>0.950268817204301</v>
      </c>
      <c r="M206" s="70" t="n">
        <f aca="false">OphrsIn!M205/SurveyHrsIn!M206</f>
        <v>0.965138888888889</v>
      </c>
      <c r="N206" s="70" t="n">
        <f aca="false">OphrsIn!N205/SurveyHrsIn!N206</f>
        <v>0.956586021505376</v>
      </c>
      <c r="O206" s="70" t="n">
        <f aca="false">OphrsIn!O205/SurveyHrsIn!O206</f>
        <v>0.999861111111111</v>
      </c>
      <c r="P206" s="70" t="n">
        <f aca="false">OphrsIn!P205/SurveyHrsIn!P206</f>
        <v>0.988037634408602</v>
      </c>
      <c r="Q206" s="70" t="n">
        <f aca="false">OphrsIn!Q205/SurveyHrsIn!Q206</f>
        <v>0.998790322580645</v>
      </c>
      <c r="R206" s="70" t="n">
        <f aca="false">OphrsIn!R205/SurveyHrsIn!R206</f>
        <v>0.989732142857143</v>
      </c>
      <c r="S206" s="70" t="n">
        <f aca="false">OphrsIn!S205/SurveyHrsIn!S206</f>
        <v>0.999059139784946</v>
      </c>
      <c r="T206" s="70" t="n">
        <f aca="false">OphrsIn!T205/SurveyHrsIn!T206</f>
        <v>0.992222222222222</v>
      </c>
      <c r="U206" s="70" t="n">
        <f aca="false">OphrsIn!U205/SurveyHrsIn!U206</f>
        <v>0.996774193548387</v>
      </c>
      <c r="V206" s="70" t="n">
        <f aca="false">OphrsIn!V205/SurveyHrsIn!V206</f>
        <v>0.991805555555556</v>
      </c>
      <c r="W206" s="70" t="n">
        <f aca="false">OphrsIn!W205/SurveyHrsIn!W206</f>
        <v>0.995698924731183</v>
      </c>
      <c r="X206" s="70" t="n">
        <f aca="false">OphrsIn!X205/SurveyHrsIn!X206</f>
        <v>0.995833333333333</v>
      </c>
      <c r="Y206" s="70" t="n">
        <f aca="false">OphrsIn!Y205/SurveyHrsIn!Y206</f>
        <v>0.986944444444445</v>
      </c>
      <c r="Z206" s="70" t="n">
        <f aca="false">OphrsIn!Z205/SurveyHrsIn!Z206</f>
        <v>0.988844086021505</v>
      </c>
      <c r="AA206" s="70" t="n">
        <f aca="false">OphrsIn!AA205/SurveyHrsIn!AA206</f>
        <v>0.999722222222222</v>
      </c>
      <c r="AB206" s="70" t="n">
        <f aca="false">OphrsIn!AB205/SurveyHrsIn!AB206</f>
        <v>0.999596774193548</v>
      </c>
      <c r="AC206" s="70" t="n">
        <f aca="false">OphrsIn!AC205/SurveyHrsIn!AC206</f>
        <v>0.999731182795699</v>
      </c>
      <c r="AD206" s="70" t="n">
        <f aca="false">OphrsIn!AD205/SurveyHrsIn!AD206</f>
        <v>0.991815476190476</v>
      </c>
      <c r="AE206" s="70" t="n">
        <f aca="false">OphrsIn!AE205/SurveyHrsIn!AE206</f>
        <v>0.973611021505376</v>
      </c>
      <c r="AF206" s="70"/>
      <c r="AG206" s="70"/>
      <c r="AH206" s="70"/>
      <c r="AI206" s="70"/>
      <c r="AJ206" s="70"/>
      <c r="AK206" s="70"/>
      <c r="AL206" s="70"/>
      <c r="AM206" s="70"/>
      <c r="AN206" s="70"/>
      <c r="AO206" s="70" t="n">
        <f aca="false">AVERAGE(E206:P206)</f>
        <v>0.915884985374696</v>
      </c>
      <c r="AP206" s="70" t="n">
        <f aca="false">AVERAGE(Q206:AB206)</f>
        <v>0.994585280124595</v>
      </c>
      <c r="AQ206" s="70" t="n">
        <f aca="false">AVERAGE(AC206:AN206)</f>
        <v>0.988385893497184</v>
      </c>
      <c r="AR206" s="70" t="n">
        <f aca="false">AVERAGE(E206:G206)</f>
        <v>0.780257384748486</v>
      </c>
      <c r="AS206" s="70" t="n">
        <f aca="false">AVERAGE(H206:J206)</f>
        <v>0.933569295101553</v>
      </c>
      <c r="AT206" s="70" t="n">
        <f aca="false">AVERAGE(K206:M206)</f>
        <v>0.968218339307049</v>
      </c>
      <c r="AU206" s="70" t="n">
        <f aca="false">AVERAGE(N206:P206)</f>
        <v>0.981494922341697</v>
      </c>
      <c r="AV206" s="70" t="n">
        <f aca="false">AVERAGE(Q206:S206)</f>
        <v>0.995860535074245</v>
      </c>
      <c r="AW206" s="70" t="n">
        <f aca="false">AVERAGE(T206:V206)</f>
        <v>0.993600657108722</v>
      </c>
      <c r="AX206" s="70" t="n">
        <f aca="false">AVERAGE(W206:Y206)</f>
        <v>0.992825567502987</v>
      </c>
      <c r="AY206" s="70" t="n">
        <f aca="false">AVERAGE(Z206:AB206)</f>
        <v>0.996054360812425</v>
      </c>
      <c r="AZ206" s="70" t="n">
        <f aca="false">AVERAGE(AC206:AE206)</f>
        <v>0.988385893497184</v>
      </c>
    </row>
    <row r="207" customFormat="false" ht="12.75" hidden="true" customHeight="false" outlineLevel="0" collapsed="false">
      <c r="A207" s="69" t="s">
        <v>12</v>
      </c>
      <c r="B207" s="69" t="n">
        <v>1</v>
      </c>
      <c r="C207" s="69" t="n">
        <v>197</v>
      </c>
      <c r="D207" s="70" t="n">
        <f aca="false">OphrsIn!D206/SurveyHrsIn!D207</f>
        <v>0.990591397849462</v>
      </c>
      <c r="E207" s="70" t="n">
        <f aca="false">OphrsIn!E206/SurveyHrsIn!E207</f>
        <v>0.997311827956989</v>
      </c>
      <c r="F207" s="70" t="n">
        <f aca="false">OphrsIn!F206/SurveyHrsIn!F207</f>
        <v>0.864224137931035</v>
      </c>
      <c r="G207" s="70" t="n">
        <f aca="false">OphrsIn!G206/SurveyHrsIn!G207</f>
        <v>0.899462365591398</v>
      </c>
      <c r="H207" s="70" t="n">
        <f aca="false">OphrsIn!H206/SurveyHrsIn!H207</f>
        <v>0.985416666666667</v>
      </c>
      <c r="I207" s="70" t="n">
        <f aca="false">OphrsIn!I206/SurveyHrsIn!I207</f>
        <v>0.981854838709677</v>
      </c>
      <c r="J207" s="70" t="n">
        <f aca="false">OphrsIn!J206/SurveyHrsIn!J207</f>
        <v>0.933194444444444</v>
      </c>
      <c r="K207" s="70" t="n">
        <f aca="false">OphrsIn!K206/SurveyHrsIn!K207</f>
        <v>0.989516129032258</v>
      </c>
      <c r="L207" s="70" t="n">
        <f aca="false">OphrsIn!L206/SurveyHrsIn!L207</f>
        <v>0.996102150537634</v>
      </c>
      <c r="M207" s="70" t="n">
        <f aca="false">OphrsIn!M206/SurveyHrsIn!M207</f>
        <v>0.995694444444444</v>
      </c>
      <c r="N207" s="70" t="n">
        <f aca="false">OphrsIn!N206/SurveyHrsIn!N207</f>
        <v>0.99247311827957</v>
      </c>
      <c r="O207" s="70" t="n">
        <f aca="false">OphrsIn!O206/SurveyHrsIn!O207</f>
        <v>0.992777777777778</v>
      </c>
      <c r="P207" s="70" t="n">
        <f aca="false">OphrsIn!P206/SurveyHrsIn!P207</f>
        <v>0.94744623655914</v>
      </c>
      <c r="Q207" s="70" t="n">
        <f aca="false">OphrsIn!Q206/SurveyHrsIn!Q207</f>
        <v>0.998790322580645</v>
      </c>
      <c r="R207" s="70" t="n">
        <f aca="false">OphrsIn!R206/SurveyHrsIn!R207</f>
        <v>0.991220238095238</v>
      </c>
      <c r="S207" s="70" t="n">
        <f aca="false">OphrsIn!S206/SurveyHrsIn!S207</f>
        <v>0.999059139784946</v>
      </c>
      <c r="T207" s="70" t="n">
        <f aca="false">OphrsIn!T206/SurveyHrsIn!T207</f>
        <v>0.987083333333333</v>
      </c>
      <c r="U207" s="70" t="n">
        <f aca="false">OphrsIn!U206/SurveyHrsIn!U207</f>
        <v>0.996236559139785</v>
      </c>
      <c r="V207" s="70" t="n">
        <f aca="false">OphrsIn!V206/SurveyHrsIn!V207</f>
        <v>0.993888888888889</v>
      </c>
      <c r="W207" s="70" t="n">
        <f aca="false">OphrsIn!W206/SurveyHrsIn!W207</f>
        <v>0.994489247311828</v>
      </c>
      <c r="X207" s="70" t="n">
        <f aca="false">OphrsIn!X206/SurveyHrsIn!X207</f>
        <v>0.996236559139785</v>
      </c>
      <c r="Y207" s="70" t="n">
        <f aca="false">OphrsIn!Y206/SurveyHrsIn!Y207</f>
        <v>0.986944444444445</v>
      </c>
      <c r="Z207" s="70" t="n">
        <f aca="false">OphrsIn!Z206/SurveyHrsIn!Z207</f>
        <v>0.989516129032258</v>
      </c>
      <c r="AA207" s="70" t="n">
        <f aca="false">OphrsIn!AA206/SurveyHrsIn!AA207</f>
        <v>0.999722222222222</v>
      </c>
      <c r="AB207" s="70" t="n">
        <f aca="false">OphrsIn!AB206/SurveyHrsIn!AB207</f>
        <v>0.99986559139785</v>
      </c>
      <c r="AC207" s="70" t="n">
        <f aca="false">OphrsIn!AC206/SurveyHrsIn!AC207</f>
        <v>0.99986559139785</v>
      </c>
      <c r="AD207" s="70" t="n">
        <f aca="false">OphrsIn!AD206/SurveyHrsIn!AD207</f>
        <v>0.967113095238095</v>
      </c>
      <c r="AE207" s="70" t="n">
        <f aca="false">OphrsIn!AE206/SurveyHrsIn!AE207</f>
        <v>0.884082258064516</v>
      </c>
      <c r="AF207" s="70"/>
      <c r="AG207" s="70"/>
      <c r="AH207" s="70"/>
      <c r="AI207" s="70"/>
      <c r="AJ207" s="70"/>
      <c r="AK207" s="70"/>
      <c r="AL207" s="70"/>
      <c r="AM207" s="70"/>
      <c r="AN207" s="70"/>
      <c r="AO207" s="70" t="n">
        <f aca="false">AVERAGE(E207:P207)</f>
        <v>0.964622844827586</v>
      </c>
      <c r="AP207" s="70" t="n">
        <f aca="false">AVERAGE(Q207:AB207)</f>
        <v>0.994421056280935</v>
      </c>
      <c r="AQ207" s="70" t="n">
        <f aca="false">AVERAGE(AC207:AN207)</f>
        <v>0.950353648233487</v>
      </c>
      <c r="AR207" s="70" t="n">
        <f aca="false">AVERAGE(E207:G207)</f>
        <v>0.920332777159807</v>
      </c>
      <c r="AS207" s="70" t="n">
        <f aca="false">AVERAGE(H207:J207)</f>
        <v>0.966821983273596</v>
      </c>
      <c r="AT207" s="70" t="n">
        <f aca="false">AVERAGE(K207:M207)</f>
        <v>0.993770908004779</v>
      </c>
      <c r="AU207" s="70" t="n">
        <f aca="false">AVERAGE(N207:P207)</f>
        <v>0.977565710872162</v>
      </c>
      <c r="AV207" s="70" t="n">
        <f aca="false">AVERAGE(Q207:S207)</f>
        <v>0.996356566820277</v>
      </c>
      <c r="AW207" s="70" t="n">
        <f aca="false">AVERAGE(T207:V207)</f>
        <v>0.992402927120669</v>
      </c>
      <c r="AX207" s="70" t="n">
        <f aca="false">AVERAGE(W207:Y207)</f>
        <v>0.992556750298686</v>
      </c>
      <c r="AY207" s="70" t="n">
        <f aca="false">AVERAGE(Z207:AB207)</f>
        <v>0.99636798088411</v>
      </c>
      <c r="AZ207" s="70" t="n">
        <f aca="false">AVERAGE(AC207:AE207)</f>
        <v>0.950353648233487</v>
      </c>
    </row>
    <row r="208" customFormat="false" ht="12.75" hidden="true" customHeight="false" outlineLevel="0" collapsed="false">
      <c r="A208" s="69" t="s">
        <v>12</v>
      </c>
      <c r="B208" s="69" t="n">
        <v>1</v>
      </c>
      <c r="C208" s="69" t="n">
        <v>198</v>
      </c>
      <c r="D208" s="70" t="n">
        <f aca="false">OphrsIn!D207/SurveyHrsIn!D208</f>
        <v>0.990591397849462</v>
      </c>
      <c r="E208" s="70" t="n">
        <f aca="false">OphrsIn!E207/SurveyHrsIn!E208</f>
        <v>0.998655913978495</v>
      </c>
      <c r="F208" s="70" t="n">
        <f aca="false">OphrsIn!F207/SurveyHrsIn!F208</f>
        <v>0.999712643678161</v>
      </c>
      <c r="G208" s="70" t="n">
        <f aca="false">OphrsIn!G207/SurveyHrsIn!G208</f>
        <v>0.906854838709678</v>
      </c>
      <c r="H208" s="70" t="n">
        <f aca="false">OphrsIn!H207/SurveyHrsIn!H208</f>
        <v>0.776944444444444</v>
      </c>
      <c r="I208" s="70" t="n">
        <f aca="false">OphrsIn!I207/SurveyHrsIn!I208</f>
        <v>0.966801075268817</v>
      </c>
      <c r="J208" s="70" t="n">
        <f aca="false">OphrsIn!J207/SurveyHrsIn!J208</f>
        <v>0.998888888888889</v>
      </c>
      <c r="K208" s="70" t="n">
        <f aca="false">OphrsIn!K207/SurveyHrsIn!K208</f>
        <v>0.982795698924731</v>
      </c>
      <c r="L208" s="70" t="n">
        <f aca="false">OphrsIn!L207/SurveyHrsIn!L208</f>
        <v>0.937903225806452</v>
      </c>
      <c r="M208" s="70" t="n">
        <f aca="false">OphrsIn!M207/SurveyHrsIn!M208</f>
        <v>0.9675</v>
      </c>
      <c r="N208" s="70" t="n">
        <f aca="false">OphrsIn!N207/SurveyHrsIn!N208</f>
        <v>0.984811827956989</v>
      </c>
      <c r="O208" s="70" t="n">
        <f aca="false">OphrsIn!O207/SurveyHrsIn!O208</f>
        <v>1</v>
      </c>
      <c r="P208" s="70" t="n">
        <f aca="false">OphrsIn!P207/SurveyHrsIn!P208</f>
        <v>0.932123655913979</v>
      </c>
      <c r="Q208" s="70" t="n">
        <f aca="false">OphrsIn!Q207/SurveyHrsIn!Q208</f>
        <v>0.998790322580645</v>
      </c>
      <c r="R208" s="70" t="n">
        <f aca="false">OphrsIn!R207/SurveyHrsIn!R208</f>
        <v>0.991220238095238</v>
      </c>
      <c r="S208" s="70" t="n">
        <f aca="false">OphrsIn!S207/SurveyHrsIn!S208</f>
        <v>0.999059139784946</v>
      </c>
      <c r="T208" s="70" t="n">
        <f aca="false">OphrsIn!T207/SurveyHrsIn!T208</f>
        <v>0.991805555555556</v>
      </c>
      <c r="U208" s="70" t="n">
        <f aca="false">OphrsIn!U207/SurveyHrsIn!U208</f>
        <v>0.995833333333333</v>
      </c>
      <c r="V208" s="70" t="n">
        <f aca="false">OphrsIn!V207/SurveyHrsIn!V208</f>
        <v>0.993333333333333</v>
      </c>
      <c r="W208" s="70" t="n">
        <f aca="false">OphrsIn!W207/SurveyHrsIn!W208</f>
        <v>0.996505376344086</v>
      </c>
      <c r="X208" s="70" t="n">
        <f aca="false">OphrsIn!X207/SurveyHrsIn!X208</f>
        <v>0.995430107526882</v>
      </c>
      <c r="Y208" s="70" t="n">
        <f aca="false">OphrsIn!Y207/SurveyHrsIn!Y208</f>
        <v>0.986944444444445</v>
      </c>
      <c r="Z208" s="70" t="n">
        <f aca="false">OphrsIn!Z207/SurveyHrsIn!Z208</f>
        <v>0.955510752688172</v>
      </c>
      <c r="AA208" s="70" t="n">
        <f aca="false">OphrsIn!AA207/SurveyHrsIn!AA208</f>
        <v>0.999583333333333</v>
      </c>
      <c r="AB208" s="70" t="n">
        <f aca="false">OphrsIn!AB207/SurveyHrsIn!AB208</f>
        <v>0.991397849462366</v>
      </c>
      <c r="AC208" s="70" t="n">
        <f aca="false">OphrsIn!AC207/SurveyHrsIn!AC208</f>
        <v>0.909274193548387</v>
      </c>
      <c r="AD208" s="70" t="n">
        <f aca="false">OphrsIn!AD207/SurveyHrsIn!AD208</f>
        <v>0.992410714285714</v>
      </c>
      <c r="AE208" s="70" t="n">
        <f aca="false">OphrsIn!AE207/SurveyHrsIn!AE208</f>
        <v>0.895200537634409</v>
      </c>
      <c r="AF208" s="70"/>
      <c r="AG208" s="70"/>
      <c r="AH208" s="70"/>
      <c r="AI208" s="70"/>
      <c r="AJ208" s="70"/>
      <c r="AK208" s="70"/>
      <c r="AL208" s="70"/>
      <c r="AM208" s="70"/>
      <c r="AN208" s="70"/>
      <c r="AO208" s="70" t="n">
        <f aca="false">AVERAGE(E208:P208)</f>
        <v>0.954416017797553</v>
      </c>
      <c r="AP208" s="70" t="n">
        <f aca="false">AVERAGE(Q208:AB208)</f>
        <v>0.991284482206861</v>
      </c>
      <c r="AQ208" s="70" t="n">
        <f aca="false">AVERAGE(AC208:AN208)</f>
        <v>0.932295148489503</v>
      </c>
      <c r="AR208" s="70" t="n">
        <f aca="false">AVERAGE(E208:G208)</f>
        <v>0.968407798788778</v>
      </c>
      <c r="AS208" s="70" t="n">
        <f aca="false">AVERAGE(H208:J208)</f>
        <v>0.91421146953405</v>
      </c>
      <c r="AT208" s="70" t="n">
        <f aca="false">AVERAGE(K208:M208)</f>
        <v>0.962732974910394</v>
      </c>
      <c r="AU208" s="70" t="n">
        <f aca="false">AVERAGE(N208:P208)</f>
        <v>0.972311827956989</v>
      </c>
      <c r="AV208" s="70" t="n">
        <f aca="false">AVERAGE(Q208:S208)</f>
        <v>0.996356566820277</v>
      </c>
      <c r="AW208" s="70" t="n">
        <f aca="false">AVERAGE(T208:V208)</f>
        <v>0.993657407407408</v>
      </c>
      <c r="AX208" s="70" t="n">
        <f aca="false">AVERAGE(W208:Y208)</f>
        <v>0.992959976105137</v>
      </c>
      <c r="AY208" s="70" t="n">
        <f aca="false">AVERAGE(Z208:AB208)</f>
        <v>0.982163978494624</v>
      </c>
      <c r="AZ208" s="70" t="n">
        <f aca="false">AVERAGE(AC208:AE208)</f>
        <v>0.932295148489503</v>
      </c>
    </row>
    <row r="209" customFormat="false" ht="12.75" hidden="true" customHeight="false" outlineLevel="0" collapsed="false">
      <c r="A209" s="69" t="s">
        <v>12</v>
      </c>
      <c r="B209" s="69" t="n">
        <v>1</v>
      </c>
      <c r="C209" s="69" t="n">
        <v>199</v>
      </c>
      <c r="D209" s="70" t="n">
        <f aca="false">OphrsIn!D208/SurveyHrsIn!D209</f>
        <v>0.987903225806452</v>
      </c>
      <c r="E209" s="70" t="n">
        <f aca="false">OphrsIn!E208/SurveyHrsIn!E209</f>
        <v>0.998655913978495</v>
      </c>
      <c r="F209" s="70" t="n">
        <f aca="false">OphrsIn!F208/SurveyHrsIn!F209</f>
        <v>0.904166666666667</v>
      </c>
      <c r="G209" s="70" t="n">
        <f aca="false">OphrsIn!G208/SurveyHrsIn!G209</f>
        <v>0.904166666666667</v>
      </c>
      <c r="H209" s="70" t="n">
        <f aca="false">OphrsIn!H208/SurveyHrsIn!H209</f>
        <v>0.992083333333333</v>
      </c>
      <c r="I209" s="70" t="n">
        <f aca="false">OphrsIn!I208/SurveyHrsIn!I209</f>
        <v>0.97755376344086</v>
      </c>
      <c r="J209" s="70" t="n">
        <f aca="false">OphrsIn!J208/SurveyHrsIn!J209</f>
        <v>0.922777777777778</v>
      </c>
      <c r="K209" s="70" t="n">
        <f aca="false">OphrsIn!K208/SurveyHrsIn!K209</f>
        <v>0.989516129032258</v>
      </c>
      <c r="L209" s="70" t="n">
        <f aca="false">OphrsIn!L208/SurveyHrsIn!L209</f>
        <v>0.995698924731183</v>
      </c>
      <c r="M209" s="70" t="n">
        <f aca="false">OphrsIn!M208/SurveyHrsIn!M209</f>
        <v>0.826944444444444</v>
      </c>
      <c r="N209" s="70" t="n">
        <f aca="false">OphrsIn!N208/SurveyHrsIn!N209</f>
        <v>0.730645161290323</v>
      </c>
      <c r="O209" s="70" t="n">
        <f aca="false">OphrsIn!O208/SurveyHrsIn!O209</f>
        <v>0.999861111111111</v>
      </c>
      <c r="P209" s="70" t="n">
        <f aca="false">OphrsIn!P208/SurveyHrsIn!P209</f>
        <v>0.976075268817204</v>
      </c>
      <c r="Q209" s="70" t="n">
        <f aca="false">OphrsIn!Q208/SurveyHrsIn!Q209</f>
        <v>0.980645161290323</v>
      </c>
      <c r="R209" s="70" t="n">
        <f aca="false">OphrsIn!R208/SurveyHrsIn!R209</f>
        <v>0.991220238095238</v>
      </c>
      <c r="S209" s="70" t="n">
        <f aca="false">OphrsIn!S208/SurveyHrsIn!S209</f>
        <v>0.925403225806452</v>
      </c>
      <c r="T209" s="70" t="n">
        <f aca="false">OphrsIn!T208/SurveyHrsIn!T209</f>
        <v>0.964444444444444</v>
      </c>
      <c r="U209" s="70" t="n">
        <f aca="false">OphrsIn!U208/SurveyHrsIn!U209</f>
        <v>0.996774193548387</v>
      </c>
      <c r="V209" s="70" t="n">
        <f aca="false">OphrsIn!V208/SurveyHrsIn!V209</f>
        <v>0.986666666666667</v>
      </c>
      <c r="W209" s="70" t="n">
        <f aca="false">OphrsIn!W208/SurveyHrsIn!W209</f>
        <v>0.968951612903226</v>
      </c>
      <c r="X209" s="70" t="n">
        <f aca="false">OphrsIn!X208/SurveyHrsIn!X209</f>
        <v>0.995430107526882</v>
      </c>
      <c r="Y209" s="70" t="n">
        <f aca="false">OphrsIn!Y208/SurveyHrsIn!Y209</f>
        <v>0.986527777777778</v>
      </c>
      <c r="Z209" s="70" t="n">
        <f aca="false">OphrsIn!Z208/SurveyHrsIn!Z209</f>
        <v>0.962634408602151</v>
      </c>
      <c r="AA209" s="70" t="n">
        <f aca="false">OphrsIn!AA208/SurveyHrsIn!AA209</f>
        <v>1</v>
      </c>
      <c r="AB209" s="70" t="n">
        <f aca="false">OphrsIn!AB208/SurveyHrsIn!AB209</f>
        <v>0.964784946236559</v>
      </c>
      <c r="AC209" s="70" t="n">
        <f aca="false">OphrsIn!AC208/SurveyHrsIn!AC209</f>
        <v>0.99986559139785</v>
      </c>
      <c r="AD209" s="70" t="n">
        <f aca="false">OphrsIn!AD208/SurveyHrsIn!AD209</f>
        <v>0.976934523809524</v>
      </c>
      <c r="AE209" s="70" t="n">
        <f aca="false">OphrsIn!AE208/SurveyHrsIn!AE209</f>
        <v>0.939309274193548</v>
      </c>
      <c r="AF209" s="70"/>
      <c r="AG209" s="70"/>
      <c r="AH209" s="70"/>
      <c r="AI209" s="70"/>
      <c r="AJ209" s="70"/>
      <c r="AK209" s="70"/>
      <c r="AL209" s="70"/>
      <c r="AM209" s="70"/>
      <c r="AN209" s="70"/>
      <c r="AO209" s="70" t="n">
        <f aca="false">AVERAGE(E209:P209)</f>
        <v>0.934845430107527</v>
      </c>
      <c r="AP209" s="70" t="n">
        <f aca="false">AVERAGE(Q209:AB209)</f>
        <v>0.976956898574842</v>
      </c>
      <c r="AQ209" s="70" t="n">
        <f aca="false">AVERAGE(AC209:AN209)</f>
        <v>0.972036463133641</v>
      </c>
      <c r="AR209" s="70" t="n">
        <f aca="false">AVERAGE(E209:G209)</f>
        <v>0.935663082437276</v>
      </c>
      <c r="AS209" s="70" t="n">
        <f aca="false">AVERAGE(H209:J209)</f>
        <v>0.964138291517324</v>
      </c>
      <c r="AT209" s="70" t="n">
        <f aca="false">AVERAGE(K209:M209)</f>
        <v>0.937386499402628</v>
      </c>
      <c r="AU209" s="70" t="n">
        <f aca="false">AVERAGE(N209:P209)</f>
        <v>0.902193847072879</v>
      </c>
      <c r="AV209" s="70" t="n">
        <f aca="false">AVERAGE(Q209:S209)</f>
        <v>0.965756208397337</v>
      </c>
      <c r="AW209" s="70" t="n">
        <f aca="false">AVERAGE(T209:V209)</f>
        <v>0.982628434886499</v>
      </c>
      <c r="AX209" s="70" t="n">
        <f aca="false">AVERAGE(W209:Y209)</f>
        <v>0.983636499402628</v>
      </c>
      <c r="AY209" s="70" t="n">
        <f aca="false">AVERAGE(Z209:AB209)</f>
        <v>0.975806451612903</v>
      </c>
      <c r="AZ209" s="70" t="n">
        <f aca="false">AVERAGE(AC209:AE209)</f>
        <v>0.972036463133641</v>
      </c>
    </row>
    <row r="210" customFormat="false" ht="12.75" hidden="true" customHeight="false" outlineLevel="0" collapsed="false">
      <c r="A210" s="69" t="s">
        <v>12</v>
      </c>
      <c r="B210" s="69" t="n">
        <v>1</v>
      </c>
      <c r="C210" s="69" t="n">
        <v>200</v>
      </c>
      <c r="D210" s="70" t="n">
        <f aca="false">OphrsIn!D209/SurveyHrsIn!D210</f>
        <v>0.979838709677419</v>
      </c>
      <c r="E210" s="70" t="n">
        <f aca="false">OphrsIn!E209/SurveyHrsIn!E210</f>
        <v>0.985215053763441</v>
      </c>
      <c r="F210" s="70" t="n">
        <f aca="false">OphrsIn!F209/SurveyHrsIn!F210</f>
        <v>0.999856321839081</v>
      </c>
      <c r="G210" s="70" t="n">
        <f aca="false">OphrsIn!G209/SurveyHrsIn!G210</f>
        <v>0.918145161290323</v>
      </c>
      <c r="H210" s="70" t="n">
        <f aca="false">OphrsIn!H209/SurveyHrsIn!H210</f>
        <v>0.729166666666667</v>
      </c>
      <c r="I210" s="70" t="n">
        <f aca="false">OphrsIn!I209/SurveyHrsIn!I210</f>
        <v>0.999731182795699</v>
      </c>
      <c r="J210" s="70" t="n">
        <f aca="false">OphrsIn!J209/SurveyHrsIn!J210</f>
        <v>0.999166666666667</v>
      </c>
      <c r="K210" s="70" t="n">
        <f aca="false">OphrsIn!K209/SurveyHrsIn!K210</f>
        <v>0.982661290322581</v>
      </c>
      <c r="L210" s="70" t="n">
        <f aca="false">OphrsIn!L209/SurveyHrsIn!L210</f>
        <v>0.996102150537634</v>
      </c>
      <c r="M210" s="70" t="n">
        <f aca="false">OphrsIn!M209/SurveyHrsIn!M210</f>
        <v>0.990138888888889</v>
      </c>
      <c r="N210" s="70" t="n">
        <f aca="false">OphrsIn!N209/SurveyHrsIn!N210</f>
        <v>0.997983870967742</v>
      </c>
      <c r="O210" s="70" t="n">
        <f aca="false">OphrsIn!O209/SurveyHrsIn!O210</f>
        <v>0.996944444444444</v>
      </c>
      <c r="P210" s="70" t="n">
        <f aca="false">OphrsIn!P209/SurveyHrsIn!P210</f>
        <v>0.975134408602151</v>
      </c>
      <c r="Q210" s="70" t="n">
        <f aca="false">OphrsIn!Q209/SurveyHrsIn!Q210</f>
        <v>0.998790322580645</v>
      </c>
      <c r="R210" s="70" t="n">
        <f aca="false">OphrsIn!R209/SurveyHrsIn!R210</f>
        <v>0.991220238095238</v>
      </c>
      <c r="S210" s="70" t="n">
        <f aca="false">OphrsIn!S209/SurveyHrsIn!S210</f>
        <v>0.998521505376344</v>
      </c>
      <c r="T210" s="70" t="n">
        <f aca="false">OphrsIn!T209/SurveyHrsIn!T210</f>
        <v>0.992222222222222</v>
      </c>
      <c r="U210" s="70" t="n">
        <f aca="false">OphrsIn!U209/SurveyHrsIn!U210</f>
        <v>0.996774193548387</v>
      </c>
      <c r="V210" s="70" t="n">
        <f aca="false">OphrsIn!V209/SurveyHrsIn!V210</f>
        <v>0.995</v>
      </c>
      <c r="W210" s="70" t="n">
        <f aca="false">OphrsIn!W209/SurveyHrsIn!W210</f>
        <v>0.995967741935484</v>
      </c>
      <c r="X210" s="70" t="n">
        <f aca="false">OphrsIn!X209/SurveyHrsIn!X210</f>
        <v>0.948924731182796</v>
      </c>
      <c r="Y210" s="70" t="n">
        <f aca="false">OphrsIn!Y209/SurveyHrsIn!Y210</f>
        <v>0.954444444444445</v>
      </c>
      <c r="Z210" s="70" t="n">
        <f aca="false">OphrsIn!Z209/SurveyHrsIn!Z210</f>
        <v>0.928091397849462</v>
      </c>
      <c r="AA210" s="70" t="n">
        <f aca="false">OphrsIn!AA209/SurveyHrsIn!AA210</f>
        <v>0.947916666666667</v>
      </c>
      <c r="AB210" s="70" t="n">
        <f aca="false">OphrsIn!AB209/SurveyHrsIn!AB210</f>
        <v>0.99986559139785</v>
      </c>
      <c r="AC210" s="70" t="n">
        <f aca="false">OphrsIn!AC209/SurveyHrsIn!AC210</f>
        <v>1</v>
      </c>
      <c r="AD210" s="70" t="n">
        <f aca="false">OphrsIn!AD209/SurveyHrsIn!AD210</f>
        <v>0.98764880952381</v>
      </c>
      <c r="AE210" s="70" t="n">
        <f aca="false">OphrsIn!AE209/SurveyHrsIn!AE210</f>
        <v>0.983081317204301</v>
      </c>
      <c r="AF210" s="70"/>
      <c r="AG210" s="70"/>
      <c r="AH210" s="70"/>
      <c r="AI210" s="70"/>
      <c r="AJ210" s="70"/>
      <c r="AK210" s="70"/>
      <c r="AL210" s="70"/>
      <c r="AM210" s="70"/>
      <c r="AN210" s="70"/>
      <c r="AO210" s="70" t="n">
        <f aca="false">AVERAGE(E210:P210)</f>
        <v>0.964187175565443</v>
      </c>
      <c r="AP210" s="70" t="n">
        <f aca="false">AVERAGE(Q210:AB210)</f>
        <v>0.978978254608295</v>
      </c>
      <c r="AQ210" s="70" t="n">
        <f aca="false">AVERAGE(AC210:AN210)</f>
        <v>0.990243375576037</v>
      </c>
      <c r="AR210" s="70" t="n">
        <f aca="false">AVERAGE(E210:G210)</f>
        <v>0.967738845630948</v>
      </c>
      <c r="AS210" s="70" t="n">
        <f aca="false">AVERAGE(H210:J210)</f>
        <v>0.909354838709677</v>
      </c>
      <c r="AT210" s="70" t="n">
        <f aca="false">AVERAGE(K210:M210)</f>
        <v>0.989634109916368</v>
      </c>
      <c r="AU210" s="70" t="n">
        <f aca="false">AVERAGE(N210:P210)</f>
        <v>0.990020908004779</v>
      </c>
      <c r="AV210" s="70" t="n">
        <f aca="false">AVERAGE(Q210:S210)</f>
        <v>0.996177355350743</v>
      </c>
      <c r="AW210" s="70" t="n">
        <f aca="false">AVERAGE(T210:V210)</f>
        <v>0.994665471923537</v>
      </c>
      <c r="AX210" s="70" t="n">
        <f aca="false">AVERAGE(W210:Y210)</f>
        <v>0.966445639187575</v>
      </c>
      <c r="AY210" s="70" t="n">
        <f aca="false">AVERAGE(Z210:AB210)</f>
        <v>0.958624551971326</v>
      </c>
      <c r="AZ210" s="70" t="n">
        <f aca="false">AVERAGE(AC210:AE210)</f>
        <v>0.990243375576037</v>
      </c>
    </row>
    <row r="211" customFormat="false" ht="12.75" hidden="true" customHeight="false" outlineLevel="0" collapsed="false">
      <c r="A211" s="69" t="s">
        <v>12</v>
      </c>
      <c r="B211" s="69" t="n">
        <v>1</v>
      </c>
      <c r="C211" s="69" t="n">
        <v>201</v>
      </c>
      <c r="D211" s="70" t="n">
        <f aca="false">OphrsIn!D210/SurveyHrsIn!D211</f>
        <v>0.991935483870968</v>
      </c>
      <c r="E211" s="70" t="n">
        <f aca="false">OphrsIn!E210/SurveyHrsIn!E211</f>
        <v>1</v>
      </c>
      <c r="F211" s="70" t="n">
        <f aca="false">OphrsIn!F210/SurveyHrsIn!F211</f>
        <v>0.823706896551724</v>
      </c>
      <c r="G211" s="70" t="n">
        <f aca="false">OphrsIn!G210/SurveyHrsIn!G211</f>
        <v>0.919220430107527</v>
      </c>
      <c r="H211" s="70" t="n">
        <f aca="false">OphrsIn!H210/SurveyHrsIn!H211</f>
        <v>0.991944444444445</v>
      </c>
      <c r="I211" s="70" t="n">
        <f aca="false">OphrsIn!I210/SurveyHrsIn!I211</f>
        <v>0.998118279569893</v>
      </c>
      <c r="J211" s="70" t="n">
        <f aca="false">OphrsIn!J210/SurveyHrsIn!J211</f>
        <v>0.99875</v>
      </c>
      <c r="K211" s="70" t="n">
        <f aca="false">OphrsIn!K210/SurveyHrsIn!K211</f>
        <v>0.87755376344086</v>
      </c>
      <c r="L211" s="70" t="n">
        <f aca="false">OphrsIn!L210/SurveyHrsIn!L211</f>
        <v>0.963440860215054</v>
      </c>
      <c r="M211" s="70" t="n">
        <f aca="false">OphrsIn!M210/SurveyHrsIn!M211</f>
        <v>0.995</v>
      </c>
      <c r="N211" s="70" t="n">
        <f aca="false">OphrsIn!N210/SurveyHrsIn!N211</f>
        <v>0.999462365591398</v>
      </c>
      <c r="O211" s="70" t="n">
        <f aca="false">OphrsIn!O210/SurveyHrsIn!O211</f>
        <v>0.996944444444444</v>
      </c>
      <c r="P211" s="70" t="n">
        <f aca="false">OphrsIn!P210/SurveyHrsIn!P211</f>
        <v>0.995967741935484</v>
      </c>
      <c r="Q211" s="70" t="n">
        <f aca="false">OphrsIn!Q210/SurveyHrsIn!Q211</f>
        <v>0.998790322580645</v>
      </c>
      <c r="R211" s="70" t="n">
        <f aca="false">OphrsIn!R210/SurveyHrsIn!R211</f>
        <v>0.991220238095238</v>
      </c>
      <c r="S211" s="70" t="n">
        <f aca="false">OphrsIn!S210/SurveyHrsIn!S211</f>
        <v>0.999059139784946</v>
      </c>
      <c r="T211" s="70" t="n">
        <f aca="false">OphrsIn!T210/SurveyHrsIn!T211</f>
        <v>0.954305555555556</v>
      </c>
      <c r="U211" s="70" t="n">
        <f aca="false">OphrsIn!U210/SurveyHrsIn!U211</f>
        <v>0.986155913978495</v>
      </c>
      <c r="V211" s="70" t="n">
        <f aca="false">OphrsIn!V210/SurveyHrsIn!V211</f>
        <v>0.984166666666667</v>
      </c>
      <c r="W211" s="70" t="n">
        <f aca="false">OphrsIn!W210/SurveyHrsIn!W211</f>
        <v>0.985887096774194</v>
      </c>
      <c r="X211" s="70" t="n">
        <f aca="false">OphrsIn!X210/SurveyHrsIn!X211</f>
        <v>0.996236559139785</v>
      </c>
      <c r="Y211" s="70" t="n">
        <f aca="false">OphrsIn!Y210/SurveyHrsIn!Y211</f>
        <v>0.969305555555556</v>
      </c>
      <c r="Z211" s="70" t="n">
        <f aca="false">OphrsIn!Z210/SurveyHrsIn!Z211</f>
        <v>0.988575268817204</v>
      </c>
      <c r="AA211" s="70" t="n">
        <f aca="false">OphrsIn!AA210/SurveyHrsIn!AA211</f>
        <v>0.999861111111111</v>
      </c>
      <c r="AB211" s="70" t="n">
        <f aca="false">OphrsIn!AB210/SurveyHrsIn!AB211</f>
        <v>0.95739247311828</v>
      </c>
      <c r="AC211" s="70" t="n">
        <f aca="false">OphrsIn!AC210/SurveyHrsIn!AC211</f>
        <v>1</v>
      </c>
      <c r="AD211" s="70" t="n">
        <f aca="false">OphrsIn!AD210/SurveyHrsIn!AD211</f>
        <v>0.768005952380952</v>
      </c>
      <c r="AE211" s="70" t="n">
        <f aca="false">OphrsIn!AE210/SurveyHrsIn!AE211</f>
        <v>0.922563440860215</v>
      </c>
      <c r="AF211" s="70"/>
      <c r="AG211" s="70"/>
      <c r="AH211" s="70"/>
      <c r="AI211" s="70"/>
      <c r="AJ211" s="70"/>
      <c r="AK211" s="70"/>
      <c r="AL211" s="70"/>
      <c r="AM211" s="70"/>
      <c r="AN211" s="70"/>
      <c r="AO211" s="70" t="n">
        <f aca="false">AVERAGE(E211:P211)</f>
        <v>0.963342435525069</v>
      </c>
      <c r="AP211" s="70" t="n">
        <f aca="false">AVERAGE(Q211:AB211)</f>
        <v>0.98424632509814</v>
      </c>
      <c r="AQ211" s="70" t="n">
        <f aca="false">AVERAGE(AC211:AN211)</f>
        <v>0.896856464413723</v>
      </c>
      <c r="AR211" s="70" t="n">
        <f aca="false">AVERAGE(E211:G211)</f>
        <v>0.914309108886417</v>
      </c>
      <c r="AS211" s="70" t="n">
        <f aca="false">AVERAGE(H211:J211)</f>
        <v>0.996270908004779</v>
      </c>
      <c r="AT211" s="70" t="n">
        <f aca="false">AVERAGE(K211:M211)</f>
        <v>0.945331541218638</v>
      </c>
      <c r="AU211" s="70" t="n">
        <f aca="false">AVERAGE(N211:P211)</f>
        <v>0.997458183990442</v>
      </c>
      <c r="AV211" s="70" t="n">
        <f aca="false">AVERAGE(Q211:S211)</f>
        <v>0.996356566820277</v>
      </c>
      <c r="AW211" s="70" t="n">
        <f aca="false">AVERAGE(T211:V211)</f>
        <v>0.974876045400239</v>
      </c>
      <c r="AX211" s="70" t="n">
        <f aca="false">AVERAGE(W211:Y211)</f>
        <v>0.983809737156511</v>
      </c>
      <c r="AY211" s="70" t="n">
        <f aca="false">AVERAGE(Z211:AB211)</f>
        <v>0.981942951015532</v>
      </c>
      <c r="AZ211" s="70" t="n">
        <f aca="false">AVERAGE(AC211:AE211)</f>
        <v>0.896856464413723</v>
      </c>
    </row>
    <row r="212" customFormat="false" ht="12.75" hidden="true" customHeight="false" outlineLevel="0" collapsed="false">
      <c r="A212" s="69" t="s">
        <v>12</v>
      </c>
      <c r="B212" s="69" t="n">
        <v>1</v>
      </c>
      <c r="C212" s="69" t="n">
        <v>202</v>
      </c>
      <c r="D212" s="70" t="n">
        <f aca="false">OphrsIn!D211/SurveyHrsIn!D212</f>
        <v>0.514784946236559</v>
      </c>
      <c r="E212" s="70" t="n">
        <f aca="false">OphrsIn!E211/SurveyHrsIn!E212</f>
        <v>0.5</v>
      </c>
      <c r="F212" s="70" t="n">
        <f aca="false">OphrsIn!F211/SurveyHrsIn!F212</f>
        <v>0.991235632183908</v>
      </c>
      <c r="G212" s="70" t="n">
        <f aca="false">OphrsIn!G211/SurveyHrsIn!G212</f>
        <v>0.933870967741936</v>
      </c>
      <c r="H212" s="70" t="n">
        <f aca="false">OphrsIn!H211/SurveyHrsIn!H212</f>
        <v>0.370694444444444</v>
      </c>
      <c r="I212" s="70" t="n">
        <f aca="false">OphrsIn!I211/SurveyHrsIn!I212</f>
        <v>0.949596774193548</v>
      </c>
      <c r="J212" s="70" t="n">
        <f aca="false">OphrsIn!J211/SurveyHrsIn!J212</f>
        <v>0.939722222222222</v>
      </c>
      <c r="K212" s="70" t="n">
        <f aca="false">OphrsIn!K211/SurveyHrsIn!K212</f>
        <v>0.967338709677419</v>
      </c>
      <c r="L212" s="70" t="n">
        <f aca="false">OphrsIn!L211/SurveyHrsIn!L212</f>
        <v>0.951612903225807</v>
      </c>
      <c r="M212" s="70" t="n">
        <f aca="false">OphrsIn!M211/SurveyHrsIn!M212</f>
        <v>0.965416666666667</v>
      </c>
      <c r="N212" s="70" t="n">
        <f aca="false">OphrsIn!N211/SurveyHrsIn!N212</f>
        <v>0.992876344086022</v>
      </c>
      <c r="O212" s="70" t="n">
        <f aca="false">OphrsIn!O211/SurveyHrsIn!O212</f>
        <v>0.963333333333333</v>
      </c>
      <c r="P212" s="70" t="n">
        <f aca="false">OphrsIn!P211/SurveyHrsIn!P212</f>
        <v>0.880645161290323</v>
      </c>
      <c r="Q212" s="70" t="n">
        <f aca="false">OphrsIn!Q211/SurveyHrsIn!Q212</f>
        <v>0.981182795698925</v>
      </c>
      <c r="R212" s="70" t="n">
        <f aca="false">OphrsIn!R211/SurveyHrsIn!R212</f>
        <v>0.857142857142857</v>
      </c>
      <c r="S212" s="70" t="n">
        <f aca="false">OphrsIn!S211/SurveyHrsIn!S212</f>
        <v>0.836021505376344</v>
      </c>
      <c r="T212" s="70" t="n">
        <f aca="false">OphrsIn!T211/SurveyHrsIn!T212</f>
        <v>0.979861111111111</v>
      </c>
      <c r="U212" s="70" t="n">
        <f aca="false">OphrsIn!U211/SurveyHrsIn!U212</f>
        <v>0.99005376344086</v>
      </c>
      <c r="V212" s="70" t="n">
        <f aca="false">OphrsIn!V211/SurveyHrsIn!V212</f>
        <v>0.904305555555556</v>
      </c>
      <c r="W212" s="70" t="n">
        <f aca="false">OphrsIn!W211/SurveyHrsIn!W212</f>
        <v>0.977822580645161</v>
      </c>
      <c r="X212" s="70" t="n">
        <f aca="false">OphrsIn!X211/SurveyHrsIn!X212</f>
        <v>0.981182795698925</v>
      </c>
      <c r="Y212" s="70" t="n">
        <f aca="false">OphrsIn!Y211/SurveyHrsIn!Y212</f>
        <v>0.99375</v>
      </c>
      <c r="Z212" s="70" t="n">
        <f aca="false">OphrsIn!Z211/SurveyHrsIn!Z212</f>
        <v>0.988172043010753</v>
      </c>
      <c r="AA212" s="70" t="n">
        <f aca="false">OphrsIn!AA211/SurveyHrsIn!AA212</f>
        <v>0.987361111111111</v>
      </c>
      <c r="AB212" s="70" t="n">
        <f aca="false">OphrsIn!AB211/SurveyHrsIn!AB212</f>
        <v>0.709677419354839</v>
      </c>
      <c r="AC212" s="70" t="n">
        <f aca="false">OphrsIn!AC211/SurveyHrsIn!AC212</f>
        <v>0.98494623655914</v>
      </c>
      <c r="AD212" s="70" t="n">
        <f aca="false">OphrsIn!AD211/SurveyHrsIn!AD212</f>
        <v>0.988690476190476</v>
      </c>
      <c r="AE212" s="70" t="n">
        <f aca="false">OphrsIn!AE211/SurveyHrsIn!AE212</f>
        <v>0.945634274193548</v>
      </c>
      <c r="AF212" s="70"/>
      <c r="AG212" s="70"/>
      <c r="AH212" s="70"/>
      <c r="AI212" s="70"/>
      <c r="AJ212" s="70"/>
      <c r="AK212" s="70"/>
      <c r="AL212" s="70"/>
      <c r="AM212" s="70"/>
      <c r="AN212" s="70"/>
      <c r="AO212" s="70" t="n">
        <f aca="false">AVERAGE(E212:P212)</f>
        <v>0.867195263255469</v>
      </c>
      <c r="AP212" s="70" t="n">
        <f aca="false">AVERAGE(Q212:AB212)</f>
        <v>0.93221112817887</v>
      </c>
      <c r="AQ212" s="70" t="n">
        <f aca="false">AVERAGE(AC212:AN212)</f>
        <v>0.973090328981055</v>
      </c>
      <c r="AR212" s="70" t="n">
        <f aca="false">AVERAGE(E212:G212)</f>
        <v>0.808368866641948</v>
      </c>
      <c r="AS212" s="70" t="n">
        <f aca="false">AVERAGE(H212:J212)</f>
        <v>0.753337813620072</v>
      </c>
      <c r="AT212" s="70" t="n">
        <f aca="false">AVERAGE(K212:M212)</f>
        <v>0.961456093189964</v>
      </c>
      <c r="AU212" s="70" t="n">
        <f aca="false">AVERAGE(N212:P212)</f>
        <v>0.945618279569893</v>
      </c>
      <c r="AV212" s="70" t="n">
        <f aca="false">AVERAGE(Q212:S212)</f>
        <v>0.891449052739375</v>
      </c>
      <c r="AW212" s="70" t="n">
        <f aca="false">AVERAGE(T212:V212)</f>
        <v>0.958073476702509</v>
      </c>
      <c r="AX212" s="70" t="n">
        <f aca="false">AVERAGE(W212:Y212)</f>
        <v>0.984251792114695</v>
      </c>
      <c r="AY212" s="70" t="n">
        <f aca="false">AVERAGE(Z212:AB212)</f>
        <v>0.895070191158901</v>
      </c>
      <c r="AZ212" s="70" t="n">
        <f aca="false">AVERAGE(AC212:AE212)</f>
        <v>0.973090328981055</v>
      </c>
    </row>
    <row r="213" customFormat="false" ht="12.75" hidden="true" customHeight="false" outlineLevel="0" collapsed="false">
      <c r="A213" s="69" t="s">
        <v>12</v>
      </c>
      <c r="B213" s="69" t="n">
        <v>1</v>
      </c>
      <c r="C213" s="69" t="n">
        <v>203</v>
      </c>
      <c r="D213" s="70" t="n">
        <f aca="false">OphrsIn!D212/SurveyHrsIn!D213</f>
        <v>0.967741935483871</v>
      </c>
      <c r="E213" s="70" t="n">
        <f aca="false">OphrsIn!E212/SurveyHrsIn!E213</f>
        <v>0.997311827956989</v>
      </c>
      <c r="F213" s="70" t="n">
        <f aca="false">OphrsIn!F212/SurveyHrsIn!F213</f>
        <v>0.976005747126437</v>
      </c>
      <c r="G213" s="70" t="n">
        <f aca="false">OphrsIn!G212/SurveyHrsIn!G213</f>
        <v>0.951612903225807</v>
      </c>
      <c r="H213" s="70" t="n">
        <f aca="false">OphrsIn!H212/SurveyHrsIn!H213</f>
        <v>0.71125</v>
      </c>
      <c r="I213" s="70" t="n">
        <f aca="false">OphrsIn!I212/SurveyHrsIn!I213</f>
        <v>0.977016129032258</v>
      </c>
      <c r="J213" s="70" t="n">
        <f aca="false">OphrsIn!J212/SurveyHrsIn!J213</f>
        <v>0.986944444444445</v>
      </c>
      <c r="K213" s="70" t="n">
        <f aca="false">OphrsIn!K212/SurveyHrsIn!K213</f>
        <v>0.901209677419355</v>
      </c>
      <c r="L213" s="70" t="n">
        <f aca="false">OphrsIn!L212/SurveyHrsIn!L213</f>
        <v>0.993279569892473</v>
      </c>
      <c r="M213" s="70" t="n">
        <f aca="false">OphrsIn!M212/SurveyHrsIn!M213</f>
        <v>0.997638888888889</v>
      </c>
      <c r="N213" s="70" t="n">
        <f aca="false">OphrsIn!N212/SurveyHrsIn!N213</f>
        <v>0.99744623655914</v>
      </c>
      <c r="O213" s="70" t="n">
        <f aca="false">OphrsIn!O212/SurveyHrsIn!O213</f>
        <v>0.997916666666667</v>
      </c>
      <c r="P213" s="70" t="n">
        <f aca="false">OphrsIn!P212/SurveyHrsIn!P213</f>
        <v>0.999327956989247</v>
      </c>
      <c r="Q213" s="70" t="n">
        <f aca="false">OphrsIn!Q212/SurveyHrsIn!Q213</f>
        <v>0.995161290322581</v>
      </c>
      <c r="R213" s="70" t="n">
        <f aca="false">OphrsIn!R212/SurveyHrsIn!R213</f>
        <v>0.989880952380952</v>
      </c>
      <c r="S213" s="70" t="n">
        <f aca="false">OphrsIn!S212/SurveyHrsIn!S213</f>
        <v>0.997983870967742</v>
      </c>
      <c r="T213" s="70" t="n">
        <f aca="false">OphrsIn!T212/SurveyHrsIn!T213</f>
        <v>0.989027777777778</v>
      </c>
      <c r="U213" s="70" t="n">
        <f aca="false">OphrsIn!U212/SurveyHrsIn!U213</f>
        <v>0.975134408602151</v>
      </c>
      <c r="V213" s="70" t="n">
        <f aca="false">OphrsIn!V212/SurveyHrsIn!V213</f>
        <v>0.957083333333333</v>
      </c>
      <c r="W213" s="70" t="n">
        <f aca="false">OphrsIn!W212/SurveyHrsIn!W213</f>
        <v>0.990725806451613</v>
      </c>
      <c r="X213" s="70" t="n">
        <f aca="false">OphrsIn!X212/SurveyHrsIn!X213</f>
        <v>0.998521505376344</v>
      </c>
      <c r="Y213" s="70" t="n">
        <f aca="false">OphrsIn!Y212/SurveyHrsIn!Y213</f>
        <v>0.997222222222222</v>
      </c>
      <c r="Z213" s="70" t="n">
        <f aca="false">OphrsIn!Z212/SurveyHrsIn!Z213</f>
        <v>0.990188172043011</v>
      </c>
      <c r="AA213" s="70" t="n">
        <f aca="false">OphrsIn!AA212/SurveyHrsIn!AA213</f>
        <v>0.98875</v>
      </c>
      <c r="AB213" s="70" t="n">
        <f aca="false">OphrsIn!AB212/SurveyHrsIn!AB213</f>
        <v>0.996639784946237</v>
      </c>
      <c r="AC213" s="70" t="n">
        <f aca="false">OphrsIn!AC212/SurveyHrsIn!AC213</f>
        <v>0.978360215053763</v>
      </c>
      <c r="AD213" s="70" t="n">
        <f aca="false">OphrsIn!AD212/SurveyHrsIn!AD213</f>
        <v>0.994642857142857</v>
      </c>
      <c r="AE213" s="70" t="n">
        <f aca="false">OphrsIn!AE212/SurveyHrsIn!AE213</f>
        <v>0.981975806451613</v>
      </c>
      <c r="AF213" s="70"/>
      <c r="AG213" s="70"/>
      <c r="AH213" s="70"/>
      <c r="AI213" s="70"/>
      <c r="AJ213" s="70"/>
      <c r="AK213" s="70"/>
      <c r="AL213" s="70"/>
      <c r="AM213" s="70"/>
      <c r="AN213" s="70"/>
      <c r="AO213" s="70" t="n">
        <f aca="false">AVERAGE(E213:P213)</f>
        <v>0.957246670683476</v>
      </c>
      <c r="AP213" s="70" t="n">
        <f aca="false">AVERAGE(Q213:AB213)</f>
        <v>0.98885992703533</v>
      </c>
      <c r="AQ213" s="70" t="n">
        <f aca="false">AVERAGE(AC213:AN213)</f>
        <v>0.984992959549411</v>
      </c>
      <c r="AR213" s="70" t="n">
        <f aca="false">AVERAGE(E213:G213)</f>
        <v>0.974976826103078</v>
      </c>
      <c r="AS213" s="70" t="n">
        <f aca="false">AVERAGE(H213:J213)</f>
        <v>0.891736857825567</v>
      </c>
      <c r="AT213" s="70" t="n">
        <f aca="false">AVERAGE(K213:M213)</f>
        <v>0.964042712066906</v>
      </c>
      <c r="AU213" s="70" t="n">
        <f aca="false">AVERAGE(N213:P213)</f>
        <v>0.998230286738351</v>
      </c>
      <c r="AV213" s="70" t="n">
        <f aca="false">AVERAGE(Q213:S213)</f>
        <v>0.994342037890425</v>
      </c>
      <c r="AW213" s="70" t="n">
        <f aca="false">AVERAGE(T213:V213)</f>
        <v>0.973748506571087</v>
      </c>
      <c r="AX213" s="70" t="n">
        <f aca="false">AVERAGE(W213:Y213)</f>
        <v>0.995489844683393</v>
      </c>
      <c r="AY213" s="70" t="n">
        <f aca="false">AVERAGE(Z213:AB213)</f>
        <v>0.991859318996416</v>
      </c>
      <c r="AZ213" s="70" t="n">
        <f aca="false">AVERAGE(AC213:AE213)</f>
        <v>0.984992959549411</v>
      </c>
    </row>
    <row r="214" customFormat="false" ht="12.75" hidden="true" customHeight="false" outlineLevel="0" collapsed="false">
      <c r="A214" s="69" t="s">
        <v>12</v>
      </c>
      <c r="B214" s="69" t="n">
        <v>1</v>
      </c>
      <c r="C214" s="69" t="n">
        <v>204</v>
      </c>
      <c r="D214" s="70" t="n">
        <f aca="false">OphrsIn!D213/SurveyHrsIn!D214</f>
        <v>0.737903225806452</v>
      </c>
      <c r="E214" s="70" t="n">
        <f aca="false">OphrsIn!E213/SurveyHrsIn!E214</f>
        <v>0.141129032258065</v>
      </c>
      <c r="F214" s="70" t="n">
        <f aca="false">OphrsIn!F213/SurveyHrsIn!F214</f>
        <v>0.608189655172414</v>
      </c>
      <c r="G214" s="70" t="n">
        <f aca="false">OphrsIn!G213/SurveyHrsIn!G214</f>
        <v>0.955510752688172</v>
      </c>
      <c r="H214" s="70" t="n">
        <f aca="false">OphrsIn!H213/SurveyHrsIn!H214</f>
        <v>0.269861111111111</v>
      </c>
      <c r="I214" s="70" t="n">
        <f aca="false">OphrsIn!I213/SurveyHrsIn!I214</f>
        <v>0.999462365591398</v>
      </c>
      <c r="J214" s="70" t="n">
        <f aca="false">OphrsIn!J213/SurveyHrsIn!J214</f>
        <v>0.999166666666667</v>
      </c>
      <c r="K214" s="70" t="n">
        <f aca="false">OphrsIn!K213/SurveyHrsIn!K214</f>
        <v>0.962768817204301</v>
      </c>
      <c r="L214" s="70" t="n">
        <f aca="false">OphrsIn!L213/SurveyHrsIn!L214</f>
        <v>0.978763440860215</v>
      </c>
      <c r="M214" s="70" t="n">
        <f aca="false">OphrsIn!M213/SurveyHrsIn!M214</f>
        <v>0.980138888888889</v>
      </c>
      <c r="N214" s="70" t="n">
        <f aca="false">OphrsIn!N213/SurveyHrsIn!N214</f>
        <v>0.990725806451613</v>
      </c>
      <c r="O214" s="70" t="n">
        <f aca="false">OphrsIn!O213/SurveyHrsIn!O214</f>
        <v>0.978194444444444</v>
      </c>
      <c r="P214" s="70" t="n">
        <f aca="false">OphrsIn!P213/SurveyHrsIn!P214</f>
        <v>0.977016129032258</v>
      </c>
      <c r="Q214" s="70" t="n">
        <f aca="false">OphrsIn!Q213/SurveyHrsIn!Q214</f>
        <v>0.786962365591398</v>
      </c>
      <c r="R214" s="70" t="n">
        <f aca="false">OphrsIn!R213/SurveyHrsIn!R214</f>
        <v>0.924404761904762</v>
      </c>
      <c r="S214" s="70" t="n">
        <f aca="false">OphrsIn!S213/SurveyHrsIn!S214</f>
        <v>0.999059139784946</v>
      </c>
      <c r="T214" s="70" t="n">
        <f aca="false">OphrsIn!T213/SurveyHrsIn!T214</f>
        <v>0.993888888888889</v>
      </c>
      <c r="U214" s="70" t="n">
        <f aca="false">OphrsIn!U213/SurveyHrsIn!U214</f>
        <v>0.996505376344086</v>
      </c>
      <c r="V214" s="70" t="n">
        <f aca="false">OphrsIn!V213/SurveyHrsIn!V214</f>
        <v>0.9925</v>
      </c>
      <c r="W214" s="70" t="n">
        <f aca="false">OphrsIn!W213/SurveyHrsIn!W214</f>
        <v>0.990188172043011</v>
      </c>
      <c r="X214" s="70" t="n">
        <f aca="false">OphrsIn!X213/SurveyHrsIn!X214</f>
        <v>0.997177419354839</v>
      </c>
      <c r="Y214" s="70" t="n">
        <f aca="false">OphrsIn!Y213/SurveyHrsIn!Y214</f>
        <v>0.945972222222222</v>
      </c>
      <c r="Z214" s="70" t="n">
        <f aca="false">OphrsIn!Z213/SurveyHrsIn!Z214</f>
        <v>0.871236559139785</v>
      </c>
      <c r="AA214" s="70" t="n">
        <f aca="false">OphrsIn!AA213/SurveyHrsIn!AA214</f>
        <v>0.971666666666667</v>
      </c>
      <c r="AB214" s="70" t="n">
        <f aca="false">OphrsIn!AB213/SurveyHrsIn!AB214</f>
        <v>0.999193548387097</v>
      </c>
      <c r="AC214" s="70" t="n">
        <f aca="false">OphrsIn!AC213/SurveyHrsIn!AC214</f>
        <v>0.997983870967742</v>
      </c>
      <c r="AD214" s="70" t="n">
        <f aca="false">OphrsIn!AD213/SurveyHrsIn!AD214</f>
        <v>0.99375</v>
      </c>
      <c r="AE214" s="70" t="n">
        <f aca="false">OphrsIn!AE213/SurveyHrsIn!AE214</f>
        <v>0.975977822580645</v>
      </c>
      <c r="AF214" s="70"/>
      <c r="AG214" s="70"/>
      <c r="AH214" s="70"/>
      <c r="AI214" s="70"/>
      <c r="AJ214" s="70"/>
      <c r="AK214" s="70"/>
      <c r="AL214" s="70"/>
      <c r="AM214" s="70"/>
      <c r="AN214" s="70"/>
      <c r="AO214" s="70" t="n">
        <f aca="false">AVERAGE(E214:P214)</f>
        <v>0.820077259197462</v>
      </c>
      <c r="AP214" s="70" t="n">
        <f aca="false">AVERAGE(Q214:AB214)</f>
        <v>0.955729593360642</v>
      </c>
      <c r="AQ214" s="70" t="n">
        <f aca="false">AVERAGE(AC214:AN214)</f>
        <v>0.989237231182796</v>
      </c>
      <c r="AR214" s="70" t="n">
        <f aca="false">AVERAGE(E214:G214)</f>
        <v>0.56827648003955</v>
      </c>
      <c r="AS214" s="70" t="n">
        <f aca="false">AVERAGE(H214:J214)</f>
        <v>0.756163381123059</v>
      </c>
      <c r="AT214" s="70" t="n">
        <f aca="false">AVERAGE(K214:M214)</f>
        <v>0.973890382317802</v>
      </c>
      <c r="AU214" s="70" t="n">
        <f aca="false">AVERAGE(N214:P214)</f>
        <v>0.981978793309438</v>
      </c>
      <c r="AV214" s="70" t="n">
        <f aca="false">AVERAGE(Q214:S214)</f>
        <v>0.903475422427035</v>
      </c>
      <c r="AW214" s="70" t="n">
        <f aca="false">AVERAGE(T214:V214)</f>
        <v>0.994298088410992</v>
      </c>
      <c r="AX214" s="70" t="n">
        <f aca="false">AVERAGE(W214:Y214)</f>
        <v>0.977779271206691</v>
      </c>
      <c r="AY214" s="70" t="n">
        <f aca="false">AVERAGE(Z214:AB214)</f>
        <v>0.94736559139785</v>
      </c>
      <c r="AZ214" s="70" t="n">
        <f aca="false">AVERAGE(AC214:AE214)</f>
        <v>0.989237231182796</v>
      </c>
    </row>
    <row r="215" customFormat="false" ht="12.75" hidden="true" customHeight="false" outlineLevel="0" collapsed="false">
      <c r="A215" s="69" t="s">
        <v>12</v>
      </c>
      <c r="B215" s="69" t="n">
        <v>1</v>
      </c>
      <c r="C215" s="69" t="n">
        <v>205</v>
      </c>
      <c r="D215" s="70" t="n">
        <f aca="false">OphrsIn!D214/SurveyHrsIn!D215</f>
        <v>0.995967741935484</v>
      </c>
      <c r="E215" s="70" t="n">
        <f aca="false">OphrsIn!E214/SurveyHrsIn!E215</f>
        <v>0.987903225806452</v>
      </c>
      <c r="F215" s="70" t="n">
        <f aca="false">OphrsIn!F214/SurveyHrsIn!F215</f>
        <v>0.967672413793103</v>
      </c>
      <c r="G215" s="70" t="n">
        <f aca="false">OphrsIn!G214/SurveyHrsIn!G215</f>
        <v>0.898387096774194</v>
      </c>
      <c r="H215" s="70" t="n">
        <f aca="false">OphrsIn!H214/SurveyHrsIn!H215</f>
        <v>0.645694444444445</v>
      </c>
      <c r="I215" s="70" t="n">
        <f aca="false">OphrsIn!I214/SurveyHrsIn!I215</f>
        <v>0.997311827956989</v>
      </c>
      <c r="J215" s="70" t="n">
        <f aca="false">OphrsIn!J214/SurveyHrsIn!J215</f>
        <v>0.999305555555556</v>
      </c>
      <c r="K215" s="70" t="n">
        <f aca="false">OphrsIn!K214/SurveyHrsIn!K215</f>
        <v>0.98736559139785</v>
      </c>
      <c r="L215" s="70" t="n">
        <f aca="false">OphrsIn!L214/SurveyHrsIn!L215</f>
        <v>0.881451612903226</v>
      </c>
      <c r="M215" s="70" t="n">
        <f aca="false">OphrsIn!M214/SurveyHrsIn!M215</f>
        <v>0.980694444444444</v>
      </c>
      <c r="N215" s="70" t="n">
        <f aca="false">OphrsIn!N214/SurveyHrsIn!N215</f>
        <v>0.991532258064516</v>
      </c>
      <c r="O215" s="70" t="n">
        <f aca="false">OphrsIn!O214/SurveyHrsIn!O215</f>
        <v>0.989444444444445</v>
      </c>
      <c r="P215" s="70" t="n">
        <f aca="false">OphrsIn!P214/SurveyHrsIn!P215</f>
        <v>0.997715053763441</v>
      </c>
      <c r="Q215" s="70" t="n">
        <f aca="false">OphrsIn!Q214/SurveyHrsIn!Q215</f>
        <v>0.995967741935484</v>
      </c>
      <c r="R215" s="70" t="n">
        <f aca="false">OphrsIn!R214/SurveyHrsIn!R215</f>
        <v>0.986755952380952</v>
      </c>
      <c r="S215" s="70" t="n">
        <f aca="false">OphrsIn!S214/SurveyHrsIn!S215</f>
        <v>0.998924731182796</v>
      </c>
      <c r="T215" s="70" t="n">
        <f aca="false">OphrsIn!T214/SurveyHrsIn!T215</f>
        <v>0.994027777777778</v>
      </c>
      <c r="U215" s="70" t="n">
        <f aca="false">OphrsIn!U214/SurveyHrsIn!U215</f>
        <v>0.997311827956989</v>
      </c>
      <c r="V215" s="70" t="n">
        <f aca="false">OphrsIn!V214/SurveyHrsIn!V215</f>
        <v>0.995555555555556</v>
      </c>
      <c r="W215" s="70" t="n">
        <f aca="false">OphrsIn!W214/SurveyHrsIn!W215</f>
        <v>0.991129032258065</v>
      </c>
      <c r="X215" s="70" t="n">
        <f aca="false">OphrsIn!X214/SurveyHrsIn!X215</f>
        <v>0.998521505376344</v>
      </c>
      <c r="Y215" s="70" t="n">
        <f aca="false">OphrsIn!Y214/SurveyHrsIn!Y215</f>
        <v>0.993472222222222</v>
      </c>
      <c r="Z215" s="70" t="n">
        <f aca="false">OphrsIn!Z214/SurveyHrsIn!Z215</f>
        <v>0.99260752688172</v>
      </c>
      <c r="AA215" s="70" t="n">
        <f aca="false">OphrsIn!AA214/SurveyHrsIn!AA215</f>
        <v>0.999861111111111</v>
      </c>
      <c r="AB215" s="70" t="n">
        <f aca="false">OphrsIn!AB214/SurveyHrsIn!AB215</f>
        <v>0.987096774193548</v>
      </c>
      <c r="AC215" s="70" t="n">
        <f aca="false">OphrsIn!AC214/SurveyHrsIn!AC215</f>
        <v>0.99986559139785</v>
      </c>
      <c r="AD215" s="70" t="n">
        <f aca="false">OphrsIn!AD214/SurveyHrsIn!AD215</f>
        <v>0.980952380952381</v>
      </c>
      <c r="AE215" s="70" t="n">
        <f aca="false">OphrsIn!AE214/SurveyHrsIn!AE215</f>
        <v>0.980987903225806</v>
      </c>
      <c r="AF215" s="70"/>
      <c r="AG215" s="70"/>
      <c r="AH215" s="70"/>
      <c r="AI215" s="70"/>
      <c r="AJ215" s="70"/>
      <c r="AK215" s="70"/>
      <c r="AL215" s="70"/>
      <c r="AM215" s="70"/>
      <c r="AN215" s="70"/>
      <c r="AO215" s="70" t="n">
        <f aca="false">AVERAGE(E215:P215)</f>
        <v>0.943706497445722</v>
      </c>
      <c r="AP215" s="70" t="n">
        <f aca="false">AVERAGE(Q215:AB215)</f>
        <v>0.994269313236047</v>
      </c>
      <c r="AQ215" s="70" t="n">
        <f aca="false">AVERAGE(AC215:AN215)</f>
        <v>0.987268625192012</v>
      </c>
      <c r="AR215" s="70" t="n">
        <f aca="false">AVERAGE(E215:G215)</f>
        <v>0.951320912124583</v>
      </c>
      <c r="AS215" s="70" t="n">
        <f aca="false">AVERAGE(H215:J215)</f>
        <v>0.880770609318997</v>
      </c>
      <c r="AT215" s="70" t="n">
        <f aca="false">AVERAGE(K215:M215)</f>
        <v>0.949837216248507</v>
      </c>
      <c r="AU215" s="70" t="n">
        <f aca="false">AVERAGE(N215:P215)</f>
        <v>0.992897252090801</v>
      </c>
      <c r="AV215" s="70" t="n">
        <f aca="false">AVERAGE(Q215:S215)</f>
        <v>0.993882808499744</v>
      </c>
      <c r="AW215" s="70" t="n">
        <f aca="false">AVERAGE(T215:V215)</f>
        <v>0.995631720430108</v>
      </c>
      <c r="AX215" s="70" t="n">
        <f aca="false">AVERAGE(W215:Y215)</f>
        <v>0.994374253285544</v>
      </c>
      <c r="AY215" s="70" t="n">
        <f aca="false">AVERAGE(Z215:AB215)</f>
        <v>0.993188470728793</v>
      </c>
      <c r="AZ215" s="70" t="n">
        <f aca="false">AVERAGE(AC215:AE215)</f>
        <v>0.987268625192012</v>
      </c>
    </row>
    <row r="216" customFormat="false" ht="12.75" hidden="true" customHeight="false" outlineLevel="0" collapsed="false">
      <c r="A216" s="69" t="s">
        <v>12</v>
      </c>
      <c r="B216" s="69" t="n">
        <v>1</v>
      </c>
      <c r="C216" s="69" t="n">
        <v>206</v>
      </c>
      <c r="D216" s="70" t="n">
        <f aca="false">OphrsIn!D215/SurveyHrsIn!D216</f>
        <v>0.979838709677419</v>
      </c>
      <c r="E216" s="70" t="n">
        <f aca="false">OphrsIn!E215/SurveyHrsIn!E216</f>
        <v>0.998655913978495</v>
      </c>
      <c r="F216" s="70" t="n">
        <f aca="false">OphrsIn!F215/SurveyHrsIn!F216</f>
        <v>0.993965517241379</v>
      </c>
      <c r="G216" s="70" t="n">
        <f aca="false">OphrsIn!G215/SurveyHrsIn!G216</f>
        <v>0.954838709677419</v>
      </c>
      <c r="H216" s="70" t="n">
        <f aca="false">OphrsIn!H215/SurveyHrsIn!H216</f>
        <v>0.685972222222222</v>
      </c>
      <c r="I216" s="70" t="n">
        <f aca="false">OphrsIn!I215/SurveyHrsIn!I216</f>
        <v>0.994086021505376</v>
      </c>
      <c r="J216" s="70" t="n">
        <f aca="false">OphrsIn!J215/SurveyHrsIn!J216</f>
        <v>0.863333333333333</v>
      </c>
      <c r="K216" s="70" t="n">
        <f aca="false">OphrsIn!K215/SurveyHrsIn!K216</f>
        <v>0.17741935483871</v>
      </c>
      <c r="L216" s="70" t="n">
        <f aca="false">OphrsIn!L215/SurveyHrsIn!L216</f>
        <v>0.898252688172043</v>
      </c>
      <c r="M216" s="70" t="n">
        <f aca="false">OphrsIn!M215/SurveyHrsIn!M216</f>
        <v>0.958472222222222</v>
      </c>
      <c r="N216" s="70" t="n">
        <f aca="false">OphrsIn!N215/SurveyHrsIn!N216</f>
        <v>0.876747311827957</v>
      </c>
      <c r="O216" s="70" t="n">
        <f aca="false">OphrsIn!O215/SurveyHrsIn!O216</f>
        <v>0.986388888888889</v>
      </c>
      <c r="P216" s="70" t="n">
        <f aca="false">OphrsIn!P215/SurveyHrsIn!P216</f>
        <v>0.936021505376344</v>
      </c>
      <c r="Q216" s="70" t="n">
        <f aca="false">OphrsIn!Q215/SurveyHrsIn!Q216</f>
        <v>0.54502688172043</v>
      </c>
      <c r="R216" s="70" t="n">
        <f aca="false">OphrsIn!R215/SurveyHrsIn!R216</f>
        <v>0.778869047619048</v>
      </c>
      <c r="S216" s="70" t="n">
        <f aca="false">OphrsIn!S215/SurveyHrsIn!S216</f>
        <v>0.993413978494624</v>
      </c>
      <c r="T216" s="70" t="n">
        <f aca="false">OphrsIn!T215/SurveyHrsIn!T216</f>
        <v>0.956805555555556</v>
      </c>
      <c r="U216" s="70" t="n">
        <f aca="false">OphrsIn!U215/SurveyHrsIn!U216</f>
        <v>0.965860215053764</v>
      </c>
      <c r="V216" s="70" t="n">
        <f aca="false">OphrsIn!V215/SurveyHrsIn!V216</f>
        <v>0.908888888888889</v>
      </c>
      <c r="W216" s="70" t="n">
        <f aca="false">OphrsIn!W215/SurveyHrsIn!W216</f>
        <v>0.983198924731183</v>
      </c>
      <c r="X216" s="70" t="n">
        <f aca="false">OphrsIn!X215/SurveyHrsIn!X216</f>
        <v>0.998655913978495</v>
      </c>
      <c r="Y216" s="70" t="n">
        <f aca="false">OphrsIn!Y215/SurveyHrsIn!Y216</f>
        <v>0.910694444444445</v>
      </c>
      <c r="Z216" s="70" t="n">
        <f aca="false">OphrsIn!Z215/SurveyHrsIn!Z216</f>
        <v>0.997311827956989</v>
      </c>
      <c r="AA216" s="70" t="n">
        <f aca="false">OphrsIn!AA215/SurveyHrsIn!AA216</f>
        <v>0.999861111111111</v>
      </c>
      <c r="AB216" s="70" t="n">
        <f aca="false">OphrsIn!AB215/SurveyHrsIn!AB216</f>
        <v>0.986827956989247</v>
      </c>
      <c r="AC216" s="70" t="n">
        <f aca="false">OphrsIn!AC215/SurveyHrsIn!AC216</f>
        <v>0.99986559139785</v>
      </c>
      <c r="AD216" s="70" t="n">
        <f aca="false">OphrsIn!AD215/SurveyHrsIn!AD216</f>
        <v>0.98110119047619</v>
      </c>
      <c r="AE216" s="70" t="n">
        <f aca="false">OphrsIn!AE215/SurveyHrsIn!AE216</f>
        <v>0.98171559139785</v>
      </c>
      <c r="AF216" s="70"/>
      <c r="AG216" s="70"/>
      <c r="AH216" s="70"/>
      <c r="AI216" s="70"/>
      <c r="AJ216" s="70"/>
      <c r="AK216" s="70"/>
      <c r="AL216" s="70"/>
      <c r="AM216" s="70"/>
      <c r="AN216" s="70"/>
      <c r="AO216" s="70" t="n">
        <f aca="false">AVERAGE(E216:P216)</f>
        <v>0.860346140773699</v>
      </c>
      <c r="AP216" s="70" t="n">
        <f aca="false">AVERAGE(Q216:AB216)</f>
        <v>0.918784562211982</v>
      </c>
      <c r="AQ216" s="70" t="n">
        <f aca="false">AVERAGE(AC216:AN216)</f>
        <v>0.98756079109063</v>
      </c>
      <c r="AR216" s="70" t="n">
        <f aca="false">AVERAGE(E216:G216)</f>
        <v>0.982486713632431</v>
      </c>
      <c r="AS216" s="70" t="n">
        <f aca="false">AVERAGE(H216:J216)</f>
        <v>0.847797192353644</v>
      </c>
      <c r="AT216" s="70" t="n">
        <f aca="false">AVERAGE(K216:M216)</f>
        <v>0.678048088410992</v>
      </c>
      <c r="AU216" s="70" t="n">
        <f aca="false">AVERAGE(N216:P216)</f>
        <v>0.93305256869773</v>
      </c>
      <c r="AV216" s="70" t="n">
        <f aca="false">AVERAGE(Q216:S216)</f>
        <v>0.772436635944701</v>
      </c>
      <c r="AW216" s="70" t="n">
        <f aca="false">AVERAGE(T216:V216)</f>
        <v>0.943851553166069</v>
      </c>
      <c r="AX216" s="70" t="n">
        <f aca="false">AVERAGE(W216:Y216)</f>
        <v>0.964183094384707</v>
      </c>
      <c r="AY216" s="70" t="n">
        <f aca="false">AVERAGE(Z216:AB216)</f>
        <v>0.994666965352449</v>
      </c>
      <c r="AZ216" s="70" t="n">
        <f aca="false">AVERAGE(AC216:AE216)</f>
        <v>0.98756079109063</v>
      </c>
    </row>
    <row r="217" customFormat="false" ht="12.75" hidden="true" customHeight="false" outlineLevel="0" collapsed="false">
      <c r="A217" s="69" t="s">
        <v>12</v>
      </c>
      <c r="B217" s="69" t="n">
        <v>1</v>
      </c>
      <c r="C217" s="69" t="n">
        <v>207</v>
      </c>
      <c r="D217" s="70" t="n">
        <f aca="false">OphrsIn!D216/SurveyHrsIn!D217</f>
        <v>0.904569892473118</v>
      </c>
      <c r="E217" s="70" t="n">
        <f aca="false">OphrsIn!E216/SurveyHrsIn!E217</f>
        <v>0.893817204301075</v>
      </c>
      <c r="F217" s="70" t="n">
        <f aca="false">OphrsIn!F216/SurveyHrsIn!F217</f>
        <v>0.80617816091954</v>
      </c>
      <c r="G217" s="70" t="n">
        <f aca="false">OphrsIn!G216/SurveyHrsIn!G217</f>
        <v>0.938172043010753</v>
      </c>
      <c r="H217" s="70" t="n">
        <f aca="false">OphrsIn!H216/SurveyHrsIn!H217</f>
        <v>0.894305555555556</v>
      </c>
      <c r="I217" s="70" t="n">
        <f aca="false">OphrsIn!I216/SurveyHrsIn!I217</f>
        <v>0.972849462365591</v>
      </c>
      <c r="J217" s="70" t="n">
        <f aca="false">OphrsIn!J216/SurveyHrsIn!J217</f>
        <v>0.928472222222222</v>
      </c>
      <c r="K217" s="70" t="n">
        <f aca="false">OphrsIn!K216/SurveyHrsIn!K217</f>
        <v>0.95994623655914</v>
      </c>
      <c r="L217" s="70" t="n">
        <f aca="false">OphrsIn!L216/SurveyHrsIn!L217</f>
        <v>0.949462365591398</v>
      </c>
      <c r="M217" s="70" t="n">
        <f aca="false">OphrsIn!M216/SurveyHrsIn!M217</f>
        <v>0.984305555555556</v>
      </c>
      <c r="N217" s="70" t="n">
        <f aca="false">OphrsIn!N216/SurveyHrsIn!N217</f>
        <v>0.966263440860215</v>
      </c>
      <c r="O217" s="70" t="n">
        <f aca="false">OphrsIn!O216/SurveyHrsIn!O217</f>
        <v>0.925972222222222</v>
      </c>
      <c r="P217" s="70" t="n">
        <f aca="false">OphrsIn!P216/SurveyHrsIn!P217</f>
        <v>0.609811827956989</v>
      </c>
      <c r="Q217" s="70" t="n">
        <f aca="false">OphrsIn!Q216/SurveyHrsIn!Q217</f>
        <v>0.995833333333333</v>
      </c>
      <c r="R217" s="70" t="n">
        <f aca="false">OphrsIn!R216/SurveyHrsIn!R217</f>
        <v>0.821130952380952</v>
      </c>
      <c r="S217" s="70" t="n">
        <f aca="false">OphrsIn!S216/SurveyHrsIn!S217</f>
        <v>0.988440860215054</v>
      </c>
      <c r="T217" s="70" t="n">
        <f aca="false">OphrsIn!T216/SurveyHrsIn!T217</f>
        <v>0.963194444444445</v>
      </c>
      <c r="U217" s="70" t="n">
        <f aca="false">OphrsIn!U216/SurveyHrsIn!U217</f>
        <v>0.894354838709677</v>
      </c>
      <c r="V217" s="70" t="n">
        <f aca="false">OphrsIn!V216/SurveyHrsIn!V217</f>
        <v>0.940416666666667</v>
      </c>
      <c r="W217" s="70" t="n">
        <f aca="false">OphrsIn!W216/SurveyHrsIn!W217</f>
        <v>0.973118279569893</v>
      </c>
      <c r="X217" s="70" t="n">
        <f aca="false">OphrsIn!X216/SurveyHrsIn!X217</f>
        <v>0.525</v>
      </c>
      <c r="Y217" s="70" t="n">
        <f aca="false">OphrsIn!Y216/SurveyHrsIn!Y217</f>
        <v>0.409444444444444</v>
      </c>
      <c r="Z217" s="70" t="n">
        <f aca="false">OphrsIn!Z216/SurveyHrsIn!Z217</f>
        <v>0.828225806451613</v>
      </c>
      <c r="AA217" s="70" t="n">
        <f aca="false">OphrsIn!AA216/SurveyHrsIn!AA217</f>
        <v>0.924861111111111</v>
      </c>
      <c r="AB217" s="70" t="n">
        <f aca="false">OphrsIn!AB216/SurveyHrsIn!AB217</f>
        <v>0.843279569892473</v>
      </c>
      <c r="AC217" s="70" t="n">
        <f aca="false">OphrsIn!AC216/SurveyHrsIn!AC217</f>
        <v>0</v>
      </c>
      <c r="AD217" s="70" t="n">
        <f aca="false">OphrsIn!AD216/SurveyHrsIn!AD217</f>
        <v>0</v>
      </c>
      <c r="AE217" s="70" t="n">
        <f aca="false">OphrsIn!AE216/SurveyHrsIn!AE217</f>
        <v>0</v>
      </c>
      <c r="AF217" s="70"/>
      <c r="AG217" s="70"/>
      <c r="AH217" s="70"/>
      <c r="AI217" s="70"/>
      <c r="AJ217" s="70"/>
      <c r="AK217" s="70"/>
      <c r="AL217" s="70"/>
      <c r="AM217" s="70"/>
      <c r="AN217" s="70"/>
      <c r="AO217" s="70" t="n">
        <f aca="false">AVERAGE(E217:P217)</f>
        <v>0.902463024760022</v>
      </c>
      <c r="AP217" s="70" t="n">
        <f aca="false">AVERAGE(Q217:AB217)</f>
        <v>0.842275025601639</v>
      </c>
      <c r="AQ217" s="70" t="n">
        <f aca="false">AVERAGE(AC217:AN217)</f>
        <v>0</v>
      </c>
      <c r="AR217" s="70" t="n">
        <f aca="false">AVERAGE(E217:G217)</f>
        <v>0.879389136077123</v>
      </c>
      <c r="AS217" s="70" t="n">
        <f aca="false">AVERAGE(H217:J217)</f>
        <v>0.931875746714456</v>
      </c>
      <c r="AT217" s="70" t="n">
        <f aca="false">AVERAGE(K217:M217)</f>
        <v>0.964571385902031</v>
      </c>
      <c r="AU217" s="70" t="n">
        <f aca="false">AVERAGE(N217:P217)</f>
        <v>0.834015830346476</v>
      </c>
      <c r="AV217" s="70" t="n">
        <f aca="false">AVERAGE(Q217:S217)</f>
        <v>0.935135048643113</v>
      </c>
      <c r="AW217" s="70" t="n">
        <f aca="false">AVERAGE(T217:V217)</f>
        <v>0.93265531660693</v>
      </c>
      <c r="AX217" s="70" t="n">
        <f aca="false">AVERAGE(W217:Y217)</f>
        <v>0.635854241338112</v>
      </c>
      <c r="AY217" s="70" t="n">
        <f aca="false">AVERAGE(Z217:AB217)</f>
        <v>0.865455495818399</v>
      </c>
      <c r="AZ217" s="70" t="n">
        <f aca="false">AVERAGE(AC217:AE217)</f>
        <v>0</v>
      </c>
    </row>
    <row r="218" customFormat="false" ht="12.75" hidden="true" customHeight="false" outlineLevel="0" collapsed="false">
      <c r="A218" s="69" t="s">
        <v>12</v>
      </c>
      <c r="B218" s="69" t="n">
        <v>1</v>
      </c>
      <c r="C218" s="69" t="n">
        <v>208</v>
      </c>
      <c r="D218" s="70" t="n">
        <f aca="false">OphrsIn!D217/SurveyHrsIn!D218</f>
        <v>0.994623655913979</v>
      </c>
      <c r="E218" s="70" t="n">
        <f aca="false">OphrsIn!E217/SurveyHrsIn!E218</f>
        <v>0.998655913978495</v>
      </c>
      <c r="F218" s="70" t="n">
        <f aca="false">OphrsIn!F217/SurveyHrsIn!F218</f>
        <v>0.996120689655172</v>
      </c>
      <c r="G218" s="70" t="n">
        <f aca="false">OphrsIn!G217/SurveyHrsIn!G218</f>
        <v>0.939381720430108</v>
      </c>
      <c r="H218" s="70" t="n">
        <f aca="false">OphrsIn!H217/SurveyHrsIn!H218</f>
        <v>0.664305555555556</v>
      </c>
      <c r="I218" s="70" t="n">
        <f aca="false">OphrsIn!I217/SurveyHrsIn!I218</f>
        <v>0.983602150537634</v>
      </c>
      <c r="J218" s="70" t="n">
        <f aca="false">OphrsIn!J217/SurveyHrsIn!J218</f>
        <v>0.995555555555556</v>
      </c>
      <c r="K218" s="70" t="n">
        <f aca="false">OphrsIn!K217/SurveyHrsIn!K218</f>
        <v>0.98736559139785</v>
      </c>
      <c r="L218" s="70" t="n">
        <f aca="false">OphrsIn!L217/SurveyHrsIn!L218</f>
        <v>0.943413978494624</v>
      </c>
      <c r="M218" s="70" t="n">
        <f aca="false">OphrsIn!M217/SurveyHrsIn!M218</f>
        <v>0.934027777777778</v>
      </c>
      <c r="N218" s="70" t="n">
        <f aca="false">OphrsIn!N217/SurveyHrsIn!N218</f>
        <v>0.971102150537634</v>
      </c>
      <c r="O218" s="70" t="n">
        <f aca="false">OphrsIn!O217/SurveyHrsIn!O218</f>
        <v>0.97875</v>
      </c>
      <c r="P218" s="70" t="n">
        <f aca="false">OphrsIn!P217/SurveyHrsIn!P218</f>
        <v>0.878763440860215</v>
      </c>
      <c r="Q218" s="70" t="n">
        <f aca="false">OphrsIn!Q217/SurveyHrsIn!Q218</f>
        <v>0.996102150537634</v>
      </c>
      <c r="R218" s="70" t="n">
        <f aca="false">OphrsIn!R217/SurveyHrsIn!R218</f>
        <v>0.938690476190476</v>
      </c>
      <c r="S218" s="70" t="n">
        <f aca="false">OphrsIn!S217/SurveyHrsIn!S218</f>
        <v>0.991397849462366</v>
      </c>
      <c r="T218" s="70" t="n">
        <f aca="false">OphrsIn!T217/SurveyHrsIn!T218</f>
        <v>0.983888888888889</v>
      </c>
      <c r="U218" s="70" t="n">
        <f aca="false">OphrsIn!U217/SurveyHrsIn!U218</f>
        <v>0.97741935483871</v>
      </c>
      <c r="V218" s="70" t="n">
        <f aca="false">OphrsIn!V217/SurveyHrsIn!V218</f>
        <v>0.994861111111111</v>
      </c>
      <c r="W218" s="70" t="n">
        <f aca="false">OphrsIn!W217/SurveyHrsIn!W218</f>
        <v>0.985215053763441</v>
      </c>
      <c r="X218" s="70" t="n">
        <f aca="false">OphrsIn!X217/SurveyHrsIn!X218</f>
        <v>0.990725806451613</v>
      </c>
      <c r="Y218" s="70" t="n">
        <f aca="false">OphrsIn!Y217/SurveyHrsIn!Y218</f>
        <v>0.992777777777778</v>
      </c>
      <c r="Z218" s="70" t="n">
        <f aca="false">OphrsIn!Z217/SurveyHrsIn!Z218</f>
        <v>0.996639784946237</v>
      </c>
      <c r="AA218" s="70" t="n">
        <f aca="false">OphrsIn!AA217/SurveyHrsIn!AA218</f>
        <v>0.987222222222222</v>
      </c>
      <c r="AB218" s="70" t="n">
        <f aca="false">OphrsIn!AB217/SurveyHrsIn!AB218</f>
        <v>0.997177419354839</v>
      </c>
      <c r="AC218" s="70" t="n">
        <f aca="false">OphrsIn!AC217/SurveyHrsIn!AC218</f>
        <v>0.998252688172043</v>
      </c>
      <c r="AD218" s="70" t="n">
        <f aca="false">OphrsIn!AD217/SurveyHrsIn!AD218</f>
        <v>0.993452380952381</v>
      </c>
      <c r="AE218" s="70" t="n">
        <f aca="false">OphrsIn!AE217/SurveyHrsIn!AE218</f>
        <v>0.959352688172043</v>
      </c>
      <c r="AF218" s="70"/>
      <c r="AG218" s="70"/>
      <c r="AH218" s="70"/>
      <c r="AI218" s="70"/>
      <c r="AJ218" s="70"/>
      <c r="AK218" s="70"/>
      <c r="AL218" s="70"/>
      <c r="AM218" s="70"/>
      <c r="AN218" s="70"/>
      <c r="AO218" s="70" t="n">
        <f aca="false">AVERAGE(E218:P218)</f>
        <v>0.939253710398385</v>
      </c>
      <c r="AP218" s="70" t="n">
        <f aca="false">AVERAGE(Q218:AB218)</f>
        <v>0.986009824628776</v>
      </c>
      <c r="AQ218" s="70" t="n">
        <f aca="false">AVERAGE(AC218:AN218)</f>
        <v>0.983685919098822</v>
      </c>
      <c r="AR218" s="70" t="n">
        <f aca="false">AVERAGE(E218:G218)</f>
        <v>0.978052774687925</v>
      </c>
      <c r="AS218" s="70" t="n">
        <f aca="false">AVERAGE(H218:J218)</f>
        <v>0.881154420549582</v>
      </c>
      <c r="AT218" s="70" t="n">
        <f aca="false">AVERAGE(K218:M218)</f>
        <v>0.95493578255675</v>
      </c>
      <c r="AU218" s="70" t="n">
        <f aca="false">AVERAGE(N218:P218)</f>
        <v>0.942871863799283</v>
      </c>
      <c r="AV218" s="70" t="n">
        <f aca="false">AVERAGE(Q218:S218)</f>
        <v>0.975396825396825</v>
      </c>
      <c r="AW218" s="70" t="n">
        <f aca="false">AVERAGE(T218:V218)</f>
        <v>0.985389784946237</v>
      </c>
      <c r="AX218" s="70" t="n">
        <f aca="false">AVERAGE(W218:Y218)</f>
        <v>0.989572879330944</v>
      </c>
      <c r="AY218" s="70" t="n">
        <f aca="false">AVERAGE(Z218:AB218)</f>
        <v>0.993679808841099</v>
      </c>
      <c r="AZ218" s="70" t="n">
        <f aca="false">AVERAGE(AC218:AE218)</f>
        <v>0.983685919098822</v>
      </c>
    </row>
    <row r="219" customFormat="false" ht="12.75" hidden="true" customHeight="false" outlineLevel="0" collapsed="false">
      <c r="A219" s="69" t="s">
        <v>12</v>
      </c>
      <c r="B219" s="69" t="n">
        <v>1</v>
      </c>
      <c r="C219" s="69" t="n">
        <v>209</v>
      </c>
      <c r="D219" s="70" t="n">
        <f aca="false">OphrsIn!D218/SurveyHrsIn!D219</f>
        <v>0.866935483870968</v>
      </c>
      <c r="E219" s="70" t="n">
        <f aca="false">OphrsIn!E218/SurveyHrsIn!E219</f>
        <v>0.768817204301075</v>
      </c>
      <c r="F219" s="70" t="n">
        <f aca="false">OphrsIn!F218/SurveyHrsIn!F219</f>
        <v>0.984051724137931</v>
      </c>
      <c r="G219" s="70" t="n">
        <f aca="false">OphrsIn!G218/SurveyHrsIn!G219</f>
        <v>0.945161290322581</v>
      </c>
      <c r="H219" s="70" t="n">
        <f aca="false">OphrsIn!H218/SurveyHrsIn!H219</f>
        <v>0.93875</v>
      </c>
      <c r="I219" s="70" t="n">
        <f aca="false">OphrsIn!I218/SurveyHrsIn!I219</f>
        <v>0.981182795698925</v>
      </c>
      <c r="J219" s="70" t="n">
        <f aca="false">OphrsIn!J218/SurveyHrsIn!J219</f>
        <v>0.998888888888889</v>
      </c>
      <c r="K219" s="70" t="n">
        <f aca="false">OphrsIn!K218/SurveyHrsIn!K219</f>
        <v>0.963709677419355</v>
      </c>
      <c r="L219" s="70" t="n">
        <f aca="false">OphrsIn!L218/SurveyHrsIn!L219</f>
        <v>0.892204301075269</v>
      </c>
      <c r="M219" s="70" t="n">
        <f aca="false">OphrsIn!M218/SurveyHrsIn!M219</f>
        <v>0.9675</v>
      </c>
      <c r="N219" s="70" t="n">
        <f aca="false">OphrsIn!N218/SurveyHrsIn!N219</f>
        <v>0.922311827956989</v>
      </c>
      <c r="O219" s="70" t="n">
        <f aca="false">OphrsIn!O218/SurveyHrsIn!O219</f>
        <v>0.947916666666667</v>
      </c>
      <c r="P219" s="70" t="n">
        <f aca="false">OphrsIn!P218/SurveyHrsIn!P219</f>
        <v>0.95</v>
      </c>
      <c r="Q219" s="70" t="n">
        <f aca="false">OphrsIn!Q218/SurveyHrsIn!Q219</f>
        <v>0.917069892473118</v>
      </c>
      <c r="R219" s="70" t="n">
        <f aca="false">OphrsIn!R218/SurveyHrsIn!R219</f>
        <v>0.971279761904762</v>
      </c>
      <c r="S219" s="70" t="n">
        <f aca="false">OphrsIn!S218/SurveyHrsIn!S219</f>
        <v>0.996639784946237</v>
      </c>
      <c r="T219" s="70" t="n">
        <f aca="false">OphrsIn!T218/SurveyHrsIn!T219</f>
        <v>0.963472222222222</v>
      </c>
      <c r="U219" s="70" t="n">
        <f aca="false">OphrsIn!U218/SurveyHrsIn!U219</f>
        <v>0.948655913978495</v>
      </c>
      <c r="V219" s="70" t="n">
        <f aca="false">OphrsIn!V218/SurveyHrsIn!V219</f>
        <v>0.906944444444444</v>
      </c>
      <c r="W219" s="70" t="n">
        <f aca="false">OphrsIn!W218/SurveyHrsIn!W219</f>
        <v>0.961155913978495</v>
      </c>
      <c r="X219" s="70" t="n">
        <f aca="false">OphrsIn!X218/SurveyHrsIn!X219</f>
        <v>0.96236559139785</v>
      </c>
      <c r="Y219" s="70" t="n">
        <f aca="false">OphrsIn!Y218/SurveyHrsIn!Y219</f>
        <v>0.834583333333333</v>
      </c>
      <c r="Z219" s="70" t="n">
        <f aca="false">OphrsIn!Z218/SurveyHrsIn!Z219</f>
        <v>0.956854838709677</v>
      </c>
      <c r="AA219" s="70" t="n">
        <f aca="false">OphrsIn!AA218/SurveyHrsIn!AA219</f>
        <v>0.998194444444445</v>
      </c>
      <c r="AB219" s="70" t="n">
        <f aca="false">OphrsIn!AB218/SurveyHrsIn!AB219</f>
        <v>0.992204301075269</v>
      </c>
      <c r="AC219" s="70" t="n">
        <f aca="false">OphrsIn!AC218/SurveyHrsIn!AC219</f>
        <v>0.984139784946237</v>
      </c>
      <c r="AD219" s="70" t="n">
        <f aca="false">OphrsIn!AD218/SurveyHrsIn!AD219</f>
        <v>0.996279761904762</v>
      </c>
      <c r="AE219" s="70" t="n">
        <f aca="false">OphrsIn!AE218/SurveyHrsIn!AE219</f>
        <v>0.890862768817204</v>
      </c>
      <c r="AF219" s="70"/>
      <c r="AG219" s="70"/>
      <c r="AH219" s="70"/>
      <c r="AI219" s="70"/>
      <c r="AJ219" s="70"/>
      <c r="AK219" s="70"/>
      <c r="AL219" s="70"/>
      <c r="AM219" s="70"/>
      <c r="AN219" s="70"/>
      <c r="AO219" s="70" t="n">
        <f aca="false">AVERAGE(E219:P219)</f>
        <v>0.938374531372307</v>
      </c>
      <c r="AP219" s="70" t="n">
        <f aca="false">AVERAGE(Q219:AB219)</f>
        <v>0.950785036909029</v>
      </c>
      <c r="AQ219" s="70" t="n">
        <f aca="false">AVERAGE(AC219:AN219)</f>
        <v>0.957094105222734</v>
      </c>
      <c r="AR219" s="70" t="n">
        <f aca="false">AVERAGE(E219:G219)</f>
        <v>0.899343406253862</v>
      </c>
      <c r="AS219" s="70" t="n">
        <f aca="false">AVERAGE(H219:J219)</f>
        <v>0.972940561529271</v>
      </c>
      <c r="AT219" s="70" t="n">
        <f aca="false">AVERAGE(K219:M219)</f>
        <v>0.941137992831541</v>
      </c>
      <c r="AU219" s="70" t="n">
        <f aca="false">AVERAGE(N219:P219)</f>
        <v>0.940076164874552</v>
      </c>
      <c r="AV219" s="70" t="n">
        <f aca="false">AVERAGE(Q219:S219)</f>
        <v>0.961663146441372</v>
      </c>
      <c r="AW219" s="70" t="n">
        <f aca="false">AVERAGE(T219:V219)</f>
        <v>0.939690860215054</v>
      </c>
      <c r="AX219" s="70" t="n">
        <f aca="false">AVERAGE(W219:Y219)</f>
        <v>0.919368279569893</v>
      </c>
      <c r="AY219" s="70" t="n">
        <f aca="false">AVERAGE(Z219:AB219)</f>
        <v>0.982417861409797</v>
      </c>
      <c r="AZ219" s="70" t="n">
        <f aca="false">AVERAGE(AC219:AE219)</f>
        <v>0.957094105222734</v>
      </c>
    </row>
    <row r="220" customFormat="false" ht="12.75" hidden="true" customHeight="false" outlineLevel="0" collapsed="false">
      <c r="A220" s="69" t="s">
        <v>14</v>
      </c>
      <c r="B220" s="69" t="n">
        <v>1</v>
      </c>
      <c r="C220" s="69" t="n">
        <v>210</v>
      </c>
      <c r="D220" s="70" t="n">
        <f aca="false">OphrsIn!D219/SurveyHrsIn!D220</f>
        <v>0.991935483870968</v>
      </c>
      <c r="E220" s="70" t="n">
        <f aca="false">OphrsIn!E219/SurveyHrsIn!E220</f>
        <v>0.998655913978495</v>
      </c>
      <c r="F220" s="70" t="n">
        <f aca="false">OphrsIn!F219/SurveyHrsIn!F220</f>
        <v>0.998850574712644</v>
      </c>
      <c r="G220" s="70" t="n">
        <f aca="false">OphrsIn!G219/SurveyHrsIn!G220</f>
        <v>0.906586021505376</v>
      </c>
      <c r="H220" s="70" t="n">
        <f aca="false">OphrsIn!H219/SurveyHrsIn!H220</f>
        <v>0.963611111111111</v>
      </c>
      <c r="I220" s="70" t="n">
        <f aca="false">OphrsIn!I219/SurveyHrsIn!I220</f>
        <v>0.946639784946237</v>
      </c>
      <c r="J220" s="70" t="n">
        <f aca="false">OphrsIn!J219/SurveyHrsIn!J220</f>
        <v>0.956527777777778</v>
      </c>
      <c r="K220" s="70" t="n">
        <f aca="false">OphrsIn!K219/SurveyHrsIn!K220</f>
        <v>0.936290322580645</v>
      </c>
      <c r="L220" s="70" t="n">
        <f aca="false">OphrsIn!L219/SurveyHrsIn!L220</f>
        <v>0.993951612903226</v>
      </c>
      <c r="M220" s="70" t="n">
        <f aca="false">OphrsIn!M219/SurveyHrsIn!M220</f>
        <v>0.94625</v>
      </c>
      <c r="N220" s="70" t="n">
        <f aca="false">OphrsIn!N219/SurveyHrsIn!N220</f>
        <v>0.995430107526882</v>
      </c>
      <c r="O220" s="70" t="n">
        <f aca="false">OphrsIn!O219/SurveyHrsIn!O220</f>
        <v>0.999444444444445</v>
      </c>
      <c r="P220" s="70" t="n">
        <f aca="false">OphrsIn!P219/SurveyHrsIn!P220</f>
        <v>0.894220430107527</v>
      </c>
      <c r="Q220" s="70" t="n">
        <f aca="false">OphrsIn!Q219/SurveyHrsIn!Q220</f>
        <v>0.929435483870968</v>
      </c>
      <c r="R220" s="70" t="n">
        <f aca="false">OphrsIn!R219/SurveyHrsIn!R220</f>
        <v>0.849851190476191</v>
      </c>
      <c r="S220" s="70" t="n">
        <f aca="false">OphrsIn!S219/SurveyHrsIn!S220</f>
        <v>0.980376344086022</v>
      </c>
      <c r="T220" s="70" t="n">
        <f aca="false">OphrsIn!T219/SurveyHrsIn!T220</f>
        <v>0.885</v>
      </c>
      <c r="U220" s="70" t="n">
        <f aca="false">OphrsIn!U219/SurveyHrsIn!U220</f>
        <v>0.993548387096774</v>
      </c>
      <c r="V220" s="70" t="n">
        <f aca="false">OphrsIn!V219/SurveyHrsIn!V220</f>
        <v>0.986111111111111</v>
      </c>
      <c r="W220" s="70" t="n">
        <f aca="false">OphrsIn!W219/SurveyHrsIn!W220</f>
        <v>0.996370967741936</v>
      </c>
      <c r="X220" s="70" t="n">
        <f aca="false">OphrsIn!X219/SurveyHrsIn!X220</f>
        <v>0.917338709677419</v>
      </c>
      <c r="Y220" s="70" t="n">
        <f aca="false">OphrsIn!Y219/SurveyHrsIn!Y220</f>
        <v>0.968055555555556</v>
      </c>
      <c r="Z220" s="70" t="n">
        <f aca="false">OphrsIn!Z219/SurveyHrsIn!Z220</f>
        <v>0.898655913978495</v>
      </c>
      <c r="AA220" s="70" t="n">
        <f aca="false">OphrsIn!AA219/SurveyHrsIn!AA220</f>
        <v>0.927083333333333</v>
      </c>
      <c r="AB220" s="70" t="n">
        <f aca="false">OphrsIn!AB219/SurveyHrsIn!AB220</f>
        <v>0.998924731182796</v>
      </c>
      <c r="AC220" s="70" t="n">
        <f aca="false">OphrsIn!AC219/SurveyHrsIn!AC220</f>
        <v>0.964784946236559</v>
      </c>
      <c r="AD220" s="70" t="n">
        <f aca="false">OphrsIn!AD219/SurveyHrsIn!AD220</f>
        <v>0.85610119047619</v>
      </c>
      <c r="AE220" s="70" t="n">
        <f aca="false">OphrsIn!AE219/SurveyHrsIn!AE220</f>
        <v>0.9287</v>
      </c>
      <c r="AF220" s="70"/>
      <c r="AG220" s="70"/>
      <c r="AH220" s="70"/>
      <c r="AI220" s="70"/>
      <c r="AJ220" s="70"/>
      <c r="AK220" s="70"/>
      <c r="AL220" s="70"/>
      <c r="AM220" s="70"/>
      <c r="AN220" s="70"/>
      <c r="AO220" s="70" t="n">
        <f aca="false">AVERAGE(E220:P220)</f>
        <v>0.961371508466197</v>
      </c>
      <c r="AP220" s="70" t="n">
        <f aca="false">AVERAGE(Q220:AB220)</f>
        <v>0.944229310675883</v>
      </c>
      <c r="AQ220" s="70" t="n">
        <f aca="false">AVERAGE(AC220:AN220)</f>
        <v>0.916528712237583</v>
      </c>
      <c r="AR220" s="70" t="n">
        <f aca="false">AVERAGE(E220:G220)</f>
        <v>0.968030836732172</v>
      </c>
      <c r="AS220" s="70" t="n">
        <f aca="false">AVERAGE(H220:J220)</f>
        <v>0.955592891278375</v>
      </c>
      <c r="AT220" s="70" t="n">
        <f aca="false">AVERAGE(K220:M220)</f>
        <v>0.95883064516129</v>
      </c>
      <c r="AU220" s="70" t="n">
        <f aca="false">AVERAGE(N220:P220)</f>
        <v>0.963031660692951</v>
      </c>
      <c r="AV220" s="70" t="n">
        <f aca="false">AVERAGE(Q220:S220)</f>
        <v>0.91988767281106</v>
      </c>
      <c r="AW220" s="70" t="n">
        <f aca="false">AVERAGE(T220:V220)</f>
        <v>0.954886499402628</v>
      </c>
      <c r="AX220" s="70" t="n">
        <f aca="false">AVERAGE(W220:Y220)</f>
        <v>0.960588410991637</v>
      </c>
      <c r="AY220" s="70" t="n">
        <f aca="false">AVERAGE(Z220:AB220)</f>
        <v>0.941554659498208</v>
      </c>
      <c r="AZ220" s="70" t="n">
        <f aca="false">AVERAGE(AC220:AE220)</f>
        <v>0.916528712237583</v>
      </c>
    </row>
    <row r="221" customFormat="false" ht="12.75" hidden="true" customHeight="false" outlineLevel="0" collapsed="false">
      <c r="A221" s="69" t="s">
        <v>14</v>
      </c>
      <c r="B221" s="69" t="n">
        <v>1</v>
      </c>
      <c r="C221" s="69" t="n">
        <v>211</v>
      </c>
      <c r="D221" s="70" t="n">
        <f aca="false">OphrsIn!D220/SurveyHrsIn!D221</f>
        <v>0.913978494623656</v>
      </c>
      <c r="E221" s="70" t="n">
        <f aca="false">OphrsIn!E220/SurveyHrsIn!E221</f>
        <v>0.931451612903226</v>
      </c>
      <c r="F221" s="70" t="n">
        <f aca="false">OphrsIn!F220/SurveyHrsIn!F221</f>
        <v>0.995689655172414</v>
      </c>
      <c r="G221" s="70" t="n">
        <f aca="false">OphrsIn!G220/SurveyHrsIn!G221</f>
        <v>0.913306451612903</v>
      </c>
      <c r="H221" s="70" t="n">
        <f aca="false">OphrsIn!H220/SurveyHrsIn!H221</f>
        <v>0.988888888888889</v>
      </c>
      <c r="I221" s="70" t="n">
        <f aca="false">OphrsIn!I220/SurveyHrsIn!I221</f>
        <v>0.90241935483871</v>
      </c>
      <c r="J221" s="70" t="n">
        <f aca="false">OphrsIn!J220/SurveyHrsIn!J221</f>
        <v>0.985</v>
      </c>
      <c r="K221" s="70" t="n">
        <f aca="false">OphrsIn!K220/SurveyHrsIn!K221</f>
        <v>0.986962365591398</v>
      </c>
      <c r="L221" s="70" t="n">
        <f aca="false">OphrsIn!L220/SurveyHrsIn!L221</f>
        <v>0.982930107526882</v>
      </c>
      <c r="M221" s="70" t="n">
        <f aca="false">OphrsIn!M220/SurveyHrsIn!M221</f>
        <v>0.938055555555556</v>
      </c>
      <c r="N221" s="70" t="n">
        <f aca="false">OphrsIn!N220/SurveyHrsIn!N221</f>
        <v>0.987096774193548</v>
      </c>
      <c r="O221" s="70" t="n">
        <f aca="false">OphrsIn!O220/SurveyHrsIn!O221</f>
        <v>0.999861111111111</v>
      </c>
      <c r="P221" s="70" t="n">
        <f aca="false">OphrsIn!P220/SurveyHrsIn!P221</f>
        <v>0.86505376344086</v>
      </c>
      <c r="Q221" s="70" t="n">
        <f aca="false">OphrsIn!Q220/SurveyHrsIn!Q221</f>
        <v>0.997849462365591</v>
      </c>
      <c r="R221" s="70" t="n">
        <f aca="false">OphrsIn!R220/SurveyHrsIn!R221</f>
        <v>0.590476190476191</v>
      </c>
      <c r="S221" s="70" t="n">
        <f aca="false">OphrsIn!S220/SurveyHrsIn!S221</f>
        <v>0.909005376344086</v>
      </c>
      <c r="T221" s="70" t="n">
        <f aca="false">OphrsIn!T220/SurveyHrsIn!T221</f>
        <v>0.943055555555556</v>
      </c>
      <c r="U221" s="70" t="n">
        <f aca="false">OphrsIn!U220/SurveyHrsIn!U221</f>
        <v>0.954032258064516</v>
      </c>
      <c r="V221" s="70" t="n">
        <f aca="false">OphrsIn!V220/SurveyHrsIn!V221</f>
        <v>0.943472222222222</v>
      </c>
      <c r="W221" s="70" t="n">
        <f aca="false">OphrsIn!W220/SurveyHrsIn!W221</f>
        <v>0.962634408602151</v>
      </c>
      <c r="X221" s="70" t="n">
        <f aca="false">OphrsIn!X220/SurveyHrsIn!X221</f>
        <v>0.964112903225806</v>
      </c>
      <c r="Y221" s="70" t="n">
        <f aca="false">OphrsIn!Y220/SurveyHrsIn!Y221</f>
        <v>0.922777777777778</v>
      </c>
      <c r="Z221" s="70" t="n">
        <f aca="false">OphrsIn!Z220/SurveyHrsIn!Z221</f>
        <v>0.894623655913979</v>
      </c>
      <c r="AA221" s="70" t="n">
        <f aca="false">OphrsIn!AA220/SurveyHrsIn!AA221</f>
        <v>0.983611111111111</v>
      </c>
      <c r="AB221" s="70" t="n">
        <f aca="false">OphrsIn!AB220/SurveyHrsIn!AB221</f>
        <v>0.950403225806452</v>
      </c>
      <c r="AC221" s="70" t="n">
        <f aca="false">OphrsIn!AC220/SurveyHrsIn!AC221</f>
        <v>0.997177419354839</v>
      </c>
      <c r="AD221" s="70" t="n">
        <f aca="false">OphrsIn!AD220/SurveyHrsIn!AD221</f>
        <v>0.989880952380952</v>
      </c>
      <c r="AE221" s="70" t="n">
        <f aca="false">OphrsIn!AE220/SurveyHrsIn!AE221</f>
        <v>0.9258375</v>
      </c>
      <c r="AF221" s="70"/>
      <c r="AG221" s="70"/>
      <c r="AH221" s="70"/>
      <c r="AI221" s="70"/>
      <c r="AJ221" s="70"/>
      <c r="AK221" s="70"/>
      <c r="AL221" s="70"/>
      <c r="AM221" s="70"/>
      <c r="AN221" s="70"/>
      <c r="AO221" s="70" t="n">
        <f aca="false">AVERAGE(E221:P221)</f>
        <v>0.956392970069625</v>
      </c>
      <c r="AP221" s="70" t="n">
        <f aca="false">AVERAGE(Q221:AB221)</f>
        <v>0.918004512288786</v>
      </c>
      <c r="AQ221" s="70" t="n">
        <f aca="false">AVERAGE(AC221:AN221)</f>
        <v>0.970965290578597</v>
      </c>
      <c r="AR221" s="70" t="n">
        <f aca="false">AVERAGE(E221:G221)</f>
        <v>0.946815906562848</v>
      </c>
      <c r="AS221" s="70" t="n">
        <f aca="false">AVERAGE(H221:J221)</f>
        <v>0.958769414575866</v>
      </c>
      <c r="AT221" s="70" t="n">
        <f aca="false">AVERAGE(K221:M221)</f>
        <v>0.969316009557945</v>
      </c>
      <c r="AU221" s="70" t="n">
        <f aca="false">AVERAGE(N221:P221)</f>
        <v>0.95067054958184</v>
      </c>
      <c r="AV221" s="70" t="n">
        <f aca="false">AVERAGE(Q221:S221)</f>
        <v>0.832443676395289</v>
      </c>
      <c r="AW221" s="70" t="n">
        <f aca="false">AVERAGE(T221:V221)</f>
        <v>0.946853345280765</v>
      </c>
      <c r="AX221" s="70" t="n">
        <f aca="false">AVERAGE(W221:Y221)</f>
        <v>0.949841696535245</v>
      </c>
      <c r="AY221" s="70" t="n">
        <f aca="false">AVERAGE(Z221:AB221)</f>
        <v>0.942879330943847</v>
      </c>
      <c r="AZ221" s="70" t="n">
        <f aca="false">AVERAGE(AC221:AE221)</f>
        <v>0.970965290578597</v>
      </c>
    </row>
    <row r="222" customFormat="false" ht="12.75" hidden="true" customHeight="false" outlineLevel="0" collapsed="false">
      <c r="A222" s="69" t="s">
        <v>12</v>
      </c>
      <c r="B222" s="69" t="n">
        <v>1</v>
      </c>
      <c r="C222" s="69" t="n">
        <v>212</v>
      </c>
      <c r="D222" s="70" t="n">
        <f aca="false">OphrsIn!D221/SurveyHrsIn!D222</f>
        <v>0.989247311827957</v>
      </c>
      <c r="E222" s="70" t="n">
        <f aca="false">OphrsIn!E221/SurveyHrsIn!E222</f>
        <v>1</v>
      </c>
      <c r="F222" s="70" t="n">
        <f aca="false">OphrsIn!F221/SurveyHrsIn!F222</f>
        <v>0.995977011494253</v>
      </c>
      <c r="G222" s="70" t="n">
        <f aca="false">OphrsIn!G221/SurveyHrsIn!G222</f>
        <v>0.94489247311828</v>
      </c>
      <c r="H222" s="70" t="n">
        <f aca="false">OphrsIn!H221/SurveyHrsIn!H222</f>
        <v>0.822916666666667</v>
      </c>
      <c r="I222" s="70" t="n">
        <f aca="false">OphrsIn!I221/SurveyHrsIn!I222</f>
        <v>0.971774193548387</v>
      </c>
      <c r="J222" s="70" t="n">
        <f aca="false">OphrsIn!J221/SurveyHrsIn!J222</f>
        <v>0.985</v>
      </c>
      <c r="K222" s="70" t="n">
        <f aca="false">OphrsIn!K221/SurveyHrsIn!K222</f>
        <v>0.930645161290323</v>
      </c>
      <c r="L222" s="70" t="n">
        <f aca="false">OphrsIn!L221/SurveyHrsIn!L222</f>
        <v>0.992876344086022</v>
      </c>
      <c r="M222" s="70" t="n">
        <f aca="false">OphrsIn!M221/SurveyHrsIn!M222</f>
        <v>0.985833333333333</v>
      </c>
      <c r="N222" s="70" t="n">
        <f aca="false">OphrsIn!N221/SurveyHrsIn!N222</f>
        <v>0.992069892473118</v>
      </c>
      <c r="O222" s="70" t="n">
        <f aca="false">OphrsIn!O221/SurveyHrsIn!O222</f>
        <v>0.878611111111111</v>
      </c>
      <c r="P222" s="70" t="n">
        <f aca="false">OphrsIn!P221/SurveyHrsIn!P222</f>
        <v>0.876478494623656</v>
      </c>
      <c r="Q222" s="70" t="n">
        <f aca="false">OphrsIn!Q221/SurveyHrsIn!Q222</f>
        <v>0.898252688172043</v>
      </c>
      <c r="R222" s="70" t="n">
        <f aca="false">OphrsIn!R221/SurveyHrsIn!R222</f>
        <v>0.696428571428571</v>
      </c>
      <c r="S222" s="70" t="n">
        <f aca="false">OphrsIn!S221/SurveyHrsIn!S222</f>
        <v>0.968145161290323</v>
      </c>
      <c r="T222" s="70" t="n">
        <f aca="false">OphrsIn!T221/SurveyHrsIn!T222</f>
        <v>0.939722222222222</v>
      </c>
      <c r="U222" s="70" t="n">
        <f aca="false">OphrsIn!U221/SurveyHrsIn!U222</f>
        <v>0.999596774193548</v>
      </c>
      <c r="V222" s="70" t="n">
        <f aca="false">OphrsIn!V221/SurveyHrsIn!V222</f>
        <v>0.993472222222222</v>
      </c>
      <c r="W222" s="70" t="n">
        <f aca="false">OphrsIn!W221/SurveyHrsIn!W222</f>
        <v>0.995430107526882</v>
      </c>
      <c r="X222" s="70" t="n">
        <f aca="false">OphrsIn!X221/SurveyHrsIn!X222</f>
        <v>0.88508064516129</v>
      </c>
      <c r="Y222" s="70" t="n">
        <f aca="false">OphrsIn!Y221/SurveyHrsIn!Y222</f>
        <v>0.990972222222222</v>
      </c>
      <c r="Z222" s="70" t="n">
        <f aca="false">OphrsIn!Z221/SurveyHrsIn!Z222</f>
        <v>0.934005376344086</v>
      </c>
      <c r="AA222" s="70" t="n">
        <f aca="false">OphrsIn!AA221/SurveyHrsIn!AA222</f>
        <v>0.992083333333333</v>
      </c>
      <c r="AB222" s="70" t="n">
        <f aca="false">OphrsIn!AB221/SurveyHrsIn!AB222</f>
        <v>0.990456989247312</v>
      </c>
      <c r="AC222" s="70" t="n">
        <f aca="false">OphrsIn!AC221/SurveyHrsIn!AC222</f>
        <v>0.994623655913979</v>
      </c>
      <c r="AD222" s="70" t="n">
        <f aca="false">OphrsIn!AD221/SurveyHrsIn!AD222</f>
        <v>0.986309523809524</v>
      </c>
      <c r="AE222" s="70" t="n">
        <f aca="false">OphrsIn!AE221/SurveyHrsIn!AE222</f>
        <v>0.981547580645162</v>
      </c>
      <c r="AF222" s="70"/>
      <c r="AG222" s="70"/>
      <c r="AH222" s="70"/>
      <c r="AI222" s="70"/>
      <c r="AJ222" s="70"/>
      <c r="AK222" s="70"/>
      <c r="AL222" s="70"/>
      <c r="AM222" s="70"/>
      <c r="AN222" s="70"/>
      <c r="AO222" s="70" t="n">
        <f aca="false">AVERAGE(E222:P222)</f>
        <v>0.948089556812096</v>
      </c>
      <c r="AP222" s="70" t="n">
        <f aca="false">AVERAGE(Q222:AB222)</f>
        <v>0.940303859447005</v>
      </c>
      <c r="AQ222" s="70" t="n">
        <f aca="false">AVERAGE(AC222:AN222)</f>
        <v>0.987493586789555</v>
      </c>
      <c r="AR222" s="70" t="n">
        <f aca="false">AVERAGE(E222:G222)</f>
        <v>0.980289828204178</v>
      </c>
      <c r="AS222" s="70" t="n">
        <f aca="false">AVERAGE(H222:J222)</f>
        <v>0.926563620071685</v>
      </c>
      <c r="AT222" s="70" t="n">
        <f aca="false">AVERAGE(K222:M222)</f>
        <v>0.969784946236559</v>
      </c>
      <c r="AU222" s="70" t="n">
        <f aca="false">AVERAGE(N222:P222)</f>
        <v>0.915719832735962</v>
      </c>
      <c r="AV222" s="70" t="n">
        <f aca="false">AVERAGE(Q222:S222)</f>
        <v>0.854275473630312</v>
      </c>
      <c r="AW222" s="70" t="n">
        <f aca="false">AVERAGE(T222:V222)</f>
        <v>0.977597072879331</v>
      </c>
      <c r="AX222" s="70" t="n">
        <f aca="false">AVERAGE(W222:Y222)</f>
        <v>0.957160991636798</v>
      </c>
      <c r="AY222" s="70" t="n">
        <f aca="false">AVERAGE(Z222:AB222)</f>
        <v>0.972181899641577</v>
      </c>
      <c r="AZ222" s="70" t="n">
        <f aca="false">AVERAGE(AC222:AE222)</f>
        <v>0.987493586789555</v>
      </c>
    </row>
    <row r="223" customFormat="false" ht="12.75" hidden="true" customHeight="false" outlineLevel="0" collapsed="false">
      <c r="A223" s="69" t="s">
        <v>12</v>
      </c>
      <c r="B223" s="69" t="n">
        <v>1</v>
      </c>
      <c r="C223" s="69" t="n">
        <v>213</v>
      </c>
      <c r="D223" s="70" t="n">
        <f aca="false">OphrsIn!D222/SurveyHrsIn!D223</f>
        <v>0.928763440860215</v>
      </c>
      <c r="E223" s="70" t="n">
        <f aca="false">OphrsIn!E222/SurveyHrsIn!E223</f>
        <v>0.891129032258065</v>
      </c>
      <c r="F223" s="70" t="n">
        <f aca="false">OphrsIn!F222/SurveyHrsIn!F223</f>
        <v>0.886925287356322</v>
      </c>
      <c r="G223" s="70" t="n">
        <f aca="false">OphrsIn!G222/SurveyHrsIn!G223</f>
        <v>0.888844086021505</v>
      </c>
      <c r="H223" s="70" t="n">
        <f aca="false">OphrsIn!H222/SurveyHrsIn!H223</f>
        <v>0.805555555555556</v>
      </c>
      <c r="I223" s="70" t="n">
        <f aca="false">OphrsIn!I222/SurveyHrsIn!I223</f>
        <v>0.931182795698925</v>
      </c>
      <c r="J223" s="70" t="n">
        <f aca="false">OphrsIn!J222/SurveyHrsIn!J223</f>
        <v>0.927638888888889</v>
      </c>
      <c r="K223" s="70" t="n">
        <f aca="false">OphrsIn!K222/SurveyHrsIn!K223</f>
        <v>0.960618279569893</v>
      </c>
      <c r="L223" s="70" t="n">
        <f aca="false">OphrsIn!L222/SurveyHrsIn!L223</f>
        <v>0.994623655913979</v>
      </c>
      <c r="M223" s="70" t="n">
        <f aca="false">OphrsIn!M222/SurveyHrsIn!M223</f>
        <v>0.995277777777778</v>
      </c>
      <c r="N223" s="70" t="n">
        <f aca="false">OphrsIn!N222/SurveyHrsIn!N223</f>
        <v>0.995698924731183</v>
      </c>
      <c r="O223" s="70" t="n">
        <f aca="false">OphrsIn!O222/SurveyHrsIn!O223</f>
        <v>0.996527777777778</v>
      </c>
      <c r="P223" s="70" t="n">
        <f aca="false">OphrsIn!P222/SurveyHrsIn!P223</f>
        <v>0.958467741935484</v>
      </c>
      <c r="Q223" s="70" t="n">
        <f aca="false">OphrsIn!Q222/SurveyHrsIn!Q223</f>
        <v>0.853494623655914</v>
      </c>
      <c r="R223" s="70" t="n">
        <f aca="false">OphrsIn!R222/SurveyHrsIn!R223</f>
        <v>0.59375</v>
      </c>
      <c r="S223" s="70" t="n">
        <f aca="false">OphrsIn!S222/SurveyHrsIn!S223</f>
        <v>0.847715053763441</v>
      </c>
      <c r="T223" s="70" t="n">
        <f aca="false">OphrsIn!T222/SurveyHrsIn!T223</f>
        <v>0.917638888888889</v>
      </c>
      <c r="U223" s="70" t="n">
        <f aca="false">OphrsIn!U222/SurveyHrsIn!U223</f>
        <v>0.998924731182796</v>
      </c>
      <c r="V223" s="70" t="n">
        <f aca="false">OphrsIn!V222/SurveyHrsIn!V223</f>
        <v>0.934305555555556</v>
      </c>
      <c r="W223" s="70" t="n">
        <f aca="false">OphrsIn!W222/SurveyHrsIn!W223</f>
        <v>0.997043010752688</v>
      </c>
      <c r="X223" s="70" t="n">
        <f aca="false">OphrsIn!X222/SurveyHrsIn!X223</f>
        <v>0.976747311827957</v>
      </c>
      <c r="Y223" s="70" t="n">
        <f aca="false">OphrsIn!Y222/SurveyHrsIn!Y223</f>
        <v>0.991805555555556</v>
      </c>
      <c r="Z223" s="70" t="n">
        <f aca="false">OphrsIn!Z222/SurveyHrsIn!Z223</f>
        <v>0.995295698924731</v>
      </c>
      <c r="AA223" s="70" t="n">
        <f aca="false">OphrsIn!AA222/SurveyHrsIn!AA223</f>
        <v>0.983611111111111</v>
      </c>
      <c r="AB223" s="70" t="n">
        <f aca="false">OphrsIn!AB222/SurveyHrsIn!AB223</f>
        <v>0.999731182795699</v>
      </c>
      <c r="AC223" s="70" t="n">
        <f aca="false">OphrsIn!AC222/SurveyHrsIn!AC223</f>
        <v>0.999596774193548</v>
      </c>
      <c r="AD223" s="70" t="n">
        <f aca="false">OphrsIn!AD222/SurveyHrsIn!AD223</f>
        <v>0.992113095238095</v>
      </c>
      <c r="AE223" s="70" t="n">
        <f aca="false">OphrsIn!AE222/SurveyHrsIn!AE223</f>
        <v>0.980107123655914</v>
      </c>
      <c r="AF223" s="70"/>
      <c r="AG223" s="70"/>
      <c r="AH223" s="70"/>
      <c r="AI223" s="70"/>
      <c r="AJ223" s="70"/>
      <c r="AK223" s="70"/>
      <c r="AL223" s="70"/>
      <c r="AM223" s="70"/>
      <c r="AN223" s="70"/>
      <c r="AO223" s="70" t="n">
        <f aca="false">AVERAGE(E223:P223)</f>
        <v>0.936040816957113</v>
      </c>
      <c r="AP223" s="70" t="n">
        <f aca="false">AVERAGE(Q223:AB223)</f>
        <v>0.924171893667862</v>
      </c>
      <c r="AQ223" s="70" t="n">
        <f aca="false">AVERAGE(AC223:AN223)</f>
        <v>0.990605664362519</v>
      </c>
      <c r="AR223" s="70" t="n">
        <f aca="false">AVERAGE(E223:G223)</f>
        <v>0.888966135211964</v>
      </c>
      <c r="AS223" s="70" t="n">
        <f aca="false">AVERAGE(H223:J223)</f>
        <v>0.888125746714456</v>
      </c>
      <c r="AT223" s="70" t="n">
        <f aca="false">AVERAGE(K223:M223)</f>
        <v>0.983506571087216</v>
      </c>
      <c r="AU223" s="70" t="n">
        <f aca="false">AVERAGE(N223:P223)</f>
        <v>0.983564814814815</v>
      </c>
      <c r="AV223" s="70" t="n">
        <f aca="false">AVERAGE(Q223:S223)</f>
        <v>0.764986559139785</v>
      </c>
      <c r="AW223" s="70" t="n">
        <f aca="false">AVERAGE(T223:V223)</f>
        <v>0.95028972520908</v>
      </c>
      <c r="AX223" s="70" t="n">
        <f aca="false">AVERAGE(W223:Y223)</f>
        <v>0.988531959378734</v>
      </c>
      <c r="AY223" s="70" t="n">
        <f aca="false">AVERAGE(Z223:AB223)</f>
        <v>0.992879330943847</v>
      </c>
      <c r="AZ223" s="70" t="n">
        <f aca="false">AVERAGE(AC223:AE223)</f>
        <v>0.990605664362519</v>
      </c>
    </row>
    <row r="224" customFormat="false" ht="12.75" hidden="true" customHeight="false" outlineLevel="0" collapsed="false">
      <c r="A224" s="69" t="s">
        <v>12</v>
      </c>
      <c r="B224" s="69" t="n">
        <v>1</v>
      </c>
      <c r="C224" s="69" t="n">
        <v>214</v>
      </c>
      <c r="D224" s="70" t="n">
        <f aca="false">OphrsIn!D223/SurveyHrsIn!D224</f>
        <v>0.993279569892473</v>
      </c>
      <c r="E224" s="70" t="n">
        <f aca="false">OphrsIn!E223/SurveyHrsIn!E224</f>
        <v>0.995967741935484</v>
      </c>
      <c r="F224" s="70" t="n">
        <f aca="false">OphrsIn!F223/SurveyHrsIn!F224</f>
        <v>0.395258620689655</v>
      </c>
      <c r="G224" s="70" t="n">
        <f aca="false">OphrsIn!G223/SurveyHrsIn!G224</f>
        <v>0.3625</v>
      </c>
      <c r="H224" s="70" t="n">
        <f aca="false">OphrsIn!H223/SurveyHrsIn!H224</f>
        <v>0.789444444444444</v>
      </c>
      <c r="I224" s="70" t="n">
        <f aca="false">OphrsIn!I223/SurveyHrsIn!I224</f>
        <v>0.994758064516129</v>
      </c>
      <c r="J224" s="70" t="n">
        <f aca="false">OphrsIn!J223/SurveyHrsIn!J224</f>
        <v>0.913194444444444</v>
      </c>
      <c r="K224" s="70" t="n">
        <f aca="false">OphrsIn!K223/SurveyHrsIn!K224</f>
        <v>0.968145161290323</v>
      </c>
      <c r="L224" s="70" t="n">
        <f aca="false">OphrsIn!L223/SurveyHrsIn!L224</f>
        <v>0.990725806451613</v>
      </c>
      <c r="M224" s="70" t="n">
        <f aca="false">OphrsIn!M223/SurveyHrsIn!M224</f>
        <v>0.995277777777778</v>
      </c>
      <c r="N224" s="70" t="n">
        <f aca="false">OphrsIn!N223/SurveyHrsIn!N224</f>
        <v>0.419354838709677</v>
      </c>
      <c r="O224" s="70" t="n">
        <f aca="false">OphrsIn!O223/SurveyHrsIn!O224</f>
        <v>0.99625</v>
      </c>
      <c r="P224" s="70" t="n">
        <f aca="false">OphrsIn!P223/SurveyHrsIn!P224</f>
        <v>0.866532258064516</v>
      </c>
      <c r="Q224" s="70" t="n">
        <f aca="false">OphrsIn!Q223/SurveyHrsIn!Q224</f>
        <v>0.897715053763441</v>
      </c>
      <c r="R224" s="70" t="n">
        <f aca="false">OphrsIn!R223/SurveyHrsIn!R224</f>
        <v>0.836309523809524</v>
      </c>
      <c r="S224" s="70" t="n">
        <f aca="false">OphrsIn!S223/SurveyHrsIn!S224</f>
        <v>0.952822580645161</v>
      </c>
      <c r="T224" s="70" t="n">
        <f aca="false">OphrsIn!T223/SurveyHrsIn!T224</f>
        <v>0.986388888888889</v>
      </c>
      <c r="U224" s="70" t="n">
        <f aca="false">OphrsIn!U223/SurveyHrsIn!U224</f>
        <v>0.998521505376344</v>
      </c>
      <c r="V224" s="70" t="n">
        <f aca="false">OphrsIn!V223/SurveyHrsIn!V224</f>
        <v>0.986805555555556</v>
      </c>
      <c r="W224" s="70" t="n">
        <f aca="false">OphrsIn!W223/SurveyHrsIn!W224</f>
        <v>0.996774193548387</v>
      </c>
      <c r="X224" s="70" t="n">
        <f aca="false">OphrsIn!X223/SurveyHrsIn!X224</f>
        <v>0.998252688172043</v>
      </c>
      <c r="Y224" s="70" t="n">
        <f aca="false">OphrsIn!Y223/SurveyHrsIn!Y224</f>
        <v>0.9925</v>
      </c>
      <c r="Z224" s="70" t="n">
        <f aca="false">OphrsIn!Z223/SurveyHrsIn!Z224</f>
        <v>0.936424731182796</v>
      </c>
      <c r="AA224" s="70" t="n">
        <f aca="false">OphrsIn!AA223/SurveyHrsIn!AA224</f>
        <v>0.943055555555556</v>
      </c>
      <c r="AB224" s="70" t="n">
        <f aca="false">OphrsIn!AB223/SurveyHrsIn!AB224</f>
        <v>0.934543010752688</v>
      </c>
      <c r="AC224" s="70" t="n">
        <f aca="false">OphrsIn!AC223/SurveyHrsIn!AC224</f>
        <v>0.810752688172043</v>
      </c>
      <c r="AD224" s="70" t="n">
        <f aca="false">OphrsIn!AD223/SurveyHrsIn!AD224</f>
        <v>0.988244047619048</v>
      </c>
      <c r="AE224" s="70" t="n">
        <f aca="false">OphrsIn!AE223/SurveyHrsIn!AE224</f>
        <v>0.941493010752688</v>
      </c>
      <c r="AF224" s="70"/>
      <c r="AG224" s="70"/>
      <c r="AH224" s="70"/>
      <c r="AI224" s="70"/>
      <c r="AJ224" s="70"/>
      <c r="AK224" s="70"/>
      <c r="AL224" s="70"/>
      <c r="AM224" s="70"/>
      <c r="AN224" s="70"/>
      <c r="AO224" s="70" t="n">
        <f aca="false">AVERAGE(E224:P224)</f>
        <v>0.807284096527005</v>
      </c>
      <c r="AP224" s="70" t="n">
        <f aca="false">AVERAGE(Q224:AB224)</f>
        <v>0.955009440604199</v>
      </c>
      <c r="AQ224" s="70" t="n">
        <f aca="false">AVERAGE(AC224:AN224)</f>
        <v>0.91349658218126</v>
      </c>
      <c r="AR224" s="70" t="n">
        <f aca="false">AVERAGE(E224:G224)</f>
        <v>0.58457545420838</v>
      </c>
      <c r="AS224" s="70" t="n">
        <f aca="false">AVERAGE(H224:J224)</f>
        <v>0.899132317801673</v>
      </c>
      <c r="AT224" s="70" t="n">
        <f aca="false">AVERAGE(K224:M224)</f>
        <v>0.984716248506571</v>
      </c>
      <c r="AU224" s="70" t="n">
        <f aca="false">AVERAGE(N224:P224)</f>
        <v>0.760712365591398</v>
      </c>
      <c r="AV224" s="70" t="n">
        <f aca="false">AVERAGE(Q224:S224)</f>
        <v>0.895615719406042</v>
      </c>
      <c r="AW224" s="70" t="n">
        <f aca="false">AVERAGE(T224:V224)</f>
        <v>0.990571983273596</v>
      </c>
      <c r="AX224" s="70" t="n">
        <f aca="false">AVERAGE(W224:Y224)</f>
        <v>0.99584229390681</v>
      </c>
      <c r="AY224" s="70" t="n">
        <f aca="false">AVERAGE(Z224:AB224)</f>
        <v>0.938007765830347</v>
      </c>
      <c r="AZ224" s="70" t="n">
        <f aca="false">AVERAGE(AC224:AE224)</f>
        <v>0.91349658218126</v>
      </c>
    </row>
    <row r="225" customFormat="false" ht="12.75" hidden="true" customHeight="false" outlineLevel="0" collapsed="false">
      <c r="A225" s="69" t="s">
        <v>12</v>
      </c>
      <c r="B225" s="69" t="n">
        <v>1</v>
      </c>
      <c r="C225" s="69" t="n">
        <v>215</v>
      </c>
      <c r="D225" s="70" t="n">
        <f aca="false">OphrsIn!D224/SurveyHrsIn!D225</f>
        <v>0.974462365591398</v>
      </c>
      <c r="E225" s="70" t="n">
        <f aca="false">OphrsIn!E224/SurveyHrsIn!E225</f>
        <v>1</v>
      </c>
      <c r="F225" s="70" t="n">
        <f aca="false">OphrsIn!F224/SurveyHrsIn!F225</f>
        <v>0.993103448275862</v>
      </c>
      <c r="G225" s="70" t="n">
        <f aca="false">OphrsIn!G224/SurveyHrsIn!G225</f>
        <v>0.947311827956989</v>
      </c>
      <c r="H225" s="70" t="n">
        <f aca="false">OphrsIn!H224/SurveyHrsIn!H225</f>
        <v>0.377777777777778</v>
      </c>
      <c r="I225" s="70" t="n">
        <f aca="false">OphrsIn!I224/SurveyHrsIn!I225</f>
        <v>0.994086021505376</v>
      </c>
      <c r="J225" s="70" t="n">
        <f aca="false">OphrsIn!J224/SurveyHrsIn!J225</f>
        <v>0.985555555555556</v>
      </c>
      <c r="K225" s="70" t="n">
        <f aca="false">OphrsIn!K224/SurveyHrsIn!K225</f>
        <v>0.965860215053764</v>
      </c>
      <c r="L225" s="70" t="n">
        <f aca="false">OphrsIn!L224/SurveyHrsIn!L225</f>
        <v>0.993682795698925</v>
      </c>
      <c r="M225" s="70" t="n">
        <f aca="false">OphrsIn!M224/SurveyHrsIn!M225</f>
        <v>0.995694444444444</v>
      </c>
      <c r="N225" s="70" t="n">
        <f aca="false">OphrsIn!N224/SurveyHrsIn!N225</f>
        <v>0.996639784946237</v>
      </c>
      <c r="O225" s="70" t="n">
        <f aca="false">OphrsIn!O224/SurveyHrsIn!O225</f>
        <v>0.895277777777778</v>
      </c>
      <c r="P225" s="70" t="n">
        <f aca="false">OphrsIn!P224/SurveyHrsIn!P225</f>
        <v>0.843413978494624</v>
      </c>
      <c r="Q225" s="70" t="n">
        <f aca="false">OphrsIn!Q224/SurveyHrsIn!Q225</f>
        <v>0.927284946236559</v>
      </c>
      <c r="R225" s="70" t="n">
        <f aca="false">OphrsIn!R224/SurveyHrsIn!R225</f>
        <v>0.982440476190476</v>
      </c>
      <c r="S225" s="70" t="n">
        <f aca="false">OphrsIn!S224/SurveyHrsIn!S225</f>
        <v>0.998252688172043</v>
      </c>
      <c r="T225" s="70" t="n">
        <f aca="false">OphrsIn!T224/SurveyHrsIn!T225</f>
        <v>0.97875</v>
      </c>
      <c r="U225" s="70" t="n">
        <f aca="false">OphrsIn!U224/SurveyHrsIn!U225</f>
        <v>0.966935483870968</v>
      </c>
      <c r="V225" s="70" t="n">
        <f aca="false">OphrsIn!V224/SurveyHrsIn!V225</f>
        <v>0.949444444444444</v>
      </c>
      <c r="W225" s="70" t="n">
        <f aca="false">OphrsIn!W224/SurveyHrsIn!W225</f>
        <v>0.981451612903226</v>
      </c>
      <c r="X225" s="70" t="n">
        <f aca="false">OphrsIn!X224/SurveyHrsIn!X225</f>
        <v>0.993279569892473</v>
      </c>
      <c r="Y225" s="70" t="n">
        <f aca="false">OphrsIn!Y224/SurveyHrsIn!Y225</f>
        <v>0.873055555555556</v>
      </c>
      <c r="Z225" s="70" t="n">
        <f aca="false">OphrsIn!Z224/SurveyHrsIn!Z225</f>
        <v>0.999596774193548</v>
      </c>
      <c r="AA225" s="70" t="n">
        <f aca="false">OphrsIn!AA224/SurveyHrsIn!AA225</f>
        <v>0.988611111111111</v>
      </c>
      <c r="AB225" s="70" t="n">
        <f aca="false">OphrsIn!AB224/SurveyHrsIn!AB225</f>
        <v>0.999596774193548</v>
      </c>
      <c r="AC225" s="70" t="n">
        <f aca="false">OphrsIn!AC224/SurveyHrsIn!AC225</f>
        <v>0.99986559139785</v>
      </c>
      <c r="AD225" s="70" t="n">
        <f aca="false">OphrsIn!AD224/SurveyHrsIn!AD225</f>
        <v>0.987351190476191</v>
      </c>
      <c r="AE225" s="70" t="n">
        <f aca="false">OphrsIn!AE224/SurveyHrsIn!AE225</f>
        <v>0.982415188172043</v>
      </c>
      <c r="AF225" s="70"/>
      <c r="AG225" s="70"/>
      <c r="AH225" s="70"/>
      <c r="AI225" s="70"/>
      <c r="AJ225" s="70"/>
      <c r="AK225" s="70"/>
      <c r="AL225" s="70"/>
      <c r="AM225" s="70"/>
      <c r="AN225" s="70"/>
      <c r="AO225" s="70" t="n">
        <f aca="false">AVERAGE(E225:P225)</f>
        <v>0.915700302290611</v>
      </c>
      <c r="AP225" s="70" t="n">
        <f aca="false">AVERAGE(Q225:AB225)</f>
        <v>0.969891619730329</v>
      </c>
      <c r="AQ225" s="70" t="n">
        <f aca="false">AVERAGE(AC225:AN225)</f>
        <v>0.989877323348694</v>
      </c>
      <c r="AR225" s="70" t="n">
        <f aca="false">AVERAGE(E225:G225)</f>
        <v>0.980138425410951</v>
      </c>
      <c r="AS225" s="70" t="n">
        <f aca="false">AVERAGE(H225:J225)</f>
        <v>0.785806451612903</v>
      </c>
      <c r="AT225" s="70" t="n">
        <f aca="false">AVERAGE(K225:M225)</f>
        <v>0.985079151732378</v>
      </c>
      <c r="AU225" s="70" t="n">
        <f aca="false">AVERAGE(N225:P225)</f>
        <v>0.911777180406213</v>
      </c>
      <c r="AV225" s="70" t="n">
        <f aca="false">AVERAGE(Q225:S225)</f>
        <v>0.969326036866359</v>
      </c>
      <c r="AW225" s="70" t="n">
        <f aca="false">AVERAGE(T225:V225)</f>
        <v>0.965043309438471</v>
      </c>
      <c r="AX225" s="70" t="n">
        <f aca="false">AVERAGE(W225:Y225)</f>
        <v>0.949262246117085</v>
      </c>
      <c r="AY225" s="70" t="n">
        <f aca="false">AVERAGE(Z225:AB225)</f>
        <v>0.995934886499403</v>
      </c>
      <c r="AZ225" s="70" t="n">
        <f aca="false">AVERAGE(AC225:AE225)</f>
        <v>0.989877323348694</v>
      </c>
    </row>
    <row r="226" customFormat="false" ht="12.75" hidden="true" customHeight="false" outlineLevel="0" collapsed="false">
      <c r="A226" s="69" t="s">
        <v>12</v>
      </c>
      <c r="B226" s="69" t="n">
        <v>1</v>
      </c>
      <c r="C226" s="69" t="n">
        <v>216</v>
      </c>
      <c r="D226" s="70" t="n">
        <f aca="false">OphrsIn!D225/SurveyHrsIn!D226</f>
        <v>0.491935483870968</v>
      </c>
      <c r="E226" s="70" t="n">
        <f aca="false">OphrsIn!E225/SurveyHrsIn!E226</f>
        <v>0.983870967741936</v>
      </c>
      <c r="F226" s="70" t="n">
        <f aca="false">OphrsIn!F225/SurveyHrsIn!F226</f>
        <v>0.995689655172414</v>
      </c>
      <c r="G226" s="70" t="n">
        <f aca="false">OphrsIn!G225/SurveyHrsIn!G226</f>
        <v>0.946908602150538</v>
      </c>
      <c r="H226" s="70" t="n">
        <f aca="false">OphrsIn!H225/SurveyHrsIn!H226</f>
        <v>0.762777777777778</v>
      </c>
      <c r="I226" s="70" t="n">
        <f aca="false">OphrsIn!I225/SurveyHrsIn!I226</f>
        <v>0.990456989247312</v>
      </c>
      <c r="J226" s="70" t="n">
        <f aca="false">OphrsIn!J225/SurveyHrsIn!J226</f>
        <v>0.975138888888889</v>
      </c>
      <c r="K226" s="70" t="n">
        <f aca="false">OphrsIn!K225/SurveyHrsIn!K226</f>
        <v>0.838440860215054</v>
      </c>
      <c r="L226" s="70" t="n">
        <f aca="false">OphrsIn!L225/SurveyHrsIn!L226</f>
        <v>0.996236559139785</v>
      </c>
      <c r="M226" s="70" t="n">
        <f aca="false">OphrsIn!M225/SurveyHrsIn!M226</f>
        <v>0.995277777777778</v>
      </c>
      <c r="N226" s="70" t="n">
        <f aca="false">OphrsIn!N225/SurveyHrsIn!N226</f>
        <v>0.996370967741936</v>
      </c>
      <c r="O226" s="70" t="n">
        <f aca="false">OphrsIn!O225/SurveyHrsIn!O226</f>
        <v>0.942361111111111</v>
      </c>
      <c r="P226" s="70" t="n">
        <f aca="false">OphrsIn!P225/SurveyHrsIn!P226</f>
        <v>0.999731182795699</v>
      </c>
      <c r="Q226" s="70" t="n">
        <f aca="false">OphrsIn!Q225/SurveyHrsIn!Q226</f>
        <v>0.970430107526882</v>
      </c>
      <c r="R226" s="70" t="n">
        <f aca="false">OphrsIn!R225/SurveyHrsIn!R226</f>
        <v>0.987946428571429</v>
      </c>
      <c r="S226" s="70" t="n">
        <f aca="false">OphrsIn!S225/SurveyHrsIn!S226</f>
        <v>0.998924731182796</v>
      </c>
      <c r="T226" s="70" t="n">
        <f aca="false">OphrsIn!T225/SurveyHrsIn!T226</f>
        <v>0.983333333333333</v>
      </c>
      <c r="U226" s="70" t="n">
        <f aca="false">OphrsIn!U225/SurveyHrsIn!U226</f>
        <v>0.995430107526882</v>
      </c>
      <c r="V226" s="70" t="n">
        <f aca="false">OphrsIn!V225/SurveyHrsIn!V226</f>
        <v>0.980555555555556</v>
      </c>
      <c r="W226" s="70" t="n">
        <f aca="false">OphrsIn!W225/SurveyHrsIn!W226</f>
        <v>0.994489247311828</v>
      </c>
      <c r="X226" s="70" t="n">
        <f aca="false">OphrsIn!X225/SurveyHrsIn!X226</f>
        <v>0.981720430107527</v>
      </c>
      <c r="Y226" s="70" t="n">
        <f aca="false">OphrsIn!Y225/SurveyHrsIn!Y226</f>
        <v>0.987777777777778</v>
      </c>
      <c r="Z226" s="70" t="n">
        <f aca="false">OphrsIn!Z225/SurveyHrsIn!Z226</f>
        <v>0.979032258064516</v>
      </c>
      <c r="AA226" s="70" t="n">
        <f aca="false">OphrsIn!AA225/SurveyHrsIn!AA226</f>
        <v>0.954166666666667</v>
      </c>
      <c r="AB226" s="70" t="n">
        <f aca="false">OphrsIn!AB225/SurveyHrsIn!AB226</f>
        <v>0.999731182795699</v>
      </c>
      <c r="AC226" s="70" t="n">
        <f aca="false">OphrsIn!AC225/SurveyHrsIn!AC226</f>
        <v>0.963037634408602</v>
      </c>
      <c r="AD226" s="70" t="n">
        <f aca="false">OphrsIn!AD225/SurveyHrsIn!AD226</f>
        <v>0.900892857142857</v>
      </c>
      <c r="AE226" s="70" t="n">
        <f aca="false">OphrsIn!AE225/SurveyHrsIn!AE226</f>
        <v>0.950148252688172</v>
      </c>
      <c r="AF226" s="70"/>
      <c r="AG226" s="70"/>
      <c r="AH226" s="70"/>
      <c r="AI226" s="70"/>
      <c r="AJ226" s="70"/>
      <c r="AK226" s="70"/>
      <c r="AL226" s="70"/>
      <c r="AM226" s="70"/>
      <c r="AN226" s="70"/>
      <c r="AO226" s="70" t="n">
        <f aca="false">AVERAGE(E226:P226)</f>
        <v>0.951938444980019</v>
      </c>
      <c r="AP226" s="70" t="n">
        <f aca="false">AVERAGE(Q226:AB226)</f>
        <v>0.984461485535074</v>
      </c>
      <c r="AQ226" s="70" t="n">
        <f aca="false">AVERAGE(AC226:AN226)</f>
        <v>0.938026248079877</v>
      </c>
      <c r="AR226" s="70" t="n">
        <f aca="false">AVERAGE(E226:G226)</f>
        <v>0.975489741688296</v>
      </c>
      <c r="AS226" s="70" t="n">
        <f aca="false">AVERAGE(H226:J226)</f>
        <v>0.90945788530466</v>
      </c>
      <c r="AT226" s="70" t="n">
        <f aca="false">AVERAGE(K226:M226)</f>
        <v>0.943318399044205</v>
      </c>
      <c r="AU226" s="70" t="n">
        <f aca="false">AVERAGE(N226:P226)</f>
        <v>0.979487753882915</v>
      </c>
      <c r="AV226" s="70" t="n">
        <f aca="false">AVERAGE(Q226:S226)</f>
        <v>0.985767089093702</v>
      </c>
      <c r="AW226" s="70" t="n">
        <f aca="false">AVERAGE(T226:V226)</f>
        <v>0.986439665471924</v>
      </c>
      <c r="AX226" s="70" t="n">
        <f aca="false">AVERAGE(W226:Y226)</f>
        <v>0.987995818399044</v>
      </c>
      <c r="AY226" s="70" t="n">
        <f aca="false">AVERAGE(Z226:AB226)</f>
        <v>0.977643369175627</v>
      </c>
      <c r="AZ226" s="70" t="n">
        <f aca="false">AVERAGE(AC226:AE226)</f>
        <v>0.938026248079877</v>
      </c>
    </row>
    <row r="227" customFormat="false" ht="12.75" hidden="true" customHeight="false" outlineLevel="0" collapsed="false">
      <c r="A227" s="69" t="s">
        <v>12</v>
      </c>
      <c r="B227" s="69" t="n">
        <v>1</v>
      </c>
      <c r="C227" s="69" t="n">
        <v>217</v>
      </c>
      <c r="D227" s="70" t="n">
        <f aca="false">OphrsIn!D226/SurveyHrsIn!D227</f>
        <v>0.994623655913979</v>
      </c>
      <c r="E227" s="70" t="n">
        <f aca="false">OphrsIn!E226/SurveyHrsIn!E227</f>
        <v>1</v>
      </c>
      <c r="F227" s="70" t="n">
        <f aca="false">OphrsIn!F226/SurveyHrsIn!F227</f>
        <v>0.982471264367816</v>
      </c>
      <c r="G227" s="70" t="n">
        <f aca="false">OphrsIn!G226/SurveyHrsIn!G227</f>
        <v>0.94744623655914</v>
      </c>
      <c r="H227" s="70" t="n">
        <f aca="false">OphrsIn!H226/SurveyHrsIn!H227</f>
        <v>0.824305555555556</v>
      </c>
      <c r="I227" s="70" t="n">
        <f aca="false">OphrsIn!I226/SurveyHrsIn!I227</f>
        <v>0.967876344086022</v>
      </c>
      <c r="J227" s="70" t="n">
        <f aca="false">OphrsIn!J226/SurveyHrsIn!J227</f>
        <v>0.977777777777778</v>
      </c>
      <c r="K227" s="70" t="n">
        <f aca="false">OphrsIn!K226/SurveyHrsIn!K227</f>
        <v>0.974193548387097</v>
      </c>
      <c r="L227" s="70" t="n">
        <f aca="false">OphrsIn!L226/SurveyHrsIn!L227</f>
        <v>0.996236559139785</v>
      </c>
      <c r="M227" s="70" t="n">
        <f aca="false">OphrsIn!M226/SurveyHrsIn!M227</f>
        <v>0.990416666666667</v>
      </c>
      <c r="N227" s="70" t="n">
        <f aca="false">OphrsIn!N226/SurveyHrsIn!N227</f>
        <v>0.942069892473118</v>
      </c>
      <c r="O227" s="70" t="n">
        <f aca="false">OphrsIn!O226/SurveyHrsIn!O227</f>
        <v>0.909444444444444</v>
      </c>
      <c r="P227" s="70" t="n">
        <f aca="false">OphrsIn!P226/SurveyHrsIn!P227</f>
        <v>0.991129032258065</v>
      </c>
      <c r="Q227" s="70" t="n">
        <f aca="false">OphrsIn!Q226/SurveyHrsIn!Q227</f>
        <v>0.94489247311828</v>
      </c>
      <c r="R227" s="70" t="n">
        <f aca="false">OphrsIn!R226/SurveyHrsIn!R227</f>
        <v>0.8875</v>
      </c>
      <c r="S227" s="70" t="n">
        <f aca="false">OphrsIn!S226/SurveyHrsIn!S227</f>
        <v>0.999059139784946</v>
      </c>
      <c r="T227" s="70" t="n">
        <f aca="false">OphrsIn!T226/SurveyHrsIn!T227</f>
        <v>0.983333333333333</v>
      </c>
      <c r="U227" s="70" t="n">
        <f aca="false">OphrsIn!U226/SurveyHrsIn!U227</f>
        <v>0.983736559139785</v>
      </c>
      <c r="V227" s="70" t="n">
        <f aca="false">OphrsIn!V226/SurveyHrsIn!V227</f>
        <v>0.962222222222222</v>
      </c>
      <c r="W227" s="70" t="n">
        <f aca="false">OphrsIn!W226/SurveyHrsIn!W227</f>
        <v>0.96236559139785</v>
      </c>
      <c r="X227" s="70" t="n">
        <f aca="false">OphrsIn!X226/SurveyHrsIn!X227</f>
        <v>0.97486559139785</v>
      </c>
      <c r="Y227" s="70" t="n">
        <f aca="false">OphrsIn!Y226/SurveyHrsIn!Y227</f>
        <v>0.979305555555556</v>
      </c>
      <c r="Z227" s="70" t="n">
        <f aca="false">OphrsIn!Z226/SurveyHrsIn!Z227</f>
        <v>0.99502688172043</v>
      </c>
      <c r="AA227" s="70" t="n">
        <f aca="false">OphrsIn!AA226/SurveyHrsIn!AA227</f>
        <v>0.898611111111111</v>
      </c>
      <c r="AB227" s="70" t="n">
        <f aca="false">OphrsIn!AB226/SurveyHrsIn!AB227</f>
        <v>0.821505376344086</v>
      </c>
      <c r="AC227" s="70" t="n">
        <f aca="false">OphrsIn!AC226/SurveyHrsIn!AC227</f>
        <v>0.973387096774194</v>
      </c>
      <c r="AD227" s="70" t="n">
        <f aca="false">OphrsIn!AD226/SurveyHrsIn!AD227</f>
        <v>0.99389880952381</v>
      </c>
      <c r="AE227" s="70" t="n">
        <f aca="false">OphrsIn!AE226/SurveyHrsIn!AE227</f>
        <v>0.979397446236559</v>
      </c>
      <c r="AF227" s="70"/>
      <c r="AG227" s="70"/>
      <c r="AH227" s="70"/>
      <c r="AI227" s="70"/>
      <c r="AJ227" s="70"/>
      <c r="AK227" s="70"/>
      <c r="AL227" s="70"/>
      <c r="AM227" s="70"/>
      <c r="AN227" s="70"/>
      <c r="AO227" s="70" t="n">
        <f aca="false">AVERAGE(E227:P227)</f>
        <v>0.958613943476291</v>
      </c>
      <c r="AP227" s="70" t="n">
        <f aca="false">AVERAGE(Q227:AB227)</f>
        <v>0.949368652927121</v>
      </c>
      <c r="AQ227" s="70" t="n">
        <f aca="false">AVERAGE(AC227:AN227)</f>
        <v>0.982227784178187</v>
      </c>
      <c r="AR227" s="70" t="n">
        <f aca="false">AVERAGE(E227:G227)</f>
        <v>0.976639166975652</v>
      </c>
      <c r="AS227" s="70" t="n">
        <f aca="false">AVERAGE(H227:J227)</f>
        <v>0.923319892473118</v>
      </c>
      <c r="AT227" s="70" t="n">
        <f aca="false">AVERAGE(K227:M227)</f>
        <v>0.986948924731183</v>
      </c>
      <c r="AU227" s="70" t="n">
        <f aca="false">AVERAGE(N227:P227)</f>
        <v>0.947547789725209</v>
      </c>
      <c r="AV227" s="70" t="n">
        <f aca="false">AVERAGE(Q227:S227)</f>
        <v>0.943817204301075</v>
      </c>
      <c r="AW227" s="70" t="n">
        <f aca="false">AVERAGE(T227:V227)</f>
        <v>0.976430704898447</v>
      </c>
      <c r="AX227" s="70" t="n">
        <f aca="false">AVERAGE(W227:Y227)</f>
        <v>0.972178912783752</v>
      </c>
      <c r="AY227" s="70" t="n">
        <f aca="false">AVERAGE(Z227:AB227)</f>
        <v>0.905047789725209</v>
      </c>
      <c r="AZ227" s="70" t="n">
        <f aca="false">AVERAGE(AC227:AE227)</f>
        <v>0.982227784178187</v>
      </c>
    </row>
    <row r="228" customFormat="false" ht="12.75" hidden="true" customHeight="false" outlineLevel="0" collapsed="false">
      <c r="A228" s="69" t="s">
        <v>12</v>
      </c>
      <c r="B228" s="69" t="n">
        <v>1</v>
      </c>
      <c r="C228" s="69" t="n">
        <v>218</v>
      </c>
      <c r="D228" s="70" t="n">
        <f aca="false">OphrsIn!D227/SurveyHrsIn!D228</f>
        <v>0.883064516129032</v>
      </c>
      <c r="E228" s="70" t="n">
        <f aca="false">OphrsIn!E227/SurveyHrsIn!E228</f>
        <v>0.931451612903226</v>
      </c>
      <c r="F228" s="70" t="n">
        <f aca="false">OphrsIn!F227/SurveyHrsIn!F228</f>
        <v>0.993965517241379</v>
      </c>
      <c r="G228" s="70" t="n">
        <f aca="false">OphrsIn!G227/SurveyHrsIn!G228</f>
        <v>0.889516129032258</v>
      </c>
      <c r="H228" s="70" t="n">
        <f aca="false">OphrsIn!H227/SurveyHrsIn!H228</f>
        <v>0.819166666666667</v>
      </c>
      <c r="I228" s="70" t="n">
        <f aca="false">OphrsIn!I227/SurveyHrsIn!I228</f>
        <v>0.972715053763441</v>
      </c>
      <c r="J228" s="70" t="n">
        <f aca="false">OphrsIn!J227/SurveyHrsIn!J228</f>
        <v>0.978472222222222</v>
      </c>
      <c r="K228" s="70" t="n">
        <f aca="false">OphrsIn!K227/SurveyHrsIn!K228</f>
        <v>0.945833333333333</v>
      </c>
      <c r="L228" s="70" t="n">
        <f aca="false">OphrsIn!L227/SurveyHrsIn!L228</f>
        <v>0.989112903225807</v>
      </c>
      <c r="M228" s="70" t="n">
        <f aca="false">OphrsIn!M227/SurveyHrsIn!M228</f>
        <v>0.939861111111111</v>
      </c>
      <c r="N228" s="70" t="n">
        <f aca="false">OphrsIn!N227/SurveyHrsIn!N228</f>
        <v>0.992741935483871</v>
      </c>
      <c r="O228" s="70" t="n">
        <f aca="false">OphrsIn!O227/SurveyHrsIn!O228</f>
        <v>0.999861111111111</v>
      </c>
      <c r="P228" s="70" t="n">
        <f aca="false">OphrsIn!P227/SurveyHrsIn!P228</f>
        <v>0.850134408602151</v>
      </c>
      <c r="Q228" s="70" t="n">
        <f aca="false">OphrsIn!Q227/SurveyHrsIn!Q228</f>
        <v>0.996908602150538</v>
      </c>
      <c r="R228" s="70" t="n">
        <f aca="false">OphrsIn!R227/SurveyHrsIn!R228</f>
        <v>0.654910714285714</v>
      </c>
      <c r="S228" s="70" t="n">
        <f aca="false">OphrsIn!S227/SurveyHrsIn!S228</f>
        <v>0.962903225806452</v>
      </c>
      <c r="T228" s="70" t="n">
        <f aca="false">OphrsIn!T227/SurveyHrsIn!T228</f>
        <v>0.91375</v>
      </c>
      <c r="U228" s="70" t="n">
        <f aca="false">OphrsIn!U227/SurveyHrsIn!U228</f>
        <v>0.996236559139785</v>
      </c>
      <c r="V228" s="70" t="n">
        <f aca="false">OphrsIn!V227/SurveyHrsIn!V228</f>
        <v>0.968611111111111</v>
      </c>
      <c r="W228" s="70" t="n">
        <f aca="false">OphrsIn!W227/SurveyHrsIn!W228</f>
        <v>0.853225806451613</v>
      </c>
      <c r="X228" s="70" t="n">
        <f aca="false">OphrsIn!X227/SurveyHrsIn!X228</f>
        <v>0.702822580645161</v>
      </c>
      <c r="Y228" s="70" t="n">
        <f aca="false">OphrsIn!Y227/SurveyHrsIn!Y228</f>
        <v>0.984861111111111</v>
      </c>
      <c r="Z228" s="70" t="n">
        <f aca="false">OphrsIn!Z227/SurveyHrsIn!Z228</f>
        <v>0.818413978494624</v>
      </c>
      <c r="AA228" s="70" t="n">
        <f aca="false">OphrsIn!AA227/SurveyHrsIn!AA228</f>
        <v>0.865</v>
      </c>
      <c r="AB228" s="70" t="n">
        <f aca="false">OphrsIn!AB227/SurveyHrsIn!AB228</f>
        <v>0.857930107526882</v>
      </c>
      <c r="AC228" s="70" t="n">
        <f aca="false">OphrsIn!AC227/SurveyHrsIn!AC228</f>
        <v>0.993010752688172</v>
      </c>
      <c r="AD228" s="70" t="n">
        <f aca="false">OphrsIn!AD227/SurveyHrsIn!AD228</f>
        <v>0.993303571428571</v>
      </c>
      <c r="AE228" s="70" t="n">
        <f aca="false">OphrsIn!AE227/SurveyHrsIn!AE228</f>
        <v>0.972041532258064</v>
      </c>
      <c r="AF228" s="70"/>
      <c r="AG228" s="70"/>
      <c r="AH228" s="70"/>
      <c r="AI228" s="70"/>
      <c r="AJ228" s="70"/>
      <c r="AK228" s="70"/>
      <c r="AL228" s="70"/>
      <c r="AM228" s="70"/>
      <c r="AN228" s="70"/>
      <c r="AO228" s="70" t="n">
        <f aca="false">AVERAGE(E228:P228)</f>
        <v>0.941902667058048</v>
      </c>
      <c r="AP228" s="70" t="n">
        <f aca="false">AVERAGE(Q228:AB228)</f>
        <v>0.881297816393583</v>
      </c>
      <c r="AQ228" s="70" t="n">
        <f aca="false">AVERAGE(AC228:AN228)</f>
        <v>0.986118618791603</v>
      </c>
      <c r="AR228" s="70" t="n">
        <f aca="false">AVERAGE(E228:G228)</f>
        <v>0.938311086392288</v>
      </c>
      <c r="AS228" s="70" t="n">
        <f aca="false">AVERAGE(H228:J228)</f>
        <v>0.923451314217443</v>
      </c>
      <c r="AT228" s="70" t="n">
        <f aca="false">AVERAGE(K228:M228)</f>
        <v>0.958269115890084</v>
      </c>
      <c r="AU228" s="70" t="n">
        <f aca="false">AVERAGE(N228:P228)</f>
        <v>0.947579151732378</v>
      </c>
      <c r="AV228" s="70" t="n">
        <f aca="false">AVERAGE(Q228:S228)</f>
        <v>0.871574180747568</v>
      </c>
      <c r="AW228" s="70" t="n">
        <f aca="false">AVERAGE(T228:V228)</f>
        <v>0.959532556750299</v>
      </c>
      <c r="AX228" s="70" t="n">
        <f aca="false">AVERAGE(W228:Y228)</f>
        <v>0.846969832735962</v>
      </c>
      <c r="AY228" s="70" t="n">
        <f aca="false">AVERAGE(Z228:AB228)</f>
        <v>0.847114695340502</v>
      </c>
      <c r="AZ228" s="70" t="n">
        <f aca="false">AVERAGE(AC228:AE228)</f>
        <v>0.986118618791603</v>
      </c>
    </row>
    <row r="229" customFormat="false" ht="12.75" hidden="true" customHeight="false" outlineLevel="0" collapsed="false">
      <c r="A229" s="69" t="s">
        <v>12</v>
      </c>
      <c r="B229" s="69" t="n">
        <v>1</v>
      </c>
      <c r="C229" s="69" t="n">
        <v>219</v>
      </c>
      <c r="D229" s="70" t="n">
        <f aca="false">OphrsIn!D228/SurveyHrsIn!D229</f>
        <v>0.896505376344086</v>
      </c>
      <c r="E229" s="70" t="n">
        <f aca="false">OphrsIn!E228/SurveyHrsIn!E229</f>
        <v>0.975806451612903</v>
      </c>
      <c r="F229" s="70" t="n">
        <f aca="false">OphrsIn!F228/SurveyHrsIn!F229</f>
        <v>0.835919540229885</v>
      </c>
      <c r="G229" s="70" t="n">
        <f aca="false">OphrsIn!G228/SurveyHrsIn!G229</f>
        <v>0.929301075268817</v>
      </c>
      <c r="H229" s="70" t="n">
        <f aca="false">OphrsIn!H228/SurveyHrsIn!H229</f>
        <v>0.984166666666667</v>
      </c>
      <c r="I229" s="70" t="n">
        <f aca="false">OphrsIn!I228/SurveyHrsIn!I229</f>
        <v>0.992204301075269</v>
      </c>
      <c r="J229" s="70" t="n">
        <f aca="false">OphrsIn!J228/SurveyHrsIn!J229</f>
        <v>0.945277777777778</v>
      </c>
      <c r="K229" s="70" t="n">
        <f aca="false">OphrsIn!K228/SurveyHrsIn!K229</f>
        <v>0.975403225806452</v>
      </c>
      <c r="L229" s="70" t="n">
        <f aca="false">OphrsIn!L228/SurveyHrsIn!L229</f>
        <v>0.996370967741936</v>
      </c>
      <c r="M229" s="70" t="n">
        <f aca="false">OphrsIn!M228/SurveyHrsIn!M229</f>
        <v>0.993333333333333</v>
      </c>
      <c r="N229" s="70" t="n">
        <f aca="false">OphrsIn!N228/SurveyHrsIn!N229</f>
        <v>0.996774193548387</v>
      </c>
      <c r="O229" s="70" t="n">
        <f aca="false">OphrsIn!O228/SurveyHrsIn!O229</f>
        <v>0.8725</v>
      </c>
      <c r="P229" s="70" t="n">
        <f aca="false">OphrsIn!P228/SurveyHrsIn!P229</f>
        <v>0.79489247311828</v>
      </c>
      <c r="Q229" s="70" t="n">
        <f aca="false">OphrsIn!Q228/SurveyHrsIn!Q229</f>
        <v>0.990725806451613</v>
      </c>
      <c r="R229" s="70" t="n">
        <f aca="false">OphrsIn!R228/SurveyHrsIn!R229</f>
        <v>0.905059523809524</v>
      </c>
      <c r="S229" s="70" t="n">
        <f aca="false">OphrsIn!S228/SurveyHrsIn!S229</f>
        <v>0.999059139784946</v>
      </c>
      <c r="T229" s="70" t="n">
        <f aca="false">OphrsIn!T228/SurveyHrsIn!T229</f>
        <v>0.970277777777778</v>
      </c>
      <c r="U229" s="70" t="n">
        <f aca="false">OphrsIn!U228/SurveyHrsIn!U229</f>
        <v>0.986693548387097</v>
      </c>
      <c r="V229" s="70" t="n">
        <f aca="false">OphrsIn!V228/SurveyHrsIn!V229</f>
        <v>0.981527777777778</v>
      </c>
      <c r="W229" s="70" t="n">
        <f aca="false">OphrsIn!W228/SurveyHrsIn!W229</f>
        <v>0.995295698924731</v>
      </c>
      <c r="X229" s="70" t="n">
        <f aca="false">OphrsIn!X228/SurveyHrsIn!X229</f>
        <v>0.996370967741936</v>
      </c>
      <c r="Y229" s="70" t="n">
        <f aca="false">OphrsIn!Y228/SurveyHrsIn!Y229</f>
        <v>0.991944444444445</v>
      </c>
      <c r="Z229" s="70" t="n">
        <f aca="false">OphrsIn!Z228/SurveyHrsIn!Z229</f>
        <v>0.999327956989247</v>
      </c>
      <c r="AA229" s="70" t="n">
        <f aca="false">OphrsIn!AA228/SurveyHrsIn!AA229</f>
        <v>0.984722222222222</v>
      </c>
      <c r="AB229" s="70" t="n">
        <f aca="false">OphrsIn!AB228/SurveyHrsIn!AB229</f>
        <v>0.948252688172043</v>
      </c>
      <c r="AC229" s="70" t="n">
        <f aca="false">OphrsIn!AC228/SurveyHrsIn!AC229</f>
        <v>0.99986559139785</v>
      </c>
      <c r="AD229" s="70" t="n">
        <f aca="false">OphrsIn!AD228/SurveyHrsIn!AD229</f>
        <v>0.975</v>
      </c>
      <c r="AE229" s="70" t="n">
        <f aca="false">OphrsIn!AE228/SurveyHrsIn!AE229</f>
        <v>0.907091935483871</v>
      </c>
      <c r="AF229" s="70"/>
      <c r="AG229" s="70"/>
      <c r="AH229" s="70"/>
      <c r="AI229" s="70"/>
      <c r="AJ229" s="70"/>
      <c r="AK229" s="70"/>
      <c r="AL229" s="70"/>
      <c r="AM229" s="70"/>
      <c r="AN229" s="70"/>
      <c r="AO229" s="70" t="n">
        <f aca="false">AVERAGE(E229:P229)</f>
        <v>0.940995833848309</v>
      </c>
      <c r="AP229" s="70" t="n">
        <f aca="false">AVERAGE(Q229:AB229)</f>
        <v>0.97910479604028</v>
      </c>
      <c r="AQ229" s="70" t="n">
        <f aca="false">AVERAGE(AC229:AN229)</f>
        <v>0.960652508960573</v>
      </c>
      <c r="AR229" s="70" t="n">
        <f aca="false">AVERAGE(E229:G229)</f>
        <v>0.913675689037202</v>
      </c>
      <c r="AS229" s="70" t="n">
        <f aca="false">AVERAGE(H229:J229)</f>
        <v>0.973882915173238</v>
      </c>
      <c r="AT229" s="70" t="n">
        <f aca="false">AVERAGE(K229:M229)</f>
        <v>0.98836917562724</v>
      </c>
      <c r="AU229" s="70" t="n">
        <f aca="false">AVERAGE(N229:P229)</f>
        <v>0.888055555555556</v>
      </c>
      <c r="AV229" s="70" t="n">
        <f aca="false">AVERAGE(Q229:S229)</f>
        <v>0.964948156682028</v>
      </c>
      <c r="AW229" s="70" t="n">
        <f aca="false">AVERAGE(T229:V229)</f>
        <v>0.979499701314218</v>
      </c>
      <c r="AX229" s="70" t="n">
        <f aca="false">AVERAGE(W229:Y229)</f>
        <v>0.994537037037037</v>
      </c>
      <c r="AY229" s="70" t="n">
        <f aca="false">AVERAGE(Z229:AB229)</f>
        <v>0.977434289127838</v>
      </c>
      <c r="AZ229" s="70" t="n">
        <f aca="false">AVERAGE(AC229:AE229)</f>
        <v>0.960652508960573</v>
      </c>
    </row>
    <row r="230" customFormat="false" ht="12.75" hidden="true" customHeight="false" outlineLevel="0" collapsed="false">
      <c r="A230" s="69" t="s">
        <v>12</v>
      </c>
      <c r="B230" s="69" t="n">
        <v>1</v>
      </c>
      <c r="C230" s="69" t="n">
        <v>220</v>
      </c>
      <c r="D230" s="70" t="n">
        <f aca="false">OphrsIn!D229/SurveyHrsIn!D230</f>
        <v>0.833333333333333</v>
      </c>
      <c r="E230" s="70" t="n">
        <f aca="false">OphrsIn!E229/SurveyHrsIn!E230</f>
        <v>0.926075268817204</v>
      </c>
      <c r="F230" s="70" t="n">
        <f aca="false">OphrsIn!F229/SurveyHrsIn!F230</f>
        <v>0.953735632183908</v>
      </c>
      <c r="G230" s="70" t="n">
        <f aca="false">OphrsIn!G229/SurveyHrsIn!G230</f>
        <v>0.854032258064516</v>
      </c>
      <c r="H230" s="70" t="n">
        <f aca="false">OphrsIn!H229/SurveyHrsIn!H230</f>
        <v>0.770277777777778</v>
      </c>
      <c r="I230" s="70" t="n">
        <f aca="false">OphrsIn!I229/SurveyHrsIn!I230</f>
        <v>0.897715053763441</v>
      </c>
      <c r="J230" s="70" t="n">
        <f aca="false">OphrsIn!J229/SurveyHrsIn!J230</f>
        <v>0.977361111111111</v>
      </c>
      <c r="K230" s="70" t="n">
        <f aca="false">OphrsIn!K229/SurveyHrsIn!K230</f>
        <v>0.956854838709677</v>
      </c>
      <c r="L230" s="70" t="n">
        <f aca="false">OphrsIn!L229/SurveyHrsIn!L230</f>
        <v>0.947715053763441</v>
      </c>
      <c r="M230" s="70" t="n">
        <f aca="false">OphrsIn!M229/SurveyHrsIn!M230</f>
        <v>0.986805555555556</v>
      </c>
      <c r="N230" s="70" t="n">
        <f aca="false">OphrsIn!N229/SurveyHrsIn!N230</f>
        <v>0.985618279569893</v>
      </c>
      <c r="O230" s="70" t="n">
        <f aca="false">OphrsIn!O229/SurveyHrsIn!O230</f>
        <v>0.931666666666667</v>
      </c>
      <c r="P230" s="70" t="n">
        <f aca="false">OphrsIn!P229/SurveyHrsIn!P230</f>
        <v>0.731854838709677</v>
      </c>
      <c r="Q230" s="70" t="n">
        <f aca="false">OphrsIn!Q229/SurveyHrsIn!Q230</f>
        <v>0.304032258064516</v>
      </c>
      <c r="R230" s="70" t="n">
        <f aca="false">OphrsIn!R229/SurveyHrsIn!R230</f>
        <v>0</v>
      </c>
      <c r="S230" s="70" t="n">
        <f aca="false">OphrsIn!S229/SurveyHrsIn!S230</f>
        <v>0.0365591397849462</v>
      </c>
      <c r="T230" s="70" t="n">
        <f aca="false">OphrsIn!T229/SurveyHrsIn!T230</f>
        <v>0.936111111111111</v>
      </c>
      <c r="U230" s="70" t="n">
        <f aca="false">OphrsIn!U229/SurveyHrsIn!U230</f>
        <v>0.911827956989247</v>
      </c>
      <c r="V230" s="70" t="n">
        <f aca="false">OphrsIn!V229/SurveyHrsIn!V230</f>
        <v>0.905277777777778</v>
      </c>
      <c r="W230" s="70" t="n">
        <f aca="false">OphrsIn!W229/SurveyHrsIn!W230</f>
        <v>0.990860215053764</v>
      </c>
      <c r="X230" s="70" t="n">
        <f aca="false">OphrsIn!X229/SurveyHrsIn!X230</f>
        <v>0.981182795698925</v>
      </c>
      <c r="Y230" s="70" t="n">
        <f aca="false">OphrsIn!Y229/SurveyHrsIn!Y230</f>
        <v>0.92</v>
      </c>
      <c r="Z230" s="70" t="n">
        <f aca="false">OphrsIn!Z229/SurveyHrsIn!Z230</f>
        <v>0.991129032258065</v>
      </c>
      <c r="AA230" s="70" t="n">
        <f aca="false">OphrsIn!AA229/SurveyHrsIn!AA230</f>
        <v>0.914861111111111</v>
      </c>
      <c r="AB230" s="70" t="n">
        <f aca="false">OphrsIn!AB229/SurveyHrsIn!AB230</f>
        <v>0.580779569892473</v>
      </c>
      <c r="AC230" s="70" t="n">
        <f aca="false">OphrsIn!AC229/SurveyHrsIn!AC230</f>
        <v>0.9875</v>
      </c>
      <c r="AD230" s="70" t="n">
        <f aca="false">OphrsIn!AD229/SurveyHrsIn!AD230</f>
        <v>0.995386904761905</v>
      </c>
      <c r="AE230" s="70" t="n">
        <f aca="false">OphrsIn!AE229/SurveyHrsIn!AE230</f>
        <v>0.972725940860215</v>
      </c>
      <c r="AF230" s="70"/>
      <c r="AG230" s="70"/>
      <c r="AH230" s="70"/>
      <c r="AI230" s="70"/>
      <c r="AJ230" s="70"/>
      <c r="AK230" s="70"/>
      <c r="AL230" s="70"/>
      <c r="AM230" s="70"/>
      <c r="AN230" s="70"/>
      <c r="AO230" s="70" t="n">
        <f aca="false">AVERAGE(E230:P230)</f>
        <v>0.909976027891072</v>
      </c>
      <c r="AP230" s="70" t="n">
        <f aca="false">AVERAGE(Q230:AB230)</f>
        <v>0.706051747311828</v>
      </c>
      <c r="AQ230" s="70" t="n">
        <f aca="false">AVERAGE(AC230:AN230)</f>
        <v>0.98520428187404</v>
      </c>
      <c r="AR230" s="70" t="n">
        <f aca="false">AVERAGE(E230:G230)</f>
        <v>0.911281053021876</v>
      </c>
      <c r="AS230" s="70" t="n">
        <f aca="false">AVERAGE(H230:J230)</f>
        <v>0.881784647550777</v>
      </c>
      <c r="AT230" s="70" t="n">
        <f aca="false">AVERAGE(K230:M230)</f>
        <v>0.963791816009558</v>
      </c>
      <c r="AU230" s="70" t="n">
        <f aca="false">AVERAGE(N230:P230)</f>
        <v>0.883046594982079</v>
      </c>
      <c r="AV230" s="70" t="n">
        <f aca="false">AVERAGE(Q230:S230)</f>
        <v>0.113530465949821</v>
      </c>
      <c r="AW230" s="70" t="n">
        <f aca="false">AVERAGE(T230:V230)</f>
        <v>0.917738948626045</v>
      </c>
      <c r="AX230" s="70" t="n">
        <f aca="false">AVERAGE(W230:Y230)</f>
        <v>0.964014336917563</v>
      </c>
      <c r="AY230" s="70" t="n">
        <f aca="false">AVERAGE(Z230:AB230)</f>
        <v>0.828923237753883</v>
      </c>
      <c r="AZ230" s="70" t="n">
        <f aca="false">AVERAGE(AC230:AE230)</f>
        <v>0.98520428187404</v>
      </c>
    </row>
    <row r="231" customFormat="false" ht="12.75" hidden="true" customHeight="false" outlineLevel="0" collapsed="false">
      <c r="A231" s="69" t="s">
        <v>12</v>
      </c>
      <c r="B231" s="69" t="n">
        <v>1</v>
      </c>
      <c r="C231" s="69" t="n">
        <v>221</v>
      </c>
      <c r="D231" s="70" t="n">
        <f aca="false">OphrsIn!D230/SurveyHrsIn!D231</f>
        <v>0.989247311827957</v>
      </c>
      <c r="E231" s="70" t="n">
        <f aca="false">OphrsIn!E230/SurveyHrsIn!E231</f>
        <v>0.986559139784946</v>
      </c>
      <c r="F231" s="70" t="n">
        <f aca="false">OphrsIn!F230/SurveyHrsIn!F231</f>
        <v>0.973275862068965</v>
      </c>
      <c r="G231" s="70" t="n">
        <f aca="false">OphrsIn!G230/SurveyHrsIn!G231</f>
        <v>0.946774193548387</v>
      </c>
      <c r="H231" s="70" t="n">
        <f aca="false">OphrsIn!H230/SurveyHrsIn!H231</f>
        <v>0.370555555555556</v>
      </c>
      <c r="I231" s="70" t="n">
        <f aca="false">OphrsIn!I230/SurveyHrsIn!I231</f>
        <v>0.97244623655914</v>
      </c>
      <c r="J231" s="70" t="n">
        <f aca="false">OphrsIn!J230/SurveyHrsIn!J231</f>
        <v>0.936388888888889</v>
      </c>
      <c r="K231" s="70" t="n">
        <f aca="false">OphrsIn!K230/SurveyHrsIn!K231</f>
        <v>0.793413978494624</v>
      </c>
      <c r="L231" s="70" t="n">
        <f aca="false">OphrsIn!L230/SurveyHrsIn!L231</f>
        <v>0.968010752688172</v>
      </c>
      <c r="M231" s="70" t="n">
        <f aca="false">OphrsIn!M230/SurveyHrsIn!M231</f>
        <v>0.990555555555556</v>
      </c>
      <c r="N231" s="70" t="n">
        <f aca="false">OphrsIn!N230/SurveyHrsIn!N231</f>
        <v>0.995564516129032</v>
      </c>
      <c r="O231" s="70" t="n">
        <f aca="false">OphrsIn!O230/SurveyHrsIn!O231</f>
        <v>0.999861111111111</v>
      </c>
      <c r="P231" s="70" t="n">
        <f aca="false">OphrsIn!P230/SurveyHrsIn!P231</f>
        <v>0.990725806451613</v>
      </c>
      <c r="Q231" s="70" t="n">
        <f aca="false">OphrsIn!Q230/SurveyHrsIn!Q231</f>
        <v>0.998521505376344</v>
      </c>
      <c r="R231" s="70" t="n">
        <f aca="false">OphrsIn!R230/SurveyHrsIn!R231</f>
        <v>0.909821428571429</v>
      </c>
      <c r="S231" s="70" t="n">
        <f aca="false">OphrsIn!S230/SurveyHrsIn!S231</f>
        <v>0.987096774193548</v>
      </c>
      <c r="T231" s="70" t="n">
        <f aca="false">OphrsIn!T230/SurveyHrsIn!T231</f>
        <v>0.907777777777778</v>
      </c>
      <c r="U231" s="70" t="n">
        <f aca="false">OphrsIn!U230/SurveyHrsIn!U231</f>
        <v>0.828629032258065</v>
      </c>
      <c r="V231" s="70" t="n">
        <f aca="false">OphrsIn!V230/SurveyHrsIn!V231</f>
        <v>0.928611111111111</v>
      </c>
      <c r="W231" s="70" t="n">
        <f aca="false">OphrsIn!W230/SurveyHrsIn!W231</f>
        <v>0.991532258064516</v>
      </c>
      <c r="X231" s="70" t="n">
        <f aca="false">OphrsIn!X230/SurveyHrsIn!X231</f>
        <v>0.99260752688172</v>
      </c>
      <c r="Y231" s="70" t="n">
        <f aca="false">OphrsIn!Y230/SurveyHrsIn!Y231</f>
        <v>0.989166666666667</v>
      </c>
      <c r="Z231" s="70" t="n">
        <f aca="false">OphrsIn!Z230/SurveyHrsIn!Z231</f>
        <v>0.980376344086022</v>
      </c>
      <c r="AA231" s="70" t="n">
        <f aca="false">OphrsIn!AA230/SurveyHrsIn!AA231</f>
        <v>0.906388888888889</v>
      </c>
      <c r="AB231" s="70" t="n">
        <f aca="false">OphrsIn!AB230/SurveyHrsIn!AB231</f>
        <v>0.972849462365591</v>
      </c>
      <c r="AC231" s="70" t="n">
        <f aca="false">OphrsIn!AC230/SurveyHrsIn!AC231</f>
        <v>0.922177419354839</v>
      </c>
      <c r="AD231" s="70" t="n">
        <f aca="false">OphrsIn!AD230/SurveyHrsIn!AD231</f>
        <v>0.938095238095238</v>
      </c>
      <c r="AE231" s="70" t="n">
        <f aca="false">OphrsIn!AE230/SurveyHrsIn!AE231</f>
        <v>0.911848521505376</v>
      </c>
      <c r="AF231" s="70"/>
      <c r="AG231" s="70"/>
      <c r="AH231" s="70"/>
      <c r="AI231" s="70"/>
      <c r="AJ231" s="70"/>
      <c r="AK231" s="70"/>
      <c r="AL231" s="70"/>
      <c r="AM231" s="70"/>
      <c r="AN231" s="70"/>
      <c r="AO231" s="70" t="n">
        <f aca="false">AVERAGE(E231:P231)</f>
        <v>0.910344299736333</v>
      </c>
      <c r="AP231" s="70" t="n">
        <f aca="false">AVERAGE(Q231:AB231)</f>
        <v>0.949448231353473</v>
      </c>
      <c r="AQ231" s="70" t="n">
        <f aca="false">AVERAGE(AC231:AN231)</f>
        <v>0.924040392985151</v>
      </c>
      <c r="AR231" s="70" t="n">
        <f aca="false">AVERAGE(E231:G231)</f>
        <v>0.968869731800766</v>
      </c>
      <c r="AS231" s="70" t="n">
        <f aca="false">AVERAGE(H231:J231)</f>
        <v>0.759796893667862</v>
      </c>
      <c r="AT231" s="70" t="n">
        <f aca="false">AVERAGE(K231:M231)</f>
        <v>0.917326762246117</v>
      </c>
      <c r="AU231" s="70" t="n">
        <f aca="false">AVERAGE(N231:P231)</f>
        <v>0.995383811230585</v>
      </c>
      <c r="AV231" s="70" t="n">
        <f aca="false">AVERAGE(Q231:S231)</f>
        <v>0.96514656938044</v>
      </c>
      <c r="AW231" s="70" t="n">
        <f aca="false">AVERAGE(T231:V231)</f>
        <v>0.888339307048985</v>
      </c>
      <c r="AX231" s="70" t="n">
        <f aca="false">AVERAGE(W231:Y231)</f>
        <v>0.991102150537635</v>
      </c>
      <c r="AY231" s="70" t="n">
        <f aca="false">AVERAGE(Z231:AB231)</f>
        <v>0.953204898446834</v>
      </c>
      <c r="AZ231" s="70" t="n">
        <f aca="false">AVERAGE(AC231:AE231)</f>
        <v>0.924040392985151</v>
      </c>
    </row>
    <row r="232" customFormat="false" ht="12.75" hidden="true" customHeight="false" outlineLevel="0" collapsed="false">
      <c r="A232" s="69" t="s">
        <v>12</v>
      </c>
      <c r="B232" s="69" t="n">
        <v>1</v>
      </c>
      <c r="C232" s="69" t="n">
        <v>222</v>
      </c>
      <c r="D232" s="70" t="n">
        <f aca="false">OphrsIn!D231/SurveyHrsIn!D232</f>
        <v>0.989247311827957</v>
      </c>
      <c r="E232" s="70" t="n">
        <f aca="false">OphrsIn!E231/SurveyHrsIn!E232</f>
        <v>0.955645161290323</v>
      </c>
      <c r="F232" s="70" t="n">
        <f aca="false">OphrsIn!F231/SurveyHrsIn!F232</f>
        <v>0.99367816091954</v>
      </c>
      <c r="G232" s="70" t="n">
        <f aca="false">OphrsIn!G231/SurveyHrsIn!G232</f>
        <v>0.936693548387097</v>
      </c>
      <c r="H232" s="70" t="n">
        <f aca="false">OphrsIn!H231/SurveyHrsIn!H232</f>
        <v>0.783055555555556</v>
      </c>
      <c r="I232" s="70" t="n">
        <f aca="false">OphrsIn!I231/SurveyHrsIn!I232</f>
        <v>0.979166666666667</v>
      </c>
      <c r="J232" s="70" t="n">
        <f aca="false">OphrsIn!J231/SurveyHrsIn!J232</f>
        <v>0.905138888888889</v>
      </c>
      <c r="K232" s="70" t="n">
        <f aca="false">OphrsIn!K231/SurveyHrsIn!K232</f>
        <v>0.975806451612903</v>
      </c>
      <c r="L232" s="70" t="n">
        <f aca="false">OphrsIn!L231/SurveyHrsIn!L232</f>
        <v>0.981854838709677</v>
      </c>
      <c r="M232" s="70" t="n">
        <f aca="false">OphrsIn!M231/SurveyHrsIn!M232</f>
        <v>0.989166666666667</v>
      </c>
      <c r="N232" s="70" t="n">
        <f aca="false">OphrsIn!N231/SurveyHrsIn!N232</f>
        <v>0.923118279569893</v>
      </c>
      <c r="O232" s="70" t="n">
        <f aca="false">OphrsIn!O231/SurveyHrsIn!O232</f>
        <v>0.961944444444445</v>
      </c>
      <c r="P232" s="70" t="n">
        <f aca="false">OphrsIn!P231/SurveyHrsIn!P232</f>
        <v>0.99489247311828</v>
      </c>
      <c r="Q232" s="70" t="n">
        <f aca="false">OphrsIn!Q231/SurveyHrsIn!Q232</f>
        <v>0.995161290322581</v>
      </c>
      <c r="R232" s="70" t="n">
        <f aca="false">OphrsIn!R231/SurveyHrsIn!R232</f>
        <v>0.990178571428571</v>
      </c>
      <c r="S232" s="70" t="n">
        <f aca="false">OphrsIn!S231/SurveyHrsIn!S232</f>
        <v>0.984677419354839</v>
      </c>
      <c r="T232" s="70" t="n">
        <f aca="false">OphrsIn!T231/SurveyHrsIn!T232</f>
        <v>0.975277777777778</v>
      </c>
      <c r="U232" s="70" t="n">
        <f aca="false">OphrsIn!U231/SurveyHrsIn!U232</f>
        <v>0.925134408602151</v>
      </c>
      <c r="V232" s="70" t="n">
        <f aca="false">OphrsIn!V231/SurveyHrsIn!V232</f>
        <v>0.963333333333333</v>
      </c>
      <c r="W232" s="70" t="n">
        <f aca="false">OphrsIn!W231/SurveyHrsIn!W232</f>
        <v>0.899596774193548</v>
      </c>
      <c r="X232" s="70" t="n">
        <f aca="false">OphrsIn!X231/SurveyHrsIn!X232</f>
        <v>0.871236559139785</v>
      </c>
      <c r="Y232" s="70" t="n">
        <f aca="false">OphrsIn!Y231/SurveyHrsIn!Y232</f>
        <v>0.9875</v>
      </c>
      <c r="Z232" s="70" t="n">
        <f aca="false">OphrsIn!Z231/SurveyHrsIn!Z232</f>
        <v>0.995967741935484</v>
      </c>
      <c r="AA232" s="70" t="n">
        <f aca="false">OphrsIn!AA231/SurveyHrsIn!AA232</f>
        <v>0.981666666666667</v>
      </c>
      <c r="AB232" s="70" t="n">
        <f aca="false">OphrsIn!AB231/SurveyHrsIn!AB232</f>
        <v>0.999731182795699</v>
      </c>
      <c r="AC232" s="70" t="n">
        <f aca="false">OphrsIn!AC231/SurveyHrsIn!AC232</f>
        <v>1</v>
      </c>
      <c r="AD232" s="70" t="n">
        <f aca="false">OphrsIn!AD231/SurveyHrsIn!AD232</f>
        <v>0.994642857142857</v>
      </c>
      <c r="AE232" s="70" t="n">
        <f aca="false">OphrsIn!AE231/SurveyHrsIn!AE232</f>
        <v>0.963604032258065</v>
      </c>
      <c r="AF232" s="70"/>
      <c r="AG232" s="70"/>
      <c r="AH232" s="70"/>
      <c r="AI232" s="70"/>
      <c r="AJ232" s="70"/>
      <c r="AK232" s="70"/>
      <c r="AL232" s="70"/>
      <c r="AM232" s="70"/>
      <c r="AN232" s="70"/>
      <c r="AO232" s="70" t="n">
        <f aca="false">AVERAGE(E232:P232)</f>
        <v>0.948346761319161</v>
      </c>
      <c r="AP232" s="70" t="n">
        <f aca="false">AVERAGE(Q232:AB232)</f>
        <v>0.964121810462536</v>
      </c>
      <c r="AQ232" s="70" t="n">
        <f aca="false">AVERAGE(AC232:AN232)</f>
        <v>0.986082296466974</v>
      </c>
      <c r="AR232" s="70" t="n">
        <f aca="false">AVERAGE(E232:G232)</f>
        <v>0.96200562353232</v>
      </c>
      <c r="AS232" s="70" t="n">
        <f aca="false">AVERAGE(H232:J232)</f>
        <v>0.88912037037037</v>
      </c>
      <c r="AT232" s="70" t="n">
        <f aca="false">AVERAGE(K232:M232)</f>
        <v>0.982275985663082</v>
      </c>
      <c r="AU232" s="70" t="n">
        <f aca="false">AVERAGE(N232:P232)</f>
        <v>0.959985065710872</v>
      </c>
      <c r="AV232" s="70" t="n">
        <f aca="false">AVERAGE(Q232:S232)</f>
        <v>0.990005760368664</v>
      </c>
      <c r="AW232" s="70" t="n">
        <f aca="false">AVERAGE(T232:V232)</f>
        <v>0.954581839904421</v>
      </c>
      <c r="AX232" s="70" t="n">
        <f aca="false">AVERAGE(W232:Y232)</f>
        <v>0.919444444444444</v>
      </c>
      <c r="AY232" s="70" t="n">
        <f aca="false">AVERAGE(Z232:AB232)</f>
        <v>0.992455197132616</v>
      </c>
      <c r="AZ232" s="70" t="n">
        <f aca="false">AVERAGE(AC232:AE232)</f>
        <v>0.986082296466974</v>
      </c>
    </row>
    <row r="233" customFormat="false" ht="12.75" hidden="true" customHeight="false" outlineLevel="0" collapsed="false">
      <c r="A233" s="69" t="s">
        <v>12</v>
      </c>
      <c r="B233" s="69" t="n">
        <v>1</v>
      </c>
      <c r="C233" s="69" t="n">
        <v>223</v>
      </c>
      <c r="D233" s="70" t="n">
        <f aca="false">OphrsIn!D232/SurveyHrsIn!D233</f>
        <v>0.931451612903226</v>
      </c>
      <c r="E233" s="70" t="n">
        <f aca="false">OphrsIn!E232/SurveyHrsIn!E233</f>
        <v>0.985215053763441</v>
      </c>
      <c r="F233" s="70" t="n">
        <f aca="false">OphrsIn!F232/SurveyHrsIn!F233</f>
        <v>0.996695402298851</v>
      </c>
      <c r="G233" s="70" t="n">
        <f aca="false">OphrsIn!G232/SurveyHrsIn!G233</f>
        <v>0.924596774193548</v>
      </c>
      <c r="H233" s="70" t="n">
        <f aca="false">OphrsIn!H232/SurveyHrsIn!H233</f>
        <v>0.988888888888889</v>
      </c>
      <c r="I233" s="70" t="n">
        <f aca="false">OphrsIn!I232/SurveyHrsIn!I233</f>
        <v>0.963440860215054</v>
      </c>
      <c r="J233" s="70" t="n">
        <f aca="false">OphrsIn!J232/SurveyHrsIn!J233</f>
        <v>0.985972222222222</v>
      </c>
      <c r="K233" s="70" t="n">
        <f aca="false">OphrsIn!K232/SurveyHrsIn!K233</f>
        <v>0.95994623655914</v>
      </c>
      <c r="L233" s="70" t="n">
        <f aca="false">OphrsIn!L232/SurveyHrsIn!L233</f>
        <v>0.984408602150538</v>
      </c>
      <c r="M233" s="70" t="n">
        <f aca="false">OphrsIn!M232/SurveyHrsIn!M233</f>
        <v>0.969166666666667</v>
      </c>
      <c r="N233" s="70" t="n">
        <f aca="false">OphrsIn!N232/SurveyHrsIn!N233</f>
        <v>0.896505376344086</v>
      </c>
      <c r="O233" s="70" t="n">
        <f aca="false">OphrsIn!O232/SurveyHrsIn!O233</f>
        <v>0.988333333333333</v>
      </c>
      <c r="P233" s="70" t="n">
        <f aca="false">OphrsIn!P232/SurveyHrsIn!P233</f>
        <v>0.97258064516129</v>
      </c>
      <c r="Q233" s="70" t="n">
        <f aca="false">OphrsIn!Q232/SurveyHrsIn!Q233</f>
        <v>0.982661290322581</v>
      </c>
      <c r="R233" s="70" t="n">
        <f aca="false">OphrsIn!R232/SurveyHrsIn!R233</f>
        <v>0.841369047619048</v>
      </c>
      <c r="S233" s="70" t="n">
        <f aca="false">OphrsIn!S232/SurveyHrsIn!S233</f>
        <v>0.910887096774194</v>
      </c>
      <c r="T233" s="70" t="n">
        <f aca="false">OphrsIn!T232/SurveyHrsIn!T233</f>
        <v>0.709861111111111</v>
      </c>
      <c r="U233" s="70" t="n">
        <f aca="false">OphrsIn!U232/SurveyHrsIn!U233</f>
        <v>0.999596774193548</v>
      </c>
      <c r="V233" s="70" t="n">
        <f aca="false">OphrsIn!V232/SurveyHrsIn!V233</f>
        <v>0.993611111111111</v>
      </c>
      <c r="W233" s="70" t="n">
        <f aca="false">OphrsIn!W232/SurveyHrsIn!W233</f>
        <v>0.993682795698925</v>
      </c>
      <c r="X233" s="70" t="n">
        <f aca="false">OphrsIn!X232/SurveyHrsIn!X233</f>
        <v>0.986424731182796</v>
      </c>
      <c r="Y233" s="70" t="n">
        <f aca="false">OphrsIn!Y232/SurveyHrsIn!Y233</f>
        <v>0.991527777777778</v>
      </c>
      <c r="Z233" s="70" t="n">
        <f aca="false">OphrsIn!Z232/SurveyHrsIn!Z233</f>
        <v>0.999731182795699</v>
      </c>
      <c r="AA233" s="70" t="n">
        <f aca="false">OphrsIn!AA232/SurveyHrsIn!AA233</f>
        <v>0.97375</v>
      </c>
      <c r="AB233" s="70" t="n">
        <f aca="false">OphrsIn!AB232/SurveyHrsIn!AB233</f>
        <v>0.685483870967742</v>
      </c>
      <c r="AC233" s="70" t="n">
        <f aca="false">OphrsIn!AC232/SurveyHrsIn!AC233</f>
        <v>0.206451612903226</v>
      </c>
      <c r="AD233" s="70" t="n">
        <f aca="false">OphrsIn!AD232/SurveyHrsIn!AD233</f>
        <v>0.993303571428571</v>
      </c>
      <c r="AE233" s="70" t="n">
        <f aca="false">OphrsIn!AE232/SurveyHrsIn!AE233</f>
        <v>0.982663172043011</v>
      </c>
      <c r="AF233" s="70"/>
      <c r="AG233" s="70"/>
      <c r="AH233" s="70"/>
      <c r="AI233" s="70"/>
      <c r="AJ233" s="70"/>
      <c r="AK233" s="70"/>
      <c r="AL233" s="70"/>
      <c r="AM233" s="70"/>
      <c r="AN233" s="70"/>
      <c r="AO233" s="70" t="n">
        <f aca="false">AVERAGE(E233:P233)</f>
        <v>0.967979171816422</v>
      </c>
      <c r="AP233" s="70" t="n">
        <f aca="false">AVERAGE(Q233:AB233)</f>
        <v>0.922382232462878</v>
      </c>
      <c r="AQ233" s="70" t="n">
        <f aca="false">AVERAGE(AC233:AN233)</f>
        <v>0.727472785458269</v>
      </c>
      <c r="AR233" s="70" t="n">
        <f aca="false">AVERAGE(E233:G233)</f>
        <v>0.968835743418613</v>
      </c>
      <c r="AS233" s="70" t="n">
        <f aca="false">AVERAGE(H233:J233)</f>
        <v>0.979433990442055</v>
      </c>
      <c r="AT233" s="70" t="n">
        <f aca="false">AVERAGE(K233:M233)</f>
        <v>0.971173835125448</v>
      </c>
      <c r="AU233" s="70" t="n">
        <f aca="false">AVERAGE(N233:P233)</f>
        <v>0.95247311827957</v>
      </c>
      <c r="AV233" s="70" t="n">
        <f aca="false">AVERAGE(Q233:S233)</f>
        <v>0.911639144905274</v>
      </c>
      <c r="AW233" s="70" t="n">
        <f aca="false">AVERAGE(T233:V233)</f>
        <v>0.901022998805257</v>
      </c>
      <c r="AX233" s="70" t="n">
        <f aca="false">AVERAGE(W233:Y233)</f>
        <v>0.990545101553166</v>
      </c>
      <c r="AY233" s="70" t="n">
        <f aca="false">AVERAGE(Z233:AB233)</f>
        <v>0.886321684587814</v>
      </c>
      <c r="AZ233" s="70" t="n">
        <f aca="false">AVERAGE(AC233:AE233)</f>
        <v>0.727472785458269</v>
      </c>
    </row>
    <row r="234" customFormat="false" ht="12.75" hidden="true" customHeight="false" outlineLevel="0" collapsed="false">
      <c r="A234" s="69" t="s">
        <v>12</v>
      </c>
      <c r="B234" s="69" t="n">
        <v>1</v>
      </c>
      <c r="C234" s="69" t="n">
        <v>224</v>
      </c>
      <c r="D234" s="70" t="n">
        <f aca="false">OphrsIn!D233/SurveyHrsIn!D234</f>
        <v>0.995967741935484</v>
      </c>
      <c r="E234" s="70" t="n">
        <f aca="false">OphrsIn!E233/SurveyHrsIn!E234</f>
        <v>0.990591397849462</v>
      </c>
      <c r="F234" s="70" t="n">
        <f aca="false">OphrsIn!F233/SurveyHrsIn!F234</f>
        <v>0.982614942528736</v>
      </c>
      <c r="G234" s="70" t="n">
        <f aca="false">OphrsIn!G233/SurveyHrsIn!G234</f>
        <v>0.86760752688172</v>
      </c>
      <c r="H234" s="70" t="n">
        <f aca="false">OphrsIn!H233/SurveyHrsIn!H234</f>
        <v>0.984722222222222</v>
      </c>
      <c r="I234" s="70" t="n">
        <f aca="false">OphrsIn!I233/SurveyHrsIn!I234</f>
        <v>0.984543010752688</v>
      </c>
      <c r="J234" s="70" t="n">
        <f aca="false">OphrsIn!J233/SurveyHrsIn!J234</f>
        <v>0.985972222222222</v>
      </c>
      <c r="K234" s="70" t="n">
        <f aca="false">OphrsIn!K233/SurveyHrsIn!K234</f>
        <v>0.975268817204301</v>
      </c>
      <c r="L234" s="70" t="n">
        <f aca="false">OphrsIn!L233/SurveyHrsIn!L234</f>
        <v>0.993817204301075</v>
      </c>
      <c r="M234" s="70" t="n">
        <f aca="false">OphrsIn!M233/SurveyHrsIn!M234</f>
        <v>0.967222222222222</v>
      </c>
      <c r="N234" s="70" t="n">
        <f aca="false">OphrsIn!N233/SurveyHrsIn!N234</f>
        <v>0.99502688172043</v>
      </c>
      <c r="O234" s="70" t="n">
        <f aca="false">OphrsIn!O233/SurveyHrsIn!O234</f>
        <v>1</v>
      </c>
      <c r="P234" s="70" t="n">
        <f aca="false">OphrsIn!P233/SurveyHrsIn!P234</f>
        <v>0.881317204301075</v>
      </c>
      <c r="Q234" s="70" t="n">
        <f aca="false">OphrsIn!Q233/SurveyHrsIn!Q234</f>
        <v>0.783467741935484</v>
      </c>
      <c r="R234" s="70" t="n">
        <f aca="false">OphrsIn!R233/SurveyHrsIn!R234</f>
        <v>0.920982142857143</v>
      </c>
      <c r="S234" s="70" t="n">
        <f aca="false">OphrsIn!S233/SurveyHrsIn!S234</f>
        <v>0.932258064516129</v>
      </c>
      <c r="T234" s="70" t="n">
        <f aca="false">OphrsIn!T233/SurveyHrsIn!T234</f>
        <v>0.933611111111111</v>
      </c>
      <c r="U234" s="70" t="n">
        <f aca="false">OphrsIn!U233/SurveyHrsIn!U234</f>
        <v>0.970698924731183</v>
      </c>
      <c r="V234" s="70" t="n">
        <f aca="false">OphrsIn!V233/SurveyHrsIn!V234</f>
        <v>0.4325</v>
      </c>
      <c r="W234" s="70" t="n">
        <f aca="false">OphrsIn!W233/SurveyHrsIn!W234</f>
        <v>0.553494623655914</v>
      </c>
      <c r="X234" s="70" t="n">
        <f aca="false">OphrsIn!X233/SurveyHrsIn!X234</f>
        <v>0.939516129032258</v>
      </c>
      <c r="Y234" s="70" t="n">
        <f aca="false">OphrsIn!Y233/SurveyHrsIn!Y234</f>
        <v>0.964305555555556</v>
      </c>
      <c r="Z234" s="70" t="n">
        <f aca="false">OphrsIn!Z233/SurveyHrsIn!Z234</f>
        <v>0.999596774193548</v>
      </c>
      <c r="AA234" s="70" t="n">
        <f aca="false">OphrsIn!AA233/SurveyHrsIn!AA234</f>
        <v>0.936527777777778</v>
      </c>
      <c r="AB234" s="70" t="n">
        <f aca="false">OphrsIn!AB233/SurveyHrsIn!AB234</f>
        <v>0.82258064516129</v>
      </c>
      <c r="AC234" s="70" t="n">
        <f aca="false">OphrsIn!AC233/SurveyHrsIn!AC234</f>
        <v>0.998252688172043</v>
      </c>
      <c r="AD234" s="70" t="n">
        <f aca="false">OphrsIn!AD233/SurveyHrsIn!AD234</f>
        <v>0.995982142857143</v>
      </c>
      <c r="AE234" s="70" t="n">
        <f aca="false">OphrsIn!AE233/SurveyHrsIn!AE234</f>
        <v>0.982401747311828</v>
      </c>
      <c r="AF234" s="70"/>
      <c r="AG234" s="70"/>
      <c r="AH234" s="70"/>
      <c r="AI234" s="70"/>
      <c r="AJ234" s="70"/>
      <c r="AK234" s="70"/>
      <c r="AL234" s="70"/>
      <c r="AM234" s="70"/>
      <c r="AN234" s="70"/>
      <c r="AO234" s="70" t="n">
        <f aca="false">AVERAGE(E234:P234)</f>
        <v>0.96739197101718</v>
      </c>
      <c r="AP234" s="70" t="n">
        <f aca="false">AVERAGE(Q234:AB234)</f>
        <v>0.849128290877283</v>
      </c>
      <c r="AQ234" s="70" t="n">
        <f aca="false">AVERAGE(AC234:AN234)</f>
        <v>0.992212192780338</v>
      </c>
      <c r="AR234" s="70" t="n">
        <f aca="false">AVERAGE(E234:G234)</f>
        <v>0.946937955753306</v>
      </c>
      <c r="AS234" s="70" t="n">
        <f aca="false">AVERAGE(H234:J234)</f>
        <v>0.985079151732378</v>
      </c>
      <c r="AT234" s="70" t="n">
        <f aca="false">AVERAGE(K234:M234)</f>
        <v>0.978769414575866</v>
      </c>
      <c r="AU234" s="70" t="n">
        <f aca="false">AVERAGE(N234:P234)</f>
        <v>0.958781362007169</v>
      </c>
      <c r="AV234" s="70" t="n">
        <f aca="false">AVERAGE(Q234:S234)</f>
        <v>0.878902649769585</v>
      </c>
      <c r="AW234" s="70" t="n">
        <f aca="false">AVERAGE(T234:V234)</f>
        <v>0.778936678614098</v>
      </c>
      <c r="AX234" s="70" t="n">
        <f aca="false">AVERAGE(W234:Y234)</f>
        <v>0.819105436081243</v>
      </c>
      <c r="AY234" s="70" t="n">
        <f aca="false">AVERAGE(Z234:AB234)</f>
        <v>0.919568399044206</v>
      </c>
      <c r="AZ234" s="70" t="n">
        <f aca="false">AVERAGE(AC234:AE234)</f>
        <v>0.992212192780338</v>
      </c>
    </row>
    <row r="235" customFormat="false" ht="12.75" hidden="true" customHeight="false" outlineLevel="0" collapsed="false">
      <c r="A235" s="69" t="s">
        <v>12</v>
      </c>
      <c r="B235" s="69" t="n">
        <v>1</v>
      </c>
      <c r="C235" s="69" t="n">
        <v>225</v>
      </c>
      <c r="D235" s="70" t="n">
        <f aca="false">OphrsIn!D234/SurveyHrsIn!D235</f>
        <v>0.926075268817204</v>
      </c>
      <c r="E235" s="70" t="n">
        <f aca="false">OphrsIn!E234/SurveyHrsIn!E235</f>
        <v>0.981182795698925</v>
      </c>
      <c r="F235" s="70" t="n">
        <f aca="false">OphrsIn!F234/SurveyHrsIn!F235</f>
        <v>0.964367816091954</v>
      </c>
      <c r="G235" s="70" t="n">
        <f aca="false">OphrsIn!G234/SurveyHrsIn!G235</f>
        <v>0.904301075268817</v>
      </c>
      <c r="H235" s="70" t="n">
        <f aca="false">OphrsIn!H234/SurveyHrsIn!H235</f>
        <v>0.406944444444444</v>
      </c>
      <c r="I235" s="70" t="n">
        <f aca="false">OphrsIn!I234/SurveyHrsIn!I235</f>
        <v>0.958870967741936</v>
      </c>
      <c r="J235" s="70" t="n">
        <f aca="false">OphrsIn!J234/SurveyHrsIn!J235</f>
        <v>0.946111111111111</v>
      </c>
      <c r="K235" s="70" t="n">
        <f aca="false">OphrsIn!K234/SurveyHrsIn!K235</f>
        <v>0.960349462365591</v>
      </c>
      <c r="L235" s="70" t="n">
        <f aca="false">OphrsIn!L234/SurveyHrsIn!L235</f>
        <v>0.9125</v>
      </c>
      <c r="M235" s="70" t="n">
        <f aca="false">OphrsIn!M234/SurveyHrsIn!M235</f>
        <v>0.989166666666667</v>
      </c>
      <c r="N235" s="70" t="n">
        <f aca="false">OphrsIn!N234/SurveyHrsIn!N235</f>
        <v>0.952822580645161</v>
      </c>
      <c r="O235" s="70" t="n">
        <f aca="false">OphrsIn!O234/SurveyHrsIn!O235</f>
        <v>0.728333333333333</v>
      </c>
      <c r="P235" s="70" t="n">
        <f aca="false">OphrsIn!P234/SurveyHrsIn!P235</f>
        <v>0.698790322580645</v>
      </c>
      <c r="Q235" s="70" t="n">
        <f aca="false">OphrsIn!Q234/SurveyHrsIn!Q235</f>
        <v>0</v>
      </c>
      <c r="R235" s="70" t="n">
        <f aca="false">OphrsIn!R234/SurveyHrsIn!R235</f>
        <v>0</v>
      </c>
      <c r="S235" s="70" t="n">
        <f aca="false">OphrsIn!S234/SurveyHrsIn!S235</f>
        <v>0.0407258064516129</v>
      </c>
      <c r="T235" s="70" t="n">
        <f aca="false">OphrsIn!T234/SurveyHrsIn!T235</f>
        <v>0.94625</v>
      </c>
      <c r="U235" s="70" t="n">
        <f aca="false">OphrsIn!U234/SurveyHrsIn!U235</f>
        <v>0.991532258064516</v>
      </c>
      <c r="V235" s="70" t="n">
        <f aca="false">OphrsIn!V234/SurveyHrsIn!V235</f>
        <v>0.972777777777778</v>
      </c>
      <c r="W235" s="70" t="n">
        <f aca="false">OphrsIn!W234/SurveyHrsIn!W235</f>
        <v>0.996370967741936</v>
      </c>
      <c r="X235" s="70" t="n">
        <f aca="false">OphrsIn!X234/SurveyHrsIn!X235</f>
        <v>0.984811827956989</v>
      </c>
      <c r="Y235" s="70" t="n">
        <f aca="false">OphrsIn!Y234/SurveyHrsIn!Y235</f>
        <v>0.971666666666667</v>
      </c>
      <c r="Z235" s="70" t="n">
        <f aca="false">OphrsIn!Z234/SurveyHrsIn!Z235</f>
        <v>0.974731182795699</v>
      </c>
      <c r="AA235" s="70" t="n">
        <f aca="false">OphrsIn!AA234/SurveyHrsIn!AA235</f>
        <v>0.991111111111111</v>
      </c>
      <c r="AB235" s="70" t="n">
        <f aca="false">OphrsIn!AB234/SurveyHrsIn!AB235</f>
        <v>0.979166666666667</v>
      </c>
      <c r="AC235" s="70" t="n">
        <f aca="false">OphrsIn!AC234/SurveyHrsIn!AC235</f>
        <v>0.99986559139785</v>
      </c>
      <c r="AD235" s="70" t="n">
        <f aca="false">OphrsIn!AD234/SurveyHrsIn!AD235</f>
        <v>0.995535714285714</v>
      </c>
      <c r="AE235" s="70" t="n">
        <f aca="false">OphrsIn!AE234/SurveyHrsIn!AE235</f>
        <v>0.976024865591398</v>
      </c>
      <c r="AF235" s="70"/>
      <c r="AG235" s="70"/>
      <c r="AH235" s="70"/>
      <c r="AI235" s="70"/>
      <c r="AJ235" s="70"/>
      <c r="AK235" s="70"/>
      <c r="AL235" s="70"/>
      <c r="AM235" s="70"/>
      <c r="AN235" s="70"/>
      <c r="AO235" s="70" t="n">
        <f aca="false">AVERAGE(E235:P235)</f>
        <v>0.866978381329049</v>
      </c>
      <c r="AP235" s="70" t="n">
        <f aca="false">AVERAGE(Q235:AB235)</f>
        <v>0.737428688769415</v>
      </c>
      <c r="AQ235" s="70" t="n">
        <f aca="false">AVERAGE(AC235:AN235)</f>
        <v>0.990475390424987</v>
      </c>
      <c r="AR235" s="70" t="n">
        <f aca="false">AVERAGE(E235:G235)</f>
        <v>0.949950562353232</v>
      </c>
      <c r="AS235" s="70" t="n">
        <f aca="false">AVERAGE(H235:J235)</f>
        <v>0.770642174432497</v>
      </c>
      <c r="AT235" s="70" t="n">
        <f aca="false">AVERAGE(K235:M235)</f>
        <v>0.954005376344086</v>
      </c>
      <c r="AU235" s="70" t="n">
        <f aca="false">AVERAGE(N235:P235)</f>
        <v>0.79331541218638</v>
      </c>
      <c r="AV235" s="70" t="n">
        <f aca="false">AVERAGE(Q235:S235)</f>
        <v>0.0135752688172043</v>
      </c>
      <c r="AW235" s="70" t="n">
        <f aca="false">AVERAGE(T235:V235)</f>
        <v>0.970186678614098</v>
      </c>
      <c r="AX235" s="70" t="n">
        <f aca="false">AVERAGE(W235:Y235)</f>
        <v>0.984283154121864</v>
      </c>
      <c r="AY235" s="70" t="n">
        <f aca="false">AVERAGE(Z235:AB235)</f>
        <v>0.981669653524492</v>
      </c>
      <c r="AZ235" s="70" t="n">
        <f aca="false">AVERAGE(AC235:AE235)</f>
        <v>0.990475390424987</v>
      </c>
    </row>
    <row r="236" customFormat="false" ht="12.75" hidden="true" customHeight="false" outlineLevel="0" collapsed="false">
      <c r="A236" s="69" t="s">
        <v>12</v>
      </c>
      <c r="B236" s="69" t="n">
        <v>1</v>
      </c>
      <c r="C236" s="69" t="n">
        <v>226</v>
      </c>
      <c r="D236" s="70" t="n">
        <f aca="false">OphrsIn!D235/SurveyHrsIn!D236</f>
        <v>0.751344086021505</v>
      </c>
      <c r="E236" s="70" t="n">
        <f aca="false">OphrsIn!E235/SurveyHrsIn!E236</f>
        <v>1</v>
      </c>
      <c r="F236" s="70" t="n">
        <f aca="false">OphrsIn!F235/SurveyHrsIn!F236</f>
        <v>0.857327586206897</v>
      </c>
      <c r="G236" s="70" t="n">
        <f aca="false">OphrsIn!G235/SurveyHrsIn!G236</f>
        <v>0.87244623655914</v>
      </c>
      <c r="H236" s="70" t="n">
        <f aca="false">OphrsIn!H235/SurveyHrsIn!H236</f>
        <v>0.975</v>
      </c>
      <c r="I236" s="70" t="n">
        <f aca="false">OphrsIn!I235/SurveyHrsIn!I236</f>
        <v>0.966801075268817</v>
      </c>
      <c r="J236" s="70" t="n">
        <f aca="false">OphrsIn!J235/SurveyHrsIn!J236</f>
        <v>0.912361111111111</v>
      </c>
      <c r="K236" s="70" t="n">
        <f aca="false">OphrsIn!K235/SurveyHrsIn!K236</f>
        <v>0.914381720430108</v>
      </c>
      <c r="L236" s="70" t="n">
        <f aca="false">OphrsIn!L235/SurveyHrsIn!L236</f>
        <v>0.830241935483871</v>
      </c>
      <c r="M236" s="70" t="n">
        <f aca="false">OphrsIn!M235/SurveyHrsIn!M236</f>
        <v>0.977777777777778</v>
      </c>
      <c r="N236" s="70" t="n">
        <f aca="false">OphrsIn!N235/SurveyHrsIn!N236</f>
        <v>0.903360215053764</v>
      </c>
      <c r="O236" s="70" t="n">
        <f aca="false">OphrsIn!O235/SurveyHrsIn!O236</f>
        <v>0.991527777777778</v>
      </c>
      <c r="P236" s="70" t="n">
        <f aca="false">OphrsIn!P235/SurveyHrsIn!P236</f>
        <v>0.99758064516129</v>
      </c>
      <c r="Q236" s="70" t="n">
        <f aca="false">OphrsIn!Q235/SurveyHrsIn!Q236</f>
        <v>0.996102150537634</v>
      </c>
      <c r="R236" s="70" t="n">
        <f aca="false">OphrsIn!R235/SurveyHrsIn!R236</f>
        <v>0.98764880952381</v>
      </c>
      <c r="S236" s="70" t="n">
        <f aca="false">OphrsIn!S235/SurveyHrsIn!S236</f>
        <v>0.919489247311828</v>
      </c>
      <c r="T236" s="70" t="n">
        <f aca="false">OphrsIn!T235/SurveyHrsIn!T236</f>
        <v>0.930277777777778</v>
      </c>
      <c r="U236" s="70" t="n">
        <f aca="false">OphrsIn!U235/SurveyHrsIn!U236</f>
        <v>0.961290322580645</v>
      </c>
      <c r="V236" s="70" t="n">
        <f aca="false">OphrsIn!V235/SurveyHrsIn!V236</f>
        <v>0.94875</v>
      </c>
      <c r="W236" s="70" t="n">
        <f aca="false">OphrsIn!W235/SurveyHrsIn!W236</f>
        <v>0.926881720430108</v>
      </c>
      <c r="X236" s="70" t="n">
        <f aca="false">OphrsIn!X235/SurveyHrsIn!X236</f>
        <v>0.947715053763441</v>
      </c>
      <c r="Y236" s="70" t="n">
        <f aca="false">OphrsIn!Y235/SurveyHrsIn!Y236</f>
        <v>0.987361111111111</v>
      </c>
      <c r="Z236" s="70" t="n">
        <f aca="false">OphrsIn!Z235/SurveyHrsIn!Z236</f>
        <v>0.982930107526882</v>
      </c>
      <c r="AA236" s="70" t="n">
        <f aca="false">OphrsIn!AA235/SurveyHrsIn!AA236</f>
        <v>0.964027777777778</v>
      </c>
      <c r="AB236" s="70" t="n">
        <f aca="false">OphrsIn!AB235/SurveyHrsIn!AB236</f>
        <v>0.999731182795699</v>
      </c>
      <c r="AC236" s="70" t="n">
        <f aca="false">OphrsIn!AC235/SurveyHrsIn!AC236</f>
        <v>1</v>
      </c>
      <c r="AD236" s="70" t="n">
        <f aca="false">OphrsIn!AD235/SurveyHrsIn!AD236</f>
        <v>0.994345238095238</v>
      </c>
      <c r="AE236" s="70" t="n">
        <f aca="false">OphrsIn!AE235/SurveyHrsIn!AE236</f>
        <v>0.955164650537634</v>
      </c>
      <c r="AF236" s="70"/>
      <c r="AG236" s="70"/>
      <c r="AH236" s="70"/>
      <c r="AI236" s="70"/>
      <c r="AJ236" s="70"/>
      <c r="AK236" s="70"/>
      <c r="AL236" s="70"/>
      <c r="AM236" s="70"/>
      <c r="AN236" s="70"/>
      <c r="AO236" s="70" t="n">
        <f aca="false">AVERAGE(E236:P236)</f>
        <v>0.933233840069213</v>
      </c>
      <c r="AP236" s="70" t="n">
        <f aca="false">AVERAGE(Q236:AB236)</f>
        <v>0.962683771761393</v>
      </c>
      <c r="AQ236" s="70" t="n">
        <f aca="false">AVERAGE(AC236:AN236)</f>
        <v>0.983169962877624</v>
      </c>
      <c r="AR236" s="70" t="n">
        <f aca="false">AVERAGE(E236:G236)</f>
        <v>0.909924607588679</v>
      </c>
      <c r="AS236" s="70" t="n">
        <f aca="false">AVERAGE(H236:J236)</f>
        <v>0.951387395459976</v>
      </c>
      <c r="AT236" s="70" t="n">
        <f aca="false">AVERAGE(K236:M236)</f>
        <v>0.907467144563919</v>
      </c>
      <c r="AU236" s="70" t="n">
        <f aca="false">AVERAGE(N236:P236)</f>
        <v>0.964156212664277</v>
      </c>
      <c r="AV236" s="70" t="n">
        <f aca="false">AVERAGE(Q236:S236)</f>
        <v>0.967746735791091</v>
      </c>
      <c r="AW236" s="70" t="n">
        <f aca="false">AVERAGE(T236:V236)</f>
        <v>0.946772700119474</v>
      </c>
      <c r="AX236" s="70" t="n">
        <f aca="false">AVERAGE(W236:Y236)</f>
        <v>0.95398596176822</v>
      </c>
      <c r="AY236" s="70" t="n">
        <f aca="false">AVERAGE(Z236:AB236)</f>
        <v>0.982229689366786</v>
      </c>
      <c r="AZ236" s="70" t="n">
        <f aca="false">AVERAGE(AC236:AE236)</f>
        <v>0.983169962877624</v>
      </c>
    </row>
    <row r="237" customFormat="false" ht="12.75" hidden="true" customHeight="false" outlineLevel="0" collapsed="false">
      <c r="A237" s="69" t="s">
        <v>12</v>
      </c>
      <c r="B237" s="69" t="n">
        <v>1</v>
      </c>
      <c r="C237" s="69" t="n">
        <v>227</v>
      </c>
      <c r="D237" s="70" t="n">
        <f aca="false">OphrsIn!D236/SurveyHrsIn!D237</f>
        <v>0.832930107526882</v>
      </c>
      <c r="E237" s="70" t="n">
        <f aca="false">OphrsIn!E236/SurveyHrsIn!E237</f>
        <v>0.543010752688172</v>
      </c>
      <c r="F237" s="70" t="n">
        <f aca="false">OphrsIn!F236/SurveyHrsIn!F237</f>
        <v>0.985057471264368</v>
      </c>
      <c r="G237" s="70" t="n">
        <f aca="false">OphrsIn!G236/SurveyHrsIn!G237</f>
        <v>0.938709677419355</v>
      </c>
      <c r="H237" s="70" t="n">
        <f aca="false">OphrsIn!H236/SurveyHrsIn!H237</f>
        <v>0.544444444444444</v>
      </c>
      <c r="I237" s="70" t="n">
        <f aca="false">OphrsIn!I236/SurveyHrsIn!I237</f>
        <v>0.985483870967742</v>
      </c>
      <c r="J237" s="70" t="n">
        <f aca="false">OphrsIn!J236/SurveyHrsIn!J237</f>
        <v>0.888333333333333</v>
      </c>
      <c r="K237" s="70" t="n">
        <f aca="false">OphrsIn!K236/SurveyHrsIn!K237</f>
        <v>0.922849462365591</v>
      </c>
      <c r="L237" s="70" t="n">
        <f aca="false">OphrsIn!L236/SurveyHrsIn!L237</f>
        <v>0.937096774193548</v>
      </c>
      <c r="M237" s="70" t="n">
        <f aca="false">OphrsIn!M236/SurveyHrsIn!M237</f>
        <v>0.852222222222222</v>
      </c>
      <c r="N237" s="70" t="n">
        <f aca="false">OphrsIn!N236/SurveyHrsIn!N237</f>
        <v>0.951747311827957</v>
      </c>
      <c r="O237" s="70" t="n">
        <f aca="false">OphrsIn!O236/SurveyHrsIn!O237</f>
        <v>0.925833333333333</v>
      </c>
      <c r="P237" s="70" t="n">
        <f aca="false">OphrsIn!P236/SurveyHrsIn!P237</f>
        <v>0.888440860215054</v>
      </c>
      <c r="Q237" s="70" t="n">
        <f aca="false">OphrsIn!Q236/SurveyHrsIn!Q237</f>
        <v>0.929704301075269</v>
      </c>
      <c r="R237" s="70" t="n">
        <f aca="false">OphrsIn!R236/SurveyHrsIn!R237</f>
        <v>0.870982142857143</v>
      </c>
      <c r="S237" s="70" t="n">
        <f aca="false">OphrsIn!S236/SurveyHrsIn!S237</f>
        <v>0.918145161290323</v>
      </c>
      <c r="T237" s="70" t="n">
        <f aca="false">OphrsIn!T236/SurveyHrsIn!T237</f>
        <v>0.954166666666667</v>
      </c>
      <c r="U237" s="70" t="n">
        <f aca="false">OphrsIn!U236/SurveyHrsIn!U237</f>
        <v>0.976747311827957</v>
      </c>
      <c r="V237" s="70" t="n">
        <f aca="false">OphrsIn!V236/SurveyHrsIn!V237</f>
        <v>0.990972222222222</v>
      </c>
      <c r="W237" s="70" t="n">
        <f aca="false">OphrsIn!W236/SurveyHrsIn!W237</f>
        <v>0.964247311827957</v>
      </c>
      <c r="X237" s="70" t="n">
        <f aca="false">OphrsIn!X236/SurveyHrsIn!X237</f>
        <v>0.946102150537634</v>
      </c>
      <c r="Y237" s="70" t="n">
        <f aca="false">OphrsIn!Y236/SurveyHrsIn!Y237</f>
        <v>0.99375</v>
      </c>
      <c r="Z237" s="70" t="n">
        <f aca="false">OphrsIn!Z236/SurveyHrsIn!Z237</f>
        <v>0.999596774193548</v>
      </c>
      <c r="AA237" s="70" t="n">
        <f aca="false">OphrsIn!AA236/SurveyHrsIn!AA237</f>
        <v>0.983472222222222</v>
      </c>
      <c r="AB237" s="70" t="n">
        <f aca="false">OphrsIn!AB236/SurveyHrsIn!AB237</f>
        <v>0.626478494623656</v>
      </c>
      <c r="AC237" s="70" t="n">
        <f aca="false">OphrsIn!AC236/SurveyHrsIn!AC237</f>
        <v>0</v>
      </c>
      <c r="AD237" s="70" t="n">
        <f aca="false">OphrsIn!AD236/SurveyHrsIn!AD237</f>
        <v>0.000446428571428571</v>
      </c>
      <c r="AE237" s="70" t="n">
        <f aca="false">OphrsIn!AE236/SurveyHrsIn!AE237</f>
        <v>0</v>
      </c>
      <c r="AF237" s="70"/>
      <c r="AG237" s="70"/>
      <c r="AH237" s="70"/>
      <c r="AI237" s="70"/>
      <c r="AJ237" s="70"/>
      <c r="AK237" s="70"/>
      <c r="AL237" s="70"/>
      <c r="AM237" s="70"/>
      <c r="AN237" s="70"/>
      <c r="AO237" s="70" t="n">
        <f aca="false">AVERAGE(E237:P237)</f>
        <v>0.863602459522927</v>
      </c>
      <c r="AP237" s="70" t="n">
        <f aca="false">AVERAGE(Q237:AB237)</f>
        <v>0.92953039661205</v>
      </c>
      <c r="AQ237" s="70" t="n">
        <f aca="false">AVERAGE(AC237:AN237)</f>
        <v>0.000148809523809524</v>
      </c>
      <c r="AR237" s="70" t="n">
        <f aca="false">AVERAGE(E237:G237)</f>
        <v>0.822259300457298</v>
      </c>
      <c r="AS237" s="70" t="n">
        <f aca="false">AVERAGE(H237:J237)</f>
        <v>0.806087216248507</v>
      </c>
      <c r="AT237" s="70" t="n">
        <f aca="false">AVERAGE(K237:M237)</f>
        <v>0.904056152927121</v>
      </c>
      <c r="AU237" s="70" t="n">
        <f aca="false">AVERAGE(N237:P237)</f>
        <v>0.922007168458781</v>
      </c>
      <c r="AV237" s="70" t="n">
        <f aca="false">AVERAGE(Q237:S237)</f>
        <v>0.906277201740911</v>
      </c>
      <c r="AW237" s="70" t="n">
        <f aca="false">AVERAGE(T237:V237)</f>
        <v>0.973962066905615</v>
      </c>
      <c r="AX237" s="70" t="n">
        <f aca="false">AVERAGE(W237:Y237)</f>
        <v>0.968033154121864</v>
      </c>
      <c r="AY237" s="70" t="n">
        <f aca="false">AVERAGE(Z237:AB237)</f>
        <v>0.869849163679809</v>
      </c>
      <c r="AZ237" s="70" t="n">
        <f aca="false">AVERAGE(AC237:AE237)</f>
        <v>0.000148809523809524</v>
      </c>
    </row>
    <row r="238" customFormat="false" ht="12.75" hidden="true" customHeight="false" outlineLevel="0" collapsed="false">
      <c r="A238" s="69" t="s">
        <v>12</v>
      </c>
      <c r="B238" s="69" t="n">
        <v>1</v>
      </c>
      <c r="C238" s="69" t="n">
        <v>228</v>
      </c>
      <c r="D238" s="70" t="n">
        <f aca="false">OphrsIn!D237/SurveyHrsIn!D238</f>
        <v>0.754032258064516</v>
      </c>
      <c r="E238" s="70" t="n">
        <f aca="false">OphrsIn!E237/SurveyHrsIn!E238</f>
        <v>0.608870967741936</v>
      </c>
      <c r="F238" s="70" t="n">
        <f aca="false">OphrsIn!F237/SurveyHrsIn!F238</f>
        <v>0</v>
      </c>
      <c r="G238" s="70" t="n">
        <f aca="false">OphrsIn!G237/SurveyHrsIn!G238</f>
        <v>0.788844086021505</v>
      </c>
      <c r="H238" s="70" t="n">
        <f aca="false">OphrsIn!H237/SurveyHrsIn!H238</f>
        <v>0.8125</v>
      </c>
      <c r="I238" s="70" t="n">
        <f aca="false">OphrsIn!I237/SurveyHrsIn!I238</f>
        <v>0.238709677419355</v>
      </c>
      <c r="J238" s="70" t="n">
        <f aca="false">OphrsIn!J237/SurveyHrsIn!J238</f>
        <v>0.252916666666667</v>
      </c>
      <c r="K238" s="70" t="n">
        <f aca="false">OphrsIn!K237/SurveyHrsIn!K238</f>
        <v>0.86989247311828</v>
      </c>
      <c r="L238" s="70" t="n">
        <f aca="false">OphrsIn!L237/SurveyHrsIn!L238</f>
        <v>0.929435483870968</v>
      </c>
      <c r="M238" s="70" t="n">
        <f aca="false">OphrsIn!M237/SurveyHrsIn!M238</f>
        <v>0.972222222222222</v>
      </c>
      <c r="N238" s="70" t="n">
        <f aca="false">OphrsIn!N237/SurveyHrsIn!N238</f>
        <v>0.933064516129032</v>
      </c>
      <c r="O238" s="70" t="n">
        <f aca="false">OphrsIn!O237/SurveyHrsIn!O238</f>
        <v>0.973055555555556</v>
      </c>
      <c r="P238" s="70" t="n">
        <f aca="false">OphrsIn!P237/SurveyHrsIn!P238</f>
        <v>0.972715053763441</v>
      </c>
      <c r="Q238" s="70" t="n">
        <f aca="false">OphrsIn!Q237/SurveyHrsIn!Q238</f>
        <v>0.980779569892473</v>
      </c>
      <c r="R238" s="70" t="n">
        <f aca="false">OphrsIn!R237/SurveyHrsIn!R238</f>
        <v>0.990773809523809</v>
      </c>
      <c r="S238" s="70" t="n">
        <f aca="false">OphrsIn!S237/SurveyHrsIn!S238</f>
        <v>0.955510752688172</v>
      </c>
      <c r="T238" s="70" t="n">
        <f aca="false">OphrsIn!T237/SurveyHrsIn!T238</f>
        <v>0.875694444444444</v>
      </c>
      <c r="U238" s="70" t="n">
        <f aca="false">OphrsIn!U237/SurveyHrsIn!U238</f>
        <v>0.935215053763441</v>
      </c>
      <c r="V238" s="70" t="n">
        <f aca="false">OphrsIn!V237/SurveyHrsIn!V238</f>
        <v>0.930277777777778</v>
      </c>
      <c r="W238" s="70" t="n">
        <f aca="false">OphrsIn!W237/SurveyHrsIn!W238</f>
        <v>0.466801075268817</v>
      </c>
      <c r="X238" s="70" t="n">
        <f aca="false">OphrsIn!X237/SurveyHrsIn!X238</f>
        <v>0.969489247311828</v>
      </c>
      <c r="Y238" s="70" t="n">
        <f aca="false">OphrsIn!Y237/SurveyHrsIn!Y238</f>
        <v>0.905</v>
      </c>
      <c r="Z238" s="70" t="n">
        <f aca="false">OphrsIn!Z237/SurveyHrsIn!Z238</f>
        <v>0.919086021505376</v>
      </c>
      <c r="AA238" s="70" t="n">
        <f aca="false">OphrsIn!AA237/SurveyHrsIn!AA238</f>
        <v>0.9675</v>
      </c>
      <c r="AB238" s="70" t="n">
        <f aca="false">OphrsIn!AB237/SurveyHrsIn!AB238</f>
        <v>0.681720430107527</v>
      </c>
      <c r="AC238" s="70" t="n">
        <f aca="false">OphrsIn!AC237/SurveyHrsIn!AC238</f>
        <v>0.935618279569893</v>
      </c>
      <c r="AD238" s="70" t="n">
        <f aca="false">OphrsIn!AD237/SurveyHrsIn!AD238</f>
        <v>0.9875</v>
      </c>
      <c r="AE238" s="70" t="n">
        <f aca="false">OphrsIn!AE237/SurveyHrsIn!AE238</f>
        <v>0.970043279569893</v>
      </c>
      <c r="AF238" s="70"/>
      <c r="AG238" s="70"/>
      <c r="AH238" s="70"/>
      <c r="AI238" s="70"/>
      <c r="AJ238" s="70"/>
      <c r="AK238" s="70"/>
      <c r="AL238" s="70"/>
      <c r="AM238" s="70"/>
      <c r="AN238" s="70"/>
      <c r="AO238" s="70" t="n">
        <f aca="false">AVERAGE(E238:P238)</f>
        <v>0.696018891875747</v>
      </c>
      <c r="AP238" s="70" t="n">
        <f aca="false">AVERAGE(Q238:AB238)</f>
        <v>0.881487348523639</v>
      </c>
      <c r="AQ238" s="70" t="n">
        <f aca="false">AVERAGE(AC238:AN238)</f>
        <v>0.964387186379928</v>
      </c>
      <c r="AR238" s="70" t="n">
        <f aca="false">AVERAGE(E238:G238)</f>
        <v>0.465905017921147</v>
      </c>
      <c r="AS238" s="70" t="n">
        <f aca="false">AVERAGE(H238:J238)</f>
        <v>0.434708781362007</v>
      </c>
      <c r="AT238" s="70" t="n">
        <f aca="false">AVERAGE(K238:M238)</f>
        <v>0.923850059737157</v>
      </c>
      <c r="AU238" s="70" t="n">
        <f aca="false">AVERAGE(N238:P238)</f>
        <v>0.959611708482676</v>
      </c>
      <c r="AV238" s="70" t="n">
        <f aca="false">AVERAGE(Q238:S238)</f>
        <v>0.975688044034818</v>
      </c>
      <c r="AW238" s="70" t="n">
        <f aca="false">AVERAGE(T238:V238)</f>
        <v>0.913729091995221</v>
      </c>
      <c r="AX238" s="70" t="n">
        <f aca="false">AVERAGE(W238:Y238)</f>
        <v>0.780430107526882</v>
      </c>
      <c r="AY238" s="70" t="n">
        <f aca="false">AVERAGE(Z238:AB238)</f>
        <v>0.856102150537634</v>
      </c>
      <c r="AZ238" s="70" t="n">
        <f aca="false">AVERAGE(AC238:AE238)</f>
        <v>0.964387186379928</v>
      </c>
    </row>
    <row r="239" customFormat="false" ht="12.75" hidden="true" customHeight="false" outlineLevel="0" collapsed="false">
      <c r="A239" s="69" t="s">
        <v>12</v>
      </c>
      <c r="B239" s="69" t="n">
        <v>1</v>
      </c>
      <c r="C239" s="69" t="n">
        <v>229</v>
      </c>
      <c r="D239" s="70" t="n">
        <f aca="false">OphrsIn!D238/SurveyHrsIn!D239</f>
        <v>0.854838709677419</v>
      </c>
      <c r="E239" s="70" t="n">
        <f aca="false">OphrsIn!E238/SurveyHrsIn!E239</f>
        <v>1</v>
      </c>
      <c r="F239" s="70" t="n">
        <f aca="false">OphrsIn!F238/SurveyHrsIn!F239</f>
        <v>0.997557471264368</v>
      </c>
      <c r="G239" s="70" t="n">
        <f aca="false">OphrsIn!G238/SurveyHrsIn!G239</f>
        <v>0.918951612903226</v>
      </c>
      <c r="H239" s="70" t="n">
        <f aca="false">OphrsIn!H238/SurveyHrsIn!H239</f>
        <v>0.606944444444444</v>
      </c>
      <c r="I239" s="70" t="n">
        <f aca="false">OphrsIn!I238/SurveyHrsIn!I239</f>
        <v>0.943145161290323</v>
      </c>
      <c r="J239" s="70" t="n">
        <f aca="false">OphrsIn!J238/SurveyHrsIn!J239</f>
        <v>0.986111111111111</v>
      </c>
      <c r="K239" s="70" t="n">
        <f aca="false">OphrsIn!K238/SurveyHrsIn!K239</f>
        <v>0.971102150537634</v>
      </c>
      <c r="L239" s="70" t="n">
        <f aca="false">OphrsIn!L238/SurveyHrsIn!L239</f>
        <v>0.95739247311828</v>
      </c>
      <c r="M239" s="70" t="n">
        <f aca="false">OphrsIn!M238/SurveyHrsIn!M239</f>
        <v>0.994305555555556</v>
      </c>
      <c r="N239" s="70" t="n">
        <f aca="false">OphrsIn!N238/SurveyHrsIn!N239</f>
        <v>0.99247311827957</v>
      </c>
      <c r="O239" s="70" t="n">
        <f aca="false">OphrsIn!O238/SurveyHrsIn!O239</f>
        <v>1</v>
      </c>
      <c r="P239" s="70" t="n">
        <f aca="false">OphrsIn!P238/SurveyHrsIn!P239</f>
        <v>0.997311827956989</v>
      </c>
      <c r="Q239" s="70" t="n">
        <f aca="false">OphrsIn!Q238/SurveyHrsIn!Q239</f>
        <v>0.980779569892473</v>
      </c>
      <c r="R239" s="70" t="n">
        <f aca="false">OphrsIn!R238/SurveyHrsIn!R239</f>
        <v>0.888690476190476</v>
      </c>
      <c r="S239" s="70" t="n">
        <f aca="false">OphrsIn!S238/SurveyHrsIn!S239</f>
        <v>0.941129032258065</v>
      </c>
      <c r="T239" s="70" t="n">
        <f aca="false">OphrsIn!T238/SurveyHrsIn!T239</f>
        <v>0.962361111111111</v>
      </c>
      <c r="U239" s="70" t="n">
        <f aca="false">OphrsIn!U238/SurveyHrsIn!U239</f>
        <v>0.980376344086022</v>
      </c>
      <c r="V239" s="70" t="n">
        <f aca="false">OphrsIn!V238/SurveyHrsIn!V239</f>
        <v>0.994166666666667</v>
      </c>
      <c r="W239" s="70" t="n">
        <f aca="false">OphrsIn!W238/SurveyHrsIn!W239</f>
        <v>0.996505376344086</v>
      </c>
      <c r="X239" s="70" t="n">
        <f aca="false">OphrsIn!X238/SurveyHrsIn!X239</f>
        <v>0.970833333333333</v>
      </c>
      <c r="Y239" s="70" t="n">
        <f aca="false">OphrsIn!Y238/SurveyHrsIn!Y239</f>
        <v>0.987777777777778</v>
      </c>
      <c r="Z239" s="70" t="n">
        <f aca="false">OphrsIn!Z238/SurveyHrsIn!Z239</f>
        <v>0.876075268817204</v>
      </c>
      <c r="AA239" s="70" t="n">
        <f aca="false">OphrsIn!AA238/SurveyHrsIn!AA239</f>
        <v>0.97125</v>
      </c>
      <c r="AB239" s="70" t="n">
        <f aca="false">OphrsIn!AB238/SurveyHrsIn!AB239</f>
        <v>0.999462365591398</v>
      </c>
      <c r="AC239" s="70" t="n">
        <f aca="false">OphrsIn!AC238/SurveyHrsIn!AC239</f>
        <v>1</v>
      </c>
      <c r="AD239" s="70" t="n">
        <f aca="false">OphrsIn!AD238/SurveyHrsIn!AD239</f>
        <v>0.992559523809524</v>
      </c>
      <c r="AE239" s="70" t="n">
        <f aca="false">OphrsIn!AE238/SurveyHrsIn!AE239</f>
        <v>0.97732311827957</v>
      </c>
      <c r="AF239" s="70"/>
      <c r="AG239" s="70"/>
      <c r="AH239" s="70"/>
      <c r="AI239" s="70"/>
      <c r="AJ239" s="70"/>
      <c r="AK239" s="70"/>
      <c r="AL239" s="70"/>
      <c r="AM239" s="70"/>
      <c r="AN239" s="70"/>
      <c r="AO239" s="70" t="n">
        <f aca="false">AVERAGE(E239:P239)</f>
        <v>0.947107910538458</v>
      </c>
      <c r="AP239" s="70" t="n">
        <f aca="false">AVERAGE(Q239:AB239)</f>
        <v>0.962450610172384</v>
      </c>
      <c r="AQ239" s="70" t="n">
        <f aca="false">AVERAGE(AC239:AN239)</f>
        <v>0.989960880696365</v>
      </c>
      <c r="AR239" s="70" t="n">
        <f aca="false">AVERAGE(E239:G239)</f>
        <v>0.972169694722531</v>
      </c>
      <c r="AS239" s="70" t="n">
        <f aca="false">AVERAGE(H239:J239)</f>
        <v>0.845400238948626</v>
      </c>
      <c r="AT239" s="70" t="n">
        <f aca="false">AVERAGE(K239:M239)</f>
        <v>0.974266726403823</v>
      </c>
      <c r="AU239" s="70" t="n">
        <f aca="false">AVERAGE(N239:P239)</f>
        <v>0.996594982078853</v>
      </c>
      <c r="AV239" s="70" t="n">
        <f aca="false">AVERAGE(Q239:S239)</f>
        <v>0.936866359447005</v>
      </c>
      <c r="AW239" s="70" t="n">
        <f aca="false">AVERAGE(T239:V239)</f>
        <v>0.978968040621266</v>
      </c>
      <c r="AX239" s="70" t="n">
        <f aca="false">AVERAGE(W239:Y239)</f>
        <v>0.985038829151733</v>
      </c>
      <c r="AY239" s="70" t="n">
        <f aca="false">AVERAGE(Z239:AB239)</f>
        <v>0.948929211469534</v>
      </c>
      <c r="AZ239" s="70" t="n">
        <f aca="false">AVERAGE(AC239:AE239)</f>
        <v>0.989960880696365</v>
      </c>
    </row>
    <row r="240" customFormat="false" ht="12.75" hidden="true" customHeight="false" outlineLevel="0" collapsed="false">
      <c r="A240" s="69" t="s">
        <v>12</v>
      </c>
      <c r="B240" s="69" t="n">
        <v>1</v>
      </c>
      <c r="C240" s="69" t="n">
        <v>230</v>
      </c>
      <c r="D240" s="70" t="n">
        <f aca="false">OphrsIn!D239/SurveyHrsIn!D240</f>
        <v>0.998655913978495</v>
      </c>
      <c r="E240" s="70" t="n">
        <f aca="false">OphrsIn!E239/SurveyHrsIn!E240</f>
        <v>0.94489247311828</v>
      </c>
      <c r="F240" s="70" t="n">
        <f aca="false">OphrsIn!F239/SurveyHrsIn!F240</f>
        <v>0.943103448275862</v>
      </c>
      <c r="G240" s="70" t="n">
        <f aca="false">OphrsIn!G239/SurveyHrsIn!G240</f>
        <v>0.909005376344086</v>
      </c>
      <c r="H240" s="70" t="n">
        <f aca="false">OphrsIn!H239/SurveyHrsIn!H240</f>
        <v>0.717222222222222</v>
      </c>
      <c r="I240" s="70" t="n">
        <f aca="false">OphrsIn!I239/SurveyHrsIn!I240</f>
        <v>0.851612903225807</v>
      </c>
      <c r="J240" s="70" t="n">
        <f aca="false">OphrsIn!J239/SurveyHrsIn!J240</f>
        <v>0.979027777777778</v>
      </c>
      <c r="K240" s="70" t="n">
        <f aca="false">OphrsIn!K239/SurveyHrsIn!K240</f>
        <v>0.921370967741936</v>
      </c>
      <c r="L240" s="70" t="n">
        <f aca="false">OphrsIn!L239/SurveyHrsIn!L240</f>
        <v>0.911424731182796</v>
      </c>
      <c r="M240" s="70" t="n">
        <f aca="false">OphrsIn!M239/SurveyHrsIn!M240</f>
        <v>0.992916666666667</v>
      </c>
      <c r="N240" s="70" t="n">
        <f aca="false">OphrsIn!N239/SurveyHrsIn!N240</f>
        <v>0.991129032258065</v>
      </c>
      <c r="O240" s="70" t="n">
        <f aca="false">OphrsIn!O239/SurveyHrsIn!O240</f>
        <v>0.915138888888889</v>
      </c>
      <c r="P240" s="70" t="n">
        <f aca="false">OphrsIn!P239/SurveyHrsIn!P240</f>
        <v>0.726747311827957</v>
      </c>
      <c r="Q240" s="70" t="n">
        <f aca="false">OphrsIn!Q239/SurveyHrsIn!Q240</f>
        <v>0.982661290322581</v>
      </c>
      <c r="R240" s="70" t="n">
        <f aca="false">OphrsIn!R239/SurveyHrsIn!R240</f>
        <v>0.924851190476191</v>
      </c>
      <c r="S240" s="70" t="n">
        <f aca="false">OphrsIn!S239/SurveyHrsIn!S240</f>
        <v>0.897983870967742</v>
      </c>
      <c r="T240" s="70" t="n">
        <f aca="false">OphrsIn!T239/SurveyHrsIn!T240</f>
        <v>0.980972222222222</v>
      </c>
      <c r="U240" s="70" t="n">
        <f aca="false">OphrsIn!U239/SurveyHrsIn!U240</f>
        <v>0.985483870967742</v>
      </c>
      <c r="V240" s="70" t="n">
        <f aca="false">OphrsIn!V239/SurveyHrsIn!V240</f>
        <v>0.990138888888889</v>
      </c>
      <c r="W240" s="70" t="n">
        <f aca="false">OphrsIn!W239/SurveyHrsIn!W240</f>
        <v>0.999059139784946</v>
      </c>
      <c r="X240" s="70" t="n">
        <f aca="false">OphrsIn!X239/SurveyHrsIn!X240</f>
        <v>0.959677419354839</v>
      </c>
      <c r="Y240" s="70" t="n">
        <f aca="false">OphrsIn!Y239/SurveyHrsIn!Y240</f>
        <v>0.99375</v>
      </c>
      <c r="Z240" s="70" t="n">
        <f aca="false">OphrsIn!Z239/SurveyHrsIn!Z240</f>
        <v>0.953629032258065</v>
      </c>
      <c r="AA240" s="70" t="n">
        <f aca="false">OphrsIn!AA239/SurveyHrsIn!AA240</f>
        <v>0.974027777777778</v>
      </c>
      <c r="AB240" s="70" t="n">
        <f aca="false">OphrsIn!AB239/SurveyHrsIn!AB240</f>
        <v>0.868145161290323</v>
      </c>
      <c r="AC240" s="70" t="n">
        <f aca="false">OphrsIn!AC239/SurveyHrsIn!AC240</f>
        <v>0.689516129032258</v>
      </c>
      <c r="AD240" s="70" t="n">
        <f aca="false">OphrsIn!AD239/SurveyHrsIn!AD240</f>
        <v>0.990029761904762</v>
      </c>
      <c r="AE240" s="70" t="n">
        <f aca="false">OphrsIn!AE239/SurveyHrsIn!AE240</f>
        <v>0.975535752688172</v>
      </c>
      <c r="AF240" s="70"/>
      <c r="AG240" s="70"/>
      <c r="AH240" s="70"/>
      <c r="AI240" s="70"/>
      <c r="AJ240" s="70"/>
      <c r="AK240" s="70"/>
      <c r="AL240" s="70"/>
      <c r="AM240" s="70"/>
      <c r="AN240" s="70"/>
      <c r="AO240" s="70" t="n">
        <f aca="false">AVERAGE(E240:P240)</f>
        <v>0.900299316627529</v>
      </c>
      <c r="AP240" s="70" t="n">
        <f aca="false">AVERAGE(Q240:AB240)</f>
        <v>0.959198322025943</v>
      </c>
      <c r="AQ240" s="70" t="n">
        <f aca="false">AVERAGE(AC240:AN240)</f>
        <v>0.885027214541731</v>
      </c>
      <c r="AR240" s="70" t="n">
        <f aca="false">AVERAGE(E240:G240)</f>
        <v>0.932333765912743</v>
      </c>
      <c r="AS240" s="70" t="n">
        <f aca="false">AVERAGE(H240:J240)</f>
        <v>0.849287634408602</v>
      </c>
      <c r="AT240" s="70" t="n">
        <f aca="false">AVERAGE(K240:M240)</f>
        <v>0.941904121863799</v>
      </c>
      <c r="AU240" s="70" t="n">
        <f aca="false">AVERAGE(N240:P240)</f>
        <v>0.87767174432497</v>
      </c>
      <c r="AV240" s="70" t="n">
        <f aca="false">AVERAGE(Q240:S240)</f>
        <v>0.935165450588838</v>
      </c>
      <c r="AW240" s="70" t="n">
        <f aca="false">AVERAGE(T240:V240)</f>
        <v>0.985531660692951</v>
      </c>
      <c r="AX240" s="70" t="n">
        <f aca="false">AVERAGE(W240:Y240)</f>
        <v>0.984162186379928</v>
      </c>
      <c r="AY240" s="70" t="n">
        <f aca="false">AVERAGE(Z240:AB240)</f>
        <v>0.931933990442055</v>
      </c>
      <c r="AZ240" s="70" t="n">
        <f aca="false">AVERAGE(AC240:AE240)</f>
        <v>0.885027214541731</v>
      </c>
    </row>
    <row r="241" customFormat="false" ht="12.75" hidden="true" customHeight="false" outlineLevel="0" collapsed="false">
      <c r="A241" s="69" t="s">
        <v>12</v>
      </c>
      <c r="B241" s="69" t="n">
        <v>1</v>
      </c>
      <c r="C241" s="69" t="n">
        <v>231</v>
      </c>
      <c r="D241" s="70" t="n">
        <f aca="false">OphrsIn!D240/SurveyHrsIn!D241</f>
        <v>0.956989247311828</v>
      </c>
      <c r="E241" s="70" t="n">
        <f aca="false">OphrsIn!E240/SurveyHrsIn!E241</f>
        <v>0.98252688172043</v>
      </c>
      <c r="F241" s="70" t="n">
        <f aca="false">OphrsIn!F240/SurveyHrsIn!F241</f>
        <v>0.998275862068966</v>
      </c>
      <c r="G241" s="70" t="n">
        <f aca="false">OphrsIn!G240/SurveyHrsIn!G241</f>
        <v>0.907795698924731</v>
      </c>
      <c r="H241" s="70" t="n">
        <f aca="false">OphrsIn!H240/SurveyHrsIn!H241</f>
        <v>0.583055555555556</v>
      </c>
      <c r="I241" s="70" t="n">
        <f aca="false">OphrsIn!I240/SurveyHrsIn!I241</f>
        <v>0.984139784946237</v>
      </c>
      <c r="J241" s="70" t="n">
        <f aca="false">OphrsIn!J240/SurveyHrsIn!J241</f>
        <v>0.930555555555556</v>
      </c>
      <c r="K241" s="70" t="n">
        <f aca="false">OphrsIn!K240/SurveyHrsIn!K241</f>
        <v>0.954032258064516</v>
      </c>
      <c r="L241" s="70" t="n">
        <f aca="false">OphrsIn!L240/SurveyHrsIn!L241</f>
        <v>0.994758064516129</v>
      </c>
      <c r="M241" s="70" t="n">
        <f aca="false">OphrsIn!M240/SurveyHrsIn!M241</f>
        <v>0.995277777777778</v>
      </c>
      <c r="N241" s="70" t="n">
        <f aca="false">OphrsIn!N240/SurveyHrsIn!N241</f>
        <v>0.992741935483871</v>
      </c>
      <c r="O241" s="70" t="n">
        <f aca="false">OphrsIn!O240/SurveyHrsIn!O241</f>
        <v>0</v>
      </c>
      <c r="P241" s="70" t="n">
        <f aca="false">OphrsIn!P240/SurveyHrsIn!P241</f>
        <v>0.596908602150538</v>
      </c>
      <c r="Q241" s="70" t="n">
        <f aca="false">OphrsIn!Q240/SurveyHrsIn!Q241</f>
        <v>0.858064516129032</v>
      </c>
      <c r="R241" s="70" t="n">
        <f aca="false">OphrsIn!R240/SurveyHrsIn!R241</f>
        <v>0.824255952380952</v>
      </c>
      <c r="S241" s="70" t="n">
        <f aca="false">OphrsIn!S240/SurveyHrsIn!S241</f>
        <v>0.954838709677419</v>
      </c>
      <c r="T241" s="70" t="n">
        <f aca="false">OphrsIn!T240/SurveyHrsIn!T241</f>
        <v>0.90125</v>
      </c>
      <c r="U241" s="70" t="n">
        <f aca="false">OphrsIn!U240/SurveyHrsIn!U241</f>
        <v>0.978897849462366</v>
      </c>
      <c r="V241" s="70" t="n">
        <f aca="false">OphrsIn!V240/SurveyHrsIn!V241</f>
        <v>0.908888888888889</v>
      </c>
      <c r="W241" s="70" t="n">
        <f aca="false">OphrsIn!W240/SurveyHrsIn!W241</f>
        <v>0.971774193548387</v>
      </c>
      <c r="X241" s="70" t="n">
        <f aca="false">OphrsIn!X240/SurveyHrsIn!X241</f>
        <v>0.940860215053764</v>
      </c>
      <c r="Y241" s="70" t="n">
        <f aca="false">OphrsIn!Y240/SurveyHrsIn!Y241</f>
        <v>0.987916666666667</v>
      </c>
      <c r="Z241" s="70" t="n">
        <f aca="false">OphrsIn!Z240/SurveyHrsIn!Z241</f>
        <v>0.989784946236559</v>
      </c>
      <c r="AA241" s="70" t="n">
        <f aca="false">OphrsIn!AA240/SurveyHrsIn!AA241</f>
        <v>0.981527777777778</v>
      </c>
      <c r="AB241" s="70" t="n">
        <f aca="false">OphrsIn!AB240/SurveyHrsIn!AB241</f>
        <v>0.99758064516129</v>
      </c>
      <c r="AC241" s="70" t="n">
        <f aca="false">OphrsIn!AC240/SurveyHrsIn!AC241</f>
        <v>0.99986559139785</v>
      </c>
      <c r="AD241" s="70" t="n">
        <f aca="false">OphrsIn!AD240/SurveyHrsIn!AD241</f>
        <v>0.986160714285714</v>
      </c>
      <c r="AE241" s="70" t="n">
        <f aca="false">OphrsIn!AE240/SurveyHrsIn!AE241</f>
        <v>0.914402284946237</v>
      </c>
      <c r="AF241" s="70"/>
      <c r="AG241" s="70"/>
      <c r="AH241" s="70"/>
      <c r="AI241" s="70"/>
      <c r="AJ241" s="70"/>
      <c r="AK241" s="70"/>
      <c r="AL241" s="70"/>
      <c r="AM241" s="70"/>
      <c r="AN241" s="70"/>
      <c r="AO241" s="70" t="n">
        <f aca="false">AVERAGE(E241:P241)</f>
        <v>0.826672331397026</v>
      </c>
      <c r="AP241" s="70" t="n">
        <f aca="false">AVERAGE(Q241:AB241)</f>
        <v>0.941303363415259</v>
      </c>
      <c r="AQ241" s="70" t="n">
        <f aca="false">AVERAGE(AC241:AN241)</f>
        <v>0.966809530209933</v>
      </c>
      <c r="AR241" s="70" t="n">
        <f aca="false">AVERAGE(E241:G241)</f>
        <v>0.962866147571376</v>
      </c>
      <c r="AS241" s="70" t="n">
        <f aca="false">AVERAGE(H241:J241)</f>
        <v>0.832583632019116</v>
      </c>
      <c r="AT241" s="70" t="n">
        <f aca="false">AVERAGE(K241:M241)</f>
        <v>0.981356033452808</v>
      </c>
      <c r="AU241" s="70" t="n">
        <f aca="false">AVERAGE(N241:P241)</f>
        <v>0.529883512544803</v>
      </c>
      <c r="AV241" s="70" t="n">
        <f aca="false">AVERAGE(Q241:S241)</f>
        <v>0.879053059395801</v>
      </c>
      <c r="AW241" s="70" t="n">
        <f aca="false">AVERAGE(T241:V241)</f>
        <v>0.929678912783751</v>
      </c>
      <c r="AX241" s="70" t="n">
        <f aca="false">AVERAGE(W241:Y241)</f>
        <v>0.966850358422939</v>
      </c>
      <c r="AY241" s="70" t="n">
        <f aca="false">AVERAGE(Z241:AB241)</f>
        <v>0.989631123058543</v>
      </c>
      <c r="AZ241" s="70" t="n">
        <f aca="false">AVERAGE(AC241:AE241)</f>
        <v>0.966809530209933</v>
      </c>
    </row>
    <row r="242" customFormat="false" ht="12.75" hidden="true" customHeight="false" outlineLevel="0" collapsed="false">
      <c r="A242" s="69" t="s">
        <v>12</v>
      </c>
      <c r="B242" s="69" t="n">
        <v>1</v>
      </c>
      <c r="C242" s="69" t="n">
        <v>232</v>
      </c>
      <c r="D242" s="70" t="n">
        <f aca="false">OphrsIn!D241/SurveyHrsIn!D242</f>
        <v>1</v>
      </c>
      <c r="E242" s="70" t="n">
        <f aca="false">OphrsIn!E241/SurveyHrsIn!E242</f>
        <v>0.998655913978495</v>
      </c>
      <c r="F242" s="70" t="n">
        <f aca="false">OphrsIn!F241/SurveyHrsIn!F242</f>
        <v>0.990373563218391</v>
      </c>
      <c r="G242" s="70" t="n">
        <f aca="false">OphrsIn!G241/SurveyHrsIn!G242</f>
        <v>0.835618279569893</v>
      </c>
      <c r="H242" s="70" t="n">
        <f aca="false">OphrsIn!H241/SurveyHrsIn!H242</f>
        <v>0.961111111111111</v>
      </c>
      <c r="I242" s="70" t="n">
        <f aca="false">OphrsIn!I241/SurveyHrsIn!I242</f>
        <v>0.987096774193548</v>
      </c>
      <c r="J242" s="70" t="n">
        <f aca="false">OphrsIn!J241/SurveyHrsIn!J242</f>
        <v>0.526388888888889</v>
      </c>
      <c r="K242" s="70" t="n">
        <f aca="false">OphrsIn!K241/SurveyHrsIn!K242</f>
        <v>0.942741935483871</v>
      </c>
      <c r="L242" s="70" t="n">
        <f aca="false">OphrsIn!L241/SurveyHrsIn!L242</f>
        <v>0.996370967741936</v>
      </c>
      <c r="M242" s="70" t="n">
        <f aca="false">OphrsIn!M241/SurveyHrsIn!M242</f>
        <v>0.994166666666667</v>
      </c>
      <c r="N242" s="70" t="n">
        <f aca="false">OphrsIn!N241/SurveyHrsIn!N242</f>
        <v>0.990860215053764</v>
      </c>
      <c r="O242" s="70" t="n">
        <f aca="false">OphrsIn!O241/SurveyHrsIn!O242</f>
        <v>0.986805555555556</v>
      </c>
      <c r="P242" s="70" t="n">
        <f aca="false">OphrsIn!P241/SurveyHrsIn!P242</f>
        <v>0.999059139784946</v>
      </c>
      <c r="Q242" s="70" t="n">
        <f aca="false">OphrsIn!Q241/SurveyHrsIn!Q242</f>
        <v>0.905376344086022</v>
      </c>
      <c r="R242" s="70" t="n">
        <f aca="false">OphrsIn!R241/SurveyHrsIn!R242</f>
        <v>0.976190476190476</v>
      </c>
      <c r="S242" s="70" t="n">
        <f aca="false">OphrsIn!S241/SurveyHrsIn!S242</f>
        <v>0.994758064516129</v>
      </c>
      <c r="T242" s="70" t="n">
        <f aca="false">OphrsIn!T241/SurveyHrsIn!T242</f>
        <v>0.9725</v>
      </c>
      <c r="U242" s="70" t="n">
        <f aca="false">OphrsIn!U241/SurveyHrsIn!U242</f>
        <v>0.987903225806452</v>
      </c>
      <c r="V242" s="70" t="n">
        <f aca="false">OphrsIn!V241/SurveyHrsIn!V242</f>
        <v>0.984027777777778</v>
      </c>
      <c r="W242" s="70" t="n">
        <f aca="false">OphrsIn!W241/SurveyHrsIn!W242</f>
        <v>0.98991935483871</v>
      </c>
      <c r="X242" s="70" t="n">
        <f aca="false">OphrsIn!X241/SurveyHrsIn!X242</f>
        <v>0.954166666666667</v>
      </c>
      <c r="Y242" s="70" t="n">
        <f aca="false">OphrsIn!Y241/SurveyHrsIn!Y242</f>
        <v>0.965</v>
      </c>
      <c r="Z242" s="70" t="n">
        <f aca="false">OphrsIn!Z241/SurveyHrsIn!Z242</f>
        <v>0.983602150537634</v>
      </c>
      <c r="AA242" s="70" t="n">
        <f aca="false">OphrsIn!AA241/SurveyHrsIn!AA242</f>
        <v>0.979722222222222</v>
      </c>
      <c r="AB242" s="70" t="n">
        <f aca="false">OphrsIn!AB241/SurveyHrsIn!AB242</f>
        <v>0.675672043010753</v>
      </c>
      <c r="AC242" s="70" t="n">
        <f aca="false">OphrsIn!AC241/SurveyHrsIn!AC242</f>
        <v>0.972311827956989</v>
      </c>
      <c r="AD242" s="70" t="n">
        <f aca="false">OphrsIn!AD241/SurveyHrsIn!AD242</f>
        <v>0.990773809523809</v>
      </c>
      <c r="AE242" s="70" t="n">
        <f aca="false">OphrsIn!AE241/SurveyHrsIn!AE242</f>
        <v>0.981796639784946</v>
      </c>
      <c r="AF242" s="70"/>
      <c r="AG242" s="70"/>
      <c r="AH242" s="70"/>
      <c r="AI242" s="70"/>
      <c r="AJ242" s="70"/>
      <c r="AK242" s="70"/>
      <c r="AL242" s="70"/>
      <c r="AM242" s="70"/>
      <c r="AN242" s="70"/>
      <c r="AO242" s="70" t="n">
        <f aca="false">AVERAGE(E242:P242)</f>
        <v>0.934104084270589</v>
      </c>
      <c r="AP242" s="70" t="n">
        <f aca="false">AVERAGE(Q242:AB242)</f>
        <v>0.947403193804404</v>
      </c>
      <c r="AQ242" s="70" t="n">
        <f aca="false">AVERAGE(AC242:AN242)</f>
        <v>0.981627425755248</v>
      </c>
      <c r="AR242" s="70" t="n">
        <f aca="false">AVERAGE(E242:G242)</f>
        <v>0.941549252255593</v>
      </c>
      <c r="AS242" s="70" t="n">
        <f aca="false">AVERAGE(H242:J242)</f>
        <v>0.824865591397849</v>
      </c>
      <c r="AT242" s="70" t="n">
        <f aca="false">AVERAGE(K242:M242)</f>
        <v>0.977759856630824</v>
      </c>
      <c r="AU242" s="70" t="n">
        <f aca="false">AVERAGE(N242:P242)</f>
        <v>0.992241636798088</v>
      </c>
      <c r="AV242" s="70" t="n">
        <f aca="false">AVERAGE(Q242:S242)</f>
        <v>0.958774961597542</v>
      </c>
      <c r="AW242" s="70" t="n">
        <f aca="false">AVERAGE(T242:V242)</f>
        <v>0.981477001194743</v>
      </c>
      <c r="AX242" s="70" t="n">
        <f aca="false">AVERAGE(W242:Y242)</f>
        <v>0.969695340501792</v>
      </c>
      <c r="AY242" s="70" t="n">
        <f aca="false">AVERAGE(Z242:AB242)</f>
        <v>0.879665471923536</v>
      </c>
      <c r="AZ242" s="70" t="n">
        <f aca="false">AVERAGE(AC242:AE242)</f>
        <v>0.981627425755248</v>
      </c>
    </row>
    <row r="243" customFormat="false" ht="12.75" hidden="true" customHeight="false" outlineLevel="0" collapsed="false">
      <c r="A243" s="69" t="s">
        <v>12</v>
      </c>
      <c r="B243" s="69" t="n">
        <v>1</v>
      </c>
      <c r="C243" s="69" t="n">
        <v>233</v>
      </c>
      <c r="D243" s="70" t="n">
        <f aca="false">OphrsIn!D242/SurveyHrsIn!D243</f>
        <v>0.821236559139785</v>
      </c>
      <c r="E243" s="70" t="n">
        <f aca="false">OphrsIn!E242/SurveyHrsIn!E243</f>
        <v>0.985215053763441</v>
      </c>
      <c r="F243" s="70" t="n">
        <f aca="false">OphrsIn!F242/SurveyHrsIn!F243</f>
        <v>0.978591954022989</v>
      </c>
      <c r="G243" s="70" t="n">
        <f aca="false">OphrsIn!G242/SurveyHrsIn!G243</f>
        <v>0.878897849462366</v>
      </c>
      <c r="H243" s="70" t="n">
        <f aca="false">OphrsIn!H242/SurveyHrsIn!H243</f>
        <v>0.543055555555556</v>
      </c>
      <c r="I243" s="70" t="n">
        <f aca="false">OphrsIn!I242/SurveyHrsIn!I243</f>
        <v>0.956854838709677</v>
      </c>
      <c r="J243" s="70" t="n">
        <f aca="false">OphrsIn!J242/SurveyHrsIn!J243</f>
        <v>0.939305555555556</v>
      </c>
      <c r="K243" s="70" t="n">
        <f aca="false">OphrsIn!K242/SurveyHrsIn!K243</f>
        <v>0.963575268817204</v>
      </c>
      <c r="L243" s="70" t="n">
        <f aca="false">OphrsIn!L242/SurveyHrsIn!L243</f>
        <v>0.965322580645161</v>
      </c>
      <c r="M243" s="70" t="n">
        <f aca="false">OphrsIn!M242/SurveyHrsIn!M243</f>
        <v>0.951944444444444</v>
      </c>
      <c r="N243" s="70" t="n">
        <f aca="false">OphrsIn!N242/SurveyHrsIn!N243</f>
        <v>0.961021505376344</v>
      </c>
      <c r="O243" s="70" t="n">
        <f aca="false">OphrsIn!O242/SurveyHrsIn!O243</f>
        <v>0.996527777777778</v>
      </c>
      <c r="P243" s="70" t="n">
        <f aca="false">OphrsIn!P242/SurveyHrsIn!P243</f>
        <v>0.927956989247312</v>
      </c>
      <c r="Q243" s="70" t="n">
        <f aca="false">OphrsIn!Q242/SurveyHrsIn!Q243</f>
        <v>0.977822580645161</v>
      </c>
      <c r="R243" s="70" t="n">
        <f aca="false">OphrsIn!R242/SurveyHrsIn!R243</f>
        <v>0.905208333333333</v>
      </c>
      <c r="S243" s="70" t="n">
        <f aca="false">OphrsIn!S242/SurveyHrsIn!S243</f>
        <v>0.88239247311828</v>
      </c>
      <c r="T243" s="70" t="n">
        <f aca="false">OphrsIn!T242/SurveyHrsIn!T243</f>
        <v>0.840277777777778</v>
      </c>
      <c r="U243" s="70" t="n">
        <f aca="false">OphrsIn!U242/SurveyHrsIn!U243</f>
        <v>0.881720430107527</v>
      </c>
      <c r="V243" s="70" t="n">
        <f aca="false">OphrsIn!V242/SurveyHrsIn!V243</f>
        <v>0.863611111111111</v>
      </c>
      <c r="W243" s="70" t="n">
        <f aca="false">OphrsIn!W242/SurveyHrsIn!W243</f>
        <v>0.875940860215054</v>
      </c>
      <c r="X243" s="70" t="n">
        <f aca="false">OphrsIn!X242/SurveyHrsIn!X243</f>
        <v>0.980913978494624</v>
      </c>
      <c r="Y243" s="70" t="n">
        <f aca="false">OphrsIn!Y242/SurveyHrsIn!Y243</f>
        <v>0.879444444444445</v>
      </c>
      <c r="Z243" s="70" t="n">
        <f aca="false">OphrsIn!Z242/SurveyHrsIn!Z243</f>
        <v>0.991532258064516</v>
      </c>
      <c r="AA243" s="70" t="n">
        <f aca="false">OphrsIn!AA242/SurveyHrsIn!AA243</f>
        <v>0.908333333333333</v>
      </c>
      <c r="AB243" s="70" t="n">
        <f aca="false">OphrsIn!AB242/SurveyHrsIn!AB243</f>
        <v>0.844623655913979</v>
      </c>
      <c r="AC243" s="70" t="n">
        <f aca="false">OphrsIn!AC242/SurveyHrsIn!AC243</f>
        <v>0.811962365591398</v>
      </c>
      <c r="AD243" s="70" t="n">
        <f aca="false">OphrsIn!AD242/SurveyHrsIn!AD243</f>
        <v>0.995684523809524</v>
      </c>
      <c r="AE243" s="70" t="n">
        <f aca="false">OphrsIn!AE242/SurveyHrsIn!AE243</f>
        <v>0.983077956989247</v>
      </c>
      <c r="AF243" s="70"/>
      <c r="AG243" s="70"/>
      <c r="AH243" s="70"/>
      <c r="AI243" s="70"/>
      <c r="AJ243" s="70"/>
      <c r="AK243" s="70"/>
      <c r="AL243" s="70"/>
      <c r="AM243" s="70"/>
      <c r="AN243" s="70"/>
      <c r="AO243" s="70" t="n">
        <f aca="false">AVERAGE(E243:P243)</f>
        <v>0.920689114448152</v>
      </c>
      <c r="AP243" s="70" t="n">
        <f aca="false">AVERAGE(Q243:AB243)</f>
        <v>0.902651769713262</v>
      </c>
      <c r="AQ243" s="70" t="n">
        <f aca="false">AVERAGE(AC243:AN243)</f>
        <v>0.93024161546339</v>
      </c>
      <c r="AR243" s="70" t="n">
        <f aca="false">AVERAGE(E243:G243)</f>
        <v>0.947568285749598</v>
      </c>
      <c r="AS243" s="70" t="n">
        <f aca="false">AVERAGE(H243:J243)</f>
        <v>0.813071983273596</v>
      </c>
      <c r="AT243" s="70" t="n">
        <f aca="false">AVERAGE(K243:M243)</f>
        <v>0.960280764635603</v>
      </c>
      <c r="AU243" s="70" t="n">
        <f aca="false">AVERAGE(N243:P243)</f>
        <v>0.961835424133811</v>
      </c>
      <c r="AV243" s="70" t="n">
        <f aca="false">AVERAGE(Q243:S243)</f>
        <v>0.921807795698925</v>
      </c>
      <c r="AW243" s="70" t="n">
        <f aca="false">AVERAGE(T243:V243)</f>
        <v>0.861869772998805</v>
      </c>
      <c r="AX243" s="70" t="n">
        <f aca="false">AVERAGE(W243:Y243)</f>
        <v>0.912099761051374</v>
      </c>
      <c r="AY243" s="70" t="n">
        <f aca="false">AVERAGE(Z243:AB243)</f>
        <v>0.914829749103943</v>
      </c>
      <c r="AZ243" s="70" t="n">
        <f aca="false">AVERAGE(AC243:AE243)</f>
        <v>0.93024161546339</v>
      </c>
    </row>
    <row r="244" customFormat="false" ht="12.75" hidden="true" customHeight="false" outlineLevel="0" collapsed="false">
      <c r="A244" s="69" t="s">
        <v>12</v>
      </c>
      <c r="B244" s="69" t="n">
        <v>1</v>
      </c>
      <c r="C244" s="69" t="n">
        <v>234</v>
      </c>
      <c r="D244" s="70" t="n">
        <f aca="false">OphrsIn!D243/SurveyHrsIn!D244</f>
        <v>0.900537634408602</v>
      </c>
      <c r="E244" s="70" t="n">
        <f aca="false">OphrsIn!E243/SurveyHrsIn!E244</f>
        <v>0.986559139784946</v>
      </c>
      <c r="F244" s="70" t="n">
        <f aca="false">OphrsIn!F243/SurveyHrsIn!F244</f>
        <v>0.985775862068966</v>
      </c>
      <c r="G244" s="70" t="n">
        <f aca="false">OphrsIn!G243/SurveyHrsIn!G244</f>
        <v>0.845295698924731</v>
      </c>
      <c r="H244" s="70" t="n">
        <f aca="false">OphrsIn!H243/SurveyHrsIn!H244</f>
        <v>0.0708333333333333</v>
      </c>
      <c r="I244" s="70" t="n">
        <f aca="false">OphrsIn!I243/SurveyHrsIn!I244</f>
        <v>0</v>
      </c>
      <c r="J244" s="70" t="n">
        <f aca="false">OphrsIn!J243/SurveyHrsIn!J244</f>
        <v>0.776944444444444</v>
      </c>
      <c r="K244" s="70" t="n">
        <f aca="false">OphrsIn!K243/SurveyHrsIn!K244</f>
        <v>0.953360215053763</v>
      </c>
      <c r="L244" s="70" t="n">
        <f aca="false">OphrsIn!L243/SurveyHrsIn!L244</f>
        <v>0.963306451612903</v>
      </c>
      <c r="M244" s="70" t="n">
        <f aca="false">OphrsIn!M243/SurveyHrsIn!M244</f>
        <v>0.935416666666667</v>
      </c>
      <c r="N244" s="70" t="n">
        <f aca="false">OphrsIn!N243/SurveyHrsIn!N244</f>
        <v>0.9625</v>
      </c>
      <c r="O244" s="70" t="n">
        <f aca="false">OphrsIn!O243/SurveyHrsIn!O244</f>
        <v>0.994583333333333</v>
      </c>
      <c r="P244" s="70" t="n">
        <f aca="false">OphrsIn!P243/SurveyHrsIn!P244</f>
        <v>0.477016129032258</v>
      </c>
      <c r="Q244" s="70" t="n">
        <f aca="false">OphrsIn!Q243/SurveyHrsIn!Q244</f>
        <v>0.304166666666667</v>
      </c>
      <c r="R244" s="70" t="n">
        <f aca="false">OphrsIn!R243/SurveyHrsIn!R244</f>
        <v>0.475744047619048</v>
      </c>
      <c r="S244" s="70" t="n">
        <f aca="false">OphrsIn!S243/SurveyHrsIn!S244</f>
        <v>0.992741935483871</v>
      </c>
      <c r="T244" s="70" t="n">
        <f aca="false">OphrsIn!T243/SurveyHrsIn!T244</f>
        <v>0.956527777777778</v>
      </c>
      <c r="U244" s="70" t="n">
        <f aca="false">OphrsIn!U243/SurveyHrsIn!U244</f>
        <v>0.986559139784946</v>
      </c>
      <c r="V244" s="70" t="n">
        <f aca="false">OphrsIn!V243/SurveyHrsIn!V244</f>
        <v>0.969444444444444</v>
      </c>
      <c r="W244" s="70" t="n">
        <f aca="false">OphrsIn!W243/SurveyHrsIn!W244</f>
        <v>0.997043010752688</v>
      </c>
      <c r="X244" s="70" t="n">
        <f aca="false">OphrsIn!X243/SurveyHrsIn!X244</f>
        <v>0.896774193548387</v>
      </c>
      <c r="Y244" s="70" t="n">
        <f aca="false">OphrsIn!Y243/SurveyHrsIn!Y244</f>
        <v>0.795694444444444</v>
      </c>
      <c r="Z244" s="70" t="n">
        <f aca="false">OphrsIn!Z243/SurveyHrsIn!Z244</f>
        <v>0.983467741935484</v>
      </c>
      <c r="AA244" s="70" t="n">
        <f aca="false">OphrsIn!AA243/SurveyHrsIn!AA244</f>
        <v>0.979166666666667</v>
      </c>
      <c r="AB244" s="70" t="n">
        <f aca="false">OphrsIn!AB243/SurveyHrsIn!AB244</f>
        <v>0.728629032258065</v>
      </c>
      <c r="AC244" s="70" t="n">
        <f aca="false">OphrsIn!AC243/SurveyHrsIn!AC244</f>
        <v>0.991397849462366</v>
      </c>
      <c r="AD244" s="70" t="n">
        <f aca="false">OphrsIn!AD243/SurveyHrsIn!AD244</f>
        <v>0.972172619047619</v>
      </c>
      <c r="AE244" s="70" t="n">
        <f aca="false">OphrsIn!AE243/SurveyHrsIn!AE244</f>
        <v>0.918996774193548</v>
      </c>
      <c r="AF244" s="70"/>
      <c r="AG244" s="70"/>
      <c r="AH244" s="70"/>
      <c r="AI244" s="70"/>
      <c r="AJ244" s="70"/>
      <c r="AK244" s="70"/>
      <c r="AL244" s="70"/>
      <c r="AM244" s="70"/>
      <c r="AN244" s="70"/>
      <c r="AO244" s="70" t="n">
        <f aca="false">AVERAGE(E244:P244)</f>
        <v>0.745965939521279</v>
      </c>
      <c r="AP244" s="70" t="n">
        <f aca="false">AVERAGE(Q244:AB244)</f>
        <v>0.838829925115208</v>
      </c>
      <c r="AQ244" s="70" t="n">
        <f aca="false">AVERAGE(AC244:AN244)</f>
        <v>0.960855747567844</v>
      </c>
      <c r="AR244" s="70" t="n">
        <f aca="false">AVERAGE(E244:G244)</f>
        <v>0.939210233592881</v>
      </c>
      <c r="AS244" s="70" t="n">
        <f aca="false">AVERAGE(H244:J244)</f>
        <v>0.282592592592593</v>
      </c>
      <c r="AT244" s="70" t="n">
        <f aca="false">AVERAGE(K244:M244)</f>
        <v>0.950694444444444</v>
      </c>
      <c r="AU244" s="70" t="n">
        <f aca="false">AVERAGE(N244:P244)</f>
        <v>0.811366487455197</v>
      </c>
      <c r="AV244" s="70" t="n">
        <f aca="false">AVERAGE(Q244:S244)</f>
        <v>0.590884216589862</v>
      </c>
      <c r="AW244" s="70" t="n">
        <f aca="false">AVERAGE(T244:V244)</f>
        <v>0.970843787335723</v>
      </c>
      <c r="AX244" s="70" t="n">
        <f aca="false">AVERAGE(W244:Y244)</f>
        <v>0.896503882915173</v>
      </c>
      <c r="AY244" s="70" t="n">
        <f aca="false">AVERAGE(Z244:AB244)</f>
        <v>0.897087813620072</v>
      </c>
      <c r="AZ244" s="70" t="n">
        <f aca="false">AVERAGE(AC244:AE244)</f>
        <v>0.960855747567844</v>
      </c>
    </row>
    <row r="245" customFormat="false" ht="12.75" hidden="true" customHeight="false" outlineLevel="0" collapsed="false">
      <c r="A245" s="69" t="s">
        <v>12</v>
      </c>
      <c r="B245" s="69" t="n">
        <v>1</v>
      </c>
      <c r="C245" s="69" t="n">
        <v>235</v>
      </c>
      <c r="D245" s="70" t="n">
        <f aca="false">OphrsIn!D244/SurveyHrsIn!D245</f>
        <v>0.986559139784946</v>
      </c>
      <c r="E245" s="70" t="n">
        <f aca="false">OphrsIn!E244/SurveyHrsIn!E245</f>
        <v>0.98252688172043</v>
      </c>
      <c r="F245" s="70" t="n">
        <f aca="false">OphrsIn!F244/SurveyHrsIn!F245</f>
        <v>0.892241379310345</v>
      </c>
      <c r="G245" s="70" t="n">
        <f aca="false">OphrsIn!G244/SurveyHrsIn!G245</f>
        <v>0.835483870967742</v>
      </c>
      <c r="H245" s="70" t="n">
        <f aca="false">OphrsIn!H244/SurveyHrsIn!H245</f>
        <v>0.972222222222222</v>
      </c>
      <c r="I245" s="70" t="n">
        <f aca="false">OphrsIn!I244/SurveyHrsIn!I245</f>
        <v>0.925537634408602</v>
      </c>
      <c r="J245" s="70" t="n">
        <f aca="false">OphrsIn!J244/SurveyHrsIn!J245</f>
        <v>0.912777777777778</v>
      </c>
      <c r="K245" s="70" t="n">
        <f aca="false">OphrsIn!K244/SurveyHrsIn!K245</f>
        <v>0.882661290322581</v>
      </c>
      <c r="L245" s="70" t="n">
        <f aca="false">OphrsIn!L244/SurveyHrsIn!L245</f>
        <v>0.936424731182796</v>
      </c>
      <c r="M245" s="70" t="n">
        <f aca="false">OphrsIn!M244/SurveyHrsIn!M245</f>
        <v>0.865138888888889</v>
      </c>
      <c r="N245" s="70" t="n">
        <f aca="false">OphrsIn!N244/SurveyHrsIn!N245</f>
        <v>0.924193548387097</v>
      </c>
      <c r="O245" s="70" t="n">
        <f aca="false">OphrsIn!O244/SurveyHrsIn!O245</f>
        <v>0.964305555555556</v>
      </c>
      <c r="P245" s="70" t="n">
        <f aca="false">OphrsIn!P244/SurveyHrsIn!P245</f>
        <v>0.976209677419355</v>
      </c>
      <c r="Q245" s="70" t="n">
        <f aca="false">OphrsIn!Q244/SurveyHrsIn!Q245</f>
        <v>0.998655913978495</v>
      </c>
      <c r="R245" s="70" t="n">
        <f aca="false">OphrsIn!R244/SurveyHrsIn!R245</f>
        <v>0.990476190476191</v>
      </c>
      <c r="S245" s="70" t="n">
        <f aca="false">OphrsIn!S244/SurveyHrsIn!S245</f>
        <v>0.974327956989247</v>
      </c>
      <c r="T245" s="70" t="n">
        <f aca="false">OphrsIn!T244/SurveyHrsIn!T245</f>
        <v>0.926666666666667</v>
      </c>
      <c r="U245" s="70" t="n">
        <f aca="false">OphrsIn!U244/SurveyHrsIn!U245</f>
        <v>0.938440860215054</v>
      </c>
      <c r="V245" s="70" t="n">
        <f aca="false">OphrsIn!V244/SurveyHrsIn!V245</f>
        <v>0.952916666666667</v>
      </c>
      <c r="W245" s="70" t="n">
        <f aca="false">OphrsIn!W244/SurveyHrsIn!W245</f>
        <v>0.998118279569893</v>
      </c>
      <c r="X245" s="70" t="n">
        <f aca="false">OphrsIn!X244/SurveyHrsIn!X245</f>
        <v>0.861424731182796</v>
      </c>
      <c r="Y245" s="70" t="n">
        <f aca="false">OphrsIn!Y244/SurveyHrsIn!Y245</f>
        <v>0.96375</v>
      </c>
      <c r="Z245" s="70" t="n">
        <f aca="false">OphrsIn!Z244/SurveyHrsIn!Z245</f>
        <v>0.907258064516129</v>
      </c>
      <c r="AA245" s="70" t="n">
        <f aca="false">OphrsIn!AA244/SurveyHrsIn!AA245</f>
        <v>0.906527777777778</v>
      </c>
      <c r="AB245" s="70" t="n">
        <f aca="false">OphrsIn!AB244/SurveyHrsIn!AB245</f>
        <v>0.99986559139785</v>
      </c>
      <c r="AC245" s="70" t="n">
        <f aca="false">OphrsIn!AC244/SurveyHrsIn!AC245</f>
        <v>0.99986559139785</v>
      </c>
      <c r="AD245" s="70" t="n">
        <f aca="false">OphrsIn!AD244/SurveyHrsIn!AD245</f>
        <v>0.991815476190476</v>
      </c>
      <c r="AE245" s="70" t="n">
        <f aca="false">OphrsIn!AE244/SurveyHrsIn!AE245</f>
        <v>0.951639784946237</v>
      </c>
      <c r="AF245" s="70"/>
      <c r="AG245" s="70"/>
      <c r="AH245" s="70"/>
      <c r="AI245" s="70"/>
      <c r="AJ245" s="70"/>
      <c r="AK245" s="70"/>
      <c r="AL245" s="70"/>
      <c r="AM245" s="70"/>
      <c r="AN245" s="70"/>
      <c r="AO245" s="70" t="n">
        <f aca="false">AVERAGE(E245:P245)</f>
        <v>0.922476954846949</v>
      </c>
      <c r="AP245" s="70" t="n">
        <f aca="false">AVERAGE(Q245:AB245)</f>
        <v>0.951535724953064</v>
      </c>
      <c r="AQ245" s="70" t="n">
        <f aca="false">AVERAGE(AC245:AN245)</f>
        <v>0.981106950844854</v>
      </c>
      <c r="AR245" s="70" t="n">
        <f aca="false">AVERAGE(E245:G245)</f>
        <v>0.903417377332839</v>
      </c>
      <c r="AS245" s="70" t="n">
        <f aca="false">AVERAGE(H245:J245)</f>
        <v>0.936845878136201</v>
      </c>
      <c r="AT245" s="70" t="n">
        <f aca="false">AVERAGE(K245:M245)</f>
        <v>0.894741636798088</v>
      </c>
      <c r="AU245" s="70" t="n">
        <f aca="false">AVERAGE(N245:P245)</f>
        <v>0.954902927120669</v>
      </c>
      <c r="AV245" s="70" t="n">
        <f aca="false">AVERAGE(Q245:S245)</f>
        <v>0.987820020481311</v>
      </c>
      <c r="AW245" s="70" t="n">
        <f aca="false">AVERAGE(T245:V245)</f>
        <v>0.939341397849463</v>
      </c>
      <c r="AX245" s="70" t="n">
        <f aca="false">AVERAGE(W245:Y245)</f>
        <v>0.941097670250896</v>
      </c>
      <c r="AY245" s="70" t="n">
        <f aca="false">AVERAGE(Z245:AB245)</f>
        <v>0.937883811230586</v>
      </c>
      <c r="AZ245" s="70" t="n">
        <f aca="false">AVERAGE(AC245:AE245)</f>
        <v>0.981106950844854</v>
      </c>
    </row>
    <row r="246" customFormat="false" ht="12.75" hidden="true" customHeight="false" outlineLevel="0" collapsed="false">
      <c r="A246" s="69" t="s">
        <v>12</v>
      </c>
      <c r="B246" s="69" t="n">
        <v>1</v>
      </c>
      <c r="C246" s="69" t="n">
        <v>236</v>
      </c>
      <c r="D246" s="70" t="n">
        <f aca="false">OphrsIn!D245/SurveyHrsIn!D246</f>
        <v>0.993279569892473</v>
      </c>
      <c r="E246" s="70" t="n">
        <f aca="false">OphrsIn!E245/SurveyHrsIn!E246</f>
        <v>0.931451612903226</v>
      </c>
      <c r="F246" s="70" t="n">
        <f aca="false">OphrsIn!F245/SurveyHrsIn!F246</f>
        <v>0.952729885057471</v>
      </c>
      <c r="G246" s="70" t="n">
        <f aca="false">OphrsIn!G245/SurveyHrsIn!G246</f>
        <v>0.662768817204301</v>
      </c>
      <c r="H246" s="70" t="n">
        <f aca="false">OphrsIn!H245/SurveyHrsIn!H246</f>
        <v>0.898611111111111</v>
      </c>
      <c r="I246" s="70" t="n">
        <f aca="false">OphrsIn!I245/SurveyHrsIn!I246</f>
        <v>0.858467741935484</v>
      </c>
      <c r="J246" s="70" t="n">
        <f aca="false">OphrsIn!J245/SurveyHrsIn!J246</f>
        <v>0.900416666666667</v>
      </c>
      <c r="K246" s="70" t="n">
        <f aca="false">OphrsIn!K245/SurveyHrsIn!K246</f>
        <v>0.859139784946237</v>
      </c>
      <c r="L246" s="70" t="n">
        <f aca="false">OphrsIn!L245/SurveyHrsIn!L246</f>
        <v>0.857930107526882</v>
      </c>
      <c r="M246" s="70" t="n">
        <f aca="false">OphrsIn!M245/SurveyHrsIn!M246</f>
        <v>0.913333333333333</v>
      </c>
      <c r="N246" s="70" t="n">
        <f aca="false">OphrsIn!N245/SurveyHrsIn!N246</f>
        <v>0.983333333333333</v>
      </c>
      <c r="O246" s="70" t="n">
        <f aca="false">OphrsIn!O245/SurveyHrsIn!O246</f>
        <v>0.9975</v>
      </c>
      <c r="P246" s="70" t="n">
        <f aca="false">OphrsIn!P245/SurveyHrsIn!P246</f>
        <v>0.972043010752688</v>
      </c>
      <c r="Q246" s="70" t="n">
        <f aca="false">OphrsIn!Q245/SurveyHrsIn!Q246</f>
        <v>0.978360215053763</v>
      </c>
      <c r="R246" s="70" t="n">
        <f aca="false">OphrsIn!R245/SurveyHrsIn!R246</f>
        <v>0.994196428571429</v>
      </c>
      <c r="S246" s="70" t="n">
        <f aca="false">OphrsIn!S245/SurveyHrsIn!S246</f>
        <v>0.974193548387097</v>
      </c>
      <c r="T246" s="70" t="n">
        <f aca="false">OphrsIn!T245/SurveyHrsIn!T246</f>
        <v>0.954583333333333</v>
      </c>
      <c r="U246" s="70" t="n">
        <f aca="false">OphrsIn!U245/SurveyHrsIn!U246</f>
        <v>0.941801075268817</v>
      </c>
      <c r="V246" s="70" t="n">
        <f aca="false">OphrsIn!V245/SurveyHrsIn!V246</f>
        <v>0.965277777777778</v>
      </c>
      <c r="W246" s="70" t="n">
        <f aca="false">OphrsIn!W245/SurveyHrsIn!W246</f>
        <v>0.914516129032258</v>
      </c>
      <c r="X246" s="70" t="n">
        <f aca="false">OphrsIn!X245/SurveyHrsIn!X246</f>
        <v>0.995430107526882</v>
      </c>
      <c r="Y246" s="70" t="n">
        <f aca="false">OphrsIn!Y245/SurveyHrsIn!Y246</f>
        <v>0.955277777777778</v>
      </c>
      <c r="Z246" s="70" t="n">
        <f aca="false">OphrsIn!Z245/SurveyHrsIn!Z246</f>
        <v>0.986559139784946</v>
      </c>
      <c r="AA246" s="70" t="n">
        <f aca="false">OphrsIn!AA245/SurveyHrsIn!AA246</f>
        <v>0.989861111111111</v>
      </c>
      <c r="AB246" s="70" t="n">
        <f aca="false">OphrsIn!AB245/SurveyHrsIn!AB246</f>
        <v>0.995564516129032</v>
      </c>
      <c r="AC246" s="70" t="n">
        <f aca="false">OphrsIn!AC245/SurveyHrsIn!AC246</f>
        <v>0.971505376344086</v>
      </c>
      <c r="AD246" s="70" t="n">
        <f aca="false">OphrsIn!AD245/SurveyHrsIn!AD246</f>
        <v>0.993154761904762</v>
      </c>
      <c r="AE246" s="70" t="n">
        <f aca="false">OphrsIn!AE245/SurveyHrsIn!AE246</f>
        <v>0.96559435483871</v>
      </c>
      <c r="AF246" s="70"/>
      <c r="AG246" s="70"/>
      <c r="AH246" s="70"/>
      <c r="AI246" s="70"/>
      <c r="AJ246" s="70"/>
      <c r="AK246" s="70"/>
      <c r="AL246" s="70"/>
      <c r="AM246" s="70"/>
      <c r="AN246" s="70"/>
      <c r="AO246" s="70" t="n">
        <f aca="false">AVERAGE(E246:P246)</f>
        <v>0.898977117064228</v>
      </c>
      <c r="AP246" s="70" t="n">
        <f aca="false">AVERAGE(Q246:AB246)</f>
        <v>0.970468429979519</v>
      </c>
      <c r="AQ246" s="70" t="n">
        <f aca="false">AVERAGE(AC246:AN246)</f>
        <v>0.976751497695853</v>
      </c>
      <c r="AR246" s="70" t="n">
        <f aca="false">AVERAGE(E246:G246)</f>
        <v>0.848983438388333</v>
      </c>
      <c r="AS246" s="70" t="n">
        <f aca="false">AVERAGE(H246:J246)</f>
        <v>0.885831839904421</v>
      </c>
      <c r="AT246" s="70" t="n">
        <f aca="false">AVERAGE(K246:M246)</f>
        <v>0.876801075268817</v>
      </c>
      <c r="AU246" s="70" t="n">
        <f aca="false">AVERAGE(N246:P246)</f>
        <v>0.984292114695341</v>
      </c>
      <c r="AV246" s="70" t="n">
        <f aca="false">AVERAGE(Q246:S246)</f>
        <v>0.982250064004096</v>
      </c>
      <c r="AW246" s="70" t="n">
        <f aca="false">AVERAGE(T246:V246)</f>
        <v>0.953887395459976</v>
      </c>
      <c r="AX246" s="70" t="n">
        <f aca="false">AVERAGE(W246:Y246)</f>
        <v>0.955074671445639</v>
      </c>
      <c r="AY246" s="70" t="n">
        <f aca="false">AVERAGE(Z246:AB246)</f>
        <v>0.990661589008363</v>
      </c>
      <c r="AZ246" s="70" t="n">
        <f aca="false">AVERAGE(AC246:AE246)</f>
        <v>0.976751497695853</v>
      </c>
    </row>
    <row r="247" customFormat="false" ht="12.75" hidden="true" customHeight="false" outlineLevel="0" collapsed="false">
      <c r="A247" s="69" t="s">
        <v>12</v>
      </c>
      <c r="B247" s="69" t="n">
        <v>1</v>
      </c>
      <c r="C247" s="69" t="n">
        <v>237</v>
      </c>
      <c r="D247" s="70" t="n">
        <f aca="false">OphrsIn!D246/SurveyHrsIn!D247</f>
        <v>0.948924731182796</v>
      </c>
      <c r="E247" s="70" t="n">
        <f aca="false">OphrsIn!E246/SurveyHrsIn!E247</f>
        <v>0.975806451612903</v>
      </c>
      <c r="F247" s="70" t="n">
        <f aca="false">OphrsIn!F246/SurveyHrsIn!F247</f>
        <v>0.906896551724138</v>
      </c>
      <c r="G247" s="70" t="n">
        <f aca="false">OphrsIn!G246/SurveyHrsIn!G247</f>
        <v>0.846505376344086</v>
      </c>
      <c r="H247" s="70" t="n">
        <f aca="false">OphrsIn!H246/SurveyHrsIn!H247</f>
        <v>0.734722222222222</v>
      </c>
      <c r="I247" s="70" t="n">
        <f aca="false">OphrsIn!I246/SurveyHrsIn!I247</f>
        <v>0.94744623655914</v>
      </c>
      <c r="J247" s="70" t="n">
        <f aca="false">OphrsIn!J246/SurveyHrsIn!J247</f>
        <v>0.978611111111111</v>
      </c>
      <c r="K247" s="70" t="n">
        <f aca="false">OphrsIn!K246/SurveyHrsIn!K247</f>
        <v>0.935752688172043</v>
      </c>
      <c r="L247" s="70" t="n">
        <f aca="false">OphrsIn!L246/SurveyHrsIn!L247</f>
        <v>0.891532258064516</v>
      </c>
      <c r="M247" s="70" t="n">
        <f aca="false">OphrsIn!M246/SurveyHrsIn!M247</f>
        <v>0.947361111111111</v>
      </c>
      <c r="N247" s="70" t="n">
        <f aca="false">OphrsIn!N246/SurveyHrsIn!N247</f>
        <v>0.938844086021505</v>
      </c>
      <c r="O247" s="70" t="n">
        <f aca="false">OphrsIn!O246/SurveyHrsIn!O247</f>
        <v>0.703472222222222</v>
      </c>
      <c r="P247" s="70" t="n">
        <f aca="false">OphrsIn!P246/SurveyHrsIn!P247</f>
        <v>0.815188172043011</v>
      </c>
      <c r="Q247" s="70" t="n">
        <f aca="false">OphrsIn!Q246/SurveyHrsIn!Q247</f>
        <v>0.73508064516129</v>
      </c>
      <c r="R247" s="70" t="n">
        <f aca="false">OphrsIn!R246/SurveyHrsIn!R247</f>
        <v>0.763839285714286</v>
      </c>
      <c r="S247" s="70" t="n">
        <f aca="false">OphrsIn!S246/SurveyHrsIn!S247</f>
        <v>0.866263440860215</v>
      </c>
      <c r="T247" s="70" t="n">
        <f aca="false">OphrsIn!T246/SurveyHrsIn!T247</f>
        <v>0.968888888888889</v>
      </c>
      <c r="U247" s="70" t="n">
        <f aca="false">OphrsIn!U246/SurveyHrsIn!U247</f>
        <v>0.99744623655914</v>
      </c>
      <c r="V247" s="70" t="n">
        <f aca="false">OphrsIn!V246/SurveyHrsIn!V247</f>
        <v>0.317222222222222</v>
      </c>
      <c r="W247" s="70" t="n">
        <f aca="false">OphrsIn!W246/SurveyHrsIn!W247</f>
        <v>0.93991935483871</v>
      </c>
      <c r="X247" s="70" t="n">
        <f aca="false">OphrsIn!X246/SurveyHrsIn!X247</f>
        <v>0.995967741935484</v>
      </c>
      <c r="Y247" s="70" t="n">
        <f aca="false">OphrsIn!Y246/SurveyHrsIn!Y247</f>
        <v>0.989166666666667</v>
      </c>
      <c r="Z247" s="70" t="n">
        <f aca="false">OphrsIn!Z246/SurveyHrsIn!Z247</f>
        <v>0.99502688172043</v>
      </c>
      <c r="AA247" s="70" t="n">
        <f aca="false">OphrsIn!AA246/SurveyHrsIn!AA247</f>
        <v>0.964722222222222</v>
      </c>
      <c r="AB247" s="70" t="n">
        <f aca="false">OphrsIn!AB246/SurveyHrsIn!AB247</f>
        <v>0.99986559139785</v>
      </c>
      <c r="AC247" s="70" t="n">
        <f aca="false">OphrsIn!AC246/SurveyHrsIn!AC247</f>
        <v>1</v>
      </c>
      <c r="AD247" s="70" t="n">
        <f aca="false">OphrsIn!AD246/SurveyHrsIn!AD247</f>
        <v>0.994791666666667</v>
      </c>
      <c r="AE247" s="70" t="n">
        <f aca="false">OphrsIn!AE246/SurveyHrsIn!AE247</f>
        <v>0.974122580645161</v>
      </c>
      <c r="AF247" s="70"/>
      <c r="AG247" s="70"/>
      <c r="AH247" s="70"/>
      <c r="AI247" s="70"/>
      <c r="AJ247" s="70"/>
      <c r="AK247" s="70"/>
      <c r="AL247" s="70"/>
      <c r="AM247" s="70"/>
      <c r="AN247" s="70"/>
      <c r="AO247" s="70" t="n">
        <f aca="false">AVERAGE(E247:P247)</f>
        <v>0.885178207267334</v>
      </c>
      <c r="AP247" s="70" t="n">
        <f aca="false">AVERAGE(Q247:AB247)</f>
        <v>0.877784098182284</v>
      </c>
      <c r="AQ247" s="70" t="n">
        <f aca="false">AVERAGE(AC247:AN247)</f>
        <v>0.989638082437276</v>
      </c>
      <c r="AR247" s="70" t="n">
        <f aca="false">AVERAGE(E247:G247)</f>
        <v>0.909736126560376</v>
      </c>
      <c r="AS247" s="70" t="n">
        <f aca="false">AVERAGE(H247:J247)</f>
        <v>0.886926523297491</v>
      </c>
      <c r="AT247" s="70" t="n">
        <f aca="false">AVERAGE(K247:M247)</f>
        <v>0.92488201911589</v>
      </c>
      <c r="AU247" s="70" t="n">
        <f aca="false">AVERAGE(N247:P247)</f>
        <v>0.81916816009558</v>
      </c>
      <c r="AV247" s="70" t="n">
        <f aca="false">AVERAGE(Q247:S247)</f>
        <v>0.788394457245264</v>
      </c>
      <c r="AW247" s="70" t="n">
        <f aca="false">AVERAGE(T247:V247)</f>
        <v>0.76118578255675</v>
      </c>
      <c r="AX247" s="70" t="n">
        <f aca="false">AVERAGE(W247:Y247)</f>
        <v>0.975017921146953</v>
      </c>
      <c r="AY247" s="70" t="n">
        <f aca="false">AVERAGE(Z247:AB247)</f>
        <v>0.986538231780167</v>
      </c>
      <c r="AZ247" s="70" t="n">
        <f aca="false">AVERAGE(AC247:AE247)</f>
        <v>0.989638082437276</v>
      </c>
    </row>
    <row r="248" customFormat="false" ht="12.75" hidden="true" customHeight="false" outlineLevel="0" collapsed="false">
      <c r="A248" s="69" t="s">
        <v>12</v>
      </c>
      <c r="B248" s="69" t="n">
        <v>1</v>
      </c>
      <c r="C248" s="69" t="n">
        <v>238</v>
      </c>
      <c r="D248" s="70" t="n">
        <f aca="false">OphrsIn!D247/SurveyHrsIn!D248</f>
        <v>0.998655913978495</v>
      </c>
      <c r="E248" s="70" t="n">
        <f aca="false">OphrsIn!E247/SurveyHrsIn!E248</f>
        <v>0.923387096774194</v>
      </c>
      <c r="F248" s="70" t="n">
        <f aca="false">OphrsIn!F247/SurveyHrsIn!F248</f>
        <v>0.984913793103448</v>
      </c>
      <c r="G248" s="70" t="n">
        <f aca="false">OphrsIn!G247/SurveyHrsIn!G248</f>
        <v>0.859408602150538</v>
      </c>
      <c r="H248" s="70" t="n">
        <f aca="false">OphrsIn!H247/SurveyHrsIn!H248</f>
        <v>0.594444444444444</v>
      </c>
      <c r="I248" s="70" t="n">
        <f aca="false">OphrsIn!I247/SurveyHrsIn!I248</f>
        <v>0.952688172043011</v>
      </c>
      <c r="J248" s="70" t="n">
        <f aca="false">OphrsIn!J247/SurveyHrsIn!J248</f>
        <v>0.970277777777778</v>
      </c>
      <c r="K248" s="70" t="n">
        <f aca="false">OphrsIn!K247/SurveyHrsIn!K248</f>
        <v>0.956989247311828</v>
      </c>
      <c r="L248" s="70" t="n">
        <f aca="false">OphrsIn!L247/SurveyHrsIn!L248</f>
        <v>0.963306451612903</v>
      </c>
      <c r="M248" s="70" t="n">
        <f aca="false">OphrsIn!M247/SurveyHrsIn!M248</f>
        <v>0.936944444444445</v>
      </c>
      <c r="N248" s="70" t="n">
        <f aca="false">OphrsIn!N247/SurveyHrsIn!N248</f>
        <v>0.93991935483871</v>
      </c>
      <c r="O248" s="70" t="n">
        <f aca="false">OphrsIn!O247/SurveyHrsIn!O248</f>
        <v>0.981527777777778</v>
      </c>
      <c r="P248" s="70" t="n">
        <f aca="false">OphrsIn!P247/SurveyHrsIn!P248</f>
        <v>0.976478494623656</v>
      </c>
      <c r="Q248" s="70" t="n">
        <f aca="false">OphrsIn!Q247/SurveyHrsIn!Q248</f>
        <v>0.996639784946237</v>
      </c>
      <c r="R248" s="70" t="n">
        <f aca="false">OphrsIn!R247/SurveyHrsIn!R248</f>
        <v>0.996577380952381</v>
      </c>
      <c r="S248" s="70" t="n">
        <f aca="false">OphrsIn!S247/SurveyHrsIn!S248</f>
        <v>0.98736559139785</v>
      </c>
      <c r="T248" s="70" t="n">
        <f aca="false">OphrsIn!T247/SurveyHrsIn!T248</f>
        <v>0.957777777777778</v>
      </c>
      <c r="U248" s="70" t="n">
        <f aca="false">OphrsIn!U247/SurveyHrsIn!U248</f>
        <v>0.978225806451613</v>
      </c>
      <c r="V248" s="70" t="n">
        <f aca="false">OphrsIn!V247/SurveyHrsIn!V248</f>
        <v>0.98125</v>
      </c>
      <c r="W248" s="70" t="n">
        <f aca="false">OphrsIn!W247/SurveyHrsIn!W248</f>
        <v>0.983064516129032</v>
      </c>
      <c r="X248" s="70" t="n">
        <f aca="false">OphrsIn!X247/SurveyHrsIn!X248</f>
        <v>0.980913978494624</v>
      </c>
      <c r="Y248" s="70" t="n">
        <f aca="false">OphrsIn!Y247/SurveyHrsIn!Y248</f>
        <v>0.0533333333333333</v>
      </c>
      <c r="Z248" s="70" t="n">
        <f aca="false">OphrsIn!Z247/SurveyHrsIn!Z248</f>
        <v>0</v>
      </c>
      <c r="AA248" s="70" t="n">
        <f aca="false">OphrsIn!AA247/SurveyHrsIn!AA248</f>
        <v>0.0955555555555556</v>
      </c>
      <c r="AB248" s="70" t="n">
        <f aca="false">OphrsIn!AB247/SurveyHrsIn!AB248</f>
        <v>0.879301075268817</v>
      </c>
      <c r="AC248" s="70" t="n">
        <f aca="false">OphrsIn!AC247/SurveyHrsIn!AC248</f>
        <v>0.997715053763441</v>
      </c>
      <c r="AD248" s="70" t="n">
        <f aca="false">OphrsIn!AD247/SurveyHrsIn!AD248</f>
        <v>0.9875</v>
      </c>
      <c r="AE248" s="70" t="n">
        <f aca="false">OphrsIn!AE247/SurveyHrsIn!AE248</f>
        <v>0.970843413978495</v>
      </c>
      <c r="AF248" s="70"/>
      <c r="AG248" s="70"/>
      <c r="AH248" s="70"/>
      <c r="AI248" s="70"/>
      <c r="AJ248" s="70"/>
      <c r="AK248" s="70"/>
      <c r="AL248" s="70"/>
      <c r="AM248" s="70"/>
      <c r="AN248" s="70"/>
      <c r="AO248" s="70" t="n">
        <f aca="false">AVERAGE(E248:P248)</f>
        <v>0.920023804741894</v>
      </c>
      <c r="AP248" s="70" t="n">
        <f aca="false">AVERAGE(Q248:AB248)</f>
        <v>0.740833733358935</v>
      </c>
      <c r="AQ248" s="70" t="n">
        <f aca="false">AVERAGE(AC248:AN248)</f>
        <v>0.985352822580645</v>
      </c>
      <c r="AR248" s="70" t="n">
        <f aca="false">AVERAGE(E248:G248)</f>
        <v>0.92256983067606</v>
      </c>
      <c r="AS248" s="70" t="n">
        <f aca="false">AVERAGE(H248:J248)</f>
        <v>0.839136798088411</v>
      </c>
      <c r="AT248" s="70" t="n">
        <f aca="false">AVERAGE(K248:M248)</f>
        <v>0.952413381123059</v>
      </c>
      <c r="AU248" s="70" t="n">
        <f aca="false">AVERAGE(N248:P248)</f>
        <v>0.965975209080048</v>
      </c>
      <c r="AV248" s="70" t="n">
        <f aca="false">AVERAGE(Q248:S248)</f>
        <v>0.993527585765489</v>
      </c>
      <c r="AW248" s="70" t="n">
        <f aca="false">AVERAGE(T248:V248)</f>
        <v>0.972417861409797</v>
      </c>
      <c r="AX248" s="70" t="n">
        <f aca="false">AVERAGE(W248:Y248)</f>
        <v>0.672437275985663</v>
      </c>
      <c r="AY248" s="70" t="n">
        <f aca="false">AVERAGE(Z248:AB248)</f>
        <v>0.324952210274791</v>
      </c>
      <c r="AZ248" s="70" t="n">
        <f aca="false">AVERAGE(AC248:AE248)</f>
        <v>0.985352822580645</v>
      </c>
    </row>
    <row r="249" customFormat="false" ht="12.75" hidden="true" customHeight="false" outlineLevel="0" collapsed="false">
      <c r="A249" s="69" t="s">
        <v>12</v>
      </c>
      <c r="B249" s="69" t="n">
        <v>1</v>
      </c>
      <c r="C249" s="69" t="n">
        <v>239</v>
      </c>
      <c r="D249" s="70" t="n">
        <f aca="false">OphrsIn!D248/SurveyHrsIn!D249</f>
        <v>0.998655913978495</v>
      </c>
      <c r="E249" s="70" t="n">
        <f aca="false">OphrsIn!E248/SurveyHrsIn!E249</f>
        <v>0.998655913978495</v>
      </c>
      <c r="F249" s="70" t="n">
        <f aca="false">OphrsIn!F248/SurveyHrsIn!F249</f>
        <v>0.999425287356322</v>
      </c>
      <c r="G249" s="70" t="n">
        <f aca="false">OphrsIn!G248/SurveyHrsIn!G249</f>
        <v>0.866801075268817</v>
      </c>
      <c r="H249" s="70" t="n">
        <f aca="false">OphrsIn!H248/SurveyHrsIn!H249</f>
        <v>0.661111111111111</v>
      </c>
      <c r="I249" s="70" t="n">
        <f aca="false">OphrsIn!I248/SurveyHrsIn!I249</f>
        <v>0.99489247311828</v>
      </c>
      <c r="J249" s="70" t="n">
        <f aca="false">OphrsIn!J248/SurveyHrsIn!J249</f>
        <v>0.985416666666667</v>
      </c>
      <c r="K249" s="70" t="n">
        <f aca="false">OphrsIn!K248/SurveyHrsIn!K249</f>
        <v>0.930510752688172</v>
      </c>
      <c r="L249" s="70" t="n">
        <f aca="false">OphrsIn!L248/SurveyHrsIn!L249</f>
        <v>0.877016129032258</v>
      </c>
      <c r="M249" s="70" t="n">
        <f aca="false">OphrsIn!M248/SurveyHrsIn!M249</f>
        <v>0.975277777777778</v>
      </c>
      <c r="N249" s="70" t="n">
        <f aca="false">OphrsIn!N248/SurveyHrsIn!N249</f>
        <v>0.995430107526882</v>
      </c>
      <c r="O249" s="70" t="n">
        <f aca="false">OphrsIn!O248/SurveyHrsIn!O249</f>
        <v>1</v>
      </c>
      <c r="P249" s="70" t="n">
        <f aca="false">OphrsIn!P248/SurveyHrsIn!P249</f>
        <v>0.893682795698925</v>
      </c>
      <c r="Q249" s="70" t="n">
        <f aca="false">OphrsIn!Q248/SurveyHrsIn!Q249</f>
        <v>0.987634408602151</v>
      </c>
      <c r="R249" s="70" t="n">
        <f aca="false">OphrsIn!R248/SurveyHrsIn!R249</f>
        <v>0.979613095238095</v>
      </c>
      <c r="S249" s="70" t="n">
        <f aca="false">OphrsIn!S248/SurveyHrsIn!S249</f>
        <v>0.999059139784946</v>
      </c>
      <c r="T249" s="70" t="n">
        <f aca="false">OphrsIn!T248/SurveyHrsIn!T249</f>
        <v>0.981111111111111</v>
      </c>
      <c r="U249" s="70" t="n">
        <f aca="false">OphrsIn!U248/SurveyHrsIn!U249</f>
        <v>0.99489247311828</v>
      </c>
      <c r="V249" s="70" t="n">
        <f aca="false">OphrsIn!V248/SurveyHrsIn!V249</f>
        <v>0.99</v>
      </c>
      <c r="W249" s="70" t="n">
        <f aca="false">OphrsIn!W248/SurveyHrsIn!W249</f>
        <v>0.999193548387097</v>
      </c>
      <c r="X249" s="70" t="n">
        <f aca="false">OphrsIn!X248/SurveyHrsIn!X249</f>
        <v>0.97258064516129</v>
      </c>
      <c r="Y249" s="70" t="n">
        <f aca="false">OphrsIn!Y248/SurveyHrsIn!Y249</f>
        <v>0.94875</v>
      </c>
      <c r="Z249" s="70" t="n">
        <f aca="false">OphrsIn!Z248/SurveyHrsIn!Z249</f>
        <v>0.894758064516129</v>
      </c>
      <c r="AA249" s="70" t="n">
        <f aca="false">OphrsIn!AA248/SurveyHrsIn!AA249</f>
        <v>0.985277777777778</v>
      </c>
      <c r="AB249" s="70" t="n">
        <f aca="false">OphrsIn!AB248/SurveyHrsIn!AB249</f>
        <v>0.998252688172043</v>
      </c>
      <c r="AC249" s="70" t="n">
        <f aca="false">OphrsIn!AC248/SurveyHrsIn!AC249</f>
        <v>0.882930107526882</v>
      </c>
      <c r="AD249" s="70" t="n">
        <f aca="false">OphrsIn!AD248/SurveyHrsIn!AD249</f>
        <v>0.907589285714286</v>
      </c>
      <c r="AE249" s="70" t="n">
        <f aca="false">OphrsIn!AE248/SurveyHrsIn!AE249</f>
        <v>0.973935887096774</v>
      </c>
      <c r="AF249" s="70"/>
      <c r="AG249" s="70"/>
      <c r="AH249" s="70"/>
      <c r="AI249" s="70"/>
      <c r="AJ249" s="70"/>
      <c r="AK249" s="70"/>
      <c r="AL249" s="70"/>
      <c r="AM249" s="70"/>
      <c r="AN249" s="70"/>
      <c r="AO249" s="70" t="n">
        <f aca="false">AVERAGE(E249:P249)</f>
        <v>0.931518340851976</v>
      </c>
      <c r="AP249" s="70" t="n">
        <f aca="false">AVERAGE(Q249:AB249)</f>
        <v>0.97759357932241</v>
      </c>
      <c r="AQ249" s="70" t="n">
        <f aca="false">AVERAGE(AC249:AN249)</f>
        <v>0.921485093445981</v>
      </c>
      <c r="AR249" s="70" t="n">
        <f aca="false">AVERAGE(E249:G249)</f>
        <v>0.954960758867878</v>
      </c>
      <c r="AS249" s="70" t="n">
        <f aca="false">AVERAGE(H249:J249)</f>
        <v>0.880473416965352</v>
      </c>
      <c r="AT249" s="70" t="n">
        <f aca="false">AVERAGE(K249:M249)</f>
        <v>0.927601553166069</v>
      </c>
      <c r="AU249" s="70" t="n">
        <f aca="false">AVERAGE(N249:P249)</f>
        <v>0.963037634408602</v>
      </c>
      <c r="AV249" s="70" t="n">
        <f aca="false">AVERAGE(Q249:S249)</f>
        <v>0.988768881208397</v>
      </c>
      <c r="AW249" s="70" t="n">
        <f aca="false">AVERAGE(T249:V249)</f>
        <v>0.988667861409797</v>
      </c>
      <c r="AX249" s="70" t="n">
        <f aca="false">AVERAGE(W249:Y249)</f>
        <v>0.973508064516129</v>
      </c>
      <c r="AY249" s="70" t="n">
        <f aca="false">AVERAGE(Z249:AB249)</f>
        <v>0.959429510155317</v>
      </c>
      <c r="AZ249" s="70" t="n">
        <f aca="false">AVERAGE(AC249:AE249)</f>
        <v>0.921485093445981</v>
      </c>
    </row>
    <row r="250" customFormat="false" ht="12.75" hidden="true" customHeight="false" outlineLevel="0" collapsed="false">
      <c r="A250" s="69" t="s">
        <v>12</v>
      </c>
      <c r="B250" s="69" t="n">
        <v>1</v>
      </c>
      <c r="C250" s="69" t="n">
        <v>240</v>
      </c>
      <c r="D250" s="70" t="n">
        <f aca="false">OphrsIn!D249/SurveyHrsIn!D250</f>
        <v>0.997311827956989</v>
      </c>
      <c r="E250" s="70" t="n">
        <f aca="false">OphrsIn!E249/SurveyHrsIn!E250</f>
        <v>0.969086021505376</v>
      </c>
      <c r="F250" s="70" t="n">
        <f aca="false">OphrsIn!F249/SurveyHrsIn!F250</f>
        <v>0.976149425287356</v>
      </c>
      <c r="G250" s="70" t="n">
        <f aca="false">OphrsIn!G249/SurveyHrsIn!G250</f>
        <v>0.862634408602151</v>
      </c>
      <c r="H250" s="70" t="n">
        <f aca="false">OphrsIn!H249/SurveyHrsIn!H250</f>
        <v>0.538888888888889</v>
      </c>
      <c r="I250" s="70" t="n">
        <f aca="false">OphrsIn!I249/SurveyHrsIn!I250</f>
        <v>0.220967741935484</v>
      </c>
      <c r="J250" s="70" t="n">
        <f aca="false">OphrsIn!J249/SurveyHrsIn!J250</f>
        <v>0.440833333333333</v>
      </c>
      <c r="K250" s="70" t="n">
        <f aca="false">OphrsIn!K249/SurveyHrsIn!K250</f>
        <v>0.677688172043011</v>
      </c>
      <c r="L250" s="70" t="n">
        <f aca="false">OphrsIn!L249/SurveyHrsIn!L250</f>
        <v>0.978091397849462</v>
      </c>
      <c r="M250" s="70" t="n">
        <f aca="false">OphrsIn!M249/SurveyHrsIn!M250</f>
        <v>0.961666666666667</v>
      </c>
      <c r="N250" s="70" t="n">
        <f aca="false">OphrsIn!N249/SurveyHrsIn!N250</f>
        <v>0.966263440860215</v>
      </c>
      <c r="O250" s="70" t="n">
        <f aca="false">OphrsIn!O249/SurveyHrsIn!O250</f>
        <v>0.949166666666667</v>
      </c>
      <c r="P250" s="70" t="n">
        <f aca="false">OphrsIn!P249/SurveyHrsIn!P250</f>
        <v>0.95739247311828</v>
      </c>
      <c r="Q250" s="70" t="n">
        <f aca="false">OphrsIn!Q249/SurveyHrsIn!Q250</f>
        <v>0.980645161290323</v>
      </c>
      <c r="R250" s="70" t="n">
        <f aca="false">OphrsIn!R249/SurveyHrsIn!R250</f>
        <v>0.849851190476191</v>
      </c>
      <c r="S250" s="70" t="n">
        <f aca="false">OphrsIn!S249/SurveyHrsIn!S250</f>
        <v>0.971370967741936</v>
      </c>
      <c r="T250" s="70" t="n">
        <f aca="false">OphrsIn!T249/SurveyHrsIn!T250</f>
        <v>0.774305555555556</v>
      </c>
      <c r="U250" s="70" t="n">
        <f aca="false">OphrsIn!U249/SurveyHrsIn!U250</f>
        <v>0.969758064516129</v>
      </c>
      <c r="V250" s="70" t="n">
        <f aca="false">OphrsIn!V249/SurveyHrsIn!V250</f>
        <v>0.946388888888889</v>
      </c>
      <c r="W250" s="70" t="n">
        <f aca="false">OphrsIn!W249/SurveyHrsIn!W250</f>
        <v>0.820698924731183</v>
      </c>
      <c r="X250" s="70" t="n">
        <f aca="false">OphrsIn!X249/SurveyHrsIn!X250</f>
        <v>0.976881720430108</v>
      </c>
      <c r="Y250" s="70" t="n">
        <f aca="false">OphrsIn!Y249/SurveyHrsIn!Y250</f>
        <v>0.7</v>
      </c>
      <c r="Z250" s="70" t="n">
        <f aca="false">OphrsIn!Z249/SurveyHrsIn!Z250</f>
        <v>0.748252688172043</v>
      </c>
      <c r="AA250" s="70" t="n">
        <f aca="false">OphrsIn!AA249/SurveyHrsIn!AA250</f>
        <v>0.830277777777778</v>
      </c>
      <c r="AB250" s="70" t="n">
        <f aca="false">OphrsIn!AB249/SurveyHrsIn!AB250</f>
        <v>0.946236559139785</v>
      </c>
      <c r="AC250" s="70" t="n">
        <f aca="false">OphrsIn!AC249/SurveyHrsIn!AC250</f>
        <v>0.944220430107527</v>
      </c>
      <c r="AD250" s="70" t="n">
        <f aca="false">OphrsIn!AD249/SurveyHrsIn!AD250</f>
        <v>0.966964285714286</v>
      </c>
      <c r="AE250" s="70" t="n">
        <f aca="false">OphrsIn!AE249/SurveyHrsIn!AE250</f>
        <v>0.950446505376344</v>
      </c>
      <c r="AF250" s="70"/>
      <c r="AG250" s="70"/>
      <c r="AH250" s="70"/>
      <c r="AI250" s="70"/>
      <c r="AJ250" s="70"/>
      <c r="AK250" s="70"/>
      <c r="AL250" s="70"/>
      <c r="AM250" s="70"/>
      <c r="AN250" s="70"/>
      <c r="AO250" s="70" t="n">
        <f aca="false">AVERAGE(E250:P250)</f>
        <v>0.791569053063074</v>
      </c>
      <c r="AP250" s="70" t="n">
        <f aca="false">AVERAGE(Q250:AB250)</f>
        <v>0.876222291559993</v>
      </c>
      <c r="AQ250" s="70" t="n">
        <f aca="false">AVERAGE(AC250:AN250)</f>
        <v>0.953877073732719</v>
      </c>
      <c r="AR250" s="70" t="n">
        <f aca="false">AVERAGE(E250:G250)</f>
        <v>0.935956618464961</v>
      </c>
      <c r="AS250" s="70" t="n">
        <f aca="false">AVERAGE(H250:J250)</f>
        <v>0.400229988052569</v>
      </c>
      <c r="AT250" s="70" t="n">
        <f aca="false">AVERAGE(K250:M250)</f>
        <v>0.872482078853047</v>
      </c>
      <c r="AU250" s="70" t="n">
        <f aca="false">AVERAGE(N250:P250)</f>
        <v>0.95760752688172</v>
      </c>
      <c r="AV250" s="70" t="n">
        <f aca="false">AVERAGE(Q250:S250)</f>
        <v>0.933955773169483</v>
      </c>
      <c r="AW250" s="70" t="n">
        <f aca="false">AVERAGE(T250:V250)</f>
        <v>0.896817502986858</v>
      </c>
      <c r="AX250" s="70" t="n">
        <f aca="false">AVERAGE(W250:Y250)</f>
        <v>0.83252688172043</v>
      </c>
      <c r="AY250" s="70" t="n">
        <f aca="false">AVERAGE(Z250:AB250)</f>
        <v>0.841589008363202</v>
      </c>
      <c r="AZ250" s="70" t="n">
        <f aca="false">AVERAGE(AC250:AE250)</f>
        <v>0.953877073732719</v>
      </c>
    </row>
    <row r="251" customFormat="false" ht="12.75" hidden="true" customHeight="false" outlineLevel="0" collapsed="false">
      <c r="A251" s="69" t="s">
        <v>12</v>
      </c>
      <c r="B251" s="69" t="n">
        <v>1</v>
      </c>
      <c r="C251" s="69" t="n">
        <v>241</v>
      </c>
      <c r="D251" s="70" t="n">
        <f aca="false">OphrsIn!D250/SurveyHrsIn!D251</f>
        <v>0.896505376344086</v>
      </c>
      <c r="E251" s="70" t="n">
        <f aca="false">OphrsIn!E250/SurveyHrsIn!E251</f>
        <v>0.911290322580645</v>
      </c>
      <c r="F251" s="70" t="n">
        <f aca="false">OphrsIn!F250/SurveyHrsIn!F251</f>
        <v>0.743103448275862</v>
      </c>
      <c r="G251" s="70" t="n">
        <f aca="false">OphrsIn!G250/SurveyHrsIn!G251</f>
        <v>0.666801075268817</v>
      </c>
      <c r="H251" s="70" t="n">
        <f aca="false">OphrsIn!H250/SurveyHrsIn!H251</f>
        <v>0.593055555555556</v>
      </c>
      <c r="I251" s="70" t="n">
        <f aca="false">OphrsIn!I250/SurveyHrsIn!I251</f>
        <v>0.968279569892473</v>
      </c>
      <c r="J251" s="70" t="n">
        <f aca="false">OphrsIn!J250/SurveyHrsIn!J251</f>
        <v>0.95</v>
      </c>
      <c r="K251" s="70" t="n">
        <f aca="false">OphrsIn!K250/SurveyHrsIn!K251</f>
        <v>0.524596774193548</v>
      </c>
      <c r="L251" s="70" t="n">
        <f aca="false">OphrsIn!L250/SurveyHrsIn!L251</f>
        <v>0.844489247311828</v>
      </c>
      <c r="M251" s="70" t="n">
        <f aca="false">OphrsIn!M250/SurveyHrsIn!M251</f>
        <v>0.941666666666667</v>
      </c>
      <c r="N251" s="70" t="n">
        <f aca="false">OphrsIn!N250/SurveyHrsIn!N251</f>
        <v>0.966801075268817</v>
      </c>
      <c r="O251" s="70" t="n">
        <f aca="false">OphrsIn!O250/SurveyHrsIn!O251</f>
        <v>0.999861111111111</v>
      </c>
      <c r="P251" s="70" t="n">
        <f aca="false">OphrsIn!P250/SurveyHrsIn!P251</f>
        <v>0.98494623655914</v>
      </c>
      <c r="Q251" s="70" t="n">
        <f aca="false">OphrsIn!Q250/SurveyHrsIn!Q251</f>
        <v>0.994623655913979</v>
      </c>
      <c r="R251" s="70" t="n">
        <f aca="false">OphrsIn!R250/SurveyHrsIn!R251</f>
        <v>0.995386904761905</v>
      </c>
      <c r="S251" s="70" t="n">
        <f aca="false">OphrsIn!S250/SurveyHrsIn!S251</f>
        <v>0.999059139784946</v>
      </c>
      <c r="T251" s="70" t="n">
        <f aca="false">OphrsIn!T250/SurveyHrsIn!T251</f>
        <v>0.953472222222222</v>
      </c>
      <c r="U251" s="70" t="n">
        <f aca="false">OphrsIn!U250/SurveyHrsIn!U251</f>
        <v>0.952956989247312</v>
      </c>
      <c r="V251" s="70" t="n">
        <f aca="false">OphrsIn!V250/SurveyHrsIn!V251</f>
        <v>0.980833333333333</v>
      </c>
      <c r="W251" s="70" t="n">
        <f aca="false">OphrsIn!W250/SurveyHrsIn!W251</f>
        <v>0.988709677419355</v>
      </c>
      <c r="X251" s="70" t="n">
        <f aca="false">OphrsIn!X250/SurveyHrsIn!X251</f>
        <v>0.956048387096774</v>
      </c>
      <c r="Y251" s="70" t="n">
        <f aca="false">OphrsIn!Y250/SurveyHrsIn!Y251</f>
        <v>0.988472222222222</v>
      </c>
      <c r="Z251" s="70" t="n">
        <f aca="false">OphrsIn!Z250/SurveyHrsIn!Z251</f>
        <v>0.971908602150538</v>
      </c>
      <c r="AA251" s="70" t="n">
        <f aca="false">OphrsIn!AA250/SurveyHrsIn!AA251</f>
        <v>0.99</v>
      </c>
      <c r="AB251" s="70" t="n">
        <f aca="false">OphrsIn!AB250/SurveyHrsIn!AB251</f>
        <v>0.99986559139785</v>
      </c>
      <c r="AC251" s="70" t="n">
        <f aca="false">OphrsIn!AC250/SurveyHrsIn!AC251</f>
        <v>0.965994623655914</v>
      </c>
      <c r="AD251" s="70" t="n">
        <f aca="false">OphrsIn!AD250/SurveyHrsIn!AD251</f>
        <v>0.994791666666667</v>
      </c>
      <c r="AE251" s="70" t="n">
        <f aca="false">OphrsIn!AE250/SurveyHrsIn!AE251</f>
        <v>0.974409408602151</v>
      </c>
      <c r="AF251" s="70"/>
      <c r="AG251" s="70"/>
      <c r="AH251" s="70"/>
      <c r="AI251" s="70"/>
      <c r="AJ251" s="70"/>
      <c r="AK251" s="70"/>
      <c r="AL251" s="70"/>
      <c r="AM251" s="70"/>
      <c r="AN251" s="70"/>
      <c r="AO251" s="70" t="n">
        <f aca="false">AVERAGE(E251:P251)</f>
        <v>0.841240923557039</v>
      </c>
      <c r="AP251" s="70" t="n">
        <f aca="false">AVERAGE(Q251:AB251)</f>
        <v>0.980944727129203</v>
      </c>
      <c r="AQ251" s="70" t="n">
        <f aca="false">AVERAGE(AC251:AN251)</f>
        <v>0.978398566308244</v>
      </c>
      <c r="AR251" s="70" t="n">
        <f aca="false">AVERAGE(E251:G251)</f>
        <v>0.773731615375108</v>
      </c>
      <c r="AS251" s="70" t="n">
        <f aca="false">AVERAGE(H251:J251)</f>
        <v>0.837111708482676</v>
      </c>
      <c r="AT251" s="70" t="n">
        <f aca="false">AVERAGE(K251:M251)</f>
        <v>0.770250896057348</v>
      </c>
      <c r="AU251" s="70" t="n">
        <f aca="false">AVERAGE(N251:P251)</f>
        <v>0.983869474313023</v>
      </c>
      <c r="AV251" s="70" t="n">
        <f aca="false">AVERAGE(Q251:S251)</f>
        <v>0.996356566820277</v>
      </c>
      <c r="AW251" s="70" t="n">
        <f aca="false">AVERAGE(T251:V251)</f>
        <v>0.962420848267623</v>
      </c>
      <c r="AX251" s="70" t="n">
        <f aca="false">AVERAGE(W251:Y251)</f>
        <v>0.977743428912784</v>
      </c>
      <c r="AY251" s="70" t="n">
        <f aca="false">AVERAGE(Z251:AB251)</f>
        <v>0.987258064516129</v>
      </c>
      <c r="AZ251" s="70" t="n">
        <f aca="false">AVERAGE(AC251:AE251)</f>
        <v>0.978398566308244</v>
      </c>
    </row>
    <row r="252" customFormat="false" ht="12.75" hidden="true" customHeight="false" outlineLevel="0" collapsed="false">
      <c r="A252" s="69" t="s">
        <v>12</v>
      </c>
      <c r="B252" s="69" t="n">
        <v>1</v>
      </c>
      <c r="C252" s="69" t="n">
        <v>242</v>
      </c>
      <c r="D252" s="70" t="n">
        <f aca="false">OphrsIn!D251/SurveyHrsIn!D252</f>
        <v>0.963709677419355</v>
      </c>
      <c r="E252" s="70" t="n">
        <f aca="false">OphrsIn!E251/SurveyHrsIn!E252</f>
        <v>0.981182795698925</v>
      </c>
      <c r="F252" s="70" t="n">
        <f aca="false">OphrsIn!F251/SurveyHrsIn!F252</f>
        <v>0.982327586206897</v>
      </c>
      <c r="G252" s="70" t="n">
        <f aca="false">OphrsIn!G251/SurveyHrsIn!G252</f>
        <v>0.817338709677419</v>
      </c>
      <c r="H252" s="70" t="n">
        <f aca="false">OphrsIn!H251/SurveyHrsIn!H252</f>
        <v>0.838888888888889</v>
      </c>
      <c r="I252" s="70" t="n">
        <f aca="false">OphrsIn!I251/SurveyHrsIn!I252</f>
        <v>0.940322580645161</v>
      </c>
      <c r="J252" s="70" t="n">
        <f aca="false">OphrsIn!J251/SurveyHrsIn!J252</f>
        <v>0.985277777777778</v>
      </c>
      <c r="K252" s="70" t="n">
        <f aca="false">OphrsIn!K251/SurveyHrsIn!K252</f>
        <v>0.907795698924731</v>
      </c>
      <c r="L252" s="70" t="n">
        <f aca="false">OphrsIn!L251/SurveyHrsIn!L252</f>
        <v>0.972177419354839</v>
      </c>
      <c r="M252" s="70" t="n">
        <f aca="false">OphrsIn!M251/SurveyHrsIn!M252</f>
        <v>0.944583333333333</v>
      </c>
      <c r="N252" s="70" t="n">
        <f aca="false">OphrsIn!N251/SurveyHrsIn!N252</f>
        <v>0.968413978494624</v>
      </c>
      <c r="O252" s="70" t="n">
        <f aca="false">OphrsIn!O251/SurveyHrsIn!O252</f>
        <v>0.995277777777778</v>
      </c>
      <c r="P252" s="70" t="n">
        <f aca="false">OphrsIn!P251/SurveyHrsIn!P252</f>
        <v>0.978494623655914</v>
      </c>
      <c r="Q252" s="70" t="n">
        <f aca="false">OphrsIn!Q251/SurveyHrsIn!Q252</f>
        <v>0.971370967741936</v>
      </c>
      <c r="R252" s="70" t="n">
        <f aca="false">OphrsIn!R251/SurveyHrsIn!R252</f>
        <v>0.958333333333333</v>
      </c>
      <c r="S252" s="70" t="n">
        <f aca="false">OphrsIn!S251/SurveyHrsIn!S252</f>
        <v>0.962903225806452</v>
      </c>
      <c r="T252" s="70" t="n">
        <f aca="false">OphrsIn!T251/SurveyHrsIn!T252</f>
        <v>0.937222222222222</v>
      </c>
      <c r="U252" s="70" t="n">
        <f aca="false">OphrsIn!U251/SurveyHrsIn!U252</f>
        <v>0.983602150537634</v>
      </c>
      <c r="V252" s="70" t="n">
        <f aca="false">OphrsIn!V251/SurveyHrsIn!V252</f>
        <v>0.954027777777778</v>
      </c>
      <c r="W252" s="70" t="n">
        <f aca="false">OphrsIn!W251/SurveyHrsIn!W252</f>
        <v>0.928897849462366</v>
      </c>
      <c r="X252" s="70" t="n">
        <f aca="false">OphrsIn!X251/SurveyHrsIn!X252</f>
        <v>0.998118279569893</v>
      </c>
      <c r="Y252" s="70" t="n">
        <f aca="false">OphrsIn!Y251/SurveyHrsIn!Y252</f>
        <v>0.980694444444444</v>
      </c>
      <c r="Z252" s="70" t="n">
        <f aca="false">OphrsIn!Z251/SurveyHrsIn!Z252</f>
        <v>0.977956989247312</v>
      </c>
      <c r="AA252" s="70" t="n">
        <f aca="false">OphrsIn!AA251/SurveyHrsIn!AA252</f>
        <v>0.932083333333333</v>
      </c>
      <c r="AB252" s="70" t="n">
        <f aca="false">OphrsIn!AB251/SurveyHrsIn!AB252</f>
        <v>0.99986559139785</v>
      </c>
      <c r="AC252" s="70" t="n">
        <f aca="false">OphrsIn!AC251/SurveyHrsIn!AC252</f>
        <v>0.998252688172043</v>
      </c>
      <c r="AD252" s="70" t="n">
        <f aca="false">OphrsIn!AD251/SurveyHrsIn!AD252</f>
        <v>0.969494047619048</v>
      </c>
      <c r="AE252" s="70" t="n">
        <f aca="false">OphrsIn!AE251/SurveyHrsIn!AE252</f>
        <v>0.963454704301075</v>
      </c>
      <c r="AF252" s="70"/>
      <c r="AG252" s="70"/>
      <c r="AH252" s="70"/>
      <c r="AI252" s="70"/>
      <c r="AJ252" s="70"/>
      <c r="AK252" s="70"/>
      <c r="AL252" s="70"/>
      <c r="AM252" s="70"/>
      <c r="AN252" s="70"/>
      <c r="AO252" s="70" t="n">
        <f aca="false">AVERAGE(E252:P252)</f>
        <v>0.942673430869691</v>
      </c>
      <c r="AP252" s="70" t="n">
        <f aca="false">AVERAGE(Q252:AB252)</f>
        <v>0.965423013739546</v>
      </c>
      <c r="AQ252" s="70" t="n">
        <f aca="false">AVERAGE(AC252:AN252)</f>
        <v>0.977067146697389</v>
      </c>
      <c r="AR252" s="70" t="n">
        <f aca="false">AVERAGE(E252:G252)</f>
        <v>0.926949697194414</v>
      </c>
      <c r="AS252" s="70" t="n">
        <f aca="false">AVERAGE(H252:J252)</f>
        <v>0.921496415770609</v>
      </c>
      <c r="AT252" s="70" t="n">
        <f aca="false">AVERAGE(K252:M252)</f>
        <v>0.941518817204301</v>
      </c>
      <c r="AU252" s="70" t="n">
        <f aca="false">AVERAGE(N252:P252)</f>
        <v>0.980728793309439</v>
      </c>
      <c r="AV252" s="70" t="n">
        <f aca="false">AVERAGE(Q252:S252)</f>
        <v>0.964202508960574</v>
      </c>
      <c r="AW252" s="70" t="n">
        <f aca="false">AVERAGE(T252:V252)</f>
        <v>0.958284050179211</v>
      </c>
      <c r="AX252" s="70" t="n">
        <f aca="false">AVERAGE(W252:Y252)</f>
        <v>0.969236857825568</v>
      </c>
      <c r="AY252" s="70" t="n">
        <f aca="false">AVERAGE(Z252:AB252)</f>
        <v>0.969968637992832</v>
      </c>
      <c r="AZ252" s="70" t="n">
        <f aca="false">AVERAGE(AC252:AE252)</f>
        <v>0.977067146697389</v>
      </c>
    </row>
    <row r="253" customFormat="false" ht="12.75" hidden="true" customHeight="false" outlineLevel="0" collapsed="false">
      <c r="A253" s="69" t="s">
        <v>12</v>
      </c>
      <c r="B253" s="69" t="n">
        <v>1</v>
      </c>
      <c r="C253" s="69" t="n">
        <v>243</v>
      </c>
      <c r="D253" s="70" t="n">
        <f aca="false">OphrsIn!D252/SurveyHrsIn!D253</f>
        <v>0.98252688172043</v>
      </c>
      <c r="E253" s="70" t="n">
        <f aca="false">OphrsIn!E252/SurveyHrsIn!E253</f>
        <v>0.956989247311828</v>
      </c>
      <c r="F253" s="70" t="n">
        <f aca="false">OphrsIn!F252/SurveyHrsIn!F253</f>
        <v>0.995114942528736</v>
      </c>
      <c r="G253" s="70" t="n">
        <f aca="false">OphrsIn!G252/SurveyHrsIn!G253</f>
        <v>0.907123655913979</v>
      </c>
      <c r="H253" s="70" t="n">
        <f aca="false">OphrsIn!H252/SurveyHrsIn!H253</f>
        <v>0.586111111111111</v>
      </c>
      <c r="I253" s="70" t="n">
        <f aca="false">OphrsIn!I252/SurveyHrsIn!I253</f>
        <v>0.988037634408602</v>
      </c>
      <c r="J253" s="70" t="n">
        <f aca="false">OphrsIn!J252/SurveyHrsIn!J253</f>
        <v>0.986527777777778</v>
      </c>
      <c r="K253" s="70" t="n">
        <f aca="false">OphrsIn!K252/SurveyHrsIn!K253</f>
        <v>0.975</v>
      </c>
      <c r="L253" s="70" t="n">
        <f aca="false">OphrsIn!L252/SurveyHrsIn!L253</f>
        <v>0.953091397849462</v>
      </c>
      <c r="M253" s="70" t="n">
        <f aca="false">OphrsIn!M252/SurveyHrsIn!M253</f>
        <v>0.985416666666667</v>
      </c>
      <c r="N253" s="70" t="n">
        <f aca="false">OphrsIn!N252/SurveyHrsIn!N253</f>
        <v>0.978897849462366</v>
      </c>
      <c r="O253" s="70" t="n">
        <f aca="false">OphrsIn!O252/SurveyHrsIn!O253</f>
        <v>0.879166666666667</v>
      </c>
      <c r="P253" s="70" t="n">
        <f aca="false">OphrsIn!P252/SurveyHrsIn!P253</f>
        <v>0.996370967741936</v>
      </c>
      <c r="Q253" s="70" t="n">
        <f aca="false">OphrsIn!Q252/SurveyHrsIn!Q253</f>
        <v>0.656989247311828</v>
      </c>
      <c r="R253" s="70" t="n">
        <f aca="false">OphrsIn!R252/SurveyHrsIn!R253</f>
        <v>0</v>
      </c>
      <c r="S253" s="70" t="n">
        <f aca="false">OphrsIn!S252/SurveyHrsIn!S253</f>
        <v>0.161424731182796</v>
      </c>
      <c r="T253" s="70" t="n">
        <f aca="false">OphrsIn!T252/SurveyHrsIn!T253</f>
        <v>0.973888888888889</v>
      </c>
      <c r="U253" s="70" t="n">
        <f aca="false">OphrsIn!U252/SurveyHrsIn!U253</f>
        <v>0.986424731182796</v>
      </c>
      <c r="V253" s="70" t="n">
        <f aca="false">OphrsIn!V252/SurveyHrsIn!V253</f>
        <v>0.703055555555556</v>
      </c>
      <c r="W253" s="70" t="n">
        <f aca="false">OphrsIn!W252/SurveyHrsIn!W253</f>
        <v>0.995430107526882</v>
      </c>
      <c r="X253" s="70" t="n">
        <f aca="false">OphrsIn!X252/SurveyHrsIn!X253</f>
        <v>0.982258064516129</v>
      </c>
      <c r="Y253" s="70" t="n">
        <f aca="false">OphrsIn!Y252/SurveyHrsIn!Y253</f>
        <v>0.882916666666667</v>
      </c>
      <c r="Z253" s="70" t="n">
        <f aca="false">OphrsIn!Z252/SurveyHrsIn!Z253</f>
        <v>0.955779569892473</v>
      </c>
      <c r="AA253" s="70" t="n">
        <f aca="false">OphrsIn!AA252/SurveyHrsIn!AA253</f>
        <v>0.987083333333333</v>
      </c>
      <c r="AB253" s="70" t="n">
        <f aca="false">OphrsIn!AB252/SurveyHrsIn!AB253</f>
        <v>0.99986559139785</v>
      </c>
      <c r="AC253" s="70" t="n">
        <f aca="false">OphrsIn!AC252/SurveyHrsIn!AC253</f>
        <v>0.99986559139785</v>
      </c>
      <c r="AD253" s="70" t="n">
        <f aca="false">OphrsIn!AD252/SurveyHrsIn!AD253</f>
        <v>0.994791666666667</v>
      </c>
      <c r="AE253" s="70" t="n">
        <f aca="false">OphrsIn!AE252/SurveyHrsIn!AE253</f>
        <v>0.974567338709678</v>
      </c>
      <c r="AF253" s="70"/>
      <c r="AG253" s="70"/>
      <c r="AH253" s="70"/>
      <c r="AI253" s="70"/>
      <c r="AJ253" s="70"/>
      <c r="AK253" s="70"/>
      <c r="AL253" s="70"/>
      <c r="AM253" s="70"/>
      <c r="AN253" s="70"/>
      <c r="AO253" s="70" t="n">
        <f aca="false">AVERAGE(E253:P253)</f>
        <v>0.932320659786594</v>
      </c>
      <c r="AP253" s="70" t="n">
        <f aca="false">AVERAGE(Q253:AB253)</f>
        <v>0.773759707287933</v>
      </c>
      <c r="AQ253" s="70" t="n">
        <f aca="false">AVERAGE(AC253:AN253)</f>
        <v>0.989741532258065</v>
      </c>
      <c r="AR253" s="70" t="n">
        <f aca="false">AVERAGE(E253:G253)</f>
        <v>0.953075948584847</v>
      </c>
      <c r="AS253" s="70" t="n">
        <f aca="false">AVERAGE(H253:J253)</f>
        <v>0.853558841099164</v>
      </c>
      <c r="AT253" s="70" t="n">
        <f aca="false">AVERAGE(K253:M253)</f>
        <v>0.97116935483871</v>
      </c>
      <c r="AU253" s="70" t="n">
        <f aca="false">AVERAGE(N253:P253)</f>
        <v>0.951478494623656</v>
      </c>
      <c r="AV253" s="70" t="n">
        <f aca="false">AVERAGE(Q253:S253)</f>
        <v>0.272804659498208</v>
      </c>
      <c r="AW253" s="70" t="n">
        <f aca="false">AVERAGE(T253:V253)</f>
        <v>0.88778972520908</v>
      </c>
      <c r="AX253" s="70" t="n">
        <f aca="false">AVERAGE(W253:Y253)</f>
        <v>0.953534946236559</v>
      </c>
      <c r="AY253" s="70" t="n">
        <f aca="false">AVERAGE(Z253:AB253)</f>
        <v>0.980909498207885</v>
      </c>
      <c r="AZ253" s="70" t="n">
        <f aca="false">AVERAGE(AC253:AE253)</f>
        <v>0.989741532258065</v>
      </c>
    </row>
    <row r="254" customFormat="false" ht="12.75" hidden="true" customHeight="false" outlineLevel="0" collapsed="false">
      <c r="A254" s="69" t="s">
        <v>12</v>
      </c>
      <c r="B254" s="69" t="n">
        <v>1</v>
      </c>
      <c r="C254" s="69" t="n">
        <v>244</v>
      </c>
      <c r="D254" s="70" t="n">
        <f aca="false">OphrsIn!D253/SurveyHrsIn!D254</f>
        <v>0.90994623655914</v>
      </c>
      <c r="E254" s="70" t="n">
        <f aca="false">OphrsIn!E253/SurveyHrsIn!E254</f>
        <v>0.981182795698925</v>
      </c>
      <c r="F254" s="70" t="n">
        <f aca="false">OphrsIn!F253/SurveyHrsIn!F254</f>
        <v>0.932040229885058</v>
      </c>
      <c r="G254" s="70" t="n">
        <f aca="false">OphrsIn!G253/SurveyHrsIn!G254</f>
        <v>0.860752688172043</v>
      </c>
      <c r="H254" s="70" t="n">
        <f aca="false">OphrsIn!H253/SurveyHrsIn!H254</f>
        <v>0.530555555555556</v>
      </c>
      <c r="I254" s="70" t="n">
        <f aca="false">OphrsIn!I253/SurveyHrsIn!I254</f>
        <v>0.984811827956989</v>
      </c>
      <c r="J254" s="70" t="n">
        <f aca="false">OphrsIn!J253/SurveyHrsIn!J254</f>
        <v>0.981527777777778</v>
      </c>
      <c r="K254" s="70" t="n">
        <f aca="false">OphrsIn!K253/SurveyHrsIn!K254</f>
        <v>0.966129032258065</v>
      </c>
      <c r="L254" s="70" t="n">
        <f aca="false">OphrsIn!L253/SurveyHrsIn!L254</f>
        <v>0.992338709677419</v>
      </c>
      <c r="M254" s="70" t="n">
        <f aca="false">OphrsIn!M253/SurveyHrsIn!M254</f>
        <v>0.994166666666667</v>
      </c>
      <c r="N254" s="70" t="n">
        <f aca="false">OphrsIn!N253/SurveyHrsIn!N254</f>
        <v>0.993145161290323</v>
      </c>
      <c r="O254" s="70" t="n">
        <f aca="false">OphrsIn!O253/SurveyHrsIn!O254</f>
        <v>0.998194444444445</v>
      </c>
      <c r="P254" s="70" t="n">
        <f aca="false">OphrsIn!P253/SurveyHrsIn!P254</f>
        <v>0.973924731182796</v>
      </c>
      <c r="Q254" s="70" t="n">
        <f aca="false">OphrsIn!Q253/SurveyHrsIn!Q254</f>
        <v>0.995295698924731</v>
      </c>
      <c r="R254" s="70" t="n">
        <f aca="false">OphrsIn!R253/SurveyHrsIn!R254</f>
        <v>0.995684523809524</v>
      </c>
      <c r="S254" s="70" t="n">
        <f aca="false">OphrsIn!S253/SurveyHrsIn!S254</f>
        <v>0.996370967741936</v>
      </c>
      <c r="T254" s="70" t="n">
        <f aca="false">OphrsIn!T253/SurveyHrsIn!T254</f>
        <v>0.944166666666667</v>
      </c>
      <c r="U254" s="70" t="n">
        <f aca="false">OphrsIn!U253/SurveyHrsIn!U254</f>
        <v>0.980645161290323</v>
      </c>
      <c r="V254" s="70" t="n">
        <f aca="false">OphrsIn!V253/SurveyHrsIn!V254</f>
        <v>0.984861111111111</v>
      </c>
      <c r="W254" s="70" t="n">
        <f aca="false">OphrsIn!W253/SurveyHrsIn!W254</f>
        <v>0.960483870967742</v>
      </c>
      <c r="X254" s="70" t="n">
        <f aca="false">OphrsIn!X253/SurveyHrsIn!X254</f>
        <v>0.981989247311828</v>
      </c>
      <c r="Y254" s="70" t="n">
        <f aca="false">OphrsIn!Y253/SurveyHrsIn!Y254</f>
        <v>0.993888888888889</v>
      </c>
      <c r="Z254" s="70" t="n">
        <f aca="false">OphrsIn!Z253/SurveyHrsIn!Z254</f>
        <v>0.958736559139785</v>
      </c>
      <c r="AA254" s="70" t="n">
        <f aca="false">OphrsIn!AA253/SurveyHrsIn!AA254</f>
        <v>0.934861111111111</v>
      </c>
      <c r="AB254" s="70" t="n">
        <f aca="false">OphrsIn!AB253/SurveyHrsIn!AB254</f>
        <v>0.962768817204301</v>
      </c>
      <c r="AC254" s="70" t="n">
        <f aca="false">OphrsIn!AC253/SurveyHrsIn!AC254</f>
        <v>0.980645161290323</v>
      </c>
      <c r="AD254" s="70" t="n">
        <f aca="false">OphrsIn!AD253/SurveyHrsIn!AD254</f>
        <v>0.940476190476191</v>
      </c>
      <c r="AE254" s="70" t="n">
        <f aca="false">OphrsIn!AE253/SurveyHrsIn!AE254</f>
        <v>0.955282930107527</v>
      </c>
      <c r="AF254" s="70"/>
      <c r="AG254" s="70"/>
      <c r="AH254" s="70"/>
      <c r="AI254" s="70"/>
      <c r="AJ254" s="70"/>
      <c r="AK254" s="70"/>
      <c r="AL254" s="70"/>
      <c r="AM254" s="70"/>
      <c r="AN254" s="70"/>
      <c r="AO254" s="70" t="n">
        <f aca="false">AVERAGE(E254:P254)</f>
        <v>0.932397468380505</v>
      </c>
      <c r="AP254" s="70" t="n">
        <f aca="false">AVERAGE(Q254:AB254)</f>
        <v>0.974146052013996</v>
      </c>
      <c r="AQ254" s="70" t="n">
        <f aca="false">AVERAGE(AC254:AN254)</f>
        <v>0.958801427291347</v>
      </c>
      <c r="AR254" s="70" t="n">
        <f aca="false">AVERAGE(E254:G254)</f>
        <v>0.924658571252008</v>
      </c>
      <c r="AS254" s="70" t="n">
        <f aca="false">AVERAGE(H254:J254)</f>
        <v>0.832298387096774</v>
      </c>
      <c r="AT254" s="70" t="n">
        <f aca="false">AVERAGE(K254:M254)</f>
        <v>0.98421146953405</v>
      </c>
      <c r="AU254" s="70" t="n">
        <f aca="false">AVERAGE(N254:P254)</f>
        <v>0.988421445639188</v>
      </c>
      <c r="AV254" s="70" t="n">
        <f aca="false">AVERAGE(Q254:S254)</f>
        <v>0.99578373015873</v>
      </c>
      <c r="AW254" s="70" t="n">
        <f aca="false">AVERAGE(T254:V254)</f>
        <v>0.969890979689367</v>
      </c>
      <c r="AX254" s="70" t="n">
        <f aca="false">AVERAGE(W254:Y254)</f>
        <v>0.97878733572282</v>
      </c>
      <c r="AY254" s="70" t="n">
        <f aca="false">AVERAGE(Z254:AB254)</f>
        <v>0.952122162485066</v>
      </c>
      <c r="AZ254" s="70" t="n">
        <f aca="false">AVERAGE(AC254:AE254)</f>
        <v>0.958801427291347</v>
      </c>
    </row>
    <row r="255" customFormat="false" ht="12.75" hidden="true" customHeight="false" outlineLevel="0" collapsed="false">
      <c r="A255" s="69" t="s">
        <v>12</v>
      </c>
      <c r="B255" s="69" t="n">
        <v>1</v>
      </c>
      <c r="C255" s="69" t="n">
        <v>245</v>
      </c>
      <c r="D255" s="70" t="n">
        <f aca="false">OphrsIn!D254/SurveyHrsIn!D255</f>
        <v>0.92741935483871</v>
      </c>
      <c r="E255" s="70" t="n">
        <f aca="false">OphrsIn!E254/SurveyHrsIn!E255</f>
        <v>0.94758064516129</v>
      </c>
      <c r="F255" s="70" t="n">
        <f aca="false">OphrsIn!F254/SurveyHrsIn!F255</f>
        <v>0.96566091954023</v>
      </c>
      <c r="G255" s="70" t="n">
        <f aca="false">OphrsIn!G254/SurveyHrsIn!G255</f>
        <v>0.756720430107527</v>
      </c>
      <c r="H255" s="70" t="n">
        <f aca="false">OphrsIn!H254/SurveyHrsIn!H255</f>
        <v>0.577777777777778</v>
      </c>
      <c r="I255" s="70" t="n">
        <f aca="false">OphrsIn!I254/SurveyHrsIn!I255</f>
        <v>0.996102150537634</v>
      </c>
      <c r="J255" s="70" t="n">
        <f aca="false">OphrsIn!J254/SurveyHrsIn!J255</f>
        <v>0.990277777777778</v>
      </c>
      <c r="K255" s="70" t="n">
        <f aca="false">OphrsIn!K254/SurveyHrsIn!K255</f>
        <v>0.996370967741936</v>
      </c>
      <c r="L255" s="70" t="n">
        <f aca="false">OphrsIn!L254/SurveyHrsIn!L255</f>
        <v>0.986962365591398</v>
      </c>
      <c r="M255" s="70" t="n">
        <f aca="false">OphrsIn!M254/SurveyHrsIn!M255</f>
        <v>0.966527777777778</v>
      </c>
      <c r="N255" s="70" t="n">
        <f aca="false">OphrsIn!N254/SurveyHrsIn!N255</f>
        <v>0.997849462365591</v>
      </c>
      <c r="O255" s="70" t="n">
        <f aca="false">OphrsIn!O254/SurveyHrsIn!O255</f>
        <v>0.968194444444445</v>
      </c>
      <c r="P255" s="70" t="n">
        <f aca="false">OphrsIn!P254/SurveyHrsIn!P255</f>
        <v>0.937231182795699</v>
      </c>
      <c r="Q255" s="70" t="n">
        <f aca="false">OphrsIn!Q254/SurveyHrsIn!Q255</f>
        <v>0.979032258064516</v>
      </c>
      <c r="R255" s="70" t="n">
        <f aca="false">OphrsIn!R254/SurveyHrsIn!R255</f>
        <v>0.964434523809524</v>
      </c>
      <c r="S255" s="70" t="n">
        <f aca="false">OphrsIn!S254/SurveyHrsIn!S255</f>
        <v>0.99758064516129</v>
      </c>
      <c r="T255" s="70" t="n">
        <f aca="false">OphrsIn!T254/SurveyHrsIn!T255</f>
        <v>0.206527777777778</v>
      </c>
      <c r="U255" s="70" t="n">
        <f aca="false">OphrsIn!U254/SurveyHrsIn!U255</f>
        <v>0.467876344086022</v>
      </c>
      <c r="V255" s="70" t="n">
        <f aca="false">OphrsIn!V254/SurveyHrsIn!V255</f>
        <v>0.981111111111111</v>
      </c>
      <c r="W255" s="70" t="n">
        <f aca="false">OphrsIn!W254/SurveyHrsIn!W255</f>
        <v>0.970295698924731</v>
      </c>
      <c r="X255" s="70" t="n">
        <f aca="false">OphrsIn!X254/SurveyHrsIn!X255</f>
        <v>0.951209677419355</v>
      </c>
      <c r="Y255" s="70" t="n">
        <f aca="false">OphrsIn!Y254/SurveyHrsIn!Y255</f>
        <v>0.913194444444444</v>
      </c>
      <c r="Z255" s="70" t="n">
        <f aca="false">OphrsIn!Z254/SurveyHrsIn!Z255</f>
        <v>0.897849462365591</v>
      </c>
      <c r="AA255" s="70" t="n">
        <f aca="false">OphrsIn!AA254/SurveyHrsIn!AA255</f>
        <v>0.999861111111111</v>
      </c>
      <c r="AB255" s="70" t="n">
        <f aca="false">OphrsIn!AB254/SurveyHrsIn!AB255</f>
        <v>0.996102150537634</v>
      </c>
      <c r="AC255" s="70" t="n">
        <f aca="false">OphrsIn!AC254/SurveyHrsIn!AC255</f>
        <v>0.99986559139785</v>
      </c>
      <c r="AD255" s="70" t="n">
        <f aca="false">OphrsIn!AD254/SurveyHrsIn!AD255</f>
        <v>0.993154761904762</v>
      </c>
      <c r="AE255" s="70" t="n">
        <f aca="false">OphrsIn!AE254/SurveyHrsIn!AE255</f>
        <v>0.94836061827957</v>
      </c>
      <c r="AF255" s="70"/>
      <c r="AG255" s="70"/>
      <c r="AH255" s="70"/>
      <c r="AI255" s="70"/>
      <c r="AJ255" s="70"/>
      <c r="AK255" s="70"/>
      <c r="AL255" s="70"/>
      <c r="AM255" s="70"/>
      <c r="AN255" s="70"/>
      <c r="AO255" s="70" t="n">
        <f aca="false">AVERAGE(E255:P255)</f>
        <v>0.92393799180159</v>
      </c>
      <c r="AP255" s="70" t="n">
        <f aca="false">AVERAGE(Q255:AB255)</f>
        <v>0.860422933734426</v>
      </c>
      <c r="AQ255" s="70" t="n">
        <f aca="false">AVERAGE(AC255:AN255)</f>
        <v>0.980460323860727</v>
      </c>
      <c r="AR255" s="70" t="n">
        <f aca="false">AVERAGE(E255:G255)</f>
        <v>0.889987331603016</v>
      </c>
      <c r="AS255" s="70" t="n">
        <f aca="false">AVERAGE(H255:J255)</f>
        <v>0.854719235364397</v>
      </c>
      <c r="AT255" s="70" t="n">
        <f aca="false">AVERAGE(K255:M255)</f>
        <v>0.983287037037037</v>
      </c>
      <c r="AU255" s="70" t="n">
        <f aca="false">AVERAGE(N255:P255)</f>
        <v>0.967758363201912</v>
      </c>
      <c r="AV255" s="70" t="n">
        <f aca="false">AVERAGE(Q255:S255)</f>
        <v>0.98034914234511</v>
      </c>
      <c r="AW255" s="70" t="n">
        <f aca="false">AVERAGE(T255:V255)</f>
        <v>0.551838410991637</v>
      </c>
      <c r="AX255" s="70" t="n">
        <f aca="false">AVERAGE(W255:Y255)</f>
        <v>0.944899940262844</v>
      </c>
      <c r="AY255" s="70" t="n">
        <f aca="false">AVERAGE(Z255:AB255)</f>
        <v>0.964604241338112</v>
      </c>
      <c r="AZ255" s="70" t="n">
        <f aca="false">AVERAGE(AC255:AE255)</f>
        <v>0.980460323860727</v>
      </c>
    </row>
    <row r="256" customFormat="false" ht="12.75" hidden="true" customHeight="false" outlineLevel="0" collapsed="false">
      <c r="A256" s="69" t="s">
        <v>12</v>
      </c>
      <c r="B256" s="69" t="n">
        <v>1</v>
      </c>
      <c r="C256" s="69" t="n">
        <v>246</v>
      </c>
      <c r="D256" s="70" t="n">
        <f aca="false">OphrsIn!D255/SurveyHrsIn!D256</f>
        <v>0.995967741935484</v>
      </c>
      <c r="E256" s="70" t="n">
        <f aca="false">OphrsIn!E255/SurveyHrsIn!E256</f>
        <v>0.963709677419355</v>
      </c>
      <c r="F256" s="70" t="n">
        <f aca="false">OphrsIn!F255/SurveyHrsIn!F256</f>
        <v>0.967241379310345</v>
      </c>
      <c r="G256" s="70" t="n">
        <f aca="false">OphrsIn!G255/SurveyHrsIn!G256</f>
        <v>0.744758064516129</v>
      </c>
      <c r="H256" s="70" t="n">
        <f aca="false">OphrsIn!H255/SurveyHrsIn!H256</f>
        <v>0.458333333333333</v>
      </c>
      <c r="I256" s="70" t="n">
        <f aca="false">OphrsIn!I255/SurveyHrsIn!I256</f>
        <v>0.996639784946237</v>
      </c>
      <c r="J256" s="70" t="n">
        <f aca="false">OphrsIn!J255/SurveyHrsIn!J256</f>
        <v>0.999305555555556</v>
      </c>
      <c r="K256" s="70" t="n">
        <f aca="false">OphrsIn!K255/SurveyHrsIn!K256</f>
        <v>0.996505376344086</v>
      </c>
      <c r="L256" s="70" t="n">
        <f aca="false">OphrsIn!L255/SurveyHrsIn!L256</f>
        <v>0.995161290322581</v>
      </c>
      <c r="M256" s="70" t="n">
        <f aca="false">OphrsIn!M255/SurveyHrsIn!M256</f>
        <v>0.996527777777778</v>
      </c>
      <c r="N256" s="70" t="n">
        <f aca="false">OphrsIn!N255/SurveyHrsIn!N256</f>
        <v>0.997849462365591</v>
      </c>
      <c r="O256" s="70" t="n">
        <f aca="false">OphrsIn!O255/SurveyHrsIn!O256</f>
        <v>0.998055555555556</v>
      </c>
      <c r="P256" s="70" t="n">
        <f aca="false">OphrsIn!P255/SurveyHrsIn!P256</f>
        <v>0.939112903225807</v>
      </c>
      <c r="Q256" s="70" t="n">
        <f aca="false">OphrsIn!Q255/SurveyHrsIn!Q256</f>
        <v>0.865725806451613</v>
      </c>
      <c r="R256" s="70" t="n">
        <f aca="false">OphrsIn!R255/SurveyHrsIn!R256</f>
        <v>0.874255952380952</v>
      </c>
      <c r="S256" s="70" t="n">
        <f aca="false">OphrsIn!S255/SurveyHrsIn!S256</f>
        <v>0.994220430107527</v>
      </c>
      <c r="T256" s="70" t="n">
        <f aca="false">OphrsIn!T255/SurveyHrsIn!T256</f>
        <v>0.876805555555556</v>
      </c>
      <c r="U256" s="70" t="n">
        <f aca="false">OphrsIn!U255/SurveyHrsIn!U256</f>
        <v>0.300268817204301</v>
      </c>
      <c r="V256" s="70" t="n">
        <f aca="false">OphrsIn!V255/SurveyHrsIn!V256</f>
        <v>0.951527777777778</v>
      </c>
      <c r="W256" s="70" t="n">
        <f aca="false">OphrsIn!W255/SurveyHrsIn!W256</f>
        <v>0.986559139784946</v>
      </c>
      <c r="X256" s="70" t="n">
        <f aca="false">OphrsIn!X255/SurveyHrsIn!X256</f>
        <v>0.994489247311828</v>
      </c>
      <c r="Y256" s="70" t="n">
        <f aca="false">OphrsIn!Y255/SurveyHrsIn!Y256</f>
        <v>0.891805555555556</v>
      </c>
      <c r="Z256" s="70" t="n">
        <f aca="false">OphrsIn!Z255/SurveyHrsIn!Z256</f>
        <v>0.989247311827957</v>
      </c>
      <c r="AA256" s="70" t="n">
        <f aca="false">OphrsIn!AA255/SurveyHrsIn!AA256</f>
        <v>0.966805555555556</v>
      </c>
      <c r="AB256" s="70" t="n">
        <f aca="false">OphrsIn!AB255/SurveyHrsIn!AB256</f>
        <v>0.834543010752688</v>
      </c>
      <c r="AC256" s="70" t="n">
        <f aca="false">OphrsIn!AC255/SurveyHrsIn!AC256</f>
        <v>0.999731182795699</v>
      </c>
      <c r="AD256" s="70" t="n">
        <f aca="false">OphrsIn!AD255/SurveyHrsIn!AD256</f>
        <v>0.947470238095238</v>
      </c>
      <c r="AE256" s="70" t="n">
        <f aca="false">OphrsIn!AE255/SurveyHrsIn!AE256</f>
        <v>0.972244623655914</v>
      </c>
      <c r="AF256" s="70"/>
      <c r="AG256" s="70"/>
      <c r="AH256" s="70"/>
      <c r="AI256" s="70"/>
      <c r="AJ256" s="70"/>
      <c r="AK256" s="70"/>
      <c r="AL256" s="70"/>
      <c r="AM256" s="70"/>
      <c r="AN256" s="70"/>
      <c r="AO256" s="70" t="n">
        <f aca="false">AVERAGE(E256:P256)</f>
        <v>0.921100013389363</v>
      </c>
      <c r="AP256" s="70" t="n">
        <f aca="false">AVERAGE(Q256:AB256)</f>
        <v>0.877187846688855</v>
      </c>
      <c r="AQ256" s="70" t="n">
        <f aca="false">AVERAGE(AC256:AN256)</f>
        <v>0.973148681515617</v>
      </c>
      <c r="AR256" s="70" t="n">
        <f aca="false">AVERAGE(E256:G256)</f>
        <v>0.891903040415276</v>
      </c>
      <c r="AS256" s="70" t="n">
        <f aca="false">AVERAGE(H256:J256)</f>
        <v>0.818092891278375</v>
      </c>
      <c r="AT256" s="70" t="n">
        <f aca="false">AVERAGE(K256:M256)</f>
        <v>0.996064814814815</v>
      </c>
      <c r="AU256" s="70" t="n">
        <f aca="false">AVERAGE(N256:P256)</f>
        <v>0.978339307048985</v>
      </c>
      <c r="AV256" s="70" t="n">
        <f aca="false">AVERAGE(Q256:S256)</f>
        <v>0.911400729646697</v>
      </c>
      <c r="AW256" s="70" t="n">
        <f aca="false">AVERAGE(T256:V256)</f>
        <v>0.709534050179212</v>
      </c>
      <c r="AX256" s="70" t="n">
        <f aca="false">AVERAGE(W256:Y256)</f>
        <v>0.95761798088411</v>
      </c>
      <c r="AY256" s="70" t="n">
        <f aca="false">AVERAGE(Z256:AB256)</f>
        <v>0.9301986260454</v>
      </c>
      <c r="AZ256" s="70" t="n">
        <f aca="false">AVERAGE(AC256:AE256)</f>
        <v>0.973148681515617</v>
      </c>
    </row>
    <row r="257" customFormat="false" ht="12.75" hidden="true" customHeight="false" outlineLevel="0" collapsed="false">
      <c r="A257" s="69" t="s">
        <v>12</v>
      </c>
      <c r="B257" s="69" t="n">
        <v>1</v>
      </c>
      <c r="C257" s="69" t="n">
        <v>247</v>
      </c>
      <c r="D257" s="70" t="n">
        <f aca="false">OphrsIn!D256/SurveyHrsIn!D257</f>
        <v>0.860215053763441</v>
      </c>
      <c r="E257" s="70" t="n">
        <f aca="false">OphrsIn!E256/SurveyHrsIn!E257</f>
        <v>0.923387096774194</v>
      </c>
      <c r="F257" s="70" t="n">
        <f aca="false">OphrsIn!F256/SurveyHrsIn!F257</f>
        <v>0.910632183908046</v>
      </c>
      <c r="G257" s="70" t="n">
        <f aca="false">OphrsIn!G256/SurveyHrsIn!G257</f>
        <v>0.783602150537634</v>
      </c>
      <c r="H257" s="70" t="n">
        <f aca="false">OphrsIn!H256/SurveyHrsIn!H257</f>
        <v>0.769027777777778</v>
      </c>
      <c r="I257" s="70" t="n">
        <f aca="false">OphrsIn!I256/SurveyHrsIn!I257</f>
        <v>0.823924731182796</v>
      </c>
      <c r="J257" s="70" t="n">
        <f aca="false">OphrsIn!J256/SurveyHrsIn!J257</f>
        <v>0.830694444444445</v>
      </c>
      <c r="K257" s="70" t="n">
        <f aca="false">OphrsIn!K256/SurveyHrsIn!K257</f>
        <v>0.911693548387097</v>
      </c>
      <c r="L257" s="70" t="n">
        <f aca="false">OphrsIn!L256/SurveyHrsIn!L257</f>
        <v>0.98991935483871</v>
      </c>
      <c r="M257" s="70" t="n">
        <f aca="false">OphrsIn!M256/SurveyHrsIn!M257</f>
        <v>0.982916666666667</v>
      </c>
      <c r="N257" s="70" t="n">
        <f aca="false">OphrsIn!N256/SurveyHrsIn!N257</f>
        <v>0.990456989247312</v>
      </c>
      <c r="O257" s="70" t="n">
        <f aca="false">OphrsIn!O256/SurveyHrsIn!O257</f>
        <v>0.985138888888889</v>
      </c>
      <c r="P257" s="70" t="n">
        <f aca="false">OphrsIn!P256/SurveyHrsIn!P257</f>
        <v>0.998790322580645</v>
      </c>
      <c r="Q257" s="70" t="n">
        <f aca="false">OphrsIn!Q256/SurveyHrsIn!Q257</f>
        <v>0.987903225806452</v>
      </c>
      <c r="R257" s="70" t="n">
        <f aca="false">OphrsIn!R256/SurveyHrsIn!R257</f>
        <v>0.977827380952381</v>
      </c>
      <c r="S257" s="70" t="n">
        <f aca="false">OphrsIn!S256/SurveyHrsIn!S257</f>
        <v>0.954435483870968</v>
      </c>
      <c r="T257" s="70" t="n">
        <f aca="false">OphrsIn!T256/SurveyHrsIn!T257</f>
        <v>0.929027777777778</v>
      </c>
      <c r="U257" s="70" t="n">
        <f aca="false">OphrsIn!U256/SurveyHrsIn!U257</f>
        <v>0.987096774193548</v>
      </c>
      <c r="V257" s="70" t="n">
        <f aca="false">OphrsIn!V256/SurveyHrsIn!V257</f>
        <v>0.992083333333333</v>
      </c>
      <c r="W257" s="70" t="n">
        <f aca="false">OphrsIn!W256/SurveyHrsIn!W257</f>
        <v>0.938978494623656</v>
      </c>
      <c r="X257" s="70" t="n">
        <f aca="false">OphrsIn!X256/SurveyHrsIn!X257</f>
        <v>0.998387096774194</v>
      </c>
      <c r="Y257" s="70" t="n">
        <f aca="false">OphrsIn!Y256/SurveyHrsIn!Y257</f>
        <v>0.9975</v>
      </c>
      <c r="Z257" s="70" t="n">
        <f aca="false">OphrsIn!Z256/SurveyHrsIn!Z257</f>
        <v>0.994354838709677</v>
      </c>
      <c r="AA257" s="70" t="n">
        <f aca="false">OphrsIn!AA256/SurveyHrsIn!AA257</f>
        <v>0.926944444444445</v>
      </c>
      <c r="AB257" s="70" t="n">
        <f aca="false">OphrsIn!AB256/SurveyHrsIn!AB257</f>
        <v>0.994354838709677</v>
      </c>
      <c r="AC257" s="70" t="n">
        <f aca="false">OphrsIn!AC256/SurveyHrsIn!AC257</f>
        <v>1</v>
      </c>
      <c r="AD257" s="70" t="n">
        <f aca="false">OphrsIn!AD256/SurveyHrsIn!AD257</f>
        <v>0.986011904761905</v>
      </c>
      <c r="AE257" s="70" t="n">
        <f aca="false">OphrsIn!AE256/SurveyHrsIn!AE257</f>
        <v>0.659719220430108</v>
      </c>
      <c r="AF257" s="70"/>
      <c r="AG257" s="70"/>
      <c r="AH257" s="70"/>
      <c r="AI257" s="70"/>
      <c r="AJ257" s="70"/>
      <c r="AK257" s="70"/>
      <c r="AL257" s="70"/>
      <c r="AM257" s="70"/>
      <c r="AN257" s="70"/>
      <c r="AO257" s="70" t="n">
        <f aca="false">AVERAGE(E257:P257)</f>
        <v>0.908348679602851</v>
      </c>
      <c r="AP257" s="70" t="n">
        <f aca="false">AVERAGE(Q257:AB257)</f>
        <v>0.973241140766342</v>
      </c>
      <c r="AQ257" s="70" t="n">
        <f aca="false">AVERAGE(AC257:AN257)</f>
        <v>0.881910375064004</v>
      </c>
      <c r="AR257" s="70" t="n">
        <f aca="false">AVERAGE(E257:G257)</f>
        <v>0.872540477073291</v>
      </c>
      <c r="AS257" s="70" t="n">
        <f aca="false">AVERAGE(H257:J257)</f>
        <v>0.807882317801673</v>
      </c>
      <c r="AT257" s="70" t="n">
        <f aca="false">AVERAGE(K257:M257)</f>
        <v>0.961509856630824</v>
      </c>
      <c r="AU257" s="70" t="n">
        <f aca="false">AVERAGE(N257:P257)</f>
        <v>0.991462066905615</v>
      </c>
      <c r="AV257" s="70" t="n">
        <f aca="false">AVERAGE(Q257:S257)</f>
        <v>0.9733886968766</v>
      </c>
      <c r="AW257" s="70" t="n">
        <f aca="false">AVERAGE(T257:V257)</f>
        <v>0.969402628434886</v>
      </c>
      <c r="AX257" s="70" t="n">
        <f aca="false">AVERAGE(W257:Y257)</f>
        <v>0.97828853046595</v>
      </c>
      <c r="AY257" s="70" t="n">
        <f aca="false">AVERAGE(Z257:AB257)</f>
        <v>0.971884707287933</v>
      </c>
      <c r="AZ257" s="70" t="n">
        <f aca="false">AVERAGE(AC257:AE257)</f>
        <v>0.881910375064004</v>
      </c>
    </row>
    <row r="258" customFormat="false" ht="12.75" hidden="true" customHeight="false" outlineLevel="0" collapsed="false">
      <c r="A258" s="69" t="s">
        <v>12</v>
      </c>
      <c r="B258" s="69" t="n">
        <v>1</v>
      </c>
      <c r="C258" s="69" t="n">
        <v>248</v>
      </c>
      <c r="D258" s="70" t="n">
        <f aca="false">OphrsIn!D257/SurveyHrsIn!D258</f>
        <v>0.973118279569893</v>
      </c>
      <c r="E258" s="70" t="n">
        <f aca="false">OphrsIn!E257/SurveyHrsIn!E258</f>
        <v>0.995967741935484</v>
      </c>
      <c r="F258" s="70" t="n">
        <f aca="false">OphrsIn!F257/SurveyHrsIn!F258</f>
        <v>0.957183908045977</v>
      </c>
      <c r="G258" s="70" t="n">
        <f aca="false">OphrsIn!G257/SurveyHrsIn!G258</f>
        <v>0.748924731182796</v>
      </c>
      <c r="H258" s="70" t="n">
        <f aca="false">OphrsIn!H257/SurveyHrsIn!H258</f>
        <v>0.984722222222222</v>
      </c>
      <c r="I258" s="70" t="n">
        <f aca="false">OphrsIn!I257/SurveyHrsIn!I258</f>
        <v>0.93508064516129</v>
      </c>
      <c r="J258" s="70" t="n">
        <f aca="false">OphrsIn!J257/SurveyHrsIn!J258</f>
        <v>0.991805555555556</v>
      </c>
      <c r="K258" s="70" t="n">
        <f aca="false">OphrsIn!K257/SurveyHrsIn!K258</f>
        <v>0.950268817204301</v>
      </c>
      <c r="L258" s="70" t="n">
        <f aca="false">OphrsIn!L257/SurveyHrsIn!L258</f>
        <v>0.937903225806452</v>
      </c>
      <c r="M258" s="70" t="n">
        <f aca="false">OphrsIn!M257/SurveyHrsIn!M258</f>
        <v>0.970277777777778</v>
      </c>
      <c r="N258" s="70" t="n">
        <f aca="false">OphrsIn!N257/SurveyHrsIn!N258</f>
        <v>0.976881720430108</v>
      </c>
      <c r="O258" s="70" t="n">
        <f aca="false">OphrsIn!O257/SurveyHrsIn!O258</f>
        <v>0.951666666666667</v>
      </c>
      <c r="P258" s="70" t="n">
        <f aca="false">OphrsIn!P257/SurveyHrsIn!P258</f>
        <v>0.945833333333333</v>
      </c>
      <c r="Q258" s="70" t="n">
        <f aca="false">OphrsIn!Q257/SurveyHrsIn!Q258</f>
        <v>0.99260752688172</v>
      </c>
      <c r="R258" s="70" t="n">
        <f aca="false">OphrsIn!R257/SurveyHrsIn!R258</f>
        <v>0.988244047619048</v>
      </c>
      <c r="S258" s="70" t="n">
        <f aca="false">OphrsIn!S257/SurveyHrsIn!S258</f>
        <v>0.993279569892473</v>
      </c>
      <c r="T258" s="70" t="n">
        <f aca="false">OphrsIn!T257/SurveyHrsIn!T258</f>
        <v>0.9625</v>
      </c>
      <c r="U258" s="70" t="n">
        <f aca="false">OphrsIn!U257/SurveyHrsIn!U258</f>
        <v>0.988172043010753</v>
      </c>
      <c r="V258" s="70" t="n">
        <f aca="false">OphrsIn!V257/SurveyHrsIn!V258</f>
        <v>0.964861111111111</v>
      </c>
      <c r="W258" s="70" t="n">
        <f aca="false">OphrsIn!W257/SurveyHrsIn!W258</f>
        <v>0.973252688172043</v>
      </c>
      <c r="X258" s="70" t="n">
        <f aca="false">OphrsIn!X257/SurveyHrsIn!X258</f>
        <v>0.955107526881721</v>
      </c>
      <c r="Y258" s="70" t="n">
        <f aca="false">OphrsIn!Y257/SurveyHrsIn!Y258</f>
        <v>0.988333333333333</v>
      </c>
      <c r="Z258" s="70" t="n">
        <f aca="false">OphrsIn!Z257/SurveyHrsIn!Z258</f>
        <v>0.993145161290323</v>
      </c>
      <c r="AA258" s="70" t="n">
        <f aca="false">OphrsIn!AA257/SurveyHrsIn!AA258</f>
        <v>0.999722222222222</v>
      </c>
      <c r="AB258" s="70" t="n">
        <f aca="false">OphrsIn!AB257/SurveyHrsIn!AB258</f>
        <v>0.979569892473118</v>
      </c>
      <c r="AC258" s="70" t="n">
        <f aca="false">OphrsIn!AC257/SurveyHrsIn!AC258</f>
        <v>1</v>
      </c>
      <c r="AD258" s="70" t="n">
        <f aca="false">OphrsIn!AD257/SurveyHrsIn!AD258</f>
        <v>0.989285714285714</v>
      </c>
      <c r="AE258" s="70" t="n">
        <f aca="false">OphrsIn!AE257/SurveyHrsIn!AE258</f>
        <v>0.970126612903226</v>
      </c>
      <c r="AF258" s="70"/>
      <c r="AG258" s="70"/>
      <c r="AH258" s="70"/>
      <c r="AI258" s="70"/>
      <c r="AJ258" s="70"/>
      <c r="AK258" s="70"/>
      <c r="AL258" s="70"/>
      <c r="AM258" s="70"/>
      <c r="AN258" s="70"/>
      <c r="AO258" s="70" t="n">
        <f aca="false">AVERAGE(E258:P258)</f>
        <v>0.94554302877683</v>
      </c>
      <c r="AP258" s="70" t="n">
        <f aca="false">AVERAGE(Q258:AB258)</f>
        <v>0.981566260240656</v>
      </c>
      <c r="AQ258" s="70" t="n">
        <f aca="false">AVERAGE(AC258:AN258)</f>
        <v>0.986470775729647</v>
      </c>
      <c r="AR258" s="70" t="n">
        <f aca="false">AVERAGE(E258:G258)</f>
        <v>0.900692127054752</v>
      </c>
      <c r="AS258" s="70" t="n">
        <f aca="false">AVERAGE(H258:J258)</f>
        <v>0.970536140979689</v>
      </c>
      <c r="AT258" s="70" t="n">
        <f aca="false">AVERAGE(K258:M258)</f>
        <v>0.95281660692951</v>
      </c>
      <c r="AU258" s="70" t="n">
        <f aca="false">AVERAGE(N258:P258)</f>
        <v>0.958127240143369</v>
      </c>
      <c r="AV258" s="70" t="n">
        <f aca="false">AVERAGE(Q258:S258)</f>
        <v>0.99137704813108</v>
      </c>
      <c r="AW258" s="70" t="n">
        <f aca="false">AVERAGE(T258:V258)</f>
        <v>0.971844384707288</v>
      </c>
      <c r="AX258" s="70" t="n">
        <f aca="false">AVERAGE(W258:Y258)</f>
        <v>0.972231182795699</v>
      </c>
      <c r="AY258" s="70" t="n">
        <f aca="false">AVERAGE(Z258:AB258)</f>
        <v>0.990812425328554</v>
      </c>
      <c r="AZ258" s="70" t="n">
        <f aca="false">AVERAGE(AC258:AE258)</f>
        <v>0.986470775729647</v>
      </c>
    </row>
    <row r="259" customFormat="false" ht="12.75" hidden="true" customHeight="false" outlineLevel="0" collapsed="false">
      <c r="A259" s="69" t="s">
        <v>12</v>
      </c>
      <c r="B259" s="69" t="n">
        <v>1</v>
      </c>
      <c r="C259" s="69" t="n">
        <v>249</v>
      </c>
      <c r="D259" s="70" t="n">
        <f aca="false">OphrsIn!D258/SurveyHrsIn!D259</f>
        <v>0.956989247311828</v>
      </c>
      <c r="E259" s="70" t="n">
        <f aca="false">OphrsIn!E258/SurveyHrsIn!E259</f>
        <v>0.881720430107527</v>
      </c>
      <c r="F259" s="70" t="n">
        <f aca="false">OphrsIn!F258/SurveyHrsIn!F259</f>
        <v>0.989080459770115</v>
      </c>
      <c r="G259" s="70" t="n">
        <f aca="false">OphrsIn!G258/SurveyHrsIn!G259</f>
        <v>0.645295698924731</v>
      </c>
      <c r="H259" s="70" t="n">
        <f aca="false">OphrsIn!H258/SurveyHrsIn!H259</f>
        <v>0.340277777777778</v>
      </c>
      <c r="I259" s="70" t="n">
        <f aca="false">OphrsIn!I258/SurveyHrsIn!I259</f>
        <v>0.96747311827957</v>
      </c>
      <c r="J259" s="70" t="n">
        <f aca="false">OphrsIn!J258/SurveyHrsIn!J259</f>
        <v>0.993055555555556</v>
      </c>
      <c r="K259" s="70" t="n">
        <f aca="false">OphrsIn!K258/SurveyHrsIn!K259</f>
        <v>0.953225806451613</v>
      </c>
      <c r="L259" s="70" t="n">
        <f aca="false">OphrsIn!L258/SurveyHrsIn!L259</f>
        <v>0.964650537634409</v>
      </c>
      <c r="M259" s="70" t="n">
        <f aca="false">OphrsIn!M258/SurveyHrsIn!M259</f>
        <v>0.986805555555556</v>
      </c>
      <c r="N259" s="70" t="n">
        <f aca="false">OphrsIn!N258/SurveyHrsIn!N259</f>
        <v>0.987903225806452</v>
      </c>
      <c r="O259" s="70" t="n">
        <f aca="false">OphrsIn!O258/SurveyHrsIn!O259</f>
        <v>0.91625</v>
      </c>
      <c r="P259" s="70" t="n">
        <f aca="false">OphrsIn!P258/SurveyHrsIn!P259</f>
        <v>0.866801075268817</v>
      </c>
      <c r="Q259" s="70" t="n">
        <f aca="false">OphrsIn!Q258/SurveyHrsIn!Q259</f>
        <v>0.998118279569893</v>
      </c>
      <c r="R259" s="70" t="n">
        <f aca="false">OphrsIn!R258/SurveyHrsIn!R259</f>
        <v>0.960565476190476</v>
      </c>
      <c r="S259" s="70" t="n">
        <f aca="false">OphrsIn!S258/SurveyHrsIn!S259</f>
        <v>0.175268817204301</v>
      </c>
      <c r="T259" s="70" t="n">
        <f aca="false">OphrsIn!T258/SurveyHrsIn!T259</f>
        <v>0</v>
      </c>
      <c r="U259" s="70" t="n">
        <f aca="false">OphrsIn!U258/SurveyHrsIn!U259</f>
        <v>0.61989247311828</v>
      </c>
      <c r="V259" s="70" t="n">
        <f aca="false">OphrsIn!V258/SurveyHrsIn!V259</f>
        <v>0.957916666666667</v>
      </c>
      <c r="W259" s="70" t="n">
        <f aca="false">OphrsIn!W258/SurveyHrsIn!W259</f>
        <v>0.948118279569893</v>
      </c>
      <c r="X259" s="70" t="n">
        <f aca="false">OphrsIn!X258/SurveyHrsIn!X259</f>
        <v>0.964112903225806</v>
      </c>
      <c r="Y259" s="70" t="n">
        <f aca="false">OphrsIn!Y258/SurveyHrsIn!Y259</f>
        <v>0.966666666666667</v>
      </c>
      <c r="Z259" s="70" t="n">
        <f aca="false">OphrsIn!Z258/SurveyHrsIn!Z259</f>
        <v>0.953494623655914</v>
      </c>
      <c r="AA259" s="70" t="n">
        <f aca="false">OphrsIn!AA258/SurveyHrsIn!AA259</f>
        <v>1</v>
      </c>
      <c r="AB259" s="70" t="n">
        <f aca="false">OphrsIn!AB258/SurveyHrsIn!AB259</f>
        <v>0.987231182795699</v>
      </c>
      <c r="AC259" s="70" t="n">
        <f aca="false">OphrsIn!AC258/SurveyHrsIn!AC259</f>
        <v>0.99986559139785</v>
      </c>
      <c r="AD259" s="70" t="n">
        <f aca="false">OphrsIn!AD258/SurveyHrsIn!AD259</f>
        <v>0.995089285714286</v>
      </c>
      <c r="AE259" s="70" t="n">
        <f aca="false">OphrsIn!AE258/SurveyHrsIn!AE259</f>
        <v>0.979183467741936</v>
      </c>
      <c r="AF259" s="70"/>
      <c r="AG259" s="70"/>
      <c r="AH259" s="70"/>
      <c r="AI259" s="70"/>
      <c r="AJ259" s="70"/>
      <c r="AK259" s="70"/>
      <c r="AL259" s="70"/>
      <c r="AM259" s="70"/>
      <c r="AN259" s="70"/>
      <c r="AO259" s="70" t="n">
        <f aca="false">AVERAGE(E259:P259)</f>
        <v>0.874378270094344</v>
      </c>
      <c r="AP259" s="70" t="n">
        <f aca="false">AVERAGE(Q259:AB259)</f>
        <v>0.7942821140553</v>
      </c>
      <c r="AQ259" s="70" t="n">
        <f aca="false">AVERAGE(AC259:AN259)</f>
        <v>0.99137944828469</v>
      </c>
      <c r="AR259" s="70" t="n">
        <f aca="false">AVERAGE(E259:G259)</f>
        <v>0.838698862934124</v>
      </c>
      <c r="AS259" s="70" t="n">
        <f aca="false">AVERAGE(H259:J259)</f>
        <v>0.766935483870968</v>
      </c>
      <c r="AT259" s="70" t="n">
        <f aca="false">AVERAGE(K259:M259)</f>
        <v>0.968227299880526</v>
      </c>
      <c r="AU259" s="70" t="n">
        <f aca="false">AVERAGE(N259:P259)</f>
        <v>0.923651433691756</v>
      </c>
      <c r="AV259" s="70" t="n">
        <f aca="false">AVERAGE(Q259:S259)</f>
        <v>0.711317524321557</v>
      </c>
      <c r="AW259" s="70" t="n">
        <f aca="false">AVERAGE(T259:V259)</f>
        <v>0.525936379928315</v>
      </c>
      <c r="AX259" s="70" t="n">
        <f aca="false">AVERAGE(W259:Y259)</f>
        <v>0.959632616487455</v>
      </c>
      <c r="AY259" s="70" t="n">
        <f aca="false">AVERAGE(Z259:AB259)</f>
        <v>0.980241935483871</v>
      </c>
      <c r="AZ259" s="70" t="n">
        <f aca="false">AVERAGE(AC259:AE259)</f>
        <v>0.99137944828469</v>
      </c>
    </row>
    <row r="260" customFormat="false" ht="12.75" hidden="true" customHeight="false" outlineLevel="0" collapsed="false">
      <c r="A260" s="69" t="s">
        <v>12</v>
      </c>
      <c r="B260" s="69" t="n">
        <v>1</v>
      </c>
      <c r="C260" s="69" t="n">
        <v>250</v>
      </c>
      <c r="D260" s="70" t="n">
        <f aca="false">OphrsIn!D259/SurveyHrsIn!D260</f>
        <v>0.831989247311828</v>
      </c>
      <c r="E260" s="70" t="n">
        <f aca="false">OphrsIn!E259/SurveyHrsIn!E260</f>
        <v>0.84005376344086</v>
      </c>
      <c r="F260" s="70" t="n">
        <f aca="false">OphrsIn!F259/SurveyHrsIn!F260</f>
        <v>0.954741379310345</v>
      </c>
      <c r="G260" s="70" t="n">
        <f aca="false">OphrsIn!G259/SurveyHrsIn!G260</f>
        <v>0.752822580645161</v>
      </c>
      <c r="H260" s="70" t="n">
        <f aca="false">OphrsIn!H259/SurveyHrsIn!H260</f>
        <v>0.970833333333333</v>
      </c>
      <c r="I260" s="70" t="n">
        <f aca="false">OphrsIn!I259/SurveyHrsIn!I260</f>
        <v>0.977016129032258</v>
      </c>
      <c r="J260" s="70" t="n">
        <f aca="false">OphrsIn!J259/SurveyHrsIn!J260</f>
        <v>0.93625</v>
      </c>
      <c r="K260" s="70" t="n">
        <f aca="false">OphrsIn!K259/SurveyHrsIn!K260</f>
        <v>0.997043010752688</v>
      </c>
      <c r="L260" s="70" t="n">
        <f aca="false">OphrsIn!L259/SurveyHrsIn!L260</f>
        <v>0.990994623655914</v>
      </c>
      <c r="M260" s="70" t="n">
        <f aca="false">OphrsIn!M259/SurveyHrsIn!M260</f>
        <v>0.992083333333333</v>
      </c>
      <c r="N260" s="70" t="n">
        <f aca="false">OphrsIn!N259/SurveyHrsIn!N260</f>
        <v>0.97244623655914</v>
      </c>
      <c r="O260" s="70" t="n">
        <f aca="false">OphrsIn!O259/SurveyHrsIn!O260</f>
        <v>0.946805555555556</v>
      </c>
      <c r="P260" s="70" t="n">
        <f aca="false">OphrsIn!P259/SurveyHrsIn!P260</f>
        <v>0.98239247311828</v>
      </c>
      <c r="Q260" s="70" t="n">
        <f aca="false">OphrsIn!Q259/SurveyHrsIn!Q260</f>
        <v>0.998521505376344</v>
      </c>
      <c r="R260" s="70" t="n">
        <f aca="false">OphrsIn!R259/SurveyHrsIn!R260</f>
        <v>0.983630952380952</v>
      </c>
      <c r="S260" s="70" t="n">
        <f aca="false">OphrsIn!S259/SurveyHrsIn!S260</f>
        <v>0.9125</v>
      </c>
      <c r="T260" s="70" t="n">
        <f aca="false">OphrsIn!T259/SurveyHrsIn!T260</f>
        <v>0.914305555555556</v>
      </c>
      <c r="U260" s="70" t="n">
        <f aca="false">OphrsIn!U259/SurveyHrsIn!U260</f>
        <v>0.938844086021505</v>
      </c>
      <c r="V260" s="70" t="n">
        <f aca="false">OphrsIn!V259/SurveyHrsIn!V260</f>
        <v>0.953888888888889</v>
      </c>
      <c r="W260" s="70" t="n">
        <f aca="false">OphrsIn!W259/SurveyHrsIn!W260</f>
        <v>0.99260752688172</v>
      </c>
      <c r="X260" s="70" t="n">
        <f aca="false">OphrsIn!X259/SurveyHrsIn!X260</f>
        <v>0.993010752688172</v>
      </c>
      <c r="Y260" s="70" t="n">
        <f aca="false">OphrsIn!Y259/SurveyHrsIn!Y260</f>
        <v>0.977083333333333</v>
      </c>
      <c r="Z260" s="70" t="n">
        <f aca="false">OphrsIn!Z259/SurveyHrsIn!Z260</f>
        <v>0.973118279569893</v>
      </c>
      <c r="AA260" s="70" t="n">
        <f aca="false">OphrsIn!AA259/SurveyHrsIn!AA260</f>
        <v>0.979583333333333</v>
      </c>
      <c r="AB260" s="70" t="n">
        <f aca="false">OphrsIn!AB259/SurveyHrsIn!AB260</f>
        <v>0.955510752688172</v>
      </c>
      <c r="AC260" s="70" t="n">
        <f aca="false">OphrsIn!AC259/SurveyHrsIn!AC260</f>
        <v>0.994220430107527</v>
      </c>
      <c r="AD260" s="70" t="n">
        <f aca="false">OphrsIn!AD259/SurveyHrsIn!AD260</f>
        <v>0.977380952380952</v>
      </c>
      <c r="AE260" s="70" t="n">
        <f aca="false">OphrsIn!AE259/SurveyHrsIn!AE260</f>
        <v>0.906376612903226</v>
      </c>
      <c r="AF260" s="70"/>
      <c r="AG260" s="70"/>
      <c r="AH260" s="70"/>
      <c r="AI260" s="70"/>
      <c r="AJ260" s="70"/>
      <c r="AK260" s="70"/>
      <c r="AL260" s="70"/>
      <c r="AM260" s="70"/>
      <c r="AN260" s="70"/>
      <c r="AO260" s="70" t="n">
        <f aca="false">AVERAGE(E260:P260)</f>
        <v>0.942790201561406</v>
      </c>
      <c r="AP260" s="70" t="n">
        <f aca="false">AVERAGE(Q260:AB260)</f>
        <v>0.964383747226489</v>
      </c>
      <c r="AQ260" s="70" t="n">
        <f aca="false">AVERAGE(AC260:AN260)</f>
        <v>0.959325998463902</v>
      </c>
      <c r="AR260" s="70" t="n">
        <f aca="false">AVERAGE(E260:G260)</f>
        <v>0.849205907798789</v>
      </c>
      <c r="AS260" s="70" t="n">
        <f aca="false">AVERAGE(H260:J260)</f>
        <v>0.961366487455197</v>
      </c>
      <c r="AT260" s="70" t="n">
        <f aca="false">AVERAGE(K260:M260)</f>
        <v>0.993373655913978</v>
      </c>
      <c r="AU260" s="70" t="n">
        <f aca="false">AVERAGE(N260:P260)</f>
        <v>0.967214755077658</v>
      </c>
      <c r="AV260" s="70" t="n">
        <f aca="false">AVERAGE(Q260:S260)</f>
        <v>0.964884152585765</v>
      </c>
      <c r="AW260" s="70" t="n">
        <f aca="false">AVERAGE(T260:V260)</f>
        <v>0.935679510155317</v>
      </c>
      <c r="AX260" s="70" t="n">
        <f aca="false">AVERAGE(W260:Y260)</f>
        <v>0.987567204301075</v>
      </c>
      <c r="AY260" s="70" t="n">
        <f aca="false">AVERAGE(Z260:AB260)</f>
        <v>0.969404121863799</v>
      </c>
      <c r="AZ260" s="70" t="n">
        <f aca="false">AVERAGE(AC260:AE260)</f>
        <v>0.959325998463902</v>
      </c>
    </row>
    <row r="261" customFormat="false" ht="12.75" hidden="true" customHeight="false" outlineLevel="0" collapsed="false">
      <c r="A261" s="69" t="s">
        <v>12</v>
      </c>
      <c r="B261" s="69" t="n">
        <v>1</v>
      </c>
      <c r="C261" s="69" t="n">
        <v>251</v>
      </c>
      <c r="D261" s="70" t="n">
        <f aca="false">OphrsIn!D260/SurveyHrsIn!D261</f>
        <v>0.794354838709677</v>
      </c>
      <c r="E261" s="70" t="n">
        <f aca="false">OphrsIn!E260/SurveyHrsIn!E261</f>
        <v>0.939516129032258</v>
      </c>
      <c r="F261" s="70" t="n">
        <f aca="false">OphrsIn!F260/SurveyHrsIn!F261</f>
        <v>0.964511494252874</v>
      </c>
      <c r="G261" s="70" t="n">
        <f aca="false">OphrsIn!G260/SurveyHrsIn!G261</f>
        <v>0.796236559139785</v>
      </c>
      <c r="H261" s="70" t="n">
        <f aca="false">OphrsIn!H260/SurveyHrsIn!H261</f>
        <v>0.975</v>
      </c>
      <c r="I261" s="70" t="n">
        <f aca="false">OphrsIn!I260/SurveyHrsIn!I261</f>
        <v>0.963575268817204</v>
      </c>
      <c r="J261" s="70" t="n">
        <f aca="false">OphrsIn!J260/SurveyHrsIn!J261</f>
        <v>0.873194444444445</v>
      </c>
      <c r="K261" s="70" t="n">
        <f aca="false">OphrsIn!K260/SurveyHrsIn!K261</f>
        <v>0.98252688172043</v>
      </c>
      <c r="L261" s="70" t="n">
        <f aca="false">OphrsIn!L260/SurveyHrsIn!L261</f>
        <v>0.992741935483871</v>
      </c>
      <c r="M261" s="70" t="n">
        <f aca="false">OphrsIn!M260/SurveyHrsIn!M261</f>
        <v>0.996944444444444</v>
      </c>
      <c r="N261" s="70" t="n">
        <f aca="false">OphrsIn!N260/SurveyHrsIn!N261</f>
        <v>0.992876344086022</v>
      </c>
      <c r="O261" s="70" t="n">
        <f aca="false">OphrsIn!O260/SurveyHrsIn!O261</f>
        <v>0.930138888888889</v>
      </c>
      <c r="P261" s="70" t="n">
        <f aca="false">OphrsIn!P260/SurveyHrsIn!P261</f>
        <v>0.72997311827957</v>
      </c>
      <c r="Q261" s="70" t="n">
        <f aca="false">OphrsIn!Q260/SurveyHrsIn!Q261</f>
        <v>0.904838709677419</v>
      </c>
      <c r="R261" s="70" t="n">
        <f aca="false">OphrsIn!R260/SurveyHrsIn!R261</f>
        <v>0.760565476190476</v>
      </c>
      <c r="S261" s="70" t="n">
        <f aca="false">OphrsIn!S260/SurveyHrsIn!S261</f>
        <v>0.781048387096774</v>
      </c>
      <c r="T261" s="70" t="n">
        <f aca="false">OphrsIn!T260/SurveyHrsIn!T261</f>
        <v>0.961944444444445</v>
      </c>
      <c r="U261" s="70" t="n">
        <f aca="false">OphrsIn!U260/SurveyHrsIn!U261</f>
        <v>0.953225806451613</v>
      </c>
      <c r="V261" s="70" t="n">
        <f aca="false">OphrsIn!V260/SurveyHrsIn!V261</f>
        <v>0.988611111111111</v>
      </c>
      <c r="W261" s="70" t="n">
        <f aca="false">OphrsIn!W260/SurveyHrsIn!W261</f>
        <v>0.993682795698925</v>
      </c>
      <c r="X261" s="70" t="n">
        <f aca="false">OphrsIn!X260/SurveyHrsIn!X261</f>
        <v>0.969623655913979</v>
      </c>
      <c r="Y261" s="70" t="n">
        <f aca="false">OphrsIn!Y260/SurveyHrsIn!Y261</f>
        <v>0.990833333333333</v>
      </c>
      <c r="Z261" s="70" t="n">
        <f aca="false">OphrsIn!Z260/SurveyHrsIn!Z261</f>
        <v>0.983602150537634</v>
      </c>
      <c r="AA261" s="70" t="n">
        <f aca="false">OphrsIn!AA260/SurveyHrsIn!AA261</f>
        <v>0.952083333333333</v>
      </c>
      <c r="AB261" s="70" t="n">
        <f aca="false">OphrsIn!AB260/SurveyHrsIn!AB261</f>
        <v>0.976344086021505</v>
      </c>
      <c r="AC261" s="70" t="n">
        <f aca="false">OphrsIn!AC260/SurveyHrsIn!AC261</f>
        <v>0.99986559139785</v>
      </c>
      <c r="AD261" s="70" t="n">
        <f aca="false">OphrsIn!AD260/SurveyHrsIn!AD261</f>
        <v>0.994940476190476</v>
      </c>
      <c r="AE261" s="70" t="n">
        <f aca="false">OphrsIn!AE260/SurveyHrsIn!AE261</f>
        <v>0.979550134408602</v>
      </c>
      <c r="AF261" s="70"/>
      <c r="AG261" s="70"/>
      <c r="AH261" s="70"/>
      <c r="AI261" s="70"/>
      <c r="AJ261" s="70"/>
      <c r="AK261" s="70"/>
      <c r="AL261" s="70"/>
      <c r="AM261" s="70"/>
      <c r="AN261" s="70"/>
      <c r="AO261" s="70" t="n">
        <f aca="false">AVERAGE(E261:P261)</f>
        <v>0.928102959049149</v>
      </c>
      <c r="AP261" s="70" t="n">
        <f aca="false">AVERAGE(Q261:AB261)</f>
        <v>0.934700274150879</v>
      </c>
      <c r="AQ261" s="70" t="n">
        <f aca="false">AVERAGE(AC261:AN261)</f>
        <v>0.991452067332309</v>
      </c>
      <c r="AR261" s="70" t="n">
        <f aca="false">AVERAGE(E261:G261)</f>
        <v>0.900088060808306</v>
      </c>
      <c r="AS261" s="70" t="n">
        <f aca="false">AVERAGE(H261:J261)</f>
        <v>0.937256571087216</v>
      </c>
      <c r="AT261" s="70" t="n">
        <f aca="false">AVERAGE(K261:M261)</f>
        <v>0.990737753882915</v>
      </c>
      <c r="AU261" s="70" t="n">
        <f aca="false">AVERAGE(N261:P261)</f>
        <v>0.88432945041816</v>
      </c>
      <c r="AV261" s="70" t="n">
        <f aca="false">AVERAGE(Q261:S261)</f>
        <v>0.815484190988223</v>
      </c>
      <c r="AW261" s="70" t="n">
        <f aca="false">AVERAGE(T261:V261)</f>
        <v>0.967927120669056</v>
      </c>
      <c r="AX261" s="70" t="n">
        <f aca="false">AVERAGE(W261:Y261)</f>
        <v>0.984713261648746</v>
      </c>
      <c r="AY261" s="70" t="n">
        <f aca="false">AVERAGE(Z261:AB261)</f>
        <v>0.970676523297491</v>
      </c>
      <c r="AZ261" s="70" t="n">
        <f aca="false">AVERAGE(AC261:AE261)</f>
        <v>0.991452067332309</v>
      </c>
    </row>
    <row r="262" customFormat="false" ht="12.75" hidden="true" customHeight="false" outlineLevel="0" collapsed="false">
      <c r="A262" s="69" t="s">
        <v>12</v>
      </c>
      <c r="B262" s="69" t="n">
        <v>1</v>
      </c>
      <c r="C262" s="69" t="n">
        <v>252</v>
      </c>
      <c r="D262" s="70" t="n">
        <f aca="false">OphrsIn!D261/SurveyHrsIn!D262</f>
        <v>0.974462365591398</v>
      </c>
      <c r="E262" s="70" t="n">
        <f aca="false">OphrsIn!E261/SurveyHrsIn!E262</f>
        <v>0.776881720430108</v>
      </c>
      <c r="F262" s="70" t="n">
        <f aca="false">OphrsIn!F261/SurveyHrsIn!F262</f>
        <v>0.999856321839081</v>
      </c>
      <c r="G262" s="70" t="n">
        <f aca="false">OphrsIn!G261/SurveyHrsIn!G262</f>
        <v>0.804032258064516</v>
      </c>
      <c r="H262" s="70" t="n">
        <f aca="false">OphrsIn!H261/SurveyHrsIn!H262</f>
        <v>0.986111111111111</v>
      </c>
      <c r="I262" s="70" t="n">
        <f aca="false">OphrsIn!I261/SurveyHrsIn!I262</f>
        <v>0.991263440860215</v>
      </c>
      <c r="J262" s="70" t="n">
        <f aca="false">OphrsIn!J261/SurveyHrsIn!J262</f>
        <v>0.965972222222222</v>
      </c>
      <c r="K262" s="70" t="n">
        <f aca="false">OphrsIn!K261/SurveyHrsIn!K262</f>
        <v>0.974462365591398</v>
      </c>
      <c r="L262" s="70" t="n">
        <f aca="false">OphrsIn!L261/SurveyHrsIn!L262</f>
        <v>0.995295698924731</v>
      </c>
      <c r="M262" s="70" t="n">
        <f aca="false">OphrsIn!M261/SurveyHrsIn!M262</f>
        <v>0.99</v>
      </c>
      <c r="N262" s="70" t="n">
        <f aca="false">OphrsIn!N261/SurveyHrsIn!N262</f>
        <v>0.956048387096774</v>
      </c>
      <c r="O262" s="70" t="n">
        <f aca="false">OphrsIn!O261/SurveyHrsIn!O262</f>
        <v>0.986388888888889</v>
      </c>
      <c r="P262" s="70" t="n">
        <f aca="false">OphrsIn!P261/SurveyHrsIn!P262</f>
        <v>0.999462365591398</v>
      </c>
      <c r="Q262" s="70" t="n">
        <f aca="false">OphrsIn!Q261/SurveyHrsIn!Q262</f>
        <v>0.84005376344086</v>
      </c>
      <c r="R262" s="70" t="n">
        <f aca="false">OphrsIn!R261/SurveyHrsIn!R262</f>
        <v>0.786011904761905</v>
      </c>
      <c r="S262" s="70" t="n">
        <f aca="false">OphrsIn!S261/SurveyHrsIn!S262</f>
        <v>0.99744623655914</v>
      </c>
      <c r="T262" s="70" t="n">
        <f aca="false">OphrsIn!T261/SurveyHrsIn!T262</f>
        <v>0.940277777777778</v>
      </c>
      <c r="U262" s="70" t="n">
        <f aca="false">OphrsIn!U261/SurveyHrsIn!U262</f>
        <v>0.998387096774194</v>
      </c>
      <c r="V262" s="70" t="n">
        <f aca="false">OphrsIn!V261/SurveyHrsIn!V262</f>
        <v>0.994583333333333</v>
      </c>
      <c r="W262" s="70" t="n">
        <f aca="false">OphrsIn!W261/SurveyHrsIn!W262</f>
        <v>0.984139784946237</v>
      </c>
      <c r="X262" s="70" t="n">
        <f aca="false">OphrsIn!X261/SurveyHrsIn!X262</f>
        <v>0.966666666666667</v>
      </c>
      <c r="Y262" s="70" t="n">
        <f aca="false">OphrsIn!Y261/SurveyHrsIn!Y262</f>
        <v>0.9975</v>
      </c>
      <c r="Z262" s="70" t="n">
        <f aca="false">OphrsIn!Z261/SurveyHrsIn!Z262</f>
        <v>0.989112903225807</v>
      </c>
      <c r="AA262" s="70" t="n">
        <f aca="false">OphrsIn!AA261/SurveyHrsIn!AA262</f>
        <v>1</v>
      </c>
      <c r="AB262" s="70" t="n">
        <f aca="false">OphrsIn!AB261/SurveyHrsIn!AB262</f>
        <v>0.910215053763441</v>
      </c>
      <c r="AC262" s="70" t="n">
        <f aca="false">OphrsIn!AC261/SurveyHrsIn!AC262</f>
        <v>0.997849462365591</v>
      </c>
      <c r="AD262" s="70" t="n">
        <f aca="false">OphrsIn!AD261/SurveyHrsIn!AD262</f>
        <v>0.973363095238095</v>
      </c>
      <c r="AE262" s="70" t="n">
        <f aca="false">OphrsIn!AE261/SurveyHrsIn!AE262</f>
        <v>0.9497125</v>
      </c>
      <c r="AF262" s="70"/>
      <c r="AG262" s="70"/>
      <c r="AH262" s="70"/>
      <c r="AI262" s="70"/>
      <c r="AJ262" s="70"/>
      <c r="AK262" s="70"/>
      <c r="AL262" s="70"/>
      <c r="AM262" s="70"/>
      <c r="AN262" s="70"/>
      <c r="AO262" s="70" t="n">
        <f aca="false">AVERAGE(E262:P262)</f>
        <v>0.952147898385037</v>
      </c>
      <c r="AP262" s="70" t="n">
        <f aca="false">AVERAGE(Q262:AB262)</f>
        <v>0.950366210104113</v>
      </c>
      <c r="AQ262" s="70" t="n">
        <f aca="false">AVERAGE(AC262:AN262)</f>
        <v>0.973641685867896</v>
      </c>
      <c r="AR262" s="70" t="n">
        <f aca="false">AVERAGE(E262:G262)</f>
        <v>0.860256766777901</v>
      </c>
      <c r="AS262" s="70" t="n">
        <f aca="false">AVERAGE(H262:J262)</f>
        <v>0.981115591397849</v>
      </c>
      <c r="AT262" s="70" t="n">
        <f aca="false">AVERAGE(K262:M262)</f>
        <v>0.986586021505376</v>
      </c>
      <c r="AU262" s="70" t="n">
        <f aca="false">AVERAGE(N262:P262)</f>
        <v>0.98063321385902</v>
      </c>
      <c r="AV262" s="70" t="n">
        <f aca="false">AVERAGE(Q262:S262)</f>
        <v>0.874503968253968</v>
      </c>
      <c r="AW262" s="70" t="n">
        <f aca="false">AVERAGE(T262:V262)</f>
        <v>0.977749402628435</v>
      </c>
      <c r="AX262" s="70" t="n">
        <f aca="false">AVERAGE(W262:Y262)</f>
        <v>0.982768817204301</v>
      </c>
      <c r="AY262" s="70" t="n">
        <f aca="false">AVERAGE(Z262:AB262)</f>
        <v>0.966442652329749</v>
      </c>
      <c r="AZ262" s="70" t="n">
        <f aca="false">AVERAGE(AC262:AE262)</f>
        <v>0.973641685867896</v>
      </c>
    </row>
    <row r="263" customFormat="false" ht="12.75" hidden="true" customHeight="false" outlineLevel="0" collapsed="false">
      <c r="A263" s="69" t="s">
        <v>12</v>
      </c>
      <c r="B263" s="69" t="n">
        <v>1</v>
      </c>
      <c r="C263" s="69" t="n">
        <v>253</v>
      </c>
      <c r="D263" s="70" t="n">
        <f aca="false">OphrsIn!D262/SurveyHrsIn!D263</f>
        <v>0.588709677419355</v>
      </c>
      <c r="E263" s="70" t="n">
        <f aca="false">OphrsIn!E262/SurveyHrsIn!E263</f>
        <v>0.995967741935484</v>
      </c>
      <c r="F263" s="70" t="n">
        <f aca="false">OphrsIn!F262/SurveyHrsIn!F263</f>
        <v>0.991954022988506</v>
      </c>
      <c r="G263" s="70" t="n">
        <f aca="false">OphrsIn!G262/SurveyHrsIn!G263</f>
        <v>0.726747311827957</v>
      </c>
      <c r="H263" s="70" t="n">
        <f aca="false">OphrsIn!H262/SurveyHrsIn!H263</f>
        <v>0.986111111111111</v>
      </c>
      <c r="I263" s="70" t="n">
        <f aca="false">OphrsIn!I262/SurveyHrsIn!I263</f>
        <v>0.991263440860215</v>
      </c>
      <c r="J263" s="70" t="n">
        <f aca="false">OphrsIn!J262/SurveyHrsIn!J263</f>
        <v>0.999444444444445</v>
      </c>
      <c r="K263" s="70" t="n">
        <f aca="false">OphrsIn!K262/SurveyHrsIn!K263</f>
        <v>0.99744623655914</v>
      </c>
      <c r="L263" s="70" t="n">
        <f aca="false">OphrsIn!L262/SurveyHrsIn!L263</f>
        <v>0.959005376344086</v>
      </c>
      <c r="M263" s="70" t="n">
        <f aca="false">OphrsIn!M262/SurveyHrsIn!M263</f>
        <v>0.969861111111111</v>
      </c>
      <c r="N263" s="70" t="n">
        <f aca="false">OphrsIn!N262/SurveyHrsIn!N263</f>
        <v>0.992876344086022</v>
      </c>
      <c r="O263" s="70" t="n">
        <f aca="false">OphrsIn!O262/SurveyHrsIn!O263</f>
        <v>0.998055555555556</v>
      </c>
      <c r="P263" s="70" t="n">
        <f aca="false">OphrsIn!P262/SurveyHrsIn!P263</f>
        <v>0.830510752688172</v>
      </c>
      <c r="Q263" s="70" t="n">
        <f aca="false">OphrsIn!Q262/SurveyHrsIn!Q263</f>
        <v>0.864247311827957</v>
      </c>
      <c r="R263" s="70" t="n">
        <f aca="false">OphrsIn!R262/SurveyHrsIn!R263</f>
        <v>0.832589285714286</v>
      </c>
      <c r="S263" s="70" t="n">
        <f aca="false">OphrsIn!S262/SurveyHrsIn!S263</f>
        <v>0.997849462365591</v>
      </c>
      <c r="T263" s="70" t="n">
        <f aca="false">OphrsIn!T262/SurveyHrsIn!T263</f>
        <v>0.985972222222222</v>
      </c>
      <c r="U263" s="70" t="n">
        <f aca="false">OphrsIn!U262/SurveyHrsIn!U263</f>
        <v>0.989784946236559</v>
      </c>
      <c r="V263" s="70" t="n">
        <f aca="false">OphrsIn!V262/SurveyHrsIn!V263</f>
        <v>0.964861111111111</v>
      </c>
      <c r="W263" s="70" t="n">
        <f aca="false">OphrsIn!W262/SurveyHrsIn!W263</f>
        <v>0.928629032258065</v>
      </c>
      <c r="X263" s="70" t="n">
        <f aca="false">OphrsIn!X262/SurveyHrsIn!X263</f>
        <v>0.989516129032258</v>
      </c>
      <c r="Y263" s="70" t="n">
        <f aca="false">OphrsIn!Y262/SurveyHrsIn!Y263</f>
        <v>0.747638888888889</v>
      </c>
      <c r="Z263" s="70" t="n">
        <f aca="false">OphrsIn!Z262/SurveyHrsIn!Z263</f>
        <v>0</v>
      </c>
      <c r="AA263" s="70" t="n">
        <f aca="false">OphrsIn!AA262/SurveyHrsIn!AA263</f>
        <v>0</v>
      </c>
      <c r="AB263" s="70" t="n">
        <f aca="false">OphrsIn!AB262/SurveyHrsIn!AB263</f>
        <v>0.520295698924731</v>
      </c>
      <c r="AC263" s="70" t="n">
        <f aca="false">OphrsIn!AC262/SurveyHrsIn!AC263</f>
        <v>0.99986559139785</v>
      </c>
      <c r="AD263" s="70" t="n">
        <f aca="false">OphrsIn!AD262/SurveyHrsIn!AD263</f>
        <v>0.992708333333333</v>
      </c>
      <c r="AE263" s="70" t="n">
        <f aca="false">OphrsIn!AE262/SurveyHrsIn!AE263</f>
        <v>0.96760188172043</v>
      </c>
      <c r="AF263" s="70"/>
      <c r="AG263" s="70"/>
      <c r="AH263" s="70"/>
      <c r="AI263" s="70"/>
      <c r="AJ263" s="70"/>
      <c r="AK263" s="70"/>
      <c r="AL263" s="70"/>
      <c r="AM263" s="70"/>
      <c r="AN263" s="70"/>
      <c r="AO263" s="70" t="n">
        <f aca="false">AVERAGE(E263:P263)</f>
        <v>0.953270287459317</v>
      </c>
      <c r="AP263" s="70" t="n">
        <f aca="false">AVERAGE(Q263:AB263)</f>
        <v>0.735115340715139</v>
      </c>
      <c r="AQ263" s="70" t="n">
        <f aca="false">AVERAGE(AC263:AN263)</f>
        <v>0.986725268817204</v>
      </c>
      <c r="AR263" s="70" t="n">
        <f aca="false">AVERAGE(E263:G263)</f>
        <v>0.904889692250649</v>
      </c>
      <c r="AS263" s="70" t="n">
        <f aca="false">AVERAGE(H263:J263)</f>
        <v>0.992272998805257</v>
      </c>
      <c r="AT263" s="70" t="n">
        <f aca="false">AVERAGE(K263:M263)</f>
        <v>0.975437574671446</v>
      </c>
      <c r="AU263" s="70" t="n">
        <f aca="false">AVERAGE(N263:P263)</f>
        <v>0.940480884109916</v>
      </c>
      <c r="AV263" s="70" t="n">
        <f aca="false">AVERAGE(Q263:S263)</f>
        <v>0.898228686635945</v>
      </c>
      <c r="AW263" s="70" t="n">
        <f aca="false">AVERAGE(T263:V263)</f>
        <v>0.980206093189964</v>
      </c>
      <c r="AX263" s="70" t="n">
        <f aca="false">AVERAGE(W263:Y263)</f>
        <v>0.888594683393071</v>
      </c>
      <c r="AY263" s="70" t="n">
        <f aca="false">AVERAGE(Z263:AB263)</f>
        <v>0.173431899641577</v>
      </c>
      <c r="AZ263" s="70" t="n">
        <f aca="false">AVERAGE(AC263:AE263)</f>
        <v>0.986725268817204</v>
      </c>
    </row>
    <row r="264" customFormat="false" ht="12.75" hidden="true" customHeight="false" outlineLevel="0" collapsed="false">
      <c r="A264" s="69" t="s">
        <v>12</v>
      </c>
      <c r="B264" s="69" t="n">
        <v>1</v>
      </c>
      <c r="C264" s="69" t="n">
        <v>254</v>
      </c>
      <c r="D264" s="70" t="n">
        <f aca="false">OphrsIn!D263/SurveyHrsIn!D264</f>
        <v>0.19758064516129</v>
      </c>
      <c r="E264" s="70" t="n">
        <f aca="false">OphrsIn!E263/SurveyHrsIn!E264</f>
        <v>0.979838709677419</v>
      </c>
      <c r="F264" s="70" t="n">
        <f aca="false">OphrsIn!F263/SurveyHrsIn!F264</f>
        <v>0.999856321839081</v>
      </c>
      <c r="G264" s="70" t="n">
        <f aca="false">OphrsIn!G263/SurveyHrsIn!G264</f>
        <v>0.675940860215054</v>
      </c>
      <c r="H264" s="70" t="n">
        <f aca="false">OphrsIn!H263/SurveyHrsIn!H264</f>
        <v>0.951388888888889</v>
      </c>
      <c r="I264" s="70" t="n">
        <f aca="false">OphrsIn!I263/SurveyHrsIn!I264</f>
        <v>0.986962365591398</v>
      </c>
      <c r="J264" s="70" t="n">
        <f aca="false">OphrsIn!J263/SurveyHrsIn!J264</f>
        <v>0.999444444444445</v>
      </c>
      <c r="K264" s="70" t="n">
        <f aca="false">OphrsIn!K263/SurveyHrsIn!K264</f>
        <v>0.996505376344086</v>
      </c>
      <c r="L264" s="70" t="n">
        <f aca="false">OphrsIn!L263/SurveyHrsIn!L264</f>
        <v>0.99502688172043</v>
      </c>
      <c r="M264" s="70" t="n">
        <f aca="false">OphrsIn!M263/SurveyHrsIn!M264</f>
        <v>0.993194444444445</v>
      </c>
      <c r="N264" s="70" t="n">
        <f aca="false">OphrsIn!N263/SurveyHrsIn!N264</f>
        <v>0.995564516129032</v>
      </c>
      <c r="O264" s="70" t="n">
        <f aca="false">OphrsIn!O263/SurveyHrsIn!O264</f>
        <v>0.989444444444445</v>
      </c>
      <c r="P264" s="70" t="n">
        <f aca="false">OphrsIn!P263/SurveyHrsIn!P264</f>
        <v>0.959811827956989</v>
      </c>
      <c r="Q264" s="70" t="n">
        <f aca="false">OphrsIn!Q263/SurveyHrsIn!Q264</f>
        <v>0.322043010752688</v>
      </c>
      <c r="R264" s="70" t="n">
        <f aca="false">OphrsIn!R263/SurveyHrsIn!R264</f>
        <v>0.691071428571429</v>
      </c>
      <c r="S264" s="70" t="n">
        <f aca="false">OphrsIn!S263/SurveyHrsIn!S264</f>
        <v>0.946639784946237</v>
      </c>
      <c r="T264" s="70" t="n">
        <f aca="false">OphrsIn!T263/SurveyHrsIn!T264</f>
        <v>0.0623611111111111</v>
      </c>
      <c r="U264" s="70" t="n">
        <f aca="false">OphrsIn!U263/SurveyHrsIn!U264</f>
        <v>0.5625</v>
      </c>
      <c r="V264" s="70" t="n">
        <f aca="false">OphrsIn!V263/SurveyHrsIn!V264</f>
        <v>0.762361111111111</v>
      </c>
      <c r="W264" s="70" t="n">
        <f aca="false">OphrsIn!W263/SurveyHrsIn!W264</f>
        <v>0.948521505376344</v>
      </c>
      <c r="X264" s="70" t="n">
        <f aca="false">OphrsIn!X263/SurveyHrsIn!X264</f>
        <v>0.975672043010753</v>
      </c>
      <c r="Y264" s="70" t="n">
        <f aca="false">OphrsIn!Y263/SurveyHrsIn!Y264</f>
        <v>0.22</v>
      </c>
      <c r="Z264" s="70" t="n">
        <f aca="false">OphrsIn!Z263/SurveyHrsIn!Z264</f>
        <v>0.992069892473118</v>
      </c>
      <c r="AA264" s="70" t="n">
        <f aca="false">OphrsIn!AA263/SurveyHrsIn!AA264</f>
        <v>0.994166666666667</v>
      </c>
      <c r="AB264" s="70" t="n">
        <f aca="false">OphrsIn!AB263/SurveyHrsIn!AB264</f>
        <v>0.99758064516129</v>
      </c>
      <c r="AC264" s="70" t="n">
        <f aca="false">OphrsIn!AC263/SurveyHrsIn!AC264</f>
        <v>0.999193548387097</v>
      </c>
      <c r="AD264" s="70" t="n">
        <f aca="false">OphrsIn!AD263/SurveyHrsIn!AD264</f>
        <v>0.993601190476191</v>
      </c>
      <c r="AE264" s="70" t="n">
        <f aca="false">OphrsIn!AE263/SurveyHrsIn!AE264</f>
        <v>0.9509125</v>
      </c>
      <c r="AF264" s="70"/>
      <c r="AG264" s="70"/>
      <c r="AH264" s="70"/>
      <c r="AI264" s="70"/>
      <c r="AJ264" s="70"/>
      <c r="AK264" s="70"/>
      <c r="AL264" s="70"/>
      <c r="AM264" s="70"/>
      <c r="AN264" s="70"/>
      <c r="AO264" s="70" t="n">
        <f aca="false">AVERAGE(E264:P264)</f>
        <v>0.960248256807976</v>
      </c>
      <c r="AP264" s="70" t="n">
        <f aca="false">AVERAGE(Q264:AB264)</f>
        <v>0.706248933265062</v>
      </c>
      <c r="AQ264" s="70" t="n">
        <f aca="false">AVERAGE(AC264:AN264)</f>
        <v>0.981235746287762</v>
      </c>
      <c r="AR264" s="70" t="n">
        <f aca="false">AVERAGE(E264:G264)</f>
        <v>0.885211963910518</v>
      </c>
      <c r="AS264" s="70" t="n">
        <f aca="false">AVERAGE(H264:J264)</f>
        <v>0.97926523297491</v>
      </c>
      <c r="AT264" s="70" t="n">
        <f aca="false">AVERAGE(K264:M264)</f>
        <v>0.99490890083632</v>
      </c>
      <c r="AU264" s="70" t="n">
        <f aca="false">AVERAGE(N264:P264)</f>
        <v>0.981606929510155</v>
      </c>
      <c r="AV264" s="70" t="n">
        <f aca="false">AVERAGE(Q264:S264)</f>
        <v>0.653251408090118</v>
      </c>
      <c r="AW264" s="70" t="n">
        <f aca="false">AVERAGE(T264:V264)</f>
        <v>0.462407407407407</v>
      </c>
      <c r="AX264" s="70" t="n">
        <f aca="false">AVERAGE(W264:Y264)</f>
        <v>0.714731182795699</v>
      </c>
      <c r="AY264" s="70" t="n">
        <f aca="false">AVERAGE(Z264:AB264)</f>
        <v>0.994605734767025</v>
      </c>
      <c r="AZ264" s="70" t="n">
        <f aca="false">AVERAGE(AC264:AE264)</f>
        <v>0.981235746287762</v>
      </c>
    </row>
    <row r="265" customFormat="false" ht="12.75" hidden="true" customHeight="false" outlineLevel="0" collapsed="false">
      <c r="A265" s="69" t="s">
        <v>12</v>
      </c>
      <c r="B265" s="69" t="n">
        <v>1</v>
      </c>
      <c r="C265" s="69" t="n">
        <v>255</v>
      </c>
      <c r="D265" s="70" t="n">
        <f aca="false">OphrsIn!D264/SurveyHrsIn!D265</f>
        <v>0.987903225806452</v>
      </c>
      <c r="E265" s="70" t="n">
        <f aca="false">OphrsIn!E264/SurveyHrsIn!E265</f>
        <v>0.995967741935484</v>
      </c>
      <c r="F265" s="70" t="n">
        <f aca="false">OphrsIn!F264/SurveyHrsIn!F265</f>
        <v>0.999856321839081</v>
      </c>
      <c r="G265" s="70" t="n">
        <f aca="false">OphrsIn!G264/SurveyHrsIn!G265</f>
        <v>0.713978494623656</v>
      </c>
      <c r="H265" s="70" t="n">
        <f aca="false">OphrsIn!H264/SurveyHrsIn!H265</f>
        <v>0.984722222222222</v>
      </c>
      <c r="I265" s="70" t="n">
        <f aca="false">OphrsIn!I264/SurveyHrsIn!I265</f>
        <v>0.999731182795699</v>
      </c>
      <c r="J265" s="70" t="n">
        <f aca="false">OphrsIn!J264/SurveyHrsIn!J265</f>
        <v>0.920138888888889</v>
      </c>
      <c r="K265" s="70" t="n">
        <f aca="false">OphrsIn!K264/SurveyHrsIn!K265</f>
        <v>0.997043010752688</v>
      </c>
      <c r="L265" s="70" t="n">
        <f aca="false">OphrsIn!L264/SurveyHrsIn!L265</f>
        <v>0.976478494623656</v>
      </c>
      <c r="M265" s="70" t="n">
        <f aca="false">OphrsIn!M264/SurveyHrsIn!M265</f>
        <v>0.948611111111111</v>
      </c>
      <c r="N265" s="70" t="n">
        <f aca="false">OphrsIn!N264/SurveyHrsIn!N265</f>
        <v>0.994758064516129</v>
      </c>
      <c r="O265" s="70" t="n">
        <f aca="false">OphrsIn!O264/SurveyHrsIn!O265</f>
        <v>0.997222222222222</v>
      </c>
      <c r="P265" s="70" t="n">
        <f aca="false">OphrsIn!P264/SurveyHrsIn!P265</f>
        <v>0.959005376344086</v>
      </c>
      <c r="Q265" s="70" t="n">
        <f aca="false">OphrsIn!Q264/SurveyHrsIn!Q265</f>
        <v>0.863709677419355</v>
      </c>
      <c r="R265" s="70" t="n">
        <f aca="false">OphrsIn!R264/SurveyHrsIn!R265</f>
        <v>0.877678571428571</v>
      </c>
      <c r="S265" s="70" t="n">
        <f aca="false">OphrsIn!S264/SurveyHrsIn!S265</f>
        <v>0.833602150537634</v>
      </c>
      <c r="T265" s="70" t="n">
        <f aca="false">OphrsIn!T264/SurveyHrsIn!T265</f>
        <v>0.956805555555556</v>
      </c>
      <c r="U265" s="70" t="n">
        <f aca="false">OphrsIn!U264/SurveyHrsIn!U265</f>
        <v>0.961424731182796</v>
      </c>
      <c r="V265" s="70" t="n">
        <f aca="false">OphrsIn!V264/SurveyHrsIn!V265</f>
        <v>0.961388888888889</v>
      </c>
      <c r="W265" s="70" t="n">
        <f aca="false">OphrsIn!W264/SurveyHrsIn!W265</f>
        <v>0.958198924731183</v>
      </c>
      <c r="X265" s="70" t="n">
        <f aca="false">OphrsIn!X264/SurveyHrsIn!X265</f>
        <v>0.997311827956989</v>
      </c>
      <c r="Y265" s="70" t="n">
        <f aca="false">OphrsIn!Y264/SurveyHrsIn!Y265</f>
        <v>0.981111111111111</v>
      </c>
      <c r="Z265" s="70" t="n">
        <f aca="false">OphrsIn!Z264/SurveyHrsIn!Z265</f>
        <v>0.900268817204301</v>
      </c>
      <c r="AA265" s="70" t="n">
        <f aca="false">OphrsIn!AA264/SurveyHrsIn!AA265</f>
        <v>0.985972222222222</v>
      </c>
      <c r="AB265" s="70" t="n">
        <f aca="false">OphrsIn!AB264/SurveyHrsIn!AB265</f>
        <v>0.994489247311828</v>
      </c>
      <c r="AC265" s="70" t="n">
        <f aca="false">OphrsIn!AC264/SurveyHrsIn!AC265</f>
        <v>0.994220430107527</v>
      </c>
      <c r="AD265" s="70" t="n">
        <f aca="false">OphrsIn!AD264/SurveyHrsIn!AD265</f>
        <v>0.982440476190476</v>
      </c>
      <c r="AE265" s="70" t="n">
        <f aca="false">OphrsIn!AE264/SurveyHrsIn!AE265</f>
        <v>0.955458870967742</v>
      </c>
      <c r="AF265" s="70"/>
      <c r="AG265" s="70"/>
      <c r="AH265" s="70"/>
      <c r="AI265" s="70"/>
      <c r="AJ265" s="70"/>
      <c r="AK265" s="70"/>
      <c r="AL265" s="70"/>
      <c r="AM265" s="70"/>
      <c r="AN265" s="70"/>
      <c r="AO265" s="70" t="n">
        <f aca="false">AVERAGE(E265:P265)</f>
        <v>0.957292760989577</v>
      </c>
      <c r="AP265" s="70" t="n">
        <f aca="false">AVERAGE(Q265:AB265)</f>
        <v>0.93933014379587</v>
      </c>
      <c r="AQ265" s="70" t="n">
        <f aca="false">AVERAGE(AC265:AN265)</f>
        <v>0.977373259088582</v>
      </c>
      <c r="AR265" s="70" t="n">
        <f aca="false">AVERAGE(E265:G265)</f>
        <v>0.903267519466073</v>
      </c>
      <c r="AS265" s="70" t="n">
        <f aca="false">AVERAGE(H265:J265)</f>
        <v>0.96819743130227</v>
      </c>
      <c r="AT265" s="70" t="n">
        <f aca="false">AVERAGE(K265:M265)</f>
        <v>0.974044205495818</v>
      </c>
      <c r="AU265" s="70" t="n">
        <f aca="false">AVERAGE(N265:P265)</f>
        <v>0.983661887694146</v>
      </c>
      <c r="AV265" s="70" t="n">
        <f aca="false">AVERAGE(Q265:S265)</f>
        <v>0.85833013312852</v>
      </c>
      <c r="AW265" s="70" t="n">
        <f aca="false">AVERAGE(T265:V265)</f>
        <v>0.959873058542413</v>
      </c>
      <c r="AX265" s="70" t="n">
        <f aca="false">AVERAGE(W265:Y265)</f>
        <v>0.978873954599761</v>
      </c>
      <c r="AY265" s="70" t="n">
        <f aca="false">AVERAGE(Z265:AB265)</f>
        <v>0.960243428912784</v>
      </c>
      <c r="AZ265" s="70" t="n">
        <f aca="false">AVERAGE(AC265:AE265)</f>
        <v>0.977373259088582</v>
      </c>
    </row>
    <row r="266" customFormat="false" ht="12.75" hidden="true" customHeight="false" outlineLevel="0" collapsed="false">
      <c r="A266" s="69" t="s">
        <v>12</v>
      </c>
      <c r="B266" s="69" t="n">
        <v>1</v>
      </c>
      <c r="C266" s="69" t="n">
        <v>256</v>
      </c>
      <c r="D266" s="70" t="n">
        <f aca="false">OphrsIn!D265/SurveyHrsIn!D266</f>
        <v>0.905913978494624</v>
      </c>
      <c r="E266" s="70" t="n">
        <f aca="false">OphrsIn!E265/SurveyHrsIn!E266</f>
        <v>0.973118279569893</v>
      </c>
      <c r="F266" s="70" t="n">
        <f aca="false">OphrsIn!F265/SurveyHrsIn!F266</f>
        <v>0.872557471264368</v>
      </c>
      <c r="G266" s="70" t="n">
        <f aca="false">OphrsIn!G265/SurveyHrsIn!G266</f>
        <v>0.844354838709678</v>
      </c>
      <c r="H266" s="70" t="n">
        <f aca="false">OphrsIn!H265/SurveyHrsIn!H266</f>
        <v>0.647222222222222</v>
      </c>
      <c r="I266" s="70" t="n">
        <f aca="false">OphrsIn!I265/SurveyHrsIn!I266</f>
        <v>0.956989247311828</v>
      </c>
      <c r="J266" s="70" t="n">
        <f aca="false">OphrsIn!J265/SurveyHrsIn!J266</f>
        <v>0.975277777777778</v>
      </c>
      <c r="K266" s="70" t="n">
        <f aca="false">OphrsIn!K265/SurveyHrsIn!K266</f>
        <v>0.983064516129032</v>
      </c>
      <c r="L266" s="70" t="n">
        <f aca="false">OphrsIn!L265/SurveyHrsIn!L266</f>
        <v>0.993145161290323</v>
      </c>
      <c r="M266" s="70" t="n">
        <f aca="false">OphrsIn!M265/SurveyHrsIn!M266</f>
        <v>0.996388888888889</v>
      </c>
      <c r="N266" s="70" t="n">
        <f aca="false">OphrsIn!N265/SurveyHrsIn!N266</f>
        <v>0.988440860215054</v>
      </c>
      <c r="O266" s="70" t="n">
        <f aca="false">OphrsIn!O265/SurveyHrsIn!O266</f>
        <v>0.937222222222222</v>
      </c>
      <c r="P266" s="70" t="n">
        <f aca="false">OphrsIn!P265/SurveyHrsIn!P266</f>
        <v>0.993413978494624</v>
      </c>
      <c r="Q266" s="70" t="n">
        <f aca="false">OphrsIn!Q265/SurveyHrsIn!Q266</f>
        <v>0.705779569892473</v>
      </c>
      <c r="R266" s="70" t="n">
        <f aca="false">OphrsIn!R265/SurveyHrsIn!R266</f>
        <v>0.988392857142857</v>
      </c>
      <c r="S266" s="70" t="n">
        <f aca="false">OphrsIn!S265/SurveyHrsIn!S266</f>
        <v>0.997849462365591</v>
      </c>
      <c r="T266" s="70" t="n">
        <f aca="false">OphrsIn!T265/SurveyHrsIn!T266</f>
        <v>0.982638888888889</v>
      </c>
      <c r="U266" s="70" t="n">
        <f aca="false">OphrsIn!U265/SurveyHrsIn!U266</f>
        <v>0.999596774193548</v>
      </c>
      <c r="V266" s="70" t="n">
        <f aca="false">OphrsIn!V265/SurveyHrsIn!V266</f>
        <v>0.985416666666667</v>
      </c>
      <c r="W266" s="70" t="n">
        <f aca="false">OphrsIn!W265/SurveyHrsIn!W266</f>
        <v>0.9875</v>
      </c>
      <c r="X266" s="70" t="n">
        <f aca="false">OphrsIn!X265/SurveyHrsIn!X266</f>
        <v>0.960349462365591</v>
      </c>
      <c r="Y266" s="70" t="n">
        <f aca="false">OphrsIn!Y265/SurveyHrsIn!Y266</f>
        <v>0.992916666666667</v>
      </c>
      <c r="Z266" s="70" t="n">
        <f aca="false">OphrsIn!Z265/SurveyHrsIn!Z266</f>
        <v>0.984005376344086</v>
      </c>
      <c r="AA266" s="70" t="n">
        <f aca="false">OphrsIn!AA265/SurveyHrsIn!AA266</f>
        <v>0.999861111111111</v>
      </c>
      <c r="AB266" s="70" t="n">
        <f aca="false">OphrsIn!AB265/SurveyHrsIn!AB266</f>
        <v>0.984274193548387</v>
      </c>
      <c r="AC266" s="70" t="n">
        <f aca="false">OphrsIn!AC265/SurveyHrsIn!AC266</f>
        <v>0.99986559139785</v>
      </c>
      <c r="AD266" s="70" t="n">
        <f aca="false">OphrsIn!AD265/SurveyHrsIn!AD266</f>
        <v>0.989583333333333</v>
      </c>
      <c r="AE266" s="70" t="n">
        <f aca="false">OphrsIn!AE265/SurveyHrsIn!AE266</f>
        <v>0.968651478494624</v>
      </c>
      <c r="AF266" s="70"/>
      <c r="AG266" s="70"/>
      <c r="AH266" s="70"/>
      <c r="AI266" s="70"/>
      <c r="AJ266" s="70"/>
      <c r="AK266" s="70"/>
      <c r="AL266" s="70"/>
      <c r="AM266" s="70"/>
      <c r="AN266" s="70"/>
      <c r="AO266" s="70" t="n">
        <f aca="false">AVERAGE(E266:P266)</f>
        <v>0.930099622007993</v>
      </c>
      <c r="AP266" s="70" t="n">
        <f aca="false">AVERAGE(Q266:AB266)</f>
        <v>0.964048419098822</v>
      </c>
      <c r="AQ266" s="70" t="n">
        <f aca="false">AVERAGE(AC266:AN266)</f>
        <v>0.986033467741936</v>
      </c>
      <c r="AR266" s="70" t="n">
        <f aca="false">AVERAGE(E266:G266)</f>
        <v>0.896676863181313</v>
      </c>
      <c r="AS266" s="70" t="n">
        <f aca="false">AVERAGE(H266:J266)</f>
        <v>0.859829749103943</v>
      </c>
      <c r="AT266" s="70" t="n">
        <f aca="false">AVERAGE(K266:M266)</f>
        <v>0.990866188769415</v>
      </c>
      <c r="AU266" s="70" t="n">
        <f aca="false">AVERAGE(N266:P266)</f>
        <v>0.9730256869773</v>
      </c>
      <c r="AV266" s="70" t="n">
        <f aca="false">AVERAGE(Q266:S266)</f>
        <v>0.897340629800307</v>
      </c>
      <c r="AW266" s="70" t="n">
        <f aca="false">AVERAGE(T266:V266)</f>
        <v>0.989217443249701</v>
      </c>
      <c r="AX266" s="70" t="n">
        <f aca="false">AVERAGE(W266:Y266)</f>
        <v>0.980255376344086</v>
      </c>
      <c r="AY266" s="70" t="n">
        <f aca="false">AVERAGE(Z266:AB266)</f>
        <v>0.989380227001195</v>
      </c>
      <c r="AZ266" s="70" t="n">
        <f aca="false">AVERAGE(AC266:AE266)</f>
        <v>0.986033467741936</v>
      </c>
    </row>
    <row r="267" customFormat="false" ht="12.75" hidden="true" customHeight="false" outlineLevel="0" collapsed="false">
      <c r="A267" s="69" t="s">
        <v>12</v>
      </c>
      <c r="B267" s="69" t="n">
        <v>1</v>
      </c>
      <c r="C267" s="69" t="n">
        <v>257</v>
      </c>
      <c r="D267" s="70" t="n">
        <f aca="false">OphrsIn!D266/SurveyHrsIn!D267</f>
        <v>0.884408602150538</v>
      </c>
      <c r="E267" s="70" t="n">
        <f aca="false">OphrsIn!E266/SurveyHrsIn!E267</f>
        <v>0.920698924731183</v>
      </c>
      <c r="F267" s="70" t="n">
        <f aca="false">OphrsIn!F266/SurveyHrsIn!F267</f>
        <v>0.973132183908046</v>
      </c>
      <c r="G267" s="70" t="n">
        <f aca="false">OphrsIn!G266/SurveyHrsIn!G267</f>
        <v>0.838306451612903</v>
      </c>
      <c r="H267" s="70" t="n">
        <f aca="false">OphrsIn!H266/SurveyHrsIn!H267</f>
        <v>0.529166666666667</v>
      </c>
      <c r="I267" s="70" t="n">
        <f aca="false">OphrsIn!I266/SurveyHrsIn!I267</f>
        <v>0.0994623655913978</v>
      </c>
      <c r="J267" s="70" t="n">
        <f aca="false">OphrsIn!J266/SurveyHrsIn!J267</f>
        <v>0.999583333333333</v>
      </c>
      <c r="K267" s="70" t="n">
        <f aca="false">OphrsIn!K266/SurveyHrsIn!K267</f>
        <v>0.983064516129032</v>
      </c>
      <c r="L267" s="70" t="n">
        <f aca="false">OphrsIn!L266/SurveyHrsIn!L267</f>
        <v>0.995564516129032</v>
      </c>
      <c r="M267" s="70" t="n">
        <f aca="false">OphrsIn!M266/SurveyHrsIn!M267</f>
        <v>0.997777777777778</v>
      </c>
      <c r="N267" s="70" t="n">
        <f aca="false">OphrsIn!N266/SurveyHrsIn!N267</f>
        <v>0.997715053763441</v>
      </c>
      <c r="O267" s="70" t="n">
        <f aca="false">OphrsIn!O266/SurveyHrsIn!O267</f>
        <v>0.988472222222222</v>
      </c>
      <c r="P267" s="70" t="n">
        <f aca="false">OphrsIn!P266/SurveyHrsIn!P267</f>
        <v>0.794758064516129</v>
      </c>
      <c r="Q267" s="70" t="n">
        <f aca="false">OphrsIn!Q266/SurveyHrsIn!Q267</f>
        <v>0.932795698924731</v>
      </c>
      <c r="R267" s="70" t="n">
        <f aca="false">OphrsIn!R266/SurveyHrsIn!R267</f>
        <v>0.895386904761905</v>
      </c>
      <c r="S267" s="70" t="n">
        <f aca="false">OphrsIn!S266/SurveyHrsIn!S267</f>
        <v>0.955107526881721</v>
      </c>
      <c r="T267" s="70" t="n">
        <f aca="false">OphrsIn!T266/SurveyHrsIn!T267</f>
        <v>0.994444444444445</v>
      </c>
      <c r="U267" s="70" t="n">
        <f aca="false">OphrsIn!U266/SurveyHrsIn!U267</f>
        <v>0.994758064516129</v>
      </c>
      <c r="V267" s="70" t="n">
        <f aca="false">OphrsIn!V266/SurveyHrsIn!V267</f>
        <v>0.995277777777778</v>
      </c>
      <c r="W267" s="70" t="n">
        <f aca="false">OphrsIn!W266/SurveyHrsIn!W267</f>
        <v>0.993145161290323</v>
      </c>
      <c r="X267" s="70" t="n">
        <f aca="false">OphrsIn!X266/SurveyHrsIn!X267</f>
        <v>0.984005376344086</v>
      </c>
      <c r="Y267" s="70" t="n">
        <f aca="false">OphrsIn!Y266/SurveyHrsIn!Y267</f>
        <v>0.871527777777778</v>
      </c>
      <c r="Z267" s="70" t="n">
        <f aca="false">OphrsIn!Z266/SurveyHrsIn!Z267</f>
        <v>0.904569892473118</v>
      </c>
      <c r="AA267" s="70" t="n">
        <f aca="false">OphrsIn!AA266/SurveyHrsIn!AA267</f>
        <v>0.9775</v>
      </c>
      <c r="AB267" s="70" t="n">
        <f aca="false">OphrsIn!AB266/SurveyHrsIn!AB267</f>
        <v>0.995564516129032</v>
      </c>
      <c r="AC267" s="70" t="n">
        <f aca="false">OphrsIn!AC266/SurveyHrsIn!AC267</f>
        <v>0.99986559139785</v>
      </c>
      <c r="AD267" s="70" t="n">
        <f aca="false">OphrsIn!AD266/SurveyHrsIn!AD267</f>
        <v>0.933184523809524</v>
      </c>
      <c r="AE267" s="70" t="n">
        <f aca="false">OphrsIn!AE266/SurveyHrsIn!AE267</f>
        <v>0.975766532258065</v>
      </c>
      <c r="AF267" s="70"/>
      <c r="AG267" s="70"/>
      <c r="AH267" s="70"/>
      <c r="AI267" s="70"/>
      <c r="AJ267" s="70"/>
      <c r="AK267" s="70"/>
      <c r="AL267" s="70"/>
      <c r="AM267" s="70"/>
      <c r="AN267" s="70"/>
      <c r="AO267" s="70" t="n">
        <f aca="false">AVERAGE(E267:P267)</f>
        <v>0.84314183969843</v>
      </c>
      <c r="AP267" s="70" t="n">
        <f aca="false">AVERAGE(Q267:AB267)</f>
        <v>0.957840261776754</v>
      </c>
      <c r="AQ267" s="70" t="n">
        <f aca="false">AVERAGE(AC267:AN267)</f>
        <v>0.969605549155146</v>
      </c>
      <c r="AR267" s="70" t="n">
        <f aca="false">AVERAGE(E267:G267)</f>
        <v>0.910712520084044</v>
      </c>
      <c r="AS267" s="70" t="n">
        <f aca="false">AVERAGE(H267:J267)</f>
        <v>0.542737455197133</v>
      </c>
      <c r="AT267" s="70" t="n">
        <f aca="false">AVERAGE(K267:M267)</f>
        <v>0.992135603345281</v>
      </c>
      <c r="AU267" s="70" t="n">
        <f aca="false">AVERAGE(N267:P267)</f>
        <v>0.926981780167264</v>
      </c>
      <c r="AV267" s="70" t="n">
        <f aca="false">AVERAGE(Q267:S267)</f>
        <v>0.927763376856119</v>
      </c>
      <c r="AW267" s="70" t="n">
        <f aca="false">AVERAGE(T267:V267)</f>
        <v>0.994826762246117</v>
      </c>
      <c r="AX267" s="70" t="n">
        <f aca="false">AVERAGE(W267:Y267)</f>
        <v>0.949559438470729</v>
      </c>
      <c r="AY267" s="70" t="n">
        <f aca="false">AVERAGE(Z267:AB267)</f>
        <v>0.95921146953405</v>
      </c>
      <c r="AZ267" s="70" t="n">
        <f aca="false">AVERAGE(AC267:AE267)</f>
        <v>0.969605549155146</v>
      </c>
    </row>
    <row r="268" customFormat="false" ht="12.75" hidden="true" customHeight="false" outlineLevel="0" collapsed="false">
      <c r="A268" s="69" t="s">
        <v>12</v>
      </c>
      <c r="B268" s="69" t="n">
        <v>1</v>
      </c>
      <c r="C268" s="69" t="n">
        <v>258</v>
      </c>
      <c r="D268" s="70" t="n">
        <f aca="false">OphrsIn!D267/SurveyHrsIn!D268</f>
        <v>0.918010752688172</v>
      </c>
      <c r="E268" s="70" t="n">
        <f aca="false">OphrsIn!E267/SurveyHrsIn!E268</f>
        <v>0.987903225806452</v>
      </c>
      <c r="F268" s="70" t="n">
        <f aca="false">OphrsIn!F267/SurveyHrsIn!F268</f>
        <v>0.939367816091954</v>
      </c>
      <c r="G268" s="70" t="n">
        <f aca="false">OphrsIn!G267/SurveyHrsIn!G268</f>
        <v>0.758870967741936</v>
      </c>
      <c r="H268" s="70" t="n">
        <f aca="false">OphrsIn!H267/SurveyHrsIn!H268</f>
        <v>0.655555555555556</v>
      </c>
      <c r="I268" s="70" t="n">
        <f aca="false">OphrsIn!I267/SurveyHrsIn!I268</f>
        <v>0.986155913978495</v>
      </c>
      <c r="J268" s="70" t="n">
        <f aca="false">OphrsIn!J267/SurveyHrsIn!J268</f>
        <v>0.945972222222222</v>
      </c>
      <c r="K268" s="70" t="n">
        <f aca="false">OphrsIn!K267/SurveyHrsIn!K268</f>
        <v>0.996505376344086</v>
      </c>
      <c r="L268" s="70" t="n">
        <f aca="false">OphrsIn!L267/SurveyHrsIn!L268</f>
        <v>0.993413978494624</v>
      </c>
      <c r="M268" s="70" t="n">
        <f aca="false">OphrsIn!M267/SurveyHrsIn!M268</f>
        <v>0.99375</v>
      </c>
      <c r="N268" s="70" t="n">
        <f aca="false">OphrsIn!N267/SurveyHrsIn!N268</f>
        <v>0.986693548387097</v>
      </c>
      <c r="O268" s="70" t="n">
        <f aca="false">OphrsIn!O267/SurveyHrsIn!O268</f>
        <v>0.983611111111111</v>
      </c>
      <c r="P268" s="70" t="n">
        <f aca="false">OphrsIn!P267/SurveyHrsIn!P268</f>
        <v>0.986559139784946</v>
      </c>
      <c r="Q268" s="70" t="n">
        <f aca="false">OphrsIn!Q267/SurveyHrsIn!Q268</f>
        <v>0.973521505376344</v>
      </c>
      <c r="R268" s="70" t="n">
        <f aca="false">OphrsIn!R267/SurveyHrsIn!R268</f>
        <v>0.932589285714286</v>
      </c>
      <c r="S268" s="70" t="n">
        <f aca="false">OphrsIn!S267/SurveyHrsIn!S268</f>
        <v>0.994086021505376</v>
      </c>
      <c r="T268" s="70" t="n">
        <f aca="false">OphrsIn!T267/SurveyHrsIn!T268</f>
        <v>0.991944444444445</v>
      </c>
      <c r="U268" s="70" t="n">
        <f aca="false">OphrsIn!U267/SurveyHrsIn!U268</f>
        <v>0.950403225806452</v>
      </c>
      <c r="V268" s="70" t="n">
        <f aca="false">OphrsIn!V267/SurveyHrsIn!V268</f>
        <v>0.968055555555556</v>
      </c>
      <c r="W268" s="70" t="n">
        <f aca="false">OphrsIn!W267/SurveyHrsIn!W268</f>
        <v>0.991129032258065</v>
      </c>
      <c r="X268" s="70" t="n">
        <f aca="false">OphrsIn!X267/SurveyHrsIn!X268</f>
        <v>0.990860215053764</v>
      </c>
      <c r="Y268" s="70" t="n">
        <f aca="false">OphrsIn!Y267/SurveyHrsIn!Y268</f>
        <v>0.995138888888889</v>
      </c>
      <c r="Z268" s="70" t="n">
        <f aca="false">OphrsIn!Z267/SurveyHrsIn!Z268</f>
        <v>0.947177419354839</v>
      </c>
      <c r="AA268" s="70" t="n">
        <f aca="false">OphrsIn!AA267/SurveyHrsIn!AA268</f>
        <v>0.378194444444444</v>
      </c>
      <c r="AB268" s="70" t="n">
        <f aca="false">OphrsIn!AB267/SurveyHrsIn!AB268</f>
        <v>0.946370967741936</v>
      </c>
      <c r="AC268" s="70" t="n">
        <f aca="false">OphrsIn!AC267/SurveyHrsIn!AC268</f>
        <v>1</v>
      </c>
      <c r="AD268" s="70" t="n">
        <f aca="false">OphrsIn!AD267/SurveyHrsIn!AD268</f>
        <v>0.996428571428571</v>
      </c>
      <c r="AE268" s="70" t="n">
        <f aca="false">OphrsIn!AE267/SurveyHrsIn!AE268</f>
        <v>0.974330241935484</v>
      </c>
      <c r="AF268" s="70"/>
      <c r="AG268" s="70"/>
      <c r="AH268" s="70"/>
      <c r="AI268" s="70"/>
      <c r="AJ268" s="70"/>
      <c r="AK268" s="70"/>
      <c r="AL268" s="70"/>
      <c r="AM268" s="70"/>
      <c r="AN268" s="70"/>
      <c r="AO268" s="70" t="n">
        <f aca="false">AVERAGE(E268:P268)</f>
        <v>0.93452990462654</v>
      </c>
      <c r="AP268" s="70" t="n">
        <f aca="false">AVERAGE(Q268:AB268)</f>
        <v>0.921622583845366</v>
      </c>
      <c r="AQ268" s="70" t="n">
        <f aca="false">AVERAGE(AC268:AN268)</f>
        <v>0.990252937788018</v>
      </c>
      <c r="AR268" s="70" t="n">
        <f aca="false">AVERAGE(E268:G268)</f>
        <v>0.895380669880114</v>
      </c>
      <c r="AS268" s="70" t="n">
        <f aca="false">AVERAGE(H268:J268)</f>
        <v>0.862561230585424</v>
      </c>
      <c r="AT268" s="70" t="n">
        <f aca="false">AVERAGE(K268:M268)</f>
        <v>0.994556451612903</v>
      </c>
      <c r="AU268" s="70" t="n">
        <f aca="false">AVERAGE(N268:P268)</f>
        <v>0.985621266427718</v>
      </c>
      <c r="AV268" s="70" t="n">
        <f aca="false">AVERAGE(Q268:S268)</f>
        <v>0.966732270865335</v>
      </c>
      <c r="AW268" s="70" t="n">
        <f aca="false">AVERAGE(T268:V268)</f>
        <v>0.970134408602151</v>
      </c>
      <c r="AX268" s="70" t="n">
        <f aca="false">AVERAGE(W268:Y268)</f>
        <v>0.992376045400239</v>
      </c>
      <c r="AY268" s="70" t="n">
        <f aca="false">AVERAGE(Z268:AB268)</f>
        <v>0.75724761051374</v>
      </c>
      <c r="AZ268" s="70" t="n">
        <f aca="false">AVERAGE(AC268:AE268)</f>
        <v>0.990252937788018</v>
      </c>
    </row>
    <row r="269" customFormat="false" ht="12.75" hidden="true" customHeight="false" outlineLevel="0" collapsed="false">
      <c r="A269" s="69" t="s">
        <v>12</v>
      </c>
      <c r="B269" s="69" t="n">
        <v>1</v>
      </c>
      <c r="C269" s="69" t="n">
        <v>259</v>
      </c>
      <c r="D269" s="70" t="n">
        <f aca="false">OphrsIn!D268/SurveyHrsIn!D269</f>
        <v>0.606182795698925</v>
      </c>
      <c r="E269" s="70" t="n">
        <f aca="false">OphrsIn!E268/SurveyHrsIn!E269</f>
        <v>0.983870967741936</v>
      </c>
      <c r="F269" s="70" t="n">
        <f aca="false">OphrsIn!F268/SurveyHrsIn!F269</f>
        <v>0.972988505747127</v>
      </c>
      <c r="G269" s="70" t="n">
        <f aca="false">OphrsIn!G268/SurveyHrsIn!G269</f>
        <v>0.735483870967742</v>
      </c>
      <c r="H269" s="70" t="n">
        <f aca="false">OphrsIn!H268/SurveyHrsIn!H269</f>
        <v>0.716666666666667</v>
      </c>
      <c r="I269" s="70" t="n">
        <f aca="false">OphrsIn!I268/SurveyHrsIn!I269</f>
        <v>0.9875</v>
      </c>
      <c r="J269" s="70" t="n">
        <f aca="false">OphrsIn!J268/SurveyHrsIn!J269</f>
        <v>0.999166666666667</v>
      </c>
      <c r="K269" s="70" t="n">
        <f aca="false">OphrsIn!K268/SurveyHrsIn!K269</f>
        <v>0.981182795698925</v>
      </c>
      <c r="L269" s="70" t="n">
        <f aca="false">OphrsIn!L268/SurveyHrsIn!L269</f>
        <v>0.995161290322581</v>
      </c>
      <c r="M269" s="70" t="n">
        <f aca="false">OphrsIn!M268/SurveyHrsIn!M269</f>
        <v>0.99375</v>
      </c>
      <c r="N269" s="70" t="n">
        <f aca="false">OphrsIn!N268/SurveyHrsIn!N269</f>
        <v>0.99758064516129</v>
      </c>
      <c r="O269" s="70" t="n">
        <f aca="false">OphrsIn!O268/SurveyHrsIn!O269</f>
        <v>0.831944444444445</v>
      </c>
      <c r="P269" s="70" t="n">
        <f aca="false">OphrsIn!P268/SurveyHrsIn!P269</f>
        <v>0.88508064516129</v>
      </c>
      <c r="Q269" s="70" t="n">
        <f aca="false">OphrsIn!Q268/SurveyHrsIn!Q269</f>
        <v>0.990725806451613</v>
      </c>
      <c r="R269" s="70" t="n">
        <f aca="false">OphrsIn!R268/SurveyHrsIn!R269</f>
        <v>0.967113095238095</v>
      </c>
      <c r="S269" s="70" t="n">
        <f aca="false">OphrsIn!S268/SurveyHrsIn!S269</f>
        <v>0.996370967741936</v>
      </c>
      <c r="T269" s="70" t="n">
        <f aca="false">OphrsIn!T268/SurveyHrsIn!T269</f>
        <v>0.994305555555556</v>
      </c>
      <c r="U269" s="70" t="n">
        <f aca="false">OphrsIn!U268/SurveyHrsIn!U269</f>
        <v>0.997983870967742</v>
      </c>
      <c r="V269" s="70" t="n">
        <f aca="false">OphrsIn!V268/SurveyHrsIn!V269</f>
        <v>0.979583333333333</v>
      </c>
      <c r="W269" s="70" t="n">
        <f aca="false">OphrsIn!W268/SurveyHrsIn!W269</f>
        <v>0.990188172043011</v>
      </c>
      <c r="X269" s="70" t="n">
        <f aca="false">OphrsIn!X268/SurveyHrsIn!X269</f>
        <v>0.990994623655914</v>
      </c>
      <c r="Y269" s="70" t="n">
        <f aca="false">OphrsIn!Y268/SurveyHrsIn!Y269</f>
        <v>0.985555555555556</v>
      </c>
      <c r="Z269" s="70" t="n">
        <f aca="false">OphrsIn!Z268/SurveyHrsIn!Z269</f>
        <v>0.985483870967742</v>
      </c>
      <c r="AA269" s="70" t="n">
        <f aca="false">OphrsIn!AA268/SurveyHrsIn!AA269</f>
        <v>0.979305555555556</v>
      </c>
      <c r="AB269" s="70" t="n">
        <f aca="false">OphrsIn!AB268/SurveyHrsIn!AB269</f>
        <v>0.98736559139785</v>
      </c>
      <c r="AC269" s="70" t="n">
        <f aca="false">OphrsIn!AC268/SurveyHrsIn!AC269</f>
        <v>0.856854838709677</v>
      </c>
      <c r="AD269" s="70" t="n">
        <f aca="false">OphrsIn!AD268/SurveyHrsIn!AD269</f>
        <v>0.938244047619048</v>
      </c>
      <c r="AE269" s="70" t="n">
        <f aca="false">OphrsIn!AE268/SurveyHrsIn!AE269</f>
        <v>0.975574596774194</v>
      </c>
      <c r="AF269" s="70"/>
      <c r="AG269" s="70"/>
      <c r="AH269" s="70"/>
      <c r="AI269" s="70"/>
      <c r="AJ269" s="70"/>
      <c r="AK269" s="70"/>
      <c r="AL269" s="70"/>
      <c r="AM269" s="70"/>
      <c r="AN269" s="70"/>
      <c r="AO269" s="70" t="n">
        <f aca="false">AVERAGE(E269:P269)</f>
        <v>0.923364708214889</v>
      </c>
      <c r="AP269" s="70" t="n">
        <f aca="false">AVERAGE(Q269:AB269)</f>
        <v>0.987081333205325</v>
      </c>
      <c r="AQ269" s="70" t="n">
        <f aca="false">AVERAGE(AC269:AN269)</f>
        <v>0.923557827700973</v>
      </c>
      <c r="AR269" s="70" t="n">
        <f aca="false">AVERAGE(E269:G269)</f>
        <v>0.897447781485601</v>
      </c>
      <c r="AS269" s="70" t="n">
        <f aca="false">AVERAGE(H269:J269)</f>
        <v>0.901111111111111</v>
      </c>
      <c r="AT269" s="70" t="n">
        <f aca="false">AVERAGE(K269:M269)</f>
        <v>0.990031362007169</v>
      </c>
      <c r="AU269" s="70" t="n">
        <f aca="false">AVERAGE(N269:P269)</f>
        <v>0.904868578255675</v>
      </c>
      <c r="AV269" s="70" t="n">
        <f aca="false">AVERAGE(Q269:S269)</f>
        <v>0.984736623143881</v>
      </c>
      <c r="AW269" s="70" t="n">
        <f aca="false">AVERAGE(T269:V269)</f>
        <v>0.990624253285544</v>
      </c>
      <c r="AX269" s="70" t="n">
        <f aca="false">AVERAGE(W269:Y269)</f>
        <v>0.988912783751494</v>
      </c>
      <c r="AY269" s="70" t="n">
        <f aca="false">AVERAGE(Z269:AB269)</f>
        <v>0.984051672640382</v>
      </c>
      <c r="AZ269" s="70" t="n">
        <f aca="false">AVERAGE(AC269:AE269)</f>
        <v>0.923557827700973</v>
      </c>
    </row>
    <row r="270" customFormat="false" ht="12.75" hidden="true" customHeight="false" outlineLevel="0" collapsed="false">
      <c r="D270" s="28"/>
      <c r="E270" s="28"/>
      <c r="F270" s="28"/>
      <c r="G270" s="28"/>
      <c r="H270" s="28"/>
      <c r="I270" s="28"/>
      <c r="J270" s="28"/>
      <c r="AO270" s="28"/>
      <c r="AP270" s="28"/>
      <c r="AQ270" s="28"/>
      <c r="AR270" s="28"/>
      <c r="AS270" s="28"/>
      <c r="AT270" s="28"/>
      <c r="AU270" s="28"/>
      <c r="AW270" s="28"/>
    </row>
    <row r="271" customFormat="false" ht="12.75" hidden="true" customHeight="false" outlineLevel="0" collapsed="false">
      <c r="A271" s="69" t="s">
        <v>12</v>
      </c>
      <c r="B271" s="137" t="s">
        <v>28</v>
      </c>
      <c r="C271" s="69" t="s">
        <v>66</v>
      </c>
      <c r="D271" s="70" t="n">
        <f aca="false">AVERAGE(D118:D269)</f>
        <v>0.864120861629881</v>
      </c>
      <c r="E271" s="70" t="n">
        <f aca="false">AVERAGE(E118:E269)</f>
        <v>0.924828452178834</v>
      </c>
      <c r="F271" s="70" t="n">
        <f aca="false">AVERAGE(F118:F269)</f>
        <v>0.937931034482759</v>
      </c>
      <c r="G271" s="70" t="n">
        <f aca="false">AVERAGE(G118:G269)</f>
        <v>0.85764802631579</v>
      </c>
      <c r="H271" s="70" t="n">
        <f aca="false">AVERAGE(H118:H269)</f>
        <v>0.776213450292398</v>
      </c>
      <c r="I271" s="70" t="n">
        <f aca="false">AVERAGE(I118:I269)</f>
        <v>0.888044708545557</v>
      </c>
      <c r="J271" s="70" t="n">
        <f aca="false">AVERAGE(J118:J269)</f>
        <v>0.91713331505848</v>
      </c>
      <c r="K271" s="70" t="n">
        <f aca="false">AVERAGE(K118:K269)</f>
        <v>0.942441787435655</v>
      </c>
      <c r="L271" s="70" t="n">
        <f aca="false">AVERAGE(L118:L269)</f>
        <v>0.946246432082257</v>
      </c>
      <c r="M271" s="70" t="n">
        <f aca="false">AVERAGE(M118:M269)</f>
        <v>0.97219024122807</v>
      </c>
      <c r="N271" s="70" t="n">
        <f aca="false">AVERAGE(N118:N269)</f>
        <v>0.961662510611206</v>
      </c>
      <c r="O271" s="70" t="n">
        <f aca="false">AVERAGE(O118:O269)</f>
        <v>0.941803728070175</v>
      </c>
      <c r="P271" s="70" t="n">
        <f aca="false">AVERAGE(P118:P269)</f>
        <v>0.863297608941709</v>
      </c>
      <c r="Q271" s="70" t="n">
        <f aca="false">AVERAGE(Q118:Q269)</f>
        <v>0.861086941143181</v>
      </c>
      <c r="R271" s="70" t="n">
        <f aca="false">AVERAGE(R118:R269)</f>
        <v>0.824200148809524</v>
      </c>
      <c r="S271" s="70" t="n">
        <f aca="false">AVERAGE(S118:S269)</f>
        <v>0.907400431522354</v>
      </c>
      <c r="T271" s="70" t="n">
        <f aca="false">AVERAGE(T118:T269)</f>
        <v>0.92327668128655</v>
      </c>
      <c r="U271" s="70" t="n">
        <f aca="false">AVERAGE(U118:U269)</f>
        <v>0.921509797679683</v>
      </c>
      <c r="V271" s="70" t="n">
        <f aca="false">AVERAGE(V118:V269)</f>
        <v>0.918307748538012</v>
      </c>
      <c r="W271" s="70" t="n">
        <f aca="false">AVERAGE(W118:W269)</f>
        <v>0.923857526881721</v>
      </c>
      <c r="X271" s="70" t="n">
        <f aca="false">AVERAGE(X118:X219,X222:X269)</f>
        <v>0.916546594982079</v>
      </c>
      <c r="Y271" s="70" t="n">
        <f aca="false">AVERAGE(Y118:Y219,Y222:Y269)</f>
        <v>0.904657407407408</v>
      </c>
      <c r="Z271" s="70" t="n">
        <f aca="false">AVERAGE(Z118:Z219,Z222:Z269)</f>
        <v>0.920414874551971</v>
      </c>
      <c r="AA271" s="70" t="n">
        <f aca="false">AVERAGE(AA118:AA219,AA222:AA269)</f>
        <v>0.930728703703704</v>
      </c>
      <c r="AB271" s="70" t="n">
        <f aca="false">AVERAGE(AB118:AB219,AB222:AB269)</f>
        <v>0.935816308243728</v>
      </c>
      <c r="AC271" s="70" t="n">
        <f aca="false">AVERAGE(AC118:AC219,AC222:AC269)</f>
        <v>0.94927329749104</v>
      </c>
      <c r="AD271" s="70" t="n">
        <f aca="false">AVERAGE(AD118:AD219,AD222:AD269)</f>
        <v>0.955225198412698</v>
      </c>
      <c r="AE271" s="70" t="n">
        <f aca="false">AVERAGE(AE118:AE219,AE222:AE269)</f>
        <v>0.932420653225807</v>
      </c>
      <c r="AF271" s="70"/>
      <c r="AG271" s="70"/>
      <c r="AH271" s="70"/>
      <c r="AI271" s="70"/>
      <c r="AJ271" s="70"/>
      <c r="AK271" s="70"/>
      <c r="AL271" s="70"/>
      <c r="AM271" s="70"/>
      <c r="AN271" s="70"/>
      <c r="AO271" s="70" t="n">
        <f aca="false">AVERAGE(AO118:AO219,AO222:AO269)</f>
        <v>0.910145501741383</v>
      </c>
      <c r="AP271" s="70" t="n">
        <f aca="false">AVERAGE(AP118:AP219,AP222:AP269)</f>
        <v>0.907115852392331</v>
      </c>
      <c r="AQ271" s="70" t="n">
        <f aca="false">AVERAGE(AQ118:AQ219,AQ222:AQ269)</f>
        <v>0.945639716376515</v>
      </c>
      <c r="AR271" s="70" t="n">
        <f aca="false">AVERAGE(AR118:AR219,AR222:AR269)</f>
        <v>0.906127559428171</v>
      </c>
      <c r="AS271" s="70" t="n">
        <f aca="false">AVERAGE(AS118:AS219,AS222:AS269)</f>
        <v>0.859174260254878</v>
      </c>
      <c r="AT271" s="70" t="n">
        <f aca="false">AVERAGE(AT118:AT219,AT222:AT269)</f>
        <v>0.953486857931626</v>
      </c>
      <c r="AU271" s="70" t="n">
        <f aca="false">AVERAGE(AU118:AU219,AU222:AU269)</f>
        <v>0.921793329350856</v>
      </c>
      <c r="AV271" s="70"/>
      <c r="AW271" s="70" t="n">
        <f aca="false">AVERAGE(AW118:AW219,AW222:AW269)</f>
        <v>0.920633562325767</v>
      </c>
      <c r="AX271" s="70" t="n">
        <f aca="false">AVERAGE(AX118:AX219,AX222:AX269)</f>
        <v>0.914773197929112</v>
      </c>
      <c r="AY271" s="70" t="n">
        <f aca="false">AVERAGE(AY118:AY219,AY222:AY269)</f>
        <v>0.928986628833134</v>
      </c>
      <c r="AZ271" s="70" t="n">
        <f aca="false">AVERAGE(AC271:AE271)</f>
        <v>0.945639716376515</v>
      </c>
    </row>
    <row r="272" customFormat="false" ht="12.75" hidden="false" customHeight="false" outlineLevel="0" collapsed="false">
      <c r="A272" s="69" t="s">
        <v>27</v>
      </c>
      <c r="B272" s="138" t="s">
        <v>28</v>
      </c>
      <c r="C272" s="69" t="s">
        <v>66</v>
      </c>
      <c r="D272" s="70" t="n">
        <f aca="false">AVERAGE(D11:D117)</f>
        <v>0.963487337955984</v>
      </c>
      <c r="E272" s="70" t="n">
        <f aca="false">AVERAGE(E11:E117)</f>
        <v>0.967885137172144</v>
      </c>
      <c r="F272" s="70" t="n">
        <f aca="false">AVERAGE(F11:F117)</f>
        <v>0.925758674401117</v>
      </c>
      <c r="G272" s="70" t="n">
        <f aca="false">AVERAGE(G11:G117)</f>
        <v>0.953939302582655</v>
      </c>
      <c r="H272" s="70" t="n">
        <f aca="false">AVERAGE(H11:H117)</f>
        <v>0.947764797507788</v>
      </c>
      <c r="I272" s="70" t="n">
        <f aca="false">AVERAGE(I11:I117)</f>
        <v>0.913658175057783</v>
      </c>
      <c r="J272" s="70" t="n">
        <f aca="false">AVERAGE(J11:J117)</f>
        <v>0.942798546209761</v>
      </c>
      <c r="K272" s="70" t="n">
        <f aca="false">AVERAGE(K11:K117)</f>
        <v>0.924140789870365</v>
      </c>
      <c r="L272" s="70" t="n">
        <f aca="false">AVERAGE(L11:L117)</f>
        <v>0.93261481258165</v>
      </c>
      <c r="M272" s="70" t="n">
        <f aca="false">AVERAGE(M11:M117)</f>
        <v>0.979234164070613</v>
      </c>
      <c r="N272" s="70" t="n">
        <f aca="false">AVERAGE(N11:N117)</f>
        <v>0.982167621344589</v>
      </c>
      <c r="O272" s="70" t="n">
        <f aca="false">AVERAGE(O11:O117)</f>
        <v>0.951304517133957</v>
      </c>
      <c r="P272" s="70" t="n">
        <f aca="false">AVERAGE(P11:P117)</f>
        <v>0.905274595518038</v>
      </c>
      <c r="Q272" s="70" t="n">
        <f aca="false">AVERAGE(Q11:Q117)</f>
        <v>0.875839111647071</v>
      </c>
      <c r="R272" s="70" t="n">
        <f aca="false">AVERAGE(R11:R117)</f>
        <v>0.861988206497552</v>
      </c>
      <c r="S272" s="70" t="n">
        <f aca="false">AVERAGE(S11:S117)</f>
        <v>0.941608883529294</v>
      </c>
      <c r="T272" s="70" t="n">
        <f aca="false">AVERAGE(T11:T117)</f>
        <v>0.922054776739356</v>
      </c>
      <c r="U272" s="70" t="n">
        <f aca="false">AVERAGE(U11:U117)</f>
        <v>0.950916993267008</v>
      </c>
      <c r="V272" s="70" t="n">
        <f aca="false">AVERAGE(V11:V117)</f>
        <v>0.929444444444444</v>
      </c>
      <c r="W272" s="70" t="n">
        <f aca="false">AVERAGE(W11:W117)</f>
        <v>0.882324640739624</v>
      </c>
      <c r="X272" s="70" t="n">
        <f aca="false">AVERAGE(X11:X117)</f>
        <v>0.898748869460356</v>
      </c>
      <c r="Y272" s="70" t="n">
        <f aca="false">AVERAGE(Y11:Y117)</f>
        <v>0.876799065420561</v>
      </c>
      <c r="Z272" s="70" t="n">
        <f aca="false">AVERAGE(Z11:Z117)</f>
        <v>0.879804793488092</v>
      </c>
      <c r="AA272" s="70" t="n">
        <f aca="false">AVERAGE(AA11:AA117)</f>
        <v>0.921575804776739</v>
      </c>
      <c r="AB272" s="70" t="n">
        <f aca="false">AVERAGE(AB11:AB117)</f>
        <v>0.943745603456939</v>
      </c>
      <c r="AC272" s="70" t="n">
        <f aca="false">AVERAGE(AC11:AC117)</f>
        <v>0.920461511405889</v>
      </c>
      <c r="AD272" s="70" t="n">
        <f aca="false">AVERAGE(AD11:AD117)</f>
        <v>0.948706608811749</v>
      </c>
      <c r="AE272" s="70" t="n">
        <f aca="false">AVERAGE(AE11:AE117)</f>
        <v>0.933641957114863</v>
      </c>
      <c r="AF272" s="70"/>
      <c r="AG272" s="70"/>
      <c r="AH272" s="70"/>
      <c r="AI272" s="70"/>
      <c r="AJ272" s="70"/>
      <c r="AK272" s="70"/>
      <c r="AL272" s="70"/>
      <c r="AM272" s="70"/>
      <c r="AN272" s="70"/>
      <c r="AO272" s="70" t="n">
        <f aca="false">AVERAGE(AO11:AO117)</f>
        <v>0.943878427787538</v>
      </c>
      <c r="AP272" s="70" t="n">
        <f aca="false">AVERAGE(AP11:AP117)</f>
        <v>0.90707093278892</v>
      </c>
      <c r="AQ272" s="70" t="n">
        <f aca="false">AVERAGE(AQ11:AQ117)</f>
        <v>0.9342700257775</v>
      </c>
      <c r="AR272" s="70" t="n">
        <f aca="false">AVERAGE(AR11:AR117)</f>
        <v>0.949194371385305</v>
      </c>
      <c r="AS272" s="70" t="n">
        <f aca="false">AVERAGE(AS11:AS117)</f>
        <v>0.934740506258444</v>
      </c>
      <c r="AT272" s="70" t="n">
        <f aca="false">AVERAGE(AT11:AT117)</f>
        <v>0.945329922174209</v>
      </c>
      <c r="AU272" s="70" t="n">
        <f aca="false">AVERAGE(AU11:AU117)</f>
        <v>0.946248911332194</v>
      </c>
      <c r="AV272" s="70"/>
      <c r="AW272" s="70" t="n">
        <f aca="false">AVERAGE(T272:V272)</f>
        <v>0.93413873815027</v>
      </c>
      <c r="AX272" s="70" t="n">
        <f aca="false">AVERAGE(W272:Y272)</f>
        <v>0.885957525206847</v>
      </c>
      <c r="AY272" s="70" t="n">
        <f aca="false">AVERAGE(Z272:AB272)</f>
        <v>0.91504206724059</v>
      </c>
      <c r="AZ272" s="70" t="n">
        <f aca="false">AVERAGE(AC272:AE272)</f>
        <v>0.9342700257775</v>
      </c>
    </row>
    <row r="273" customFormat="false" ht="12.75" hidden="true" customHeight="false" outlineLevel="0" collapsed="false">
      <c r="A273" s="7" t="s">
        <v>14</v>
      </c>
      <c r="B273" s="138" t="s">
        <v>28</v>
      </c>
      <c r="C273" s="69" t="s">
        <v>66</v>
      </c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X273" s="70" t="n">
        <f aca="false">AVERAGE(X121:X220)</f>
        <v>0.911962365591398</v>
      </c>
      <c r="Y273" s="70" t="n">
        <f aca="false">AVERAGE(Y121:Y220)</f>
        <v>0.907340277777778</v>
      </c>
      <c r="Z273" s="70" t="n">
        <f aca="false">AVERAGE(Z121:Z220)</f>
        <v>0.927747311827957</v>
      </c>
      <c r="AA273" s="70" t="n">
        <f aca="false">AVERAGE(AA121:AA220)</f>
        <v>0.947959722222222</v>
      </c>
      <c r="AB273" s="70" t="n">
        <f aca="false">AVERAGE(AB121:AB220)</f>
        <v>0.956172043010753</v>
      </c>
      <c r="AC273" s="70" t="n">
        <f aca="false">AVERAGE(AC121:AC220)</f>
        <v>0.965537634408602</v>
      </c>
      <c r="AD273" s="70" t="n">
        <f aca="false">AVERAGE(AD121:AD220)</f>
        <v>0.96241369047619</v>
      </c>
      <c r="AE273" s="70" t="n">
        <f aca="false">AVERAGE(AE121:AE220)</f>
        <v>0.939405051075269</v>
      </c>
      <c r="AF273" s="70"/>
      <c r="AG273" s="70"/>
      <c r="AH273" s="70"/>
      <c r="AI273" s="70"/>
      <c r="AJ273" s="70"/>
      <c r="AK273" s="70"/>
      <c r="AL273" s="70"/>
      <c r="AM273" s="70"/>
      <c r="AN273" s="70"/>
      <c r="AO273" s="70" t="n">
        <f aca="false">AVERAGE(AO121:AO220)</f>
        <v>0.911456521727964</v>
      </c>
      <c r="AP273" s="70" t="n">
        <f aca="false">AVERAGE(AP121:AP220)</f>
        <v>0.912292102694572</v>
      </c>
      <c r="AQ273" s="70" t="n">
        <f aca="false">AVERAGE(AQ121:AQ220)</f>
        <v>0.955785458653354</v>
      </c>
      <c r="AR273" s="70" t="n">
        <f aca="false">AVERAGE(AR121:AR220)</f>
        <v>0.91202467247559</v>
      </c>
      <c r="AS273" s="70" t="n">
        <f aca="false">AVERAGE(AS121:AS220)</f>
        <v>0.865204386200717</v>
      </c>
      <c r="AT273" s="70" t="n">
        <f aca="false">AVERAGE(AT121:AT220)</f>
        <v>0.950867383671632</v>
      </c>
      <c r="AU273" s="70" t="n">
        <f aca="false">AVERAGE(AU121:AU220)</f>
        <v>0.917729644563919</v>
      </c>
      <c r="AV273" s="70"/>
      <c r="AW273" s="70" t="n">
        <f aca="false">AVERAGE(AW121:AW220)</f>
        <v>0.926274103942652</v>
      </c>
      <c r="AX273" s="70" t="n">
        <f aca="false">AVERAGE(AX121:AX220)</f>
        <v>0.915037709080048</v>
      </c>
      <c r="AY273" s="70" t="n">
        <f aca="false">AVERAGE(AY121:AY220)</f>
        <v>0.943959692353644</v>
      </c>
      <c r="AZ273" s="70" t="n">
        <f aca="false">AVERAGE(AC273:AE273)</f>
        <v>0.955785458653354</v>
      </c>
    </row>
    <row r="274" customFormat="false" ht="12.75" hidden="false" customHeight="false" outlineLevel="0" collapsed="false">
      <c r="D274" s="17"/>
      <c r="E274" s="17"/>
      <c r="F274" s="17"/>
      <c r="G274" s="17"/>
      <c r="H274" s="17"/>
      <c r="I274" s="17"/>
      <c r="AW274" s="28"/>
    </row>
    <row r="275" customFormat="false" ht="12.75" hidden="false" customHeight="false" outlineLevel="0" collapsed="false">
      <c r="AW275" s="28"/>
    </row>
    <row r="276" customFormat="false" ht="12.75" hidden="false" customHeight="false" outlineLevel="0" collapsed="false"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AW276" s="28"/>
    </row>
    <row r="277" customFormat="false" ht="12.75" hidden="false" customHeight="false" outlineLevel="0" collapsed="false">
      <c r="AW277" s="28"/>
    </row>
    <row r="278" customFormat="false" ht="12.75" hidden="false" customHeight="false" outlineLevel="0" collapsed="false"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AW278" s="28"/>
    </row>
    <row r="279" customFormat="false" ht="12.75" hidden="false" customHeight="false" outlineLevel="0" collapsed="false">
      <c r="AW279" s="28"/>
    </row>
    <row r="280" customFormat="false" ht="12.75" hidden="false" customHeight="false" outlineLevel="0" collapsed="false">
      <c r="AW280" s="28"/>
    </row>
    <row r="281" customFormat="false" ht="12.75" hidden="false" customHeight="false" outlineLevel="0" collapsed="false">
      <c r="AW281" s="28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8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B277"/>
  <sheetViews>
    <sheetView showFormulas="false" showGridLines="true" showRowColHeaders="true" showZeros="true" rightToLeft="false" tabSelected="false" showOutlineSymbols="true" defaultGridColor="true" view="normal" topLeftCell="A5" colorId="64" zoomScale="100" zoomScaleNormal="100" zoomScalePageLayoutView="100" workbookViewId="0">
      <selection pane="topLeft" activeCell="A5" activeCellId="0" sqref="A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1" style="7" width="9.14"/>
    <col collapsed="false" customWidth="false" hidden="true" outlineLevel="0" max="5" min="4" style="0" width="9.06"/>
    <col collapsed="false" customWidth="true" hidden="true" outlineLevel="0" max="6" min="6" style="0" width="9.28"/>
    <col collapsed="false" customWidth="false" hidden="true" outlineLevel="0" max="28" min="7" style="0" width="9.06"/>
    <col collapsed="false" customWidth="true" hidden="false" outlineLevel="0" max="31" min="29" style="0" width="11.42"/>
    <col collapsed="false" customWidth="true" hidden="true" outlineLevel="0" max="42" min="32" style="0" width="11.42"/>
    <col collapsed="false" customWidth="true" hidden="false" outlineLevel="0" max="43" min="43" style="0" width="11.42"/>
    <col collapsed="false" customWidth="true" hidden="true" outlineLevel="0" max="48" min="44" style="0" width="9.14"/>
    <col collapsed="false" customWidth="false" hidden="true" outlineLevel="0" max="49" min="49" style="0" width="9.06"/>
    <col collapsed="false" customWidth="true" hidden="true" outlineLevel="0" max="50" min="50" style="0" width="9.99"/>
    <col collapsed="false" customWidth="false" hidden="true" outlineLevel="0" max="51" min="51" style="0" width="9.06"/>
  </cols>
  <sheetData>
    <row r="1" customFormat="false" ht="12.75" hidden="true" customHeight="false" outlineLevel="0" collapsed="false"/>
    <row r="2" customFormat="false" ht="12.75" hidden="true" customHeight="false" outlineLevel="0" collapsed="false"/>
    <row r="3" customFormat="false" ht="12.75" hidden="true" customHeight="false" outlineLevel="0" collapsed="false"/>
    <row r="4" customFormat="false" ht="12.75" hidden="true" customHeight="false" outlineLevel="0" collapsed="false"/>
    <row r="5" customFormat="false" ht="19.9" hidden="false" customHeight="true" outlineLevel="0" collapsed="false">
      <c r="A5" s="135"/>
    </row>
    <row r="6" customFormat="false" ht="20.25" hidden="false" customHeight="false" outlineLevel="0" collapsed="false">
      <c r="A6" s="66" t="s">
        <v>100</v>
      </c>
    </row>
    <row r="7" customFormat="false" ht="19.5" hidden="false" customHeight="true" outlineLevel="0" collapsed="false">
      <c r="A7" s="66" t="s">
        <v>104</v>
      </c>
    </row>
    <row r="9" customFormat="false" ht="12.75" hidden="false" customHeight="false" outlineLevel="0" collapsed="false">
      <c r="A9" s="139"/>
      <c r="B9" s="140"/>
      <c r="C9" s="141"/>
      <c r="D9" s="67" t="n">
        <v>1999</v>
      </c>
      <c r="E9" s="67" t="n">
        <v>2000</v>
      </c>
      <c r="F9" s="67" t="n">
        <v>2000</v>
      </c>
      <c r="G9" s="67" t="n">
        <v>2000</v>
      </c>
      <c r="H9" s="67" t="n">
        <v>2000</v>
      </c>
      <c r="I9" s="67" t="n">
        <v>2000</v>
      </c>
      <c r="J9" s="67" t="n">
        <v>2000</v>
      </c>
      <c r="K9" s="67" t="n">
        <v>2000</v>
      </c>
      <c r="L9" s="67" t="n">
        <v>2000</v>
      </c>
      <c r="M9" s="67" t="n">
        <v>2000</v>
      </c>
      <c r="N9" s="67" t="n">
        <v>2000</v>
      </c>
      <c r="O9" s="67" t="n">
        <v>2000</v>
      </c>
      <c r="P9" s="67" t="n">
        <v>2000</v>
      </c>
      <c r="Q9" s="67" t="n">
        <v>2001</v>
      </c>
      <c r="R9" s="67" t="n">
        <v>2001</v>
      </c>
      <c r="S9" s="67" t="n">
        <v>2001</v>
      </c>
      <c r="T9" s="67" t="n">
        <v>2001</v>
      </c>
      <c r="U9" s="67" t="n">
        <v>2001</v>
      </c>
      <c r="V9" s="67" t="n">
        <v>2001</v>
      </c>
      <c r="W9" s="67" t="n">
        <v>2001</v>
      </c>
      <c r="X9" s="67" t="n">
        <v>2001</v>
      </c>
      <c r="Y9" s="67" t="n">
        <v>2001</v>
      </c>
      <c r="Z9" s="67" t="n">
        <v>2001</v>
      </c>
      <c r="AA9" s="67" t="n">
        <v>2001</v>
      </c>
      <c r="AB9" s="67" t="n">
        <v>2001</v>
      </c>
      <c r="AC9" s="67" t="n">
        <v>2002</v>
      </c>
      <c r="AD9" s="67" t="n">
        <v>2002</v>
      </c>
      <c r="AE9" s="67" t="n">
        <v>2002</v>
      </c>
      <c r="AF9" s="67" t="n">
        <v>2002</v>
      </c>
      <c r="AG9" s="67" t="n">
        <v>2002</v>
      </c>
      <c r="AH9" s="67" t="n">
        <v>2002</v>
      </c>
      <c r="AI9" s="67" t="n">
        <v>2002</v>
      </c>
      <c r="AJ9" s="67" t="n">
        <v>2002</v>
      </c>
      <c r="AK9" s="67" t="n">
        <v>2002</v>
      </c>
      <c r="AL9" s="67" t="n">
        <v>2002</v>
      </c>
      <c r="AM9" s="67" t="n">
        <v>2002</v>
      </c>
      <c r="AN9" s="67" t="n">
        <v>2002</v>
      </c>
      <c r="AO9" s="67" t="n">
        <v>2000</v>
      </c>
      <c r="AP9" s="67" t="n">
        <v>2001</v>
      </c>
      <c r="AQ9" s="67" t="n">
        <v>2002</v>
      </c>
      <c r="AR9" s="67" t="n">
        <v>2000</v>
      </c>
      <c r="AS9" s="67" t="n">
        <v>2000</v>
      </c>
      <c r="AT9" s="67" t="n">
        <v>2000</v>
      </c>
      <c r="AU9" s="67" t="n">
        <v>2000</v>
      </c>
      <c r="AV9" s="67" t="n">
        <v>2001</v>
      </c>
      <c r="AW9" s="67" t="n">
        <v>2001</v>
      </c>
      <c r="AX9" s="67" t="n">
        <v>2001</v>
      </c>
      <c r="AY9" s="67" t="n">
        <v>2001</v>
      </c>
      <c r="AZ9" s="67" t="n">
        <v>2002</v>
      </c>
      <c r="BA9" s="108"/>
      <c r="BB9" s="108"/>
    </row>
    <row r="10" customFormat="false" ht="12.75" hidden="false" customHeight="false" outlineLevel="0" collapsed="false">
      <c r="A10" s="142" t="s">
        <v>2</v>
      </c>
      <c r="B10" s="143" t="s">
        <v>3</v>
      </c>
      <c r="C10" s="144" t="s">
        <v>4</v>
      </c>
      <c r="D10" s="68" t="s">
        <v>15</v>
      </c>
      <c r="E10" s="68" t="s">
        <v>16</v>
      </c>
      <c r="F10" s="68" t="s">
        <v>17</v>
      </c>
      <c r="G10" s="68" t="s">
        <v>18</v>
      </c>
      <c r="H10" s="68" t="s">
        <v>19</v>
      </c>
      <c r="I10" s="68" t="s">
        <v>20</v>
      </c>
      <c r="J10" s="68" t="s">
        <v>21</v>
      </c>
      <c r="K10" s="68" t="s">
        <v>22</v>
      </c>
      <c r="L10" s="68" t="s">
        <v>23</v>
      </c>
      <c r="M10" s="68" t="s">
        <v>24</v>
      </c>
      <c r="N10" s="68" t="s">
        <v>25</v>
      </c>
      <c r="O10" s="68" t="s">
        <v>26</v>
      </c>
      <c r="P10" s="68" t="s">
        <v>15</v>
      </c>
      <c r="Q10" s="68" t="s">
        <v>16</v>
      </c>
      <c r="R10" s="68" t="s">
        <v>17</v>
      </c>
      <c r="S10" s="68" t="s">
        <v>18</v>
      </c>
      <c r="T10" s="68" t="s">
        <v>19</v>
      </c>
      <c r="U10" s="68" t="s">
        <v>20</v>
      </c>
      <c r="V10" s="68" t="s">
        <v>21</v>
      </c>
      <c r="W10" s="68" t="s">
        <v>22</v>
      </c>
      <c r="X10" s="68" t="s">
        <v>23</v>
      </c>
      <c r="Y10" s="68" t="s">
        <v>24</v>
      </c>
      <c r="Z10" s="68" t="s">
        <v>25</v>
      </c>
      <c r="AA10" s="68" t="s">
        <v>26</v>
      </c>
      <c r="AB10" s="68" t="s">
        <v>15</v>
      </c>
      <c r="AC10" s="68" t="s">
        <v>16</v>
      </c>
      <c r="AD10" s="68" t="s">
        <v>17</v>
      </c>
      <c r="AE10" s="68" t="s">
        <v>18</v>
      </c>
      <c r="AF10" s="68" t="s">
        <v>19</v>
      </c>
      <c r="AG10" s="68" t="s">
        <v>20</v>
      </c>
      <c r="AH10" s="68" t="s">
        <v>21</v>
      </c>
      <c r="AI10" s="68" t="s">
        <v>22</v>
      </c>
      <c r="AJ10" s="68" t="s">
        <v>23</v>
      </c>
      <c r="AK10" s="68" t="s">
        <v>24</v>
      </c>
      <c r="AL10" s="68" t="s">
        <v>25</v>
      </c>
      <c r="AM10" s="68" t="s">
        <v>26</v>
      </c>
      <c r="AN10" s="68" t="s">
        <v>15</v>
      </c>
      <c r="AO10" s="68" t="s">
        <v>61</v>
      </c>
      <c r="AP10" s="68" t="s">
        <v>61</v>
      </c>
      <c r="AQ10" s="68" t="s">
        <v>61</v>
      </c>
      <c r="AR10" s="68" t="s">
        <v>62</v>
      </c>
      <c r="AS10" s="68" t="s">
        <v>63</v>
      </c>
      <c r="AT10" s="68" t="s">
        <v>64</v>
      </c>
      <c r="AU10" s="68" t="s">
        <v>65</v>
      </c>
      <c r="AV10" s="68" t="s">
        <v>62</v>
      </c>
      <c r="AW10" s="68" t="s">
        <v>63</v>
      </c>
      <c r="AX10" s="68" t="s">
        <v>64</v>
      </c>
      <c r="AY10" s="68" t="s">
        <v>65</v>
      </c>
      <c r="AZ10" s="68" t="s">
        <v>62</v>
      </c>
      <c r="BA10" s="108"/>
      <c r="BB10" s="108"/>
    </row>
    <row r="11" customFormat="false" ht="12.75" hidden="false" customHeight="false" outlineLevel="0" collapsed="false">
      <c r="A11" s="69" t="s">
        <v>27</v>
      </c>
      <c r="B11" s="69" t="n">
        <v>2</v>
      </c>
      <c r="C11" s="69" t="n">
        <v>1</v>
      </c>
      <c r="D11" s="70" t="n">
        <f aca="false">OphrsIn!D10/LinhrsIn!D11</f>
        <v>0.963032665680871</v>
      </c>
      <c r="E11" s="70" t="n">
        <f aca="false">OphrsIn!E10/LinhrsIn!E11</f>
        <v>0.909653132562517</v>
      </c>
      <c r="F11" s="70" t="n">
        <f aca="false">OphrsIn!F10/LinhrsIn!F11</f>
        <v>0.896288837744534</v>
      </c>
      <c r="G11" s="70" t="n">
        <f aca="false">OphrsIn!G10/LinhrsIn!G11</f>
        <v>0.980002702337522</v>
      </c>
      <c r="H11" s="70" t="n">
        <f aca="false">OphrsIn!H10/LinhrsIn!H11</f>
        <v>0.954709641567102</v>
      </c>
      <c r="I11" s="70" t="n">
        <f aca="false">OphrsIn!I10/LinhrsIn!I11</f>
        <v>0.997294372294372</v>
      </c>
      <c r="J11" s="70" t="n">
        <f aca="false">OphrsIn!J10/LinhrsIn!J11</f>
        <v>0.973318510283491</v>
      </c>
      <c r="K11" s="70" t="n">
        <f aca="false">OphrsIn!K10/LinhrsIn!K11</f>
        <v>0.934891260299879</v>
      </c>
      <c r="L11" s="70" t="n">
        <f aca="false">OphrsIn!L10/LinhrsIn!L11</f>
        <v>0.958413132694938</v>
      </c>
      <c r="M11" s="70" t="n">
        <f aca="false">OphrsIn!M10/LinhrsIn!M11</f>
        <v>0.999304396215915</v>
      </c>
      <c r="N11" s="70" t="n">
        <f aca="false">OphrsIn!N10/LinhrsIn!N11</f>
        <v>0.98087026808568</v>
      </c>
      <c r="O11" s="70" t="n">
        <f aca="false">OphrsIn!O10/LinhrsIn!O11</f>
        <v>0.948465064592305</v>
      </c>
      <c r="P11" s="70" t="n">
        <f aca="false">OphrsIn!P10/LinhrsIn!P11</f>
        <v>0.865438903078371</v>
      </c>
      <c r="Q11" s="70" t="n">
        <f aca="false">OphrsIn!Q10/LinhrsIn!Q11</f>
        <v>0.956293706293706</v>
      </c>
      <c r="R11" s="70" t="n">
        <f aca="false">OphrsIn!R10/LinhrsIn!R11</f>
        <v>0.978221957040573</v>
      </c>
      <c r="S11" s="70" t="n">
        <f aca="false">OphrsIn!S10/LinhrsIn!S11</f>
        <v>1</v>
      </c>
      <c r="T11" s="70" t="n">
        <f aca="false">OphrsIn!T10/LinhrsIn!T11</f>
        <v>0.964846463804363</v>
      </c>
      <c r="U11" s="70" t="n">
        <f aca="false">OphrsIn!U10/LinhrsIn!U11</f>
        <v>0.986019626293857</v>
      </c>
      <c r="V11" s="70" t="n">
        <f aca="false">OphrsIn!V10/LinhrsIn!V11</f>
        <v>0.966787103946637</v>
      </c>
      <c r="W11" s="70" t="n">
        <f aca="false">OphrsIn!W10/LinhrsIn!W11</f>
        <v>0.953348792797708</v>
      </c>
      <c r="X11" s="70" t="n">
        <f aca="false">OphrsIn!X10/LinhrsIn!X11</f>
        <v>0.99959519632978</v>
      </c>
      <c r="Y11" s="70" t="n">
        <f aca="false">OphrsIn!Y10/LinhrsIn!Y11</f>
        <v>0.961350634854193</v>
      </c>
      <c r="Z11" s="70" t="n">
        <f aca="false">OphrsIn!Z10/LinhrsIn!Z11</f>
        <v>0.985189174633095</v>
      </c>
      <c r="AA11" s="70" t="n">
        <f aca="false">OphrsIn!AA10/LinhrsIn!AA11</f>
        <v>0.924295040977914</v>
      </c>
      <c r="AB11" s="70" t="n">
        <f aca="false">OphrsIn!AB10/LinhrsIn!AB11</f>
        <v>0.999058886797526</v>
      </c>
      <c r="AC11" s="70" t="n">
        <f aca="false">IF(LinhrsIn!AC11&gt;0,OphrsIn!AC10/LinhrsIn!AC11,0)</f>
        <v>0.997311827956989</v>
      </c>
      <c r="AD11" s="70" t="n">
        <f aca="false">IF(LinhrsIn!AD11&gt;0,OphrsIn!AD10/LinhrsIn!AD11,0)</f>
        <v>0.934874584466606</v>
      </c>
      <c r="AE11" s="70" t="n">
        <f aca="false">IF(LinhrsIn!AE11&gt;0,OphrsIn!AE10/LinhrsIn!AE11,0)</f>
        <v>0.989875865998955</v>
      </c>
      <c r="AF11" s="70"/>
      <c r="AG11" s="70"/>
      <c r="AH11" s="70"/>
      <c r="AI11" s="70"/>
      <c r="AJ11" s="70"/>
      <c r="AK11" s="70"/>
      <c r="AL11" s="70"/>
      <c r="AM11" s="70"/>
      <c r="AN11" s="70"/>
      <c r="AO11" s="70" t="n">
        <f aca="false">AVERAGE(E11:P11)</f>
        <v>0.949887518479719</v>
      </c>
      <c r="AP11" s="70" t="n">
        <f aca="false">AVERAGE(Q11:AB11)</f>
        <v>0.972917215314113</v>
      </c>
      <c r="AQ11" s="70" t="n">
        <f aca="false">AVERAGE(AC11:AN11)</f>
        <v>0.974020759474183</v>
      </c>
      <c r="AR11" s="70" t="n">
        <f aca="false">AVERAGE(E11:G11)</f>
        <v>0.928648224214858</v>
      </c>
      <c r="AS11" s="70" t="n">
        <f aca="false">AVERAGE(H11:J11)</f>
        <v>0.975107508048322</v>
      </c>
      <c r="AT11" s="70" t="n">
        <f aca="false">AVERAGE(K11:M11)</f>
        <v>0.964202929736911</v>
      </c>
      <c r="AU11" s="70" t="n">
        <f aca="false">AVERAGE(N11:P11)</f>
        <v>0.931591411918785</v>
      </c>
      <c r="AV11" s="70" t="n">
        <f aca="false">AVERAGE(Q11:S11)</f>
        <v>0.978171887778093</v>
      </c>
      <c r="AW11" s="70" t="n">
        <f aca="false">AVERAGE(T11:V11)</f>
        <v>0.972551064681619</v>
      </c>
      <c r="AX11" s="70" t="n">
        <f aca="false">AVERAGE(W11:Y11)</f>
        <v>0.971431541327227</v>
      </c>
      <c r="AY11" s="70" t="n">
        <f aca="false">AVERAGE(Z11:AB11)</f>
        <v>0.969514367469512</v>
      </c>
      <c r="AZ11" s="70" t="n">
        <f aca="false">AVERAGE(AC11:AE11)</f>
        <v>0.974020759474183</v>
      </c>
    </row>
    <row r="12" customFormat="false" ht="12.75" hidden="false" customHeight="false" outlineLevel="0" collapsed="false">
      <c r="A12" s="69" t="s">
        <v>27</v>
      </c>
      <c r="B12" s="69" t="n">
        <v>2</v>
      </c>
      <c r="C12" s="69" t="n">
        <v>2</v>
      </c>
      <c r="D12" s="70" t="n">
        <f aca="false">OphrsIn!D11/LinhrsIn!D12</f>
        <v>0.969044414535666</v>
      </c>
      <c r="E12" s="70" t="n">
        <f aca="false">OphrsIn!E11/LinhrsIn!E12</f>
        <v>0.97969626939584</v>
      </c>
      <c r="F12" s="70" t="n">
        <f aca="false">OphrsIn!F11/LinhrsIn!F12</f>
        <v>0.998706524863467</v>
      </c>
      <c r="G12" s="70" t="n">
        <f aca="false">OphrsIn!G11/LinhrsIn!G12</f>
        <v>1</v>
      </c>
      <c r="H12" s="70" t="n">
        <f aca="false">OphrsIn!H11/LinhrsIn!H12</f>
        <v>0.695332036676855</v>
      </c>
      <c r="I12" s="70" t="n">
        <v>0.513495276653171</v>
      </c>
      <c r="J12" s="70" t="n">
        <f aca="false">OphrsIn!J11/LinhrsIn!J12</f>
        <v>0.964663327768503</v>
      </c>
      <c r="K12" s="70" t="n">
        <f aca="false">OphrsIn!K11/LinhrsIn!K12</f>
        <v>0.994603345925526</v>
      </c>
      <c r="L12" s="70" t="n">
        <f aca="false">OphrsIn!L11/LinhrsIn!L12</f>
        <v>0.858505997818975</v>
      </c>
      <c r="M12" s="70" t="n">
        <f aca="false">OphrsIn!M11/LinhrsIn!M12</f>
        <v>0.999574829931973</v>
      </c>
      <c r="N12" s="70" t="n">
        <f aca="false">OphrsIn!N11/LinhrsIn!N12</f>
        <v>0.999596774193548</v>
      </c>
      <c r="O12" s="70" t="n">
        <f aca="false">OphrsIn!O11/LinhrsIn!O12</f>
        <v>0.999861111111111</v>
      </c>
      <c r="P12" s="70" t="n">
        <f aca="false">OphrsIn!P11/LinhrsIn!P12</f>
        <v>0.878551231991383</v>
      </c>
      <c r="Q12" s="70" t="n">
        <f aca="false">OphrsIn!Q11/LinhrsIn!Q12</f>
        <v>0.795985251945924</v>
      </c>
      <c r="R12" s="70" t="n">
        <f aca="false">OphrsIn!R11/LinhrsIn!R12</f>
        <v>0.51880276285495</v>
      </c>
      <c r="S12" s="70" t="n">
        <f aca="false">OphrsIn!S11/LinhrsIn!S12</f>
        <v>0.999054565099946</v>
      </c>
      <c r="T12" s="70" t="n">
        <f aca="false">OphrsIn!T11/LinhrsIn!T12</f>
        <v>0.997776851465889</v>
      </c>
      <c r="U12" s="70" t="n">
        <f aca="false">OphrsIn!U11/LinhrsIn!U12</f>
        <v>0.999865573329749</v>
      </c>
      <c r="V12" s="70" t="n">
        <f aca="false">OphrsIn!V11/LinhrsIn!V12</f>
        <v>0.999165971643036</v>
      </c>
      <c r="W12" s="70" t="n">
        <f aca="false">OphrsIn!W11/LinhrsIn!W12</f>
        <v>0.994727592267135</v>
      </c>
      <c r="X12" s="70" t="n">
        <f aca="false">OphrsIn!X11/LinhrsIn!X12</f>
        <v>0.999054948022141</v>
      </c>
      <c r="Y12" s="70" t="n">
        <f aca="false">OphrsIn!Y11/LinhrsIn!Y12</f>
        <v>0.999860646599777</v>
      </c>
      <c r="Z12" s="70" t="n">
        <f aca="false">OphrsIn!Z11/LinhrsIn!Z12</f>
        <v>1</v>
      </c>
      <c r="AA12" s="70" t="n">
        <f aca="false">OphrsIn!AA11/LinhrsIn!AA12</f>
        <v>0.999861111111111</v>
      </c>
      <c r="AB12" s="70" t="n">
        <f aca="false">OphrsIn!AB11/LinhrsIn!AB12</f>
        <v>0.960768398268398</v>
      </c>
      <c r="AC12" s="70" t="n">
        <f aca="false">IF(LinhrsIn!AC12&gt;0,OphrsIn!AC11/LinhrsIn!AC12,0)</f>
        <v>0.9973107435794</v>
      </c>
      <c r="AD12" s="70" t="n">
        <f aca="false">IF(LinhrsIn!AD12&gt;0,OphrsIn!AD11/LinhrsIn!AD12,0)</f>
        <v>0.997429305912597</v>
      </c>
      <c r="AE12" s="70" t="n">
        <f aca="false">IF(LinhrsIn!AE12&gt;0,OphrsIn!AE11/LinhrsIn!AE12,0)</f>
        <v>0.995753832821051</v>
      </c>
      <c r="AF12" s="70"/>
      <c r="AG12" s="70"/>
      <c r="AH12" s="70"/>
      <c r="AI12" s="70"/>
      <c r="AJ12" s="70"/>
      <c r="AK12" s="70"/>
      <c r="AL12" s="70"/>
      <c r="AM12" s="70"/>
      <c r="AN12" s="70"/>
      <c r="AO12" s="70" t="n">
        <f aca="false">AVERAGE(E12:P12)</f>
        <v>0.906882227194196</v>
      </c>
      <c r="AP12" s="70" t="n">
        <f aca="false">AVERAGE(Q12:AB12)</f>
        <v>0.938743639384005</v>
      </c>
      <c r="AQ12" s="70" t="n">
        <f aca="false">AVERAGE(AC12:AN12)</f>
        <v>0.996831294104349</v>
      </c>
      <c r="AR12" s="70" t="n">
        <f aca="false">AVERAGE(E12:G12)</f>
        <v>0.992800931419769</v>
      </c>
      <c r="AS12" s="70" t="n">
        <f aca="false">AVERAGE(H12:J12)</f>
        <v>0.724496880366176</v>
      </c>
      <c r="AT12" s="70" t="n">
        <f aca="false">AVERAGE(K12:M12)</f>
        <v>0.950894724558825</v>
      </c>
      <c r="AU12" s="70" t="n">
        <f aca="false">AVERAGE(N12:P12)</f>
        <v>0.959336372432014</v>
      </c>
      <c r="AV12" s="70" t="n">
        <f aca="false">AVERAGE(Q12:S12)</f>
        <v>0.77128085996694</v>
      </c>
      <c r="AW12" s="70" t="n">
        <f aca="false">AVERAGE(T12:V12)</f>
        <v>0.998936132146224</v>
      </c>
      <c r="AX12" s="70" t="n">
        <f aca="false">AVERAGE(W12:Y12)</f>
        <v>0.997881062296351</v>
      </c>
      <c r="AY12" s="70" t="n">
        <f aca="false">AVERAGE(Z12:AB12)</f>
        <v>0.986876503126503</v>
      </c>
      <c r="AZ12" s="70" t="n">
        <f aca="false">AVERAGE(AC12:AE12)</f>
        <v>0.996831294104349</v>
      </c>
    </row>
    <row r="13" customFormat="false" ht="12.75" hidden="false" customHeight="false" outlineLevel="0" collapsed="false">
      <c r="A13" s="69" t="s">
        <v>27</v>
      </c>
      <c r="B13" s="69" t="n">
        <v>2</v>
      </c>
      <c r="C13" s="69" t="n">
        <v>3</v>
      </c>
      <c r="D13" s="70" t="n">
        <f aca="false">OphrsIn!D12/LinhrsIn!D13</f>
        <v>0.986152191449314</v>
      </c>
      <c r="E13" s="70" t="n">
        <f aca="false">OphrsIn!E12/LinhrsIn!E13</f>
        <v>0.981813283039203</v>
      </c>
      <c r="F13" s="70" t="n">
        <f aca="false">OphrsIn!F12/LinhrsIn!F13</f>
        <v>0.997556769186548</v>
      </c>
      <c r="G13" s="70" t="n">
        <f aca="false">OphrsIn!G12/LinhrsIn!G13</f>
        <v>1</v>
      </c>
      <c r="H13" s="70" t="n">
        <f aca="false">OphrsIn!H12/LinhrsIn!H13</f>
        <v>0.999722145040289</v>
      </c>
      <c r="I13" s="70" t="n">
        <v>0.997977073499663</v>
      </c>
      <c r="J13" s="70" t="n">
        <f aca="false">OphrsIn!J12/LinhrsIn!J13</f>
        <v>0.999166087560806</v>
      </c>
      <c r="K13" s="70" t="n">
        <f aca="false">OphrsIn!K12/LinhrsIn!K13</f>
        <v>0.993956791056051</v>
      </c>
      <c r="L13" s="70" t="n">
        <f aca="false">OphrsIn!L12/LinhrsIn!L13</f>
        <v>0.629398725408701</v>
      </c>
      <c r="M13" s="70" t="n">
        <f aca="false">OphrsIn!M12/LinhrsIn!M13</f>
        <v>1.00027800945232</v>
      </c>
      <c r="N13" s="70" t="n">
        <f aca="false">OphrsIn!N12/LinhrsIn!N13</f>
        <v>0.999731146659497</v>
      </c>
      <c r="O13" s="70" t="n">
        <f aca="false">OphrsIn!O12/LinhrsIn!O13</f>
        <v>0.999861111111111</v>
      </c>
      <c r="P13" s="70" t="n">
        <f aca="false">OphrsIn!P12/LinhrsIn!P13</f>
        <v>0.896088183895685</v>
      </c>
      <c r="Q13" s="70" t="n">
        <f aca="false">OphrsIn!Q12/LinhrsIn!Q13</f>
        <v>0.971351714862139</v>
      </c>
      <c r="R13" s="70" t="n">
        <f aca="false">OphrsIn!R12/LinhrsIn!R13</f>
        <v>0.797843665768194</v>
      </c>
      <c r="S13" s="70" t="n">
        <f aca="false">OphrsIn!S12/LinhrsIn!S13</f>
        <v>0.975392103839913</v>
      </c>
      <c r="T13" s="70" t="n">
        <f aca="false">OphrsIn!T12/LinhrsIn!T13</f>
        <v>0.997777160322312</v>
      </c>
      <c r="U13" s="70" t="n">
        <f aca="false">OphrsIn!U12/LinhrsIn!U13</f>
        <v>0.994757359860196</v>
      </c>
      <c r="V13" s="70" t="n">
        <f aca="false">OphrsIn!V12/LinhrsIn!V13</f>
        <v>0.999861014593468</v>
      </c>
      <c r="W13" s="70" t="n">
        <f aca="false">OphrsIn!W12/LinhrsIn!W13</f>
        <v>0.997165991902834</v>
      </c>
      <c r="X13" s="70" t="n">
        <f aca="false">OphrsIn!X12/LinhrsIn!X13</f>
        <v>0.979211663066955</v>
      </c>
      <c r="Y13" s="70" t="n">
        <f aca="false">OphrsIn!Y12/LinhrsIn!Y13</f>
        <v>0.9998606271777</v>
      </c>
      <c r="Z13" s="70" t="n">
        <f aca="false">OphrsIn!Z12/LinhrsIn!Z13</f>
        <v>0.99125285964204</v>
      </c>
      <c r="AA13" s="70" t="n">
        <f aca="false">OphrsIn!AA12/LinhrsIn!AA13</f>
        <v>0.999583275454924</v>
      </c>
      <c r="AB13" s="70" t="n">
        <f aca="false">OphrsIn!AB12/LinhrsIn!AB13</f>
        <v>0.948776552836784</v>
      </c>
      <c r="AC13" s="70" t="n">
        <f aca="false">IF(LinhrsIn!AC13&gt;0,OphrsIn!AC12/LinhrsIn!AC13,0)</f>
        <v>0.993808049535604</v>
      </c>
      <c r="AD13" s="70" t="n">
        <f aca="false">IF(LinhrsIn!AD13&gt;0,OphrsIn!AD12/LinhrsIn!AD13,0)</f>
        <v>0.997730711043873</v>
      </c>
      <c r="AE13" s="70" t="n">
        <f aca="false">IF(LinhrsIn!AE13&gt;0,OphrsIn!AE12/LinhrsIn!AE13,0)</f>
        <v>0.996078891209276</v>
      </c>
      <c r="AF13" s="70"/>
      <c r="AG13" s="70"/>
      <c r="AH13" s="70"/>
      <c r="AI13" s="70"/>
      <c r="AJ13" s="70"/>
      <c r="AK13" s="70"/>
      <c r="AL13" s="70"/>
      <c r="AM13" s="70"/>
      <c r="AN13" s="70"/>
      <c r="AO13" s="70" t="n">
        <f aca="false">AVERAGE(E13:P13)</f>
        <v>0.957962443825823</v>
      </c>
      <c r="AP13" s="70" t="n">
        <f aca="false">AVERAGE(Q13:AB13)</f>
        <v>0.971069499110622</v>
      </c>
      <c r="AQ13" s="70" t="n">
        <f aca="false">AVERAGE(AC13:AN13)</f>
        <v>0.995872550596251</v>
      </c>
      <c r="AR13" s="70" t="n">
        <f aca="false">AVERAGE(E13:G13)</f>
        <v>0.993123350741917</v>
      </c>
      <c r="AS13" s="70" t="n">
        <f aca="false">AVERAGE(H13:J13)</f>
        <v>0.998955102033586</v>
      </c>
      <c r="AT13" s="70" t="n">
        <f aca="false">AVERAGE(K13:M13)</f>
        <v>0.874544508639024</v>
      </c>
      <c r="AU13" s="70" t="n">
        <f aca="false">AVERAGE(N13:P13)</f>
        <v>0.965226813888764</v>
      </c>
      <c r="AV13" s="70" t="n">
        <f aca="false">AVERAGE(Q13:S13)</f>
        <v>0.914862494823415</v>
      </c>
      <c r="AW13" s="70" t="n">
        <f aca="false">AVERAGE(T13:V13)</f>
        <v>0.997465178258659</v>
      </c>
      <c r="AX13" s="70" t="n">
        <f aca="false">AVERAGE(W13:Y13)</f>
        <v>0.992079427382496</v>
      </c>
      <c r="AY13" s="70" t="n">
        <f aca="false">AVERAGE(Z13:AB13)</f>
        <v>0.979870895977916</v>
      </c>
      <c r="AZ13" s="70" t="n">
        <f aca="false">AVERAGE(AC13:AE13)</f>
        <v>0.995872550596251</v>
      </c>
    </row>
    <row r="14" customFormat="false" ht="12.75" hidden="false" customHeight="false" outlineLevel="0" collapsed="false">
      <c r="A14" s="69" t="s">
        <v>27</v>
      </c>
      <c r="B14" s="69" t="n">
        <v>2</v>
      </c>
      <c r="C14" s="69" t="n">
        <v>4</v>
      </c>
      <c r="D14" s="70" t="n">
        <f aca="false">OphrsIn!D13/LinhrsIn!D14</f>
        <v>0.990993413093158</v>
      </c>
      <c r="E14" s="70" t="n">
        <f aca="false">OphrsIn!E13/LinhrsIn!E14</f>
        <v>0.998521107824684</v>
      </c>
      <c r="F14" s="70" t="n">
        <f aca="false">OphrsIn!F13/LinhrsIn!F14</f>
        <v>0.992655529953917</v>
      </c>
      <c r="G14" s="70" t="n">
        <f aca="false">OphrsIn!G13/LinhrsIn!G14</f>
        <v>0.985321842176138</v>
      </c>
      <c r="H14" s="70" t="n">
        <f aca="false">OphrsIn!H13/LinhrsIn!H14</f>
        <v>0.793233082706767</v>
      </c>
      <c r="I14" s="70" t="n">
        <v>0.0584239130434783</v>
      </c>
      <c r="J14" s="70" t="n">
        <f aca="false">OphrsIn!J13/LinhrsIn!J14</f>
        <v>0.92586294847815</v>
      </c>
      <c r="K14" s="70" t="n">
        <f aca="false">OphrsIn!K13/LinhrsIn!K14</f>
        <v>0.980480480480481</v>
      </c>
      <c r="L14" s="70" t="n">
        <f aca="false">OphrsIn!L13/LinhrsIn!L14</f>
        <v>0.998655010087424</v>
      </c>
      <c r="M14" s="70" t="n">
        <f aca="false">OphrsIn!M13/LinhrsIn!M14</f>
        <v>0.991106170094497</v>
      </c>
      <c r="N14" s="70" t="n">
        <f aca="false">OphrsIn!N13/LinhrsIn!N14</f>
        <v>0.999193548387097</v>
      </c>
      <c r="O14" s="70" t="n">
        <f aca="false">OphrsIn!O13/LinhrsIn!O14</f>
        <v>0.799056438930631</v>
      </c>
      <c r="P14" s="70" t="n">
        <f aca="false">OphrsIn!P13/LinhrsIn!P14</f>
        <v>0.996773759913967</v>
      </c>
      <c r="Q14" s="70" t="n">
        <f aca="false">OphrsIn!Q13/LinhrsIn!Q14</f>
        <v>0.998789671866595</v>
      </c>
      <c r="R14" s="70" t="n">
        <f aca="false">OphrsIn!R13/LinhrsIn!R14</f>
        <v>0.95779269202088</v>
      </c>
      <c r="S14" s="70" t="n">
        <f aca="false">OphrsIn!S13/LinhrsIn!S14</f>
        <v>0.987420532936562</v>
      </c>
      <c r="T14" s="70" t="n">
        <f aca="false">OphrsIn!T13/LinhrsIn!T14</f>
        <v>0.99722145040289</v>
      </c>
      <c r="U14" s="70" t="n">
        <f aca="false">OphrsIn!U13/LinhrsIn!U14</f>
        <v>0.956434045986285</v>
      </c>
      <c r="V14" s="70" t="n">
        <f aca="false">OphrsIn!V13/LinhrsIn!V14</f>
        <v>0.956908534890186</v>
      </c>
      <c r="W14" s="70" t="n">
        <f aca="false">OphrsIn!W13/LinhrsIn!W14</f>
        <v>0.271278768895547</v>
      </c>
      <c r="X14" s="70" t="n">
        <f aca="false">OphrsIn!X13/LinhrsIn!X14</f>
        <v>0.572565198172978</v>
      </c>
      <c r="Y14" s="70" t="n">
        <f aca="false">OphrsIn!Y13/LinhrsIn!Y14</f>
        <v>0.971872376154492</v>
      </c>
      <c r="Z14" s="70" t="n">
        <f aca="false">OphrsIn!Z13/LinhrsIn!Z14</f>
        <v>0.909470564461808</v>
      </c>
      <c r="AA14" s="70" t="n">
        <f aca="false">OphrsIn!AA13/LinhrsIn!AA14</f>
        <v>0.999861111111111</v>
      </c>
      <c r="AB14" s="70" t="n">
        <f aca="false">OphrsIn!AB13/LinhrsIn!AB14</f>
        <v>1</v>
      </c>
      <c r="AC14" s="70" t="n">
        <f aca="false">IF(LinhrsIn!AC14&gt;0,OphrsIn!AC13/LinhrsIn!AC14,0)</f>
        <v>0.99594539802676</v>
      </c>
      <c r="AD14" s="70" t="n">
        <f aca="false">IF(LinhrsIn!AD14&gt;0,OphrsIn!AD13/LinhrsIn!AD14,0)</f>
        <v>0.997883277895374</v>
      </c>
      <c r="AE14" s="70" t="n">
        <f aca="false">IF(LinhrsIn!AE14&gt;0,OphrsIn!AE13/LinhrsIn!AE14,0)</f>
        <v>0.994769073551516</v>
      </c>
      <c r="AF14" s="70"/>
      <c r="AG14" s="70"/>
      <c r="AH14" s="70"/>
      <c r="AI14" s="70"/>
      <c r="AJ14" s="70"/>
      <c r="AK14" s="70"/>
      <c r="AL14" s="70"/>
      <c r="AM14" s="70"/>
      <c r="AN14" s="70"/>
      <c r="AO14" s="70" t="n">
        <f aca="false">AVERAGE(E14:P14)</f>
        <v>0.876606986006436</v>
      </c>
      <c r="AP14" s="70" t="n">
        <f aca="false">AVERAGE(Q14:AB14)</f>
        <v>0.881634578908278</v>
      </c>
      <c r="AQ14" s="70" t="n">
        <f aca="false">AVERAGE(AC14:AN14)</f>
        <v>0.99619924982455</v>
      </c>
      <c r="AR14" s="70" t="n">
        <f aca="false">AVERAGE(E14:G14)</f>
        <v>0.992166159984913</v>
      </c>
      <c r="AS14" s="70" t="n">
        <f aca="false">AVERAGE(H14:J14)</f>
        <v>0.592506648076132</v>
      </c>
      <c r="AT14" s="70" t="n">
        <f aca="false">AVERAGE(K14:M14)</f>
        <v>0.990080553554134</v>
      </c>
      <c r="AU14" s="70" t="n">
        <f aca="false">AVERAGE(N14:P14)</f>
        <v>0.931674582410565</v>
      </c>
      <c r="AV14" s="70" t="n">
        <f aca="false">AVERAGE(Q14:S14)</f>
        <v>0.981334298941346</v>
      </c>
      <c r="AW14" s="70" t="n">
        <f aca="false">AVERAGE(T14:V14)</f>
        <v>0.970188010426453</v>
      </c>
      <c r="AX14" s="70" t="n">
        <f aca="false">AVERAGE(W14:Y14)</f>
        <v>0.605238781074339</v>
      </c>
      <c r="AY14" s="70" t="n">
        <f aca="false">AVERAGE(Z14:AB14)</f>
        <v>0.969777225190973</v>
      </c>
      <c r="AZ14" s="70" t="n">
        <f aca="false">AVERAGE(AC14:AE14)</f>
        <v>0.99619924982455</v>
      </c>
    </row>
    <row r="15" customFormat="false" ht="12.75" hidden="false" customHeight="false" outlineLevel="0" collapsed="false">
      <c r="A15" s="69" t="s">
        <v>27</v>
      </c>
      <c r="B15" s="69" t="n">
        <v>2</v>
      </c>
      <c r="C15" s="69" t="n">
        <v>5</v>
      </c>
      <c r="D15" s="70" t="n">
        <f aca="false">OphrsIn!D14/LinhrsIn!D15</f>
        <v>0.988841086313525</v>
      </c>
      <c r="E15" s="70" t="n">
        <f aca="false">OphrsIn!E14/LinhrsIn!E15</f>
        <v>0.996502085295305</v>
      </c>
      <c r="F15" s="70" t="n">
        <f aca="false">OphrsIn!F14/LinhrsIn!F15</f>
        <v>0.971795995908227</v>
      </c>
      <c r="G15" s="70" t="n">
        <f aca="false">OphrsIn!G14/LinhrsIn!G15</f>
        <v>0.99973107435794</v>
      </c>
      <c r="H15" s="70" t="n">
        <f aca="false">OphrsIn!H14/LinhrsIn!H15</f>
        <v>0.999722145040289</v>
      </c>
      <c r="I15" s="70" t="n">
        <v>0.998386879956984</v>
      </c>
      <c r="J15" s="70" t="n">
        <f aca="false">OphrsIn!J14/LinhrsIn!J15</f>
        <v>0.951168614357262</v>
      </c>
      <c r="K15" s="70" t="n">
        <f aca="false">OphrsIn!K14/LinhrsIn!K15</f>
        <v>0.935897435897436</v>
      </c>
      <c r="L15" s="70" t="n">
        <f aca="false">OphrsIn!L14/LinhrsIn!L15</f>
        <v>0.993410435718128</v>
      </c>
      <c r="M15" s="70" t="n">
        <f aca="false">OphrsIn!M14/LinhrsIn!M15</f>
        <v>0.999722029186935</v>
      </c>
      <c r="N15" s="70" t="n">
        <f aca="false">OphrsIn!N14/LinhrsIn!N15</f>
        <v>0.999596774193548</v>
      </c>
      <c r="O15" s="70" t="n">
        <f aca="false">OphrsIn!O14/LinhrsIn!O15</f>
        <v>0.999861111111111</v>
      </c>
      <c r="P15" s="70" t="n">
        <f aca="false">OphrsIn!P14/LinhrsIn!P15</f>
        <v>0.783976340906036</v>
      </c>
      <c r="Q15" s="70" t="n">
        <f aca="false">OphrsIn!Q14/LinhrsIn!Q15</f>
        <v>0.932087143625605</v>
      </c>
      <c r="R15" s="70" t="n">
        <f aca="false">OphrsIn!R14/LinhrsIn!R15</f>
        <v>0.902322097378277</v>
      </c>
      <c r="S15" s="70" t="n">
        <f aca="false">OphrsIn!S14/LinhrsIn!S15</f>
        <v>0.843462992976769</v>
      </c>
      <c r="T15" s="70" t="n">
        <f aca="false">OphrsIn!T14/LinhrsIn!T15</f>
        <v>0.967172068437891</v>
      </c>
      <c r="U15" s="70" t="n">
        <f aca="false">OphrsIn!U14/LinhrsIn!U15</f>
        <v>0.987229466326119</v>
      </c>
      <c r="V15" s="70" t="n">
        <f aca="false">OphrsIn!V14/LinhrsIn!V15</f>
        <v>0.999722067815453</v>
      </c>
      <c r="W15" s="70" t="n">
        <f aca="false">OphrsIn!W14/LinhrsIn!W15</f>
        <v>0.997436935113989</v>
      </c>
      <c r="X15" s="70" t="n">
        <f aca="false">OphrsIn!X14/LinhrsIn!X15</f>
        <v>0.99811091620564</v>
      </c>
      <c r="Y15" s="70" t="n">
        <f aca="false">OphrsIn!Y14/LinhrsIn!Y15</f>
        <v>0.999721332032883</v>
      </c>
      <c r="Z15" s="70" t="n">
        <f aca="false">OphrsIn!Z14/LinhrsIn!Z15</f>
        <v>1</v>
      </c>
      <c r="AA15" s="70" t="n">
        <f aca="false">OphrsIn!AA14/LinhrsIn!AA15</f>
        <v>0.999861111111111</v>
      </c>
      <c r="AB15" s="70" t="n">
        <f aca="false">OphrsIn!AB14/LinhrsIn!AB15</f>
        <v>0.999193331540737</v>
      </c>
      <c r="AC15" s="70" t="n">
        <f aca="false">IF(LinhrsIn!AC15&gt;0,OphrsIn!AC14/LinhrsIn!AC15,0)</f>
        <v>0.988572196827104</v>
      </c>
      <c r="AD15" s="70" t="n">
        <f aca="false">IF(LinhrsIn!AD15&gt;0,OphrsIn!AD14/LinhrsIn!AD15,0)</f>
        <v>0.986077481840194</v>
      </c>
      <c r="AE15" s="70" t="n">
        <f aca="false">IF(LinhrsIn!AE15&gt;0,OphrsIn!AE14/LinhrsIn!AE15,0)</f>
        <v>0.995185715695712</v>
      </c>
      <c r="AF15" s="70"/>
      <c r="AG15" s="70"/>
      <c r="AH15" s="70"/>
      <c r="AI15" s="70"/>
      <c r="AJ15" s="70"/>
      <c r="AK15" s="70"/>
      <c r="AL15" s="70"/>
      <c r="AM15" s="70"/>
      <c r="AN15" s="70"/>
      <c r="AO15" s="70" t="n">
        <f aca="false">AVERAGE(E15:P15)</f>
        <v>0.969147576827434</v>
      </c>
      <c r="AP15" s="70" t="n">
        <f aca="false">AVERAGE(Q15:AB15)</f>
        <v>0.968859955213706</v>
      </c>
      <c r="AQ15" s="70" t="n">
        <f aca="false">AVERAGE(AC15:AN15)</f>
        <v>0.989945131454337</v>
      </c>
      <c r="AR15" s="70" t="n">
        <f aca="false">AVERAGE(E15:G15)</f>
        <v>0.989343051853824</v>
      </c>
      <c r="AS15" s="70" t="n">
        <f aca="false">AVERAGE(H15:J15)</f>
        <v>0.983092546451512</v>
      </c>
      <c r="AT15" s="70" t="n">
        <f aca="false">AVERAGE(K15:M15)</f>
        <v>0.9763433002675</v>
      </c>
      <c r="AU15" s="70" t="n">
        <f aca="false">AVERAGE(N15:P15)</f>
        <v>0.927811408736898</v>
      </c>
      <c r="AV15" s="70" t="n">
        <f aca="false">AVERAGE(Q15:S15)</f>
        <v>0.892624077993551</v>
      </c>
      <c r="AW15" s="70" t="n">
        <f aca="false">AVERAGE(T15:V15)</f>
        <v>0.984707867526488</v>
      </c>
      <c r="AX15" s="70" t="n">
        <f aca="false">AVERAGE(W15:Y15)</f>
        <v>0.998423061117504</v>
      </c>
      <c r="AY15" s="70" t="n">
        <f aca="false">AVERAGE(Z15:AB15)</f>
        <v>0.999684814217283</v>
      </c>
      <c r="AZ15" s="70" t="n">
        <f aca="false">AVERAGE(AC15:AE15)</f>
        <v>0.989945131454337</v>
      </c>
    </row>
    <row r="16" customFormat="false" ht="12.75" hidden="false" customHeight="false" outlineLevel="0" collapsed="false">
      <c r="A16" s="69" t="s">
        <v>27</v>
      </c>
      <c r="B16" s="69" t="n">
        <v>2</v>
      </c>
      <c r="C16" s="69" t="n">
        <v>6</v>
      </c>
      <c r="D16" s="70" t="n">
        <f aca="false">OphrsIn!D15/LinhrsIn!D16</f>
        <v>0.969884377520839</v>
      </c>
      <c r="E16" s="70" t="n">
        <f aca="false">OphrsIn!E15/LinhrsIn!E16</f>
        <v>0.99905901330824</v>
      </c>
      <c r="F16" s="70" t="n">
        <f aca="false">OphrsIn!F15/LinhrsIn!F16</f>
        <v>0.97625557634192</v>
      </c>
      <c r="G16" s="70" t="n">
        <f aca="false">OphrsIn!G15/LinhrsIn!G16</f>
        <v>0.996370967741936</v>
      </c>
      <c r="H16" s="70" t="n">
        <f aca="false">OphrsIn!H15/LinhrsIn!H16</f>
        <v>0.990275076410114</v>
      </c>
      <c r="I16" s="70" t="n">
        <v>0.99610162656271</v>
      </c>
      <c r="J16" s="70" t="n">
        <f aca="false">OphrsIn!J15/LinhrsIn!J16</f>
        <v>0.991798721156519</v>
      </c>
      <c r="K16" s="70" t="n">
        <f aca="false">OphrsIn!K15/LinhrsIn!K16</f>
        <v>0.97212449255751</v>
      </c>
      <c r="L16" s="70" t="n">
        <f aca="false">OphrsIn!L15/LinhrsIn!L16</f>
        <v>0.994934282584885</v>
      </c>
      <c r="M16" s="70" t="n">
        <f aca="false">OphrsIn!M15/LinhrsIn!M16</f>
        <v>0.999444058373871</v>
      </c>
      <c r="N16" s="70" t="n">
        <f aca="false">OphrsIn!N15/LinhrsIn!N16</f>
        <v>0.997580319935475</v>
      </c>
      <c r="O16" s="70" t="n">
        <f aca="false">OphrsIn!O15/LinhrsIn!O16</f>
        <v>0.995277777777778</v>
      </c>
      <c r="P16" s="70" t="n">
        <f aca="false">OphrsIn!P15/LinhrsIn!P16</f>
        <v>0.430480561555076</v>
      </c>
      <c r="Q16" s="70" t="n">
        <f aca="false">OphrsIn!Q15/LinhrsIn!Q16</f>
        <v>0.937457969065232</v>
      </c>
      <c r="R16" s="70" t="n">
        <f aca="false">OphrsIn!R15/LinhrsIn!R16</f>
        <v>0.85413870246085</v>
      </c>
      <c r="S16" s="70" t="n">
        <f aca="false">OphrsIn!S15/LinhrsIn!S16</f>
        <v>0.992306654069375</v>
      </c>
      <c r="T16" s="70" t="n">
        <f aca="false">OphrsIn!T15/LinhrsIn!T16</f>
        <v>0.954209130252688</v>
      </c>
      <c r="U16" s="70" t="n">
        <f aca="false">OphrsIn!U15/LinhrsIn!U16</f>
        <v>0.98628847963436</v>
      </c>
      <c r="V16" s="70" t="n">
        <f aca="false">OphrsIn!V15/LinhrsIn!V16</f>
        <v>0.97386711148179</v>
      </c>
      <c r="W16" s="70" t="n">
        <f aca="false">OphrsIn!W15/LinhrsIn!W16</f>
        <v>0.902751551119504</v>
      </c>
      <c r="X16" s="70" t="n">
        <f aca="false">OphrsIn!X15/LinhrsIn!X16</f>
        <v>0.978953049109552</v>
      </c>
      <c r="Y16" s="70" t="n">
        <f aca="false">OphrsIn!Y15/LinhrsIn!Y16</f>
        <v>0.984951929775672</v>
      </c>
      <c r="Z16" s="70" t="n">
        <f aca="false">OphrsIn!Z15/LinhrsIn!Z16</f>
        <v>0.976142337242216</v>
      </c>
      <c r="AA16" s="70" t="n">
        <f aca="false">OphrsIn!AA15/LinhrsIn!AA16</f>
        <v>0.98902625364634</v>
      </c>
      <c r="AB16" s="70" t="n">
        <f aca="false">OphrsIn!AB15/LinhrsIn!AB16</f>
        <v>0.933718741597204</v>
      </c>
      <c r="AC16" s="70" t="n">
        <f aca="false">IF(LinhrsIn!AC16&gt;0,OphrsIn!AC15/LinhrsIn!AC16,0)</f>
        <v>0.968930733019502</v>
      </c>
      <c r="AD16" s="70" t="n">
        <f aca="false">IF(LinhrsIn!AD16&gt;0,OphrsIn!AD15/LinhrsIn!AD16,0)</f>
        <v>0.997580157289776</v>
      </c>
      <c r="AE16" s="70" t="n">
        <f aca="false">IF(LinhrsIn!AE16&gt;0,OphrsIn!AE15/LinhrsIn!AE16,0)</f>
        <v>0.986401733138588</v>
      </c>
      <c r="AF16" s="70"/>
      <c r="AG16" s="70"/>
      <c r="AH16" s="70"/>
      <c r="AI16" s="70"/>
      <c r="AJ16" s="70"/>
      <c r="AK16" s="70"/>
      <c r="AL16" s="70"/>
      <c r="AM16" s="70"/>
      <c r="AN16" s="70"/>
      <c r="AO16" s="70" t="n">
        <f aca="false">AVERAGE(E16:P16)</f>
        <v>0.94497520619217</v>
      </c>
      <c r="AP16" s="70" t="n">
        <f aca="false">AVERAGE(Q16:AB16)</f>
        <v>0.955317659121232</v>
      </c>
      <c r="AQ16" s="70" t="n">
        <f aca="false">AVERAGE(AC16:AN16)</f>
        <v>0.984304207815955</v>
      </c>
      <c r="AR16" s="70" t="n">
        <f aca="false">AVERAGE(E16:G16)</f>
        <v>0.990561852464032</v>
      </c>
      <c r="AS16" s="70" t="n">
        <f aca="false">AVERAGE(H16:J16)</f>
        <v>0.992725141376448</v>
      </c>
      <c r="AT16" s="70" t="n">
        <f aca="false">AVERAGE(K16:M16)</f>
        <v>0.988834277838755</v>
      </c>
      <c r="AU16" s="70" t="n">
        <f aca="false">AVERAGE(N16:P16)</f>
        <v>0.807779553089443</v>
      </c>
      <c r="AV16" s="70" t="n">
        <f aca="false">AVERAGE(Q16:S16)</f>
        <v>0.927967775198486</v>
      </c>
      <c r="AW16" s="70" t="n">
        <f aca="false">AVERAGE(T16:V16)</f>
        <v>0.971454907122946</v>
      </c>
      <c r="AX16" s="70" t="n">
        <f aca="false">AVERAGE(W16:Y16)</f>
        <v>0.955552176668243</v>
      </c>
      <c r="AY16" s="70" t="n">
        <f aca="false">AVERAGE(Z16:AB16)</f>
        <v>0.966295777495253</v>
      </c>
      <c r="AZ16" s="70" t="n">
        <f aca="false">AVERAGE(AC16:AE16)</f>
        <v>0.984304207815955</v>
      </c>
    </row>
    <row r="17" customFormat="false" ht="12.75" hidden="false" customHeight="false" outlineLevel="0" collapsed="false">
      <c r="A17" s="69" t="s">
        <v>27</v>
      </c>
      <c r="B17" s="69" t="n">
        <v>2</v>
      </c>
      <c r="C17" s="69" t="n">
        <v>7</v>
      </c>
      <c r="D17" s="70" t="n">
        <f aca="false">OphrsIn!D16/LinhrsIn!D17</f>
        <v>0.971501545906708</v>
      </c>
      <c r="E17" s="70" t="n">
        <f aca="false">OphrsIn!E16/LinhrsIn!E17</f>
        <v>0.954429358784783</v>
      </c>
      <c r="F17" s="70" t="n">
        <f aca="false">OphrsIn!F16/LinhrsIn!F17</f>
        <v>0.99956531188872</v>
      </c>
      <c r="G17" s="70" t="n">
        <f aca="false">OphrsIn!G16/LinhrsIn!G17</f>
        <v>0.99986559139785</v>
      </c>
      <c r="H17" s="70" t="n">
        <f aca="false">OphrsIn!H16/LinhrsIn!H17</f>
        <v>0.999722145040289</v>
      </c>
      <c r="I17" s="70" t="n">
        <v>0.957252318860062</v>
      </c>
      <c r="J17" s="70" t="n">
        <f aca="false">OphrsIn!J16/LinhrsIn!J17</f>
        <v>0.946490618485059</v>
      </c>
      <c r="K17" s="70" t="n">
        <f aca="false">OphrsIn!K16/LinhrsIn!K17</f>
        <v>0.966101694915254</v>
      </c>
      <c r="L17" s="70" t="n">
        <f aca="false">OphrsIn!L16/LinhrsIn!L17</f>
        <v>0.998386012104909</v>
      </c>
      <c r="M17" s="70" t="n">
        <f aca="false">OphrsIn!M16/LinhrsIn!M17</f>
        <v>0.979847116052815</v>
      </c>
      <c r="N17" s="70" t="n">
        <f aca="false">OphrsIn!N16/LinhrsIn!N17</f>
        <v>0.999731146659497</v>
      </c>
      <c r="O17" s="70" t="n">
        <f aca="false">OphrsIn!O16/LinhrsIn!O17</f>
        <v>0.999861111111111</v>
      </c>
      <c r="P17" s="70" t="n">
        <f aca="false">OphrsIn!P16/LinhrsIn!P17</f>
        <v>0.97660975937626</v>
      </c>
      <c r="Q17" s="70" t="n">
        <f aca="false">OphrsIn!Q16/LinhrsIn!Q17</f>
        <v>0.998789671866595</v>
      </c>
      <c r="R17" s="70" t="n">
        <f aca="false">OphrsIn!R16/LinhrsIn!R17</f>
        <v>0.953908114558473</v>
      </c>
      <c r="S17" s="70" t="n">
        <f aca="false">OphrsIn!S16/LinhrsIn!S17</f>
        <v>0.980592991913747</v>
      </c>
      <c r="T17" s="70" t="n">
        <f aca="false">OphrsIn!T16/LinhrsIn!T17</f>
        <v>0.966101694915254</v>
      </c>
      <c r="U17" s="70" t="n">
        <f aca="false">OphrsIn!U16/LinhrsIn!U17</f>
        <v>0.968796234028245</v>
      </c>
      <c r="V17" s="70" t="n">
        <f aca="false">OphrsIn!V16/LinhrsIn!V17</f>
        <v>0.973735408560311</v>
      </c>
      <c r="W17" s="70" t="n">
        <f aca="false">OphrsIn!W16/LinhrsIn!W17</f>
        <v>0.915969786889668</v>
      </c>
      <c r="X17" s="70" t="n">
        <f aca="false">OphrsIn!X16/LinhrsIn!X17</f>
        <v>0.977603885590934</v>
      </c>
      <c r="Y17" s="70" t="n">
        <f aca="false">OphrsIn!Y16/LinhrsIn!Y17</f>
        <v>0.998882057015092</v>
      </c>
      <c r="Z17" s="70" t="n">
        <f aca="false">OphrsIn!Z16/LinhrsIn!Z17</f>
        <v>0.947657239341494</v>
      </c>
      <c r="AA17" s="70" t="n">
        <f aca="false">OphrsIn!AA16/LinhrsIn!AA17</f>
        <v>0.997497914929108</v>
      </c>
      <c r="AB17" s="70" t="n">
        <f aca="false">OphrsIn!AB16/LinhrsIn!AB17</f>
        <v>0.924948735475051</v>
      </c>
      <c r="AC17" s="70" t="n">
        <f aca="false">IF(LinhrsIn!AC17&gt;0,OphrsIn!AC16/LinhrsIn!AC17,0)</f>
        <v>0.445723684210526</v>
      </c>
      <c r="AD17" s="70" t="n">
        <f aca="false">IF(LinhrsIn!AD17&gt;0,OphrsIn!AD16/LinhrsIn!AD17,0)</f>
        <v>0.984724689165186</v>
      </c>
      <c r="AE17" s="70" t="n">
        <f aca="false">IF(LinhrsIn!AE17&gt;0,OphrsIn!AE16/LinhrsIn!AE17,0)</f>
        <v>0.955490941498668</v>
      </c>
      <c r="AF17" s="70"/>
      <c r="AG17" s="70"/>
      <c r="AH17" s="70"/>
      <c r="AI17" s="70"/>
      <c r="AJ17" s="70"/>
      <c r="AK17" s="70"/>
      <c r="AL17" s="70"/>
      <c r="AM17" s="70"/>
      <c r="AN17" s="70"/>
      <c r="AO17" s="70" t="n">
        <f aca="false">AVERAGE(E17:P17)</f>
        <v>0.981488515389717</v>
      </c>
      <c r="AP17" s="70" t="n">
        <f aca="false">AVERAGE(Q17:AB17)</f>
        <v>0.967040311256998</v>
      </c>
      <c r="AQ17" s="70" t="n">
        <f aca="false">AVERAGE(AC17:AN17)</f>
        <v>0.795313104958127</v>
      </c>
      <c r="AR17" s="70" t="n">
        <f aca="false">AVERAGE(E17:G17)</f>
        <v>0.984620087357118</v>
      </c>
      <c r="AS17" s="70" t="n">
        <f aca="false">AVERAGE(H17:J17)</f>
        <v>0.96782169412847</v>
      </c>
      <c r="AT17" s="70" t="n">
        <f aca="false">AVERAGE(K17:M17)</f>
        <v>0.981444941024326</v>
      </c>
      <c r="AU17" s="70" t="n">
        <f aca="false">AVERAGE(N17:P17)</f>
        <v>0.992067339048956</v>
      </c>
      <c r="AV17" s="70" t="n">
        <f aca="false">AVERAGE(Q17:S17)</f>
        <v>0.977763592779605</v>
      </c>
      <c r="AW17" s="70" t="n">
        <f aca="false">AVERAGE(T17:V17)</f>
        <v>0.969544445834603</v>
      </c>
      <c r="AX17" s="70" t="n">
        <f aca="false">AVERAGE(W17:Y17)</f>
        <v>0.964151909831898</v>
      </c>
      <c r="AY17" s="70" t="n">
        <f aca="false">AVERAGE(Z17:AB17)</f>
        <v>0.956701296581885</v>
      </c>
      <c r="AZ17" s="70" t="n">
        <f aca="false">AVERAGE(AC17:AE17)</f>
        <v>0.795313104958127</v>
      </c>
    </row>
    <row r="18" customFormat="false" ht="12.75" hidden="false" customHeight="false" outlineLevel="0" collapsed="false">
      <c r="A18" s="69" t="s">
        <v>27</v>
      </c>
      <c r="B18" s="69" t="n">
        <v>2</v>
      </c>
      <c r="C18" s="69" t="n">
        <v>8</v>
      </c>
      <c r="D18" s="70" t="n">
        <f aca="false">OphrsIn!D17/LinhrsIn!D18</f>
        <v>0.973245496101102</v>
      </c>
      <c r="E18" s="70" t="n">
        <f aca="false">OphrsIn!E17/LinhrsIn!E18</f>
        <v>0.975924680564896</v>
      </c>
      <c r="F18" s="70" t="n">
        <f aca="false">OphrsIn!F17/LinhrsIn!F18</f>
        <v>0.976533256550533</v>
      </c>
      <c r="G18" s="70" t="n">
        <f aca="false">OphrsIn!G17/LinhrsIn!G18</f>
        <v>0.982380632145259</v>
      </c>
      <c r="H18" s="70" t="n">
        <f aca="false">OphrsIn!H17/LinhrsIn!H18</f>
        <v>0.999583217560434</v>
      </c>
      <c r="I18" s="70" t="n">
        <v>0.998654829163304</v>
      </c>
      <c r="J18" s="70" t="n">
        <f aca="false">OphrsIn!J17/LinhrsIn!J18</f>
        <v>0.983886650923739</v>
      </c>
      <c r="K18" s="70" t="n">
        <f aca="false">OphrsIn!K17/LinhrsIn!K18</f>
        <v>0.994175020319697</v>
      </c>
      <c r="L18" s="70" t="n">
        <f aca="false">OphrsIn!L17/LinhrsIn!L18</f>
        <v>0.967221996478396</v>
      </c>
      <c r="M18" s="70" t="n">
        <f aca="false">OphrsIn!M17/LinhrsIn!M18</f>
        <v>0.989854065323141</v>
      </c>
      <c r="N18" s="70" t="n">
        <f aca="false">OphrsIn!N17/LinhrsIn!N18</f>
        <v>0.930519744877188</v>
      </c>
      <c r="O18" s="70" t="n">
        <f aca="false">OphrsIn!O17/LinhrsIn!O18</f>
        <v>0.484824902723735</v>
      </c>
      <c r="P18" s="70" t="n">
        <f aca="false">OphrsIn!P17/LinhrsIn!P18</f>
        <v>0.858007260992336</v>
      </c>
      <c r="Q18" s="70" t="n">
        <f aca="false">OphrsIn!Q17/LinhrsIn!Q18</f>
        <v>0.859870898332437</v>
      </c>
      <c r="R18" s="70" t="n">
        <f aca="false">OphrsIn!R17/LinhrsIn!R18</f>
        <v>0.737234995521051</v>
      </c>
      <c r="S18" s="70" t="n">
        <f aca="false">OphrsIn!S17/LinhrsIn!S18</f>
        <v>0.955531453362256</v>
      </c>
      <c r="T18" s="70" t="n">
        <f aca="false">OphrsIn!T17/LinhrsIn!T18</f>
        <v>0.932734166549642</v>
      </c>
      <c r="U18" s="70" t="n">
        <f aca="false">OphrsIn!U17/LinhrsIn!U18</f>
        <v>0.996235547190105</v>
      </c>
      <c r="V18" s="70" t="n">
        <f aca="false">OphrsIn!V17/LinhrsIn!V18</f>
        <v>0.987692307692308</v>
      </c>
      <c r="W18" s="70" t="n">
        <f aca="false">OphrsIn!W17/LinhrsIn!W18</f>
        <v>0.995269631031221</v>
      </c>
      <c r="X18" s="70" t="n">
        <f aca="false">OphrsIn!X17/LinhrsIn!X18</f>
        <v>0.99878558898934</v>
      </c>
      <c r="Y18" s="70" t="n">
        <f aca="false">OphrsIn!Y17/LinhrsIn!Y18</f>
        <v>0.988085225679843</v>
      </c>
      <c r="Z18" s="70" t="n">
        <f aca="false">OphrsIn!Z17/LinhrsIn!Z18</f>
        <v>0.914948106213775</v>
      </c>
      <c r="AA18" s="70" t="n">
        <f aca="false">OphrsIn!AA17/LinhrsIn!AA18</f>
        <v>0.993055555555556</v>
      </c>
      <c r="AB18" s="70" t="n">
        <f aca="false">OphrsIn!AB17/LinhrsIn!AB18</f>
        <v>1</v>
      </c>
      <c r="AC18" s="70" t="n">
        <f aca="false">IF(LinhrsIn!AC18&gt;0,OphrsIn!AC17/LinhrsIn!AC18,0)</f>
        <v>0.962332928311057</v>
      </c>
      <c r="AD18" s="70" t="n">
        <f aca="false">IF(LinhrsIn!AD18&gt;0,OphrsIn!AD17/LinhrsIn!AD18,0)</f>
        <v>0.980081484834767</v>
      </c>
      <c r="AE18" s="70" t="n">
        <f aca="false">IF(LinhrsIn!AE18&gt;0,OphrsIn!AE17/LinhrsIn!AE18,0)</f>
        <v>0.992528445418486</v>
      </c>
      <c r="AF18" s="70"/>
      <c r="AG18" s="70"/>
      <c r="AH18" s="70"/>
      <c r="AI18" s="70"/>
      <c r="AJ18" s="70"/>
      <c r="AK18" s="70"/>
      <c r="AL18" s="70"/>
      <c r="AM18" s="70"/>
      <c r="AN18" s="70"/>
      <c r="AO18" s="70" t="n">
        <f aca="false">AVERAGE(E18:P18)</f>
        <v>0.928463854801888</v>
      </c>
      <c r="AP18" s="70" t="n">
        <f aca="false">AVERAGE(Q18:AB18)</f>
        <v>0.946620289676461</v>
      </c>
      <c r="AQ18" s="70" t="n">
        <f aca="false">AVERAGE(AC18:AN18)</f>
        <v>0.978314286188103</v>
      </c>
      <c r="AR18" s="70" t="n">
        <f aca="false">AVERAGE(E18:G18)</f>
        <v>0.978279523086896</v>
      </c>
      <c r="AS18" s="70" t="n">
        <f aca="false">AVERAGE(H18:J18)</f>
        <v>0.994041565882492</v>
      </c>
      <c r="AT18" s="70" t="n">
        <f aca="false">AVERAGE(K18:M18)</f>
        <v>0.983750360707078</v>
      </c>
      <c r="AU18" s="70" t="n">
        <f aca="false">AVERAGE(N18:P18)</f>
        <v>0.757783969531086</v>
      </c>
      <c r="AV18" s="70" t="n">
        <f aca="false">AVERAGE(Q18:S18)</f>
        <v>0.850879115738581</v>
      </c>
      <c r="AW18" s="70" t="n">
        <f aca="false">AVERAGE(T18:V18)</f>
        <v>0.972220673810685</v>
      </c>
      <c r="AX18" s="70" t="n">
        <f aca="false">AVERAGE(W18:Y18)</f>
        <v>0.994046815233468</v>
      </c>
      <c r="AY18" s="70" t="n">
        <f aca="false">AVERAGE(Z18:AB18)</f>
        <v>0.96933455392311</v>
      </c>
      <c r="AZ18" s="70" t="n">
        <f aca="false">AVERAGE(AC18:AE18)</f>
        <v>0.978314286188103</v>
      </c>
    </row>
    <row r="19" customFormat="false" ht="12.75" hidden="false" customHeight="false" outlineLevel="0" collapsed="false">
      <c r="A19" s="69" t="s">
        <v>27</v>
      </c>
      <c r="B19" s="69" t="n">
        <v>2</v>
      </c>
      <c r="C19" s="69" t="n">
        <v>9</v>
      </c>
      <c r="D19" s="70" t="n">
        <f aca="false">OphrsIn!D18/LinhrsIn!D19</f>
        <v>0.934516606158397</v>
      </c>
      <c r="E19" s="70" t="n">
        <f aca="false">OphrsIn!E18/LinhrsIn!E19</f>
        <v>0.995563919881705</v>
      </c>
      <c r="F19" s="70" t="n">
        <f aca="false">OphrsIn!F18/LinhrsIn!F19</f>
        <v>0.994963304072528</v>
      </c>
      <c r="G19" s="70" t="n">
        <f aca="false">OphrsIn!G18/LinhrsIn!G19</f>
        <v>0.988691437802908</v>
      </c>
      <c r="H19" s="70" t="n">
        <f aca="false">OphrsIn!H18/LinhrsIn!H19</f>
        <v>0.999722145040289</v>
      </c>
      <c r="I19" s="70" t="n">
        <v>0.9610162656271</v>
      </c>
      <c r="J19" s="70" t="n">
        <f aca="false">OphrsIn!J18/LinhrsIn!J19</f>
        <v>0.965272954577025</v>
      </c>
      <c r="K19" s="70" t="n">
        <f aca="false">OphrsIn!K18/LinhrsIn!K19</f>
        <v>0.991857782602795</v>
      </c>
      <c r="L19" s="70" t="n">
        <f aca="false">OphrsIn!L18/LinhrsIn!L19</f>
        <v>0.996524881845983</v>
      </c>
      <c r="M19" s="70" t="n">
        <f aca="false">OphrsIn!M18/LinhrsIn!M19</f>
        <v>0.989425351328788</v>
      </c>
      <c r="N19" s="70" t="n">
        <f aca="false">OphrsIn!N18/LinhrsIn!N19</f>
        <v>0.999596774193548</v>
      </c>
      <c r="O19" s="70" t="n">
        <f aca="false">OphrsIn!O18/LinhrsIn!O19</f>
        <v>0.999861111111111</v>
      </c>
      <c r="P19" s="70" t="n">
        <f aca="false">OphrsIn!P18/LinhrsIn!P19</f>
        <v>0.99986559139785</v>
      </c>
      <c r="Q19" s="70" t="n">
        <f aca="false">OphrsIn!Q18/LinhrsIn!Q19</f>
        <v>0.945938676707907</v>
      </c>
      <c r="R19" s="70" t="n">
        <f aca="false">OphrsIn!R18/LinhrsIn!R19</f>
        <v>0.901267710663684</v>
      </c>
      <c r="S19" s="70" t="n">
        <f aca="false">OphrsIn!S18/LinhrsIn!S19</f>
        <v>0.99717057396928</v>
      </c>
      <c r="T19" s="70" t="n">
        <f aca="false">OphrsIn!T18/LinhrsIn!T19</f>
        <v>0.997360377882745</v>
      </c>
      <c r="U19" s="70" t="n">
        <f aca="false">OphrsIn!U18/LinhrsIn!U19</f>
        <v>0.999058886797526</v>
      </c>
      <c r="V19" s="70" t="n">
        <f aca="false">OphrsIn!V18/LinhrsIn!V19</f>
        <v>0.919259882253995</v>
      </c>
      <c r="W19" s="70" t="n">
        <f aca="false">OphrsIn!W18/LinhrsIn!W19</f>
        <v>0.923056155507559</v>
      </c>
      <c r="X19" s="70" t="n">
        <f aca="false">OphrsIn!X18/LinhrsIn!X19</f>
        <v>0.935501281878289</v>
      </c>
      <c r="Y19" s="70" t="n">
        <f aca="false">OphrsIn!Y18/LinhrsIn!Y19</f>
        <v>0.991917502787068</v>
      </c>
      <c r="Z19" s="70" t="n">
        <f aca="false">OphrsIn!Z18/LinhrsIn!Z19</f>
        <v>0.998519116855143</v>
      </c>
      <c r="AA19" s="70" t="n">
        <f aca="false">OphrsIn!AA18/LinhrsIn!AA19</f>
        <v>0.999861091818308</v>
      </c>
      <c r="AB19" s="70" t="n">
        <f aca="false">OphrsIn!AB18/LinhrsIn!AB19</f>
        <v>0.959634015069968</v>
      </c>
      <c r="AC19" s="70" t="n">
        <f aca="false">IF(LinhrsIn!AC19&gt;0,OphrsIn!AC18/LinhrsIn!AC19,0)</f>
        <v>1</v>
      </c>
      <c r="AD19" s="70" t="n">
        <f aca="false">IF(LinhrsIn!AD19&gt;0,OphrsIn!AD18/LinhrsIn!AD19,0)</f>
        <v>0.997279322853688</v>
      </c>
      <c r="AE19" s="70" t="n">
        <f aca="false">IF(LinhrsIn!AE19&gt;0,OphrsIn!AE18/LinhrsIn!AE19,0)</f>
        <v>0.994860146701203</v>
      </c>
      <c r="AF19" s="70"/>
      <c r="AG19" s="70"/>
      <c r="AH19" s="70"/>
      <c r="AI19" s="70"/>
      <c r="AJ19" s="70"/>
      <c r="AK19" s="70"/>
      <c r="AL19" s="70"/>
      <c r="AM19" s="70"/>
      <c r="AN19" s="70"/>
      <c r="AO19" s="70" t="n">
        <f aca="false">AVERAGE(E19:P19)</f>
        <v>0.990196793290136</v>
      </c>
      <c r="AP19" s="70" t="n">
        <f aca="false">AVERAGE(Q19:AB19)</f>
        <v>0.964045439349289</v>
      </c>
      <c r="AQ19" s="70" t="n">
        <f aca="false">AVERAGE(AC19:AN19)</f>
        <v>0.997379823184964</v>
      </c>
      <c r="AR19" s="70" t="n">
        <f aca="false">AVERAGE(E19:G19)</f>
        <v>0.99307288725238</v>
      </c>
      <c r="AS19" s="70" t="n">
        <f aca="false">AVERAGE(H19:J19)</f>
        <v>0.975337121748138</v>
      </c>
      <c r="AT19" s="70" t="n">
        <f aca="false">AVERAGE(K19:M19)</f>
        <v>0.992602671925856</v>
      </c>
      <c r="AU19" s="70" t="n">
        <f aca="false">AVERAGE(N19:P19)</f>
        <v>0.99977449223417</v>
      </c>
      <c r="AV19" s="70" t="n">
        <f aca="false">AVERAGE(Q19:S19)</f>
        <v>0.948125653780291</v>
      </c>
      <c r="AW19" s="70" t="n">
        <f aca="false">AVERAGE(T19:V19)</f>
        <v>0.971893048978089</v>
      </c>
      <c r="AX19" s="70" t="n">
        <f aca="false">AVERAGE(W19:Y19)</f>
        <v>0.950158313390972</v>
      </c>
      <c r="AY19" s="70" t="n">
        <f aca="false">AVERAGE(Z19:AB19)</f>
        <v>0.986004741247806</v>
      </c>
      <c r="AZ19" s="70" t="n">
        <f aca="false">AVERAGE(AC19:AE19)</f>
        <v>0.997379823184964</v>
      </c>
    </row>
    <row r="20" customFormat="false" ht="12.75" hidden="false" customHeight="false" outlineLevel="0" collapsed="false">
      <c r="A20" s="69" t="s">
        <v>27</v>
      </c>
      <c r="B20" s="69" t="n">
        <v>2</v>
      </c>
      <c r="C20" s="69" t="n">
        <v>10</v>
      </c>
      <c r="D20" s="70" t="n">
        <f aca="false">OphrsIn!D19/LinhrsIn!D20</f>
        <v>0.999462365591398</v>
      </c>
      <c r="E20" s="70" t="n">
        <f aca="false">OphrsIn!E19/LinhrsIn!E20</f>
        <v>0.92969485145853</v>
      </c>
      <c r="F20" s="70" t="n">
        <f aca="false">OphrsIn!F19/LinhrsIn!F20</f>
        <v>0.923564128400749</v>
      </c>
      <c r="G20" s="70" t="n">
        <f aca="false">OphrsIn!G19/LinhrsIn!G20</f>
        <v>1</v>
      </c>
      <c r="H20" s="70" t="n">
        <f aca="false">OphrsIn!H19/LinhrsIn!H20</f>
        <v>0.980966935259795</v>
      </c>
      <c r="I20" s="70" t="n">
        <v>0.999865573329749</v>
      </c>
      <c r="J20" s="70" t="n">
        <f aca="false">OphrsIn!J19/LinhrsIn!J20</f>
        <v>0.999444212866472</v>
      </c>
      <c r="K20" s="70" t="n">
        <f aca="false">OphrsIn!K19/LinhrsIn!K20</f>
        <v>0.974632303332883</v>
      </c>
      <c r="L20" s="70" t="n">
        <f aca="false">OphrsIn!L19/LinhrsIn!L20</f>
        <v>0.997713824636902</v>
      </c>
      <c r="M20" s="70" t="n">
        <f aca="false">OphrsIn!M19/LinhrsIn!M20</f>
        <v>0.999581181069384</v>
      </c>
      <c r="N20" s="70" t="n">
        <f aca="false">OphrsIn!N19/LinhrsIn!N20</f>
        <v>0.999327866648743</v>
      </c>
      <c r="O20" s="70" t="n">
        <f aca="false">OphrsIn!O19/LinhrsIn!O20</f>
        <v>1</v>
      </c>
      <c r="P20" s="70" t="n">
        <f aca="false">OphrsIn!P19/LinhrsIn!P20</f>
        <v>0.970829412555451</v>
      </c>
      <c r="Q20" s="70" t="n">
        <f aca="false">OphrsIn!Q19/LinhrsIn!Q20</f>
        <v>0.837278106508876</v>
      </c>
      <c r="R20" s="70" t="n">
        <f aca="false">OphrsIn!R19/LinhrsIn!R20</f>
        <v>0.785021632105028</v>
      </c>
      <c r="S20" s="70" t="n">
        <f aca="false">OphrsIn!S19/LinhrsIn!S20</f>
        <v>0.96774628879892</v>
      </c>
      <c r="T20" s="70" t="n">
        <f aca="false">OphrsIn!T19/LinhrsIn!T20</f>
        <v>0.997082117548979</v>
      </c>
      <c r="U20" s="70" t="n">
        <f aca="false">OphrsIn!U19/LinhrsIn!U20</f>
        <v>0.975665501478892</v>
      </c>
      <c r="V20" s="70" t="n">
        <f aca="false">OphrsIn!V19/LinhrsIn!V20</f>
        <v>0.994659921304103</v>
      </c>
      <c r="W20" s="70" t="n">
        <f aca="false">OphrsIn!W19/LinhrsIn!W20</f>
        <v>0.995095367847411</v>
      </c>
      <c r="X20" s="70" t="n">
        <f aca="false">OphrsIn!X19/LinhrsIn!X20</f>
        <v>0.988663967611336</v>
      </c>
      <c r="Y20" s="70" t="n">
        <f aca="false">OphrsIn!Y19/LinhrsIn!Y20</f>
        <v>0.99357182783678</v>
      </c>
      <c r="Z20" s="70" t="n">
        <f aca="false">OphrsIn!Z19/LinhrsIn!Z20</f>
        <v>0.971872887085869</v>
      </c>
      <c r="AA20" s="70" t="n">
        <f aca="false">OphrsIn!AA19/LinhrsIn!AA20</f>
        <v>0.999714856002281</v>
      </c>
      <c r="AB20" s="70" t="n">
        <f aca="false">OphrsIn!AB19/LinhrsIn!AB20</f>
        <v>0.999837977965003</v>
      </c>
      <c r="AC20" s="70" t="n">
        <f aca="false">IF(LinhrsIn!AC20&gt;0,OphrsIn!AC19/LinhrsIn!AC20,0)</f>
        <v>0.00251889168765743</v>
      </c>
      <c r="AD20" s="70" t="n">
        <f aca="false">IF(LinhrsIn!AD20&gt;0,OphrsIn!AD19/LinhrsIn!AD20,0)</f>
        <v>0.00166150592855525</v>
      </c>
      <c r="AE20" s="70" t="n">
        <f aca="false">IF(LinhrsIn!AE20&gt;0,OphrsIn!AE19/LinhrsIn!AE20,0)</f>
        <v>0</v>
      </c>
      <c r="AF20" s="70"/>
      <c r="AG20" s="70"/>
      <c r="AH20" s="70"/>
      <c r="AI20" s="70"/>
      <c r="AJ20" s="70"/>
      <c r="AK20" s="70"/>
      <c r="AL20" s="70"/>
      <c r="AM20" s="70"/>
      <c r="AN20" s="70"/>
      <c r="AO20" s="70" t="n">
        <f aca="false">AVERAGE(E20:P20)</f>
        <v>0.981301690796555</v>
      </c>
      <c r="AP20" s="70" t="n">
        <f aca="false">AVERAGE(Q20:AB20)</f>
        <v>0.95885087100779</v>
      </c>
      <c r="AQ20" s="70" t="n">
        <f aca="false">AVERAGE(AC20:AN20)</f>
        <v>0.00139346587207089</v>
      </c>
      <c r="AR20" s="70" t="n">
        <f aca="false">AVERAGE(E20:G20)</f>
        <v>0.951086326619759</v>
      </c>
      <c r="AS20" s="70" t="n">
        <f aca="false">AVERAGE(H20:J20)</f>
        <v>0.993425573818672</v>
      </c>
      <c r="AT20" s="70" t="n">
        <f aca="false">AVERAGE(K20:M20)</f>
        <v>0.99064243634639</v>
      </c>
      <c r="AU20" s="70" t="n">
        <f aca="false">AVERAGE(N20:P20)</f>
        <v>0.990052426401398</v>
      </c>
      <c r="AV20" s="70" t="n">
        <f aca="false">AVERAGE(Q20:S20)</f>
        <v>0.863348675804275</v>
      </c>
      <c r="AW20" s="70" t="n">
        <f aca="false">AVERAGE(T20:V20)</f>
        <v>0.989135846777325</v>
      </c>
      <c r="AX20" s="70" t="n">
        <f aca="false">AVERAGE(W20:Y20)</f>
        <v>0.992443721098509</v>
      </c>
      <c r="AY20" s="70" t="n">
        <f aca="false">AVERAGE(Z20:AB20)</f>
        <v>0.990475240351051</v>
      </c>
      <c r="AZ20" s="70" t="n">
        <f aca="false">AVERAGE(AC20:AE20)</f>
        <v>0.00139346587207089</v>
      </c>
    </row>
    <row r="21" customFormat="false" ht="12.75" hidden="false" customHeight="false" outlineLevel="0" collapsed="false">
      <c r="A21" s="69" t="s">
        <v>27</v>
      </c>
      <c r="B21" s="69" t="n">
        <v>2</v>
      </c>
      <c r="C21" s="69" t="n">
        <v>11</v>
      </c>
      <c r="D21" s="70" t="n">
        <f aca="false">OphrsIn!D20/LinhrsIn!D21</f>
        <v>0.978760586100282</v>
      </c>
      <c r="E21" s="70" t="n">
        <f aca="false">OphrsIn!E20/LinhrsIn!E21</f>
        <v>0.99314423981718</v>
      </c>
      <c r="F21" s="70" t="n">
        <f aca="false">OphrsIn!F20/LinhrsIn!F21</f>
        <v>0.957443739180612</v>
      </c>
      <c r="G21" s="70" t="n">
        <f aca="false">OphrsIn!G20/LinhrsIn!G21</f>
        <v>0.922651933701658</v>
      </c>
      <c r="H21" s="70" t="n">
        <f aca="false">OphrsIn!H20/LinhrsIn!H21</f>
        <v>0.990093484023999</v>
      </c>
      <c r="I21" s="70" t="n">
        <v>0.992606533136174</v>
      </c>
      <c r="J21" s="70" t="n">
        <f aca="false">OphrsIn!J20/LinhrsIn!J21</f>
        <v>0.996110030564046</v>
      </c>
      <c r="K21" s="70" t="n">
        <f aca="false">OphrsIn!K20/LinhrsIn!K21</f>
        <v>0.995008768379873</v>
      </c>
      <c r="L21" s="70" t="n">
        <f aca="false">OphrsIn!L20/LinhrsIn!L21</f>
        <v>0.993275954814416</v>
      </c>
      <c r="M21" s="70" t="n">
        <f aca="false">OphrsIn!M20/LinhrsIn!M21</f>
        <v>0.999722067815453</v>
      </c>
      <c r="N21" s="70" t="n">
        <f aca="false">OphrsIn!N20/LinhrsIn!N21</f>
        <v>0.888362652232747</v>
      </c>
      <c r="O21" s="70" t="n">
        <f aca="false">OphrsIn!O20/LinhrsIn!O21</f>
        <v>0.994443672732324</v>
      </c>
      <c r="P21" s="70" t="n">
        <f aca="false">OphrsIn!P20/LinhrsIn!P21</f>
        <v>0.967111470548592</v>
      </c>
      <c r="Q21" s="70" t="n">
        <f aca="false">OphrsIn!Q20/LinhrsIn!Q21</f>
        <v>0.998655190962883</v>
      </c>
      <c r="R21" s="70" t="n">
        <f aca="false">OphrsIn!R20/LinhrsIn!R21</f>
        <v>0.96331096196868</v>
      </c>
      <c r="S21" s="70" t="n">
        <f aca="false">OphrsIn!S20/LinhrsIn!S21</f>
        <v>1</v>
      </c>
      <c r="T21" s="70" t="n">
        <f aca="false">OphrsIn!T20/LinhrsIn!T21</f>
        <v>0.993887190886357</v>
      </c>
      <c r="U21" s="70" t="n">
        <f aca="false">OphrsIn!U20/LinhrsIn!U21</f>
        <v>0.662857911009544</v>
      </c>
      <c r="V21" s="70" t="n">
        <f aca="false">OphrsIn!V20/LinhrsIn!V21</f>
        <v>0.999305169538633</v>
      </c>
      <c r="W21" s="70" t="n">
        <f aca="false">OphrsIn!W20/LinhrsIn!W21</f>
        <v>0.923681713433645</v>
      </c>
      <c r="X21" s="70" t="n">
        <f aca="false">OphrsIn!X20/LinhrsIn!X21</f>
        <v>0.250209555741827</v>
      </c>
      <c r="Y21" s="70" t="n">
        <f aca="false">OphrsIn!Y20/LinhrsIn!Y21</f>
        <v>0</v>
      </c>
      <c r="Z21" s="70" t="n">
        <f aca="false">OphrsIn!Z20/LinhrsIn!Z21</f>
        <v>0.759164420485175</v>
      </c>
      <c r="AA21" s="70" t="n">
        <f aca="false">OphrsIn!AA20/LinhrsIn!AA21</f>
        <v>0.96625</v>
      </c>
      <c r="AB21" s="70" t="n">
        <f aca="false">OphrsIn!AB20/LinhrsIn!AB21</f>
        <v>0.999596665770368</v>
      </c>
      <c r="AC21" s="70" t="n">
        <f aca="false">IF(LinhrsIn!AC21&gt;0,OphrsIn!AC20/LinhrsIn!AC21,0)</f>
        <v>0.994622933189945</v>
      </c>
      <c r="AD21" s="70" t="n">
        <f aca="false">IF(LinhrsIn!AD21&gt;0,OphrsIn!AD20/LinhrsIn!AD21,0)</f>
        <v>0.982943396226415</v>
      </c>
      <c r="AE21" s="70" t="n">
        <f aca="false">IF(LinhrsIn!AE21&gt;0,OphrsIn!AE20/LinhrsIn!AE21,0)</f>
        <v>0.995831841842799</v>
      </c>
      <c r="AF21" s="70"/>
      <c r="AG21" s="70"/>
      <c r="AH21" s="70"/>
      <c r="AI21" s="70"/>
      <c r="AJ21" s="70"/>
      <c r="AK21" s="70"/>
      <c r="AL21" s="70"/>
      <c r="AM21" s="70"/>
      <c r="AN21" s="70"/>
      <c r="AO21" s="70" t="n">
        <f aca="false">AVERAGE(E21:P21)</f>
        <v>0.974164545578923</v>
      </c>
      <c r="AP21" s="70" t="n">
        <f aca="false">AVERAGE(Q21:AB21)</f>
        <v>0.793076564983093</v>
      </c>
      <c r="AQ21" s="70" t="n">
        <f aca="false">AVERAGE(AC21:AN21)</f>
        <v>0.991132723753053</v>
      </c>
      <c r="AR21" s="70" t="n">
        <f aca="false">AVERAGE(E21:G21)</f>
        <v>0.957746637566483</v>
      </c>
      <c r="AS21" s="70" t="n">
        <f aca="false">AVERAGE(H21:J21)</f>
        <v>0.99293668257474</v>
      </c>
      <c r="AT21" s="70" t="n">
        <f aca="false">AVERAGE(K21:M21)</f>
        <v>0.996002263669914</v>
      </c>
      <c r="AU21" s="70" t="n">
        <f aca="false">AVERAGE(N21:P21)</f>
        <v>0.949972598504554</v>
      </c>
      <c r="AV21" s="70" t="n">
        <f aca="false">AVERAGE(Q21:S21)</f>
        <v>0.987322050977188</v>
      </c>
      <c r="AW21" s="70" t="n">
        <f aca="false">AVERAGE(T21:V21)</f>
        <v>0.885350090478178</v>
      </c>
      <c r="AX21" s="70" t="n">
        <f aca="false">AVERAGE(W21:Y21)</f>
        <v>0.391297089725158</v>
      </c>
      <c r="AY21" s="70" t="n">
        <f aca="false">AVERAGE(Z21:AB21)</f>
        <v>0.908337028751848</v>
      </c>
      <c r="AZ21" s="70" t="n">
        <f aca="false">AVERAGE(AC21:AE21)</f>
        <v>0.991132723753053</v>
      </c>
    </row>
    <row r="22" customFormat="false" ht="12.75" hidden="false" customHeight="false" outlineLevel="0" collapsed="false">
      <c r="A22" s="69" t="s">
        <v>27</v>
      </c>
      <c r="B22" s="69" t="n">
        <v>2</v>
      </c>
      <c r="C22" s="69" t="n">
        <v>12</v>
      </c>
      <c r="D22" s="70" t="n">
        <f aca="false">OphrsIn!D21/LinhrsIn!D22</f>
        <v>0.952643616305664</v>
      </c>
      <c r="E22" s="70" t="n">
        <f aca="false">OphrsIn!E21/LinhrsIn!E22</f>
        <v>0.984133387118462</v>
      </c>
      <c r="F22" s="70" t="n">
        <f aca="false">OphrsIn!F21/LinhrsIn!F22</f>
        <v>0.984458195423802</v>
      </c>
      <c r="G22" s="70" t="n">
        <f aca="false">OphrsIn!G21/LinhrsIn!G22</f>
        <v>0.400618612157074</v>
      </c>
      <c r="H22" s="70" t="n">
        <f aca="false">OphrsIn!H21/LinhrsIn!H22</f>
        <v>0.293606364172068</v>
      </c>
      <c r="I22" s="70" t="n">
        <v>0.966227125941873</v>
      </c>
      <c r="J22" s="70" t="n">
        <f aca="false">OphrsIn!J21/LinhrsIn!J22</f>
        <v>0.99861053216618</v>
      </c>
      <c r="K22" s="70" t="n">
        <f aca="false">OphrsIn!K21/LinhrsIn!K22</f>
        <v>0.995952509444145</v>
      </c>
      <c r="L22" s="70" t="n">
        <f aca="false">OphrsIn!L21/LinhrsIn!L22</f>
        <v>0.683980855855856</v>
      </c>
      <c r="M22" s="70" t="n">
        <f aca="false">OphrsIn!M21/LinhrsIn!M22</f>
        <v>1.00013898540653</v>
      </c>
      <c r="N22" s="70" t="n">
        <f aca="false">OphrsIn!N21/LinhrsIn!N22</f>
        <v>0.999327956989247</v>
      </c>
      <c r="O22" s="70" t="n">
        <f aca="false">OphrsIn!O21/LinhrsIn!O22</f>
        <v>0.999861111111111</v>
      </c>
      <c r="P22" s="70" t="n">
        <f aca="false">OphrsIn!P21/LinhrsIn!P22</f>
        <v>0.918134157816911</v>
      </c>
      <c r="Q22" s="70" t="n">
        <f aca="false">OphrsIn!Q21/LinhrsIn!Q22</f>
        <v>0.845460659045057</v>
      </c>
      <c r="R22" s="70" t="n">
        <f aca="false">OphrsIn!R21/LinhrsIn!R22</f>
        <v>0.997613365155131</v>
      </c>
      <c r="S22" s="70" t="n">
        <f aca="false">OphrsIn!S21/LinhrsIn!S22</f>
        <v>0.99420641336567</v>
      </c>
      <c r="T22" s="70" t="n">
        <f aca="false">OphrsIn!T21/LinhrsIn!T22</f>
        <v>0.997776851465889</v>
      </c>
      <c r="U22" s="70" t="n">
        <f aca="false">OphrsIn!U21/LinhrsIn!U22</f>
        <v>0.986849390919158</v>
      </c>
      <c r="V22" s="70" t="n">
        <f aca="false">OphrsIn!V21/LinhrsIn!V22</f>
        <v>0.999722067815453</v>
      </c>
      <c r="W22" s="70" t="n">
        <f aca="false">OphrsIn!W21/LinhrsIn!W22</f>
        <v>0.993793010389961</v>
      </c>
      <c r="X22" s="70" t="n">
        <f aca="false">OphrsIn!X21/LinhrsIn!X22</f>
        <v>0.994333513221802</v>
      </c>
      <c r="Y22" s="70" t="n">
        <f aca="false">OphrsIn!Y21/LinhrsIn!Y22</f>
        <v>0.999303330082207</v>
      </c>
      <c r="Z22" s="70" t="n">
        <f aca="false">OphrsIn!Z21/LinhrsIn!Z22</f>
        <v>0.999865428609878</v>
      </c>
      <c r="AA22" s="70" t="n">
        <f aca="false">OphrsIn!AA21/LinhrsIn!AA22</f>
        <v>0.987776080011113</v>
      </c>
      <c r="AB22" s="70" t="n">
        <f aca="false">OphrsIn!AB21/LinhrsIn!AB22</f>
        <v>1</v>
      </c>
      <c r="AC22" s="70" t="n">
        <f aca="false">IF(LinhrsIn!AC22&gt;0,OphrsIn!AC21/LinhrsIn!AC22,0)</f>
        <v>0.998247742283327</v>
      </c>
      <c r="AD22" s="70" t="n">
        <f aca="false">IF(LinhrsIn!AD22&gt;0,OphrsIn!AD21/LinhrsIn!AD22,0)</f>
        <v>0.997885515783114</v>
      </c>
      <c r="AE22" s="70" t="n">
        <f aca="false">IF(LinhrsIn!AE22&gt;0,OphrsIn!AE21/LinhrsIn!AE22,0)</f>
        <v>0.995113012523852</v>
      </c>
      <c r="AF22" s="70"/>
      <c r="AG22" s="70"/>
      <c r="AH22" s="70"/>
      <c r="AI22" s="70"/>
      <c r="AJ22" s="70"/>
      <c r="AK22" s="70"/>
      <c r="AL22" s="70"/>
      <c r="AM22" s="70"/>
      <c r="AN22" s="70"/>
      <c r="AO22" s="70" t="n">
        <f aca="false">AVERAGE(E22:P22)</f>
        <v>0.852087482800272</v>
      </c>
      <c r="AP22" s="70" t="n">
        <f aca="false">AVERAGE(Q22:AB22)</f>
        <v>0.983058342506777</v>
      </c>
      <c r="AQ22" s="70" t="n">
        <f aca="false">AVERAGE(AC22:AN22)</f>
        <v>0.997082090196765</v>
      </c>
      <c r="AR22" s="70" t="n">
        <f aca="false">AVERAGE(E22:G22)</f>
        <v>0.789736731566446</v>
      </c>
      <c r="AS22" s="70" t="n">
        <f aca="false">AVERAGE(H22:J22)</f>
        <v>0.752814674093374</v>
      </c>
      <c r="AT22" s="70" t="n">
        <f aca="false">AVERAGE(K22:M22)</f>
        <v>0.893357450235511</v>
      </c>
      <c r="AU22" s="70" t="n">
        <f aca="false">AVERAGE(N22:P22)</f>
        <v>0.972441075305757</v>
      </c>
      <c r="AV22" s="70" t="n">
        <f aca="false">AVERAGE(Q22:S22)</f>
        <v>0.945760145855286</v>
      </c>
      <c r="AW22" s="70" t="n">
        <f aca="false">AVERAGE(T22:V22)</f>
        <v>0.994782770066833</v>
      </c>
      <c r="AX22" s="70" t="n">
        <f aca="false">AVERAGE(W22:Y22)</f>
        <v>0.995809951231323</v>
      </c>
      <c r="AY22" s="70" t="n">
        <f aca="false">AVERAGE(Z22:AB22)</f>
        <v>0.995880502873663</v>
      </c>
      <c r="AZ22" s="70" t="n">
        <f aca="false">AVERAGE(AC22:AE22)</f>
        <v>0.997082090196765</v>
      </c>
    </row>
    <row r="23" customFormat="false" ht="12.75" hidden="false" customHeight="false" outlineLevel="0" collapsed="false">
      <c r="A23" s="69" t="s">
        <v>27</v>
      </c>
      <c r="B23" s="69" t="n">
        <v>2</v>
      </c>
      <c r="C23" s="69" t="n">
        <v>13</v>
      </c>
      <c r="D23" s="70" t="n">
        <f aca="false">OphrsIn!D22/LinhrsIn!D23</f>
        <v>0.971359419120613</v>
      </c>
      <c r="E23" s="70" t="n">
        <f aca="false">OphrsIn!E22/LinhrsIn!E23</f>
        <v>0.996505376344086</v>
      </c>
      <c r="F23" s="70" t="n">
        <f aca="false">OphrsIn!F22/LinhrsIn!F23</f>
        <v>0.971753855022338</v>
      </c>
      <c r="G23" s="70" t="n">
        <f aca="false">OphrsIn!G22/LinhrsIn!G23</f>
        <v>0.979292725561382</v>
      </c>
      <c r="H23" s="70" t="n">
        <f aca="false">OphrsIn!H22/LinhrsIn!H23</f>
        <v>0.980272297860517</v>
      </c>
      <c r="I23" s="70" t="n">
        <v>0.881346801346801</v>
      </c>
      <c r="J23" s="70" t="n">
        <f aca="false">OphrsIn!J22/LinhrsIn!J23</f>
        <v>0.998194193638005</v>
      </c>
      <c r="K23" s="70" t="n">
        <f aca="false">OphrsIn!K22/LinhrsIn!K23</f>
        <v>0.985698866702644</v>
      </c>
      <c r="L23" s="70" t="n">
        <f aca="false">OphrsIn!L22/LinhrsIn!L23</f>
        <v>0.929005263868268</v>
      </c>
      <c r="M23" s="70" t="n">
        <f aca="false">OphrsIn!M22/LinhrsIn!M23</f>
        <v>0.998325659271662</v>
      </c>
      <c r="N23" s="70" t="n">
        <f aca="false">OphrsIn!N22/LinhrsIn!N23</f>
        <v>0.999731146659497</v>
      </c>
      <c r="O23" s="70" t="n">
        <f aca="false">OphrsIn!O22/LinhrsIn!O23</f>
        <v>0.999583333333333</v>
      </c>
      <c r="P23" s="70" t="n">
        <f aca="false">OphrsIn!P22/LinhrsIn!P23</f>
        <v>0.899045570641215</v>
      </c>
      <c r="Q23" s="70" t="n">
        <f aca="false">OphrsIn!Q22/LinhrsIn!Q23</f>
        <v>0.99838622915546</v>
      </c>
      <c r="R23" s="70" t="n">
        <f aca="false">OphrsIn!R22/LinhrsIn!R23</f>
        <v>0.924981357196122</v>
      </c>
      <c r="S23" s="70" t="n">
        <f aca="false">OphrsIn!S22/LinhrsIn!S23</f>
        <v>0.000560014933731566</v>
      </c>
      <c r="T23" s="70" t="n">
        <f aca="false">OphrsIn!T22/LinhrsIn!T23</f>
        <v>0.195771191240325</v>
      </c>
      <c r="U23" s="70" t="n">
        <f aca="false">OphrsIn!U22/LinhrsIn!U23</f>
        <v>0.98436868346584</v>
      </c>
      <c r="V23" s="70" t="n">
        <f aca="false">OphrsIn!V22/LinhrsIn!V23</f>
        <v>0.989574645537948</v>
      </c>
      <c r="W23" s="70" t="n">
        <f aca="false">OphrsIn!W22/LinhrsIn!W23</f>
        <v>0.955066792605586</v>
      </c>
      <c r="X23" s="70" t="n">
        <f aca="false">OphrsIn!X22/LinhrsIn!X23</f>
        <v>0.9806469075653</v>
      </c>
      <c r="Y23" s="70" t="n">
        <f aca="false">OphrsIn!Y22/LinhrsIn!Y23</f>
        <v>0.986622073578595</v>
      </c>
      <c r="Z23" s="70" t="n">
        <f aca="false">OphrsIn!Z22/LinhrsIn!Z23</f>
        <v>0.990922639208779</v>
      </c>
      <c r="AA23" s="70" t="n">
        <f aca="false">OphrsIn!AA22/LinhrsIn!AA23</f>
        <v>0.998605494352252</v>
      </c>
      <c r="AB23" s="70" t="n">
        <f aca="false">OphrsIn!AB22/LinhrsIn!AB23</f>
        <v>0.921887604194676</v>
      </c>
      <c r="AC23" s="70" t="n">
        <f aca="false">IF(LinhrsIn!AC23&gt;0,OphrsIn!AC22/LinhrsIn!AC23,0)</f>
        <v>0.982387210405094</v>
      </c>
      <c r="AD23" s="70" t="n">
        <f aca="false">IF(LinhrsIn!AD23&gt;0,OphrsIn!AD22/LinhrsIn!AD23,0)</f>
        <v>0.997095245375325</v>
      </c>
      <c r="AE23" s="70" t="n">
        <f aca="false">IF(LinhrsIn!AE23&gt;0,OphrsIn!AE22/LinhrsIn!AE23,0)</f>
        <v>0.960452167809726</v>
      </c>
      <c r="AF23" s="70"/>
      <c r="AG23" s="70"/>
      <c r="AH23" s="70"/>
      <c r="AI23" s="70"/>
      <c r="AJ23" s="70"/>
      <c r="AK23" s="70"/>
      <c r="AL23" s="70"/>
      <c r="AM23" s="70"/>
      <c r="AN23" s="70"/>
      <c r="AO23" s="70" t="n">
        <f aca="false">AVERAGE(E23:P23)</f>
        <v>0.968229590854146</v>
      </c>
      <c r="AP23" s="70" t="n">
        <f aca="false">AVERAGE(Q23:AB23)</f>
        <v>0.827282802752885</v>
      </c>
      <c r="AQ23" s="70" t="n">
        <f aca="false">AVERAGE(AC23:AN23)</f>
        <v>0.979978207863382</v>
      </c>
      <c r="AR23" s="70" t="n">
        <f aca="false">AVERAGE(E23:G23)</f>
        <v>0.982517318975935</v>
      </c>
      <c r="AS23" s="70" t="n">
        <f aca="false">AVERAGE(H23:J23)</f>
        <v>0.953271097615108</v>
      </c>
      <c r="AT23" s="70" t="n">
        <f aca="false">AVERAGE(K23:M23)</f>
        <v>0.971009929947525</v>
      </c>
      <c r="AU23" s="70" t="n">
        <f aca="false">AVERAGE(N23:P23)</f>
        <v>0.966120016878015</v>
      </c>
      <c r="AV23" s="70" t="n">
        <f aca="false">AVERAGE(Q23:S23)</f>
        <v>0.641309200428438</v>
      </c>
      <c r="AW23" s="70" t="n">
        <f aca="false">AVERAGE(T23:V23)</f>
        <v>0.723238173414704</v>
      </c>
      <c r="AX23" s="70" t="n">
        <f aca="false">AVERAGE(W23:Y23)</f>
        <v>0.97411192458316</v>
      </c>
      <c r="AY23" s="70" t="n">
        <f aca="false">AVERAGE(Z23:AB23)</f>
        <v>0.970471912585236</v>
      </c>
      <c r="AZ23" s="70" t="n">
        <f aca="false">AVERAGE(AC23:AE23)</f>
        <v>0.979978207863382</v>
      </c>
    </row>
    <row r="24" customFormat="false" ht="12.75" hidden="false" customHeight="false" outlineLevel="0" collapsed="false">
      <c r="A24" s="69" t="s">
        <v>27</v>
      </c>
      <c r="B24" s="69" t="n">
        <v>2</v>
      </c>
      <c r="C24" s="69" t="n">
        <v>14</v>
      </c>
      <c r="D24" s="70" t="n">
        <f aca="false">OphrsIn!D23/LinhrsIn!D24</f>
        <v>0.990990990990991</v>
      </c>
      <c r="E24" s="70" t="n">
        <f aca="false">OphrsIn!E23/LinhrsIn!E24</f>
        <v>0.989513310029578</v>
      </c>
      <c r="F24" s="70" t="n">
        <f aca="false">OphrsIn!F23/LinhrsIn!F24</f>
        <v>0.998419540229885</v>
      </c>
      <c r="G24" s="70" t="n">
        <f aca="false">OphrsIn!G23/LinhrsIn!G24</f>
        <v>0.999865573329749</v>
      </c>
      <c r="H24" s="70" t="n">
        <f aca="false">OphrsIn!H23/LinhrsIn!H24</f>
        <v>0.999583159649854</v>
      </c>
      <c r="I24" s="70" t="n">
        <v>0.99986559139785</v>
      </c>
      <c r="J24" s="70" t="n">
        <f aca="false">OphrsIn!J23/LinhrsIn!J24</f>
        <v>0.996232207647223</v>
      </c>
      <c r="K24" s="70" t="n">
        <f aca="false">OphrsIn!K23/LinhrsIn!K24</f>
        <v>0.996626636081501</v>
      </c>
      <c r="L24" s="70" t="n">
        <f aca="false">OphrsIn!L23/LinhrsIn!L24</f>
        <v>0.997713824636902</v>
      </c>
      <c r="M24" s="70" t="n">
        <f aca="false">OphrsIn!M23/LinhrsIn!M24</f>
        <v>0.999166319299708</v>
      </c>
      <c r="N24" s="70" t="n">
        <f aca="false">OphrsIn!N23/LinhrsIn!N24</f>
        <v>0.97755376344086</v>
      </c>
      <c r="O24" s="70" t="n">
        <f aca="false">OphrsIn!O23/LinhrsIn!O24</f>
        <v>0.999861111111111</v>
      </c>
      <c r="P24" s="70" t="n">
        <f aca="false">OphrsIn!P23/LinhrsIn!P24</f>
        <v>0.949455571985482</v>
      </c>
      <c r="Q24" s="70" t="n">
        <f aca="false">OphrsIn!Q23/LinhrsIn!Q24</f>
        <v>0.995293801263951</v>
      </c>
      <c r="R24" s="70" t="n">
        <f aca="false">OphrsIn!R23/LinhrsIn!R24</f>
        <v>0.796004206098843</v>
      </c>
      <c r="S24" s="70" t="n">
        <f aca="false">OphrsIn!S23/LinhrsIn!S24</f>
        <v>0.803167727088128</v>
      </c>
      <c r="T24" s="70" t="n">
        <f aca="false">OphrsIn!T23/LinhrsIn!T24</f>
        <v>0.993470408446791</v>
      </c>
      <c r="U24" s="70" t="n">
        <f aca="false">OphrsIn!U23/LinhrsIn!U24</f>
        <v>0.931132458395346</v>
      </c>
      <c r="V24" s="70" t="n">
        <f aca="false">OphrsIn!V23/LinhrsIn!V24</f>
        <v>0.957991375712895</v>
      </c>
      <c r="W24" s="70" t="n">
        <f aca="false">OphrsIn!W23/LinhrsIn!W24</f>
        <v>0.958147698123397</v>
      </c>
      <c r="X24" s="70" t="n">
        <f aca="false">OphrsIn!X23/LinhrsIn!X24</f>
        <v>0.997974888618874</v>
      </c>
      <c r="Y24" s="70" t="n">
        <f aca="false">OphrsIn!Y23/LinhrsIn!Y24</f>
        <v>0.997183495282355</v>
      </c>
      <c r="Z24" s="70" t="n">
        <f aca="false">OphrsIn!Z23/LinhrsIn!Z24</f>
        <v>0.999865428609878</v>
      </c>
      <c r="AA24" s="70" t="n">
        <f aca="false">OphrsIn!AA23/LinhrsIn!AA24</f>
        <v>1</v>
      </c>
      <c r="AB24" s="70" t="n">
        <f aca="false">OphrsIn!AB23/LinhrsIn!AB24</f>
        <v>0.981528920048537</v>
      </c>
      <c r="AC24" s="70" t="n">
        <f aca="false">IF(LinhrsIn!AC24&gt;0,OphrsIn!AC23/LinhrsIn!AC24,0)</f>
        <v>0.994622210271578</v>
      </c>
      <c r="AD24" s="70" t="n">
        <f aca="false">IF(LinhrsIn!AD24&gt;0,OphrsIn!AD23/LinhrsIn!AD24,0)</f>
        <v>0.999093655589124</v>
      </c>
      <c r="AE24" s="70" t="n">
        <f aca="false">IF(LinhrsIn!AE24&gt;0,OphrsIn!AE23/LinhrsIn!AE24,0)</f>
        <v>0.9807179895756</v>
      </c>
      <c r="AF24" s="70"/>
      <c r="AG24" s="70"/>
      <c r="AH24" s="70"/>
      <c r="AI24" s="70"/>
      <c r="AJ24" s="70"/>
      <c r="AK24" s="70"/>
      <c r="AL24" s="70"/>
      <c r="AM24" s="70"/>
      <c r="AN24" s="70"/>
      <c r="AO24" s="70" t="n">
        <f aca="false">AVERAGE(E24:P24)</f>
        <v>0.991988050736642</v>
      </c>
      <c r="AP24" s="70" t="n">
        <f aca="false">AVERAGE(Q24:AB24)</f>
        <v>0.950980033974083</v>
      </c>
      <c r="AQ24" s="70" t="n">
        <f aca="false">AVERAGE(AC24:AN24)</f>
        <v>0.991477951812101</v>
      </c>
      <c r="AR24" s="70" t="n">
        <f aca="false">AVERAGE(E24:G24)</f>
        <v>0.995932807863071</v>
      </c>
      <c r="AS24" s="70" t="n">
        <f aca="false">AVERAGE(H24:J24)</f>
        <v>0.998560319564975</v>
      </c>
      <c r="AT24" s="70" t="n">
        <f aca="false">AVERAGE(K24:M24)</f>
        <v>0.99783559333937</v>
      </c>
      <c r="AU24" s="70" t="n">
        <f aca="false">AVERAGE(N24:P24)</f>
        <v>0.975623482179151</v>
      </c>
      <c r="AV24" s="70" t="n">
        <f aca="false">AVERAGE(Q24:S24)</f>
        <v>0.864821911483641</v>
      </c>
      <c r="AW24" s="70" t="n">
        <f aca="false">AVERAGE(T24:V24)</f>
        <v>0.960864747518344</v>
      </c>
      <c r="AX24" s="70" t="n">
        <f aca="false">AVERAGE(W24:Y24)</f>
        <v>0.984435360674875</v>
      </c>
      <c r="AY24" s="70" t="n">
        <f aca="false">AVERAGE(Z24:AB24)</f>
        <v>0.993798116219472</v>
      </c>
      <c r="AZ24" s="70" t="n">
        <f aca="false">AVERAGE(AC24:AE24)</f>
        <v>0.991477951812101</v>
      </c>
    </row>
    <row r="25" customFormat="false" ht="12.75" hidden="false" customHeight="false" outlineLevel="0" collapsed="false">
      <c r="A25" s="69" t="s">
        <v>27</v>
      </c>
      <c r="B25" s="69" t="n">
        <v>2</v>
      </c>
      <c r="C25" s="69" t="n">
        <v>15</v>
      </c>
      <c r="D25" s="70" t="n">
        <f aca="false">OphrsIn!D24/LinhrsIn!D25</f>
        <v>0.97741935483871</v>
      </c>
      <c r="E25" s="70" t="n">
        <f aca="false">OphrsIn!E24/LinhrsIn!E25</f>
        <v>0.941968493335129</v>
      </c>
      <c r="F25" s="70" t="n">
        <f aca="false">OphrsIn!F24/LinhrsIn!F25</f>
        <v>0.998270893371758</v>
      </c>
      <c r="G25" s="70" t="n">
        <f aca="false">OphrsIn!G24/LinhrsIn!G25</f>
        <v>0.989380293050141</v>
      </c>
      <c r="H25" s="70" t="n">
        <f aca="false">OphrsIn!H24/LinhrsIn!H25</f>
        <v>0.995693248124479</v>
      </c>
      <c r="I25" s="70" t="n">
        <v>0.990010799136069</v>
      </c>
      <c r="J25" s="70" t="n">
        <f aca="false">OphrsIn!J24/LinhrsIn!J25</f>
        <v>0.999583275454924</v>
      </c>
      <c r="K25" s="70" t="n">
        <f aca="false">OphrsIn!K24/LinhrsIn!K25</f>
        <v>0.994063680518079</v>
      </c>
      <c r="L25" s="70" t="n">
        <f aca="false">OphrsIn!L24/LinhrsIn!L25</f>
        <v>0.971914663786119</v>
      </c>
      <c r="M25" s="70" t="n">
        <f aca="false">OphrsIn!M24/LinhrsIn!M25</f>
        <v>1.00013898540653</v>
      </c>
      <c r="N25" s="70" t="n">
        <f aca="false">OphrsIn!N24/LinhrsIn!N25</f>
        <v>0.992606533136174</v>
      </c>
      <c r="O25" s="70" t="n">
        <f aca="false">OphrsIn!O24/LinhrsIn!O25</f>
        <v>0.990276427281567</v>
      </c>
      <c r="P25" s="70" t="n">
        <f aca="false">OphrsIn!P24/LinhrsIn!P25</f>
        <v>0.868746637977407</v>
      </c>
      <c r="Q25" s="70" t="n">
        <f aca="false">OphrsIn!Q24/LinhrsIn!Q25</f>
        <v>0.9986553717897</v>
      </c>
      <c r="R25" s="70" t="n">
        <f aca="false">OphrsIn!R24/LinhrsIn!R25</f>
        <v>0.819307669352432</v>
      </c>
      <c r="S25" s="70" t="n">
        <f aca="false">OphrsIn!S24/LinhrsIn!S25</f>
        <v>0.944810876295598</v>
      </c>
      <c r="T25" s="70" t="n">
        <f aca="false">OphrsIn!T24/LinhrsIn!T25</f>
        <v>0.989441511530981</v>
      </c>
      <c r="U25" s="70" t="n">
        <f aca="false">OphrsIn!U24/LinhrsIn!U25</f>
        <v>1</v>
      </c>
      <c r="V25" s="70" t="n">
        <f aca="false">OphrsIn!V24/LinhrsIn!V25</f>
        <v>0.999583043780403</v>
      </c>
      <c r="W25" s="70" t="n">
        <f aca="false">OphrsIn!W24/LinhrsIn!W25</f>
        <v>0.996482208090921</v>
      </c>
      <c r="X25" s="70" t="n">
        <f aca="false">OphrsIn!X24/LinhrsIn!X25</f>
        <v>0.0618417499324872</v>
      </c>
      <c r="Y25" s="70" t="n">
        <f aca="false">OphrsIn!Y24/LinhrsIn!Y25</f>
        <v>0.326151246303338</v>
      </c>
      <c r="Z25" s="70" t="n">
        <f aca="false">OphrsIn!Z24/LinhrsIn!Z25</f>
        <v>0.999865428609878</v>
      </c>
      <c r="AA25" s="70" t="n">
        <f aca="false">OphrsIn!AA24/LinhrsIn!AA25</f>
        <v>1</v>
      </c>
      <c r="AB25" s="70" t="n">
        <f aca="false">OphrsIn!AB24/LinhrsIn!AB25</f>
        <v>0.877515192437542</v>
      </c>
      <c r="AC25" s="70" t="n">
        <f aca="false">IF(LinhrsIn!AC25&gt;0,OphrsIn!AC24/LinhrsIn!AC25,0)</f>
        <v>0.993007933306441</v>
      </c>
      <c r="AD25" s="70" t="n">
        <f aca="false">IF(LinhrsIn!AD25&gt;0,OphrsIn!AD24/LinhrsIn!AD25,0)</f>
        <v>0.998640483383686</v>
      </c>
      <c r="AE25" s="70" t="n">
        <f aca="false">IF(LinhrsIn!AE25&gt;0,OphrsIn!AE24/LinhrsIn!AE25,0)</f>
        <v>0.93554966864881</v>
      </c>
      <c r="AF25" s="70"/>
      <c r="AG25" s="70"/>
      <c r="AH25" s="70"/>
      <c r="AI25" s="70"/>
      <c r="AJ25" s="70"/>
      <c r="AK25" s="70"/>
      <c r="AL25" s="70"/>
      <c r="AM25" s="70"/>
      <c r="AN25" s="70"/>
      <c r="AO25" s="70" t="n">
        <f aca="false">AVERAGE(E25:P25)</f>
        <v>0.977721160881532</v>
      </c>
      <c r="AP25" s="70" t="n">
        <f aca="false">AVERAGE(Q25:AB25)</f>
        <v>0.834471191510273</v>
      </c>
      <c r="AQ25" s="70" t="n">
        <f aca="false">AVERAGE(AC25:AN25)</f>
        <v>0.975732695112979</v>
      </c>
      <c r="AR25" s="70" t="n">
        <f aca="false">AVERAGE(E25:G25)</f>
        <v>0.976539893252343</v>
      </c>
      <c r="AS25" s="70" t="n">
        <f aca="false">AVERAGE(H25:J25)</f>
        <v>0.995095774238491</v>
      </c>
      <c r="AT25" s="70" t="n">
        <f aca="false">AVERAGE(K25:M25)</f>
        <v>0.988705776570244</v>
      </c>
      <c r="AU25" s="70" t="n">
        <f aca="false">AVERAGE(N25:P25)</f>
        <v>0.950543199465049</v>
      </c>
      <c r="AV25" s="70" t="n">
        <f aca="false">AVERAGE(Q25:S25)</f>
        <v>0.92092463914591</v>
      </c>
      <c r="AW25" s="70" t="n">
        <f aca="false">AVERAGE(T25:V25)</f>
        <v>0.996341518437128</v>
      </c>
      <c r="AX25" s="70" t="n">
        <f aca="false">AVERAGE(W25:Y25)</f>
        <v>0.461491734775582</v>
      </c>
      <c r="AY25" s="70" t="n">
        <f aca="false">AVERAGE(Z25:AB25)</f>
        <v>0.959126873682473</v>
      </c>
      <c r="AZ25" s="70" t="n">
        <f aca="false">AVERAGE(AC25:AE25)</f>
        <v>0.975732695112979</v>
      </c>
    </row>
    <row r="26" customFormat="false" ht="12.75" hidden="false" customHeight="false" outlineLevel="0" collapsed="false">
      <c r="A26" s="69" t="s">
        <v>27</v>
      </c>
      <c r="B26" s="69" t="n">
        <v>2</v>
      </c>
      <c r="C26" s="69" t="n">
        <v>16</v>
      </c>
      <c r="D26" s="70" t="n">
        <f aca="false">OphrsIn!D25/LinhrsIn!D26</f>
        <v>0.981984404409788</v>
      </c>
      <c r="E26" s="70" t="n">
        <f aca="false">OphrsIn!E25/LinhrsIn!E26</f>
        <v>0.999187212137632</v>
      </c>
      <c r="F26" s="70" t="n">
        <f aca="false">OphrsIn!F25/LinhrsIn!F26</f>
        <v>0.950697139571654</v>
      </c>
      <c r="G26" s="70" t="n">
        <f aca="false">OphrsIn!G25/LinhrsIn!G26</f>
        <v>1</v>
      </c>
      <c r="H26" s="70" t="n">
        <f aca="false">OphrsIn!H25/LinhrsIn!H26</f>
        <v>0.934287302028341</v>
      </c>
      <c r="I26" s="70" t="n">
        <v>0.955767679483732</v>
      </c>
      <c r="J26" s="70" t="n">
        <f aca="false">OphrsIn!J25/LinhrsIn!J26</f>
        <v>0.99861053216618</v>
      </c>
      <c r="K26" s="70" t="n">
        <f aca="false">OphrsIn!K25/LinhrsIn!K26</f>
        <v>0.995547159627581</v>
      </c>
      <c r="L26" s="70" t="n">
        <f aca="false">OphrsIn!L25/LinhrsIn!L26</f>
        <v>0.998251748251748</v>
      </c>
      <c r="M26" s="70" t="n">
        <f aca="false">OphrsIn!M25/LinhrsIn!M26</f>
        <v>1.00013896609227</v>
      </c>
      <c r="N26" s="70" t="n">
        <f aca="false">OphrsIn!N25/LinhrsIn!N26</f>
        <v>0.999731182795699</v>
      </c>
      <c r="O26" s="70" t="n">
        <f aca="false">OphrsIn!O25/LinhrsIn!O26</f>
        <v>0.998881118881119</v>
      </c>
      <c r="P26" s="70" t="n">
        <f aca="false">OphrsIn!P25/LinhrsIn!P26</f>
        <v>0.999865573329749</v>
      </c>
      <c r="Q26" s="70" t="n">
        <f aca="false">OphrsIn!Q25/LinhrsIn!Q26</f>
        <v>0.910779168348809</v>
      </c>
      <c r="R26" s="70" t="n">
        <f aca="false">OphrsIn!R25/LinhrsIn!R26</f>
        <v>0.997314234556849</v>
      </c>
      <c r="S26" s="70" t="n">
        <f aca="false">OphrsIn!S25/LinhrsIn!S26</f>
        <v>0.995413462835559</v>
      </c>
      <c r="T26" s="70" t="n">
        <f aca="false">OphrsIn!T25/LinhrsIn!T26</f>
        <v>0.986520289049472</v>
      </c>
      <c r="U26" s="70" t="n">
        <f aca="false">OphrsIn!U25/LinhrsIn!U26</f>
        <v>1</v>
      </c>
      <c r="V26" s="70" t="n">
        <f aca="false">OphrsIn!V25/LinhrsIn!V26</f>
        <v>0.997216810464793</v>
      </c>
      <c r="W26" s="70" t="n">
        <f aca="false">OphrsIn!W25/LinhrsIn!W26</f>
        <v>0.999190174112566</v>
      </c>
      <c r="X26" s="70" t="n">
        <f aca="false">OphrsIn!X25/LinhrsIn!X26</f>
        <v>0.965545417404331</v>
      </c>
      <c r="Y26" s="70" t="n">
        <f aca="false">OphrsIn!Y25/LinhrsIn!Y26</f>
        <v>0.999155643118491</v>
      </c>
      <c r="Z26" s="70" t="n">
        <f aca="false">OphrsIn!Z25/LinhrsIn!Z26</f>
        <v>0.950067294751009</v>
      </c>
      <c r="AA26" s="70" t="n">
        <f aca="false">OphrsIn!AA25/LinhrsIn!AA26</f>
        <v>0.826062795220895</v>
      </c>
      <c r="AB26" s="70" t="n">
        <f aca="false">OphrsIn!AB25/LinhrsIn!AB26</f>
        <v>1</v>
      </c>
      <c r="AC26" s="70" t="n">
        <f aca="false">IF(LinhrsIn!AC26&gt;0,OphrsIn!AC25/LinhrsIn!AC26,0)</f>
        <v>0.971755211835911</v>
      </c>
      <c r="AD26" s="70" t="n">
        <f aca="false">IF(LinhrsIn!AD26&gt;0,OphrsIn!AD25/LinhrsIn!AD26,0)</f>
        <v>0.998640483383686</v>
      </c>
      <c r="AE26" s="70" t="n">
        <f aca="false">IF(LinhrsIn!AE26&gt;0,OphrsIn!AE25/LinhrsIn!AE26,0)</f>
        <v>0.900588239472948</v>
      </c>
      <c r="AF26" s="70"/>
      <c r="AG26" s="70"/>
      <c r="AH26" s="70"/>
      <c r="AI26" s="70"/>
      <c r="AJ26" s="70"/>
      <c r="AK26" s="70"/>
      <c r="AL26" s="70"/>
      <c r="AM26" s="70"/>
      <c r="AN26" s="70"/>
      <c r="AO26" s="70" t="n">
        <f aca="false">AVERAGE(E26:P26)</f>
        <v>0.985913801197142</v>
      </c>
      <c r="AP26" s="70" t="n">
        <f aca="false">AVERAGE(Q26:AB26)</f>
        <v>0.968938774155231</v>
      </c>
      <c r="AQ26" s="70" t="n">
        <f aca="false">AVERAGE(AC26:AN26)</f>
        <v>0.956994644897515</v>
      </c>
      <c r="AR26" s="70" t="n">
        <f aca="false">AVERAGE(E26:G26)</f>
        <v>0.983294783903096</v>
      </c>
      <c r="AS26" s="70" t="n">
        <f aca="false">AVERAGE(H26:J26)</f>
        <v>0.962888504559418</v>
      </c>
      <c r="AT26" s="70" t="n">
        <f aca="false">AVERAGE(K26:M26)</f>
        <v>0.997979291323867</v>
      </c>
      <c r="AU26" s="70" t="n">
        <f aca="false">AVERAGE(N26:P26)</f>
        <v>0.999492625002189</v>
      </c>
      <c r="AV26" s="70" t="n">
        <f aca="false">AVERAGE(Q26:S26)</f>
        <v>0.967835621913739</v>
      </c>
      <c r="AW26" s="70" t="n">
        <f aca="false">AVERAGE(T26:V26)</f>
        <v>0.994579033171422</v>
      </c>
      <c r="AX26" s="70" t="n">
        <f aca="false">AVERAGE(W26:Y26)</f>
        <v>0.987963744878463</v>
      </c>
      <c r="AY26" s="70" t="n">
        <f aca="false">AVERAGE(Z26:AB26)</f>
        <v>0.925376696657301</v>
      </c>
      <c r="AZ26" s="70" t="n">
        <f aca="false">AVERAGE(AC26:AE26)</f>
        <v>0.956994644897515</v>
      </c>
    </row>
    <row r="27" customFormat="false" ht="12.75" hidden="false" customHeight="false" outlineLevel="0" collapsed="false">
      <c r="A27" s="69" t="s">
        <v>27</v>
      </c>
      <c r="B27" s="69" t="n">
        <v>2</v>
      </c>
      <c r="C27" s="69" t="n">
        <v>17</v>
      </c>
      <c r="D27" s="70" t="n">
        <f aca="false">OphrsIn!D26/LinhrsIn!D27</f>
        <v>0.995698924731183</v>
      </c>
      <c r="E27" s="70" t="n">
        <f aca="false">OphrsIn!E26/LinhrsIn!E27</f>
        <v>0.964914657274451</v>
      </c>
      <c r="F27" s="70" t="n">
        <f aca="false">OphrsIn!F26/LinhrsIn!F27</f>
        <v>0.996120132202903</v>
      </c>
      <c r="G27" s="70" t="n">
        <f aca="false">OphrsIn!G26/LinhrsIn!G27</f>
        <v>1</v>
      </c>
      <c r="H27" s="70" t="n">
        <f aca="false">OphrsIn!H26/LinhrsIn!H27</f>
        <v>0.999722145040289</v>
      </c>
      <c r="I27" s="70" t="n">
        <v>0.997580319935475</v>
      </c>
      <c r="J27" s="70" t="n">
        <f aca="false">OphrsIn!J26/LinhrsIn!J27</f>
        <v>0.981577110956036</v>
      </c>
      <c r="K27" s="70" t="n">
        <f aca="false">OphrsIn!K26/LinhrsIn!K27</f>
        <v>0.99757117797868</v>
      </c>
      <c r="L27" s="70" t="n">
        <f aca="false">OphrsIn!L26/LinhrsIn!L27</f>
        <v>0.998520710059172</v>
      </c>
      <c r="M27" s="70" t="n">
        <f aca="false">OphrsIn!M26/LinhrsIn!M27</f>
        <v>1</v>
      </c>
      <c r="N27" s="70" t="n">
        <f aca="false">OphrsIn!N26/LinhrsIn!N27</f>
        <v>0.999731182795699</v>
      </c>
      <c r="O27" s="70" t="n">
        <f aca="false">OphrsIn!O26/LinhrsIn!O27</f>
        <v>0.999861111111111</v>
      </c>
      <c r="P27" s="70" t="n">
        <f aca="false">OphrsIn!P26/LinhrsIn!P27</f>
        <v>0.99126226643366</v>
      </c>
      <c r="Q27" s="70" t="n">
        <f aca="false">OphrsIn!Q26/LinhrsIn!Q27</f>
        <v>0.979965039666532</v>
      </c>
      <c r="R27" s="70" t="n">
        <f aca="false">OphrsIn!R26/LinhrsIn!R27</f>
        <v>0.940253920836445</v>
      </c>
      <c r="S27" s="70" t="n">
        <f aca="false">OphrsIn!S26/LinhrsIn!S27</f>
        <v>0.992310805341967</v>
      </c>
      <c r="T27" s="70" t="n">
        <f aca="false">OphrsIn!T26/LinhrsIn!T27</f>
        <v>0.817331844822774</v>
      </c>
      <c r="U27" s="70" t="n">
        <f aca="false">OphrsIn!U26/LinhrsIn!U27</f>
        <v>1</v>
      </c>
      <c r="V27" s="70" t="n">
        <f aca="false">OphrsIn!V26/LinhrsIn!V27</f>
        <v>0.96969696969697</v>
      </c>
      <c r="W27" s="70" t="n">
        <f aca="false">OphrsIn!W26/LinhrsIn!W27</f>
        <v>0.99729693201784</v>
      </c>
      <c r="X27" s="70" t="n">
        <f aca="false">OphrsIn!X26/LinhrsIn!X27</f>
        <v>1</v>
      </c>
      <c r="Y27" s="70" t="n">
        <f aca="false">OphrsIn!Y26/LinhrsIn!Y27</f>
        <v>0.999443981095357</v>
      </c>
      <c r="Z27" s="70" t="n">
        <f aca="false">OphrsIn!Z26/LinhrsIn!Z27</f>
        <v>0.931224764468371</v>
      </c>
      <c r="AA27" s="70" t="n">
        <f aca="false">OphrsIn!AA26/LinhrsIn!AA27</f>
        <v>0.774207011686144</v>
      </c>
      <c r="AB27" s="70" t="n">
        <f aca="false">OphrsIn!AB26/LinhrsIn!AB27</f>
        <v>0.676962503371999</v>
      </c>
      <c r="AC27" s="70" t="n">
        <f aca="false">IF(LinhrsIn!AC27&gt;0,OphrsIn!AC26/LinhrsIn!AC27,0)</f>
        <v>0.379403065340145</v>
      </c>
      <c r="AD27" s="70" t="n">
        <f aca="false">IF(LinhrsIn!AD27&gt;0,OphrsIn!AD26/LinhrsIn!AD27,0)</f>
        <v>0.997280966767372</v>
      </c>
      <c r="AE27" s="70" t="n">
        <f aca="false">IF(LinhrsIn!AE27&gt;0,OphrsIn!AE26/LinhrsIn!AE27,0)</f>
        <v>0.992242842525278</v>
      </c>
      <c r="AF27" s="70"/>
      <c r="AG27" s="70"/>
      <c r="AH27" s="70"/>
      <c r="AI27" s="70"/>
      <c r="AJ27" s="70"/>
      <c r="AK27" s="70"/>
      <c r="AL27" s="70"/>
      <c r="AM27" s="70"/>
      <c r="AN27" s="70"/>
      <c r="AO27" s="70" t="n">
        <f aca="false">AVERAGE(E27:P27)</f>
        <v>0.993905067815623</v>
      </c>
      <c r="AP27" s="70" t="n">
        <f aca="false">AVERAGE(Q27:AB27)</f>
        <v>0.9232244810837</v>
      </c>
      <c r="AQ27" s="70" t="n">
        <f aca="false">AVERAGE(AC27:AN27)</f>
        <v>0.789642291544265</v>
      </c>
      <c r="AR27" s="70" t="n">
        <f aca="false">AVERAGE(E27:G27)</f>
        <v>0.987011596492451</v>
      </c>
      <c r="AS27" s="70" t="n">
        <f aca="false">AVERAGE(H27:J27)</f>
        <v>0.992959858643934</v>
      </c>
      <c r="AT27" s="70" t="n">
        <f aca="false">AVERAGE(K27:M27)</f>
        <v>0.998697296012617</v>
      </c>
      <c r="AU27" s="70" t="n">
        <f aca="false">AVERAGE(N27:P27)</f>
        <v>0.99695152011349</v>
      </c>
      <c r="AV27" s="70" t="n">
        <f aca="false">AVERAGE(Q27:S27)</f>
        <v>0.970843255281648</v>
      </c>
      <c r="AW27" s="70" t="n">
        <f aca="false">AVERAGE(T27:V27)</f>
        <v>0.929009604839915</v>
      </c>
      <c r="AX27" s="70" t="n">
        <f aca="false">AVERAGE(W27:Y27)</f>
        <v>0.998913637704399</v>
      </c>
      <c r="AY27" s="70" t="n">
        <f aca="false">AVERAGE(Z27:AB27)</f>
        <v>0.794131426508838</v>
      </c>
      <c r="AZ27" s="70" t="n">
        <f aca="false">AVERAGE(AC27:AE27)</f>
        <v>0.789642291544265</v>
      </c>
    </row>
    <row r="28" customFormat="false" ht="12.75" hidden="false" customHeight="false" outlineLevel="0" collapsed="false">
      <c r="A28" s="69" t="s">
        <v>27</v>
      </c>
      <c r="B28" s="69" t="n">
        <v>2</v>
      </c>
      <c r="C28" s="69" t="n">
        <v>18</v>
      </c>
      <c r="D28" s="70" t="n">
        <f aca="false">OphrsIn!D27/LinhrsIn!D28</f>
        <v>0.958725463834364</v>
      </c>
      <c r="E28" s="70" t="n">
        <f aca="false">OphrsIn!E27/LinhrsIn!E28</f>
        <v>0.995967199892459</v>
      </c>
      <c r="F28" s="70" t="n">
        <f aca="false">OphrsIn!F27/LinhrsIn!F28</f>
        <v>0.994536304816679</v>
      </c>
      <c r="G28" s="70" t="n">
        <f aca="false">OphrsIn!G27/LinhrsIn!G28</f>
        <v>0.999327866648743</v>
      </c>
      <c r="H28" s="70" t="n">
        <f aca="false">OphrsIn!H27/LinhrsIn!H28</f>
        <v>0.999722145040289</v>
      </c>
      <c r="I28" s="70" t="n">
        <v>0.959940852265089</v>
      </c>
      <c r="J28" s="70" t="n">
        <f aca="false">OphrsIn!J27/LinhrsIn!J28</f>
        <v>0.629789605684826</v>
      </c>
      <c r="K28" s="70" t="n">
        <f aca="false">OphrsIn!K27/LinhrsIn!K28</f>
        <v>0.954533189422558</v>
      </c>
      <c r="L28" s="70" t="n">
        <f aca="false">OphrsIn!L27/LinhrsIn!L28</f>
        <v>0.9262747208395</v>
      </c>
      <c r="M28" s="70" t="n">
        <f aca="false">OphrsIn!M27/LinhrsIn!M28</f>
        <v>1.00013896609227</v>
      </c>
      <c r="N28" s="70" t="n">
        <f aca="false">OphrsIn!N27/LinhrsIn!N28</f>
        <v>0.999865573329749</v>
      </c>
      <c r="O28" s="70" t="n">
        <f aca="false">OphrsIn!O27/LinhrsIn!O28</f>
        <v>0.991525423728814</v>
      </c>
      <c r="P28" s="70" t="n">
        <f aca="false">OphrsIn!P27/LinhrsIn!P28</f>
        <v>0.976478494623656</v>
      </c>
      <c r="Q28" s="70" t="n">
        <f aca="false">OphrsIn!Q27/LinhrsIn!Q28</f>
        <v>0.995024875621891</v>
      </c>
      <c r="R28" s="70" t="n">
        <f aca="false">OphrsIn!R27/LinhrsIn!R28</f>
        <v>0.997463443748135</v>
      </c>
      <c r="S28" s="70" t="n">
        <f aca="false">OphrsIn!S27/LinhrsIn!S28</f>
        <v>0.993405114401077</v>
      </c>
      <c r="T28" s="70" t="n">
        <f aca="false">OphrsIn!T27/LinhrsIn!T28</f>
        <v>0.995414756148395</v>
      </c>
      <c r="U28" s="70" t="n">
        <f aca="false">OphrsIn!U27/LinhrsIn!U28</f>
        <v>0.999193439978492</v>
      </c>
      <c r="V28" s="70" t="n">
        <f aca="false">OphrsIn!V27/LinhrsIn!V28</f>
        <v>0.995691452397498</v>
      </c>
      <c r="W28" s="70" t="n">
        <f aca="false">OphrsIn!W27/LinhrsIn!W28</f>
        <v>0.997300944669366</v>
      </c>
      <c r="X28" s="70" t="n">
        <f aca="false">OphrsIn!X27/LinhrsIn!X28</f>
        <v>0.994871102712917</v>
      </c>
      <c r="Y28" s="70" t="n">
        <f aca="false">OphrsIn!Y27/LinhrsIn!Y28</f>
        <v>0.999295972965362</v>
      </c>
      <c r="Z28" s="70" t="n">
        <f aca="false">OphrsIn!Z27/LinhrsIn!Z28</f>
        <v>0.984768762115757</v>
      </c>
      <c r="AA28" s="70" t="n">
        <f aca="false">OphrsIn!AA27/LinhrsIn!AA28</f>
        <v>0.973157162726008</v>
      </c>
      <c r="AB28" s="70" t="n">
        <f aca="false">OphrsIn!AB27/LinhrsIn!AB28</f>
        <v>0.346999325691167</v>
      </c>
      <c r="AC28" s="70" t="n">
        <f aca="false">IF(LinhrsIn!AC28&gt;0,OphrsIn!AC27/LinhrsIn!AC28,0)</f>
        <v>0.00312565117732861</v>
      </c>
      <c r="AD28" s="70" t="n">
        <f aca="false">IF(LinhrsIn!AD28&gt;0,OphrsIn!AD27/LinhrsIn!AD28,0)</f>
        <v>0.784524530587523</v>
      </c>
      <c r="AE28" s="70" t="n">
        <f aca="false">IF(LinhrsIn!AE28&gt;0,OphrsIn!AE27/LinhrsIn!AE28,0)</f>
        <v>0.923071047615717</v>
      </c>
      <c r="AF28" s="70"/>
      <c r="AG28" s="70"/>
      <c r="AH28" s="70"/>
      <c r="AI28" s="70"/>
      <c r="AJ28" s="70"/>
      <c r="AK28" s="70"/>
      <c r="AL28" s="70"/>
      <c r="AM28" s="70"/>
      <c r="AN28" s="70"/>
      <c r="AO28" s="70" t="n">
        <f aca="false">AVERAGE(E28:P28)</f>
        <v>0.95234169519872</v>
      </c>
      <c r="AP28" s="70" t="n">
        <f aca="false">AVERAGE(Q28:AB28)</f>
        <v>0.939382196098005</v>
      </c>
      <c r="AQ28" s="70" t="n">
        <f aca="false">AVERAGE(AC28:AN28)</f>
        <v>0.570240409793523</v>
      </c>
      <c r="AR28" s="70" t="n">
        <f aca="false">AVERAGE(E28:G28)</f>
        <v>0.996610457119294</v>
      </c>
      <c r="AS28" s="70" t="n">
        <f aca="false">AVERAGE(H28:J28)</f>
        <v>0.863150867663402</v>
      </c>
      <c r="AT28" s="70" t="n">
        <f aca="false">AVERAGE(K28:M28)</f>
        <v>0.960315625451444</v>
      </c>
      <c r="AU28" s="70" t="n">
        <f aca="false">AVERAGE(N28:P28)</f>
        <v>0.989289830560739</v>
      </c>
      <c r="AV28" s="70" t="n">
        <f aca="false">AVERAGE(Q28:S28)</f>
        <v>0.995297811257034</v>
      </c>
      <c r="AW28" s="70" t="n">
        <f aca="false">AVERAGE(T28:V28)</f>
        <v>0.996766549508128</v>
      </c>
      <c r="AX28" s="70" t="n">
        <f aca="false">AVERAGE(W28:Y28)</f>
        <v>0.997156006782548</v>
      </c>
      <c r="AY28" s="70" t="n">
        <f aca="false">AVERAGE(Z28:AB28)</f>
        <v>0.768308416844311</v>
      </c>
      <c r="AZ28" s="70" t="n">
        <f aca="false">AVERAGE(AC28:AE28)</f>
        <v>0.570240409793523</v>
      </c>
    </row>
    <row r="29" customFormat="false" ht="12.75" hidden="false" customHeight="false" outlineLevel="0" collapsed="false">
      <c r="A29" s="69" t="s">
        <v>27</v>
      </c>
      <c r="B29" s="69" t="n">
        <v>2</v>
      </c>
      <c r="C29" s="69" t="n">
        <v>19</v>
      </c>
      <c r="D29" s="70" t="n">
        <f aca="false">OphrsIn!D28/LinhrsIn!D29</f>
        <v>0.981586021505376</v>
      </c>
      <c r="E29" s="70" t="n">
        <f aca="false">OphrsIn!E28/LinhrsIn!E29</f>
        <v>0.996370967741936</v>
      </c>
      <c r="F29" s="70" t="n">
        <f aca="false">OphrsIn!F28/LinhrsIn!F29</f>
        <v>0.963827640870442</v>
      </c>
      <c r="G29" s="70" t="n">
        <f aca="false">OphrsIn!G28/LinhrsIn!G29</f>
        <v>1</v>
      </c>
      <c r="H29" s="70" t="n">
        <f aca="false">OphrsIn!H28/LinhrsIn!H29</f>
        <v>0.992636843567658</v>
      </c>
      <c r="I29" s="70" t="n">
        <v>0.997177039924721</v>
      </c>
      <c r="J29" s="70" t="n">
        <f aca="false">OphrsIn!J28/LinhrsIn!J29</f>
        <v>0.999583275454924</v>
      </c>
      <c r="K29" s="70" t="n">
        <f aca="false">OphrsIn!K28/LinhrsIn!K29</f>
        <v>0.999190501888829</v>
      </c>
      <c r="L29" s="70" t="n">
        <f aca="false">OphrsIn!L28/LinhrsIn!L29</f>
        <v>0.986820871436256</v>
      </c>
      <c r="M29" s="70" t="n">
        <f aca="false">OphrsIn!M28/LinhrsIn!M29</f>
        <v>1</v>
      </c>
      <c r="N29" s="70" t="n">
        <f aca="false">OphrsIn!N28/LinhrsIn!N29</f>
        <v>0.999731182795699</v>
      </c>
      <c r="O29" s="70" t="n">
        <f aca="false">OphrsIn!O28/LinhrsIn!O29</f>
        <v>0.999861111111111</v>
      </c>
      <c r="P29" s="70" t="n">
        <f aca="false">OphrsIn!P28/LinhrsIn!P29</f>
        <v>0.864915824915825</v>
      </c>
      <c r="Q29" s="70" t="n">
        <f aca="false">OphrsIn!Q28/LinhrsIn!Q29</f>
        <v>0.992335619201291</v>
      </c>
      <c r="R29" s="70" t="n">
        <f aca="false">OphrsIn!R28/LinhrsIn!R29</f>
        <v>0.970912887828162</v>
      </c>
      <c r="S29" s="70" t="n">
        <f aca="false">OphrsIn!S28/LinhrsIn!S29</f>
        <v>0.993010752688172</v>
      </c>
      <c r="T29" s="70" t="n">
        <f aca="false">OphrsIn!T28/LinhrsIn!T29</f>
        <v>0.995832175604335</v>
      </c>
      <c r="U29" s="70" t="n">
        <f aca="false">OphrsIn!U28/LinhrsIn!U29</f>
        <v>0.950665412017745</v>
      </c>
      <c r="V29" s="70" t="n">
        <f aca="false">OphrsIn!V28/LinhrsIn!V29</f>
        <v>0.999722029186935</v>
      </c>
      <c r="W29" s="70" t="n">
        <f aca="false">OphrsIn!W28/LinhrsIn!W29</f>
        <v>0.98974358974359</v>
      </c>
      <c r="X29" s="70" t="n">
        <f aca="false">OphrsIn!X28/LinhrsIn!X29</f>
        <v>0.997030237580994</v>
      </c>
      <c r="Y29" s="70" t="n">
        <f aca="false">OphrsIn!Y28/LinhrsIn!Y29</f>
        <v>0.676769100648435</v>
      </c>
      <c r="Z29" s="70" t="n">
        <f aca="false">OphrsIn!Z28/LinhrsIn!Z29</f>
        <v>0.995290001345714</v>
      </c>
      <c r="AA29" s="70" t="n">
        <f aca="false">OphrsIn!AA28/LinhrsIn!AA29</f>
        <v>0.999583333333333</v>
      </c>
      <c r="AB29" s="70" t="n">
        <f aca="false">OphrsIn!AB28/LinhrsIn!AB29</f>
        <v>1</v>
      </c>
      <c r="AC29" s="70" t="n">
        <f aca="false">IF(LinhrsIn!AC29&gt;0,OphrsIn!AC28/LinhrsIn!AC29,0)</f>
        <v>0.994488506519693</v>
      </c>
      <c r="AD29" s="70" t="n">
        <f aca="false">IF(LinhrsIn!AD29&gt;0,OphrsIn!AD28/LinhrsIn!AD29,0)</f>
        <v>0.993656547349343</v>
      </c>
      <c r="AE29" s="70" t="n">
        <f aca="false">IF(LinhrsIn!AE29&gt;0,OphrsIn!AE28/LinhrsIn!AE29,0)</f>
        <v>0.984579898437797</v>
      </c>
      <c r="AF29" s="70"/>
      <c r="AG29" s="70"/>
      <c r="AH29" s="70"/>
      <c r="AI29" s="70"/>
      <c r="AJ29" s="70"/>
      <c r="AK29" s="70"/>
      <c r="AL29" s="70"/>
      <c r="AM29" s="70"/>
      <c r="AN29" s="70"/>
      <c r="AO29" s="70" t="n">
        <f aca="false">AVERAGE(E29:P29)</f>
        <v>0.98334293830895</v>
      </c>
      <c r="AP29" s="70" t="n">
        <f aca="false">AVERAGE(Q29:AB29)</f>
        <v>0.963407928264892</v>
      </c>
      <c r="AQ29" s="70" t="n">
        <f aca="false">AVERAGE(AC29:AN29)</f>
        <v>0.990908317435611</v>
      </c>
      <c r="AR29" s="70" t="n">
        <f aca="false">AVERAGE(E29:G29)</f>
        <v>0.986732869537459</v>
      </c>
      <c r="AS29" s="70" t="n">
        <f aca="false">AVERAGE(H29:J29)</f>
        <v>0.996465719649101</v>
      </c>
      <c r="AT29" s="70" t="n">
        <f aca="false">AVERAGE(K29:M29)</f>
        <v>0.995337124441695</v>
      </c>
      <c r="AU29" s="70" t="n">
        <f aca="false">AVERAGE(N29:P29)</f>
        <v>0.954836039607545</v>
      </c>
      <c r="AV29" s="70" t="n">
        <f aca="false">AVERAGE(Q29:S29)</f>
        <v>0.985419753239208</v>
      </c>
      <c r="AW29" s="70" t="n">
        <f aca="false">AVERAGE(T29:V29)</f>
        <v>0.982073205603005</v>
      </c>
      <c r="AX29" s="70" t="n">
        <f aca="false">AVERAGE(W29:Y29)</f>
        <v>0.887847642657673</v>
      </c>
      <c r="AY29" s="70" t="n">
        <f aca="false">AVERAGE(Z29:AB29)</f>
        <v>0.998291111559682</v>
      </c>
      <c r="AZ29" s="70" t="n">
        <f aca="false">AVERAGE(AC29:AE29)</f>
        <v>0.990908317435611</v>
      </c>
    </row>
    <row r="30" customFormat="false" ht="12.75" hidden="false" customHeight="false" outlineLevel="0" collapsed="false">
      <c r="A30" s="69" t="s">
        <v>27</v>
      </c>
      <c r="B30" s="69" t="n">
        <v>2</v>
      </c>
      <c r="C30" s="69" t="n">
        <v>20</v>
      </c>
      <c r="D30" s="70" t="n">
        <f aca="false">OphrsIn!D29/LinhrsIn!D30</f>
        <v>0.971870794078062</v>
      </c>
      <c r="E30" s="70" t="n">
        <f aca="false">OphrsIn!E29/LinhrsIn!E30</f>
        <v>0.99243958417713</v>
      </c>
      <c r="F30" s="70" t="n">
        <f aca="false">OphrsIn!F29/LinhrsIn!F30</f>
        <v>0.999423963133641</v>
      </c>
      <c r="G30" s="70" t="n">
        <f aca="false">OphrsIn!G29/LinhrsIn!G30</f>
        <v>0.999327956989247</v>
      </c>
      <c r="H30" s="70" t="n">
        <f aca="false">OphrsIn!H29/LinhrsIn!H30</f>
        <v>0.999722145040289</v>
      </c>
      <c r="I30" s="70" t="n">
        <v>0.99986559139785</v>
      </c>
      <c r="J30" s="70" t="n">
        <f aca="false">OphrsIn!J29/LinhrsIn!J30</f>
        <v>0.994155301976065</v>
      </c>
      <c r="K30" s="70" t="n">
        <f aca="false">OphrsIn!K29/LinhrsIn!K30</f>
        <v>0.993522267206478</v>
      </c>
      <c r="L30" s="70" t="n">
        <f aca="false">OphrsIn!L29/LinhrsIn!L30</f>
        <v>0.998924152770307</v>
      </c>
      <c r="M30" s="70" t="n">
        <f aca="false">OphrsIn!M29/LinhrsIn!M30</f>
        <v>1</v>
      </c>
      <c r="N30" s="70" t="n">
        <f aca="false">OphrsIn!N29/LinhrsIn!N30</f>
        <v>1</v>
      </c>
      <c r="O30" s="70" t="n">
        <f aca="false">OphrsIn!O29/LinhrsIn!O30</f>
        <v>1.00027789356676</v>
      </c>
      <c r="P30" s="70" t="n">
        <f aca="false">OphrsIn!P29/LinhrsIn!P30</f>
        <v>0.941129032258065</v>
      </c>
      <c r="Q30" s="70" t="n">
        <f aca="false">OphrsIn!Q29/LinhrsIn!Q30</f>
        <v>0.977945131791286</v>
      </c>
      <c r="R30" s="70" t="n">
        <f aca="false">OphrsIn!R29/LinhrsIn!R30</f>
        <v>0.995933734939759</v>
      </c>
      <c r="S30" s="70" t="n">
        <f aca="false">OphrsIn!S29/LinhrsIn!S30</f>
        <v>1</v>
      </c>
      <c r="T30" s="70" t="n">
        <f aca="false">OphrsIn!T29/LinhrsIn!T30</f>
        <v>0.975406419341392</v>
      </c>
      <c r="U30" s="70" t="n">
        <f aca="false">OphrsIn!U29/LinhrsIn!U30</f>
        <v>0.938827641839204</v>
      </c>
      <c r="V30" s="70" t="n">
        <f aca="false">OphrsIn!V29/LinhrsIn!V30</f>
        <v>0.990825688073394</v>
      </c>
      <c r="W30" s="70" t="n">
        <f aca="false">OphrsIn!W29/LinhrsIn!W30</f>
        <v>0.999460116075044</v>
      </c>
      <c r="X30" s="70" t="n">
        <f aca="false">OphrsIn!X29/LinhrsIn!X30</f>
        <v>0.981589278462163</v>
      </c>
      <c r="Y30" s="70" t="n">
        <f aca="false">OphrsIn!Y29/LinhrsIn!Y30</f>
        <v>0.987533644992209</v>
      </c>
      <c r="Z30" s="70" t="n">
        <f aca="false">OphrsIn!Z29/LinhrsIn!Z30</f>
        <v>0.989057011618482</v>
      </c>
      <c r="AA30" s="70" t="n">
        <f aca="false">OphrsIn!AA29/LinhrsIn!AA30</f>
        <v>1</v>
      </c>
      <c r="AB30" s="70" t="n">
        <f aca="false">OphrsIn!AB29/LinhrsIn!AB30</f>
        <v>1</v>
      </c>
      <c r="AC30" s="70" t="n">
        <f aca="false">IF(LinhrsIn!AC30&gt;0,OphrsIn!AC29/LinhrsIn!AC30,0)</f>
        <v>0.995832212960473</v>
      </c>
      <c r="AD30" s="70" t="n">
        <f aca="false">IF(LinhrsIn!AD30&gt;0,OphrsIn!AD29/LinhrsIn!AD30,0)</f>
        <v>0.995015105740181</v>
      </c>
      <c r="AE30" s="70" t="n">
        <f aca="false">IF(LinhrsIn!AE30&gt;0,OphrsIn!AE29/LinhrsIn!AE30,0)</f>
        <v>0.996009243778033</v>
      </c>
      <c r="AF30" s="70"/>
      <c r="AG30" s="70"/>
      <c r="AH30" s="70"/>
      <c r="AI30" s="70"/>
      <c r="AJ30" s="70"/>
      <c r="AK30" s="70"/>
      <c r="AL30" s="70"/>
      <c r="AM30" s="70"/>
      <c r="AN30" s="70"/>
      <c r="AO30" s="70" t="n">
        <f aca="false">AVERAGE(E30:P30)</f>
        <v>0.993232324042986</v>
      </c>
      <c r="AP30" s="70" t="n">
        <f aca="false">AVERAGE(Q30:AB30)</f>
        <v>0.986381555594411</v>
      </c>
      <c r="AQ30" s="70" t="n">
        <f aca="false">AVERAGE(AC30:AN30)</f>
        <v>0.995618854159563</v>
      </c>
      <c r="AR30" s="70" t="n">
        <f aca="false">AVERAGE(E30:G30)</f>
        <v>0.997063834766673</v>
      </c>
      <c r="AS30" s="70" t="n">
        <f aca="false">AVERAGE(H30:J30)</f>
        <v>0.997914346138068</v>
      </c>
      <c r="AT30" s="70" t="n">
        <f aca="false">AVERAGE(K30:M30)</f>
        <v>0.997482139992261</v>
      </c>
      <c r="AU30" s="70" t="n">
        <f aca="false">AVERAGE(N30:P30)</f>
        <v>0.980468975274943</v>
      </c>
      <c r="AV30" s="70" t="n">
        <f aca="false">AVERAGE(Q30:S30)</f>
        <v>0.991292955577015</v>
      </c>
      <c r="AW30" s="70" t="n">
        <f aca="false">AVERAGE(T30:V30)</f>
        <v>0.96835324975133</v>
      </c>
      <c r="AX30" s="70" t="n">
        <f aca="false">AVERAGE(W30:Y30)</f>
        <v>0.989527679843139</v>
      </c>
      <c r="AY30" s="70" t="n">
        <f aca="false">AVERAGE(Z30:AB30)</f>
        <v>0.996352337206161</v>
      </c>
      <c r="AZ30" s="70" t="n">
        <f aca="false">AVERAGE(AC30:AE30)</f>
        <v>0.995618854159563</v>
      </c>
    </row>
    <row r="31" customFormat="false" ht="12.75" hidden="false" customHeight="false" outlineLevel="0" collapsed="false">
      <c r="A31" s="69" t="s">
        <v>27</v>
      </c>
      <c r="B31" s="69" t="n">
        <v>2</v>
      </c>
      <c r="C31" s="69" t="n">
        <v>21</v>
      </c>
      <c r="D31" s="70" t="n">
        <f aca="false">OphrsIn!D30/LinhrsIn!D31</f>
        <v>0.957632817753867</v>
      </c>
      <c r="E31" s="70" t="n">
        <f aca="false">OphrsIn!E30/LinhrsIn!E31</f>
        <v>0.997715053763441</v>
      </c>
      <c r="F31" s="70" t="n">
        <f aca="false">OphrsIn!F30/LinhrsIn!F31</f>
        <v>0.965789851947679</v>
      </c>
      <c r="G31" s="70" t="n">
        <f aca="false">OphrsIn!G30/LinhrsIn!G31</f>
        <v>0.973111051357892</v>
      </c>
      <c r="H31" s="70" t="n">
        <f aca="false">OphrsIn!H30/LinhrsIn!H31</f>
        <v>0.892588464753413</v>
      </c>
      <c r="I31" s="70" t="n">
        <v>0.991934399784917</v>
      </c>
      <c r="J31" s="70" t="n">
        <f aca="false">OphrsIn!J30/LinhrsIn!J31</f>
        <v>0.998193942761878</v>
      </c>
      <c r="K31" s="70" t="n">
        <f aca="false">OphrsIn!K30/LinhrsIn!K31</f>
        <v>0.99757117797868</v>
      </c>
      <c r="L31" s="70" t="n">
        <f aca="false">OphrsIn!L30/LinhrsIn!L31</f>
        <v>0.997713824636902</v>
      </c>
      <c r="M31" s="70" t="n">
        <f aca="false">OphrsIn!M30/LinhrsIn!M31</f>
        <v>1</v>
      </c>
      <c r="N31" s="70" t="n">
        <f aca="false">OphrsIn!N30/LinhrsIn!N31</f>
        <v>1</v>
      </c>
      <c r="O31" s="70" t="n">
        <f aca="false">OphrsIn!O30/LinhrsIn!O31</f>
        <v>1.00027789356676</v>
      </c>
      <c r="P31" s="70" t="n">
        <f aca="false">OphrsIn!P30/LinhrsIn!P31</f>
        <v>0.997580319935475</v>
      </c>
      <c r="Q31" s="70" t="n">
        <f aca="false">OphrsIn!Q30/LinhrsIn!Q31</f>
        <v>0.99690735511631</v>
      </c>
      <c r="R31" s="70" t="n">
        <f aca="false">OphrsIn!R30/LinhrsIn!R31</f>
        <v>0.996109531647464</v>
      </c>
      <c r="S31" s="70" t="n">
        <f aca="false">OphrsIn!S30/LinhrsIn!S31</f>
        <v>0.97645000672857</v>
      </c>
      <c r="T31" s="70" t="n">
        <f aca="false">OphrsIn!T30/LinhrsIn!T31</f>
        <v>0.972492358988608</v>
      </c>
      <c r="U31" s="70" t="n">
        <f aca="false">OphrsIn!U30/LinhrsIn!U31</f>
        <v>0.993681946498185</v>
      </c>
      <c r="V31" s="70" t="n">
        <f aca="false">OphrsIn!V30/LinhrsIn!V31</f>
        <v>0.995132127955494</v>
      </c>
      <c r="W31" s="70" t="n">
        <f aca="false">OphrsIn!W30/LinhrsIn!W31</f>
        <v>0.961965349214943</v>
      </c>
      <c r="X31" s="70" t="n">
        <f aca="false">OphrsIn!X30/LinhrsIn!X31</f>
        <v>0.993242330044601</v>
      </c>
      <c r="Y31" s="70" t="n">
        <f aca="false">OphrsIn!Y30/LinhrsIn!Y31</f>
        <v>0.99887860947575</v>
      </c>
      <c r="Z31" s="70" t="n">
        <f aca="false">OphrsIn!Z30/LinhrsIn!Z31</f>
        <v>0.989905787348587</v>
      </c>
      <c r="AA31" s="70" t="n">
        <f aca="false">OphrsIn!AA30/LinhrsIn!AA31</f>
        <v>0.991526600916794</v>
      </c>
      <c r="AB31" s="70" t="n">
        <f aca="false">OphrsIn!AB30/LinhrsIn!AB31</f>
        <v>1</v>
      </c>
      <c r="AC31" s="70" t="n">
        <f aca="false">IF(LinhrsIn!AC31&gt;0,OphrsIn!AC30/LinhrsIn!AC31,0)</f>
        <v>0.989516129032258</v>
      </c>
      <c r="AD31" s="70" t="n">
        <f aca="false">IF(LinhrsIn!AD31&gt;0,OphrsIn!AD30/LinhrsIn!AD31,0)</f>
        <v>0.981568212720955</v>
      </c>
      <c r="AE31" s="70" t="n">
        <f aca="false">IF(LinhrsIn!AE31&gt;0,OphrsIn!AE30/LinhrsIn!AE31,0)</f>
        <v>0.994593632224288</v>
      </c>
      <c r="AF31" s="70"/>
      <c r="AG31" s="70"/>
      <c r="AH31" s="70"/>
      <c r="AI31" s="70"/>
      <c r="AJ31" s="70"/>
      <c r="AK31" s="70"/>
      <c r="AL31" s="70"/>
      <c r="AM31" s="70"/>
      <c r="AN31" s="70"/>
      <c r="AO31" s="70" t="n">
        <f aca="false">AVERAGE(E31:P31)</f>
        <v>0.98437299837392</v>
      </c>
      <c r="AP31" s="70" t="n">
        <f aca="false">AVERAGE(Q31:AB31)</f>
        <v>0.988857666994609</v>
      </c>
      <c r="AQ31" s="70" t="n">
        <f aca="false">AVERAGE(AC31:AN31)</f>
        <v>0.988559324659167</v>
      </c>
      <c r="AR31" s="70" t="n">
        <f aca="false">AVERAGE(E31:G31)</f>
        <v>0.978871985689671</v>
      </c>
      <c r="AS31" s="70" t="n">
        <f aca="false">AVERAGE(H31:J31)</f>
        <v>0.960905602433403</v>
      </c>
      <c r="AT31" s="70" t="n">
        <f aca="false">AVERAGE(K31:M31)</f>
        <v>0.998428334205194</v>
      </c>
      <c r="AU31" s="70" t="n">
        <f aca="false">AVERAGE(N31:P31)</f>
        <v>0.999286071167413</v>
      </c>
      <c r="AV31" s="70" t="n">
        <f aca="false">AVERAGE(Q31:S31)</f>
        <v>0.989822297830781</v>
      </c>
      <c r="AW31" s="70" t="n">
        <f aca="false">AVERAGE(T31:V31)</f>
        <v>0.987102144480762</v>
      </c>
      <c r="AX31" s="70" t="n">
        <f aca="false">AVERAGE(W31:Y31)</f>
        <v>0.984695429578431</v>
      </c>
      <c r="AY31" s="70" t="n">
        <f aca="false">AVERAGE(Z31:AB31)</f>
        <v>0.99381079608846</v>
      </c>
      <c r="AZ31" s="70" t="n">
        <f aca="false">AVERAGE(AC31:AE31)</f>
        <v>0.988559324659167</v>
      </c>
    </row>
    <row r="32" customFormat="false" ht="12.75" hidden="false" customHeight="false" outlineLevel="0" collapsed="false">
      <c r="A32" s="69" t="s">
        <v>27</v>
      </c>
      <c r="B32" s="69" t="n">
        <v>2</v>
      </c>
      <c r="C32" s="69" t="n">
        <v>22</v>
      </c>
      <c r="D32" s="70" t="n">
        <f aca="false">OphrsIn!D31/LinhrsIn!D32</f>
        <v>0.997311827956989</v>
      </c>
      <c r="E32" s="70" t="n">
        <f aca="false">OphrsIn!E31/LinhrsIn!E32</f>
        <v>0.98239010619707</v>
      </c>
      <c r="F32" s="70" t="n">
        <f aca="false">OphrsIn!F31/LinhrsIn!F32</f>
        <v>0.974344191409628</v>
      </c>
      <c r="G32" s="70" t="n">
        <f aca="false">OphrsIn!G31/LinhrsIn!G32</f>
        <v>0.95255376344086</v>
      </c>
      <c r="H32" s="70" t="n">
        <f aca="false">OphrsIn!H31/LinhrsIn!H32</f>
        <v>0.972210643323607</v>
      </c>
      <c r="I32" s="70" t="n">
        <v>0.90146525070574</v>
      </c>
      <c r="J32" s="70" t="n">
        <f aca="false">OphrsIn!J31/LinhrsIn!J32</f>
        <v>0.95832754549243</v>
      </c>
      <c r="K32" s="70" t="n">
        <f aca="false">OphrsIn!K31/LinhrsIn!K32</f>
        <v>0.981632038542608</v>
      </c>
      <c r="L32" s="70" t="n">
        <f aca="false">OphrsIn!L31/LinhrsIn!L32</f>
        <v>0.994477370689655</v>
      </c>
      <c r="M32" s="70" t="n">
        <f aca="false">OphrsIn!M31/LinhrsIn!M32</f>
        <v>0.97986770204199</v>
      </c>
      <c r="N32" s="70" t="n">
        <f aca="false">OphrsIn!N31/LinhrsIn!N32</f>
        <v>0.998924442054316</v>
      </c>
      <c r="O32" s="70" t="n">
        <f aca="false">OphrsIn!O31/LinhrsIn!O32</f>
        <v>0.999583333333333</v>
      </c>
      <c r="P32" s="70" t="n">
        <f aca="false">OphrsIn!P31/LinhrsIn!P32</f>
        <v>0.976209677419355</v>
      </c>
      <c r="Q32" s="70" t="n">
        <f aca="false">OphrsIn!Q31/LinhrsIn!Q32</f>
        <v>0.994617868675996</v>
      </c>
      <c r="R32" s="70" t="n">
        <f aca="false">OphrsIn!R31/LinhrsIn!R32</f>
        <v>0.995078299776286</v>
      </c>
      <c r="S32" s="70" t="n">
        <f aca="false">OphrsIn!S31/LinhrsIn!S32</f>
        <v>0.99610162656271</v>
      </c>
      <c r="T32" s="70" t="n">
        <f aca="false">OphrsIn!T31/LinhrsIn!T32</f>
        <v>0.994716351501668</v>
      </c>
      <c r="U32" s="70" t="n">
        <f aca="false">OphrsIn!U31/LinhrsIn!U32</f>
        <v>0.998790159967738</v>
      </c>
      <c r="V32" s="70" t="n">
        <f aca="false">OphrsIn!V31/LinhrsIn!V32</f>
        <v>0.999027507641011</v>
      </c>
      <c r="W32" s="70" t="n">
        <f aca="false">OphrsIn!W31/LinhrsIn!W32</f>
        <v>0.998251042647652</v>
      </c>
      <c r="X32" s="70" t="n">
        <f aca="false">OphrsIn!X31/LinhrsIn!X32</f>
        <v>0.807863802188893</v>
      </c>
      <c r="Y32" s="70" t="n">
        <f aca="false">OphrsIn!Y31/LinhrsIn!Y32</f>
        <v>0.997892962494732</v>
      </c>
      <c r="Z32" s="70" t="n">
        <f aca="false">OphrsIn!Z31/LinhrsIn!Z32</f>
        <v>0.95934693877551</v>
      </c>
      <c r="AA32" s="70" t="n">
        <f aca="false">OphrsIn!AA31/LinhrsIn!AA32</f>
        <v>0.605032618825722</v>
      </c>
      <c r="AB32" s="70" t="n">
        <f aca="false">OphrsIn!AB31/LinhrsIn!AB32</f>
        <v>1</v>
      </c>
      <c r="AC32" s="70" t="n">
        <f aca="false">IF(LinhrsIn!AC32&gt;0,OphrsIn!AC31/LinhrsIn!AC32,0)</f>
        <v>0.998118026616481</v>
      </c>
      <c r="AD32" s="70" t="n">
        <f aca="false">IF(LinhrsIn!AD32&gt;0,OphrsIn!AD31/LinhrsIn!AD32,0)</f>
        <v>0.99442014779068</v>
      </c>
      <c r="AE32" s="70" t="n">
        <f aca="false">IF(LinhrsIn!AE32&gt;0,OphrsIn!AE31/LinhrsIn!AE32,0)</f>
        <v>0.927390210569073</v>
      </c>
      <c r="AF32" s="70"/>
      <c r="AG32" s="70"/>
      <c r="AH32" s="70"/>
      <c r="AI32" s="70"/>
      <c r="AJ32" s="70"/>
      <c r="AK32" s="70"/>
      <c r="AL32" s="70"/>
      <c r="AM32" s="70"/>
      <c r="AN32" s="70"/>
      <c r="AO32" s="70" t="n">
        <f aca="false">AVERAGE(E32:P32)</f>
        <v>0.972665505387549</v>
      </c>
      <c r="AP32" s="70" t="n">
        <f aca="false">AVERAGE(Q32:AB32)</f>
        <v>0.94555993158816</v>
      </c>
      <c r="AQ32" s="70" t="n">
        <f aca="false">AVERAGE(AC32:AN32)</f>
        <v>0.973309461658745</v>
      </c>
      <c r="AR32" s="70" t="n">
        <f aca="false">AVERAGE(E32:G32)</f>
        <v>0.969762687015853</v>
      </c>
      <c r="AS32" s="70" t="n">
        <f aca="false">AVERAGE(H32:J32)</f>
        <v>0.944001146507259</v>
      </c>
      <c r="AT32" s="70" t="n">
        <f aca="false">AVERAGE(K32:M32)</f>
        <v>0.985325703758084</v>
      </c>
      <c r="AU32" s="70" t="n">
        <f aca="false">AVERAGE(N32:P32)</f>
        <v>0.991572484269001</v>
      </c>
      <c r="AV32" s="70" t="n">
        <f aca="false">AVERAGE(Q32:S32)</f>
        <v>0.995265931671664</v>
      </c>
      <c r="AW32" s="70" t="n">
        <f aca="false">AVERAGE(T32:V32)</f>
        <v>0.997511339703472</v>
      </c>
      <c r="AX32" s="70" t="n">
        <f aca="false">AVERAGE(W32:Y32)</f>
        <v>0.934669269110426</v>
      </c>
      <c r="AY32" s="70" t="n">
        <f aca="false">AVERAGE(Z32:AB32)</f>
        <v>0.854793185867078</v>
      </c>
      <c r="AZ32" s="70" t="n">
        <f aca="false">AVERAGE(AC32:AE32)</f>
        <v>0.973309461658745</v>
      </c>
    </row>
    <row r="33" customFormat="false" ht="12.75" hidden="false" customHeight="false" outlineLevel="0" collapsed="false">
      <c r="A33" s="69" t="s">
        <v>27</v>
      </c>
      <c r="B33" s="69" t="n">
        <v>2</v>
      </c>
      <c r="C33" s="69" t="n">
        <v>23</v>
      </c>
      <c r="D33" s="70" t="n">
        <f aca="false">OphrsIn!D32/LinhrsIn!D33</f>
        <v>0.992204301075269</v>
      </c>
      <c r="E33" s="70" t="n">
        <f aca="false">OphrsIn!E32/LinhrsIn!E33</f>
        <v>0.954698212125286</v>
      </c>
      <c r="F33" s="70" t="n">
        <f aca="false">OphrsIn!F32/LinhrsIn!F33</f>
        <v>0.999712271615595</v>
      </c>
      <c r="G33" s="70" t="n">
        <f aca="false">OphrsIn!G32/LinhrsIn!G33</f>
        <v>0.99986559139785</v>
      </c>
      <c r="H33" s="70" t="n">
        <f aca="false">OphrsIn!H32/LinhrsIn!H33</f>
        <v>0.633875225788523</v>
      </c>
      <c r="I33" s="70" t="n">
        <v>0.949455571985482</v>
      </c>
      <c r="J33" s="70" t="n">
        <f aca="false">OphrsIn!J32/LinhrsIn!J33</f>
        <v>0.945131268231699</v>
      </c>
      <c r="K33" s="70" t="n">
        <f aca="false">OphrsIn!K32/LinhrsIn!K33</f>
        <v>0.998893652330245</v>
      </c>
      <c r="L33" s="70" t="n">
        <f aca="false">OphrsIn!L32/LinhrsIn!L33</f>
        <v>0.706458735854264</v>
      </c>
      <c r="M33" s="70" t="n">
        <f aca="false">OphrsIn!M32/LinhrsIn!M33</f>
        <v>1</v>
      </c>
      <c r="N33" s="70" t="n">
        <f aca="false">OphrsIn!N32/LinhrsIn!N33</f>
        <v>0.998924586637989</v>
      </c>
      <c r="O33" s="70" t="n">
        <f aca="false">OphrsIn!O32/LinhrsIn!O33</f>
        <v>0.899847201000139</v>
      </c>
      <c r="P33" s="70" t="n">
        <f aca="false">OphrsIn!P32/LinhrsIn!P33</f>
        <v>0.981854838709677</v>
      </c>
      <c r="Q33" s="70" t="n">
        <f aca="false">OphrsIn!Q32/LinhrsIn!Q33</f>
        <v>0.748994488306272</v>
      </c>
      <c r="R33" s="70" t="n">
        <f aca="false">OphrsIn!R32/LinhrsIn!R33</f>
        <v>0.8046078865751</v>
      </c>
      <c r="S33" s="70" t="n">
        <f aca="false">OphrsIn!S32/LinhrsIn!S33</f>
        <v>0.994752421959096</v>
      </c>
      <c r="T33" s="70" t="n">
        <f aca="false">OphrsIn!T32/LinhrsIn!T33</f>
        <v>0.95400861470057</v>
      </c>
      <c r="U33" s="70" t="n">
        <f aca="false">OphrsIn!U32/LinhrsIn!U33</f>
        <v>0.989111439709638</v>
      </c>
      <c r="V33" s="70" t="n">
        <f aca="false">OphrsIn!V32/LinhrsIn!V33</f>
        <v>1</v>
      </c>
      <c r="W33" s="70" t="n">
        <f aca="false">OphrsIn!W32/LinhrsIn!W33</f>
        <v>0.999596394457151</v>
      </c>
      <c r="X33" s="70" t="n">
        <f aca="false">OphrsIn!X32/LinhrsIn!X33</f>
        <v>0.991505999730349</v>
      </c>
      <c r="Y33" s="70" t="n">
        <f aca="false">OphrsIn!Y32/LinhrsIn!Y33</f>
        <v>0.962244544509872</v>
      </c>
      <c r="Z33" s="70" t="n">
        <f aca="false">OphrsIn!Z32/LinhrsIn!Z33</f>
        <v>0.999322217703674</v>
      </c>
      <c r="AA33" s="70" t="n">
        <f aca="false">OphrsIn!AA32/LinhrsIn!AA33</f>
        <v>0.994569877107745</v>
      </c>
      <c r="AB33" s="70" t="n">
        <f aca="false">OphrsIn!AB32/LinhrsIn!AB33</f>
        <v>0.965702757229321</v>
      </c>
      <c r="AC33" s="70" t="n">
        <f aca="false">IF(LinhrsIn!AC33&gt;0,OphrsIn!AC32/LinhrsIn!AC33,0)</f>
        <v>0.996101102446894</v>
      </c>
      <c r="AD33" s="70" t="n">
        <f aca="false">IF(LinhrsIn!AD33&gt;0,OphrsIn!AD32/LinhrsIn!AD33,0)</f>
        <v>0.955039227519614</v>
      </c>
      <c r="AE33" s="70" t="n">
        <f aca="false">IF(LinhrsIn!AE33&gt;0,OphrsIn!AE32/LinhrsIn!AE33,0)</f>
        <v>0.994926559813503</v>
      </c>
      <c r="AF33" s="70"/>
      <c r="AG33" s="70"/>
      <c r="AH33" s="70"/>
      <c r="AI33" s="70"/>
      <c r="AJ33" s="70"/>
      <c r="AK33" s="70"/>
      <c r="AL33" s="70"/>
      <c r="AM33" s="70"/>
      <c r="AN33" s="70"/>
      <c r="AO33" s="70" t="n">
        <f aca="false">AVERAGE(E33:P33)</f>
        <v>0.922393096306396</v>
      </c>
      <c r="AP33" s="70" t="n">
        <f aca="false">AVERAGE(Q33:AB33)</f>
        <v>0.950368053499065</v>
      </c>
      <c r="AQ33" s="70" t="n">
        <f aca="false">AVERAGE(AC33:AN33)</f>
        <v>0.982022296593337</v>
      </c>
      <c r="AR33" s="70" t="n">
        <f aca="false">AVERAGE(E33:G33)</f>
        <v>0.98475869171291</v>
      </c>
      <c r="AS33" s="70" t="n">
        <f aca="false">AVERAGE(H33:J33)</f>
        <v>0.842820688668568</v>
      </c>
      <c r="AT33" s="70" t="n">
        <f aca="false">AVERAGE(K33:M33)</f>
        <v>0.901784129394836</v>
      </c>
      <c r="AU33" s="70" t="n">
        <f aca="false">AVERAGE(N33:P33)</f>
        <v>0.960208875449268</v>
      </c>
      <c r="AV33" s="70" t="n">
        <f aca="false">AVERAGE(Q33:S33)</f>
        <v>0.849451598946822</v>
      </c>
      <c r="AW33" s="70" t="n">
        <f aca="false">AVERAGE(T33:V33)</f>
        <v>0.981040018136736</v>
      </c>
      <c r="AX33" s="70" t="n">
        <f aca="false">AVERAGE(W33:Y33)</f>
        <v>0.984448979565791</v>
      </c>
      <c r="AY33" s="70" t="n">
        <f aca="false">AVERAGE(Z33:AB33)</f>
        <v>0.986531617346913</v>
      </c>
      <c r="AZ33" s="70" t="n">
        <f aca="false">AVERAGE(AC33:AE33)</f>
        <v>0.982022296593337</v>
      </c>
    </row>
    <row r="34" customFormat="false" ht="12.75" hidden="false" customHeight="false" outlineLevel="0" collapsed="false">
      <c r="A34" s="69" t="s">
        <v>27</v>
      </c>
      <c r="B34" s="69" t="n">
        <v>2</v>
      </c>
      <c r="C34" s="69" t="n">
        <v>24</v>
      </c>
      <c r="D34" s="70" t="n">
        <f aca="false">OphrsIn!D33/LinhrsIn!D34</f>
        <v>0.986424731182796</v>
      </c>
      <c r="E34" s="70" t="n">
        <f aca="false">OphrsIn!E33/LinhrsIn!E34</f>
        <v>0.975225528477178</v>
      </c>
      <c r="F34" s="70" t="n">
        <f aca="false">OphrsIn!F33/LinhrsIn!F34</f>
        <v>0.992670307559644</v>
      </c>
      <c r="G34" s="70" t="n">
        <f aca="false">OphrsIn!G33/LinhrsIn!G34</f>
        <v>1</v>
      </c>
      <c r="H34" s="70" t="n">
        <f aca="false">OphrsIn!H33/LinhrsIn!H34</f>
        <v>0.962004175365345</v>
      </c>
      <c r="I34" s="70" t="n">
        <v>1.00667756881984</v>
      </c>
      <c r="J34" s="70" t="n">
        <f aca="false">OphrsIn!J33/LinhrsIn!J34</f>
        <v>0.980089736399327</v>
      </c>
      <c r="K34" s="70" t="n">
        <f aca="false">OphrsIn!K33/LinhrsIn!K34</f>
        <v>0.985692457285734</v>
      </c>
      <c r="L34" s="70" t="n">
        <f aca="false">OphrsIn!L33/LinhrsIn!L34</f>
        <v>0.997171336206897</v>
      </c>
      <c r="M34" s="70" t="n">
        <f aca="false">OphrsIn!M33/LinhrsIn!M34</f>
        <v>0.965358931552588</v>
      </c>
      <c r="N34" s="70" t="n">
        <f aca="false">OphrsIn!N33/LinhrsIn!N34</f>
        <v>0.999596774193548</v>
      </c>
      <c r="O34" s="70" t="n">
        <f aca="false">OphrsIn!O33/LinhrsIn!O34</f>
        <v>0.917071815529935</v>
      </c>
      <c r="P34" s="70" t="n">
        <f aca="false">OphrsIn!P33/LinhrsIn!P34</f>
        <v>0.915714477752386</v>
      </c>
      <c r="Q34" s="70" t="n">
        <f aca="false">OphrsIn!Q33/LinhrsIn!Q34</f>
        <v>0.853757069754915</v>
      </c>
      <c r="R34" s="70" t="n">
        <f aca="false">OphrsIn!R33/LinhrsIn!R34</f>
        <v>0.788131802594305</v>
      </c>
      <c r="S34" s="70" t="n">
        <f aca="false">OphrsIn!S33/LinhrsIn!S34</f>
        <v>0.959322033898305</v>
      </c>
      <c r="T34" s="70" t="n">
        <f aca="false">OphrsIn!T33/LinhrsIn!T34</f>
        <v>0.972616487455197</v>
      </c>
      <c r="U34" s="70" t="n">
        <f aca="false">OphrsIn!U33/LinhrsIn!U34</f>
        <v>0.984267849939492</v>
      </c>
      <c r="V34" s="70" t="n">
        <f aca="false">OphrsIn!V33/LinhrsIn!V34</f>
        <v>0.996197718631179</v>
      </c>
      <c r="W34" s="70" t="n">
        <f aca="false">OphrsIn!W33/LinhrsIn!W34</f>
        <v>0.300057045065602</v>
      </c>
      <c r="X34" s="70" t="n">
        <f aca="false">OphrsIn!X33/LinhrsIn!X34</f>
        <v>0.993930401942271</v>
      </c>
      <c r="Y34" s="70" t="n">
        <f aca="false">OphrsIn!Y33/LinhrsIn!Y34</f>
        <v>0.995929824561404</v>
      </c>
      <c r="Z34" s="70" t="n">
        <f aca="false">OphrsIn!Z33/LinhrsIn!Z34</f>
        <v>0.997443143587673</v>
      </c>
      <c r="AA34" s="70" t="n">
        <f aca="false">OphrsIn!AA33/LinhrsIn!AA34</f>
        <v>0.998888888888889</v>
      </c>
      <c r="AB34" s="70" t="n">
        <f aca="false">OphrsIn!AB33/LinhrsIn!AB34</f>
        <v>1</v>
      </c>
      <c r="AC34" s="70" t="n">
        <f aca="false">IF(LinhrsIn!AC34&gt;0,OphrsIn!AC33/LinhrsIn!AC34,0)</f>
        <v>0.989773950484392</v>
      </c>
      <c r="AD34" s="70" t="n">
        <f aca="false">IF(LinhrsIn!AD34&gt;0,OphrsIn!AD33/LinhrsIn!AD34,0)</f>
        <v>0.980693815987934</v>
      </c>
      <c r="AE34" s="70" t="n">
        <f aca="false">IF(LinhrsIn!AE34&gt;0,OphrsIn!AE33/LinhrsIn!AE34,0)</f>
        <v>0.993477667446575</v>
      </c>
      <c r="AF34" s="70"/>
      <c r="AG34" s="70"/>
      <c r="AH34" s="70"/>
      <c r="AI34" s="70"/>
      <c r="AJ34" s="70"/>
      <c r="AK34" s="70"/>
      <c r="AL34" s="70"/>
      <c r="AM34" s="70"/>
      <c r="AN34" s="70"/>
      <c r="AO34" s="70" t="n">
        <f aca="false">AVERAGE(E34:P34)</f>
        <v>0.974772759095202</v>
      </c>
      <c r="AP34" s="70" t="n">
        <f aca="false">AVERAGE(Q34:AB34)</f>
        <v>0.903378522193269</v>
      </c>
      <c r="AQ34" s="70" t="n">
        <f aca="false">AVERAGE(AC34:AN34)</f>
        <v>0.9879818113063</v>
      </c>
      <c r="AR34" s="70" t="n">
        <f aca="false">AVERAGE(E34:G34)</f>
        <v>0.989298612012274</v>
      </c>
      <c r="AS34" s="70" t="n">
        <f aca="false">AVERAGE(H34:J34)</f>
        <v>0.982923826861505</v>
      </c>
      <c r="AT34" s="70" t="n">
        <f aca="false">AVERAGE(K34:M34)</f>
        <v>0.982740908348406</v>
      </c>
      <c r="AU34" s="70" t="n">
        <f aca="false">AVERAGE(N34:P34)</f>
        <v>0.944127689158623</v>
      </c>
      <c r="AV34" s="70" t="n">
        <f aca="false">AVERAGE(Q34:S34)</f>
        <v>0.867070302082508</v>
      </c>
      <c r="AW34" s="70" t="n">
        <f aca="false">AVERAGE(T34:V34)</f>
        <v>0.984360685341956</v>
      </c>
      <c r="AX34" s="70" t="n">
        <f aca="false">AVERAGE(W34:Y34)</f>
        <v>0.763305757189759</v>
      </c>
      <c r="AY34" s="70" t="n">
        <f aca="false">AVERAGE(Z34:AB34)</f>
        <v>0.998777344158854</v>
      </c>
      <c r="AZ34" s="70" t="n">
        <f aca="false">AVERAGE(AC34:AE34)</f>
        <v>0.9879818113063</v>
      </c>
    </row>
    <row r="35" customFormat="false" ht="12.75" hidden="false" customHeight="false" outlineLevel="0" collapsed="false">
      <c r="A35" s="69" t="s">
        <v>27</v>
      </c>
      <c r="B35" s="69" t="n">
        <v>2</v>
      </c>
      <c r="C35" s="69" t="n">
        <v>25</v>
      </c>
      <c r="D35" s="70" t="n">
        <f aca="false">OphrsIn!D34/LinhrsIn!D35</f>
        <v>0.976340906035758</v>
      </c>
      <c r="E35" s="70" t="n">
        <f aca="false">OphrsIn!E34/LinhrsIn!E35</f>
        <v>0.990857757461683</v>
      </c>
      <c r="F35" s="70" t="n">
        <f aca="false">OphrsIn!F34/LinhrsIn!F35</f>
        <v>0.995822529530395</v>
      </c>
      <c r="G35" s="70" t="n">
        <f aca="false">OphrsIn!G34/LinhrsIn!G35</f>
        <v>0.99986559139785</v>
      </c>
      <c r="H35" s="70" t="n">
        <f aca="false">OphrsIn!H34/LinhrsIn!H35</f>
        <v>0.987772683062387</v>
      </c>
      <c r="I35" s="70" t="n">
        <v>0.994085226508939</v>
      </c>
      <c r="J35" s="70" t="n">
        <f aca="false">OphrsIn!J34/LinhrsIn!J35</f>
        <v>0.989651796951475</v>
      </c>
      <c r="K35" s="70" t="n">
        <f aca="false">OphrsIn!K34/LinhrsIn!K35</f>
        <v>0.986122675548154</v>
      </c>
      <c r="L35" s="70" t="n">
        <f aca="false">OphrsIn!L34/LinhrsIn!L35</f>
        <v>0.992183288409704</v>
      </c>
      <c r="M35" s="70" t="n">
        <f aca="false">OphrsIn!M34/LinhrsIn!M35</f>
        <v>0.963261898135263</v>
      </c>
      <c r="N35" s="70" t="n">
        <f aca="false">OphrsIn!N34/LinhrsIn!N35</f>
        <v>0.981717972845813</v>
      </c>
      <c r="O35" s="70" t="n">
        <f aca="false">OphrsIn!O34/LinhrsIn!O35</f>
        <v>0.999861111111111</v>
      </c>
      <c r="P35" s="70" t="n">
        <f aca="false">OphrsIn!P34/LinhrsIn!P35</f>
        <v>0.906439037505041</v>
      </c>
      <c r="Q35" s="70" t="n">
        <f aca="false">OphrsIn!Q34/LinhrsIn!Q35</f>
        <v>0.905812701829925</v>
      </c>
      <c r="R35" s="70" t="n">
        <f aca="false">OphrsIn!R34/LinhrsIn!R35</f>
        <v>0.998508575689784</v>
      </c>
      <c r="S35" s="70" t="n">
        <f aca="false">OphrsIn!S34/LinhrsIn!S35</f>
        <v>0.995697768217263</v>
      </c>
      <c r="T35" s="70" t="n">
        <f aca="false">OphrsIn!T34/LinhrsIn!T35</f>
        <v>0.994282447112636</v>
      </c>
      <c r="U35" s="70" t="n">
        <f aca="false">OphrsIn!U34/LinhrsIn!U35</f>
        <v>0.995159989244421</v>
      </c>
      <c r="V35" s="70" t="n">
        <f aca="false">OphrsIn!V34/LinhrsIn!V35</f>
        <v>0.939149763823284</v>
      </c>
      <c r="W35" s="70" t="n">
        <f aca="false">OphrsIn!W34/LinhrsIn!W35</f>
        <v>0.98547020045742</v>
      </c>
      <c r="X35" s="70" t="n">
        <f aca="false">OphrsIn!X34/LinhrsIn!X35</f>
        <v>0.994067682351355</v>
      </c>
      <c r="Y35" s="70" t="n">
        <f aca="false">OphrsIn!Y34/LinhrsIn!Y35</f>
        <v>0.999157894736842</v>
      </c>
      <c r="Z35" s="70" t="n">
        <f aca="false">OphrsIn!Z34/LinhrsIn!Z35</f>
        <v>0.999192571659265</v>
      </c>
      <c r="AA35" s="70" t="n">
        <f aca="false">OphrsIn!AA34/LinhrsIn!AA35</f>
        <v>1</v>
      </c>
      <c r="AB35" s="70" t="n">
        <f aca="false">OphrsIn!AB34/LinhrsIn!AB35</f>
        <v>1</v>
      </c>
      <c r="AC35" s="70" t="n">
        <f aca="false">IF(LinhrsIn!AC35&gt;0,OphrsIn!AC34/LinhrsIn!AC35,0)</f>
        <v>0.99704261325447</v>
      </c>
      <c r="AD35" s="70" t="n">
        <f aca="false">IF(LinhrsIn!AD35&gt;0,OphrsIn!AD34/LinhrsIn!AD35,0)</f>
        <v>0.995475795505957</v>
      </c>
      <c r="AE35" s="70" t="n">
        <f aca="false">IF(LinhrsIn!AE35&gt;0,OphrsIn!AE34/LinhrsIn!AE35,0)</f>
        <v>0.994449128465807</v>
      </c>
      <c r="AF35" s="70"/>
      <c r="AG35" s="70"/>
      <c r="AH35" s="70"/>
      <c r="AI35" s="70"/>
      <c r="AJ35" s="70"/>
      <c r="AK35" s="70"/>
      <c r="AL35" s="70"/>
      <c r="AM35" s="70"/>
      <c r="AN35" s="70"/>
      <c r="AO35" s="70" t="n">
        <f aca="false">AVERAGE(E35:P35)</f>
        <v>0.982303464038985</v>
      </c>
      <c r="AP35" s="70" t="n">
        <f aca="false">AVERAGE(Q35:AB35)</f>
        <v>0.983874966260183</v>
      </c>
      <c r="AQ35" s="70" t="n">
        <f aca="false">AVERAGE(AC35:AN35)</f>
        <v>0.995655845742078</v>
      </c>
      <c r="AR35" s="70" t="n">
        <f aca="false">AVERAGE(E35:G35)</f>
        <v>0.995515292796643</v>
      </c>
      <c r="AS35" s="70" t="n">
        <f aca="false">AVERAGE(H35:J35)</f>
        <v>0.990503235507601</v>
      </c>
      <c r="AT35" s="70" t="n">
        <f aca="false">AVERAGE(K35:M35)</f>
        <v>0.980522620697707</v>
      </c>
      <c r="AU35" s="70" t="n">
        <f aca="false">AVERAGE(N35:P35)</f>
        <v>0.962672707153988</v>
      </c>
      <c r="AV35" s="70" t="n">
        <f aca="false">AVERAGE(Q35:S35)</f>
        <v>0.966673015245657</v>
      </c>
      <c r="AW35" s="70" t="n">
        <f aca="false">AVERAGE(T35:V35)</f>
        <v>0.976197400060114</v>
      </c>
      <c r="AX35" s="70" t="n">
        <f aca="false">AVERAGE(W35:Y35)</f>
        <v>0.992898592515206</v>
      </c>
      <c r="AY35" s="70" t="n">
        <f aca="false">AVERAGE(Z35:AB35)</f>
        <v>0.999730857219755</v>
      </c>
      <c r="AZ35" s="70" t="n">
        <f aca="false">AVERAGE(AC35:AE35)</f>
        <v>0.995655845742078</v>
      </c>
    </row>
    <row r="36" customFormat="false" ht="12.75" hidden="false" customHeight="false" outlineLevel="0" collapsed="false">
      <c r="A36" s="69" t="s">
        <v>27</v>
      </c>
      <c r="B36" s="69" t="n">
        <v>2</v>
      </c>
      <c r="C36" s="69" t="n">
        <v>26</v>
      </c>
      <c r="D36" s="70" t="n">
        <f aca="false">OphrsIn!D35/LinhrsIn!D36</f>
        <v>0.990725806451613</v>
      </c>
      <c r="E36" s="70" t="n">
        <f aca="false">OphrsIn!E35/LinhrsIn!E36</f>
        <v>0.996102150537634</v>
      </c>
      <c r="F36" s="70" t="n">
        <f aca="false">OphrsIn!F35/LinhrsIn!F36</f>
        <v>0.98782432236556</v>
      </c>
      <c r="G36" s="70" t="n">
        <f aca="false">OphrsIn!G35/LinhrsIn!G36</f>
        <v>0.995564516129032</v>
      </c>
      <c r="H36" s="70" t="n">
        <f aca="false">OphrsIn!H35/LinhrsIn!H36</f>
        <v>0.980547450326525</v>
      </c>
      <c r="I36" s="70" t="n">
        <v>0.964890016920474</v>
      </c>
      <c r="J36" s="70" t="n">
        <f aca="false">OphrsIn!J35/LinhrsIn!J36</f>
        <v>0.9915242462137</v>
      </c>
      <c r="K36" s="70" t="n">
        <f aca="false">OphrsIn!K35/LinhrsIn!K36</f>
        <v>0.974820143884892</v>
      </c>
      <c r="L36" s="70" t="n">
        <f aca="false">OphrsIn!L35/LinhrsIn!L36</f>
        <v>0.90167025862069</v>
      </c>
      <c r="M36" s="70" t="n">
        <f aca="false">OphrsIn!M35/LinhrsIn!M36</f>
        <v>0.999721835883171</v>
      </c>
      <c r="N36" s="70" t="n">
        <f aca="false">OphrsIn!N35/LinhrsIn!N36</f>
        <v>0.979701572792042</v>
      </c>
      <c r="O36" s="70" t="n">
        <f aca="false">OphrsIn!O35/LinhrsIn!O36</f>
        <v>0.999861091818308</v>
      </c>
      <c r="P36" s="70" t="n">
        <f aca="false">OphrsIn!P35/LinhrsIn!P36</f>
        <v>0.999865573329749</v>
      </c>
      <c r="Q36" s="70" t="n">
        <f aca="false">OphrsIn!Q35/LinhrsIn!Q36</f>
        <v>0.962071284465367</v>
      </c>
      <c r="R36" s="70" t="n">
        <f aca="false">OphrsIn!R35/LinhrsIn!R36</f>
        <v>0.931991051454139</v>
      </c>
      <c r="S36" s="70" t="n">
        <f aca="false">OphrsIn!S35/LinhrsIn!S36</f>
        <v>0.926514131897712</v>
      </c>
      <c r="T36" s="70" t="n">
        <f aca="false">OphrsIn!T35/LinhrsIn!T36</f>
        <v>0.529437105112005</v>
      </c>
      <c r="U36" s="70" t="n">
        <f aca="false">OphrsIn!U35/LinhrsIn!U36</f>
        <v>0.993949986555526</v>
      </c>
      <c r="V36" s="70" t="n">
        <f aca="false">OphrsIn!V35/LinhrsIn!V36</f>
        <v>0.998888580161156</v>
      </c>
      <c r="W36" s="70" t="n">
        <f aca="false">OphrsIn!W35/LinhrsIn!W36</f>
        <v>0.991925716592652</v>
      </c>
      <c r="X36" s="70" t="n">
        <f aca="false">OphrsIn!X35/LinhrsIn!X36</f>
        <v>0.994606983955777</v>
      </c>
      <c r="Y36" s="70" t="n">
        <f aca="false">OphrsIn!Y35/LinhrsIn!Y36</f>
        <v>0.999157894736842</v>
      </c>
      <c r="Z36" s="70" t="n">
        <f aca="false">OphrsIn!Z35/LinhrsIn!Z36</f>
        <v>0.982236576503835</v>
      </c>
      <c r="AA36" s="70" t="n">
        <f aca="false">OphrsIn!AA35/LinhrsIn!AA36</f>
        <v>0.999583333333333</v>
      </c>
      <c r="AB36" s="70" t="n">
        <f aca="false">OphrsIn!AB35/LinhrsIn!AB36</f>
        <v>0.999462221027158</v>
      </c>
      <c r="AC36" s="70" t="n">
        <f aca="false">IF(LinhrsIn!AC36&gt;0,OphrsIn!AC35/LinhrsIn!AC36,0)</f>
        <v>0.975797728501893</v>
      </c>
      <c r="AD36" s="70" t="n">
        <f aca="false">IF(LinhrsIn!AD36&gt;0,OphrsIn!AD35/LinhrsIn!AD36,0)</f>
        <v>0.995474430532509</v>
      </c>
      <c r="AE36" s="70" t="n">
        <f aca="false">IF(LinhrsIn!AE36&gt;0,OphrsIn!AE35/LinhrsIn!AE36,0)</f>
        <v>0.995541344380324</v>
      </c>
      <c r="AF36" s="70"/>
      <c r="AG36" s="70"/>
      <c r="AH36" s="70"/>
      <c r="AI36" s="70"/>
      <c r="AJ36" s="70"/>
      <c r="AK36" s="70"/>
      <c r="AL36" s="70"/>
      <c r="AM36" s="70"/>
      <c r="AN36" s="70"/>
      <c r="AO36" s="70" t="n">
        <f aca="false">AVERAGE(E36:P36)</f>
        <v>0.981007764901815</v>
      </c>
      <c r="AP36" s="70" t="n">
        <f aca="false">AVERAGE(Q36:AB36)</f>
        <v>0.942485405482958</v>
      </c>
      <c r="AQ36" s="70" t="n">
        <f aca="false">AVERAGE(AC36:AN36)</f>
        <v>0.988937834471575</v>
      </c>
      <c r="AR36" s="70" t="n">
        <f aca="false">AVERAGE(E36:G36)</f>
        <v>0.993163663010742</v>
      </c>
      <c r="AS36" s="70" t="n">
        <f aca="false">AVERAGE(H36:J36)</f>
        <v>0.978987237820233</v>
      </c>
      <c r="AT36" s="70" t="n">
        <f aca="false">AVERAGE(K36:M36)</f>
        <v>0.958737412796251</v>
      </c>
      <c r="AU36" s="70" t="n">
        <f aca="false">AVERAGE(N36:P36)</f>
        <v>0.993142745980033</v>
      </c>
      <c r="AV36" s="70" t="n">
        <f aca="false">AVERAGE(Q36:S36)</f>
        <v>0.940192155939072</v>
      </c>
      <c r="AW36" s="70" t="n">
        <f aca="false">AVERAGE(T36:V36)</f>
        <v>0.840758557276229</v>
      </c>
      <c r="AX36" s="70" t="n">
        <f aca="false">AVERAGE(W36:Y36)</f>
        <v>0.995230198428424</v>
      </c>
      <c r="AY36" s="70" t="n">
        <f aca="false">AVERAGE(Z36:AB36)</f>
        <v>0.993760710288109</v>
      </c>
      <c r="AZ36" s="70" t="n">
        <f aca="false">AVERAGE(AC36:AE36)</f>
        <v>0.988937834471575</v>
      </c>
    </row>
    <row r="37" customFormat="false" ht="12.75" hidden="false" customHeight="false" outlineLevel="0" collapsed="false">
      <c r="A37" s="69" t="s">
        <v>27</v>
      </c>
      <c r="B37" s="69" t="n">
        <v>2</v>
      </c>
      <c r="C37" s="69" t="n">
        <v>27</v>
      </c>
      <c r="D37" s="70" t="n">
        <f aca="false">OphrsIn!D36/LinhrsIn!D37</f>
        <v>0.614464612354017</v>
      </c>
      <c r="E37" s="70" t="n">
        <f aca="false">OphrsIn!E36/LinhrsIn!E37</f>
        <v>0.413811780636425</v>
      </c>
      <c r="F37" s="70" t="n">
        <f aca="false">OphrsIn!F36/LinhrsIn!F37</f>
        <v>0.947701149425287</v>
      </c>
      <c r="G37" s="70" t="n">
        <f aca="false">OphrsIn!G36/LinhrsIn!G37</f>
        <v>0.986152191449314</v>
      </c>
      <c r="H37" s="70" t="n">
        <f aca="false">OphrsIn!H36/LinhrsIn!H37</f>
        <v>0.992424242424242</v>
      </c>
      <c r="I37" s="70" t="n">
        <v>0.971108410962603</v>
      </c>
      <c r="J37" s="70" t="n">
        <f aca="false">OphrsIn!J36/LinhrsIn!J37</f>
        <v>0.993605782596608</v>
      </c>
      <c r="K37" s="70" t="n">
        <f aca="false">OphrsIn!K36/LinhrsIn!K37</f>
        <v>0.998755186721992</v>
      </c>
      <c r="L37" s="70" t="n">
        <f aca="false">OphrsIn!L36/LinhrsIn!L37</f>
        <v>0.943957968476357</v>
      </c>
      <c r="M37" s="70" t="n">
        <f aca="false">OphrsIn!M36/LinhrsIn!M37</f>
        <v>0.976356050069541</v>
      </c>
      <c r="N37" s="70" t="n">
        <f aca="false">OphrsIn!N36/LinhrsIn!N37</f>
        <v>0.968102288021534</v>
      </c>
      <c r="O37" s="70" t="n">
        <f aca="false">OphrsIn!O36/LinhrsIn!O37</f>
        <v>0.924295040977914</v>
      </c>
      <c r="P37" s="70" t="n">
        <f aca="false">OphrsIn!P36/LinhrsIn!P37</f>
        <v>0.764484473719586</v>
      </c>
      <c r="Q37" s="70" t="n">
        <f aca="false">OphrsIn!Q36/LinhrsIn!Q37</f>
        <v>0.998520511096167</v>
      </c>
      <c r="R37" s="70" t="n">
        <f aca="false">OphrsIn!R36/LinhrsIn!R37</f>
        <v>0.968987624869539</v>
      </c>
      <c r="S37" s="70" t="n">
        <f aca="false">OphrsIn!S36/LinhrsIn!S37</f>
        <v>0.995954692556634</v>
      </c>
      <c r="T37" s="70" t="n">
        <f aca="false">OphrsIn!T36/LinhrsIn!T37</f>
        <v>0.988569795685098</v>
      </c>
      <c r="U37" s="70" t="n">
        <f aca="false">OphrsIn!U36/LinhrsIn!U37</f>
        <v>0.986148466917698</v>
      </c>
      <c r="V37" s="70" t="n">
        <f aca="false">OphrsIn!V36/LinhrsIn!V37</f>
        <v>0.939499304589708</v>
      </c>
      <c r="W37" s="70" t="n">
        <f aca="false">OphrsIn!W36/LinhrsIn!W37</f>
        <v>0.998923718552402</v>
      </c>
      <c r="X37" s="70" t="n">
        <f aca="false">OphrsIn!X36/LinhrsIn!X37</f>
        <v>0.989587614741745</v>
      </c>
      <c r="Y37" s="70" t="n">
        <f aca="false">OphrsIn!Y36/LinhrsIn!Y37</f>
        <v>0.998175182481752</v>
      </c>
      <c r="Z37" s="70" t="n">
        <f aca="false">OphrsIn!Z36/LinhrsIn!Z37</f>
        <v>0.999730857219755</v>
      </c>
      <c r="AA37" s="70" t="n">
        <f aca="false">OphrsIn!AA36/LinhrsIn!AA37</f>
        <v>0.988609529101264</v>
      </c>
      <c r="AB37" s="70" t="n">
        <f aca="false">OphrsIn!AB36/LinhrsIn!AB37</f>
        <v>1</v>
      </c>
      <c r="AC37" s="70" t="n">
        <f aca="false">IF(LinhrsIn!AC37&gt;0,OphrsIn!AC36/LinhrsIn!AC37,0)</f>
        <v>0.993145161290323</v>
      </c>
      <c r="AD37" s="70" t="n">
        <f aca="false">IF(LinhrsIn!AD37&gt;0,OphrsIn!AD36/LinhrsIn!AD37,0)</f>
        <v>0.993964996982499</v>
      </c>
      <c r="AE37" s="70" t="n">
        <f aca="false">IF(LinhrsIn!AE37&gt;0,OphrsIn!AE36/LinhrsIn!AE37,0)</f>
        <v>0.990913560240727</v>
      </c>
      <c r="AF37" s="70"/>
      <c r="AG37" s="70"/>
      <c r="AH37" s="70"/>
      <c r="AI37" s="70"/>
      <c r="AJ37" s="70"/>
      <c r="AK37" s="70"/>
      <c r="AL37" s="70"/>
      <c r="AM37" s="70"/>
      <c r="AN37" s="70"/>
      <c r="AO37" s="70" t="n">
        <f aca="false">AVERAGE(E37:P37)</f>
        <v>0.90672954712345</v>
      </c>
      <c r="AP37" s="70" t="n">
        <f aca="false">AVERAGE(Q37:AB37)</f>
        <v>0.98772560815098</v>
      </c>
      <c r="AQ37" s="70" t="n">
        <f aca="false">AVERAGE(AC37:AN37)</f>
        <v>0.992674572837849</v>
      </c>
      <c r="AR37" s="70" t="n">
        <f aca="false">AVERAGE(E37:G37)</f>
        <v>0.782555040503676</v>
      </c>
      <c r="AS37" s="70" t="n">
        <f aca="false">AVERAGE(H37:J37)</f>
        <v>0.985712811994485</v>
      </c>
      <c r="AT37" s="70" t="n">
        <f aca="false">AVERAGE(K37:M37)</f>
        <v>0.97302306842263</v>
      </c>
      <c r="AU37" s="70" t="n">
        <f aca="false">AVERAGE(N37:P37)</f>
        <v>0.885627267573011</v>
      </c>
      <c r="AV37" s="70" t="n">
        <f aca="false">AVERAGE(Q37:S37)</f>
        <v>0.98782094284078</v>
      </c>
      <c r="AW37" s="70" t="n">
        <f aca="false">AVERAGE(T37:V37)</f>
        <v>0.971405855730835</v>
      </c>
      <c r="AX37" s="70" t="n">
        <f aca="false">AVERAGE(W37:Y37)</f>
        <v>0.9955621719253</v>
      </c>
      <c r="AY37" s="70" t="n">
        <f aca="false">AVERAGE(Z37:AB37)</f>
        <v>0.996113462107006</v>
      </c>
      <c r="AZ37" s="70" t="n">
        <f aca="false">AVERAGE(AC37:AE37)</f>
        <v>0.992674572837849</v>
      </c>
    </row>
    <row r="38" customFormat="false" ht="12.75" hidden="false" customHeight="false" outlineLevel="0" collapsed="false">
      <c r="A38" s="69" t="s">
        <v>27</v>
      </c>
      <c r="B38" s="69" t="n">
        <v>2</v>
      </c>
      <c r="C38" s="69" t="n">
        <v>28</v>
      </c>
      <c r="D38" s="70" t="n">
        <f aca="false">OphrsIn!D37/LinhrsIn!D38</f>
        <v>0.996505376344086</v>
      </c>
      <c r="E38" s="70" t="n">
        <f aca="false">OphrsIn!E37/LinhrsIn!E38</f>
        <v>0.995159338442921</v>
      </c>
      <c r="F38" s="70" t="n">
        <f aca="false">OphrsIn!F37/LinhrsIn!F38</f>
        <v>0.998558662438743</v>
      </c>
      <c r="G38" s="70" t="n">
        <f aca="false">OphrsIn!G37/LinhrsIn!G38</f>
        <v>1</v>
      </c>
      <c r="H38" s="70" t="n">
        <f aca="false">OphrsIn!H37/LinhrsIn!H38</f>
        <v>1.00320602174519</v>
      </c>
      <c r="I38" s="70" t="n">
        <v>0.996718621821165</v>
      </c>
      <c r="J38" s="70" t="n">
        <f aca="false">OphrsIn!J37/LinhrsIn!J38</f>
        <v>0.972287982175185</v>
      </c>
      <c r="K38" s="70" t="n">
        <f aca="false">OphrsIn!K37/LinhrsIn!K38</f>
        <v>0.139401270033263</v>
      </c>
      <c r="L38" s="70" t="n">
        <f aca="false">OphrsIn!L37/LinhrsIn!L38</f>
        <v>0.14510556621881</v>
      </c>
      <c r="M38" s="70" t="n">
        <f aca="false">OphrsIn!M37/LinhrsIn!M38</f>
        <v>0.996939769091668</v>
      </c>
      <c r="N38" s="70" t="n">
        <f aca="false">OphrsIn!N37/LinhrsIn!N38</f>
        <v>0.995963401506997</v>
      </c>
      <c r="O38" s="70" t="n">
        <f aca="false">OphrsIn!O37/LinhrsIn!O38</f>
        <v>0.999861111111111</v>
      </c>
      <c r="P38" s="70" t="n">
        <f aca="false">OphrsIn!P37/LinhrsIn!P38</f>
        <v>0.968548387096774</v>
      </c>
      <c r="Q38" s="70" t="n">
        <f aca="false">OphrsIn!Q37/LinhrsIn!Q38</f>
        <v>0.991795561533289</v>
      </c>
      <c r="R38" s="70" t="n">
        <f aca="false">OphrsIn!R37/LinhrsIn!R38</f>
        <v>0.998359433258762</v>
      </c>
      <c r="S38" s="70" t="n">
        <f aca="false">OphrsIn!S37/LinhrsIn!S38</f>
        <v>0.996499730748519</v>
      </c>
      <c r="T38" s="70" t="n">
        <f aca="false">OphrsIn!T37/LinhrsIn!T38</f>
        <v>0.995570162903687</v>
      </c>
      <c r="U38" s="70" t="n">
        <f aca="false">OphrsIn!U37/LinhrsIn!U38</f>
        <v>0.985479967733262</v>
      </c>
      <c r="V38" s="70" t="n">
        <f aca="false">OphrsIn!V37/LinhrsIn!V38</f>
        <v>0.989301097679589</v>
      </c>
      <c r="W38" s="70" t="n">
        <f aca="false">OphrsIn!W37/LinhrsIn!W38</f>
        <v>0.294372881355932</v>
      </c>
      <c r="X38" s="70" t="n">
        <f aca="false">OphrsIn!X37/LinhrsIn!X38</f>
        <v>0.00419032170856988</v>
      </c>
      <c r="Y38" s="70" t="n">
        <f aca="false">OphrsIn!Y37/LinhrsIn!Y38</f>
        <v>0</v>
      </c>
      <c r="Z38" s="70" t="n">
        <f aca="false">OphrsIn!Z37/LinhrsIn!Z38</f>
        <v>0</v>
      </c>
      <c r="AA38" s="70" t="n">
        <f aca="false">OphrsIn!AA37/LinhrsIn!AA38</f>
        <v>0</v>
      </c>
      <c r="AB38" s="70" t="n">
        <f aca="false">OphrsIn!AB37/LinhrsIn!AB38</f>
        <v>0</v>
      </c>
      <c r="AC38" s="70" t="n">
        <f aca="false">IF(LinhrsIn!AC38&gt;0,OphrsIn!AC37/LinhrsIn!AC38,0)</f>
        <v>0.00689841742188557</v>
      </c>
      <c r="AD38" s="70" t="n">
        <f aca="false">IF(LinhrsIn!AD38&gt;0,OphrsIn!AD37/LinhrsIn!AD38,0)</f>
        <v>0.952698605215282</v>
      </c>
      <c r="AE38" s="70" t="n">
        <f aca="false">IF(LinhrsIn!AE38&gt;0,OphrsIn!AE37/LinhrsIn!AE38,0)</f>
        <v>0.949088229911832</v>
      </c>
      <c r="AF38" s="70"/>
      <c r="AG38" s="70"/>
      <c r="AH38" s="70"/>
      <c r="AI38" s="70"/>
      <c r="AJ38" s="70"/>
      <c r="AK38" s="70"/>
      <c r="AL38" s="70"/>
      <c r="AM38" s="70"/>
      <c r="AN38" s="70"/>
      <c r="AO38" s="70" t="n">
        <f aca="false">AVERAGE(E38:P38)</f>
        <v>0.850979177640152</v>
      </c>
      <c r="AP38" s="70" t="n">
        <f aca="false">AVERAGE(Q38:AB38)</f>
        <v>0.521297429743468</v>
      </c>
      <c r="AQ38" s="70" t="n">
        <f aca="false">AVERAGE(AC38:AN38)</f>
        <v>0.636228417516333</v>
      </c>
      <c r="AR38" s="70" t="n">
        <f aca="false">AVERAGE(E38:G38)</f>
        <v>0.997906000293888</v>
      </c>
      <c r="AS38" s="70" t="n">
        <f aca="false">AVERAGE(H38:J38)</f>
        <v>0.990737541913847</v>
      </c>
      <c r="AT38" s="70" t="n">
        <f aca="false">AVERAGE(K38:M38)</f>
        <v>0.427148868447914</v>
      </c>
      <c r="AU38" s="70" t="n">
        <f aca="false">AVERAGE(N38:P38)</f>
        <v>0.988124299904961</v>
      </c>
      <c r="AV38" s="70" t="n">
        <f aca="false">AVERAGE(Q38:S38)</f>
        <v>0.99555157518019</v>
      </c>
      <c r="AW38" s="70" t="n">
        <f aca="false">AVERAGE(T38:V38)</f>
        <v>0.990117076105512</v>
      </c>
      <c r="AX38" s="70" t="n">
        <f aca="false">AVERAGE(W38:Y38)</f>
        <v>0.0995210676881674</v>
      </c>
      <c r="AY38" s="70" t="n">
        <f aca="false">AVERAGE(Z38:AB38)</f>
        <v>0</v>
      </c>
      <c r="AZ38" s="70" t="n">
        <f aca="false">AVERAGE(AC38:AE38)</f>
        <v>0.636228417516333</v>
      </c>
    </row>
    <row r="39" customFormat="false" ht="12.75" hidden="false" customHeight="false" outlineLevel="0" collapsed="false">
      <c r="A39" s="69" t="s">
        <v>27</v>
      </c>
      <c r="B39" s="69" t="n">
        <v>2</v>
      </c>
      <c r="C39" s="69" t="n">
        <v>29</v>
      </c>
      <c r="D39" s="70" t="n">
        <f aca="false">OphrsIn!D38/LinhrsIn!D39</f>
        <v>0.992999461497038</v>
      </c>
      <c r="E39" s="70" t="n">
        <f aca="false">OphrsIn!E38/LinhrsIn!E39</f>
        <v>0.983275742916379</v>
      </c>
      <c r="F39" s="70" t="n">
        <f aca="false">OphrsIn!F38/LinhrsIn!F39</f>
        <v>0.997841105354059</v>
      </c>
      <c r="G39" s="70" t="n">
        <f aca="false">OphrsIn!G38/LinhrsIn!G39</f>
        <v>0.971996753246753</v>
      </c>
      <c r="H39" s="70" t="n">
        <f aca="false">OphrsIn!H38/LinhrsIn!H39</f>
        <v>1.00911385305665</v>
      </c>
      <c r="I39" s="70" t="n">
        <v>1</v>
      </c>
      <c r="J39" s="70" t="n">
        <f aca="false">OphrsIn!J38/LinhrsIn!J39</f>
        <v>0.974280123008107</v>
      </c>
      <c r="K39" s="70" t="n">
        <f aca="false">OphrsIn!K38/LinhrsIn!K39</f>
        <v>0.992669432918396</v>
      </c>
      <c r="L39" s="70" t="n">
        <f aca="false">OphrsIn!L38/LinhrsIn!L39</f>
        <v>0.938981681034483</v>
      </c>
      <c r="M39" s="70" t="n">
        <f aca="false">OphrsIn!M38/LinhrsIn!M39</f>
        <v>0.98006549907447</v>
      </c>
      <c r="N39" s="70" t="n">
        <f aca="false">OphrsIn!N38/LinhrsIn!N39</f>
        <v>0.995832773222207</v>
      </c>
      <c r="O39" s="70" t="n">
        <f aca="false">OphrsIn!O38/LinhrsIn!O39</f>
        <v>0.999861111111111</v>
      </c>
      <c r="P39" s="70" t="n">
        <f aca="false">OphrsIn!P38/LinhrsIn!P39</f>
        <v>0.908455437558812</v>
      </c>
      <c r="Q39" s="70" t="n">
        <f aca="false">OphrsIn!Q38/LinhrsIn!Q39</f>
        <v>0.977612946729602</v>
      </c>
      <c r="R39" s="70" t="n">
        <f aca="false">OphrsIn!R38/LinhrsIn!R39</f>
        <v>0.855520693261617</v>
      </c>
      <c r="S39" s="70" t="n">
        <f aca="false">OphrsIn!S38/LinhrsIn!S39</f>
        <v>0.979567146121791</v>
      </c>
      <c r="T39" s="70" t="n">
        <f aca="false">OphrsIn!T38/LinhrsIn!T39</f>
        <v>0.969067735930116</v>
      </c>
      <c r="U39" s="70" t="n">
        <f aca="false">OphrsIn!U38/LinhrsIn!U39</f>
        <v>0.981043291207314</v>
      </c>
      <c r="V39" s="70" t="n">
        <f aca="false">OphrsIn!V38/LinhrsIn!V39</f>
        <v>0.997777160322312</v>
      </c>
      <c r="W39" s="70" t="n">
        <f aca="false">OphrsIn!W38/LinhrsIn!W39</f>
        <v>0.998751906809042</v>
      </c>
      <c r="X39" s="70" t="n">
        <f aca="false">OphrsIn!X38/LinhrsIn!X39</f>
        <v>0.94479650753415</v>
      </c>
      <c r="Y39" s="70" t="n">
        <f aca="false">OphrsIn!Y38/LinhrsIn!Y39</f>
        <v>0.558539814639682</v>
      </c>
      <c r="Z39" s="70" t="n">
        <f aca="false">OphrsIn!Z38/LinhrsIn!Z39</f>
        <v>0.997443143587673</v>
      </c>
      <c r="AA39" s="70" t="n">
        <f aca="false">OphrsIn!AA38/LinhrsIn!AA39</f>
        <v>1</v>
      </c>
      <c r="AB39" s="70" t="n">
        <f aca="false">OphrsIn!AB38/LinhrsIn!AB39</f>
        <v>1</v>
      </c>
      <c r="AC39" s="70" t="n">
        <f aca="false">IF(LinhrsIn!AC39&gt;0,OphrsIn!AC38/LinhrsIn!AC39,0)</f>
        <v>0.993951612903226</v>
      </c>
      <c r="AD39" s="70" t="n">
        <f aca="false">IF(LinhrsIn!AD39&gt;0,OphrsIn!AD38/LinhrsIn!AD39,0)</f>
        <v>0.994852384557154</v>
      </c>
      <c r="AE39" s="70" t="n">
        <f aca="false">IF(LinhrsIn!AE39&gt;0,OphrsIn!AE38/LinhrsIn!AE39,0)</f>
        <v>0.994779789599185</v>
      </c>
      <c r="AF39" s="70"/>
      <c r="AG39" s="70"/>
      <c r="AH39" s="70"/>
      <c r="AI39" s="70"/>
      <c r="AJ39" s="70"/>
      <c r="AK39" s="70"/>
      <c r="AL39" s="70"/>
      <c r="AM39" s="70"/>
      <c r="AN39" s="70"/>
      <c r="AO39" s="70" t="n">
        <f aca="false">AVERAGE(E39:P39)</f>
        <v>0.979364459375118</v>
      </c>
      <c r="AP39" s="70" t="n">
        <f aca="false">AVERAGE(Q39:AB39)</f>
        <v>0.938343362178608</v>
      </c>
      <c r="AQ39" s="70" t="n">
        <f aca="false">AVERAGE(AC39:AN39)</f>
        <v>0.994527929019855</v>
      </c>
      <c r="AR39" s="70" t="n">
        <f aca="false">AVERAGE(E39:G39)</f>
        <v>0.98437120050573</v>
      </c>
      <c r="AS39" s="70" t="n">
        <f aca="false">AVERAGE(H39:J39)</f>
        <v>0.994464658688251</v>
      </c>
      <c r="AT39" s="70" t="n">
        <f aca="false">AVERAGE(K39:M39)</f>
        <v>0.970572204342449</v>
      </c>
      <c r="AU39" s="70" t="n">
        <f aca="false">AVERAGE(N39:P39)</f>
        <v>0.968049773964043</v>
      </c>
      <c r="AV39" s="70" t="n">
        <f aca="false">AVERAGE(Q39:S39)</f>
        <v>0.937566928704336</v>
      </c>
      <c r="AW39" s="70" t="n">
        <f aca="false">AVERAGE(T39:V39)</f>
        <v>0.982629395819914</v>
      </c>
      <c r="AX39" s="70" t="n">
        <f aca="false">AVERAGE(W39:Y39)</f>
        <v>0.834029409660958</v>
      </c>
      <c r="AY39" s="70" t="n">
        <f aca="false">AVERAGE(Z39:AB39)</f>
        <v>0.999147714529225</v>
      </c>
      <c r="AZ39" s="70" t="n">
        <f aca="false">AVERAGE(AC39:AE39)</f>
        <v>0.994527929019855</v>
      </c>
    </row>
    <row r="40" customFormat="false" ht="12.75" hidden="false" customHeight="false" outlineLevel="0" collapsed="false">
      <c r="A40" s="69" t="s">
        <v>27</v>
      </c>
      <c r="B40" s="69" t="n">
        <v>2</v>
      </c>
      <c r="C40" s="69" t="n">
        <v>30</v>
      </c>
      <c r="D40" s="70" t="n">
        <f aca="false">OphrsIn!D39/LinhrsIn!D40</f>
        <v>0.953072475460535</v>
      </c>
      <c r="E40" s="70" t="n">
        <f aca="false">OphrsIn!E39/LinhrsIn!E40</f>
        <v>0.999327324095251</v>
      </c>
      <c r="F40" s="70" t="n">
        <f aca="false">OphrsIn!F39/LinhrsIn!F40</f>
        <v>0.995114942528736</v>
      </c>
      <c r="G40" s="70" t="n">
        <f aca="false">OphrsIn!G39/LinhrsIn!G40</f>
        <v>0.99986559139785</v>
      </c>
      <c r="H40" s="70" t="n">
        <f aca="false">OphrsIn!H39/LinhrsIn!H40</f>
        <v>1</v>
      </c>
      <c r="I40" s="70" t="n">
        <v>0.977819599408523</v>
      </c>
      <c r="J40" s="70" t="n">
        <f aca="false">OphrsIn!J39/LinhrsIn!J40</f>
        <v>0.972638888888889</v>
      </c>
      <c r="K40" s="70" t="n">
        <f aca="false">OphrsIn!K39/LinhrsIn!K40</f>
        <v>0.91617015380352</v>
      </c>
      <c r="L40" s="70" t="n">
        <f aca="false">OphrsIn!L39/LinhrsIn!L40</f>
        <v>0.93897346086488</v>
      </c>
      <c r="M40" s="70" t="n">
        <f aca="false">OphrsIn!M39/LinhrsIn!M40</f>
        <v>0.999304589707928</v>
      </c>
      <c r="N40" s="70" t="n">
        <f aca="false">OphrsIn!N39/LinhrsIn!N40</f>
        <v>0.999596665770368</v>
      </c>
      <c r="O40" s="70" t="n">
        <f aca="false">OphrsIn!O39/LinhrsIn!O40</f>
        <v>0.951243228226143</v>
      </c>
      <c r="P40" s="70" t="n">
        <f aca="false">OphrsIn!P39/LinhrsIn!P40</f>
        <v>0.952144105390509</v>
      </c>
      <c r="Q40" s="70" t="n">
        <f aca="false">OphrsIn!Q39/LinhrsIn!Q40</f>
        <v>0.314593817397556</v>
      </c>
      <c r="R40" s="70" t="n">
        <f aca="false">OphrsIn!R39/LinhrsIn!R40</f>
        <v>0.000598623166716552</v>
      </c>
      <c r="S40" s="70" t="n">
        <f aca="false">OphrsIn!S39/LinhrsIn!S40</f>
        <v>0.764926991470291</v>
      </c>
      <c r="T40" s="70" t="n">
        <f aca="false">OphrsIn!T39/LinhrsIn!T40</f>
        <v>0.962350652959156</v>
      </c>
      <c r="U40" s="70" t="n">
        <f aca="false">OphrsIn!U39/LinhrsIn!U40</f>
        <v>0.940936309199782</v>
      </c>
      <c r="V40" s="70" t="n">
        <f aca="false">OphrsIn!V39/LinhrsIn!V40</f>
        <v>0.905867630700779</v>
      </c>
      <c r="W40" s="70" t="n">
        <f aca="false">OphrsIn!W39/LinhrsIn!W40</f>
        <v>0.998519913885899</v>
      </c>
      <c r="X40" s="70" t="n">
        <f aca="false">OphrsIn!X39/LinhrsIn!X40</f>
        <v>0.981086192920832</v>
      </c>
      <c r="Y40" s="70" t="n">
        <f aca="false">OphrsIn!Y39/LinhrsIn!Y40</f>
        <v>0.946796500141123</v>
      </c>
      <c r="Z40" s="70" t="n">
        <f aca="false">OphrsIn!Z39/LinhrsIn!Z40</f>
        <v>0.999730857219755</v>
      </c>
      <c r="AA40" s="70" t="n">
        <f aca="false">OphrsIn!AA39/LinhrsIn!AA40</f>
        <v>1</v>
      </c>
      <c r="AB40" s="70" t="n">
        <f aca="false">OphrsIn!AB39/LinhrsIn!AB40</f>
        <v>0.98493205973362</v>
      </c>
      <c r="AC40" s="70" t="n">
        <f aca="false">IF(LinhrsIn!AC40&gt;0,OphrsIn!AC39/LinhrsIn!AC40,0)</f>
        <v>0.961273782215625</v>
      </c>
      <c r="AD40" s="70" t="n">
        <f aca="false">IF(LinhrsIn!AD40&gt;0,OphrsIn!AD39/LinhrsIn!AD40,0)</f>
        <v>0.995305875227135</v>
      </c>
      <c r="AE40" s="70" t="n">
        <f aca="false">IF(LinhrsIn!AE40&gt;0,OphrsIn!AE39/LinhrsIn!AE40,0)</f>
        <v>0.950366572368257</v>
      </c>
      <c r="AF40" s="70"/>
      <c r="AG40" s="70"/>
      <c r="AH40" s="70"/>
      <c r="AI40" s="70"/>
      <c r="AJ40" s="70"/>
      <c r="AK40" s="70"/>
      <c r="AL40" s="70"/>
      <c r="AM40" s="70"/>
      <c r="AN40" s="70"/>
      <c r="AO40" s="70" t="n">
        <f aca="false">AVERAGE(E40:P40)</f>
        <v>0.975183212506883</v>
      </c>
      <c r="AP40" s="70" t="n">
        <f aca="false">AVERAGE(Q40:AB40)</f>
        <v>0.816694962399626</v>
      </c>
      <c r="AQ40" s="70" t="n">
        <f aca="false">AVERAGE(AC40:AN40)</f>
        <v>0.968982076603672</v>
      </c>
      <c r="AR40" s="70" t="n">
        <f aca="false">AVERAGE(E40:G40)</f>
        <v>0.998102619340612</v>
      </c>
      <c r="AS40" s="70" t="n">
        <f aca="false">AVERAGE(H40:J40)</f>
        <v>0.983486162765804</v>
      </c>
      <c r="AT40" s="70" t="n">
        <f aca="false">AVERAGE(K40:M40)</f>
        <v>0.951482734792109</v>
      </c>
      <c r="AU40" s="70" t="n">
        <f aca="false">AVERAGE(N40:P40)</f>
        <v>0.967661333129007</v>
      </c>
      <c r="AV40" s="70" t="n">
        <f aca="false">AVERAGE(Q40:S40)</f>
        <v>0.360039810678188</v>
      </c>
      <c r="AW40" s="70" t="n">
        <f aca="false">AVERAGE(T40:V40)</f>
        <v>0.936384864286572</v>
      </c>
      <c r="AX40" s="70" t="n">
        <f aca="false">AVERAGE(W40:Y40)</f>
        <v>0.975467535649285</v>
      </c>
      <c r="AY40" s="70" t="n">
        <f aca="false">AVERAGE(Z40:AB40)</f>
        <v>0.994887638984459</v>
      </c>
      <c r="AZ40" s="70" t="n">
        <f aca="false">AVERAGE(AC40:AE40)</f>
        <v>0.968982076603672</v>
      </c>
    </row>
    <row r="41" customFormat="false" ht="12.75" hidden="false" customHeight="false" outlineLevel="0" collapsed="false">
      <c r="A41" s="69" t="s">
        <v>27</v>
      </c>
      <c r="B41" s="69" t="n">
        <v>2</v>
      </c>
      <c r="C41" s="69" t="n">
        <v>31</v>
      </c>
      <c r="D41" s="70" t="n">
        <f aca="false">OphrsIn!D40/LinhrsIn!D41</f>
        <v>0.99959661153691</v>
      </c>
      <c r="E41" s="70" t="n">
        <f aca="false">OphrsIn!E40/LinhrsIn!E41</f>
        <v>0.999192354287253</v>
      </c>
      <c r="F41" s="70" t="n">
        <f aca="false">OphrsIn!F40/LinhrsIn!F41</f>
        <v>0.998418404025881</v>
      </c>
      <c r="G41" s="70" t="n">
        <f aca="false">OphrsIn!G40/LinhrsIn!G41</f>
        <v>1</v>
      </c>
      <c r="H41" s="70" t="n">
        <f aca="false">OphrsIn!H40/LinhrsIn!H41</f>
        <v>1.00335008375209</v>
      </c>
      <c r="I41" s="70" t="n">
        <v>0.263765294771969</v>
      </c>
      <c r="J41" s="70" t="n">
        <f aca="false">OphrsIn!J40/LinhrsIn!J41</f>
        <v>0.261818687430478</v>
      </c>
      <c r="K41" s="70" t="n">
        <f aca="false">OphrsIn!K40/LinhrsIn!K41</f>
        <v>0.524060260348106</v>
      </c>
      <c r="L41" s="70" t="n">
        <f aca="false">OphrsIn!L40/LinhrsIn!L41</f>
        <v>0.96275226872545</v>
      </c>
      <c r="M41" s="70" t="n">
        <f aca="false">OphrsIn!M40/LinhrsIn!M41</f>
        <v>0.999304589707928</v>
      </c>
      <c r="N41" s="70" t="n">
        <f aca="false">OphrsIn!N40/LinhrsIn!N41</f>
        <v>0.999596774193548</v>
      </c>
      <c r="O41" s="70" t="n">
        <f aca="false">OphrsIn!O40/LinhrsIn!O41</f>
        <v>0.982222222222222</v>
      </c>
      <c r="P41" s="70" t="n">
        <f aca="false">OphrsIn!P40/LinhrsIn!P41</f>
        <v>0.874848769995967</v>
      </c>
      <c r="Q41" s="70" t="n">
        <f aca="false">OphrsIn!Q40/LinhrsIn!Q41</f>
        <v>0.967337022540154</v>
      </c>
      <c r="R41" s="70" t="n">
        <f aca="false">OphrsIn!R40/LinhrsIn!R41</f>
        <v>0.747278962278217</v>
      </c>
      <c r="S41" s="70" t="n">
        <f aca="false">OphrsIn!S40/LinhrsIn!S41</f>
        <v>0.996988364134155</v>
      </c>
      <c r="T41" s="70" t="n">
        <f aca="false">OphrsIn!T40/LinhrsIn!T41</f>
        <v>0.994303181881339</v>
      </c>
      <c r="U41" s="70" t="n">
        <f aca="false">OphrsIn!U40/LinhrsIn!U41</f>
        <v>0.999865573329749</v>
      </c>
      <c r="V41" s="70" t="n">
        <f aca="false">OphrsIn!V40/LinhrsIn!V41</f>
        <v>0.999166087560806</v>
      </c>
      <c r="W41" s="70" t="n">
        <f aca="false">OphrsIn!W40/LinhrsIn!W41</f>
        <v>0.995425188374596</v>
      </c>
      <c r="X41" s="70" t="n">
        <f aca="false">OphrsIn!X40/LinhrsIn!X41</f>
        <v>0.991356023770935</v>
      </c>
      <c r="Y41" s="70" t="n">
        <f aca="false">OphrsIn!Y40/LinhrsIn!Y41</f>
        <v>0.989906070377121</v>
      </c>
      <c r="Z41" s="70" t="n">
        <f aca="false">OphrsIn!Z40/LinhrsIn!Z41</f>
        <v>0.999730857219755</v>
      </c>
      <c r="AA41" s="70" t="n">
        <f aca="false">OphrsIn!AA40/LinhrsIn!AA41</f>
        <v>0.938934483238281</v>
      </c>
      <c r="AB41" s="70" t="n">
        <f aca="false">OphrsIn!AB40/LinhrsIn!AB41</f>
        <v>1</v>
      </c>
      <c r="AC41" s="70" t="n">
        <f aca="false">IF(LinhrsIn!AC41&gt;0,OphrsIn!AC40/LinhrsIn!AC41,0)</f>
        <v>0.998104522068779</v>
      </c>
      <c r="AD41" s="70" t="n">
        <f aca="false">IF(LinhrsIn!AD41&gt;0,OphrsIn!AD40/LinhrsIn!AD41,0)</f>
        <v>0.99666919000757</v>
      </c>
      <c r="AE41" s="70" t="n">
        <f aca="false">IF(LinhrsIn!AE41&gt;0,OphrsIn!AE40/LinhrsIn!AE41,0)</f>
        <v>0.995465802750497</v>
      </c>
      <c r="AF41" s="70"/>
      <c r="AG41" s="70"/>
      <c r="AH41" s="70"/>
      <c r="AI41" s="70"/>
      <c r="AJ41" s="70"/>
      <c r="AK41" s="70"/>
      <c r="AL41" s="70"/>
      <c r="AM41" s="70"/>
      <c r="AN41" s="70"/>
      <c r="AO41" s="70" t="n">
        <f aca="false">AVERAGE(E41:P41)</f>
        <v>0.822444142455075</v>
      </c>
      <c r="AP41" s="70" t="n">
        <f aca="false">AVERAGE(Q41:AB41)</f>
        <v>0.968357651225426</v>
      </c>
      <c r="AQ41" s="70" t="n">
        <f aca="false">AVERAGE(AC41:AN41)</f>
        <v>0.996746504942282</v>
      </c>
      <c r="AR41" s="70" t="n">
        <f aca="false">AVERAGE(E41:G41)</f>
        <v>0.999203586104378</v>
      </c>
      <c r="AS41" s="70" t="n">
        <f aca="false">AVERAGE(H41:J41)</f>
        <v>0.509644688651514</v>
      </c>
      <c r="AT41" s="70" t="n">
        <f aca="false">AVERAGE(K41:M41)</f>
        <v>0.828705706260495</v>
      </c>
      <c r="AU41" s="70" t="n">
        <f aca="false">AVERAGE(N41:P41)</f>
        <v>0.952222588803913</v>
      </c>
      <c r="AV41" s="70" t="n">
        <f aca="false">AVERAGE(Q41:S41)</f>
        <v>0.903868116317509</v>
      </c>
      <c r="AW41" s="70" t="n">
        <f aca="false">AVERAGE(T41:V41)</f>
        <v>0.997778280923965</v>
      </c>
      <c r="AX41" s="70" t="n">
        <f aca="false">AVERAGE(W41:Y41)</f>
        <v>0.992229094174217</v>
      </c>
      <c r="AY41" s="70" t="n">
        <f aca="false">AVERAGE(Z41:AB41)</f>
        <v>0.979555113486012</v>
      </c>
      <c r="AZ41" s="70" t="n">
        <f aca="false">AVERAGE(AC41:AE41)</f>
        <v>0.996746504942282</v>
      </c>
    </row>
    <row r="42" customFormat="false" ht="12.75" hidden="false" customHeight="false" outlineLevel="0" collapsed="false">
      <c r="A42" s="69" t="s">
        <v>27</v>
      </c>
      <c r="B42" s="69" t="n">
        <v>2</v>
      </c>
      <c r="C42" s="69" t="n">
        <v>32</v>
      </c>
      <c r="D42" s="70" t="n">
        <f aca="false">OphrsIn!D41/LinhrsIn!D42</f>
        <v>0.997177039924721</v>
      </c>
      <c r="E42" s="70" t="n">
        <f aca="false">OphrsIn!E41/LinhrsIn!E42</f>
        <v>0.992068826455169</v>
      </c>
      <c r="F42" s="70" t="n">
        <f aca="false">OphrsIn!F41/LinhrsIn!F42</f>
        <v>0.970050395968323</v>
      </c>
      <c r="G42" s="70" t="n">
        <f aca="false">OphrsIn!G41/LinhrsIn!G42</f>
        <v>0.99986559139785</v>
      </c>
      <c r="H42" s="70" t="n">
        <f aca="false">OphrsIn!H41/LinhrsIn!H42</f>
        <v>0.976508201278844</v>
      </c>
      <c r="I42" s="70" t="n">
        <v>0.977819599408523</v>
      </c>
      <c r="J42" s="70" t="n">
        <f aca="false">OphrsIn!J41/LinhrsIn!J42</f>
        <v>0.977313848295059</v>
      </c>
      <c r="K42" s="70" t="n">
        <f aca="false">OphrsIn!K41/LinhrsIn!K42</f>
        <v>0.992535250207354</v>
      </c>
      <c r="L42" s="70" t="n">
        <f aca="false">OphrsIn!L41/LinhrsIn!L42</f>
        <v>0.966725043782837</v>
      </c>
      <c r="M42" s="70" t="n">
        <f aca="false">OphrsIn!M41/LinhrsIn!M42</f>
        <v>0.998887188760607</v>
      </c>
      <c r="N42" s="70" t="n">
        <f aca="false">OphrsIn!N41/LinhrsIn!N42</f>
        <v>0.99919322307382</v>
      </c>
      <c r="O42" s="70" t="n">
        <f aca="false">OphrsIn!O41/LinhrsIn!O42</f>
        <v>1.00027793218455</v>
      </c>
      <c r="P42" s="70" t="n">
        <f aca="false">OphrsIn!P41/LinhrsIn!P42</f>
        <v>0.98749663888142</v>
      </c>
      <c r="Q42" s="70" t="n">
        <f aca="false">OphrsIn!Q41/LinhrsIn!Q42</f>
        <v>0.280273037542662</v>
      </c>
      <c r="R42" s="70" t="n">
        <f aca="false">OphrsIn!R41/LinhrsIn!R42</f>
        <v>0.736707720036047</v>
      </c>
      <c r="S42" s="70" t="n">
        <f aca="false">OphrsIn!S41/LinhrsIn!S42</f>
        <v>0.786673904193242</v>
      </c>
      <c r="T42" s="70" t="n">
        <f aca="false">OphrsIn!T41/LinhrsIn!T42</f>
        <v>0.958860319666435</v>
      </c>
      <c r="U42" s="70" t="n">
        <f aca="false">OphrsIn!U41/LinhrsIn!U42</f>
        <v>0.991658818781111</v>
      </c>
      <c r="V42" s="70" t="n">
        <f aca="false">OphrsIn!V41/LinhrsIn!V42</f>
        <v>0.996386881600889</v>
      </c>
      <c r="W42" s="70" t="n">
        <f aca="false">OphrsIn!W41/LinhrsIn!W42</f>
        <v>0.983048567200323</v>
      </c>
      <c r="X42" s="70" t="n">
        <f aca="false">OphrsIn!X41/LinhrsIn!X42</f>
        <v>0.979487179487179</v>
      </c>
      <c r="Y42" s="70" t="n">
        <f aca="false">OphrsIn!Y41/LinhrsIn!Y42</f>
        <v>0.964472753007785</v>
      </c>
      <c r="Z42" s="70" t="n">
        <f aca="false">OphrsIn!Z41/LinhrsIn!Z42</f>
        <v>0.825595478401292</v>
      </c>
      <c r="AA42" s="70" t="n">
        <f aca="false">OphrsIn!AA41/LinhrsIn!AA42</f>
        <v>0.00514174541411896</v>
      </c>
      <c r="AB42" s="70" t="n">
        <f aca="false">OphrsIn!AB41/LinhrsIn!AB42</f>
        <v>0.876681011296396</v>
      </c>
      <c r="AC42" s="70" t="n">
        <f aca="false">IF(LinhrsIn!AC42&gt;0,OphrsIn!AC41/LinhrsIn!AC42,0)</f>
        <v>0.969350719182686</v>
      </c>
      <c r="AD42" s="70" t="n">
        <f aca="false">IF(LinhrsIn!AD42&gt;0,OphrsIn!AD41/LinhrsIn!AD42,0)</f>
        <v>0.933836858006042</v>
      </c>
      <c r="AE42" s="70" t="n">
        <f aca="false">IF(LinhrsIn!AE42&gt;0,OphrsIn!AE41/LinhrsIn!AE42,0)</f>
        <v>0.936521738402245</v>
      </c>
      <c r="AF42" s="70"/>
      <c r="AG42" s="70"/>
      <c r="AH42" s="70"/>
      <c r="AI42" s="70"/>
      <c r="AJ42" s="70"/>
      <c r="AK42" s="70"/>
      <c r="AL42" s="70"/>
      <c r="AM42" s="70"/>
      <c r="AN42" s="70"/>
      <c r="AO42" s="70" t="n">
        <f aca="false">AVERAGE(E42:P42)</f>
        <v>0.986561811641196</v>
      </c>
      <c r="AP42" s="70" t="n">
        <f aca="false">AVERAGE(Q42:AB42)</f>
        <v>0.782082284718957</v>
      </c>
      <c r="AQ42" s="70" t="n">
        <f aca="false">AVERAGE(AC42:AN42)</f>
        <v>0.946569771863658</v>
      </c>
      <c r="AR42" s="70" t="n">
        <f aca="false">AVERAGE(E42:G42)</f>
        <v>0.98732827127378</v>
      </c>
      <c r="AS42" s="70" t="n">
        <f aca="false">AVERAGE(H42:J42)</f>
        <v>0.977213882994142</v>
      </c>
      <c r="AT42" s="70" t="n">
        <f aca="false">AVERAGE(K42:M42)</f>
        <v>0.986049160916933</v>
      </c>
      <c r="AU42" s="70" t="n">
        <f aca="false">AVERAGE(N42:P42)</f>
        <v>0.995655931379929</v>
      </c>
      <c r="AV42" s="70" t="n">
        <f aca="false">AVERAGE(Q42:S42)</f>
        <v>0.60121822059065</v>
      </c>
      <c r="AW42" s="70" t="n">
        <f aca="false">AVERAGE(T42:V42)</f>
        <v>0.982302006682812</v>
      </c>
      <c r="AX42" s="70" t="n">
        <f aca="false">AVERAGE(W42:Y42)</f>
        <v>0.975669499898429</v>
      </c>
      <c r="AY42" s="70" t="n">
        <f aca="false">AVERAGE(Z42:AB42)</f>
        <v>0.569139411703936</v>
      </c>
      <c r="AZ42" s="70" t="n">
        <f aca="false">AVERAGE(AC42:AE42)</f>
        <v>0.946569771863658</v>
      </c>
    </row>
    <row r="43" customFormat="false" ht="12.75" hidden="false" customHeight="false" outlineLevel="0" collapsed="false">
      <c r="A43" s="69" t="s">
        <v>27</v>
      </c>
      <c r="B43" s="69" t="n">
        <v>2</v>
      </c>
      <c r="C43" s="69" t="n">
        <v>33</v>
      </c>
      <c r="D43" s="70" t="n">
        <f aca="false">OphrsIn!D42/LinhrsIn!D43</f>
        <v>0.99986559139785</v>
      </c>
      <c r="E43" s="70" t="n">
        <f aca="false">OphrsIn!E42/LinhrsIn!E43</f>
        <v>0.987481491452416</v>
      </c>
      <c r="F43" s="70" t="n">
        <f aca="false">OphrsIn!F42/LinhrsIn!F43</f>
        <v>0.995545336973703</v>
      </c>
      <c r="G43" s="70" t="n">
        <f aca="false">OphrsIn!G42/LinhrsIn!G43</f>
        <v>0.926688189400054</v>
      </c>
      <c r="H43" s="70" t="n">
        <f aca="false">OphrsIn!H42/LinhrsIn!H43</f>
        <v>0.992497916087802</v>
      </c>
      <c r="I43" s="70" t="n">
        <v>1.00472909066342</v>
      </c>
      <c r="J43" s="70" t="n">
        <f aca="false">OphrsIn!J42/LinhrsIn!J43</f>
        <v>1.00013900472616</v>
      </c>
      <c r="K43" s="70" t="n">
        <f aca="false">OphrsIn!K42/LinhrsIn!K43</f>
        <v>0.998203178991016</v>
      </c>
      <c r="L43" s="70" t="n">
        <f aca="false">OphrsIn!L42/LinhrsIn!L43</f>
        <v>0.99932650862069</v>
      </c>
      <c r="M43" s="70" t="n">
        <f aca="false">OphrsIn!M42/LinhrsIn!M43</f>
        <v>0.997764738753842</v>
      </c>
      <c r="N43" s="70" t="n">
        <f aca="false">OphrsIn!N42/LinhrsIn!N43</f>
        <v>0.988575268817204</v>
      </c>
      <c r="O43" s="70" t="n">
        <f aca="false">OphrsIn!O42/LinhrsIn!O43</f>
        <v>0.999722222222222</v>
      </c>
      <c r="P43" s="70" t="n">
        <f aca="false">OphrsIn!P42/LinhrsIn!P43</f>
        <v>0.567795438838977</v>
      </c>
      <c r="Q43" s="70" t="n">
        <f aca="false">OphrsIn!Q42/LinhrsIn!Q43</f>
        <v>0.336005528680028</v>
      </c>
      <c r="R43" s="70" t="n">
        <f aca="false">OphrsIn!R42/LinhrsIn!R43</f>
        <v>0.936335172208141</v>
      </c>
      <c r="S43" s="70" t="n">
        <f aca="false">OphrsIn!S42/LinhrsIn!S43</f>
        <v>0.964755320591026</v>
      </c>
      <c r="T43" s="70" t="n">
        <f aca="false">OphrsIn!T42/LinhrsIn!T43</f>
        <v>0.974433791857718</v>
      </c>
      <c r="U43" s="70" t="n">
        <f aca="false">OphrsIn!U42/LinhrsIn!U43</f>
        <v>0.99986559139785</v>
      </c>
      <c r="V43" s="70" t="n">
        <f aca="false">OphrsIn!V42/LinhrsIn!V43</f>
        <v>0.99722145040289</v>
      </c>
      <c r="W43" s="70" t="n">
        <f aca="false">OphrsIn!W42/LinhrsIn!W43</f>
        <v>0.999596394457151</v>
      </c>
      <c r="X43" s="70" t="n">
        <f aca="false">OphrsIn!X42/LinhrsIn!X43</f>
        <v>0.995915032679739</v>
      </c>
      <c r="Y43" s="70" t="n">
        <f aca="false">OphrsIn!Y42/LinhrsIn!Y43</f>
        <v>0.901136854223629</v>
      </c>
      <c r="Z43" s="70" t="n">
        <f aca="false">OphrsIn!Z42/LinhrsIn!Z43</f>
        <v>0.99946171443951</v>
      </c>
      <c r="AA43" s="70" t="n">
        <f aca="false">OphrsIn!AA42/LinhrsIn!AA43</f>
        <v>0.999027777777778</v>
      </c>
      <c r="AB43" s="70" t="n">
        <f aca="false">OphrsIn!AB42/LinhrsIn!AB43</f>
        <v>0.97768217262705</v>
      </c>
      <c r="AC43" s="70" t="n">
        <f aca="false">IF(LinhrsIn!AC43&gt;0,OphrsIn!AC42/LinhrsIn!AC43,0)</f>
        <v>0.982897926205225</v>
      </c>
      <c r="AD43" s="70" t="n">
        <f aca="false">IF(LinhrsIn!AD43&gt;0,OphrsIn!AD42/LinhrsIn!AD43,0)</f>
        <v>0.990948861065017</v>
      </c>
      <c r="AE43" s="70" t="n">
        <f aca="false">IF(LinhrsIn!AE43&gt;0,OphrsIn!AE42/LinhrsIn!AE43,0)</f>
        <v>0.996805563015088</v>
      </c>
      <c r="AF43" s="70"/>
      <c r="AG43" s="70"/>
      <c r="AH43" s="70"/>
      <c r="AI43" s="70"/>
      <c r="AJ43" s="70"/>
      <c r="AK43" s="70"/>
      <c r="AL43" s="70"/>
      <c r="AM43" s="70"/>
      <c r="AN43" s="70"/>
      <c r="AO43" s="70" t="n">
        <f aca="false">AVERAGE(E43:P43)</f>
        <v>0.954872365462293</v>
      </c>
      <c r="AP43" s="70" t="n">
        <f aca="false">AVERAGE(Q43:AB43)</f>
        <v>0.923453066778542</v>
      </c>
      <c r="AQ43" s="70" t="n">
        <f aca="false">AVERAGE(AC43:AN43)</f>
        <v>0.99021745009511</v>
      </c>
      <c r="AR43" s="70" t="n">
        <f aca="false">AVERAGE(E43:G43)</f>
        <v>0.969905005942058</v>
      </c>
      <c r="AS43" s="70" t="n">
        <f aca="false">AVERAGE(H43:J43)</f>
        <v>0.999122003825796</v>
      </c>
      <c r="AT43" s="70" t="n">
        <f aca="false">AVERAGE(K43:M43)</f>
        <v>0.998431475455183</v>
      </c>
      <c r="AU43" s="70" t="n">
        <f aca="false">AVERAGE(N43:P43)</f>
        <v>0.852030976626135</v>
      </c>
      <c r="AV43" s="70" t="n">
        <f aca="false">AVERAGE(Q43:S43)</f>
        <v>0.745698673826398</v>
      </c>
      <c r="AW43" s="70" t="n">
        <f aca="false">AVERAGE(T43:V43)</f>
        <v>0.990506944552819</v>
      </c>
      <c r="AX43" s="70" t="n">
        <f aca="false">AVERAGE(W43:Y43)</f>
        <v>0.965549427120173</v>
      </c>
      <c r="AY43" s="70" t="n">
        <f aca="false">AVERAGE(Z43:AB43)</f>
        <v>0.992057221614779</v>
      </c>
      <c r="AZ43" s="70" t="n">
        <f aca="false">AVERAGE(AC43:AE43)</f>
        <v>0.99021745009511</v>
      </c>
    </row>
    <row r="44" customFormat="false" ht="12.75" hidden="false" customHeight="false" outlineLevel="0" collapsed="false">
      <c r="A44" s="69" t="s">
        <v>27</v>
      </c>
      <c r="B44" s="69" t="n">
        <v>2</v>
      </c>
      <c r="C44" s="69" t="n">
        <v>34</v>
      </c>
      <c r="D44" s="70" t="n">
        <f aca="false">OphrsIn!D43/LinhrsIn!D44</f>
        <v>0.997311827956989</v>
      </c>
      <c r="E44" s="70" t="n">
        <f aca="false">OphrsIn!E43/LinhrsIn!E44</f>
        <v>0.999327866648743</v>
      </c>
      <c r="F44" s="70" t="n">
        <f aca="false">OphrsIn!F43/LinhrsIn!F44</f>
        <v>0.999568221070812</v>
      </c>
      <c r="G44" s="70" t="n">
        <f aca="false">OphrsIn!G43/LinhrsIn!G44</f>
        <v>0.99986559139785</v>
      </c>
      <c r="H44" s="70" t="n">
        <f aca="false">OphrsIn!H43/LinhrsIn!H44</f>
        <v>0.999722145040289</v>
      </c>
      <c r="I44" s="70" t="n">
        <v>0.998384925975774</v>
      </c>
      <c r="J44" s="70" t="n">
        <f aca="false">OphrsIn!J43/LinhrsIn!J44</f>
        <v>0.992901878914405</v>
      </c>
      <c r="K44" s="70" t="n">
        <f aca="false">OphrsIn!K43/LinhrsIn!K44</f>
        <v>0.92861961948455</v>
      </c>
      <c r="L44" s="70" t="n">
        <f aca="false">OphrsIn!L43/LinhrsIn!L44</f>
        <v>0.99757966922146</v>
      </c>
      <c r="M44" s="70" t="n">
        <f aca="false">OphrsIn!M43/LinhrsIn!M44</f>
        <v>0.997214872580421</v>
      </c>
      <c r="N44" s="70" t="n">
        <f aca="false">OphrsIn!N43/LinhrsIn!N44</f>
        <v>0.99744623655914</v>
      </c>
      <c r="O44" s="70" t="n">
        <f aca="false">OphrsIn!O43/LinhrsIn!O44</f>
        <v>0.964106844741235</v>
      </c>
      <c r="P44" s="70" t="n">
        <f aca="false">OphrsIn!P43/LinhrsIn!P44</f>
        <v>0.976344086021505</v>
      </c>
      <c r="Q44" s="70" t="n">
        <f aca="false">OphrsIn!Q43/LinhrsIn!Q44</f>
        <v>0.940298507462686</v>
      </c>
      <c r="R44" s="70" t="n">
        <f aca="false">OphrsIn!R43/LinhrsIn!R44</f>
        <v>0.995971351835273</v>
      </c>
      <c r="S44" s="70" t="n">
        <f aca="false">OphrsIn!S43/LinhrsIn!S44</f>
        <v>0.998384056019391</v>
      </c>
      <c r="T44" s="70" t="n">
        <f aca="false">OphrsIn!T43/LinhrsIn!T44</f>
        <v>0.963739927757711</v>
      </c>
      <c r="U44" s="70" t="n">
        <f aca="false">OphrsIn!U43/LinhrsIn!U44</f>
        <v>0.940852265089394</v>
      </c>
      <c r="V44" s="70" t="n">
        <f aca="false">OphrsIn!V43/LinhrsIn!V44</f>
        <v>0.997774996523432</v>
      </c>
      <c r="W44" s="70" t="n">
        <f aca="false">OphrsIn!W43/LinhrsIn!W44</f>
        <v>0.995008768379873</v>
      </c>
      <c r="X44" s="70" t="n">
        <f aca="false">OphrsIn!X43/LinhrsIn!X44</f>
        <v>0.995949230353767</v>
      </c>
      <c r="Y44" s="70" t="n">
        <f aca="false">OphrsIn!Y43/LinhrsIn!Y44</f>
        <v>1</v>
      </c>
      <c r="Z44" s="70" t="n">
        <f aca="false">OphrsIn!Z43/LinhrsIn!Z44</f>
        <v>0.999730857219755</v>
      </c>
      <c r="AA44" s="70" t="n">
        <f aca="false">OphrsIn!AA43/LinhrsIn!AA44</f>
        <v>0.985831365467426</v>
      </c>
      <c r="AB44" s="70" t="n">
        <f aca="false">OphrsIn!AB43/LinhrsIn!AB44</f>
        <v>1</v>
      </c>
      <c r="AC44" s="70" t="n">
        <f aca="false">IF(LinhrsIn!AC44&gt;0,OphrsIn!AC43/LinhrsIn!AC44,0)</f>
        <v>0.992068826455169</v>
      </c>
      <c r="AD44" s="70" t="n">
        <f aca="false">IF(LinhrsIn!AD44&gt;0,OphrsIn!AD43/LinhrsIn!AD44,0)</f>
        <v>0.998036550370035</v>
      </c>
      <c r="AE44" s="70" t="n">
        <f aca="false">IF(LinhrsIn!AE44&gt;0,OphrsIn!AE43/LinhrsIn!AE44,0)</f>
        <v>0.990112190294357</v>
      </c>
      <c r="AF44" s="70"/>
      <c r="AG44" s="70"/>
      <c r="AH44" s="70"/>
      <c r="AI44" s="70"/>
      <c r="AJ44" s="70"/>
      <c r="AK44" s="70"/>
      <c r="AL44" s="70"/>
      <c r="AM44" s="70"/>
      <c r="AN44" s="70"/>
      <c r="AO44" s="70" t="n">
        <f aca="false">AVERAGE(E44:P44)</f>
        <v>0.987590163138015</v>
      </c>
      <c r="AP44" s="70" t="n">
        <f aca="false">AVERAGE(Q44:AB44)</f>
        <v>0.984461777175726</v>
      </c>
      <c r="AQ44" s="70" t="n">
        <f aca="false">AVERAGE(AC44:AN44)</f>
        <v>0.99340585570652</v>
      </c>
      <c r="AR44" s="70" t="n">
        <f aca="false">AVERAGE(E44:G44)</f>
        <v>0.999587226372468</v>
      </c>
      <c r="AS44" s="70" t="n">
        <f aca="false">AVERAGE(H44:J44)</f>
        <v>0.997002983310156</v>
      </c>
      <c r="AT44" s="70" t="n">
        <f aca="false">AVERAGE(K44:M44)</f>
        <v>0.974471387095477</v>
      </c>
      <c r="AU44" s="70" t="n">
        <f aca="false">AVERAGE(N44:P44)</f>
        <v>0.97929905577396</v>
      </c>
      <c r="AV44" s="70" t="n">
        <f aca="false">AVERAGE(Q44:S44)</f>
        <v>0.97821797177245</v>
      </c>
      <c r="AW44" s="70" t="n">
        <f aca="false">AVERAGE(T44:V44)</f>
        <v>0.967455729790179</v>
      </c>
      <c r="AX44" s="70" t="n">
        <f aca="false">AVERAGE(W44:Y44)</f>
        <v>0.99698599957788</v>
      </c>
      <c r="AY44" s="70" t="n">
        <f aca="false">AVERAGE(Z44:AB44)</f>
        <v>0.995187407562394</v>
      </c>
      <c r="AZ44" s="70" t="n">
        <f aca="false">AVERAGE(AC44:AE44)</f>
        <v>0.99340585570652</v>
      </c>
    </row>
    <row r="45" customFormat="false" ht="12.75" hidden="false" customHeight="false" outlineLevel="0" collapsed="false">
      <c r="A45" s="69" t="s">
        <v>27</v>
      </c>
      <c r="B45" s="69" t="n">
        <v>2</v>
      </c>
      <c r="C45" s="69" t="n">
        <v>35</v>
      </c>
      <c r="D45" s="70" t="n">
        <f aca="false">OphrsIn!D44/LinhrsIn!D45</f>
        <v>0.898706896551724</v>
      </c>
      <c r="E45" s="70" t="n">
        <f aca="false">OphrsIn!E44/LinhrsIn!E45</f>
        <v>0.997442455242967</v>
      </c>
      <c r="F45" s="70" t="n">
        <f aca="false">OphrsIn!F44/LinhrsIn!F45</f>
        <v>0.99956766104626</v>
      </c>
      <c r="G45" s="70" t="n">
        <f aca="false">OphrsIn!G44/LinhrsIn!G45</f>
        <v>0.972569584509883</v>
      </c>
      <c r="H45" s="70" t="n">
        <f aca="false">OphrsIn!H44/LinhrsIn!H45</f>
        <v>0.999027372516326</v>
      </c>
      <c r="I45" s="70" t="n">
        <v>0.999596285829633</v>
      </c>
      <c r="J45" s="70" t="n">
        <f aca="false">OphrsIn!J44/LinhrsIn!J45</f>
        <v>0.993193499097097</v>
      </c>
      <c r="K45" s="70" t="n">
        <f aca="false">OphrsIn!K44/LinhrsIn!K45</f>
        <v>0.996896923907177</v>
      </c>
      <c r="L45" s="70" t="n">
        <f aca="false">OphrsIn!L44/LinhrsIn!L45</f>
        <v>0.99757966922146</v>
      </c>
      <c r="M45" s="70" t="n">
        <f aca="false">OphrsIn!M44/LinhrsIn!M45</f>
        <v>0.999444135630906</v>
      </c>
      <c r="N45" s="70" t="n">
        <f aca="false">OphrsIn!N44/LinhrsIn!N45</f>
        <v>0.87052971228825</v>
      </c>
      <c r="O45" s="70" t="n">
        <f aca="false">OphrsIn!O44/LinhrsIn!O45</f>
        <v>1.00027789356676</v>
      </c>
      <c r="P45" s="70" t="n">
        <f aca="false">OphrsIn!P44/LinhrsIn!P45</f>
        <v>0.995026213200699</v>
      </c>
      <c r="Q45" s="70" t="n">
        <f aca="false">OphrsIn!Q44/LinhrsIn!Q45</f>
        <v>0.975700676515256</v>
      </c>
      <c r="R45" s="70" t="n">
        <f aca="false">OphrsIn!R44/LinhrsIn!R45</f>
        <v>0.997314234556849</v>
      </c>
      <c r="S45" s="70" t="n">
        <f aca="false">OphrsIn!S44/LinhrsIn!S45</f>
        <v>0.99703143975172</v>
      </c>
      <c r="T45" s="70" t="n">
        <f aca="false">OphrsIn!T44/LinhrsIn!T45</f>
        <v>0.975823259691538</v>
      </c>
      <c r="U45" s="70" t="n">
        <f aca="false">OphrsIn!U44/LinhrsIn!U45</f>
        <v>0.999731146659497</v>
      </c>
      <c r="V45" s="70" t="n">
        <f aca="false">OphrsIn!V44/LinhrsIn!V45</f>
        <v>0.997914349276974</v>
      </c>
      <c r="W45" s="70" t="n">
        <f aca="false">OphrsIn!W44/LinhrsIn!W45</f>
        <v>0.947659517064616</v>
      </c>
      <c r="X45" s="70" t="n">
        <f aca="false">OphrsIn!X44/LinhrsIn!X45</f>
        <v>0.996208530805687</v>
      </c>
      <c r="Y45" s="70" t="n">
        <f aca="false">OphrsIn!Y44/LinhrsIn!Y45</f>
        <v>0.999859963590534</v>
      </c>
      <c r="Z45" s="70" t="n">
        <f aca="false">OphrsIn!Z44/LinhrsIn!Z45</f>
        <v>0.985852869846403</v>
      </c>
      <c r="AA45" s="70" t="n">
        <f aca="false">OphrsIn!AA44/LinhrsIn!AA45</f>
        <v>0.905403528267815</v>
      </c>
      <c r="AB45" s="70" t="n">
        <f aca="false">OphrsIn!AB44/LinhrsIn!AB45</f>
        <v>0.989642184557439</v>
      </c>
      <c r="AC45" s="70" t="n">
        <f aca="false">IF(LinhrsIn!AC45&gt;0,OphrsIn!AC44/LinhrsIn!AC45,0)</f>
        <v>0.999193548387097</v>
      </c>
      <c r="AD45" s="70" t="n">
        <f aca="false">IF(LinhrsIn!AD45&gt;0,OphrsIn!AD44/LinhrsIn!AD45,0)</f>
        <v>0.99879135821121</v>
      </c>
      <c r="AE45" s="70" t="n">
        <f aca="false">IF(LinhrsIn!AE45&gt;0,OphrsIn!AE44/LinhrsIn!AE45,0)</f>
        <v>0.912934058955677</v>
      </c>
      <c r="AF45" s="70"/>
      <c r="AG45" s="70"/>
      <c r="AH45" s="70"/>
      <c r="AI45" s="70"/>
      <c r="AJ45" s="70"/>
      <c r="AK45" s="70"/>
      <c r="AL45" s="70"/>
      <c r="AM45" s="70"/>
      <c r="AN45" s="70"/>
      <c r="AO45" s="70" t="n">
        <f aca="false">AVERAGE(E45:P45)</f>
        <v>0.985095950504785</v>
      </c>
      <c r="AP45" s="70" t="n">
        <f aca="false">AVERAGE(Q45:AB45)</f>
        <v>0.980678475048694</v>
      </c>
      <c r="AQ45" s="70" t="n">
        <f aca="false">AVERAGE(AC45:AN45)</f>
        <v>0.970306321851328</v>
      </c>
      <c r="AR45" s="70" t="n">
        <f aca="false">AVERAGE(E45:G45)</f>
        <v>0.98985990026637</v>
      </c>
      <c r="AS45" s="70" t="n">
        <f aca="false">AVERAGE(H45:J45)</f>
        <v>0.997272385814352</v>
      </c>
      <c r="AT45" s="70" t="n">
        <f aca="false">AVERAGE(K45:M45)</f>
        <v>0.997973576253181</v>
      </c>
      <c r="AU45" s="70" t="n">
        <f aca="false">AVERAGE(N45:P45)</f>
        <v>0.955277939685237</v>
      </c>
      <c r="AV45" s="70" t="n">
        <f aca="false">AVERAGE(Q45:S45)</f>
        <v>0.990015450274608</v>
      </c>
      <c r="AW45" s="70" t="n">
        <f aca="false">AVERAGE(T45:V45)</f>
        <v>0.991156251876003</v>
      </c>
      <c r="AX45" s="70" t="n">
        <f aca="false">AVERAGE(W45:Y45)</f>
        <v>0.981242670486946</v>
      </c>
      <c r="AY45" s="70" t="n">
        <f aca="false">AVERAGE(Z45:AB45)</f>
        <v>0.960299527557219</v>
      </c>
      <c r="AZ45" s="70" t="n">
        <f aca="false">AVERAGE(AC45:AE45)</f>
        <v>0.970306321851328</v>
      </c>
    </row>
    <row r="46" customFormat="false" ht="12.75" hidden="false" customHeight="false" outlineLevel="0" collapsed="false">
      <c r="A46" s="69" t="s">
        <v>27</v>
      </c>
      <c r="B46" s="69" t="n">
        <v>2</v>
      </c>
      <c r="C46" s="69" t="n">
        <v>36</v>
      </c>
      <c r="D46" s="70" t="n">
        <f aca="false">OphrsIn!D45/LinhrsIn!D46</f>
        <v>0.99758064516129</v>
      </c>
      <c r="E46" s="70" t="n">
        <f aca="false">OphrsIn!E45/LinhrsIn!E46</f>
        <v>0.999865573329749</v>
      </c>
      <c r="F46" s="70" t="n">
        <f aca="false">OphrsIn!F45/LinhrsIn!F46</f>
        <v>0.913669064748201</v>
      </c>
      <c r="G46" s="70" t="n">
        <f aca="false">OphrsIn!G45/LinhrsIn!G46</f>
        <v>0.9049347855318</v>
      </c>
      <c r="H46" s="70" t="n">
        <f aca="false">OphrsIn!H45/LinhrsIn!H46</f>
        <v>0.995693248124479</v>
      </c>
      <c r="I46" s="70" t="n">
        <v>0.587760591795562</v>
      </c>
      <c r="J46" s="70" t="n">
        <f aca="false">OphrsIn!J45/LinhrsIn!J46</f>
        <v>0.883096137089747</v>
      </c>
      <c r="K46" s="70" t="n">
        <f aca="false">OphrsIn!K45/LinhrsIn!K46</f>
        <v>1</v>
      </c>
      <c r="L46" s="70" t="n">
        <f aca="false">OphrsIn!L45/LinhrsIn!L46</f>
        <v>0.974800330487469</v>
      </c>
      <c r="M46" s="70" t="n">
        <f aca="false">OphrsIn!M45/LinhrsIn!M46</f>
        <v>0.999583101723179</v>
      </c>
      <c r="N46" s="70" t="n">
        <f aca="false">OphrsIn!N45/LinhrsIn!N46</f>
        <v>0.999731182795699</v>
      </c>
      <c r="O46" s="70" t="n">
        <f aca="false">OphrsIn!O45/LinhrsIn!O46</f>
        <v>0.987081539102653</v>
      </c>
      <c r="P46" s="70" t="n">
        <f aca="false">OphrsIn!P45/LinhrsIn!P46</f>
        <v>0.960747412286598</v>
      </c>
      <c r="Q46" s="70" t="n">
        <f aca="false">OphrsIn!Q45/LinhrsIn!Q46</f>
        <v>0.97802049622438</v>
      </c>
      <c r="R46" s="70" t="n">
        <f aca="false">OphrsIn!R45/LinhrsIn!R46</f>
        <v>0.954938824231573</v>
      </c>
      <c r="S46" s="70" t="n">
        <f aca="false">OphrsIn!S45/LinhrsIn!S46</f>
        <v>0.992983403049521</v>
      </c>
      <c r="T46" s="70" t="n">
        <f aca="false">OphrsIn!T45/LinhrsIn!T46</f>
        <v>0.99025069637883</v>
      </c>
      <c r="U46" s="70" t="n">
        <f aca="false">OphrsIn!U45/LinhrsIn!U46</f>
        <v>0.99516063987095</v>
      </c>
      <c r="V46" s="70" t="n">
        <f aca="false">OphrsIn!V45/LinhrsIn!V46</f>
        <v>0.99819318971508</v>
      </c>
      <c r="W46" s="70" t="n">
        <f aca="false">OphrsIn!W45/LinhrsIn!W46</f>
        <v>0.999865138233311</v>
      </c>
      <c r="X46" s="70" t="n">
        <f aca="false">OphrsIn!X45/LinhrsIn!X46</f>
        <v>0.98500405295866</v>
      </c>
      <c r="Y46" s="70" t="n">
        <f aca="false">OphrsIn!Y45/LinhrsIn!Y46</f>
        <v>1</v>
      </c>
      <c r="Z46" s="70" t="n">
        <f aca="false">OphrsIn!Z45/LinhrsIn!Z46</f>
        <v>0.983716861795182</v>
      </c>
      <c r="AA46" s="70" t="n">
        <f aca="false">OphrsIn!AA45/LinhrsIn!AA46</f>
        <v>0.999861111111111</v>
      </c>
      <c r="AB46" s="70" t="n">
        <f aca="false">OphrsIn!AB45/LinhrsIn!AB46</f>
        <v>0.984001075557946</v>
      </c>
      <c r="AC46" s="70" t="n">
        <f aca="false">IF(LinhrsIn!AC46&gt;0,OphrsIn!AC45/LinhrsIn!AC46,0)</f>
        <v>0.951586874663798</v>
      </c>
      <c r="AD46" s="70" t="n">
        <f aca="false">IF(LinhrsIn!AD46&gt;0,OphrsIn!AD45/LinhrsIn!AD46,0)</f>
        <v>0.990464658695323</v>
      </c>
      <c r="AE46" s="70" t="n">
        <f aca="false">IF(LinhrsIn!AE46&gt;0,OphrsIn!AE45/LinhrsIn!AE46,0)</f>
        <v>0.987068107275468</v>
      </c>
      <c r="AF46" s="70"/>
      <c r="AG46" s="70"/>
      <c r="AH46" s="70"/>
      <c r="AI46" s="70"/>
      <c r="AJ46" s="70"/>
      <c r="AK46" s="70"/>
      <c r="AL46" s="70"/>
      <c r="AM46" s="70"/>
      <c r="AN46" s="70"/>
      <c r="AO46" s="70" t="n">
        <f aca="false">AVERAGE(E46:P46)</f>
        <v>0.933913580584595</v>
      </c>
      <c r="AP46" s="70" t="n">
        <f aca="false">AVERAGE(Q46:AB46)</f>
        <v>0.988499624093879</v>
      </c>
      <c r="AQ46" s="70" t="n">
        <f aca="false">AVERAGE(AC46:AN46)</f>
        <v>0.976373213544863</v>
      </c>
      <c r="AR46" s="70" t="n">
        <f aca="false">AVERAGE(E46:G46)</f>
        <v>0.939489807869917</v>
      </c>
      <c r="AS46" s="70" t="n">
        <f aca="false">AVERAGE(H46:J46)</f>
        <v>0.822183325669929</v>
      </c>
      <c r="AT46" s="70" t="n">
        <f aca="false">AVERAGE(K46:M46)</f>
        <v>0.991461144070216</v>
      </c>
      <c r="AU46" s="70" t="n">
        <f aca="false">AVERAGE(N46:P46)</f>
        <v>0.982520044728317</v>
      </c>
      <c r="AV46" s="70" t="n">
        <f aca="false">AVERAGE(Q46:S46)</f>
        <v>0.975314241168491</v>
      </c>
      <c r="AW46" s="70" t="n">
        <f aca="false">AVERAGE(T46:V46)</f>
        <v>0.994534841988287</v>
      </c>
      <c r="AX46" s="70" t="n">
        <f aca="false">AVERAGE(W46:Y46)</f>
        <v>0.99495639706399</v>
      </c>
      <c r="AY46" s="70" t="n">
        <f aca="false">AVERAGE(Z46:AB46)</f>
        <v>0.989193016154746</v>
      </c>
      <c r="AZ46" s="70" t="n">
        <f aca="false">AVERAGE(AC46:AE46)</f>
        <v>0.976373213544863</v>
      </c>
    </row>
    <row r="47" customFormat="false" ht="12.75" hidden="false" customHeight="false" outlineLevel="0" collapsed="false">
      <c r="A47" s="69" t="s">
        <v>27</v>
      </c>
      <c r="B47" s="69" t="n">
        <v>2</v>
      </c>
      <c r="C47" s="69" t="n">
        <v>37</v>
      </c>
      <c r="D47" s="70" t="n">
        <f aca="false">OphrsIn!D46/LinhrsIn!D47</f>
        <v>0.964641032535628</v>
      </c>
      <c r="E47" s="70" t="n">
        <f aca="false">OphrsIn!E46/LinhrsIn!E47</f>
        <v>0.99986559139785</v>
      </c>
      <c r="F47" s="70" t="n">
        <f aca="false">OphrsIn!F46/LinhrsIn!F47</f>
        <v>0.998702609197059</v>
      </c>
      <c r="G47" s="70" t="n">
        <f aca="false">OphrsIn!G46/LinhrsIn!G47</f>
        <v>0.99744623655914</v>
      </c>
      <c r="H47" s="70" t="n">
        <f aca="false">OphrsIn!H46/LinhrsIn!H47</f>
        <v>0.85877378435518</v>
      </c>
      <c r="I47" s="70" t="n">
        <v>0</v>
      </c>
      <c r="J47" s="70" t="n">
        <f aca="false">OphrsIn!J46/LinhrsIn!J47</f>
        <v>0.84513078173489</v>
      </c>
      <c r="K47" s="70" t="n">
        <f aca="false">OphrsIn!K46/LinhrsIn!K47</f>
        <v>0.983938453232555</v>
      </c>
      <c r="L47" s="70" t="n">
        <f aca="false">OphrsIn!L46/LinhrsIn!L47</f>
        <v>0.979965039666532</v>
      </c>
      <c r="M47" s="70" t="n">
        <f aca="false">OphrsIn!M46/LinhrsIn!M47</f>
        <v>1</v>
      </c>
      <c r="N47" s="70" t="n">
        <f aca="false">OphrsIn!N46/LinhrsIn!N47</f>
        <v>0.983064516129032</v>
      </c>
      <c r="O47" s="70" t="n">
        <f aca="false">OphrsIn!O46/LinhrsIn!O47</f>
        <v>0.973160895563899</v>
      </c>
      <c r="P47" s="70" t="n">
        <f aca="false">OphrsIn!P46/LinhrsIn!P47</f>
        <v>0.89390458170023</v>
      </c>
      <c r="Q47" s="70" t="n">
        <f aca="false">OphrsIn!Q46/LinhrsIn!Q47</f>
        <v>0.912889518413598</v>
      </c>
      <c r="R47" s="70" t="n">
        <f aca="false">OphrsIn!R46/LinhrsIn!R47</f>
        <v>0.952188854026595</v>
      </c>
      <c r="S47" s="70" t="n">
        <f aca="false">OphrsIn!S46/LinhrsIn!S47</f>
        <v>0.9997308934338</v>
      </c>
      <c r="T47" s="70" t="n">
        <f aca="false">OphrsIn!T46/LinhrsIn!T47</f>
        <v>0.53248425872925</v>
      </c>
      <c r="U47" s="70" t="n">
        <f aca="false">OphrsIn!U46/LinhrsIn!U47</f>
        <v>0.747647216993816</v>
      </c>
      <c r="V47" s="70" t="n">
        <f aca="false">OphrsIn!V46/LinhrsIn!V47</f>
        <v>0.976782983456138</v>
      </c>
      <c r="W47" s="70" t="n">
        <f aca="false">OphrsIn!W46/LinhrsIn!W47</f>
        <v>0.987242128121607</v>
      </c>
      <c r="X47" s="70" t="n">
        <f aca="false">OphrsIn!X46/LinhrsIn!X47</f>
        <v>0.984740040513167</v>
      </c>
      <c r="Y47" s="70" t="n">
        <f aca="false">OphrsIn!Y46/LinhrsIn!Y47</f>
        <v>0.978869297509096</v>
      </c>
      <c r="Z47" s="70" t="n">
        <f aca="false">OphrsIn!Z46/LinhrsIn!Z47</f>
        <v>0.999596665770368</v>
      </c>
      <c r="AA47" s="70" t="n">
        <f aca="false">OphrsIn!AA46/LinhrsIn!AA47</f>
        <v>0.998888888888889</v>
      </c>
      <c r="AB47" s="70" t="n">
        <f aca="false">OphrsIn!AB46/LinhrsIn!AB47</f>
        <v>1</v>
      </c>
      <c r="AC47" s="70" t="n">
        <f aca="false">IF(LinhrsIn!AC47&gt;0,OphrsIn!AC46/LinhrsIn!AC47,0)</f>
        <v>0.993944287444489</v>
      </c>
      <c r="AD47" s="70" t="n">
        <f aca="false">IF(LinhrsIn!AD47&gt;0,OphrsIn!AD46/LinhrsIn!AD47,0)</f>
        <v>0.997428139183056</v>
      </c>
      <c r="AE47" s="70" t="n">
        <f aca="false">IF(LinhrsIn!AE47&gt;0,OphrsIn!AE46/LinhrsIn!AE47,0)</f>
        <v>0.992297874850228</v>
      </c>
      <c r="AF47" s="70"/>
      <c r="AG47" s="70"/>
      <c r="AH47" s="70"/>
      <c r="AI47" s="70"/>
      <c r="AJ47" s="70"/>
      <c r="AK47" s="70"/>
      <c r="AL47" s="70"/>
      <c r="AM47" s="70"/>
      <c r="AN47" s="70"/>
      <c r="AO47" s="70" t="n">
        <f aca="false">AVERAGE(E47:P47)</f>
        <v>0.876162707461364</v>
      </c>
      <c r="AP47" s="70" t="n">
        <f aca="false">AVERAGE(Q47:AB47)</f>
        <v>0.922588395488027</v>
      </c>
      <c r="AQ47" s="70" t="n">
        <f aca="false">AVERAGE(AC47:AN47)</f>
        <v>0.994556767159258</v>
      </c>
      <c r="AR47" s="70" t="n">
        <f aca="false">AVERAGE(E47:G47)</f>
        <v>0.99867147905135</v>
      </c>
      <c r="AS47" s="70" t="n">
        <f aca="false">AVERAGE(H47:J47)</f>
        <v>0.56796818869669</v>
      </c>
      <c r="AT47" s="70" t="n">
        <f aca="false">AVERAGE(K47:M47)</f>
        <v>0.987967830966362</v>
      </c>
      <c r="AU47" s="70" t="n">
        <f aca="false">AVERAGE(N47:P47)</f>
        <v>0.950043331131054</v>
      </c>
      <c r="AV47" s="70" t="n">
        <f aca="false">AVERAGE(Q47:S47)</f>
        <v>0.954936421957997</v>
      </c>
      <c r="AW47" s="70" t="n">
        <f aca="false">AVERAGE(T47:V47)</f>
        <v>0.752304819726401</v>
      </c>
      <c r="AX47" s="70" t="n">
        <f aca="false">AVERAGE(W47:Y47)</f>
        <v>0.98361715538129</v>
      </c>
      <c r="AY47" s="70" t="n">
        <f aca="false">AVERAGE(Z47:AB47)</f>
        <v>0.999495184886419</v>
      </c>
      <c r="AZ47" s="70" t="n">
        <f aca="false">AVERAGE(AC47:AE47)</f>
        <v>0.994556767159258</v>
      </c>
    </row>
    <row r="48" customFormat="false" ht="12.75" hidden="false" customHeight="false" outlineLevel="0" collapsed="false">
      <c r="A48" s="69" t="s">
        <v>27</v>
      </c>
      <c r="B48" s="69" t="n">
        <v>2</v>
      </c>
      <c r="C48" s="69" t="n">
        <v>38</v>
      </c>
      <c r="D48" s="70" t="n">
        <f aca="false">OphrsIn!D47/LinhrsIn!D48</f>
        <v>0.99986559139785</v>
      </c>
      <c r="E48" s="70" t="n">
        <f aca="false">OphrsIn!E47/LinhrsIn!E48</f>
        <v>0.97067133055294</v>
      </c>
      <c r="F48" s="70" t="n">
        <f aca="false">OphrsIn!F47/LinhrsIn!F48</f>
        <v>0.998563218390805</v>
      </c>
      <c r="G48" s="70" t="n">
        <f aca="false">OphrsIn!G47/LinhrsIn!G48</f>
        <v>1</v>
      </c>
      <c r="H48" s="70" t="n">
        <f aca="false">OphrsIn!H47/LinhrsIn!H48</f>
        <v>0.981217342183307</v>
      </c>
      <c r="I48" s="70" t="n">
        <v>0.930079333064408</v>
      </c>
      <c r="J48" s="70" t="n">
        <f aca="false">OphrsIn!J47/LinhrsIn!J48</f>
        <v>0.974979149291076</v>
      </c>
      <c r="K48" s="70" t="n">
        <f aca="false">OphrsIn!K47/LinhrsIn!K48</f>
        <v>0.95058061031596</v>
      </c>
      <c r="L48" s="70" t="n">
        <f aca="false">OphrsIn!L47/LinhrsIn!L48</f>
        <v>0.959415584415584</v>
      </c>
      <c r="M48" s="70" t="n">
        <f aca="false">OphrsIn!M47/LinhrsIn!M48</f>
        <v>0.970939933259177</v>
      </c>
      <c r="N48" s="70" t="n">
        <f aca="false">OphrsIn!N47/LinhrsIn!N48</f>
        <v>0.99852090896867</v>
      </c>
      <c r="O48" s="70" t="n">
        <f aca="false">OphrsIn!O47/LinhrsIn!O48</f>
        <v>1</v>
      </c>
      <c r="P48" s="70" t="n">
        <f aca="false">OphrsIn!P47/LinhrsIn!P48</f>
        <v>0.823671822461332</v>
      </c>
      <c r="Q48" s="70" t="n">
        <f aca="false">OphrsIn!Q47/LinhrsIn!Q48</f>
        <v>0.858124494745352</v>
      </c>
      <c r="R48" s="70" t="n">
        <f aca="false">OphrsIn!R47/LinhrsIn!R48</f>
        <v>0.997314234556849</v>
      </c>
      <c r="S48" s="70" t="n">
        <f aca="false">OphrsIn!S47/LinhrsIn!S48</f>
        <v>0.99986559139785</v>
      </c>
      <c r="T48" s="70" t="n">
        <f aca="false">OphrsIn!T47/LinhrsIn!T48</f>
        <v>0.992069013496591</v>
      </c>
      <c r="U48" s="70" t="n">
        <f aca="false">OphrsIn!U47/LinhrsIn!U48</f>
        <v>0.99366662174909</v>
      </c>
      <c r="V48" s="70" t="n">
        <f aca="false">OphrsIn!V47/LinhrsIn!V48</f>
        <v>0.970832746230802</v>
      </c>
      <c r="W48" s="70" t="n">
        <f aca="false">OphrsIn!W47/LinhrsIn!W48</f>
        <v>0.544892108042855</v>
      </c>
      <c r="X48" s="70" t="n">
        <f aca="false">OphrsIn!X47/LinhrsIn!X48</f>
        <v>0.713101871695957</v>
      </c>
      <c r="Y48" s="70" t="n">
        <f aca="false">OphrsIn!Y47/LinhrsIn!Y48</f>
        <v>0.974660506789864</v>
      </c>
      <c r="Z48" s="70" t="n">
        <f aca="false">OphrsIn!Z47/LinhrsIn!Z48</f>
        <v>0.834142394822007</v>
      </c>
      <c r="AA48" s="70" t="n">
        <f aca="false">OphrsIn!AA47/LinhrsIn!AA48</f>
        <v>0.981795441912173</v>
      </c>
      <c r="AB48" s="70" t="n">
        <f aca="false">OphrsIn!AB47/LinhrsIn!AB48</f>
        <v>0.991933315407368</v>
      </c>
      <c r="AC48" s="70" t="n">
        <f aca="false">IF(LinhrsIn!AC48&gt;0,OphrsIn!AC47/LinhrsIn!AC48,0)</f>
        <v>0.968678585831429</v>
      </c>
      <c r="AD48" s="70" t="n">
        <f aca="false">IF(LinhrsIn!AD48&gt;0,OphrsIn!AD47/LinhrsIn!AD48,0)</f>
        <v>0.975679758308157</v>
      </c>
      <c r="AE48" s="70" t="n">
        <f aca="false">IF(LinhrsIn!AE48&gt;0,OphrsIn!AE47/LinhrsIn!AE48,0)</f>
        <v>0.94496150699133</v>
      </c>
      <c r="AF48" s="70"/>
      <c r="AG48" s="70"/>
      <c r="AH48" s="70"/>
      <c r="AI48" s="70"/>
      <c r="AJ48" s="70"/>
      <c r="AK48" s="70"/>
      <c r="AL48" s="70"/>
      <c r="AM48" s="70"/>
      <c r="AN48" s="70"/>
      <c r="AO48" s="70" t="n">
        <f aca="false">AVERAGE(E48:P48)</f>
        <v>0.963219936075272</v>
      </c>
      <c r="AP48" s="70" t="n">
        <f aca="false">AVERAGE(Q48:AB48)</f>
        <v>0.904366528403896</v>
      </c>
      <c r="AQ48" s="70" t="n">
        <f aca="false">AVERAGE(AC48:AN48)</f>
        <v>0.963106617043639</v>
      </c>
      <c r="AR48" s="70" t="n">
        <f aca="false">AVERAGE(E48:G48)</f>
        <v>0.989744849647915</v>
      </c>
      <c r="AS48" s="70" t="n">
        <f aca="false">AVERAGE(H48:J48)</f>
        <v>0.96209194151293</v>
      </c>
      <c r="AT48" s="70" t="n">
        <f aca="false">AVERAGE(K48:M48)</f>
        <v>0.960312042663574</v>
      </c>
      <c r="AU48" s="70" t="n">
        <f aca="false">AVERAGE(N48:P48)</f>
        <v>0.940730910476667</v>
      </c>
      <c r="AV48" s="70" t="n">
        <f aca="false">AVERAGE(Q48:S48)</f>
        <v>0.951768106900017</v>
      </c>
      <c r="AW48" s="70" t="n">
        <f aca="false">AVERAGE(T48:V48)</f>
        <v>0.985522793825494</v>
      </c>
      <c r="AX48" s="70" t="n">
        <f aca="false">AVERAGE(W48:Y48)</f>
        <v>0.744218162176225</v>
      </c>
      <c r="AY48" s="70" t="n">
        <f aca="false">AVERAGE(Z48:AB48)</f>
        <v>0.935957050713849</v>
      </c>
      <c r="AZ48" s="70" t="n">
        <f aca="false">AVERAGE(AC48:AE48)</f>
        <v>0.963106617043639</v>
      </c>
    </row>
    <row r="49" customFormat="false" ht="12.75" hidden="false" customHeight="false" outlineLevel="0" collapsed="false">
      <c r="A49" s="69" t="s">
        <v>27</v>
      </c>
      <c r="B49" s="69" t="n">
        <v>2</v>
      </c>
      <c r="C49" s="69" t="n">
        <v>39</v>
      </c>
      <c r="D49" s="70" t="n">
        <f aca="false">OphrsIn!D48/LinhrsIn!D49</f>
        <v>0.989380293050141</v>
      </c>
      <c r="E49" s="70" t="n">
        <f aca="false">OphrsIn!E48/LinhrsIn!E49</f>
        <v>0.705121293800539</v>
      </c>
      <c r="F49" s="70" t="n">
        <f aca="false">OphrsIn!F48/LinhrsIn!F49</f>
        <v>0.0482897384305835</v>
      </c>
      <c r="G49" s="70" t="n">
        <f aca="false">OphrsIn!G48/LinhrsIn!G49</f>
        <v>0.00696163366336634</v>
      </c>
      <c r="H49" s="70" t="n">
        <f aca="false">OphrsIn!H48/LinhrsIn!H49</f>
        <v>0.895414734672849</v>
      </c>
      <c r="I49" s="70" t="n">
        <v>0.879419276784514</v>
      </c>
      <c r="J49" s="70" t="n">
        <f aca="false">OphrsIn!J48/LinhrsIn!J49</f>
        <v>0.948465064592305</v>
      </c>
      <c r="K49" s="70" t="n">
        <f aca="false">OphrsIn!K48/LinhrsIn!K49</f>
        <v>0.90972972972973</v>
      </c>
      <c r="L49" s="70" t="n">
        <f aca="false">OphrsIn!L48/LinhrsIn!L49</f>
        <v>0.953744789565685</v>
      </c>
      <c r="M49" s="70" t="n">
        <f aca="false">OphrsIn!M48/LinhrsIn!M49</f>
        <v>0.999166319299708</v>
      </c>
      <c r="N49" s="70" t="n">
        <f aca="false">OphrsIn!N48/LinhrsIn!N49</f>
        <v>0.997714746605727</v>
      </c>
      <c r="O49" s="70" t="n">
        <f aca="false">OphrsIn!O48/LinhrsIn!O49</f>
        <v>0.994861111111111</v>
      </c>
      <c r="P49" s="70" t="n">
        <f aca="false">OphrsIn!P48/LinhrsIn!P49</f>
        <v>0.94824573195322</v>
      </c>
      <c r="Q49" s="70" t="n">
        <f aca="false">OphrsIn!Q48/LinhrsIn!Q49</f>
        <v>0.980368428129622</v>
      </c>
      <c r="R49" s="70" t="n">
        <f aca="false">OphrsIn!R48/LinhrsIn!R49</f>
        <v>0.738475309562882</v>
      </c>
      <c r="S49" s="70" t="n">
        <f aca="false">OphrsIn!S48/LinhrsIn!S49</f>
        <v>0.999193439978492</v>
      </c>
      <c r="T49" s="70" t="n">
        <f aca="false">OphrsIn!T48/LinhrsIn!T49</f>
        <v>0.995953111917388</v>
      </c>
      <c r="U49" s="70" t="n">
        <f aca="false">OphrsIn!U48/LinhrsIn!U49</f>
        <v>0.998655733297486</v>
      </c>
      <c r="V49" s="70" t="n">
        <f aca="false">OphrsIn!V48/LinhrsIn!V49</f>
        <v>0.995414118954975</v>
      </c>
      <c r="W49" s="70" t="n">
        <f aca="false">OphrsIn!W48/LinhrsIn!W49</f>
        <v>0.604008293020041</v>
      </c>
      <c r="X49" s="70" t="n">
        <f aca="false">OphrsIn!X48/LinhrsIn!X49</f>
        <v>0.990681971640783</v>
      </c>
      <c r="Y49" s="70" t="n">
        <f aca="false">OphrsIn!Y48/LinhrsIn!Y49</f>
        <v>0.989268292682927</v>
      </c>
      <c r="Z49" s="70" t="n">
        <f aca="false">OphrsIn!Z48/LinhrsIn!Z49</f>
        <v>0.993949986555526</v>
      </c>
      <c r="AA49" s="70" t="n">
        <f aca="false">OphrsIn!AA48/LinhrsIn!AA49</f>
        <v>0.997499652729546</v>
      </c>
      <c r="AB49" s="70" t="n">
        <f aca="false">OphrsIn!AB48/LinhrsIn!AB49</f>
        <v>0.991664425920947</v>
      </c>
      <c r="AC49" s="70" t="n">
        <f aca="false">IF(LinhrsIn!AC49&gt;0,OphrsIn!AC48/LinhrsIn!AC49,0)</f>
        <v>0.937491598333109</v>
      </c>
      <c r="AD49" s="70" t="n">
        <f aca="false">IF(LinhrsIn!AD49&gt;0,OphrsIn!AD48/LinhrsIn!AD49,0)</f>
        <v>0.988373848709044</v>
      </c>
      <c r="AE49" s="70" t="n">
        <f aca="false">IF(LinhrsIn!AE49&gt;0,OphrsIn!AE48/LinhrsIn!AE49,0)</f>
        <v>0.923793861290476</v>
      </c>
      <c r="AF49" s="70"/>
      <c r="AG49" s="70"/>
      <c r="AH49" s="70"/>
      <c r="AI49" s="70"/>
      <c r="AJ49" s="70"/>
      <c r="AK49" s="70"/>
      <c r="AL49" s="70"/>
      <c r="AM49" s="70"/>
      <c r="AN49" s="70"/>
      <c r="AO49" s="70" t="n">
        <f aca="false">AVERAGE(E49:P49)</f>
        <v>0.773927847517445</v>
      </c>
      <c r="AP49" s="70" t="n">
        <f aca="false">AVERAGE(Q49:AB49)</f>
        <v>0.939594397032551</v>
      </c>
      <c r="AQ49" s="70" t="n">
        <f aca="false">AVERAGE(AC49:AN49)</f>
        <v>0.949886436110877</v>
      </c>
      <c r="AR49" s="70" t="n">
        <f aca="false">AVERAGE(E49:G49)</f>
        <v>0.253457555298163</v>
      </c>
      <c r="AS49" s="70" t="n">
        <f aca="false">AVERAGE(H49:J49)</f>
        <v>0.907766358683223</v>
      </c>
      <c r="AT49" s="70" t="n">
        <f aca="false">AVERAGE(K49:M49)</f>
        <v>0.954213612865041</v>
      </c>
      <c r="AU49" s="70" t="n">
        <f aca="false">AVERAGE(N49:P49)</f>
        <v>0.980273863223352</v>
      </c>
      <c r="AV49" s="70" t="n">
        <f aca="false">AVERAGE(Q49:S49)</f>
        <v>0.906012392556999</v>
      </c>
      <c r="AW49" s="70" t="n">
        <f aca="false">AVERAGE(T49:V49)</f>
        <v>0.99667432138995</v>
      </c>
      <c r="AX49" s="70" t="n">
        <f aca="false">AVERAGE(W49:Y49)</f>
        <v>0.861319519114584</v>
      </c>
      <c r="AY49" s="70" t="n">
        <f aca="false">AVERAGE(Z49:AB49)</f>
        <v>0.994371355068673</v>
      </c>
      <c r="AZ49" s="70" t="n">
        <f aca="false">AVERAGE(AC49:AE49)</f>
        <v>0.949886436110877</v>
      </c>
    </row>
    <row r="50" customFormat="false" ht="12.75" hidden="false" customHeight="false" outlineLevel="0" collapsed="false">
      <c r="A50" s="69" t="s">
        <v>27</v>
      </c>
      <c r="B50" s="69" t="n">
        <v>2</v>
      </c>
      <c r="C50" s="69" t="n">
        <v>40</v>
      </c>
      <c r="D50" s="70" t="n">
        <f aca="false">OphrsIn!D49/LinhrsIn!D50</f>
        <v>0.936147331630596</v>
      </c>
      <c r="E50" s="70" t="n">
        <f aca="false">OphrsIn!E49/LinhrsIn!E50</f>
        <v>0.922683877907759</v>
      </c>
      <c r="F50" s="70" t="n">
        <f aca="false">OphrsIn!F49/LinhrsIn!F50</f>
        <v>0.999712643678161</v>
      </c>
      <c r="G50" s="70" t="n">
        <f aca="false">OphrsIn!G49/LinhrsIn!G50</f>
        <v>0.99986559139785</v>
      </c>
      <c r="H50" s="70" t="n">
        <f aca="false">OphrsIn!H49/LinhrsIn!H50</f>
        <v>0.942522321428572</v>
      </c>
      <c r="I50" s="70" t="n">
        <v>0.999462293318995</v>
      </c>
      <c r="J50" s="70" t="n">
        <f aca="false">OphrsIn!J49/LinhrsIn!J50</f>
        <v>0.979580497291291</v>
      </c>
      <c r="K50" s="70" t="n">
        <f aca="false">OphrsIn!K49/LinhrsIn!K50</f>
        <v>0.999595250944414</v>
      </c>
      <c r="L50" s="70" t="n">
        <f aca="false">OphrsIn!L49/LinhrsIn!L50</f>
        <v>0.985608607935441</v>
      </c>
      <c r="M50" s="70" t="n">
        <f aca="false">OphrsIn!M49/LinhrsIn!M50</f>
        <v>0.999027102154274</v>
      </c>
      <c r="N50" s="70" t="n">
        <f aca="false">OphrsIn!N49/LinhrsIn!N50</f>
        <v>0.999588194921071</v>
      </c>
      <c r="O50" s="70" t="n">
        <f aca="false">OphrsIn!O49/LinhrsIn!O50</f>
        <v>0.959603118355776</v>
      </c>
      <c r="P50" s="70" t="n">
        <f aca="false">OphrsIn!P49/LinhrsIn!P50</f>
        <v>0.99986559139785</v>
      </c>
      <c r="Q50" s="70" t="n">
        <f aca="false">OphrsIn!Q49/LinhrsIn!Q50</f>
        <v>0.976737931961813</v>
      </c>
      <c r="R50" s="70" t="n">
        <f aca="false">OphrsIn!R49/LinhrsIn!R50</f>
        <v>0.989409307875895</v>
      </c>
      <c r="S50" s="70" t="n">
        <f aca="false">OphrsIn!S49/LinhrsIn!S50</f>
        <v>0.979915730337079</v>
      </c>
      <c r="T50" s="70" t="n">
        <f aca="false">OphrsIn!T49/LinhrsIn!T50</f>
        <v>0.985185185185185</v>
      </c>
      <c r="U50" s="70" t="n">
        <f aca="false">OphrsIn!U49/LinhrsIn!U50</f>
        <v>0.982254131671634</v>
      </c>
      <c r="V50" s="70" t="n">
        <f aca="false">OphrsIn!V49/LinhrsIn!V50</f>
        <v>0.994301598332175</v>
      </c>
      <c r="W50" s="70" t="n">
        <f aca="false">OphrsIn!W49/LinhrsIn!W50</f>
        <v>0.967907227615965</v>
      </c>
      <c r="X50" s="70" t="n">
        <f aca="false">OphrsIn!X49/LinhrsIn!X50</f>
        <v>0.94567733151804</v>
      </c>
      <c r="Y50" s="70" t="n">
        <f aca="false">OphrsIn!Y49/LinhrsIn!Y50</f>
        <v>0.285754864365857</v>
      </c>
      <c r="Z50" s="70" t="n">
        <f aca="false">OphrsIn!Z49/LinhrsIn!Z50</f>
        <v>0.259603720177922</v>
      </c>
      <c r="AA50" s="70" t="n">
        <f aca="false">OphrsIn!AA49/LinhrsIn!AA50</f>
        <v>0.997916377274622</v>
      </c>
      <c r="AB50" s="70" t="n">
        <f aca="false">OphrsIn!AB49/LinhrsIn!AB50</f>
        <v>1</v>
      </c>
      <c r="AC50" s="70" t="n">
        <f aca="false">IF(LinhrsIn!AC50&gt;0,OphrsIn!AC49/LinhrsIn!AC50,0)</f>
        <v>1</v>
      </c>
      <c r="AD50" s="70" t="n">
        <f aca="false">IF(LinhrsIn!AD50&gt;0,OphrsIn!AD49/LinhrsIn!AD50,0)</f>
        <v>0.96963746223565</v>
      </c>
      <c r="AE50" s="70" t="n">
        <f aca="false">IF(LinhrsIn!AE50&gt;0,OphrsIn!AE49/LinhrsIn!AE50,0)</f>
        <v>0.994926641100537</v>
      </c>
      <c r="AF50" s="70"/>
      <c r="AG50" s="70"/>
      <c r="AH50" s="70"/>
      <c r="AI50" s="70"/>
      <c r="AJ50" s="70"/>
      <c r="AK50" s="70"/>
      <c r="AL50" s="70"/>
      <c r="AM50" s="70"/>
      <c r="AN50" s="70"/>
      <c r="AO50" s="70" t="n">
        <f aca="false">AVERAGE(E50:P50)</f>
        <v>0.982259590894288</v>
      </c>
      <c r="AP50" s="70" t="n">
        <f aca="false">AVERAGE(Q50:AB50)</f>
        <v>0.863721950526349</v>
      </c>
      <c r="AQ50" s="70" t="n">
        <f aca="false">AVERAGE(AC50:AN50)</f>
        <v>0.988188034445396</v>
      </c>
      <c r="AR50" s="70" t="n">
        <f aca="false">AVERAGE(E50:G50)</f>
        <v>0.97408737099459</v>
      </c>
      <c r="AS50" s="70" t="n">
        <f aca="false">AVERAGE(H50:J50)</f>
        <v>0.973855037346286</v>
      </c>
      <c r="AT50" s="70" t="n">
        <f aca="false">AVERAGE(K50:M50)</f>
        <v>0.994743653678043</v>
      </c>
      <c r="AU50" s="70" t="n">
        <f aca="false">AVERAGE(N50:P50)</f>
        <v>0.986352301558232</v>
      </c>
      <c r="AV50" s="70" t="n">
        <f aca="false">AVERAGE(Q50:S50)</f>
        <v>0.982020990058262</v>
      </c>
      <c r="AW50" s="70" t="n">
        <f aca="false">AVERAGE(T50:V50)</f>
        <v>0.987246971729665</v>
      </c>
      <c r="AX50" s="70" t="n">
        <f aca="false">AVERAGE(W50:Y50)</f>
        <v>0.733113141166621</v>
      </c>
      <c r="AY50" s="70" t="n">
        <f aca="false">AVERAGE(Z50:AB50)</f>
        <v>0.752506699150848</v>
      </c>
      <c r="AZ50" s="70" t="n">
        <f aca="false">AVERAGE(AC50:AE50)</f>
        <v>0.988188034445396</v>
      </c>
    </row>
    <row r="51" customFormat="false" ht="12.75" hidden="false" customHeight="false" outlineLevel="0" collapsed="false">
      <c r="A51" s="69" t="s">
        <v>27</v>
      </c>
      <c r="B51" s="69" t="n">
        <v>2</v>
      </c>
      <c r="C51" s="69" t="n">
        <v>41</v>
      </c>
      <c r="D51" s="70" t="n">
        <f aca="false">OphrsIn!D50/LinhrsIn!D51</f>
        <v>0.999059139784946</v>
      </c>
      <c r="E51" s="70" t="n">
        <f aca="false">OphrsIn!E50/LinhrsIn!E51</f>
        <v>0.99959661153691</v>
      </c>
      <c r="F51" s="70" t="n">
        <f aca="false">OphrsIn!F50/LinhrsIn!F51</f>
        <v>0.953010490012933</v>
      </c>
      <c r="G51" s="70" t="n">
        <f aca="false">OphrsIn!G50/LinhrsIn!G51</f>
        <v>0.991801075268817</v>
      </c>
      <c r="H51" s="70" t="n">
        <f aca="false">OphrsIn!H50/LinhrsIn!H51</f>
        <v>0.978602195359177</v>
      </c>
      <c r="I51" s="70" t="n">
        <v>0.888378998515319</v>
      </c>
      <c r="J51" s="70" t="n">
        <f aca="false">OphrsIn!J50/LinhrsIn!J51</f>
        <v>0.968190026392555</v>
      </c>
      <c r="K51" s="70" t="n">
        <f aca="false">OphrsIn!K50/LinhrsIn!K51</f>
        <v>0.956690189566902</v>
      </c>
      <c r="L51" s="70" t="n">
        <f aca="false">OphrsIn!L50/LinhrsIn!L51</f>
        <v>0.990705818965517</v>
      </c>
      <c r="M51" s="70" t="n">
        <f aca="false">OphrsIn!M50/LinhrsIn!M51</f>
        <v>0.993601335373487</v>
      </c>
      <c r="N51" s="70" t="n">
        <f aca="false">OphrsIn!N50/LinhrsIn!N51</f>
        <v>0.947842451942465</v>
      </c>
      <c r="O51" s="70" t="n">
        <f aca="false">OphrsIn!O50/LinhrsIn!O51</f>
        <v>0.999861111111111</v>
      </c>
      <c r="P51" s="70" t="n">
        <f aca="false">OphrsIn!P50/LinhrsIn!P51</f>
        <v>0.999327956989247</v>
      </c>
      <c r="Q51" s="70" t="n">
        <f aca="false">OphrsIn!Q50/LinhrsIn!Q51</f>
        <v>0.98567579066799</v>
      </c>
      <c r="R51" s="70" t="n">
        <f aca="false">OphrsIn!R50/LinhrsIn!R51</f>
        <v>0.695541591861161</v>
      </c>
      <c r="S51" s="70" t="n">
        <f aca="false">OphrsIn!S50/LinhrsIn!S51</f>
        <v>0.99986559139785</v>
      </c>
      <c r="T51" s="70" t="n">
        <f aca="false">OphrsIn!T50/LinhrsIn!T51</f>
        <v>0.973526543123868</v>
      </c>
      <c r="U51" s="70" t="n">
        <f aca="false">OphrsIn!U50/LinhrsIn!U51</f>
        <v>0.996908186584218</v>
      </c>
      <c r="V51" s="70" t="n">
        <f aca="false">OphrsIn!V50/LinhrsIn!V51</f>
        <v>0.999305362600722</v>
      </c>
      <c r="W51" s="70" t="n">
        <f aca="false">OphrsIn!W50/LinhrsIn!W51</f>
        <v>0.998654648190502</v>
      </c>
      <c r="X51" s="70" t="n">
        <f aca="false">OphrsIn!X50/LinhrsIn!X51</f>
        <v>0.997841629569675</v>
      </c>
      <c r="Y51" s="70" t="n">
        <f aca="false">OphrsIn!Y50/LinhrsIn!Y51</f>
        <v>0.995922384701912</v>
      </c>
      <c r="Z51" s="70" t="n">
        <f aca="false">OphrsIn!Z50/LinhrsIn!Z51</f>
        <v>0.999865174598894</v>
      </c>
      <c r="AA51" s="70" t="n">
        <f aca="false">OphrsIn!AA50/LinhrsIn!AA51</f>
        <v>0.998610918183081</v>
      </c>
      <c r="AB51" s="70" t="n">
        <f aca="false">OphrsIn!AB50/LinhrsIn!AB51</f>
        <v>1</v>
      </c>
      <c r="AC51" s="70" t="n">
        <f aca="false">IF(LinhrsIn!AC51&gt;0,OphrsIn!AC50/LinhrsIn!AC51,0)</f>
        <v>0.999193548387097</v>
      </c>
      <c r="AD51" s="70" t="n">
        <f aca="false">IF(LinhrsIn!AD51&gt;0,OphrsIn!AD50/LinhrsIn!AD51,0)</f>
        <v>0.998341375150784</v>
      </c>
      <c r="AE51" s="70" t="n">
        <f aca="false">IF(LinhrsIn!AE51&gt;0,OphrsIn!AE50/LinhrsIn!AE51,0)</f>
        <v>0.992062171622761</v>
      </c>
      <c r="AF51" s="70"/>
      <c r="AG51" s="70"/>
      <c r="AH51" s="70"/>
      <c r="AI51" s="70"/>
      <c r="AJ51" s="70"/>
      <c r="AK51" s="70"/>
      <c r="AL51" s="70"/>
      <c r="AM51" s="70"/>
      <c r="AN51" s="70"/>
      <c r="AO51" s="70" t="n">
        <f aca="false">AVERAGE(E51:P51)</f>
        <v>0.972300688419537</v>
      </c>
      <c r="AP51" s="70" t="n">
        <f aca="false">AVERAGE(Q51:AB51)</f>
        <v>0.97014315178999</v>
      </c>
      <c r="AQ51" s="70" t="n">
        <f aca="false">AVERAGE(AC51:AN51)</f>
        <v>0.996532365053547</v>
      </c>
      <c r="AR51" s="70" t="n">
        <f aca="false">AVERAGE(E51:G51)</f>
        <v>0.981469392272887</v>
      </c>
      <c r="AS51" s="70" t="n">
        <f aca="false">AVERAGE(H51:J51)</f>
        <v>0.94505707342235</v>
      </c>
      <c r="AT51" s="70" t="n">
        <f aca="false">AVERAGE(K51:M51)</f>
        <v>0.980332447968635</v>
      </c>
      <c r="AU51" s="70" t="n">
        <f aca="false">AVERAGE(N51:P51)</f>
        <v>0.982343840014275</v>
      </c>
      <c r="AV51" s="70" t="n">
        <f aca="false">AVERAGE(Q51:S51)</f>
        <v>0.893694324642334</v>
      </c>
      <c r="AW51" s="70" t="n">
        <f aca="false">AVERAGE(T51:V51)</f>
        <v>0.989913364102936</v>
      </c>
      <c r="AX51" s="70" t="n">
        <f aca="false">AVERAGE(W51:Y51)</f>
        <v>0.997472887487363</v>
      </c>
      <c r="AY51" s="70" t="n">
        <f aca="false">AVERAGE(Z51:AB51)</f>
        <v>0.999492030927325</v>
      </c>
      <c r="AZ51" s="70" t="n">
        <f aca="false">AVERAGE(AC51:AE51)</f>
        <v>0.996532365053547</v>
      </c>
    </row>
    <row r="52" customFormat="false" ht="12.75" hidden="false" customHeight="false" outlineLevel="0" collapsed="false">
      <c r="A52" s="69" t="s">
        <v>27</v>
      </c>
      <c r="B52" s="69" t="n">
        <v>2</v>
      </c>
      <c r="C52" s="69" t="n">
        <v>42</v>
      </c>
      <c r="D52" s="70" t="n">
        <f aca="false">OphrsIn!D51/LinhrsIn!D52</f>
        <v>0.929291571447775</v>
      </c>
      <c r="E52" s="70" t="n">
        <f aca="false">OphrsIn!E51/LinhrsIn!E52</f>
        <v>0.995967741935484</v>
      </c>
      <c r="F52" s="70" t="n">
        <f aca="false">OphrsIn!F51/LinhrsIn!F52</f>
        <v>0.990644789867588</v>
      </c>
      <c r="G52" s="70" t="n">
        <f aca="false">OphrsIn!G51/LinhrsIn!G52</f>
        <v>1</v>
      </c>
      <c r="H52" s="70" t="n">
        <f aca="false">OphrsIn!H51/LinhrsIn!H52</f>
        <v>0.974016951507573</v>
      </c>
      <c r="I52" s="70" t="n">
        <v>0.992468056489576</v>
      </c>
      <c r="J52" s="70" t="n">
        <f aca="false">OphrsIn!J51/LinhrsIn!J52</f>
        <v>0.970273649117933</v>
      </c>
      <c r="K52" s="70" t="n">
        <f aca="false">OphrsIn!K51/LinhrsIn!K52</f>
        <v>0.999169779991698</v>
      </c>
      <c r="L52" s="70" t="n">
        <f aca="false">OphrsIn!L51/LinhrsIn!L52</f>
        <v>0.999461206896552</v>
      </c>
      <c r="M52" s="70" t="n">
        <f aca="false">OphrsIn!M51/LinhrsIn!M52</f>
        <v>0.999860898595076</v>
      </c>
      <c r="N52" s="70" t="n">
        <f aca="false">OphrsIn!N51/LinhrsIn!N52</f>
        <v>0.994758064516129</v>
      </c>
      <c r="O52" s="70" t="n">
        <f aca="false">OphrsIn!O51/LinhrsIn!O52</f>
        <v>0.969806595241408</v>
      </c>
      <c r="P52" s="70" t="n">
        <f aca="false">OphrsIn!P51/LinhrsIn!P52</f>
        <v>0.976478494623656</v>
      </c>
      <c r="Q52" s="70" t="n">
        <f aca="false">OphrsIn!Q51/LinhrsIn!Q52</f>
        <v>0.998655010087424</v>
      </c>
      <c r="R52" s="70" t="n">
        <f aca="false">OphrsIn!R51/LinhrsIn!R52</f>
        <v>0.998508575689784</v>
      </c>
      <c r="S52" s="70" t="n">
        <f aca="false">OphrsIn!S51/LinhrsIn!S52</f>
        <v>0.99986559139785</v>
      </c>
      <c r="T52" s="70" t="n">
        <f aca="false">OphrsIn!T51/LinhrsIn!T52</f>
        <v>0.931289198606272</v>
      </c>
      <c r="U52" s="70" t="n">
        <f aca="false">OphrsIn!U51/LinhrsIn!U52</f>
        <v>0.969216292512435</v>
      </c>
      <c r="V52" s="70" t="n">
        <f aca="false">OphrsIn!V51/LinhrsIn!V52</f>
        <v>0.999166203446359</v>
      </c>
      <c r="W52" s="70" t="n">
        <f aca="false">OphrsIn!W51/LinhrsIn!W52</f>
        <v>0.999058253733351</v>
      </c>
      <c r="X52" s="70" t="n">
        <f aca="false">OphrsIn!X51/LinhrsIn!X52</f>
        <v>0.9975731427801</v>
      </c>
      <c r="Y52" s="70" t="n">
        <f aca="false">OphrsIn!Y51/LinhrsIn!Y52</f>
        <v>0.958590679393599</v>
      </c>
      <c r="Z52" s="70" t="n">
        <f aca="false">OphrsIn!Z51/LinhrsIn!Z52</f>
        <v>0.999865428609878</v>
      </c>
      <c r="AA52" s="70" t="n">
        <f aca="false">OphrsIn!AA51/LinhrsIn!AA52</f>
        <v>0.999861111111111</v>
      </c>
      <c r="AB52" s="70" t="n">
        <f aca="false">OphrsIn!AB51/LinhrsIn!AB52</f>
        <v>0.99986555525679</v>
      </c>
      <c r="AC52" s="70" t="n">
        <f aca="false">IF(LinhrsIn!AC52&gt;0,OphrsIn!AC51/LinhrsIn!AC52,0)</f>
        <v>0.996769851951548</v>
      </c>
      <c r="AD52" s="70" t="n">
        <f aca="false">IF(LinhrsIn!AD52&gt;0,OphrsIn!AD51/LinhrsIn!AD52,0)</f>
        <v>0.995625942684766</v>
      </c>
      <c r="AE52" s="70" t="n">
        <f aca="false">IF(LinhrsIn!AE52&gt;0,OphrsIn!AE51/LinhrsIn!AE52,0)</f>
        <v>0.919708373363859</v>
      </c>
      <c r="AF52" s="70"/>
      <c r="AG52" s="70"/>
      <c r="AH52" s="70"/>
      <c r="AI52" s="70"/>
      <c r="AJ52" s="70"/>
      <c r="AK52" s="70"/>
      <c r="AL52" s="70"/>
      <c r="AM52" s="70"/>
      <c r="AN52" s="70"/>
      <c r="AO52" s="70" t="n">
        <f aca="false">AVERAGE(E52:P52)</f>
        <v>0.988575519065223</v>
      </c>
      <c r="AP52" s="70" t="n">
        <f aca="false">AVERAGE(Q52:AB52)</f>
        <v>0.987626253552079</v>
      </c>
      <c r="AQ52" s="70" t="n">
        <f aca="false">AVERAGE(AC52:AN52)</f>
        <v>0.970701389333391</v>
      </c>
      <c r="AR52" s="70" t="n">
        <f aca="false">AVERAGE(E52:G52)</f>
        <v>0.995537510601024</v>
      </c>
      <c r="AS52" s="70" t="n">
        <f aca="false">AVERAGE(H52:J52)</f>
        <v>0.978919552371694</v>
      </c>
      <c r="AT52" s="70" t="n">
        <f aca="false">AVERAGE(K52:M52)</f>
        <v>0.999497295161108</v>
      </c>
      <c r="AU52" s="70" t="n">
        <f aca="false">AVERAGE(N52:P52)</f>
        <v>0.980347718127064</v>
      </c>
      <c r="AV52" s="70" t="n">
        <f aca="false">AVERAGE(Q52:S52)</f>
        <v>0.999009725725019</v>
      </c>
      <c r="AW52" s="70" t="n">
        <f aca="false">AVERAGE(T52:V52)</f>
        <v>0.966557231521689</v>
      </c>
      <c r="AX52" s="70" t="n">
        <f aca="false">AVERAGE(W52:Y52)</f>
        <v>0.98507402530235</v>
      </c>
      <c r="AY52" s="70" t="n">
        <f aca="false">AVERAGE(Z52:AB52)</f>
        <v>0.999864031659259</v>
      </c>
      <c r="AZ52" s="70" t="n">
        <f aca="false">AVERAGE(AC52:AE52)</f>
        <v>0.970701389333391</v>
      </c>
    </row>
    <row r="53" customFormat="false" ht="12.75" hidden="false" customHeight="false" outlineLevel="0" collapsed="false">
      <c r="A53" s="69" t="s">
        <v>27</v>
      </c>
      <c r="B53" s="69" t="n">
        <v>2</v>
      </c>
      <c r="C53" s="69" t="n">
        <v>43</v>
      </c>
      <c r="D53" s="70" t="n">
        <f aca="false">OphrsIn!D52/LinhrsIn!D53</f>
        <v>0.999327956989247</v>
      </c>
      <c r="E53" s="70" t="n">
        <f aca="false">OphrsIn!E52/LinhrsIn!E53</f>
        <v>0.995020188425303</v>
      </c>
      <c r="F53" s="70" t="n">
        <f aca="false">OphrsIn!F52/LinhrsIn!F53</f>
        <v>0.952106174264282</v>
      </c>
      <c r="G53" s="70" t="n">
        <f aca="false">OphrsIn!G52/LinhrsIn!G53</f>
        <v>0.932036211322794</v>
      </c>
      <c r="H53" s="70" t="n">
        <f aca="false">OphrsIn!H52/LinhrsIn!H53</f>
        <v>0.993469501181048</v>
      </c>
      <c r="I53" s="70" t="n">
        <v>0.987479131886478</v>
      </c>
      <c r="J53" s="70" t="n">
        <f aca="false">OphrsIn!J52/LinhrsIn!J53</f>
        <v>0.943568815085843</v>
      </c>
      <c r="K53" s="70" t="n">
        <f aca="false">OphrsIn!K52/LinhrsIn!K53</f>
        <v>0.99889303998893</v>
      </c>
      <c r="L53" s="70" t="n">
        <f aca="false">OphrsIn!L52/LinhrsIn!L53</f>
        <v>0.995016163793104</v>
      </c>
      <c r="M53" s="70" t="n">
        <f aca="false">OphrsIn!M52/LinhrsIn!M53</f>
        <v>0.987191981066407</v>
      </c>
      <c r="N53" s="70" t="n">
        <f aca="false">OphrsIn!N52/LinhrsIn!N53</f>
        <v>0.999596774193548</v>
      </c>
      <c r="O53" s="70" t="n">
        <f aca="false">OphrsIn!O52/LinhrsIn!O53</f>
        <v>0.997360744547854</v>
      </c>
      <c r="P53" s="70" t="n">
        <f aca="false">OphrsIn!P52/LinhrsIn!P53</f>
        <v>0.74418291862811</v>
      </c>
      <c r="Q53" s="70" t="n">
        <f aca="false">OphrsIn!Q52/LinhrsIn!Q53</f>
        <v>0</v>
      </c>
      <c r="R53" s="70" t="n">
        <f aca="false">OphrsIn!R52/LinhrsIn!R53</f>
        <v>0.824597918637654</v>
      </c>
      <c r="S53" s="70" t="n">
        <f aca="false">OphrsIn!S52/LinhrsIn!S53</f>
        <v>0.993412207582684</v>
      </c>
      <c r="T53" s="70" t="n">
        <f aca="false">OphrsIn!T52/LinhrsIn!T53</f>
        <v>0.992877094972067</v>
      </c>
      <c r="U53" s="70" t="n">
        <f aca="false">OphrsIn!U52/LinhrsIn!U53</f>
        <v>0.997445893265224</v>
      </c>
      <c r="V53" s="70" t="n">
        <f aca="false">OphrsIn!V52/LinhrsIn!V53</f>
        <v>0.999444212866472</v>
      </c>
      <c r="W53" s="70" t="n">
        <f aca="false">OphrsIn!W52/LinhrsIn!W53</f>
        <v>0.912984548658173</v>
      </c>
      <c r="X53" s="70" t="n">
        <f aca="false">OphrsIn!X52/LinhrsIn!X53</f>
        <v>0.999460188933873</v>
      </c>
      <c r="Y53" s="70" t="n">
        <f aca="false">OphrsIn!Y52/LinhrsIn!Y53</f>
        <v>0.992701754385965</v>
      </c>
      <c r="Z53" s="70" t="n">
        <f aca="false">OphrsIn!Z52/LinhrsIn!Z53</f>
        <v>0.986137281292059</v>
      </c>
      <c r="AA53" s="70" t="n">
        <f aca="false">OphrsIn!AA52/LinhrsIn!AA53</f>
        <v>1</v>
      </c>
      <c r="AB53" s="70" t="n">
        <f aca="false">OphrsIn!AB52/LinhrsIn!AB53</f>
        <v>1</v>
      </c>
      <c r="AC53" s="70" t="n">
        <f aca="false">IF(LinhrsIn!AC53&gt;0,OphrsIn!AC52/LinhrsIn!AC53,0)</f>
        <v>0.999058886797526</v>
      </c>
      <c r="AD53" s="70" t="n">
        <f aca="false">IF(LinhrsIn!AD53&gt;0,OphrsIn!AD52/LinhrsIn!AD53,0)</f>
        <v>0.996979764421625</v>
      </c>
      <c r="AE53" s="70" t="n">
        <f aca="false">IF(LinhrsIn!AE53&gt;0,OphrsIn!AE52/LinhrsIn!AE53,0)</f>
        <v>0.991887711822827</v>
      </c>
      <c r="AF53" s="70"/>
      <c r="AG53" s="70"/>
      <c r="AH53" s="70"/>
      <c r="AI53" s="70"/>
      <c r="AJ53" s="70"/>
      <c r="AK53" s="70"/>
      <c r="AL53" s="70"/>
      <c r="AM53" s="70"/>
      <c r="AN53" s="70"/>
      <c r="AO53" s="70" t="n">
        <f aca="false">AVERAGE(E53:P53)</f>
        <v>0.960493470365308</v>
      </c>
      <c r="AP53" s="70" t="n">
        <f aca="false">AVERAGE(Q53:AB53)</f>
        <v>0.891588425049514</v>
      </c>
      <c r="AQ53" s="70" t="n">
        <f aca="false">AVERAGE(AC53:AN53)</f>
        <v>0.995975454347326</v>
      </c>
      <c r="AR53" s="70" t="n">
        <f aca="false">AVERAGE(E53:G53)</f>
        <v>0.959720858004126</v>
      </c>
      <c r="AS53" s="70" t="n">
        <f aca="false">AVERAGE(H53:J53)</f>
        <v>0.974839149384456</v>
      </c>
      <c r="AT53" s="70" t="n">
        <f aca="false">AVERAGE(K53:M53)</f>
        <v>0.99370039494948</v>
      </c>
      <c r="AU53" s="70" t="n">
        <f aca="false">AVERAGE(N53:P53)</f>
        <v>0.913713479123171</v>
      </c>
      <c r="AV53" s="70" t="n">
        <f aca="false">AVERAGE(Q53:S53)</f>
        <v>0.606003375406779</v>
      </c>
      <c r="AW53" s="70" t="n">
        <f aca="false">AVERAGE(T53:V53)</f>
        <v>0.996589067034588</v>
      </c>
      <c r="AX53" s="70" t="n">
        <f aca="false">AVERAGE(W53:Y53)</f>
        <v>0.96838216399267</v>
      </c>
      <c r="AY53" s="70" t="n">
        <f aca="false">AVERAGE(Z53:AB53)</f>
        <v>0.99537909376402</v>
      </c>
      <c r="AZ53" s="70" t="n">
        <f aca="false">AVERAGE(AC53:AE53)</f>
        <v>0.995975454347326</v>
      </c>
    </row>
    <row r="54" customFormat="false" ht="12.75" hidden="false" customHeight="false" outlineLevel="0" collapsed="false">
      <c r="A54" s="69" t="s">
        <v>27</v>
      </c>
      <c r="B54" s="69" t="n">
        <v>2</v>
      </c>
      <c r="C54" s="69" t="n">
        <v>44</v>
      </c>
      <c r="D54" s="70" t="n">
        <f aca="false">OphrsIn!D53/LinhrsIn!D54</f>
        <v>0.999059139784946</v>
      </c>
      <c r="E54" s="70" t="n">
        <f aca="false">OphrsIn!E53/LinhrsIn!E54</f>
        <v>0.982658959537572</v>
      </c>
      <c r="F54" s="70" t="n">
        <f aca="false">OphrsIn!F53/LinhrsIn!F54</f>
        <v>0.997977463160936</v>
      </c>
      <c r="G54" s="70" t="n">
        <f aca="false">OphrsIn!G53/LinhrsIn!G54</f>
        <v>1</v>
      </c>
      <c r="H54" s="70" t="n">
        <f aca="false">OphrsIn!H53/LinhrsIn!H54</f>
        <v>0.993882941748923</v>
      </c>
      <c r="I54" s="70" t="n">
        <v>0.999853694220922</v>
      </c>
      <c r="J54" s="70" t="n">
        <f aca="false">OphrsIn!J53/LinhrsIn!J54</f>
        <v>0.984557595993322</v>
      </c>
      <c r="K54" s="70" t="n">
        <f aca="false">OphrsIn!K53/LinhrsIn!K54</f>
        <v>0.99917593737124</v>
      </c>
      <c r="L54" s="70" t="n">
        <f aca="false">OphrsIn!L53/LinhrsIn!L54</f>
        <v>0.999057112068966</v>
      </c>
      <c r="M54" s="70" t="n">
        <f aca="false">OphrsIn!M53/LinhrsIn!M54</f>
        <v>0.808125782663142</v>
      </c>
      <c r="N54" s="70" t="n">
        <f aca="false">OphrsIn!N53/LinhrsIn!N54</f>
        <v>1</v>
      </c>
      <c r="O54" s="70" t="n">
        <f aca="false">OphrsIn!O53/LinhrsIn!O54</f>
        <v>0.999019745133735</v>
      </c>
      <c r="P54" s="70" t="n">
        <f aca="false">OphrsIn!P53/LinhrsIn!P54</f>
        <v>0.917327597795403</v>
      </c>
      <c r="Q54" s="70" t="n">
        <f aca="false">OphrsIn!Q53/LinhrsIn!Q54</f>
        <v>0.980505512234472</v>
      </c>
      <c r="R54" s="70" t="n">
        <f aca="false">OphrsIn!R53/LinhrsIn!R54</f>
        <v>0.996868475991649</v>
      </c>
      <c r="S54" s="70" t="n">
        <f aca="false">OphrsIn!S53/LinhrsIn!S54</f>
        <v>0.978222879419277</v>
      </c>
      <c r="T54" s="70" t="n">
        <f aca="false">OphrsIn!T53/LinhrsIn!T54</f>
        <v>0.927417107829479</v>
      </c>
      <c r="U54" s="70" t="n">
        <f aca="false">OphrsIn!U53/LinhrsIn!U54</f>
        <v>0.99905901330824</v>
      </c>
      <c r="V54" s="70" t="n">
        <f aca="false">OphrsIn!V53/LinhrsIn!V54</f>
        <v>0.99930526608309</v>
      </c>
      <c r="W54" s="70" t="n">
        <f aca="false">OphrsIn!W53/LinhrsIn!W54</f>
        <v>0.998789509078682</v>
      </c>
      <c r="X54" s="70" t="n">
        <f aca="false">OphrsIn!X53/LinhrsIn!X54</f>
        <v>0.999056222192261</v>
      </c>
      <c r="Y54" s="70" t="n">
        <f aca="false">OphrsIn!Y53/LinhrsIn!Y54</f>
        <v>0.999860995273839</v>
      </c>
      <c r="Z54" s="70" t="n">
        <f aca="false">OphrsIn!Z53/LinhrsIn!Z54</f>
        <v>0.998654286098775</v>
      </c>
      <c r="AA54" s="70" t="n">
        <f aca="false">OphrsIn!AA53/LinhrsIn!AA54</f>
        <v>0.990693151826643</v>
      </c>
      <c r="AB54" s="70" t="n">
        <f aca="false">OphrsIn!AB53/LinhrsIn!AB54</f>
        <v>1</v>
      </c>
      <c r="AC54" s="70" t="n">
        <f aca="false">IF(LinhrsIn!AC54&gt;0,OphrsIn!AC53/LinhrsIn!AC54,0)</f>
        <v>0.99757999462221</v>
      </c>
      <c r="AD54" s="70" t="n">
        <f aca="false">IF(LinhrsIn!AD54&gt;0,OphrsIn!AD53/LinhrsIn!AD54,0)</f>
        <v>0.998483699772555</v>
      </c>
      <c r="AE54" s="70" t="n">
        <f aca="false">IF(LinhrsIn!AE54&gt;0,OphrsIn!AE53/LinhrsIn!AE54,0)</f>
        <v>0.990065288741567</v>
      </c>
      <c r="AF54" s="70"/>
      <c r="AG54" s="70"/>
      <c r="AH54" s="70"/>
      <c r="AI54" s="70"/>
      <c r="AJ54" s="70"/>
      <c r="AK54" s="70"/>
      <c r="AL54" s="70"/>
      <c r="AM54" s="70"/>
      <c r="AN54" s="70"/>
      <c r="AO54" s="70" t="n">
        <f aca="false">AVERAGE(E54:P54)</f>
        <v>0.973469735807847</v>
      </c>
      <c r="AP54" s="70" t="n">
        <f aca="false">AVERAGE(Q54:AB54)</f>
        <v>0.989036034944701</v>
      </c>
      <c r="AQ54" s="70" t="n">
        <f aca="false">AVERAGE(AC54:AN54)</f>
        <v>0.995376327712111</v>
      </c>
      <c r="AR54" s="70" t="n">
        <f aca="false">AVERAGE(E54:G54)</f>
        <v>0.993545474232836</v>
      </c>
      <c r="AS54" s="70" t="n">
        <f aca="false">AVERAGE(H54:J54)</f>
        <v>0.992764743987722</v>
      </c>
      <c r="AT54" s="70" t="n">
        <f aca="false">AVERAGE(K54:M54)</f>
        <v>0.935452944034449</v>
      </c>
      <c r="AU54" s="70" t="n">
        <f aca="false">AVERAGE(N54:P54)</f>
        <v>0.972115780976379</v>
      </c>
      <c r="AV54" s="70" t="n">
        <f aca="false">AVERAGE(Q54:S54)</f>
        <v>0.985198955881799</v>
      </c>
      <c r="AW54" s="70" t="n">
        <f aca="false">AVERAGE(T54:V54)</f>
        <v>0.975260462406937</v>
      </c>
      <c r="AX54" s="70" t="n">
        <f aca="false">AVERAGE(W54:Y54)</f>
        <v>0.999235575514927</v>
      </c>
      <c r="AY54" s="70" t="n">
        <f aca="false">AVERAGE(Z54:AB54)</f>
        <v>0.996449145975139</v>
      </c>
      <c r="AZ54" s="70" t="n">
        <f aca="false">AVERAGE(AC54:AE54)</f>
        <v>0.995376327712111</v>
      </c>
    </row>
    <row r="55" customFormat="false" ht="12.75" hidden="false" customHeight="false" outlineLevel="0" collapsed="false">
      <c r="A55" s="69" t="s">
        <v>27</v>
      </c>
      <c r="B55" s="69" t="n">
        <v>2</v>
      </c>
      <c r="C55" s="69" t="n">
        <v>45</v>
      </c>
      <c r="D55" s="70" t="n">
        <f aca="false">OphrsIn!D54/LinhrsIn!D55</f>
        <v>0.982524532867321</v>
      </c>
      <c r="E55" s="70" t="n">
        <f aca="false">OphrsIn!E54/LinhrsIn!E55</f>
        <v>0.993542311314409</v>
      </c>
      <c r="F55" s="70" t="n">
        <f aca="false">OphrsIn!F54/LinhrsIn!F55</f>
        <v>0.982471264367816</v>
      </c>
      <c r="G55" s="70" t="n">
        <f aca="false">OphrsIn!G54/LinhrsIn!G55</f>
        <v>0.988977013039387</v>
      </c>
      <c r="H55" s="70" t="n">
        <f aca="false">OphrsIn!H54/LinhrsIn!H55</f>
        <v>0.903835464146748</v>
      </c>
      <c r="I55" s="70" t="n">
        <v>1.00043459365493</v>
      </c>
      <c r="J55" s="70" t="n">
        <f aca="false">OphrsIn!J54/LinhrsIn!J55</f>
        <v>0.993604004449388</v>
      </c>
      <c r="K55" s="70" t="n">
        <f aca="false">OphrsIn!K54/LinhrsIn!K55</f>
        <v>0.991896717483862</v>
      </c>
      <c r="L55" s="70" t="n">
        <f aca="false">OphrsIn!L54/LinhrsIn!L55</f>
        <v>0.995283018867925</v>
      </c>
      <c r="M55" s="70" t="n">
        <f aca="false">OphrsIn!M54/LinhrsIn!M55</f>
        <v>0.993464052287582</v>
      </c>
      <c r="N55" s="70" t="n">
        <f aca="false">OphrsIn!N54/LinhrsIn!N55</f>
        <v>0.99986559139785</v>
      </c>
      <c r="O55" s="70" t="n">
        <f aca="false">OphrsIn!O54/LinhrsIn!O55</f>
        <v>0.963159363661736</v>
      </c>
      <c r="P55" s="70" t="n">
        <f aca="false">OphrsIn!P54/LinhrsIn!P55</f>
        <v>0.717550027041644</v>
      </c>
      <c r="Q55" s="70" t="n">
        <f aca="false">OphrsIn!Q54/LinhrsIn!Q55</f>
        <v>0.998520710059172</v>
      </c>
      <c r="R55" s="70" t="n">
        <f aca="false">OphrsIn!R54/LinhrsIn!R55</f>
        <v>0.824839336422059</v>
      </c>
      <c r="S55" s="70" t="n">
        <f aca="false">OphrsIn!S54/LinhrsIn!S55</f>
        <v>0.970157279204194</v>
      </c>
      <c r="T55" s="70" t="n">
        <f aca="false">OphrsIn!T54/LinhrsIn!T55</f>
        <v>0.95020282557001</v>
      </c>
      <c r="U55" s="70" t="n">
        <f aca="false">OphrsIn!U54/LinhrsIn!U55</f>
        <v>0.999865573329749</v>
      </c>
      <c r="V55" s="70" t="n">
        <f aca="false">OphrsIn!V54/LinhrsIn!V55</f>
        <v>0.998749131341209</v>
      </c>
      <c r="W55" s="70" t="n">
        <f aca="false">OphrsIn!W54/LinhrsIn!W55</f>
        <v>0.99515868746638</v>
      </c>
      <c r="X55" s="70" t="n">
        <f aca="false">OphrsIn!X54/LinhrsIn!X55</f>
        <v>0.973034919778886</v>
      </c>
      <c r="Y55" s="70" t="n">
        <f aca="false">OphrsIn!Y54/LinhrsIn!Y55</f>
        <v>0.960101867572156</v>
      </c>
      <c r="Z55" s="70" t="n">
        <f aca="false">OphrsIn!Z54/LinhrsIn!Z55</f>
        <v>0.878114478114478</v>
      </c>
      <c r="AA55" s="70" t="n">
        <f aca="false">OphrsIn!AA54/LinhrsIn!AA55</f>
        <v>0.860258369217947</v>
      </c>
      <c r="AB55" s="70" t="n">
        <f aca="false">OphrsIn!AB54/LinhrsIn!AB55</f>
        <v>0.995026213200699</v>
      </c>
      <c r="AC55" s="70" t="n">
        <f aca="false">IF(LinhrsIn!AC55&gt;0,OphrsIn!AC54/LinhrsIn!AC55,0)</f>
        <v>0.960881838956849</v>
      </c>
      <c r="AD55" s="70" t="n">
        <f aca="false">IF(LinhrsIn!AD55&gt;0,OphrsIn!AD54/LinhrsIn!AD55,0)</f>
        <v>0.957754978877489</v>
      </c>
      <c r="AE55" s="70" t="n">
        <f aca="false">IF(LinhrsIn!AE55&gt;0,OphrsIn!AE54/LinhrsIn!AE55,0)</f>
        <v>0.990483522611074</v>
      </c>
      <c r="AF55" s="70"/>
      <c r="AG55" s="70"/>
      <c r="AH55" s="70"/>
      <c r="AI55" s="70"/>
      <c r="AJ55" s="70"/>
      <c r="AK55" s="70"/>
      <c r="AL55" s="70"/>
      <c r="AM55" s="70"/>
      <c r="AN55" s="70"/>
      <c r="AO55" s="70" t="n">
        <f aca="false">AVERAGE(E55:P55)</f>
        <v>0.960340285142773</v>
      </c>
      <c r="AP55" s="70" t="n">
        <f aca="false">AVERAGE(Q55:AB55)</f>
        <v>0.950335782606412</v>
      </c>
      <c r="AQ55" s="70" t="n">
        <f aca="false">AVERAGE(AC55:AN55)</f>
        <v>0.969706780148471</v>
      </c>
      <c r="AR55" s="70" t="n">
        <f aca="false">AVERAGE(E55:G55)</f>
        <v>0.988330196240537</v>
      </c>
      <c r="AS55" s="70" t="n">
        <f aca="false">AVERAGE(H55:J55)</f>
        <v>0.965958020750356</v>
      </c>
      <c r="AT55" s="70" t="n">
        <f aca="false">AVERAGE(K55:M55)</f>
        <v>0.993547929546456</v>
      </c>
      <c r="AU55" s="70" t="n">
        <f aca="false">AVERAGE(N55:P55)</f>
        <v>0.893524994033743</v>
      </c>
      <c r="AV55" s="70" t="n">
        <f aca="false">AVERAGE(Q55:S55)</f>
        <v>0.931172441895142</v>
      </c>
      <c r="AW55" s="70" t="n">
        <f aca="false">AVERAGE(T55:V55)</f>
        <v>0.982939176746989</v>
      </c>
      <c r="AX55" s="70" t="n">
        <f aca="false">AVERAGE(W55:Y55)</f>
        <v>0.976098491605807</v>
      </c>
      <c r="AY55" s="70" t="n">
        <f aca="false">AVERAGE(Z55:AB55)</f>
        <v>0.911133020177708</v>
      </c>
      <c r="AZ55" s="70" t="n">
        <f aca="false">AVERAGE(AC55:AE55)</f>
        <v>0.969706780148471</v>
      </c>
    </row>
    <row r="56" customFormat="false" ht="12.75" hidden="false" customHeight="false" outlineLevel="0" collapsed="false">
      <c r="A56" s="69" t="s">
        <v>27</v>
      </c>
      <c r="B56" s="69" t="n">
        <v>2</v>
      </c>
      <c r="C56" s="69" t="n">
        <v>46</v>
      </c>
      <c r="D56" s="70" t="n">
        <f aca="false">OphrsIn!D55/LinhrsIn!D56</f>
        <v>0.994085226508939</v>
      </c>
      <c r="E56" s="70" t="n">
        <f aca="false">OphrsIn!E55/LinhrsIn!E56</f>
        <v>0.971082716879623</v>
      </c>
      <c r="F56" s="70" t="n">
        <f aca="false">OphrsIn!F55/LinhrsIn!F56</f>
        <v>0.992655529953917</v>
      </c>
      <c r="G56" s="70" t="n">
        <f aca="false">OphrsIn!G55/LinhrsIn!G56</f>
        <v>1</v>
      </c>
      <c r="H56" s="70" t="n">
        <f aca="false">OphrsIn!H55/LinhrsIn!H56</f>
        <v>0.99512738410135</v>
      </c>
      <c r="I56" s="70" t="n">
        <v>0.983878059504617</v>
      </c>
      <c r="J56" s="70" t="n">
        <f aca="false">OphrsIn!J55/LinhrsIn!J56</f>
        <v>0.99651373588063</v>
      </c>
      <c r="K56" s="70" t="n">
        <f aca="false">OphrsIn!K55/LinhrsIn!K56</f>
        <v>0.966451258077822</v>
      </c>
      <c r="L56" s="70" t="n">
        <f aca="false">OphrsIn!L55/LinhrsIn!L56</f>
        <v>0.998787552202614</v>
      </c>
      <c r="M56" s="70" t="n">
        <f aca="false">OphrsIn!M55/LinhrsIn!M56</f>
        <v>0.999581706636921</v>
      </c>
      <c r="N56" s="70" t="n">
        <f aca="false">OphrsIn!N55/LinhrsIn!N56</f>
        <v>0.99986559139785</v>
      </c>
      <c r="O56" s="70" t="n">
        <f aca="false">OphrsIn!O55/LinhrsIn!O56</f>
        <v>0.999861111111111</v>
      </c>
      <c r="P56" s="70" t="n">
        <f aca="false">OphrsIn!P55/LinhrsIn!P56</f>
        <v>0.976209677419355</v>
      </c>
      <c r="Q56" s="70" t="n">
        <f aca="false">OphrsIn!Q55/LinhrsIn!Q56</f>
        <v>0.936659494351802</v>
      </c>
      <c r="R56" s="70" t="n">
        <f aca="false">OphrsIn!R55/LinhrsIn!R56</f>
        <v>0.691348753379393</v>
      </c>
      <c r="S56" s="70" t="n">
        <f aca="false">OphrsIn!S55/LinhrsIn!S56</f>
        <v>0.918359112306658</v>
      </c>
      <c r="T56" s="70" t="n">
        <f aca="false">OphrsIn!T55/LinhrsIn!T56</f>
        <v>0.989440044462971</v>
      </c>
      <c r="U56" s="70" t="n">
        <f aca="false">OphrsIn!U55/LinhrsIn!U56</f>
        <v>0.942950285248574</v>
      </c>
      <c r="V56" s="70" t="n">
        <f aca="false">OphrsIn!V55/LinhrsIn!V56</f>
        <v>0.17421067337245</v>
      </c>
      <c r="W56" s="70" t="n">
        <f aca="false">OphrsIn!W55/LinhrsIn!W56</f>
        <v>0.217543348389917</v>
      </c>
      <c r="X56" s="70" t="n">
        <f aca="false">OphrsIn!X55/LinhrsIn!X56</f>
        <v>0.961538461538462</v>
      </c>
      <c r="Y56" s="70" t="n">
        <f aca="false">OphrsIn!Y55/LinhrsIn!Y56</f>
        <v>0.990856660571107</v>
      </c>
      <c r="Z56" s="70" t="n">
        <f aca="false">OphrsIn!Z55/LinhrsIn!Z56</f>
        <v>0.99946171443951</v>
      </c>
      <c r="AA56" s="70" t="n">
        <f aca="false">OphrsIn!AA55/LinhrsIn!AA56</f>
        <v>0.999861111111111</v>
      </c>
      <c r="AB56" s="70" t="n">
        <f aca="false">OphrsIn!AB55/LinhrsIn!AB56</f>
        <v>1</v>
      </c>
      <c r="AC56" s="70" t="n">
        <f aca="false">IF(LinhrsIn!AC56&gt;0,OphrsIn!AC55/LinhrsIn!AC56,0)</f>
        <v>0.998117267348037</v>
      </c>
      <c r="AD56" s="70" t="n">
        <f aca="false">IF(LinhrsIn!AD56&gt;0,OphrsIn!AD55/LinhrsIn!AD56,0)</f>
        <v>0.99728342891639</v>
      </c>
      <c r="AE56" s="70" t="n">
        <f aca="false">IF(LinhrsIn!AE56&gt;0,OphrsIn!AE55/LinhrsIn!AE56,0)</f>
        <v>0.990332267205491</v>
      </c>
      <c r="AF56" s="70"/>
      <c r="AG56" s="70"/>
      <c r="AH56" s="70"/>
      <c r="AI56" s="70"/>
      <c r="AJ56" s="70"/>
      <c r="AK56" s="70"/>
      <c r="AL56" s="70"/>
      <c r="AM56" s="70"/>
      <c r="AN56" s="70"/>
      <c r="AO56" s="70" t="n">
        <f aca="false">AVERAGE(E56:P56)</f>
        <v>0.990001193597151</v>
      </c>
      <c r="AP56" s="70" t="n">
        <f aca="false">AVERAGE(Q56:AB56)</f>
        <v>0.81851913826433</v>
      </c>
      <c r="AQ56" s="70" t="n">
        <f aca="false">AVERAGE(AC56:AN56)</f>
        <v>0.995244321156639</v>
      </c>
      <c r="AR56" s="70" t="n">
        <f aca="false">AVERAGE(E56:G56)</f>
        <v>0.987912748944514</v>
      </c>
      <c r="AS56" s="70" t="n">
        <f aca="false">AVERAGE(H56:J56)</f>
        <v>0.991839726495532</v>
      </c>
      <c r="AT56" s="70" t="n">
        <f aca="false">AVERAGE(K56:M56)</f>
        <v>0.988273505639119</v>
      </c>
      <c r="AU56" s="70" t="n">
        <f aca="false">AVERAGE(N56:P56)</f>
        <v>0.991978793309439</v>
      </c>
      <c r="AV56" s="70" t="n">
        <f aca="false">AVERAGE(Q56:S56)</f>
        <v>0.848789120012618</v>
      </c>
      <c r="AW56" s="70" t="n">
        <f aca="false">AVERAGE(T56:V56)</f>
        <v>0.702200334361332</v>
      </c>
      <c r="AX56" s="70" t="n">
        <f aca="false">AVERAGE(W56:Y56)</f>
        <v>0.723312823499829</v>
      </c>
      <c r="AY56" s="70" t="n">
        <f aca="false">AVERAGE(Z56:AB56)</f>
        <v>0.99977427518354</v>
      </c>
      <c r="AZ56" s="70" t="n">
        <f aca="false">AVERAGE(AC56:AE56)</f>
        <v>0.995244321156639</v>
      </c>
    </row>
    <row r="57" customFormat="false" ht="12.75" hidden="false" customHeight="false" outlineLevel="0" collapsed="false">
      <c r="A57" s="69" t="s">
        <v>27</v>
      </c>
      <c r="B57" s="69" t="n">
        <v>2</v>
      </c>
      <c r="C57" s="69" t="n">
        <v>47</v>
      </c>
      <c r="D57" s="70" t="n">
        <f aca="false">OphrsIn!D56/LinhrsIn!D57</f>
        <v>0.999327956989247</v>
      </c>
      <c r="E57" s="70" t="n">
        <f aca="false">OphrsIn!E56/LinhrsIn!E57</f>
        <v>0.993677697067528</v>
      </c>
      <c r="F57" s="70" t="n">
        <f aca="false">OphrsIn!F56/LinhrsIn!F57</f>
        <v>0.999137063138214</v>
      </c>
      <c r="G57" s="70" t="n">
        <f aca="false">OphrsIn!G56/LinhrsIn!G57</f>
        <v>0.999449187551639</v>
      </c>
      <c r="H57" s="70" t="n">
        <f aca="false">OphrsIn!H56/LinhrsIn!H57</f>
        <v>0.993468593663146</v>
      </c>
      <c r="I57" s="70" t="n">
        <v>0.998382095186733</v>
      </c>
      <c r="J57" s="70" t="n">
        <f aca="false">OphrsIn!J56/LinhrsIn!J57</f>
        <v>0.988333333333333</v>
      </c>
      <c r="K57" s="70" t="n">
        <f aca="false">OphrsIn!K56/LinhrsIn!K57</f>
        <v>0.944176430048243</v>
      </c>
      <c r="L57" s="70" t="n">
        <f aca="false">OphrsIn!L56/LinhrsIn!L57</f>
        <v>0.807495741056218</v>
      </c>
      <c r="M57" s="70" t="n">
        <f aca="false">OphrsIn!M56/LinhrsIn!M57</f>
        <v>0.995132804895008</v>
      </c>
      <c r="N57" s="70" t="n">
        <f aca="false">OphrsIn!N56/LinhrsIn!N57</f>
        <v>0.99986559139785</v>
      </c>
      <c r="O57" s="70" t="n">
        <f aca="false">OphrsIn!O56/LinhrsIn!O57</f>
        <v>0.989284720289452</v>
      </c>
      <c r="P57" s="70" t="n">
        <f aca="false">OphrsIn!P56/LinhrsIn!P57</f>
        <v>0.93655061164135</v>
      </c>
      <c r="Q57" s="70" t="n">
        <f aca="false">OphrsIn!Q56/LinhrsIn!Q57</f>
        <v>0.998655190962883</v>
      </c>
      <c r="R57" s="70" t="n">
        <f aca="false">OphrsIn!R56/LinhrsIn!R57</f>
        <v>0.999672721322206</v>
      </c>
      <c r="S57" s="70" t="n">
        <f aca="false">OphrsIn!S56/LinhrsIn!S57</f>
        <v>1</v>
      </c>
      <c r="T57" s="70" t="n">
        <f aca="false">OphrsIn!T56/LinhrsIn!T57</f>
        <v>0.957856544794865</v>
      </c>
      <c r="U57" s="70" t="n">
        <f aca="false">OphrsIn!U56/LinhrsIn!U57</f>
        <v>0.994488506519693</v>
      </c>
      <c r="V57" s="70" t="n">
        <f aca="false">OphrsIn!V56/LinhrsIn!V57</f>
        <v>0.987633736279005</v>
      </c>
      <c r="W57" s="70" t="n">
        <f aca="false">OphrsIn!W56/LinhrsIn!W57</f>
        <v>0.983847085745053</v>
      </c>
      <c r="X57" s="70" t="n">
        <f aca="false">OphrsIn!X56/LinhrsIn!X57</f>
        <v>0.99852090896867</v>
      </c>
      <c r="Y57" s="70" t="n">
        <f aca="false">OphrsIn!Y56/LinhrsIn!Y57</f>
        <v>1.00014136273678</v>
      </c>
      <c r="Z57" s="70" t="n">
        <f aca="false">OphrsIn!Z56/LinhrsIn!Z57</f>
        <v>0.284387617765814</v>
      </c>
      <c r="AA57" s="70" t="n">
        <f aca="false">OphrsIn!AA56/LinhrsIn!AA57</f>
        <v>0</v>
      </c>
      <c r="AB57" s="70" t="n">
        <f aca="false">OphrsIn!AB56/LinhrsIn!AB57</f>
        <v>0.00121130551816958</v>
      </c>
      <c r="AC57" s="70" t="n">
        <f aca="false">IF(LinhrsIn!AC57&gt;0,OphrsIn!AC56/LinhrsIn!AC57,0)</f>
        <v>0</v>
      </c>
      <c r="AD57" s="70" t="n">
        <f aca="false">IF(LinhrsIn!AD57&gt;0,OphrsIn!AD56/LinhrsIn!AD57,0)</f>
        <v>0</v>
      </c>
      <c r="AE57" s="70" t="n">
        <f aca="false">IF(LinhrsIn!AE57&gt;0,OphrsIn!AE56/LinhrsIn!AE57,0)</f>
        <v>0.00303588727735036</v>
      </c>
      <c r="AF57" s="70"/>
      <c r="AG57" s="70"/>
      <c r="AH57" s="70"/>
      <c r="AI57" s="70"/>
      <c r="AJ57" s="70"/>
      <c r="AK57" s="70"/>
      <c r="AL57" s="70"/>
      <c r="AM57" s="70"/>
      <c r="AN57" s="70"/>
      <c r="AO57" s="70" t="n">
        <f aca="false">AVERAGE(E57:P57)</f>
        <v>0.970412822439059</v>
      </c>
      <c r="AP57" s="70" t="n">
        <f aca="false">AVERAGE(Q57:AB57)</f>
        <v>0.767201248384429</v>
      </c>
      <c r="AQ57" s="70" t="n">
        <f aca="false">AVERAGE(AC57:AN57)</f>
        <v>0.00101196242578345</v>
      </c>
      <c r="AR57" s="70" t="n">
        <f aca="false">AVERAGE(E57:G57)</f>
        <v>0.997421315919127</v>
      </c>
      <c r="AS57" s="70" t="n">
        <f aca="false">AVERAGE(H57:J57)</f>
        <v>0.993394674061071</v>
      </c>
      <c r="AT57" s="70" t="n">
        <f aca="false">AVERAGE(K57:M57)</f>
        <v>0.91560165866649</v>
      </c>
      <c r="AU57" s="70" t="n">
        <f aca="false">AVERAGE(N57:P57)</f>
        <v>0.97523364110955</v>
      </c>
      <c r="AV57" s="70" t="n">
        <f aca="false">AVERAGE(Q57:S57)</f>
        <v>0.999442637428363</v>
      </c>
      <c r="AW57" s="70" t="n">
        <f aca="false">AVERAGE(T57:V57)</f>
        <v>0.979992929197854</v>
      </c>
      <c r="AX57" s="70" t="n">
        <f aca="false">AVERAGE(W57:Y57)</f>
        <v>0.994169785816835</v>
      </c>
      <c r="AY57" s="70" t="n">
        <f aca="false">AVERAGE(Z57:AB57)</f>
        <v>0.0951996410946613</v>
      </c>
      <c r="AZ57" s="70" t="n">
        <f aca="false">AVERAGE(AC57:AE57)</f>
        <v>0.00101196242578345</v>
      </c>
    </row>
    <row r="58" customFormat="false" ht="12.75" hidden="false" customHeight="false" outlineLevel="0" collapsed="false">
      <c r="A58" s="69" t="s">
        <v>27</v>
      </c>
      <c r="B58" s="69" t="n">
        <v>2</v>
      </c>
      <c r="C58" s="69" t="n">
        <v>48</v>
      </c>
      <c r="D58" s="70" t="n">
        <f aca="false">OphrsIn!D57/LinhrsIn!D58</f>
        <v>0.995430107526882</v>
      </c>
      <c r="E58" s="70" t="n">
        <f aca="false">OphrsIn!E57/LinhrsIn!E58</f>
        <v>0.992063492063492</v>
      </c>
      <c r="F58" s="70" t="n">
        <f aca="false">OphrsIn!F57/LinhrsIn!F58</f>
        <v>0.916726592837624</v>
      </c>
      <c r="G58" s="70" t="n">
        <f aca="false">OphrsIn!G57/LinhrsIn!G58</f>
        <v>0.99986559139785</v>
      </c>
      <c r="H58" s="70" t="n">
        <f aca="false">OphrsIn!H57/LinhrsIn!H58</f>
        <v>1</v>
      </c>
      <c r="I58" s="70" t="n">
        <v>1</v>
      </c>
      <c r="J58" s="70" t="n">
        <f aca="false">OphrsIn!J57/LinhrsIn!J58</f>
        <v>0.996666666666667</v>
      </c>
      <c r="K58" s="70" t="n">
        <f aca="false">OphrsIn!K57/LinhrsIn!K58</f>
        <v>0.99972531245708</v>
      </c>
      <c r="L58" s="70" t="n">
        <f aca="false">OphrsIn!L57/LinhrsIn!L58</f>
        <v>0.998922268624545</v>
      </c>
      <c r="M58" s="70" t="n">
        <f aca="false">OphrsIn!M57/LinhrsIn!M58</f>
        <v>0.965924895688456</v>
      </c>
      <c r="N58" s="70" t="n">
        <f aca="false">OphrsIn!N57/LinhrsIn!N58</f>
        <v>0.99986559139785</v>
      </c>
      <c r="O58" s="70" t="n">
        <f aca="false">OphrsIn!O57/LinhrsIn!O58</f>
        <v>0.976802333657453</v>
      </c>
      <c r="P58" s="70" t="n">
        <f aca="false">OphrsIn!P57/LinhrsIn!P58</f>
        <v>0.961688398978357</v>
      </c>
      <c r="Q58" s="70" t="n">
        <f aca="false">OphrsIn!Q57/LinhrsIn!Q58</f>
        <v>0.961807423345885</v>
      </c>
      <c r="R58" s="70" t="n">
        <f aca="false">OphrsIn!R57/LinhrsIn!R58</f>
        <v>0.986575178997613</v>
      </c>
      <c r="S58" s="70" t="n">
        <f aca="false">OphrsIn!S57/LinhrsIn!S58</f>
        <v>0.99273607748184</v>
      </c>
      <c r="T58" s="70" t="n">
        <f aca="false">OphrsIn!T57/LinhrsIn!T58</f>
        <v>0.912644317707609</v>
      </c>
      <c r="U58" s="70" t="n">
        <f aca="false">OphrsIn!U57/LinhrsIn!U58</f>
        <v>0.978088452749025</v>
      </c>
      <c r="V58" s="70" t="n">
        <f aca="false">OphrsIn!V57/LinhrsIn!V58</f>
        <v>0.977200055609621</v>
      </c>
      <c r="W58" s="70" t="n">
        <f aca="false">OphrsIn!W57/LinhrsIn!W58</f>
        <v>0.999058507061197</v>
      </c>
      <c r="X58" s="70" t="n">
        <f aca="false">OphrsIn!X57/LinhrsIn!X58</f>
        <v>0.99852090896867</v>
      </c>
      <c r="Y58" s="70" t="n">
        <f aca="false">OphrsIn!Y57/LinhrsIn!Y58</f>
        <v>0.998731679819617</v>
      </c>
      <c r="Z58" s="70" t="n">
        <f aca="false">OphrsIn!Z57/LinhrsIn!Z58</f>
        <v>0.968644866101467</v>
      </c>
      <c r="AA58" s="70" t="n">
        <f aca="false">OphrsIn!AA57/LinhrsIn!AA58</f>
        <v>0.997221836366162</v>
      </c>
      <c r="AB58" s="70" t="n">
        <f aca="false">OphrsIn!AB57/LinhrsIn!AB58</f>
        <v>0.996504906573464</v>
      </c>
      <c r="AC58" s="70" t="n">
        <f aca="false">IF(LinhrsIn!AC58&gt;0,OphrsIn!AC57/LinhrsIn!AC58,0)</f>
        <v>0.999595305544314</v>
      </c>
      <c r="AD58" s="70" t="n">
        <f aca="false">IF(LinhrsIn!AD58&gt;0,OphrsIn!AD57/LinhrsIn!AD58,0)</f>
        <v>0.997125567322239</v>
      </c>
      <c r="AE58" s="70" t="n">
        <f aca="false">IF(LinhrsIn!AE58&gt;0,OphrsIn!AE57/LinhrsIn!AE58,0)</f>
        <v>0.933733286872708</v>
      </c>
      <c r="AF58" s="70"/>
      <c r="AG58" s="70"/>
      <c r="AH58" s="70"/>
      <c r="AI58" s="70"/>
      <c r="AJ58" s="70"/>
      <c r="AK58" s="70"/>
      <c r="AL58" s="70"/>
      <c r="AM58" s="70"/>
      <c r="AN58" s="70"/>
      <c r="AO58" s="70" t="n">
        <f aca="false">AVERAGE(E58:P58)</f>
        <v>0.984020928647448</v>
      </c>
      <c r="AP58" s="70" t="n">
        <f aca="false">AVERAGE(Q58:AB58)</f>
        <v>0.980644517565181</v>
      </c>
      <c r="AQ58" s="70" t="n">
        <f aca="false">AVERAGE(AC58:AN58)</f>
        <v>0.976818053246421</v>
      </c>
      <c r="AR58" s="70" t="n">
        <f aca="false">AVERAGE(E58:G58)</f>
        <v>0.969551892099655</v>
      </c>
      <c r="AS58" s="70" t="n">
        <f aca="false">AVERAGE(H58:J58)</f>
        <v>0.998888888888889</v>
      </c>
      <c r="AT58" s="70" t="n">
        <f aca="false">AVERAGE(K58:M58)</f>
        <v>0.988190825590027</v>
      </c>
      <c r="AU58" s="70" t="n">
        <f aca="false">AVERAGE(N58:P58)</f>
        <v>0.97945210801122</v>
      </c>
      <c r="AV58" s="70" t="n">
        <f aca="false">AVERAGE(Q58:S58)</f>
        <v>0.980372893275113</v>
      </c>
      <c r="AW58" s="70" t="n">
        <f aca="false">AVERAGE(T58:V58)</f>
        <v>0.955977608688752</v>
      </c>
      <c r="AX58" s="70" t="n">
        <f aca="false">AVERAGE(W58:Y58)</f>
        <v>0.998770365283161</v>
      </c>
      <c r="AY58" s="70" t="n">
        <f aca="false">AVERAGE(Z58:AB58)</f>
        <v>0.987457203013698</v>
      </c>
      <c r="AZ58" s="70" t="n">
        <f aca="false">AVERAGE(AC58:AE58)</f>
        <v>0.976818053246421</v>
      </c>
    </row>
    <row r="59" customFormat="false" ht="12.75" hidden="false" customHeight="false" outlineLevel="0" collapsed="false">
      <c r="A59" s="69" t="s">
        <v>27</v>
      </c>
      <c r="B59" s="69" t="n">
        <v>2</v>
      </c>
      <c r="C59" s="69" t="n">
        <v>49</v>
      </c>
      <c r="D59" s="70" t="n">
        <f aca="false">OphrsIn!D58/LinhrsIn!D59</f>
        <v>0.87002688172043</v>
      </c>
      <c r="E59" s="70" t="n">
        <f aca="false">OphrsIn!E58/LinhrsIn!E59</f>
        <v>0.986144740382029</v>
      </c>
      <c r="F59" s="70" t="n">
        <f aca="false">OphrsIn!F58/LinhrsIn!F59</f>
        <v>0.971695402298851</v>
      </c>
      <c r="G59" s="70" t="n">
        <f aca="false">OphrsIn!G58/LinhrsIn!G59</f>
        <v>0.941397849462366</v>
      </c>
      <c r="H59" s="70" t="n">
        <f aca="false">OphrsIn!H58/LinhrsIn!H59</f>
        <v>0.981797971376963</v>
      </c>
      <c r="I59" s="70" t="n">
        <v>0.97404169468729</v>
      </c>
      <c r="J59" s="70" t="n">
        <f aca="false">OphrsIn!J58/LinhrsIn!J59</f>
        <v>0.981665719158613</v>
      </c>
      <c r="K59" s="70" t="n">
        <f aca="false">OphrsIn!K58/LinhrsIn!K59</f>
        <v>0.957588075880759</v>
      </c>
      <c r="L59" s="70" t="n">
        <f aca="false">OphrsIn!L58/LinhrsIn!L59</f>
        <v>0.991120678057312</v>
      </c>
      <c r="M59" s="70" t="n">
        <f aca="false">OphrsIn!M58/LinhrsIn!M59</f>
        <v>0.998331015299026</v>
      </c>
      <c r="N59" s="70" t="n">
        <f aca="false">OphrsIn!N58/LinhrsIn!N59</f>
        <v>1</v>
      </c>
      <c r="O59" s="70" t="n">
        <f aca="false">OphrsIn!O58/LinhrsIn!O59</f>
        <v>1</v>
      </c>
      <c r="P59" s="70" t="n">
        <f aca="false">OphrsIn!P58/LinhrsIn!P59</f>
        <v>0.987000414880376</v>
      </c>
      <c r="Q59" s="70" t="n">
        <f aca="false">OphrsIn!Q58/LinhrsIn!Q59</f>
        <v>0.945931405514459</v>
      </c>
      <c r="R59" s="70" t="n">
        <f aca="false">OphrsIn!R58/LinhrsIn!R59</f>
        <v>0.648068029240639</v>
      </c>
      <c r="S59" s="70" t="n">
        <f aca="false">OphrsIn!S58/LinhrsIn!S59</f>
        <v>0.984272079580589</v>
      </c>
      <c r="T59" s="70" t="n">
        <f aca="false">OphrsIn!T58/LinhrsIn!T59</f>
        <v>0.979134789261372</v>
      </c>
      <c r="U59" s="70" t="n">
        <f aca="false">OphrsIn!U58/LinhrsIn!U59</f>
        <v>0.99704261325447</v>
      </c>
      <c r="V59" s="70" t="n">
        <f aca="false">OphrsIn!V58/LinhrsIn!V59</f>
        <v>0.986076301865776</v>
      </c>
      <c r="W59" s="70" t="n">
        <f aca="false">OphrsIn!W58/LinhrsIn!W59</f>
        <v>0.993272335844995</v>
      </c>
      <c r="X59" s="70" t="n">
        <f aca="false">OphrsIn!X58/LinhrsIn!X59</f>
        <v>0.994201725997842</v>
      </c>
      <c r="Y59" s="70" t="n">
        <f aca="false">OphrsIn!Y58/LinhrsIn!Y59</f>
        <v>0.998316025820937</v>
      </c>
      <c r="Z59" s="70" t="n">
        <f aca="false">OphrsIn!Z58/LinhrsIn!Z59</f>
        <v>0.96551724137931</v>
      </c>
      <c r="AA59" s="70" t="n">
        <f aca="false">OphrsIn!AA58/LinhrsIn!AA59</f>
        <v>0.9554104736769</v>
      </c>
      <c r="AB59" s="70" t="n">
        <f aca="false">OphrsIn!AB58/LinhrsIn!AB59</f>
        <v>0.994487765528368</v>
      </c>
      <c r="AC59" s="70" t="n">
        <f aca="false">IF(LinhrsIn!AC59&gt;0,OphrsIn!AC58/LinhrsIn!AC59,0)</f>
        <v>0.996773759913967</v>
      </c>
      <c r="AD59" s="70" t="n">
        <f aca="false">IF(LinhrsIn!AD59&gt;0,OphrsIn!AD58/LinhrsIn!AD59,0)</f>
        <v>0.995381406436234</v>
      </c>
      <c r="AE59" s="70" t="n">
        <f aca="false">IF(LinhrsIn!AE59&gt;0,OphrsIn!AE58/LinhrsIn!AE59,0)</f>
        <v>0.991551291723172</v>
      </c>
      <c r="AF59" s="70"/>
      <c r="AG59" s="70"/>
      <c r="AH59" s="70"/>
      <c r="AI59" s="70"/>
      <c r="AJ59" s="70"/>
      <c r="AK59" s="70"/>
      <c r="AL59" s="70"/>
      <c r="AM59" s="70"/>
      <c r="AN59" s="70"/>
      <c r="AO59" s="70" t="n">
        <f aca="false">AVERAGE(E59:P59)</f>
        <v>0.980898630123632</v>
      </c>
      <c r="AP59" s="70" t="n">
        <f aca="false">AVERAGE(Q59:AB59)</f>
        <v>0.953477565580471</v>
      </c>
      <c r="AQ59" s="70" t="n">
        <f aca="false">AVERAGE(AC59:AN59)</f>
        <v>0.994568819357791</v>
      </c>
      <c r="AR59" s="70" t="n">
        <f aca="false">AVERAGE(E59:G59)</f>
        <v>0.966412664047748</v>
      </c>
      <c r="AS59" s="70" t="n">
        <f aca="false">AVERAGE(H59:J59)</f>
        <v>0.979168461740955</v>
      </c>
      <c r="AT59" s="70" t="n">
        <f aca="false">AVERAGE(K59:M59)</f>
        <v>0.982346589745699</v>
      </c>
      <c r="AU59" s="70" t="n">
        <f aca="false">AVERAGE(N59:P59)</f>
        <v>0.995666804960126</v>
      </c>
      <c r="AV59" s="70" t="n">
        <f aca="false">AVERAGE(Q59:S59)</f>
        <v>0.859423838111895</v>
      </c>
      <c r="AW59" s="70" t="n">
        <f aca="false">AVERAGE(T59:V59)</f>
        <v>0.987417901460539</v>
      </c>
      <c r="AX59" s="70" t="n">
        <f aca="false">AVERAGE(W59:Y59)</f>
        <v>0.995263362554592</v>
      </c>
      <c r="AY59" s="70" t="n">
        <f aca="false">AVERAGE(Z59:AB59)</f>
        <v>0.971805160194859</v>
      </c>
      <c r="AZ59" s="70" t="n">
        <f aca="false">AVERAGE(AC59:AE59)</f>
        <v>0.994568819357791</v>
      </c>
    </row>
    <row r="60" customFormat="false" ht="12.75" hidden="false" customHeight="false" outlineLevel="0" collapsed="false">
      <c r="A60" s="69" t="s">
        <v>27</v>
      </c>
      <c r="B60" s="69" t="n">
        <v>2</v>
      </c>
      <c r="C60" s="69" t="n">
        <v>50</v>
      </c>
      <c r="D60" s="70" t="n">
        <f aca="false">OphrsIn!D59/LinhrsIn!D60</f>
        <v>0.962634408602151</v>
      </c>
      <c r="E60" s="70" t="n">
        <f aca="false">OphrsIn!E59/LinhrsIn!E60</f>
        <v>0.996774193548387</v>
      </c>
      <c r="F60" s="70" t="n">
        <f aca="false">OphrsIn!F59/LinhrsIn!F60</f>
        <v>0.999136317835037</v>
      </c>
      <c r="G60" s="70" t="n">
        <f aca="false">OphrsIn!G59/LinhrsIn!G60</f>
        <v>1</v>
      </c>
      <c r="H60" s="70" t="n">
        <f aca="false">OphrsIn!H59/LinhrsIn!H60</f>
        <v>0.993052660830902</v>
      </c>
      <c r="I60" s="70" t="n">
        <v>0.999591224962529</v>
      </c>
      <c r="J60" s="70" t="n">
        <f aca="false">OphrsIn!J59/LinhrsIn!J60</f>
        <v>0.999166666666667</v>
      </c>
      <c r="K60" s="70" t="n">
        <f aca="false">OphrsIn!K59/LinhrsIn!K60</f>
        <v>0.941327913279133</v>
      </c>
      <c r="L60" s="70" t="n">
        <f aca="false">OphrsIn!L59/LinhrsIn!L60</f>
        <v>0.997040624159268</v>
      </c>
      <c r="M60" s="70" t="n">
        <f aca="false">OphrsIn!M59/LinhrsIn!M60</f>
        <v>0.997217971901516</v>
      </c>
      <c r="N60" s="70" t="n">
        <f aca="false">OphrsIn!N59/LinhrsIn!N60</f>
        <v>1</v>
      </c>
      <c r="O60" s="70" t="n">
        <f aca="false">OphrsIn!O59/LinhrsIn!O60</f>
        <v>0.979236343366778</v>
      </c>
      <c r="P60" s="70" t="n">
        <f aca="false">OphrsIn!P59/LinhrsIn!P60</f>
        <v>0.968649085037675</v>
      </c>
      <c r="Q60" s="70" t="n">
        <f aca="false">OphrsIn!Q59/LinhrsIn!Q60</f>
        <v>0.998655010087424</v>
      </c>
      <c r="R60" s="70" t="n">
        <f aca="false">OphrsIn!R59/LinhrsIn!R60</f>
        <v>0.997762196031628</v>
      </c>
      <c r="S60" s="70" t="n">
        <f aca="false">OphrsIn!S59/LinhrsIn!S60</f>
        <v>0.91007000538503</v>
      </c>
      <c r="T60" s="70" t="n">
        <f aca="false">OphrsIn!T59/LinhrsIn!T60</f>
        <v>0.992796427027806</v>
      </c>
      <c r="U60" s="70" t="n">
        <f aca="false">OphrsIn!U59/LinhrsIn!U60</f>
        <v>0.997983870967742</v>
      </c>
      <c r="V60" s="70" t="n">
        <f aca="false">OphrsIn!V59/LinhrsIn!V60</f>
        <v>0.967971034674836</v>
      </c>
      <c r="W60" s="70" t="n">
        <f aca="false">OphrsIn!W59/LinhrsIn!W60</f>
        <v>0.697882288228823</v>
      </c>
      <c r="X60" s="70" t="n">
        <f aca="false">OphrsIn!X59/LinhrsIn!X60</f>
        <v>0.932847896440129</v>
      </c>
      <c r="Y60" s="70" t="n">
        <f aca="false">OphrsIn!Y59/LinhrsIn!Y60</f>
        <v>0.995946323734974</v>
      </c>
      <c r="Z60" s="70" t="n">
        <f aca="false">OphrsIn!Z59/LinhrsIn!Z60</f>
        <v>0.988170453017879</v>
      </c>
      <c r="AA60" s="70" t="n">
        <f aca="false">OphrsIn!AA59/LinhrsIn!AA60</f>
        <v>0.954577024586748</v>
      </c>
      <c r="AB60" s="70" t="n">
        <f aca="false">OphrsIn!AB59/LinhrsIn!AB60</f>
        <v>1</v>
      </c>
      <c r="AC60" s="70" t="n">
        <f aca="false">IF(LinhrsIn!AC60&gt;0,OphrsIn!AC59/LinhrsIn!AC60,0)</f>
        <v>0.939642425057131</v>
      </c>
      <c r="AD60" s="70" t="n">
        <f aca="false">IF(LinhrsIn!AD60&gt;0,OphrsIn!AD59/LinhrsIn!AD60,0)</f>
        <v>0.985848353940116</v>
      </c>
      <c r="AE60" s="70" t="n">
        <f aca="false">IF(LinhrsIn!AE60&gt;0,OphrsIn!AE59/LinhrsIn!AE60,0)</f>
        <v>0.990310058185024</v>
      </c>
      <c r="AF60" s="70"/>
      <c r="AG60" s="70"/>
      <c r="AH60" s="70"/>
      <c r="AI60" s="70"/>
      <c r="AJ60" s="70"/>
      <c r="AK60" s="70"/>
      <c r="AL60" s="70"/>
      <c r="AM60" s="70"/>
      <c r="AN60" s="70"/>
      <c r="AO60" s="70" t="n">
        <f aca="false">AVERAGE(E60:P60)</f>
        <v>0.989266083465658</v>
      </c>
      <c r="AP60" s="70" t="n">
        <f aca="false">AVERAGE(Q60:AB60)</f>
        <v>0.952888544181918</v>
      </c>
      <c r="AQ60" s="70" t="n">
        <f aca="false">AVERAGE(AC60:AN60)</f>
        <v>0.97193361239409</v>
      </c>
      <c r="AR60" s="70" t="n">
        <f aca="false">AVERAGE(E60:G60)</f>
        <v>0.998636837127808</v>
      </c>
      <c r="AS60" s="70" t="n">
        <f aca="false">AVERAGE(H60:J60)</f>
        <v>0.997270184153366</v>
      </c>
      <c r="AT60" s="70" t="n">
        <f aca="false">AVERAGE(K60:M60)</f>
        <v>0.978528836446639</v>
      </c>
      <c r="AU60" s="70" t="n">
        <f aca="false">AVERAGE(N60:P60)</f>
        <v>0.982628476134818</v>
      </c>
      <c r="AV60" s="70" t="n">
        <f aca="false">AVERAGE(Q60:S60)</f>
        <v>0.968829070501361</v>
      </c>
      <c r="AW60" s="70" t="n">
        <f aca="false">AVERAGE(T60:V60)</f>
        <v>0.986250444223461</v>
      </c>
      <c r="AX60" s="70" t="n">
        <f aca="false">AVERAGE(W60:Y60)</f>
        <v>0.875558836134642</v>
      </c>
      <c r="AY60" s="70" t="n">
        <f aca="false">AVERAGE(Z60:AB60)</f>
        <v>0.980915825868209</v>
      </c>
      <c r="AZ60" s="70" t="n">
        <f aca="false">AVERAGE(AC60:AE60)</f>
        <v>0.97193361239409</v>
      </c>
    </row>
    <row r="61" customFormat="false" ht="12.75" hidden="false" customHeight="false" outlineLevel="0" collapsed="false">
      <c r="A61" s="69" t="s">
        <v>27</v>
      </c>
      <c r="B61" s="69" t="n">
        <v>2</v>
      </c>
      <c r="C61" s="69" t="n">
        <v>51</v>
      </c>
      <c r="D61" s="70" t="n">
        <f aca="false">OphrsIn!D60/LinhrsIn!D61</f>
        <v>0.990994623655914</v>
      </c>
      <c r="E61" s="70" t="n">
        <f aca="false">OphrsIn!E60/LinhrsIn!E61</f>
        <v>0.995295698924731</v>
      </c>
      <c r="F61" s="70" t="n">
        <f aca="false">OphrsIn!F60/LinhrsIn!F61</f>
        <v>0.968655643421999</v>
      </c>
      <c r="G61" s="70" t="n">
        <f aca="false">OphrsIn!G60/LinhrsIn!G61</f>
        <v>0.996908186584218</v>
      </c>
      <c r="H61" s="70" t="n">
        <f aca="false">OphrsIn!H60/LinhrsIn!H61</f>
        <v>0.991386496248958</v>
      </c>
      <c r="I61" s="70" t="n">
        <v>0.963538149898717</v>
      </c>
      <c r="J61" s="70" t="n">
        <f aca="false">OphrsIn!J60/LinhrsIn!J61</f>
        <v>0.901334074485826</v>
      </c>
      <c r="K61" s="70" t="n">
        <f aca="false">OphrsIn!K60/LinhrsIn!K61</f>
        <v>0.994985770429598</v>
      </c>
      <c r="L61" s="70" t="n">
        <f aca="false">OphrsIn!L60/LinhrsIn!L61</f>
        <v>0.993813878429263</v>
      </c>
      <c r="M61" s="70" t="n">
        <f aca="false">OphrsIn!M60/LinhrsIn!M61</f>
        <v>0.946393762183236</v>
      </c>
      <c r="N61" s="70" t="n">
        <f aca="false">OphrsIn!N60/LinhrsIn!N61</f>
        <v>1</v>
      </c>
      <c r="O61" s="70" t="n">
        <f aca="false">OphrsIn!O60/LinhrsIn!O61</f>
        <v>0.986942630920961</v>
      </c>
      <c r="P61" s="70" t="n">
        <f aca="false">OphrsIn!P60/LinhrsIn!P61</f>
        <v>0.999596774193548</v>
      </c>
      <c r="Q61" s="70" t="n">
        <f aca="false">OphrsIn!Q60/LinhrsIn!Q61</f>
        <v>0.945400753093061</v>
      </c>
      <c r="R61" s="70" t="n">
        <f aca="false">OphrsIn!R60/LinhrsIn!R61</f>
        <v>0.820677308667761</v>
      </c>
      <c r="S61" s="70" t="n">
        <f aca="false">OphrsIn!S60/LinhrsIn!S61</f>
        <v>0.98494623655914</v>
      </c>
      <c r="T61" s="70" t="n">
        <f aca="false">OphrsIn!T60/LinhrsIn!T61</f>
        <v>0.916225994990259</v>
      </c>
      <c r="U61" s="70" t="n">
        <f aca="false">OphrsIn!U60/LinhrsIn!U61</f>
        <v>0.708961018791738</v>
      </c>
      <c r="V61" s="70" t="n">
        <f aca="false">OphrsIn!V60/LinhrsIn!V61</f>
        <v>0.961928581353342</v>
      </c>
      <c r="W61" s="70" t="n">
        <f aca="false">OphrsIn!W60/LinhrsIn!W61</f>
        <v>0.934463733010362</v>
      </c>
      <c r="X61" s="70" t="n">
        <f aca="false">OphrsIn!X60/LinhrsIn!X61</f>
        <v>0.952933243425489</v>
      </c>
      <c r="Y61" s="70" t="n">
        <f aca="false">OphrsIn!Y60/LinhrsIn!Y61</f>
        <v>0.933772052646318</v>
      </c>
      <c r="Z61" s="70" t="n">
        <f aca="false">OphrsIn!Z60/LinhrsIn!Z61</f>
        <v>0.944481785186181</v>
      </c>
      <c r="AA61" s="70" t="n">
        <f aca="false">OphrsIn!AA60/LinhrsIn!AA61</f>
        <v>0.999583275454924</v>
      </c>
      <c r="AB61" s="70" t="n">
        <f aca="false">OphrsIn!AB60/LinhrsIn!AB61</f>
        <v>0.963516424340334</v>
      </c>
      <c r="AC61" s="70" t="n">
        <f aca="false">IF(LinhrsIn!AC61&gt;0,OphrsIn!AC60/LinhrsIn!AC61,0)</f>
        <v>0.999058507061197</v>
      </c>
      <c r="AD61" s="70" t="n">
        <f aca="false">IF(LinhrsIn!AD61&gt;0,OphrsIn!AD60/LinhrsIn!AD61,0)</f>
        <v>0.996722288438617</v>
      </c>
      <c r="AE61" s="70" t="n">
        <f aca="false">IF(LinhrsIn!AE61&gt;0,OphrsIn!AE60/LinhrsIn!AE61,0)</f>
        <v>0.985590953673639</v>
      </c>
      <c r="AF61" s="70"/>
      <c r="AG61" s="70"/>
      <c r="AH61" s="70"/>
      <c r="AI61" s="70"/>
      <c r="AJ61" s="70"/>
      <c r="AK61" s="70"/>
      <c r="AL61" s="70"/>
      <c r="AM61" s="70"/>
      <c r="AN61" s="70"/>
      <c r="AO61" s="70" t="n">
        <f aca="false">AVERAGE(E61:P61)</f>
        <v>0.978237588810088</v>
      </c>
      <c r="AP61" s="70" t="n">
        <f aca="false">AVERAGE(Q61:AB61)</f>
        <v>0.922240867293242</v>
      </c>
      <c r="AQ61" s="70" t="n">
        <f aca="false">AVERAGE(AC61:AN61)</f>
        <v>0.993790583057818</v>
      </c>
      <c r="AR61" s="70" t="n">
        <f aca="false">AVERAGE(E61:G61)</f>
        <v>0.986953176310316</v>
      </c>
      <c r="AS61" s="70" t="n">
        <f aca="false">AVERAGE(H61:J61)</f>
        <v>0.952086240211167</v>
      </c>
      <c r="AT61" s="70" t="n">
        <f aca="false">AVERAGE(K61:M61)</f>
        <v>0.978397803680699</v>
      </c>
      <c r="AU61" s="70" t="n">
        <f aca="false">AVERAGE(N61:P61)</f>
        <v>0.99551313503817</v>
      </c>
      <c r="AV61" s="70" t="n">
        <f aca="false">AVERAGE(Q61:S61)</f>
        <v>0.917008099439987</v>
      </c>
      <c r="AW61" s="70" t="n">
        <f aca="false">AVERAGE(T61:V61)</f>
        <v>0.862371865045113</v>
      </c>
      <c r="AX61" s="70" t="n">
        <f aca="false">AVERAGE(W61:Y61)</f>
        <v>0.940389676360723</v>
      </c>
      <c r="AY61" s="70" t="n">
        <f aca="false">AVERAGE(Z61:AB61)</f>
        <v>0.969193828327147</v>
      </c>
      <c r="AZ61" s="70" t="n">
        <f aca="false">AVERAGE(AC61:AE61)</f>
        <v>0.993790583057818</v>
      </c>
    </row>
    <row r="62" customFormat="false" ht="12.75" hidden="false" customHeight="false" outlineLevel="0" collapsed="false">
      <c r="A62" s="69" t="s">
        <v>27</v>
      </c>
      <c r="B62" s="69" t="n">
        <v>2</v>
      </c>
      <c r="C62" s="69" t="n">
        <v>52</v>
      </c>
      <c r="D62" s="70" t="n">
        <f aca="false">OphrsIn!D61/LinhrsIn!D62</f>
        <v>0.995832773222207</v>
      </c>
      <c r="E62" s="70" t="n">
        <f aca="false">OphrsIn!E61/LinhrsIn!E62</f>
        <v>0.993138705771559</v>
      </c>
      <c r="F62" s="70" t="n">
        <f aca="false">OphrsIn!F61/LinhrsIn!F62</f>
        <v>0.994827586206897</v>
      </c>
      <c r="G62" s="70" t="n">
        <f aca="false">OphrsIn!G61/LinhrsIn!G62</f>
        <v>0.99986559139785</v>
      </c>
      <c r="H62" s="70" t="n">
        <f aca="false">OphrsIn!H61/LinhrsIn!H62</f>
        <v>1</v>
      </c>
      <c r="I62" s="70" t="n">
        <v>0.997849173275978</v>
      </c>
      <c r="J62" s="70" t="n">
        <f aca="false">OphrsIn!J61/LinhrsIn!J62</f>
        <v>0.982638888888889</v>
      </c>
      <c r="K62" s="70" t="n">
        <f aca="false">OphrsIn!K61/LinhrsIn!K62</f>
        <v>0.995256166982922</v>
      </c>
      <c r="L62" s="70" t="n">
        <f aca="false">OphrsIn!L61/LinhrsIn!L62</f>
        <v>0.990208599404002</v>
      </c>
      <c r="M62" s="70" t="n">
        <f aca="false">OphrsIn!M61/LinhrsIn!M62</f>
        <v>0.995409653637502</v>
      </c>
      <c r="N62" s="70" t="n">
        <f aca="false">OphrsIn!N61/LinhrsIn!N62</f>
        <v>1</v>
      </c>
      <c r="O62" s="70" t="n">
        <f aca="false">OphrsIn!O61/LinhrsIn!O62</f>
        <v>0.981664120016669</v>
      </c>
      <c r="P62" s="70" t="n">
        <f aca="false">OphrsIn!P61/LinhrsIn!P62</f>
        <v>0.881838956849039</v>
      </c>
      <c r="Q62" s="70" t="n">
        <f aca="false">OphrsIn!Q61/LinhrsIn!Q62</f>
        <v>0.911499663752522</v>
      </c>
      <c r="R62" s="70" t="n">
        <f aca="false">OphrsIn!R61/LinhrsIn!R62</f>
        <v>0.980904072803222</v>
      </c>
      <c r="S62" s="70" t="n">
        <f aca="false">OphrsIn!S61/LinhrsIn!S62</f>
        <v>0.902192923449482</v>
      </c>
      <c r="T62" s="70" t="n">
        <f aca="false">OphrsIn!T61/LinhrsIn!T62</f>
        <v>0.969781757134863</v>
      </c>
      <c r="U62" s="70" t="n">
        <f aca="false">OphrsIn!U61/LinhrsIn!U62</f>
        <v>0.995698346551956</v>
      </c>
      <c r="V62" s="70" t="n">
        <f aca="false">OphrsIn!V61/LinhrsIn!V62</f>
        <v>0.996942745969983</v>
      </c>
      <c r="W62" s="70" t="n">
        <f aca="false">OphrsIn!W61/LinhrsIn!W62</f>
        <v>0.977382875605816</v>
      </c>
      <c r="X62" s="70" t="n">
        <f aca="false">OphrsIn!X61/LinhrsIn!X62</f>
        <v>0.974514563106796</v>
      </c>
      <c r="Y62" s="70" t="n">
        <f aca="false">OphrsIn!Y61/LinhrsIn!Y62</f>
        <v>0.801202292744303</v>
      </c>
      <c r="Z62" s="70" t="n">
        <f aca="false">OphrsIn!Z61/LinhrsIn!Z62</f>
        <v>0</v>
      </c>
      <c r="AA62" s="70" t="n">
        <f aca="false">OphrsIn!AA61/LinhrsIn!AA62</f>
        <v>0.973746353660231</v>
      </c>
      <c r="AB62" s="70" t="n">
        <f aca="false">OphrsIn!AB61/LinhrsIn!AB62</f>
        <v>1</v>
      </c>
      <c r="AC62" s="70" t="n">
        <f aca="false">IF(LinhrsIn!AC62&gt;0,OphrsIn!AC61/LinhrsIn!AC62,0)</f>
        <v>0.997177039924721</v>
      </c>
      <c r="AD62" s="70" t="n">
        <f aca="false">IF(LinhrsIn!AD62&gt;0,OphrsIn!AD61/LinhrsIn!AD62,0)</f>
        <v>0.991946308724832</v>
      </c>
      <c r="AE62" s="70" t="n">
        <f aca="false">IF(LinhrsIn!AE62&gt;0,OphrsIn!AE61/LinhrsIn!AE62,0)</f>
        <v>0.967867007246011</v>
      </c>
      <c r="AF62" s="70"/>
      <c r="AG62" s="70"/>
      <c r="AH62" s="70"/>
      <c r="AI62" s="70"/>
      <c r="AJ62" s="70"/>
      <c r="AK62" s="70"/>
      <c r="AL62" s="70"/>
      <c r="AM62" s="70"/>
      <c r="AN62" s="70"/>
      <c r="AO62" s="70" t="n">
        <f aca="false">AVERAGE(E62:P62)</f>
        <v>0.984391453535942</v>
      </c>
      <c r="AP62" s="70" t="n">
        <f aca="false">AVERAGE(Q62:AB62)</f>
        <v>0.873655466231598</v>
      </c>
      <c r="AQ62" s="70" t="n">
        <f aca="false">AVERAGE(AC62:AN62)</f>
        <v>0.985663451965188</v>
      </c>
      <c r="AR62" s="70" t="n">
        <f aca="false">AVERAGE(E62:G62)</f>
        <v>0.995943961125435</v>
      </c>
      <c r="AS62" s="70" t="n">
        <f aca="false">AVERAGE(H62:J62)</f>
        <v>0.993496020721622</v>
      </c>
      <c r="AT62" s="70" t="n">
        <f aca="false">AVERAGE(K62:M62)</f>
        <v>0.993624806674809</v>
      </c>
      <c r="AU62" s="70" t="n">
        <f aca="false">AVERAGE(N62:P62)</f>
        <v>0.954501025621903</v>
      </c>
      <c r="AV62" s="70" t="n">
        <f aca="false">AVERAGE(Q62:S62)</f>
        <v>0.931532220001742</v>
      </c>
      <c r="AW62" s="70" t="n">
        <f aca="false">AVERAGE(T62:V62)</f>
        <v>0.987474283218934</v>
      </c>
      <c r="AX62" s="70" t="n">
        <f aca="false">AVERAGE(W62:Y62)</f>
        <v>0.917699910485638</v>
      </c>
      <c r="AY62" s="70" t="n">
        <f aca="false">AVERAGE(Z62:AB62)</f>
        <v>0.657915451220077</v>
      </c>
      <c r="AZ62" s="70" t="n">
        <f aca="false">AVERAGE(AC62:AE62)</f>
        <v>0.985663451965188</v>
      </c>
    </row>
    <row r="63" customFormat="false" ht="12.75" hidden="false" customHeight="false" outlineLevel="0" collapsed="false">
      <c r="A63" s="69" t="s">
        <v>27</v>
      </c>
      <c r="B63" s="69" t="n">
        <v>2</v>
      </c>
      <c r="C63" s="69" t="n">
        <v>53</v>
      </c>
      <c r="D63" s="70" t="n">
        <f aca="false">OphrsIn!D62/LinhrsIn!D63</f>
        <v>0.998521505376344</v>
      </c>
      <c r="E63" s="70" t="n">
        <f aca="false">OphrsIn!E62/LinhrsIn!E63</f>
        <v>0.994489247311828</v>
      </c>
      <c r="F63" s="70" t="n">
        <f aca="false">OphrsIn!F62/LinhrsIn!F63</f>
        <v>0.75546487904401</v>
      </c>
      <c r="G63" s="70" t="n">
        <f aca="false">OphrsIn!G62/LinhrsIn!G63</f>
        <v>0.998387096774194</v>
      </c>
      <c r="H63" s="70" t="n">
        <f aca="false">OphrsIn!H62/LinhrsIn!H63</f>
        <v>1</v>
      </c>
      <c r="I63" s="70" t="n">
        <v>0.999596719989246</v>
      </c>
      <c r="J63" s="70" t="n">
        <f aca="false">OphrsIn!J62/LinhrsIn!J63</f>
        <v>0.930109767958872</v>
      </c>
      <c r="K63" s="70" t="n">
        <f aca="false">OphrsIn!K62/LinhrsIn!K63</f>
        <v>0.976416373000813</v>
      </c>
      <c r="L63" s="70" t="n">
        <f aca="false">OphrsIn!L62/LinhrsIn!L63</f>
        <v>0.971605436684161</v>
      </c>
      <c r="M63" s="70" t="n">
        <f aca="false">OphrsIn!M62/LinhrsIn!M63</f>
        <v>0.945062586926287</v>
      </c>
      <c r="N63" s="70" t="n">
        <f aca="false">OphrsIn!N62/LinhrsIn!N63</f>
        <v>1</v>
      </c>
      <c r="O63" s="70" t="n">
        <f aca="false">OphrsIn!O62/LinhrsIn!O63</f>
        <v>0.956787550368209</v>
      </c>
      <c r="P63" s="70" t="n">
        <f aca="false">OphrsIn!P62/LinhrsIn!P63</f>
        <v>0.886259747243883</v>
      </c>
      <c r="Q63" s="70" t="n">
        <f aca="false">OphrsIn!Q62/LinhrsIn!Q63</f>
        <v>0.947821409359871</v>
      </c>
      <c r="R63" s="70" t="n">
        <f aca="false">OphrsIn!R62/LinhrsIn!R63</f>
        <v>0.971505296136059</v>
      </c>
      <c r="S63" s="70" t="n">
        <f aca="false">OphrsIn!S62/LinhrsIn!S63</f>
        <v>0.926977687626775</v>
      </c>
      <c r="T63" s="70" t="n">
        <f aca="false">OphrsIn!T62/LinhrsIn!T63</f>
        <v>0.974815639348824</v>
      </c>
      <c r="U63" s="70" t="n">
        <f aca="false">OphrsIn!U62/LinhrsIn!U63</f>
        <v>0.913493878649267</v>
      </c>
      <c r="V63" s="70" t="n">
        <f aca="false">OphrsIn!V62/LinhrsIn!V63</f>
        <v>0.99638637943016</v>
      </c>
      <c r="W63" s="70" t="n">
        <f aca="false">OphrsIn!W62/LinhrsIn!W63</f>
        <v>0.972278293634773</v>
      </c>
      <c r="X63" s="70" t="n">
        <f aca="false">OphrsIn!X62/LinhrsIn!X63</f>
        <v>0.985143791740493</v>
      </c>
      <c r="Y63" s="70" t="n">
        <f aca="false">OphrsIn!Y62/LinhrsIn!Y63</f>
        <v>0.892516816143498</v>
      </c>
      <c r="Z63" s="70" t="n">
        <f aca="false">OphrsIn!Z62/LinhrsIn!Z63</f>
        <v>1</v>
      </c>
      <c r="AA63" s="70" t="n">
        <f aca="false">OphrsIn!AA62/LinhrsIn!AA63</f>
        <v>0.682937490893195</v>
      </c>
      <c r="AB63" s="70" t="n">
        <f aca="false">OphrsIn!AB62/LinhrsIn!AB63</f>
        <v>0.812108843537415</v>
      </c>
      <c r="AC63" s="70" t="n">
        <f aca="false">IF(LinhrsIn!AC63&gt;0,OphrsIn!AC62/LinhrsIn!AC63,0)</f>
        <v>0.94434735851593</v>
      </c>
      <c r="AD63" s="70" t="n">
        <f aca="false">IF(LinhrsIn!AD63&gt;0,OphrsIn!AD62/LinhrsIn!AD63,0)</f>
        <v>0.571449858441365</v>
      </c>
      <c r="AE63" s="70" t="n">
        <f aca="false">IF(LinhrsIn!AE63&gt;0,OphrsIn!AE62/LinhrsIn!AE63,0)</f>
        <v>0.977820114974851</v>
      </c>
      <c r="AF63" s="70"/>
      <c r="AG63" s="70"/>
      <c r="AH63" s="70"/>
      <c r="AI63" s="70"/>
      <c r="AJ63" s="70"/>
      <c r="AK63" s="70"/>
      <c r="AL63" s="70"/>
      <c r="AM63" s="70"/>
      <c r="AN63" s="70"/>
      <c r="AO63" s="70" t="n">
        <f aca="false">AVERAGE(E63:P63)</f>
        <v>0.951181617108459</v>
      </c>
      <c r="AP63" s="70" t="n">
        <f aca="false">AVERAGE(Q63:AB63)</f>
        <v>0.922998793875027</v>
      </c>
      <c r="AQ63" s="70" t="n">
        <f aca="false">AVERAGE(AC63:AN63)</f>
        <v>0.831205777310715</v>
      </c>
      <c r="AR63" s="70" t="n">
        <f aca="false">AVERAGE(E63:G63)</f>
        <v>0.916113741043344</v>
      </c>
      <c r="AS63" s="70" t="n">
        <f aca="false">AVERAGE(H63:J63)</f>
        <v>0.976568829316039</v>
      </c>
      <c r="AT63" s="70" t="n">
        <f aca="false">AVERAGE(K63:M63)</f>
        <v>0.964361465537087</v>
      </c>
      <c r="AU63" s="70" t="n">
        <f aca="false">AVERAGE(N63:P63)</f>
        <v>0.947682432537364</v>
      </c>
      <c r="AV63" s="70" t="n">
        <f aca="false">AVERAGE(Q63:S63)</f>
        <v>0.948768131040901</v>
      </c>
      <c r="AW63" s="70" t="n">
        <f aca="false">AVERAGE(T63:V63)</f>
        <v>0.96156529914275</v>
      </c>
      <c r="AX63" s="70" t="n">
        <f aca="false">AVERAGE(W63:Y63)</f>
        <v>0.949979633839588</v>
      </c>
      <c r="AY63" s="70" t="n">
        <f aca="false">AVERAGE(Z63:AB63)</f>
        <v>0.83168211147687</v>
      </c>
      <c r="AZ63" s="70" t="n">
        <f aca="false">AVERAGE(AC63:AE63)</f>
        <v>0.831205777310715</v>
      </c>
    </row>
    <row r="64" customFormat="false" ht="12.75" hidden="false" customHeight="false" outlineLevel="0" collapsed="false">
      <c r="A64" s="69" t="s">
        <v>27</v>
      </c>
      <c r="B64" s="69" t="n">
        <v>2</v>
      </c>
      <c r="C64" s="69" t="n">
        <v>54</v>
      </c>
      <c r="D64" s="70" t="n">
        <f aca="false">OphrsIn!D63/LinhrsIn!D64</f>
        <v>0.990990990990991</v>
      </c>
      <c r="E64" s="70" t="n">
        <f aca="false">OphrsIn!E63/LinhrsIn!E64</f>
        <v>0.976155193318066</v>
      </c>
      <c r="F64" s="70" t="n">
        <f aca="false">OphrsIn!F63/LinhrsIn!F64</f>
        <v>0.986242333830598</v>
      </c>
      <c r="G64" s="70" t="n">
        <f aca="false">OphrsIn!G63/LinhrsIn!G64</f>
        <v>0.936184565569347</v>
      </c>
      <c r="H64" s="70" t="n">
        <f aca="false">OphrsIn!H63/LinhrsIn!H64</f>
        <v>0.906467800390298</v>
      </c>
      <c r="I64" s="70" t="n">
        <v>0.973824130879346</v>
      </c>
      <c r="J64" s="70" t="n">
        <f aca="false">OphrsIn!J63/LinhrsIn!J64</f>
        <v>0.990796262724864</v>
      </c>
      <c r="K64" s="70" t="n">
        <f aca="false">OphrsIn!K63/LinhrsIn!K64</f>
        <v>0.923814743765415</v>
      </c>
      <c r="L64" s="70" t="n">
        <f aca="false">OphrsIn!L63/LinhrsIn!L64</f>
        <v>0.991528842275111</v>
      </c>
      <c r="M64" s="70" t="n">
        <f aca="false">OphrsIn!M63/LinhrsIn!M64</f>
        <v>0.999443671766342</v>
      </c>
      <c r="N64" s="70" t="n">
        <f aca="false">OphrsIn!N63/LinhrsIn!N64</f>
        <v>1</v>
      </c>
      <c r="O64" s="70" t="n">
        <f aca="false">OphrsIn!O63/LinhrsIn!O64</f>
        <v>0.999861091818308</v>
      </c>
      <c r="P64" s="70" t="n">
        <f aca="false">OphrsIn!P63/LinhrsIn!P64</f>
        <v>0.870993805548074</v>
      </c>
      <c r="Q64" s="70" t="n">
        <f aca="false">OphrsIn!Q63/LinhrsIn!Q64</f>
        <v>0.484196368527236</v>
      </c>
      <c r="R64" s="70" t="n">
        <f aca="false">OphrsIn!R63/LinhrsIn!R64</f>
        <v>0.941702698673028</v>
      </c>
      <c r="S64" s="70" t="n">
        <f aca="false">OphrsIn!S63/LinhrsIn!S64</f>
        <v>0.925920946490992</v>
      </c>
      <c r="T64" s="70" t="n">
        <f aca="false">OphrsIn!T63/LinhrsIn!T64</f>
        <v>0.951842546063652</v>
      </c>
      <c r="U64" s="70" t="n">
        <f aca="false">OphrsIn!U63/LinhrsIn!U64</f>
        <v>0.999193439978492</v>
      </c>
      <c r="V64" s="70" t="n">
        <f aca="false">OphrsIn!V63/LinhrsIn!V64</f>
        <v>0.998471585382798</v>
      </c>
      <c r="W64" s="70" t="n">
        <f aca="false">OphrsIn!W63/LinhrsIn!W64</f>
        <v>0.995687912680232</v>
      </c>
      <c r="X64" s="70" t="n">
        <f aca="false">OphrsIn!X63/LinhrsIn!X64</f>
        <v>0.999865047233468</v>
      </c>
      <c r="Y64" s="70" t="n">
        <f aca="false">OphrsIn!Y63/LinhrsIn!Y64</f>
        <v>0.995526352579337</v>
      </c>
      <c r="Z64" s="70" t="n">
        <f aca="false">OphrsIn!Z63/LinhrsIn!Z64</f>
        <v>0.99825198332661</v>
      </c>
      <c r="AA64" s="70" t="n">
        <f aca="false">OphrsIn!AA63/LinhrsIn!AA64</f>
        <v>1</v>
      </c>
      <c r="AB64" s="70" t="n">
        <f aca="false">OphrsIn!AB63/LinhrsIn!AB64</f>
        <v>0.944197929272556</v>
      </c>
      <c r="AC64" s="70" t="n">
        <f aca="false">IF(LinhrsIn!AC64&gt;0,OphrsIn!AC63/LinhrsIn!AC64,0)</f>
        <v>0.941927678451405</v>
      </c>
      <c r="AD64" s="70" t="n">
        <f aca="false">IF(LinhrsIn!AD64&gt;0,OphrsIn!AD63/LinhrsIn!AD64,0)</f>
        <v>0.994042299672327</v>
      </c>
      <c r="AE64" s="70" t="n">
        <f aca="false">IF(LinhrsIn!AE64&gt;0,OphrsIn!AE63/LinhrsIn!AE64,0)</f>
        <v>0.992629155408012</v>
      </c>
      <c r="AF64" s="70"/>
      <c r="AG64" s="70"/>
      <c r="AH64" s="70"/>
      <c r="AI64" s="70"/>
      <c r="AJ64" s="70"/>
      <c r="AK64" s="70"/>
      <c r="AL64" s="70"/>
      <c r="AM64" s="70"/>
      <c r="AN64" s="70"/>
      <c r="AO64" s="70" t="n">
        <f aca="false">AVERAGE(E64:P64)</f>
        <v>0.962942703490481</v>
      </c>
      <c r="AP64" s="70" t="n">
        <f aca="false">AVERAGE(Q64:AB64)</f>
        <v>0.936238067517367</v>
      </c>
      <c r="AQ64" s="70" t="n">
        <f aca="false">AVERAGE(AC64:AN64)</f>
        <v>0.976199711177248</v>
      </c>
      <c r="AR64" s="70" t="n">
        <f aca="false">AVERAGE(E64:G64)</f>
        <v>0.966194030906004</v>
      </c>
      <c r="AS64" s="70" t="n">
        <f aca="false">AVERAGE(H64:J64)</f>
        <v>0.957029397998169</v>
      </c>
      <c r="AT64" s="70" t="n">
        <f aca="false">AVERAGE(K64:M64)</f>
        <v>0.97159575260229</v>
      </c>
      <c r="AU64" s="70" t="n">
        <f aca="false">AVERAGE(N64:P64)</f>
        <v>0.956951632455461</v>
      </c>
      <c r="AV64" s="70" t="n">
        <f aca="false">AVERAGE(Q64:S64)</f>
        <v>0.783940004563752</v>
      </c>
      <c r="AW64" s="70" t="n">
        <f aca="false">AVERAGE(T64:V64)</f>
        <v>0.983169190474981</v>
      </c>
      <c r="AX64" s="70" t="n">
        <f aca="false">AVERAGE(W64:Y64)</f>
        <v>0.997026437497679</v>
      </c>
      <c r="AY64" s="70" t="n">
        <f aca="false">AVERAGE(Z64:AB64)</f>
        <v>0.980816637533056</v>
      </c>
      <c r="AZ64" s="70" t="n">
        <f aca="false">AVERAGE(AC64:AE64)</f>
        <v>0.976199711177248</v>
      </c>
    </row>
    <row r="65" customFormat="false" ht="12.75" hidden="false" customHeight="false" outlineLevel="0" collapsed="false">
      <c r="A65" s="69" t="s">
        <v>27</v>
      </c>
      <c r="B65" s="69" t="n">
        <v>2</v>
      </c>
      <c r="C65" s="69" t="n">
        <v>55</v>
      </c>
      <c r="D65" s="70" t="n">
        <f aca="false">OphrsIn!D64/LinhrsIn!D65</f>
        <v>0.998252688172043</v>
      </c>
      <c r="E65" s="70" t="n">
        <f aca="false">OphrsIn!E64/LinhrsIn!E65</f>
        <v>0.990188172043011</v>
      </c>
      <c r="F65" s="70" t="n">
        <f aca="false">OphrsIn!F64/LinhrsIn!F65</f>
        <v>0.97439585730725</v>
      </c>
      <c r="G65" s="70" t="n">
        <f aca="false">OphrsIn!G64/LinhrsIn!G65</f>
        <v>0.998386879956984</v>
      </c>
      <c r="H65" s="70" t="n">
        <f aca="false">OphrsIn!H64/LinhrsIn!H65</f>
        <v>0.948318977493748</v>
      </c>
      <c r="I65" s="70" t="n">
        <v>0.977266612859833</v>
      </c>
      <c r="J65" s="70" t="n">
        <f aca="false">OphrsIn!J64/LinhrsIn!J65</f>
        <v>0.960966800944576</v>
      </c>
      <c r="K65" s="70" t="n">
        <f aca="false">OphrsIn!K64/LinhrsIn!K65</f>
        <v>0.995204822578436</v>
      </c>
      <c r="L65" s="70" t="n">
        <f aca="false">OphrsIn!L64/LinhrsIn!L65</f>
        <v>0.982788758908162</v>
      </c>
      <c r="M65" s="70" t="n">
        <f aca="false">OphrsIn!M64/LinhrsIn!M65</f>
        <v>0.958559310248922</v>
      </c>
      <c r="N65" s="70" t="n">
        <f aca="false">OphrsIn!N64/LinhrsIn!N65</f>
        <v>1</v>
      </c>
      <c r="O65" s="70" t="n">
        <f aca="false">OphrsIn!O64/LinhrsIn!O65</f>
        <v>0.843641417651147</v>
      </c>
      <c r="P65" s="70" t="n">
        <f aca="false">OphrsIn!P64/LinhrsIn!P65</f>
        <v>0.830068890990139</v>
      </c>
      <c r="Q65" s="70" t="n">
        <f aca="false">OphrsIn!Q64/LinhrsIn!Q65</f>
        <v>0.909616677874916</v>
      </c>
      <c r="R65" s="70" t="n">
        <f aca="false">OphrsIn!R64/LinhrsIn!R65</f>
        <v>0.99776353063963</v>
      </c>
      <c r="S65" s="70" t="n">
        <f aca="false">OphrsIn!S64/LinhrsIn!S65</f>
        <v>0.973195043103448</v>
      </c>
      <c r="T65" s="70" t="n">
        <f aca="false">OphrsIn!T64/LinhrsIn!T65</f>
        <v>0.982186119424255</v>
      </c>
      <c r="U65" s="70" t="n">
        <f aca="false">OphrsIn!U64/LinhrsIn!U65</f>
        <v>0.895049778761062</v>
      </c>
      <c r="V65" s="70" t="n">
        <f aca="false">OphrsIn!V64/LinhrsIn!V65</f>
        <v>0.423565979090139</v>
      </c>
      <c r="W65" s="70" t="n">
        <f aca="false">OphrsIn!W64/LinhrsIn!W65</f>
        <v>0.545151953690304</v>
      </c>
      <c r="X65" s="70" t="n">
        <f aca="false">OphrsIn!X64/LinhrsIn!X65</f>
        <v>0.997975708502024</v>
      </c>
      <c r="Y65" s="70" t="n">
        <f aca="false">OphrsIn!Y64/LinhrsIn!Y65</f>
        <v>0.962227196418579</v>
      </c>
      <c r="Z65" s="70" t="n">
        <f aca="false">OphrsIn!Z64/LinhrsIn!Z65</f>
        <v>0.999587685541506</v>
      </c>
      <c r="AA65" s="70" t="n">
        <f aca="false">OphrsIn!AA64/LinhrsIn!AA65</f>
        <v>1</v>
      </c>
      <c r="AB65" s="70" t="n">
        <f aca="false">OphrsIn!AB64/LinhrsIn!AB65</f>
        <v>0.997311105135789</v>
      </c>
      <c r="AC65" s="70" t="n">
        <f aca="false">IF(LinhrsIn!AC65&gt;0,OphrsIn!AC64/LinhrsIn!AC65,0)</f>
        <v>0.998655913978495</v>
      </c>
      <c r="AD65" s="70" t="n">
        <f aca="false">IF(LinhrsIn!AD65&gt;0,OphrsIn!AD64/LinhrsIn!AD65,0)</f>
        <v>0.969317843312481</v>
      </c>
      <c r="AE65" s="70" t="n">
        <f aca="false">IF(LinhrsIn!AE65&gt;0,OphrsIn!AE64/LinhrsIn!AE65,0)</f>
        <v>0.986778790233161</v>
      </c>
      <c r="AF65" s="70"/>
      <c r="AG65" s="70"/>
      <c r="AH65" s="70"/>
      <c r="AI65" s="70"/>
      <c r="AJ65" s="70"/>
      <c r="AK65" s="70"/>
      <c r="AL65" s="70"/>
      <c r="AM65" s="70"/>
      <c r="AN65" s="70"/>
      <c r="AO65" s="70" t="n">
        <f aca="false">AVERAGE(E65:P65)</f>
        <v>0.954982208415184</v>
      </c>
      <c r="AP65" s="70" t="n">
        <f aca="false">AVERAGE(Q65:AB65)</f>
        <v>0.890302564848471</v>
      </c>
      <c r="AQ65" s="70" t="n">
        <f aca="false">AVERAGE(AC65:AN65)</f>
        <v>0.984917515841379</v>
      </c>
      <c r="AR65" s="70" t="n">
        <f aca="false">AVERAGE(E65:G65)</f>
        <v>0.987656969769081</v>
      </c>
      <c r="AS65" s="70" t="n">
        <f aca="false">AVERAGE(H65:J65)</f>
        <v>0.962184130432719</v>
      </c>
      <c r="AT65" s="70" t="n">
        <f aca="false">AVERAGE(K65:M65)</f>
        <v>0.97885096391184</v>
      </c>
      <c r="AU65" s="70" t="n">
        <f aca="false">AVERAGE(N65:P65)</f>
        <v>0.891236769547095</v>
      </c>
      <c r="AV65" s="70" t="n">
        <f aca="false">AVERAGE(Q65:S65)</f>
        <v>0.960191750539332</v>
      </c>
      <c r="AW65" s="70" t="n">
        <f aca="false">AVERAGE(T65:V65)</f>
        <v>0.766933959091819</v>
      </c>
      <c r="AX65" s="70" t="n">
        <f aca="false">AVERAGE(W65:Y65)</f>
        <v>0.835118286203636</v>
      </c>
      <c r="AY65" s="70" t="n">
        <f aca="false">AVERAGE(Z65:AB65)</f>
        <v>0.998966263559099</v>
      </c>
      <c r="AZ65" s="70" t="n">
        <f aca="false">AVERAGE(AC65:AE65)</f>
        <v>0.984917515841379</v>
      </c>
    </row>
    <row r="66" customFormat="false" ht="12.75" hidden="false" customHeight="false" outlineLevel="0" collapsed="false">
      <c r="A66" s="69" t="s">
        <v>27</v>
      </c>
      <c r="B66" s="69" t="n">
        <v>2</v>
      </c>
      <c r="C66" s="69" t="n">
        <v>56</v>
      </c>
      <c r="D66" s="70" t="n">
        <f aca="false">OphrsIn!D65/LinhrsIn!D66</f>
        <v>0.956714612179056</v>
      </c>
      <c r="E66" s="70" t="n">
        <f aca="false">OphrsIn!E65/LinhrsIn!E66</f>
        <v>0.998387096774194</v>
      </c>
      <c r="F66" s="70" t="n">
        <f aca="false">OphrsIn!F65/LinhrsIn!F66</f>
        <v>0.949849116252335</v>
      </c>
      <c r="G66" s="70" t="n">
        <f aca="false">OphrsIn!G65/LinhrsIn!G66</f>
        <v>0.999596774193548</v>
      </c>
      <c r="H66" s="70" t="n">
        <f aca="false">OphrsIn!H65/LinhrsIn!H66</f>
        <v>0.97429841622673</v>
      </c>
      <c r="I66" s="70" t="n">
        <v>0.959903121636168</v>
      </c>
      <c r="J66" s="70" t="n">
        <f aca="false">OphrsIn!J65/LinhrsIn!J66</f>
        <v>0.998888425732944</v>
      </c>
      <c r="K66" s="70" t="n">
        <f aca="false">OphrsIn!K65/LinhrsIn!K66</f>
        <v>0.991780821917808</v>
      </c>
      <c r="L66" s="70" t="n">
        <f aca="false">OphrsIn!L65/LinhrsIn!L66</f>
        <v>0.961543633185424</v>
      </c>
      <c r="M66" s="70" t="n">
        <f aca="false">OphrsIn!M65/LinhrsIn!M66</f>
        <v>0.999860937282715</v>
      </c>
      <c r="N66" s="70" t="n">
        <f aca="false">OphrsIn!N65/LinhrsIn!N66</f>
        <v>1</v>
      </c>
      <c r="O66" s="70" t="n">
        <f aca="false">OphrsIn!O65/LinhrsIn!O66</f>
        <v>1</v>
      </c>
      <c r="P66" s="70" t="n">
        <f aca="false">OphrsIn!P65/LinhrsIn!P66</f>
        <v>0.977254374158816</v>
      </c>
      <c r="Q66" s="70" t="n">
        <f aca="false">OphrsIn!Q65/LinhrsIn!Q66</f>
        <v>0.978880817863869</v>
      </c>
      <c r="R66" s="70" t="n">
        <f aca="false">OphrsIn!R65/LinhrsIn!R66</f>
        <v>0.884896376919636</v>
      </c>
      <c r="S66" s="70" t="n">
        <f aca="false">OphrsIn!S65/LinhrsIn!S66</f>
        <v>0.999462365591398</v>
      </c>
      <c r="T66" s="70" t="n">
        <f aca="false">OphrsIn!T65/LinhrsIn!T66</f>
        <v>0.971448467966574</v>
      </c>
      <c r="U66" s="70" t="n">
        <f aca="false">OphrsIn!U65/LinhrsIn!U66</f>
        <v>0.995696611081226</v>
      </c>
      <c r="V66" s="70" t="n">
        <f aca="false">OphrsIn!V65/LinhrsIn!V66</f>
        <v>0.988465814341301</v>
      </c>
      <c r="W66" s="70" t="n">
        <f aca="false">OphrsIn!W65/LinhrsIn!W66</f>
        <v>0.976556184316896</v>
      </c>
      <c r="X66" s="70" t="n">
        <f aca="false">OphrsIn!X65/LinhrsIn!X66</f>
        <v>0.999730094466937</v>
      </c>
      <c r="Y66" s="70" t="n">
        <f aca="false">OphrsIn!Y65/LinhrsIn!Y66</f>
        <v>0.991037669794147</v>
      </c>
      <c r="Z66" s="70" t="n">
        <f aca="false">OphrsIn!Z65/LinhrsIn!Z66</f>
        <v>0.970552642194433</v>
      </c>
      <c r="AA66" s="70" t="n">
        <f aca="false">OphrsIn!AA65/LinhrsIn!AA66</f>
        <v>1</v>
      </c>
      <c r="AB66" s="70" t="n">
        <f aca="false">OphrsIn!AB65/LinhrsIn!AB66</f>
        <v>1</v>
      </c>
      <c r="AC66" s="70" t="n">
        <f aca="false">IF(LinhrsIn!AC66&gt;0,OphrsIn!AC65/LinhrsIn!AC66,0)</f>
        <v>0.252670039347948</v>
      </c>
      <c r="AD66" s="70" t="n">
        <f aca="false">IF(LinhrsIn!AD66&gt;0,OphrsIn!AD65/LinhrsIn!AD66,0)</f>
        <v>0.980733479803955</v>
      </c>
      <c r="AE66" s="70" t="n">
        <f aca="false">IF(LinhrsIn!AE66&gt;0,OphrsIn!AE65/LinhrsIn!AE66,0)</f>
        <v>0.99143937529061</v>
      </c>
      <c r="AF66" s="70"/>
      <c r="AG66" s="70"/>
      <c r="AH66" s="70"/>
      <c r="AI66" s="70"/>
      <c r="AJ66" s="70"/>
      <c r="AK66" s="70"/>
      <c r="AL66" s="70"/>
      <c r="AM66" s="70"/>
      <c r="AN66" s="70"/>
      <c r="AO66" s="70" t="n">
        <f aca="false">AVERAGE(E66:P66)</f>
        <v>0.984280226446724</v>
      </c>
      <c r="AP66" s="70" t="n">
        <f aca="false">AVERAGE(Q66:AB66)</f>
        <v>0.979727253711368</v>
      </c>
      <c r="AQ66" s="70" t="n">
        <f aca="false">AVERAGE(AC66:AN66)</f>
        <v>0.741614298147504</v>
      </c>
      <c r="AR66" s="70" t="n">
        <f aca="false">AVERAGE(E66:G66)</f>
        <v>0.982610995740026</v>
      </c>
      <c r="AS66" s="70" t="n">
        <f aca="false">AVERAGE(H66:J66)</f>
        <v>0.977696654531947</v>
      </c>
      <c r="AT66" s="70" t="n">
        <f aca="false">AVERAGE(K66:M66)</f>
        <v>0.984395130795316</v>
      </c>
      <c r="AU66" s="70" t="n">
        <f aca="false">AVERAGE(N66:P66)</f>
        <v>0.992418124719605</v>
      </c>
      <c r="AV66" s="70" t="n">
        <f aca="false">AVERAGE(Q66:S66)</f>
        <v>0.954413186791634</v>
      </c>
      <c r="AW66" s="70" t="n">
        <f aca="false">AVERAGE(T66:V66)</f>
        <v>0.9852036311297</v>
      </c>
      <c r="AX66" s="70" t="n">
        <f aca="false">AVERAGE(W66:Y66)</f>
        <v>0.989107982859326</v>
      </c>
      <c r="AY66" s="70" t="n">
        <f aca="false">AVERAGE(Z66:AB66)</f>
        <v>0.990184214064811</v>
      </c>
      <c r="AZ66" s="70" t="n">
        <f aca="false">AVERAGE(AC66:AE66)</f>
        <v>0.741614298147504</v>
      </c>
    </row>
    <row r="67" customFormat="false" ht="12.75" hidden="false" customHeight="false" outlineLevel="0" collapsed="false">
      <c r="A67" s="69" t="s">
        <v>27</v>
      </c>
      <c r="B67" s="69" t="n">
        <v>2</v>
      </c>
      <c r="C67" s="69" t="n">
        <v>57</v>
      </c>
      <c r="D67" s="70" t="n">
        <f aca="false">OphrsIn!D66/LinhrsIn!D67</f>
        <v>0.989514719720393</v>
      </c>
      <c r="E67" s="70" t="n">
        <f aca="false">OphrsIn!E66/LinhrsIn!E67</f>
        <v>0.997043010752688</v>
      </c>
      <c r="F67" s="70" t="n">
        <f aca="false">OphrsIn!F66/LinhrsIn!F67</f>
        <v>0.999712395743457</v>
      </c>
      <c r="G67" s="70" t="n">
        <f aca="false">OphrsIn!G66/LinhrsIn!G67</f>
        <v>1</v>
      </c>
      <c r="H67" s="70" t="n">
        <f aca="false">OphrsIn!H66/LinhrsIn!H67</f>
        <v>1.00041701417848</v>
      </c>
      <c r="I67" s="70" t="n">
        <v>0.99986416734583</v>
      </c>
      <c r="J67" s="70" t="n">
        <f aca="false">OphrsIn!J66/LinhrsIn!J67</f>
        <v>0.990537155580295</v>
      </c>
      <c r="K67" s="70" t="n">
        <f aca="false">OphrsIn!K66/LinhrsIn!K67</f>
        <v>0.995616438356164</v>
      </c>
      <c r="L67" s="70" t="n">
        <f aca="false">OphrsIn!L66/LinhrsIn!L67</f>
        <v>0.962118069957141</v>
      </c>
      <c r="M67" s="70" t="n">
        <f aca="false">OphrsIn!M66/LinhrsIn!M67</f>
        <v>0.983031988873435</v>
      </c>
      <c r="N67" s="70" t="n">
        <f aca="false">OphrsIn!N66/LinhrsIn!N67</f>
        <v>1</v>
      </c>
      <c r="O67" s="70" t="n">
        <f aca="false">OphrsIn!O66/LinhrsIn!O67</f>
        <v>0.997083333333333</v>
      </c>
      <c r="P67" s="70" t="n">
        <f aca="false">OphrsIn!P66/LinhrsIn!P67</f>
        <v>0.92781287807501</v>
      </c>
      <c r="Q67" s="70" t="n">
        <f aca="false">OphrsIn!Q66/LinhrsIn!Q67</f>
        <v>0.923066577000672</v>
      </c>
      <c r="R67" s="70" t="n">
        <f aca="false">OphrsIn!R66/LinhrsIn!R67</f>
        <v>0.898881431767338</v>
      </c>
      <c r="S67" s="70" t="n">
        <f aca="false">OphrsIn!S66/LinhrsIn!S67</f>
        <v>0.985209089686702</v>
      </c>
      <c r="T67" s="70" t="n">
        <f aca="false">OphrsIn!T66/LinhrsIn!T67</f>
        <v>0.98692264885921</v>
      </c>
      <c r="U67" s="70" t="n">
        <f aca="false">OphrsIn!U66/LinhrsIn!U67</f>
        <v>0.993681946498185</v>
      </c>
      <c r="V67" s="70" t="n">
        <f aca="false">OphrsIn!V66/LinhrsIn!V67</f>
        <v>0.999861072520145</v>
      </c>
      <c r="W67" s="70" t="n">
        <f aca="false">OphrsIn!W66/LinhrsIn!W67</f>
        <v>0.978577202910267</v>
      </c>
      <c r="X67" s="70" t="n">
        <f aca="false">OphrsIn!X66/LinhrsIn!X67</f>
        <v>0.999865047233468</v>
      </c>
      <c r="Y67" s="70" t="n">
        <f aca="false">OphrsIn!Y66/LinhrsIn!Y67</f>
        <v>0.992671360827705</v>
      </c>
      <c r="Z67" s="70" t="n">
        <f aca="false">OphrsIn!Z66/LinhrsIn!Z67</f>
        <v>0.982387738639419</v>
      </c>
      <c r="AA67" s="70" t="n">
        <f aca="false">OphrsIn!AA66/LinhrsIn!AA67</f>
        <v>0.987604456824513</v>
      </c>
      <c r="AB67" s="70" t="n">
        <f aca="false">OphrsIn!AB66/LinhrsIn!AB67</f>
        <v>0.999596665770368</v>
      </c>
      <c r="AC67" s="70" t="n">
        <f aca="false">IF(LinhrsIn!AC67&gt;0,OphrsIn!AC66/LinhrsIn!AC67,0)</f>
        <v>0.995026213200699</v>
      </c>
      <c r="AD67" s="70" t="n">
        <f aca="false">IF(LinhrsIn!AD67&gt;0,OphrsIn!AD66/LinhrsIn!AD67,0)</f>
        <v>0.998510796723753</v>
      </c>
      <c r="AE67" s="70" t="n">
        <f aca="false">IF(LinhrsIn!AE67&gt;0,OphrsIn!AE66/LinhrsIn!AE67,0)</f>
        <v>0.930767334678922</v>
      </c>
      <c r="AF67" s="70"/>
      <c r="AG67" s="70"/>
      <c r="AH67" s="70"/>
      <c r="AI67" s="70"/>
      <c r="AJ67" s="70"/>
      <c r="AK67" s="70"/>
      <c r="AL67" s="70"/>
      <c r="AM67" s="70"/>
      <c r="AN67" s="70"/>
      <c r="AO67" s="70" t="n">
        <f aca="false">AVERAGE(E67:P67)</f>
        <v>0.987769704349653</v>
      </c>
      <c r="AP67" s="70" t="n">
        <f aca="false">AVERAGE(Q67:AB67)</f>
        <v>0.977360436544833</v>
      </c>
      <c r="AQ67" s="70" t="n">
        <f aca="false">AVERAGE(AC67:AN67)</f>
        <v>0.974768114867791</v>
      </c>
      <c r="AR67" s="70" t="n">
        <f aca="false">AVERAGE(E67:G67)</f>
        <v>0.998918468832048</v>
      </c>
      <c r="AS67" s="70" t="n">
        <f aca="false">AVERAGE(H67:J67)</f>
        <v>0.996939445701536</v>
      </c>
      <c r="AT67" s="70" t="n">
        <f aca="false">AVERAGE(K67:M67)</f>
        <v>0.980255499062247</v>
      </c>
      <c r="AU67" s="70" t="n">
        <f aca="false">AVERAGE(N67:P67)</f>
        <v>0.974965403802781</v>
      </c>
      <c r="AV67" s="70" t="n">
        <f aca="false">AVERAGE(Q67:S67)</f>
        <v>0.935719032818237</v>
      </c>
      <c r="AW67" s="70" t="n">
        <f aca="false">AVERAGE(T67:V67)</f>
        <v>0.99348855595918</v>
      </c>
      <c r="AX67" s="70" t="n">
        <f aca="false">AVERAGE(W67:Y67)</f>
        <v>0.990371203657147</v>
      </c>
      <c r="AY67" s="70" t="n">
        <f aca="false">AVERAGE(Z67:AB67)</f>
        <v>0.989862953744767</v>
      </c>
      <c r="AZ67" s="70" t="n">
        <f aca="false">AVERAGE(AC67:AE67)</f>
        <v>0.974768114867791</v>
      </c>
    </row>
    <row r="68" customFormat="false" ht="12.75" hidden="false" customHeight="false" outlineLevel="0" collapsed="false">
      <c r="A68" s="69" t="s">
        <v>27</v>
      </c>
      <c r="B68" s="69" t="n">
        <v>2</v>
      </c>
      <c r="C68" s="69" t="n">
        <v>58</v>
      </c>
      <c r="D68" s="70" t="n">
        <f aca="false">OphrsIn!D67/LinhrsIn!D68</f>
        <v>0.998251748251748</v>
      </c>
      <c r="E68" s="70" t="n">
        <f aca="false">OphrsIn!E67/LinhrsIn!E68</f>
        <v>0.99758064516129</v>
      </c>
      <c r="F68" s="70" t="n">
        <f aca="false">OphrsIn!F67/LinhrsIn!F68</f>
        <v>0.967779056386651</v>
      </c>
      <c r="G68" s="70" t="n">
        <f aca="false">OphrsIn!G67/LinhrsIn!G68</f>
        <v>0.403962798220784</v>
      </c>
      <c r="H68" s="70" t="n">
        <f aca="false">OphrsIn!H67/LinhrsIn!H68</f>
        <v>0.00102639296187683</v>
      </c>
      <c r="I68" s="70" t="n">
        <v>0</v>
      </c>
      <c r="J68" s="70" t="n">
        <f aca="false">OphrsIn!J67/LinhrsIn!J68</f>
        <v>0</v>
      </c>
      <c r="K68" s="70" t="n">
        <f aca="false">OphrsIn!K67/LinhrsIn!K68</f>
        <v>0.887469879518072</v>
      </c>
      <c r="L68" s="70" t="n">
        <f aca="false">OphrsIn!L67/LinhrsIn!L68</f>
        <v>0.997923875432526</v>
      </c>
      <c r="M68" s="70" t="n">
        <f aca="false">OphrsIn!M67/LinhrsIn!M68</f>
        <v>0.999860937282715</v>
      </c>
      <c r="N68" s="70" t="n">
        <f aca="false">OphrsIn!N67/LinhrsIn!N68</f>
        <v>1</v>
      </c>
      <c r="O68" s="70" t="n">
        <f aca="false">OphrsIn!O67/LinhrsIn!O68</f>
        <v>0.998193691816034</v>
      </c>
      <c r="P68" s="70" t="n">
        <f aca="false">OphrsIn!P67/LinhrsIn!P68</f>
        <v>0.999731182795699</v>
      </c>
      <c r="Q68" s="70" t="n">
        <f aca="false">OphrsIn!Q67/LinhrsIn!Q68</f>
        <v>0.998386012104909</v>
      </c>
      <c r="R68" s="70" t="n">
        <f aca="false">OphrsIn!R67/LinhrsIn!R68</f>
        <v>0.949376710246276</v>
      </c>
      <c r="S68" s="70" t="n">
        <f aca="false">OphrsIn!S67/LinhrsIn!S68</f>
        <v>0.99986559139785</v>
      </c>
      <c r="T68" s="70" t="n">
        <f aca="false">OphrsIn!T67/LinhrsIn!T68</f>
        <v>0.984568330321146</v>
      </c>
      <c r="U68" s="70" t="n">
        <f aca="false">OphrsIn!U67/LinhrsIn!U68</f>
        <v>0.967067080577676</v>
      </c>
      <c r="V68" s="70" t="n">
        <f aca="false">OphrsIn!V67/LinhrsIn!V68</f>
        <v>0.99471488178025</v>
      </c>
      <c r="W68" s="70" t="n">
        <f aca="false">OphrsIn!W67/LinhrsIn!W68</f>
        <v>0.999461061708434</v>
      </c>
      <c r="X68" s="70" t="n">
        <f aca="false">OphrsIn!X67/LinhrsIn!X68</f>
        <v>0.98811774237105</v>
      </c>
      <c r="Y68" s="70" t="n">
        <f aca="false">OphrsIn!Y67/LinhrsIn!Y68</f>
        <v>0.948061038779225</v>
      </c>
      <c r="Z68" s="70" t="n">
        <f aca="false">OphrsIn!Z67/LinhrsIn!Z68</f>
        <v>0.997439353099731</v>
      </c>
      <c r="AA68" s="70" t="n">
        <f aca="false">OphrsIn!AA67/LinhrsIn!AA68</f>
        <v>0.986248090012502</v>
      </c>
      <c r="AB68" s="70" t="n">
        <f aca="false">OphrsIn!AB67/LinhrsIn!AB68</f>
        <v>0.969467711429343</v>
      </c>
      <c r="AC68" s="70" t="n">
        <f aca="false">IF(LinhrsIn!AC68&gt;0,OphrsIn!AC67/LinhrsIn!AC68,0)</f>
        <v>0.727763530840869</v>
      </c>
      <c r="AD68" s="70" t="n">
        <f aca="false">IF(LinhrsIn!AD68&gt;0,OphrsIn!AD67/LinhrsIn!AD68,0)</f>
        <v>0.993743482794578</v>
      </c>
      <c r="AE68" s="70" t="n">
        <f aca="false">IF(LinhrsIn!AE68&gt;0,OphrsIn!AE67/LinhrsIn!AE68,0)</f>
        <v>0.993567426752778</v>
      </c>
      <c r="AF68" s="70"/>
      <c r="AG68" s="70"/>
      <c r="AH68" s="70"/>
      <c r="AI68" s="70"/>
      <c r="AJ68" s="70"/>
      <c r="AK68" s="70"/>
      <c r="AL68" s="70"/>
      <c r="AM68" s="70"/>
      <c r="AN68" s="70"/>
      <c r="AO68" s="70" t="n">
        <f aca="false">AVERAGE(E68:P68)</f>
        <v>0.687794038297971</v>
      </c>
      <c r="AP68" s="70" t="n">
        <f aca="false">AVERAGE(Q68:AB68)</f>
        <v>0.981897800319033</v>
      </c>
      <c r="AQ68" s="70" t="n">
        <f aca="false">AVERAGE(AC68:AN68)</f>
        <v>0.905024813462742</v>
      </c>
      <c r="AR68" s="70" t="n">
        <f aca="false">AVERAGE(E68:G68)</f>
        <v>0.789774166589575</v>
      </c>
      <c r="AS68" s="70" t="n">
        <f aca="false">AVERAGE(H68:J68)</f>
        <v>0.000342130987292278</v>
      </c>
      <c r="AT68" s="70" t="n">
        <f aca="false">AVERAGE(K68:M68)</f>
        <v>0.961751564077771</v>
      </c>
      <c r="AU68" s="70" t="n">
        <f aca="false">AVERAGE(N68:P68)</f>
        <v>0.999308291537244</v>
      </c>
      <c r="AV68" s="70" t="n">
        <f aca="false">AVERAGE(Q68:S68)</f>
        <v>0.982542771249678</v>
      </c>
      <c r="AW68" s="70" t="n">
        <f aca="false">AVERAGE(T68:V68)</f>
        <v>0.982116764226357</v>
      </c>
      <c r="AX68" s="70" t="n">
        <f aca="false">AVERAGE(W68:Y68)</f>
        <v>0.978546614286236</v>
      </c>
      <c r="AY68" s="70" t="n">
        <f aca="false">AVERAGE(Z68:AB68)</f>
        <v>0.984385051513859</v>
      </c>
      <c r="AZ68" s="70" t="n">
        <f aca="false">AVERAGE(AC68:AE68)</f>
        <v>0.905024813462742</v>
      </c>
    </row>
    <row r="69" customFormat="false" ht="12.75" hidden="false" customHeight="false" outlineLevel="0" collapsed="false">
      <c r="A69" s="69" t="s">
        <v>27</v>
      </c>
      <c r="B69" s="69" t="n">
        <v>2</v>
      </c>
      <c r="C69" s="69" t="n">
        <v>59</v>
      </c>
      <c r="D69" s="70" t="n">
        <f aca="false">OphrsIn!D68/LinhrsIn!D69</f>
        <v>0.993413978494624</v>
      </c>
      <c r="E69" s="70" t="n">
        <f aca="false">OphrsIn!E68/LinhrsIn!E69</f>
        <v>0.915983331092889</v>
      </c>
      <c r="F69" s="70" t="n">
        <f aca="false">OphrsIn!F68/LinhrsIn!F69</f>
        <v>0.999707730527547</v>
      </c>
      <c r="G69" s="70" t="n">
        <f aca="false">OphrsIn!G68/LinhrsIn!G69</f>
        <v>0.969888425863691</v>
      </c>
      <c r="H69" s="70" t="n">
        <f aca="false">OphrsIn!H68/LinhrsIn!H69</f>
        <v>0.907335370936371</v>
      </c>
      <c r="I69" s="70" t="n">
        <v>1</v>
      </c>
      <c r="J69" s="70" t="n">
        <f aca="false">OphrsIn!J68/LinhrsIn!J69</f>
        <v>0.931916076142837</v>
      </c>
      <c r="K69" s="70" t="n">
        <f aca="false">OphrsIn!K68/LinhrsIn!K69</f>
        <v>0.99548007122312</v>
      </c>
      <c r="L69" s="70" t="n">
        <f aca="false">OphrsIn!L68/LinhrsIn!L69</f>
        <v>0.99623504101116</v>
      </c>
      <c r="M69" s="70" t="n">
        <f aca="false">OphrsIn!M68/LinhrsIn!M69</f>
        <v>0.9276260208392</v>
      </c>
      <c r="N69" s="70" t="n">
        <f aca="false">OphrsIn!N68/LinhrsIn!N69</f>
        <v>1</v>
      </c>
      <c r="O69" s="70" t="n">
        <f aca="false">OphrsIn!O68/LinhrsIn!O69</f>
        <v>0.705056960266741</v>
      </c>
      <c r="P69" s="70" t="n">
        <f aca="false">OphrsIn!P68/LinhrsIn!P69</f>
        <v>0.847179772158933</v>
      </c>
      <c r="Q69" s="70" t="n">
        <f aca="false">OphrsIn!Q68/LinhrsIn!Q69</f>
        <v>0.87808988764045</v>
      </c>
      <c r="R69" s="70" t="n">
        <f aca="false">OphrsIn!R68/LinhrsIn!R69</f>
        <v>0.925691436187937</v>
      </c>
      <c r="S69" s="70" t="n">
        <f aca="false">OphrsIn!S68/LinhrsIn!S69</f>
        <v>0.821185617103985</v>
      </c>
      <c r="T69" s="70" t="n">
        <f aca="false">OphrsIn!T68/LinhrsIn!T69</f>
        <v>0.887420042643923</v>
      </c>
      <c r="U69" s="70" t="n">
        <f aca="false">OphrsIn!U68/LinhrsIn!U69</f>
        <v>0.916309901947245</v>
      </c>
      <c r="V69" s="70" t="n">
        <f aca="false">OphrsIn!V68/LinhrsIn!V69</f>
        <v>0.970252988601613</v>
      </c>
      <c r="W69" s="70" t="n">
        <f aca="false">OphrsIn!W68/LinhrsIn!W69</f>
        <v>0.978035305214931</v>
      </c>
      <c r="X69" s="70" t="n">
        <f aca="false">OphrsIn!X68/LinhrsIn!X69</f>
        <v>0.921832884097035</v>
      </c>
      <c r="Y69" s="70" t="n">
        <f aca="false">OphrsIn!Y68/LinhrsIn!Y69</f>
        <v>0.957001414427157</v>
      </c>
      <c r="Z69" s="70" t="n">
        <f aca="false">OphrsIn!Z68/LinhrsIn!Z69</f>
        <v>0.745645092763065</v>
      </c>
      <c r="AA69" s="70" t="n">
        <f aca="false">OphrsIn!AA68/LinhrsIn!AA69</f>
        <v>0.966624947851481</v>
      </c>
      <c r="AB69" s="70" t="n">
        <f aca="false">OphrsIn!AB68/LinhrsIn!AB69</f>
        <v>0.99892429743176</v>
      </c>
      <c r="AC69" s="70" t="n">
        <f aca="false">IF(LinhrsIn!AC69&gt;0,OphrsIn!AC68/LinhrsIn!AC69,0)</f>
        <v>1</v>
      </c>
      <c r="AD69" s="70" t="n">
        <f aca="false">IF(LinhrsIn!AD69&gt;0,OphrsIn!AD68/LinhrsIn!AD69,0)</f>
        <v>0.9867460908414</v>
      </c>
      <c r="AE69" s="70" t="n">
        <f aca="false">IF(LinhrsIn!AE69&gt;0,OphrsIn!AE68/LinhrsIn!AE69,0)</f>
        <v>0.992559834004265</v>
      </c>
      <c r="AF69" s="70"/>
      <c r="AG69" s="70"/>
      <c r="AH69" s="70"/>
      <c r="AI69" s="70"/>
      <c r="AJ69" s="70"/>
      <c r="AK69" s="70"/>
      <c r="AL69" s="70"/>
      <c r="AM69" s="70"/>
      <c r="AN69" s="70"/>
      <c r="AO69" s="70" t="n">
        <f aca="false">AVERAGE(E69:P69)</f>
        <v>0.933034066671874</v>
      </c>
      <c r="AP69" s="70" t="n">
        <f aca="false">AVERAGE(Q69:AB69)</f>
        <v>0.913917817992548</v>
      </c>
      <c r="AQ69" s="70" t="n">
        <f aca="false">AVERAGE(AC69:AN69)</f>
        <v>0.993101974948555</v>
      </c>
      <c r="AR69" s="70" t="n">
        <f aca="false">AVERAGE(E69:G69)</f>
        <v>0.961859829161376</v>
      </c>
      <c r="AS69" s="70" t="n">
        <f aca="false">AVERAGE(H69:J69)</f>
        <v>0.946417149026403</v>
      </c>
      <c r="AT69" s="70" t="n">
        <f aca="false">AVERAGE(K69:M69)</f>
        <v>0.973113711024494</v>
      </c>
      <c r="AU69" s="70" t="n">
        <f aca="false">AVERAGE(N69:P69)</f>
        <v>0.850745577475225</v>
      </c>
      <c r="AV69" s="70" t="n">
        <f aca="false">AVERAGE(Q69:S69)</f>
        <v>0.87498898031079</v>
      </c>
      <c r="AW69" s="70" t="n">
        <f aca="false">AVERAGE(T69:V69)</f>
        <v>0.924660977730927</v>
      </c>
      <c r="AX69" s="70" t="n">
        <f aca="false">AVERAGE(W69:Y69)</f>
        <v>0.952289867913041</v>
      </c>
      <c r="AY69" s="70" t="n">
        <f aca="false">AVERAGE(Z69:AB69)</f>
        <v>0.903731446015435</v>
      </c>
      <c r="AZ69" s="70" t="n">
        <f aca="false">AVERAGE(AC69:AE69)</f>
        <v>0.993101974948555</v>
      </c>
    </row>
    <row r="70" customFormat="false" ht="12.75" hidden="false" customHeight="false" outlineLevel="0" collapsed="false">
      <c r="A70" s="69" t="s">
        <v>27</v>
      </c>
      <c r="B70" s="69" t="n">
        <v>2</v>
      </c>
      <c r="C70" s="69" t="n">
        <v>60</v>
      </c>
      <c r="D70" s="70" t="n">
        <f aca="false">OphrsIn!D69/LinhrsIn!D70</f>
        <v>0.994982578397213</v>
      </c>
      <c r="E70" s="70" t="n">
        <f aca="false">OphrsIn!E69/LinhrsIn!E70</f>
        <v>0.973705501618123</v>
      </c>
      <c r="F70" s="70" t="n">
        <f aca="false">OphrsIn!F69/LinhrsIn!F70</f>
        <v>0.997269003186163</v>
      </c>
      <c r="G70" s="70" t="n">
        <f aca="false">OphrsIn!G69/LinhrsIn!G70</f>
        <v>0.997384001101473</v>
      </c>
      <c r="H70" s="70" t="n">
        <f aca="false">OphrsIn!H69/LinhrsIn!H70</f>
        <v>0.99985202722699</v>
      </c>
      <c r="I70" s="70" t="n">
        <v>0.968071519795658</v>
      </c>
      <c r="J70" s="70" t="n">
        <f aca="false">OphrsIn!J69/LinhrsIn!J70</f>
        <v>0.999166203446359</v>
      </c>
      <c r="K70" s="70" t="n">
        <f aca="false">OphrsIn!K69/LinhrsIn!K70</f>
        <v>0.995256809865835</v>
      </c>
      <c r="L70" s="70" t="n">
        <f aca="false">OphrsIn!L69/LinhrsIn!L70</f>
        <v>0.99690735511631</v>
      </c>
      <c r="M70" s="70" t="n">
        <f aca="false">OphrsIn!M69/LinhrsIn!M70</f>
        <v>0.999304589707928</v>
      </c>
      <c r="N70" s="70" t="n">
        <f aca="false">OphrsIn!N69/LinhrsIn!N70</f>
        <v>1</v>
      </c>
      <c r="O70" s="70" t="n">
        <f aca="false">OphrsIn!O69/LinhrsIn!O70</f>
        <v>0.999166666666667</v>
      </c>
      <c r="P70" s="70" t="n">
        <f aca="false">OphrsIn!P69/LinhrsIn!P70</f>
        <v>0.973521505376344</v>
      </c>
      <c r="Q70" s="70" t="n">
        <f aca="false">OphrsIn!Q69/LinhrsIn!Q70</f>
        <v>0.998116760828625</v>
      </c>
      <c r="R70" s="70" t="n">
        <f aca="false">OphrsIn!R69/LinhrsIn!R70</f>
        <v>0.98076636350082</v>
      </c>
      <c r="S70" s="70" t="n">
        <f aca="false">OphrsIn!S69/LinhrsIn!S70</f>
        <v>0.999193548387097</v>
      </c>
      <c r="T70" s="70" t="n">
        <f aca="false">OphrsIn!T69/LinhrsIn!T70</f>
        <v>0.994854679460437</v>
      </c>
      <c r="U70" s="70" t="n">
        <f aca="false">OphrsIn!U69/LinhrsIn!U70</f>
        <v>0.992876344086022</v>
      </c>
      <c r="V70" s="70" t="n">
        <f aca="false">OphrsIn!V69/LinhrsIn!V70</f>
        <v>0.999444290080578</v>
      </c>
      <c r="W70" s="70" t="n">
        <f aca="false">OphrsIn!W69/LinhrsIn!W70</f>
        <v>0.998250807319699</v>
      </c>
      <c r="X70" s="70" t="n">
        <f aca="false">OphrsIn!X69/LinhrsIn!X70</f>
        <v>0.9917656587473</v>
      </c>
      <c r="Y70" s="70" t="n">
        <f aca="false">OphrsIn!Y69/LinhrsIn!Y70</f>
        <v>0.999860218059827</v>
      </c>
      <c r="Z70" s="70" t="n">
        <f aca="false">OphrsIn!Z69/LinhrsIn!Z70</f>
        <v>0.992202204893789</v>
      </c>
      <c r="AA70" s="70" t="n">
        <f aca="false">OphrsIn!AA69/LinhrsIn!AA70</f>
        <v>0.9975</v>
      </c>
      <c r="AB70" s="70" t="n">
        <f aca="false">OphrsIn!AB69/LinhrsIn!AB70</f>
        <v>0.998920814784838</v>
      </c>
      <c r="AC70" s="70" t="n">
        <f aca="false">IF(LinhrsIn!AC70&gt;0,OphrsIn!AC69/LinhrsIn!AC70,0)</f>
        <v>1</v>
      </c>
      <c r="AD70" s="70" t="n">
        <f aca="false">IF(LinhrsIn!AD70&gt;0,OphrsIn!AD69/LinhrsIn!AD70,0)</f>
        <v>0.995978552278821</v>
      </c>
      <c r="AE70" s="70" t="n">
        <f aca="false">IF(LinhrsIn!AE70&gt;0,OphrsIn!AE69/LinhrsIn!AE70,0)</f>
        <v>0.99090280380595</v>
      </c>
      <c r="AF70" s="70"/>
      <c r="AG70" s="70"/>
      <c r="AH70" s="70"/>
      <c r="AI70" s="70"/>
      <c r="AJ70" s="70"/>
      <c r="AK70" s="70"/>
      <c r="AL70" s="70"/>
      <c r="AM70" s="70"/>
      <c r="AN70" s="70"/>
      <c r="AO70" s="70" t="n">
        <f aca="false">AVERAGE(E70:P70)</f>
        <v>0.991633765258988</v>
      </c>
      <c r="AP70" s="70" t="n">
        <f aca="false">AVERAGE(Q70:AB70)</f>
        <v>0.995312640845753</v>
      </c>
      <c r="AQ70" s="70" t="n">
        <f aca="false">AVERAGE(AC70:AN70)</f>
        <v>0.995627118694924</v>
      </c>
      <c r="AR70" s="70" t="n">
        <f aca="false">AVERAGE(E70:G70)</f>
        <v>0.98945283530192</v>
      </c>
      <c r="AS70" s="70" t="n">
        <f aca="false">AVERAGE(H70:J70)</f>
        <v>0.989029916823003</v>
      </c>
      <c r="AT70" s="70" t="n">
        <f aca="false">AVERAGE(K70:M70)</f>
        <v>0.997156251563358</v>
      </c>
      <c r="AU70" s="70" t="n">
        <f aca="false">AVERAGE(N70:P70)</f>
        <v>0.99089605734767</v>
      </c>
      <c r="AV70" s="70" t="n">
        <f aca="false">AVERAGE(Q70:S70)</f>
        <v>0.992692224238847</v>
      </c>
      <c r="AW70" s="70" t="n">
        <f aca="false">AVERAGE(T70:V70)</f>
        <v>0.995725104542345</v>
      </c>
      <c r="AX70" s="70" t="n">
        <f aca="false">AVERAGE(W70:Y70)</f>
        <v>0.996625561375609</v>
      </c>
      <c r="AY70" s="70" t="n">
        <f aca="false">AVERAGE(Z70:AB70)</f>
        <v>0.996207673226209</v>
      </c>
      <c r="AZ70" s="70" t="n">
        <f aca="false">AVERAGE(AC70:AE70)</f>
        <v>0.995627118694924</v>
      </c>
    </row>
    <row r="71" customFormat="false" ht="12.75" hidden="false" customHeight="false" outlineLevel="0" collapsed="false">
      <c r="A71" s="69" t="s">
        <v>27</v>
      </c>
      <c r="B71" s="69" t="n">
        <v>2</v>
      </c>
      <c r="C71" s="69" t="n">
        <v>61</v>
      </c>
      <c r="D71" s="70" t="n">
        <f aca="false">OphrsIn!D70/LinhrsIn!D71</f>
        <v>0.994622933189945</v>
      </c>
      <c r="E71" s="70" t="n">
        <f aca="false">OphrsIn!E70/LinhrsIn!E71</f>
        <v>0.986139146817387</v>
      </c>
      <c r="F71" s="70" t="n">
        <f aca="false">OphrsIn!F70/LinhrsIn!F71</f>
        <v>0.920103463141256</v>
      </c>
      <c r="G71" s="70" t="n">
        <f aca="false">OphrsIn!G70/LinhrsIn!G71</f>
        <v>0.957856469637808</v>
      </c>
      <c r="H71" s="70" t="n">
        <f aca="false">OphrsIn!H70/LinhrsIn!H71</f>
        <v>0.975965545984996</v>
      </c>
      <c r="I71" s="70" t="n">
        <v>0.951458921608175</v>
      </c>
      <c r="J71" s="70" t="n">
        <f aca="false">OphrsIn!J70/LinhrsIn!J71</f>
        <v>0.946798166412002</v>
      </c>
      <c r="K71" s="70" t="n">
        <f aca="false">OphrsIn!K70/LinhrsIn!K71</f>
        <v>0.978368017524644</v>
      </c>
      <c r="L71" s="70" t="n">
        <f aca="false">OphrsIn!L70/LinhrsIn!L71</f>
        <v>0.99583165254807</v>
      </c>
      <c r="M71" s="70" t="n">
        <f aca="false">OphrsIn!M70/LinhrsIn!M71</f>
        <v>0.983310152990264</v>
      </c>
      <c r="N71" s="70" t="n">
        <f aca="false">OphrsIn!N70/LinhrsIn!N71</f>
        <v>1</v>
      </c>
      <c r="O71" s="70" t="n">
        <f aca="false">OphrsIn!O70/LinhrsIn!O71</f>
        <v>0.783997777469093</v>
      </c>
      <c r="P71" s="70" t="n">
        <f aca="false">OphrsIn!P70/LinhrsIn!P71</f>
        <v>0.635300443608012</v>
      </c>
      <c r="Q71" s="70" t="n">
        <f aca="false">OphrsIn!Q70/LinhrsIn!Q71</f>
        <v>0.488090431974162</v>
      </c>
      <c r="R71" s="70" t="n">
        <f aca="false">OphrsIn!R70/LinhrsIn!R71</f>
        <v>0.981058911260254</v>
      </c>
      <c r="S71" s="70" t="n">
        <f aca="false">OphrsIn!S70/LinhrsIn!S71</f>
        <v>0.984797524552671</v>
      </c>
      <c r="T71" s="70" t="n">
        <f aca="false">OphrsIn!T70/LinhrsIn!T71</f>
        <v>0.983844011142061</v>
      </c>
      <c r="U71" s="70" t="n">
        <f aca="false">OphrsIn!U70/LinhrsIn!U71</f>
        <v>0.997577062861758</v>
      </c>
      <c r="V71" s="70" t="n">
        <f aca="false">OphrsIn!V70/LinhrsIn!V71</f>
        <v>0.981520077810199</v>
      </c>
      <c r="W71" s="70" t="n">
        <f aca="false">OphrsIn!W70/LinhrsIn!W71</f>
        <v>0.995937711577522</v>
      </c>
      <c r="X71" s="70" t="n">
        <f aca="false">OphrsIn!X70/LinhrsIn!X71</f>
        <v>0.999865047233468</v>
      </c>
      <c r="Y71" s="70" t="n">
        <f aca="false">OphrsIn!Y70/LinhrsIn!Y71</f>
        <v>0.0508474576271187</v>
      </c>
      <c r="Z71" s="70" t="n">
        <f aca="false">OphrsIn!Z70/LinhrsIn!Z71</f>
        <v>0</v>
      </c>
      <c r="AA71" s="70" t="n">
        <f aca="false">OphrsIn!AA70/LinhrsIn!AA71</f>
        <v>0.86116559260297</v>
      </c>
      <c r="AB71" s="70" t="n">
        <f aca="false">OphrsIn!AB70/LinhrsIn!AB71</f>
        <v>1</v>
      </c>
      <c r="AC71" s="70" t="n">
        <f aca="false">IF(LinhrsIn!AC71&gt;0,OphrsIn!AC70/LinhrsIn!AC71,0)</f>
        <v>0.974055652641484</v>
      </c>
      <c r="AD71" s="70" t="n">
        <f aca="false">IF(LinhrsIn!AD71&gt;0,OphrsIn!AD70/LinhrsIn!AD71,0)</f>
        <v>0.99672131147541</v>
      </c>
      <c r="AE71" s="70" t="n">
        <f aca="false">IF(LinhrsIn!AE71&gt;0,OphrsIn!AE70/LinhrsIn!AE71,0)</f>
        <v>0.993288474143068</v>
      </c>
      <c r="AF71" s="70"/>
      <c r="AG71" s="70"/>
      <c r="AH71" s="70"/>
      <c r="AI71" s="70"/>
      <c r="AJ71" s="70"/>
      <c r="AK71" s="70"/>
      <c r="AL71" s="70"/>
      <c r="AM71" s="70"/>
      <c r="AN71" s="70"/>
      <c r="AO71" s="70" t="n">
        <f aca="false">AVERAGE(E71:P71)</f>
        <v>0.926260813145142</v>
      </c>
      <c r="AP71" s="70" t="n">
        <f aca="false">AVERAGE(Q71:AB71)</f>
        <v>0.777058652386849</v>
      </c>
      <c r="AQ71" s="70" t="n">
        <f aca="false">AVERAGE(AC71:AN71)</f>
        <v>0.988021812753321</v>
      </c>
      <c r="AR71" s="70" t="n">
        <f aca="false">AVERAGE(E71:G71)</f>
        <v>0.954699693198817</v>
      </c>
      <c r="AS71" s="70" t="n">
        <f aca="false">AVERAGE(H71:J71)</f>
        <v>0.958074211335058</v>
      </c>
      <c r="AT71" s="70" t="n">
        <f aca="false">AVERAGE(K71:M71)</f>
        <v>0.98583660768766</v>
      </c>
      <c r="AU71" s="70" t="n">
        <f aca="false">AVERAGE(N71:P71)</f>
        <v>0.806432740359035</v>
      </c>
      <c r="AV71" s="70" t="n">
        <f aca="false">AVERAGE(Q71:S71)</f>
        <v>0.817982289262362</v>
      </c>
      <c r="AW71" s="70" t="n">
        <f aca="false">AVERAGE(T71:V71)</f>
        <v>0.987647050604673</v>
      </c>
      <c r="AX71" s="70" t="n">
        <f aca="false">AVERAGE(W71:Y71)</f>
        <v>0.682216738812703</v>
      </c>
      <c r="AY71" s="70" t="n">
        <f aca="false">AVERAGE(Z71:AB71)</f>
        <v>0.620388530867657</v>
      </c>
      <c r="AZ71" s="70" t="n">
        <f aca="false">AVERAGE(AC71:AE71)</f>
        <v>0.988021812753321</v>
      </c>
    </row>
    <row r="72" customFormat="false" ht="12.75" hidden="false" customHeight="false" outlineLevel="0" collapsed="false">
      <c r="A72" s="69" t="s">
        <v>27</v>
      </c>
      <c r="B72" s="69" t="n">
        <v>2</v>
      </c>
      <c r="C72" s="69" t="n">
        <v>62</v>
      </c>
      <c r="D72" s="70" t="n">
        <f aca="false">OphrsIn!D71/LinhrsIn!D72</f>
        <v>0.989649146390644</v>
      </c>
      <c r="E72" s="70" t="n">
        <f aca="false">OphrsIn!E71/LinhrsIn!E72</f>
        <v>0.984791386271871</v>
      </c>
      <c r="F72" s="70" t="n">
        <f aca="false">OphrsIn!F71/LinhrsIn!F72</f>
        <v>0.981316470250072</v>
      </c>
      <c r="G72" s="70" t="n">
        <f aca="false">OphrsIn!G71/LinhrsIn!G72</f>
        <v>1</v>
      </c>
      <c r="H72" s="70" t="n">
        <f aca="false">OphrsIn!H71/LinhrsIn!H72</f>
        <v>0.994856825132055</v>
      </c>
      <c r="I72" s="70" t="n">
        <v>0.987752355316285</v>
      </c>
      <c r="J72" s="70" t="n">
        <f aca="false">OphrsIn!J71/LinhrsIn!J72</f>
        <v>0.970923761825264</v>
      </c>
      <c r="K72" s="70" t="n">
        <f aca="false">OphrsIn!K71/LinhrsIn!K72</f>
        <v>1</v>
      </c>
      <c r="L72" s="70" t="n">
        <f aca="false">OphrsIn!L71/LinhrsIn!L72</f>
        <v>0.988160904076416</v>
      </c>
      <c r="M72" s="70" t="n">
        <f aca="false">OphrsIn!M71/LinhrsIn!M72</f>
        <v>0.998609179415855</v>
      </c>
      <c r="N72" s="70" t="n">
        <f aca="false">OphrsIn!N71/LinhrsIn!N72</f>
        <v>1</v>
      </c>
      <c r="O72" s="70" t="n">
        <f aca="false">OphrsIn!O71/LinhrsIn!O72</f>
        <v>0.86775941102931</v>
      </c>
      <c r="P72" s="70" t="n">
        <f aca="false">OphrsIn!P71/LinhrsIn!P72</f>
        <v>0.926334184702245</v>
      </c>
      <c r="Q72" s="70" t="n">
        <f aca="false">OphrsIn!Q71/LinhrsIn!Q72</f>
        <v>0.904595068050128</v>
      </c>
      <c r="R72" s="70" t="n">
        <f aca="false">OphrsIn!R71/LinhrsIn!R72</f>
        <v>0.878227130279063</v>
      </c>
      <c r="S72" s="70" t="n">
        <f aca="false">OphrsIn!S71/LinhrsIn!S72</f>
        <v>1</v>
      </c>
      <c r="T72" s="70" t="n">
        <f aca="false">OphrsIn!T71/LinhrsIn!T72</f>
        <v>0.981360411740159</v>
      </c>
      <c r="U72" s="70" t="n">
        <f aca="false">OphrsIn!U71/LinhrsIn!U72</f>
        <v>0.973383519290227</v>
      </c>
      <c r="V72" s="70" t="n">
        <f aca="false">OphrsIn!V71/LinhrsIn!V72</f>
        <v>0.975128525774628</v>
      </c>
      <c r="W72" s="70" t="n">
        <f aca="false">OphrsIn!W71/LinhrsIn!W72</f>
        <v>0.82014095960965</v>
      </c>
      <c r="X72" s="70" t="n">
        <f aca="false">OphrsIn!X71/LinhrsIn!X72</f>
        <v>0.999189189189189</v>
      </c>
      <c r="Y72" s="70" t="n">
        <f aca="false">OphrsIn!Y71/LinhrsIn!Y72</f>
        <v>0.999720436119653</v>
      </c>
      <c r="Z72" s="70" t="n">
        <f aca="false">OphrsIn!Z71/LinhrsIn!Z72</f>
        <v>0.997910334346505</v>
      </c>
      <c r="AA72" s="70" t="n">
        <f aca="false">OphrsIn!AA71/LinhrsIn!AA72</f>
        <v>0.969158099472076</v>
      </c>
      <c r="AB72" s="70" t="n">
        <f aca="false">OphrsIn!AB71/LinhrsIn!AB72</f>
        <v>0.999462221027158</v>
      </c>
      <c r="AC72" s="70" t="n">
        <f aca="false">IF(LinhrsIn!AC72&gt;0,OphrsIn!AC71/LinhrsIn!AC72,0)</f>
        <v>0.999865519096288</v>
      </c>
      <c r="AD72" s="70" t="n">
        <f aca="false">IF(LinhrsIn!AD72&gt;0,OphrsIn!AD71/LinhrsIn!AD72,0)</f>
        <v>0.978176382660688</v>
      </c>
      <c r="AE72" s="70" t="n">
        <f aca="false">IF(LinhrsIn!AE72&gt;0,OphrsIn!AE71/LinhrsIn!AE72,0)</f>
        <v>0.994277322461297</v>
      </c>
      <c r="AF72" s="70"/>
      <c r="AG72" s="70"/>
      <c r="AH72" s="70"/>
      <c r="AI72" s="70"/>
      <c r="AJ72" s="70"/>
      <c r="AK72" s="70"/>
      <c r="AL72" s="70"/>
      <c r="AM72" s="70"/>
      <c r="AN72" s="70"/>
      <c r="AO72" s="70" t="n">
        <f aca="false">AVERAGE(E72:P72)</f>
        <v>0.975042039834948</v>
      </c>
      <c r="AP72" s="70" t="n">
        <f aca="false">AVERAGE(Q72:AB72)</f>
        <v>0.958189657908203</v>
      </c>
      <c r="AQ72" s="70" t="n">
        <f aca="false">AVERAGE(AC72:AN72)</f>
        <v>0.990773074739424</v>
      </c>
      <c r="AR72" s="70" t="n">
        <f aca="false">AVERAGE(E72:G72)</f>
        <v>0.988702618840648</v>
      </c>
      <c r="AS72" s="70" t="n">
        <f aca="false">AVERAGE(H72:J72)</f>
        <v>0.984510980757868</v>
      </c>
      <c r="AT72" s="70" t="n">
        <f aca="false">AVERAGE(K72:M72)</f>
        <v>0.995590027830757</v>
      </c>
      <c r="AU72" s="70" t="n">
        <f aca="false">AVERAGE(N72:P72)</f>
        <v>0.931364531910518</v>
      </c>
      <c r="AV72" s="70" t="n">
        <f aca="false">AVERAGE(Q72:S72)</f>
        <v>0.927607399443064</v>
      </c>
      <c r="AW72" s="70" t="n">
        <f aca="false">AVERAGE(T72:V72)</f>
        <v>0.976624152268338</v>
      </c>
      <c r="AX72" s="70" t="n">
        <f aca="false">AVERAGE(W72:Y72)</f>
        <v>0.939683528306164</v>
      </c>
      <c r="AY72" s="70" t="n">
        <f aca="false">AVERAGE(Z72:AB72)</f>
        <v>0.988843551615246</v>
      </c>
      <c r="AZ72" s="70" t="n">
        <f aca="false">AVERAGE(AC72:AE72)</f>
        <v>0.990773074739424</v>
      </c>
    </row>
    <row r="73" customFormat="false" ht="12.75" hidden="false" customHeight="false" outlineLevel="0" collapsed="false">
      <c r="A73" s="69" t="s">
        <v>27</v>
      </c>
      <c r="B73" s="69" t="n">
        <v>2</v>
      </c>
      <c r="C73" s="69" t="n">
        <v>63</v>
      </c>
      <c r="D73" s="70" t="n">
        <f aca="false">OphrsIn!D72/LinhrsIn!D73</f>
        <v>0.917861080485116</v>
      </c>
      <c r="E73" s="70" t="n">
        <f aca="false">OphrsIn!E72/LinhrsIn!E73</f>
        <v>0.998788531430879</v>
      </c>
      <c r="F73" s="70" t="n">
        <f aca="false">OphrsIn!F72/LinhrsIn!F73</f>
        <v>0.999137807156201</v>
      </c>
      <c r="G73" s="70" t="n">
        <f aca="false">OphrsIn!G72/LinhrsIn!G73</f>
        <v>0.99986559139785</v>
      </c>
      <c r="H73" s="70" t="n">
        <f aca="false">OphrsIn!H72/LinhrsIn!H73</f>
        <v>0.999861072520145</v>
      </c>
      <c r="I73" s="70" t="n">
        <v>0.942196531791908</v>
      </c>
      <c r="J73" s="70" t="n">
        <f aca="false">OphrsIn!J72/LinhrsIn!J73</f>
        <v>0.991387692735102</v>
      </c>
      <c r="K73" s="70" t="n">
        <f aca="false">OphrsIn!K72/LinhrsIn!K73</f>
        <v>0.894889663182346</v>
      </c>
      <c r="L73" s="70" t="n">
        <f aca="false">OphrsIn!L72/LinhrsIn!L73</f>
        <v>0.852945177526867</v>
      </c>
      <c r="M73" s="70" t="n">
        <f aca="false">OphrsIn!M72/LinhrsIn!M73</f>
        <v>0.944661276833008</v>
      </c>
      <c r="N73" s="70" t="n">
        <f aca="false">OphrsIn!N72/LinhrsIn!N73</f>
        <v>1.0004048582996</v>
      </c>
      <c r="O73" s="70" t="n">
        <f aca="false">OphrsIn!O72/LinhrsIn!O73</f>
        <v>1</v>
      </c>
      <c r="P73" s="70" t="n">
        <f aca="false">OphrsIn!P72/LinhrsIn!P73</f>
        <v>0.883705297122883</v>
      </c>
      <c r="Q73" s="70" t="n">
        <f aca="false">OphrsIn!Q72/LinhrsIn!Q73</f>
        <v>0.997847437104803</v>
      </c>
      <c r="R73" s="70" t="n">
        <f aca="false">OphrsIn!R72/LinhrsIn!R73</f>
        <v>0.979871775756672</v>
      </c>
      <c r="S73" s="70" t="n">
        <f aca="false">OphrsIn!S72/LinhrsIn!S73</f>
        <v>1</v>
      </c>
      <c r="T73" s="70" t="n">
        <f aca="false">OphrsIn!T72/LinhrsIn!T73</f>
        <v>0.988713947331754</v>
      </c>
      <c r="U73" s="70" t="n">
        <f aca="false">OphrsIn!U72/LinhrsIn!U73</f>
        <v>0.994487765528368</v>
      </c>
      <c r="V73" s="70" t="n">
        <f aca="false">OphrsIn!V72/LinhrsIn!V73</f>
        <v>0.992163448082844</v>
      </c>
      <c r="W73" s="70" t="n">
        <f aca="false">OphrsIn!W72/LinhrsIn!W73</f>
        <v>0.999326145552561</v>
      </c>
      <c r="X73" s="70" t="n">
        <f aca="false">OphrsIn!X72/LinhrsIn!X73</f>
        <v>0.999595141700405</v>
      </c>
      <c r="Y73" s="70" t="n">
        <f aca="false">OphrsIn!Y72/LinhrsIn!Y73</f>
        <v>0.999440872239307</v>
      </c>
      <c r="Z73" s="70" t="n">
        <f aca="false">OphrsIn!Z72/LinhrsIn!Z73</f>
        <v>0.992472106465923</v>
      </c>
      <c r="AA73" s="70" t="n">
        <f aca="false">OphrsIn!AA72/LinhrsIn!AA73</f>
        <v>0.978747048201139</v>
      </c>
      <c r="AB73" s="70" t="n">
        <f aca="false">OphrsIn!AB72/LinhrsIn!AB73</f>
        <v>0.982387738639419</v>
      </c>
      <c r="AC73" s="70" t="n">
        <f aca="false">IF(LinhrsIn!AC73&gt;0,OphrsIn!AC72/LinhrsIn!AC73,0)</f>
        <v>0.98252218338263</v>
      </c>
      <c r="AD73" s="70" t="n">
        <f aca="false">IF(LinhrsIn!AD73&gt;0,OphrsIn!AD72/LinhrsIn!AD73,0)</f>
        <v>0.986893059279118</v>
      </c>
      <c r="AE73" s="70" t="n">
        <f aca="false">IF(LinhrsIn!AE73&gt;0,OphrsIn!AE72/LinhrsIn!AE73,0)</f>
        <v>0.995928483135277</v>
      </c>
      <c r="AF73" s="70"/>
      <c r="AG73" s="70"/>
      <c r="AH73" s="70"/>
      <c r="AI73" s="70"/>
      <c r="AJ73" s="70"/>
      <c r="AK73" s="70"/>
      <c r="AL73" s="70"/>
      <c r="AM73" s="70"/>
      <c r="AN73" s="70"/>
      <c r="AO73" s="70" t="n">
        <f aca="false">AVERAGE(E73:P73)</f>
        <v>0.958986958333065</v>
      </c>
      <c r="AP73" s="70" t="n">
        <f aca="false">AVERAGE(Q73:AB73)</f>
        <v>0.992087785550266</v>
      </c>
      <c r="AQ73" s="70" t="n">
        <f aca="false">AVERAGE(AC73:AN73)</f>
        <v>0.988447908599008</v>
      </c>
      <c r="AR73" s="70" t="n">
        <f aca="false">AVERAGE(E73:G73)</f>
        <v>0.999263976661643</v>
      </c>
      <c r="AS73" s="70" t="n">
        <f aca="false">AVERAGE(H73:J73)</f>
        <v>0.977815099015718</v>
      </c>
      <c r="AT73" s="70" t="n">
        <f aca="false">AVERAGE(K73:M73)</f>
        <v>0.897498705847407</v>
      </c>
      <c r="AU73" s="70" t="n">
        <f aca="false">AVERAGE(N73:P73)</f>
        <v>0.961370051807493</v>
      </c>
      <c r="AV73" s="70" t="n">
        <f aca="false">AVERAGE(Q73:S73)</f>
        <v>0.992573070953825</v>
      </c>
      <c r="AW73" s="70" t="n">
        <f aca="false">AVERAGE(T73:V73)</f>
        <v>0.991788386980989</v>
      </c>
      <c r="AX73" s="70" t="n">
        <f aca="false">AVERAGE(W73:Y73)</f>
        <v>0.999454053164091</v>
      </c>
      <c r="AY73" s="70" t="n">
        <f aca="false">AVERAGE(Z73:AB73)</f>
        <v>0.98453563110216</v>
      </c>
      <c r="AZ73" s="70" t="n">
        <f aca="false">AVERAGE(AC73:AE73)</f>
        <v>0.988447908599008</v>
      </c>
    </row>
    <row r="74" customFormat="false" ht="12.75" hidden="false" customHeight="false" outlineLevel="0" collapsed="false">
      <c r="A74" s="69" t="s">
        <v>27</v>
      </c>
      <c r="B74" s="69" t="n">
        <v>2</v>
      </c>
      <c r="C74" s="69" t="n">
        <v>64</v>
      </c>
      <c r="D74" s="70" t="n">
        <f aca="false">OphrsIn!D73/LinhrsIn!D74</f>
        <v>0.979567146121791</v>
      </c>
      <c r="E74" s="70" t="n">
        <f aca="false">OphrsIn!E73/LinhrsIn!E74</f>
        <v>0.978427935823109</v>
      </c>
      <c r="F74" s="70" t="n">
        <f aca="false">OphrsIn!F73/LinhrsIn!F74</f>
        <v>0.997698504027618</v>
      </c>
      <c r="G74" s="70" t="n">
        <f aca="false">OphrsIn!G73/LinhrsIn!G74</f>
        <v>1</v>
      </c>
      <c r="H74" s="70" t="n">
        <f aca="false">OphrsIn!H73/LinhrsIn!H74</f>
        <v>0.947735191637631</v>
      </c>
      <c r="I74" s="70" t="n">
        <v>0.981082933516107</v>
      </c>
      <c r="J74" s="70" t="n">
        <f aca="false">OphrsIn!J73/LinhrsIn!J74</f>
        <v>1.00488758553275</v>
      </c>
      <c r="K74" s="70" t="n">
        <f aca="false">OphrsIn!K73/LinhrsIn!K74</f>
        <v>0.983324295010846</v>
      </c>
      <c r="L74" s="70" t="n">
        <f aca="false">OphrsIn!L73/LinhrsIn!L74</f>
        <v>0.940432970283716</v>
      </c>
      <c r="M74" s="70" t="n">
        <f aca="false">OphrsIn!M73/LinhrsIn!M74</f>
        <v>1.00013908205841</v>
      </c>
      <c r="N74" s="70" t="n">
        <f aca="false">OphrsIn!N73/LinhrsIn!N74</f>
        <v>0.984272079580589</v>
      </c>
      <c r="O74" s="70" t="n">
        <f aca="false">OphrsIn!O73/LinhrsIn!O74</f>
        <v>1</v>
      </c>
      <c r="P74" s="70" t="n">
        <f aca="false">OphrsIn!P73/LinhrsIn!P74</f>
        <v>0.982121252856567</v>
      </c>
      <c r="Q74" s="70" t="n">
        <f aca="false">OphrsIn!Q73/LinhrsIn!Q74</f>
        <v>0.998520710059172</v>
      </c>
      <c r="R74" s="70" t="n">
        <f aca="false">OphrsIn!R73/LinhrsIn!R74</f>
        <v>0.898866348448687</v>
      </c>
      <c r="S74" s="70" t="n">
        <f aca="false">OphrsIn!S73/LinhrsIn!S74</f>
        <v>0.931309041835358</v>
      </c>
      <c r="T74" s="70" t="n">
        <f aca="false">OphrsIn!T73/LinhrsIn!T74</f>
        <v>0.987904907549006</v>
      </c>
      <c r="U74" s="70" t="n">
        <f aca="false">OphrsIn!U73/LinhrsIn!U74</f>
        <v>1</v>
      </c>
      <c r="V74" s="70" t="n">
        <f aca="false">OphrsIn!V73/LinhrsIn!V74</f>
        <v>0.969983324068927</v>
      </c>
      <c r="W74" s="70" t="n">
        <f aca="false">OphrsIn!W73/LinhrsIn!W74</f>
        <v>0.997982515131137</v>
      </c>
      <c r="X74" s="70" t="n">
        <f aca="false">OphrsIn!X73/LinhrsIn!X74</f>
        <v>0.998117014122394</v>
      </c>
      <c r="Y74" s="70" t="n">
        <f aca="false">OphrsIn!Y73/LinhrsIn!Y74</f>
        <v>0.977914453452614</v>
      </c>
      <c r="Z74" s="70" t="n">
        <f aca="false">OphrsIn!Z73/LinhrsIn!Z74</f>
        <v>0.752480861922314</v>
      </c>
      <c r="AA74" s="70" t="n">
        <f aca="false">OphrsIn!AA73/LinhrsIn!AA74</f>
        <v>0.492772291398311</v>
      </c>
      <c r="AB74" s="70" t="n">
        <f aca="false">OphrsIn!AB73/LinhrsIn!AB74</f>
        <v>0.99986555525679</v>
      </c>
      <c r="AC74" s="70" t="n">
        <f aca="false">IF(LinhrsIn!AC74&gt;0,OphrsIn!AC73/LinhrsIn!AC74,0)</f>
        <v>0.99986559139785</v>
      </c>
      <c r="AD74" s="70" t="n">
        <f aca="false">IF(LinhrsIn!AD74&gt;0,OphrsIn!AD73/LinhrsIn!AD74,0)</f>
        <v>0.993892447489945</v>
      </c>
      <c r="AE74" s="70" t="n">
        <f aca="false">IF(LinhrsIn!AE74&gt;0,OphrsIn!AE73/LinhrsIn!AE74,0)</f>
        <v>0.994395646793649</v>
      </c>
      <c r="AF74" s="70"/>
      <c r="AG74" s="70"/>
      <c r="AH74" s="70"/>
      <c r="AI74" s="70"/>
      <c r="AJ74" s="70"/>
      <c r="AK74" s="70"/>
      <c r="AL74" s="70"/>
      <c r="AM74" s="70"/>
      <c r="AN74" s="70"/>
      <c r="AO74" s="70" t="n">
        <f aca="false">AVERAGE(E74:P74)</f>
        <v>0.983343485860612</v>
      </c>
      <c r="AP74" s="70" t="n">
        <f aca="false">AVERAGE(Q74:AB74)</f>
        <v>0.917143085270392</v>
      </c>
      <c r="AQ74" s="70" t="n">
        <f aca="false">AVERAGE(AC74:AN74)</f>
        <v>0.996051228560481</v>
      </c>
      <c r="AR74" s="70" t="n">
        <f aca="false">AVERAGE(E74:G74)</f>
        <v>0.992042146616909</v>
      </c>
      <c r="AS74" s="70" t="n">
        <f aca="false">AVERAGE(H74:J74)</f>
        <v>0.977901903562162</v>
      </c>
      <c r="AT74" s="70" t="n">
        <f aca="false">AVERAGE(K74:M74)</f>
        <v>0.974632115784326</v>
      </c>
      <c r="AU74" s="70" t="n">
        <f aca="false">AVERAGE(N74:P74)</f>
        <v>0.988797777479052</v>
      </c>
      <c r="AV74" s="70" t="n">
        <f aca="false">AVERAGE(Q74:S74)</f>
        <v>0.942898700114406</v>
      </c>
      <c r="AW74" s="70" t="n">
        <f aca="false">AVERAGE(T74:V74)</f>
        <v>0.985962743872645</v>
      </c>
      <c r="AX74" s="70" t="n">
        <f aca="false">AVERAGE(W74:Y74)</f>
        <v>0.991337994235382</v>
      </c>
      <c r="AY74" s="70" t="n">
        <f aca="false">AVERAGE(Z74:AB74)</f>
        <v>0.748372902859138</v>
      </c>
      <c r="AZ74" s="70" t="n">
        <f aca="false">AVERAGE(AC74:AE74)</f>
        <v>0.996051228560481</v>
      </c>
    </row>
    <row r="75" customFormat="false" ht="12.75" hidden="false" customHeight="false" outlineLevel="0" collapsed="false">
      <c r="A75" s="69" t="s">
        <v>27</v>
      </c>
      <c r="B75" s="69" t="n">
        <v>2</v>
      </c>
      <c r="C75" s="69" t="n">
        <v>65</v>
      </c>
      <c r="D75" s="70" t="n">
        <f aca="false">OphrsIn!D74/LinhrsIn!D75</f>
        <v>0.944750638526684</v>
      </c>
      <c r="E75" s="70" t="n">
        <f aca="false">OphrsIn!E74/LinhrsIn!E75</f>
        <v>0.969856008612569</v>
      </c>
      <c r="F75" s="70" t="n">
        <f aca="false">OphrsIn!F74/LinhrsIn!F75</f>
        <v>0.968817358815922</v>
      </c>
      <c r="G75" s="70" t="n">
        <f aca="false">OphrsIn!G74/LinhrsIn!G75</f>
        <v>0.984448951994591</v>
      </c>
      <c r="H75" s="70" t="n">
        <f aca="false">OphrsIn!H74/LinhrsIn!H75</f>
        <v>0.990682797941872</v>
      </c>
      <c r="I75" s="70" t="n">
        <v>0.968529571351058</v>
      </c>
      <c r="J75" s="70" t="n">
        <f aca="false">OphrsIn!J74/LinhrsIn!J75</f>
        <v>0.866759581881533</v>
      </c>
      <c r="K75" s="70" t="n">
        <f aca="false">OphrsIn!K74/LinhrsIn!K75</f>
        <v>0.978870377895165</v>
      </c>
      <c r="L75" s="70" t="n">
        <f aca="false">OphrsIn!L74/LinhrsIn!L75</f>
        <v>0.893774371386312</v>
      </c>
      <c r="M75" s="70" t="n">
        <f aca="false">OphrsIn!M74/LinhrsIn!M75</f>
        <v>0.981084840055633</v>
      </c>
      <c r="N75" s="70" t="n">
        <f aca="false">OphrsIn!N74/LinhrsIn!N75</f>
        <v>0.984272079580589</v>
      </c>
      <c r="O75" s="70" t="n">
        <f aca="false">OphrsIn!O74/LinhrsIn!O75</f>
        <v>0.986248090012502</v>
      </c>
      <c r="P75" s="70" t="n">
        <f aca="false">OphrsIn!P74/LinhrsIn!P75</f>
        <v>0.597029428095503</v>
      </c>
      <c r="Q75" s="70" t="n">
        <f aca="false">OphrsIn!Q74/LinhrsIn!Q75</f>
        <v>0</v>
      </c>
      <c r="R75" s="70" t="n">
        <f aca="false">OphrsIn!R74/LinhrsIn!R75</f>
        <v>0.757320099255583</v>
      </c>
      <c r="S75" s="70" t="n">
        <f aca="false">OphrsIn!S74/LinhrsIn!S75</f>
        <v>0.99986559139785</v>
      </c>
      <c r="T75" s="70" t="n">
        <f aca="false">OphrsIn!T74/LinhrsIn!T75</f>
        <v>0.996109490065305</v>
      </c>
      <c r="U75" s="70" t="n">
        <f aca="false">OphrsIn!U74/LinhrsIn!U75</f>
        <v>0.991127839763409</v>
      </c>
      <c r="V75" s="70" t="n">
        <f aca="false">OphrsIn!V74/LinhrsIn!V75</f>
        <v>0.990686683347234</v>
      </c>
      <c r="W75" s="70" t="n">
        <f aca="false">OphrsIn!W74/LinhrsIn!W75</f>
        <v>1</v>
      </c>
      <c r="X75" s="70" t="n">
        <f aca="false">OphrsIn!X74/LinhrsIn!X75</f>
        <v>1</v>
      </c>
      <c r="Y75" s="70" t="n">
        <f aca="false">OphrsIn!Y74/LinhrsIn!Y75</f>
        <v>0.99958065417948</v>
      </c>
      <c r="Z75" s="70" t="n">
        <f aca="false">OphrsIn!Z74/LinhrsIn!Z75</f>
        <v>0.992277469177618</v>
      </c>
      <c r="AA75" s="70" t="n">
        <f aca="false">OphrsIn!AA74/LinhrsIn!AA75</f>
        <v>0.999861111111111</v>
      </c>
      <c r="AB75" s="70" t="n">
        <f aca="false">OphrsIn!AB74/LinhrsIn!AB75</f>
        <v>1</v>
      </c>
      <c r="AC75" s="70" t="n">
        <f aca="false">IF(LinhrsIn!AC75&gt;0,OphrsIn!AC74/LinhrsIn!AC75,0)</f>
        <v>0.98236640193835</v>
      </c>
      <c r="AD75" s="70" t="n">
        <f aca="false">IF(LinhrsIn!AD75&gt;0,OphrsIn!AD74/LinhrsIn!AD75,0)</f>
        <v>0.995675514464659</v>
      </c>
      <c r="AE75" s="70" t="n">
        <f aca="false">IF(LinhrsIn!AE75&gt;0,OphrsIn!AE74/LinhrsIn!AE75,0)</f>
        <v>0.993744979634137</v>
      </c>
      <c r="AF75" s="70"/>
      <c r="AG75" s="70"/>
      <c r="AH75" s="70"/>
      <c r="AI75" s="70"/>
      <c r="AJ75" s="70"/>
      <c r="AK75" s="70"/>
      <c r="AL75" s="70"/>
      <c r="AM75" s="70"/>
      <c r="AN75" s="70"/>
      <c r="AO75" s="70" t="n">
        <f aca="false">AVERAGE(E75:P75)</f>
        <v>0.930864454801937</v>
      </c>
      <c r="AP75" s="70" t="n">
        <f aca="false">AVERAGE(Q75:AB75)</f>
        <v>0.893902411524799</v>
      </c>
      <c r="AQ75" s="70" t="n">
        <f aca="false">AVERAGE(AC75:AN75)</f>
        <v>0.990595632012382</v>
      </c>
      <c r="AR75" s="70" t="n">
        <f aca="false">AVERAGE(E75:G75)</f>
        <v>0.974374106474361</v>
      </c>
      <c r="AS75" s="70" t="n">
        <f aca="false">AVERAGE(H75:J75)</f>
        <v>0.941990650391488</v>
      </c>
      <c r="AT75" s="70" t="n">
        <f aca="false">AVERAGE(K75:M75)</f>
        <v>0.951243196445703</v>
      </c>
      <c r="AU75" s="70" t="n">
        <f aca="false">AVERAGE(N75:P75)</f>
        <v>0.855849865896198</v>
      </c>
      <c r="AV75" s="70" t="n">
        <f aca="false">AVERAGE(Q75:S75)</f>
        <v>0.585728563551144</v>
      </c>
      <c r="AW75" s="70" t="n">
        <f aca="false">AVERAGE(T75:V75)</f>
        <v>0.992641337725316</v>
      </c>
      <c r="AX75" s="70" t="n">
        <f aca="false">AVERAGE(W75:Y75)</f>
        <v>0.999860218059827</v>
      </c>
      <c r="AY75" s="70" t="n">
        <f aca="false">AVERAGE(Z75:AB75)</f>
        <v>0.99737952676291</v>
      </c>
      <c r="AZ75" s="70" t="n">
        <f aca="false">AVERAGE(AC75:AE75)</f>
        <v>0.990595632012382</v>
      </c>
    </row>
    <row r="76" customFormat="false" ht="12.75" hidden="false" customHeight="false" outlineLevel="0" collapsed="false">
      <c r="A76" s="69" t="s">
        <v>27</v>
      </c>
      <c r="B76" s="69" t="n">
        <v>2</v>
      </c>
      <c r="C76" s="69" t="n">
        <v>66</v>
      </c>
      <c r="D76" s="70" t="n">
        <f aca="false">OphrsIn!D75/LinhrsIn!D76</f>
        <v>0.999496644295302</v>
      </c>
      <c r="E76" s="70" t="n">
        <f aca="false">OphrsIn!E75/LinhrsIn!E76</f>
        <v>0.922025179369162</v>
      </c>
      <c r="F76" s="70" t="n">
        <f aca="false">OphrsIn!F75/LinhrsIn!F76</f>
        <v>0.956115107913669</v>
      </c>
      <c r="G76" s="70" t="n">
        <f aca="false">OphrsIn!G75/LinhrsIn!G76</f>
        <v>0.997152156224573</v>
      </c>
      <c r="H76" s="70" t="n">
        <f aca="false">OphrsIn!H75/LinhrsIn!H76</f>
        <v>0.956291759465479</v>
      </c>
      <c r="I76" s="70" t="n">
        <v>0.999863257213182</v>
      </c>
      <c r="J76" s="70" t="n">
        <f aca="false">OphrsIn!J75/LinhrsIn!J76</f>
        <v>0.992319508448541</v>
      </c>
      <c r="K76" s="70" t="n">
        <f aca="false">OphrsIn!K75/LinhrsIn!K76</f>
        <v>0.991872121376321</v>
      </c>
      <c r="L76" s="70" t="n">
        <f aca="false">OphrsIn!L75/LinhrsIn!L76</f>
        <v>0.964506587792417</v>
      </c>
      <c r="M76" s="70" t="n">
        <f aca="false">OphrsIn!M75/LinhrsIn!M76</f>
        <v>0.991237830319889</v>
      </c>
      <c r="N76" s="70" t="n">
        <f aca="false">OphrsIn!N75/LinhrsIn!N76</f>
        <v>0.985608607935441</v>
      </c>
      <c r="O76" s="70" t="n">
        <f aca="false">OphrsIn!O75/LinhrsIn!O76</f>
        <v>0.973888888888889</v>
      </c>
      <c r="P76" s="70" t="n">
        <f aca="false">OphrsIn!P75/LinhrsIn!P76</f>
        <v>0.88681274364834</v>
      </c>
      <c r="Q76" s="70" t="n">
        <f aca="false">OphrsIn!Q75/LinhrsIn!Q76</f>
        <v>0.908406186953598</v>
      </c>
      <c r="R76" s="70" t="n">
        <f aca="false">OphrsIn!R75/LinhrsIn!R76</f>
        <v>0.955989855288677</v>
      </c>
      <c r="S76" s="70" t="n">
        <f aca="false">OphrsIn!S75/LinhrsIn!S76</f>
        <v>0.941524398440651</v>
      </c>
      <c r="T76" s="70" t="n">
        <f aca="false">OphrsIn!T75/LinhrsIn!T76</f>
        <v>0.966082846816792</v>
      </c>
      <c r="U76" s="70" t="n">
        <f aca="false">OphrsIn!U75/LinhrsIn!U76</f>
        <v>0.987767173007125</v>
      </c>
      <c r="V76" s="70" t="n">
        <f aca="false">OphrsIn!V75/LinhrsIn!V76</f>
        <v>0.909533073929961</v>
      </c>
      <c r="W76" s="70" t="n">
        <f aca="false">OphrsIn!W75/LinhrsIn!W76</f>
        <v>0.990450571620713</v>
      </c>
      <c r="X76" s="70" t="n">
        <f aca="false">OphrsIn!X75/LinhrsIn!X76</f>
        <v>0.95752427184466</v>
      </c>
      <c r="Y76" s="70" t="n">
        <f aca="false">OphrsIn!Y75/LinhrsIn!Y76</f>
        <v>0.596030192899077</v>
      </c>
      <c r="Z76" s="70" t="n">
        <f aca="false">OphrsIn!Z75/LinhrsIn!Z76</f>
        <v>0.908907427341227</v>
      </c>
      <c r="AA76" s="70" t="n">
        <f aca="false">OphrsIn!AA75/LinhrsIn!AA76</f>
        <v>0.996527777777778</v>
      </c>
      <c r="AB76" s="70" t="n">
        <f aca="false">OphrsIn!AB75/LinhrsIn!AB76</f>
        <v>0.992201156380261</v>
      </c>
      <c r="AC76" s="70" t="n">
        <f aca="false">IF(LinhrsIn!AC76&gt;0,OphrsIn!AC75/LinhrsIn!AC76,0)</f>
        <v>0.994086021505376</v>
      </c>
      <c r="AD76" s="70" t="n">
        <f aca="false">IF(LinhrsIn!AD76&gt;0,OphrsIn!AD75/LinhrsIn!AD76,0)</f>
        <v>0.995827123695976</v>
      </c>
      <c r="AE76" s="70" t="n">
        <f aca="false">IF(LinhrsIn!AE76&gt;0,OphrsIn!AE75/LinhrsIn!AE76,0)</f>
        <v>0.991298702838336</v>
      </c>
      <c r="AF76" s="70"/>
      <c r="AG76" s="70"/>
      <c r="AH76" s="70"/>
      <c r="AI76" s="70"/>
      <c r="AJ76" s="70"/>
      <c r="AK76" s="70"/>
      <c r="AL76" s="70"/>
      <c r="AM76" s="70"/>
      <c r="AN76" s="70"/>
      <c r="AO76" s="70" t="n">
        <f aca="false">AVERAGE(E76:P76)</f>
        <v>0.968141145716325</v>
      </c>
      <c r="AP76" s="70" t="n">
        <f aca="false">AVERAGE(Q76:AB76)</f>
        <v>0.92591207769171</v>
      </c>
      <c r="AQ76" s="70" t="n">
        <f aca="false">AVERAGE(AC76:AN76)</f>
        <v>0.993737282679896</v>
      </c>
      <c r="AR76" s="70" t="n">
        <f aca="false">AVERAGE(E76:G76)</f>
        <v>0.958430814502468</v>
      </c>
      <c r="AS76" s="70" t="n">
        <f aca="false">AVERAGE(H76:J76)</f>
        <v>0.982824841709067</v>
      </c>
      <c r="AT76" s="70" t="n">
        <f aca="false">AVERAGE(K76:M76)</f>
        <v>0.982538846496209</v>
      </c>
      <c r="AU76" s="70" t="n">
        <f aca="false">AVERAGE(N76:P76)</f>
        <v>0.948770080157556</v>
      </c>
      <c r="AV76" s="70" t="n">
        <f aca="false">AVERAGE(Q76:S76)</f>
        <v>0.935306813560975</v>
      </c>
      <c r="AW76" s="70" t="n">
        <f aca="false">AVERAGE(T76:V76)</f>
        <v>0.954461031251292</v>
      </c>
      <c r="AX76" s="70" t="n">
        <f aca="false">AVERAGE(W76:Y76)</f>
        <v>0.84800167878815</v>
      </c>
      <c r="AY76" s="70" t="n">
        <f aca="false">AVERAGE(Z76:AB76)</f>
        <v>0.965878787166422</v>
      </c>
      <c r="AZ76" s="70" t="n">
        <f aca="false">AVERAGE(AC76:AE76)</f>
        <v>0.993737282679896</v>
      </c>
    </row>
    <row r="77" customFormat="false" ht="12.75" hidden="false" customHeight="false" outlineLevel="0" collapsed="false">
      <c r="A77" s="69" t="s">
        <v>27</v>
      </c>
      <c r="B77" s="69" t="n">
        <v>2</v>
      </c>
      <c r="C77" s="69" t="n">
        <v>67</v>
      </c>
      <c r="D77" s="70" t="n">
        <f aca="false">OphrsIn!D76/LinhrsIn!D77</f>
        <v>0.973038554866541</v>
      </c>
      <c r="E77" s="70" t="n">
        <f aca="false">OphrsIn!E76/LinhrsIn!E77</f>
        <v>0.962061078972151</v>
      </c>
      <c r="F77" s="70" t="n">
        <f aca="false">OphrsIn!F76/LinhrsIn!F77</f>
        <v>0.999853415420698</v>
      </c>
      <c r="G77" s="70" t="n">
        <f aca="false">OphrsIn!G76/LinhrsIn!G77</f>
        <v>0.992741935483871</v>
      </c>
      <c r="H77" s="70" t="n">
        <f aca="false">OphrsIn!H76/LinhrsIn!H77</f>
        <v>0.93651014170603</v>
      </c>
      <c r="I77" s="70" t="n">
        <v>0.967065465788413</v>
      </c>
      <c r="J77" s="70" t="n">
        <f aca="false">OphrsIn!J76/LinhrsIn!J77</f>
        <v>0.983053201833588</v>
      </c>
      <c r="K77" s="70" t="n">
        <f aca="false">OphrsIn!K76/LinhrsIn!K77</f>
        <v>0.993380167522291</v>
      </c>
      <c r="L77" s="70" t="n">
        <f aca="false">OphrsIn!L76/LinhrsIn!L77</f>
        <v>0.988841086313525</v>
      </c>
      <c r="M77" s="70" t="n">
        <f aca="false">OphrsIn!M76/LinhrsIn!M77</f>
        <v>1</v>
      </c>
      <c r="N77" s="70" t="n">
        <f aca="false">OphrsIn!N76/LinhrsIn!N77</f>
        <v>0.936416184971098</v>
      </c>
      <c r="O77" s="70" t="n">
        <f aca="false">OphrsIn!O76/LinhrsIn!O77</f>
        <v>0.998194444444445</v>
      </c>
      <c r="P77" s="70" t="n">
        <f aca="false">OphrsIn!P76/LinhrsIn!P77</f>
        <v>0.96491935483871</v>
      </c>
      <c r="Q77" s="70" t="n">
        <f aca="false">OphrsIn!Q76/LinhrsIn!Q77</f>
        <v>0.998655190962883</v>
      </c>
      <c r="R77" s="70" t="n">
        <f aca="false">OphrsIn!R76/LinhrsIn!R77</f>
        <v>0.972372372372372</v>
      </c>
      <c r="S77" s="70" t="n">
        <f aca="false">OphrsIn!S76/LinhrsIn!S77</f>
        <v>0.99986559139785</v>
      </c>
      <c r="T77" s="70" t="n">
        <f aca="false">OphrsIn!T76/LinhrsIn!T77</f>
        <v>0.984570475396164</v>
      </c>
      <c r="U77" s="70" t="n">
        <f aca="false">OphrsIn!U76/LinhrsIn!U77</f>
        <v>0.998118026616481</v>
      </c>
      <c r="V77" s="70" t="n">
        <f aca="false">OphrsIn!V76/LinhrsIn!V77</f>
        <v>0.993747394747812</v>
      </c>
      <c r="W77" s="70" t="n">
        <f aca="false">OphrsIn!W76/LinhrsIn!W77</f>
        <v>0.988832077502691</v>
      </c>
      <c r="X77" s="70" t="n">
        <f aca="false">OphrsIn!X76/LinhrsIn!X77</f>
        <v>0.974355513564584</v>
      </c>
      <c r="Y77" s="70" t="n">
        <f aca="false">OphrsIn!Y76/LinhrsIn!Y77</f>
        <v>0.899160839160839</v>
      </c>
      <c r="Z77" s="70" t="n">
        <f aca="false">OphrsIn!Z76/LinhrsIn!Z77</f>
        <v>0.814695195801373</v>
      </c>
      <c r="AA77" s="70" t="n">
        <f aca="false">OphrsIn!AA76/LinhrsIn!AA77</f>
        <v>0.574524239477705</v>
      </c>
      <c r="AB77" s="70" t="n">
        <f aca="false">OphrsIn!AB76/LinhrsIn!AB77</f>
        <v>0.974458932652238</v>
      </c>
      <c r="AC77" s="70" t="n">
        <f aca="false">IF(LinhrsIn!AC77&gt;0,OphrsIn!AC76/LinhrsIn!AC77,0)</f>
        <v>0.99986559139785</v>
      </c>
      <c r="AD77" s="70" t="n">
        <f aca="false">IF(LinhrsIn!AD77&gt;0,OphrsIn!AD76/LinhrsIn!AD77,0)</f>
        <v>0.97524154589372</v>
      </c>
      <c r="AE77" s="70" t="n">
        <f aca="false">IF(LinhrsIn!AE77&gt;0,OphrsIn!AE76/LinhrsIn!AE77,0)</f>
        <v>0.981686691283342</v>
      </c>
      <c r="AF77" s="70"/>
      <c r="AG77" s="70"/>
      <c r="AH77" s="70"/>
      <c r="AI77" s="70"/>
      <c r="AJ77" s="70"/>
      <c r="AK77" s="70"/>
      <c r="AL77" s="70"/>
      <c r="AM77" s="70"/>
      <c r="AN77" s="70"/>
      <c r="AO77" s="70" t="n">
        <f aca="false">AVERAGE(E77:P77)</f>
        <v>0.976919706441235</v>
      </c>
      <c r="AP77" s="70" t="n">
        <f aca="false">AVERAGE(Q77:AB77)</f>
        <v>0.931112987471083</v>
      </c>
      <c r="AQ77" s="70" t="n">
        <f aca="false">AVERAGE(AC77:AN77)</f>
        <v>0.985597942858304</v>
      </c>
      <c r="AR77" s="70" t="n">
        <f aca="false">AVERAGE(E77:G77)</f>
        <v>0.984885476625573</v>
      </c>
      <c r="AS77" s="70" t="n">
        <f aca="false">AVERAGE(H77:J77)</f>
        <v>0.962209603109343</v>
      </c>
      <c r="AT77" s="70" t="n">
        <f aca="false">AVERAGE(K77:M77)</f>
        <v>0.994073751278605</v>
      </c>
      <c r="AU77" s="70" t="n">
        <f aca="false">AVERAGE(N77:P77)</f>
        <v>0.966509994751418</v>
      </c>
      <c r="AV77" s="70" t="n">
        <f aca="false">AVERAGE(Q77:S77)</f>
        <v>0.990297718244368</v>
      </c>
      <c r="AW77" s="70" t="n">
        <f aca="false">AVERAGE(T77:V77)</f>
        <v>0.992145298920152</v>
      </c>
      <c r="AX77" s="70" t="n">
        <f aca="false">AVERAGE(W77:Y77)</f>
        <v>0.954116143409371</v>
      </c>
      <c r="AY77" s="70" t="n">
        <f aca="false">AVERAGE(Z77:AB77)</f>
        <v>0.787892789310439</v>
      </c>
      <c r="AZ77" s="70" t="n">
        <f aca="false">AVERAGE(AC77:AE77)</f>
        <v>0.985597942858304</v>
      </c>
    </row>
    <row r="78" customFormat="false" ht="12.75" hidden="false" customHeight="false" outlineLevel="0" collapsed="false">
      <c r="A78" s="69" t="s">
        <v>27</v>
      </c>
      <c r="B78" s="69" t="n">
        <v>2</v>
      </c>
      <c r="C78" s="69" t="n">
        <v>68</v>
      </c>
      <c r="D78" s="70" t="n">
        <f aca="false">OphrsIn!D77/LinhrsIn!D78</f>
        <v>0.991318502441671</v>
      </c>
      <c r="E78" s="70" t="n">
        <f aca="false">OphrsIn!E77/LinhrsIn!E78</f>
        <v>0.992876344086022</v>
      </c>
      <c r="F78" s="70" t="n">
        <f aca="false">OphrsIn!F77/LinhrsIn!F78</f>
        <v>1</v>
      </c>
      <c r="G78" s="70" t="n">
        <f aca="false">OphrsIn!G77/LinhrsIn!G78</f>
        <v>1</v>
      </c>
      <c r="H78" s="70" t="n">
        <f aca="false">OphrsIn!H77/LinhrsIn!H78</f>
        <v>0.999583217560434</v>
      </c>
      <c r="I78" s="70" t="n">
        <v>0.999596719989246</v>
      </c>
      <c r="J78" s="70" t="n">
        <f aca="false">OphrsIn!J77/LinhrsIn!J78</f>
        <v>0.999583275454924</v>
      </c>
      <c r="K78" s="70" t="n">
        <f aca="false">OphrsIn!K77/LinhrsIn!K78</f>
        <v>0.998243955153316</v>
      </c>
      <c r="L78" s="70" t="n">
        <f aca="false">OphrsIn!L77/LinhrsIn!L78</f>
        <v>0.997848884108632</v>
      </c>
      <c r="M78" s="70" t="n">
        <f aca="false">OphrsIn!M77/LinhrsIn!M78</f>
        <v>0.999861014593468</v>
      </c>
      <c r="N78" s="70" t="n">
        <f aca="false">OphrsIn!N77/LinhrsIn!N78</f>
        <v>1</v>
      </c>
      <c r="O78" s="70" t="n">
        <f aca="false">OphrsIn!O77/LinhrsIn!O78</f>
        <v>0.691207112098903</v>
      </c>
      <c r="P78" s="70" t="n">
        <f aca="false">OphrsIn!P77/LinhrsIn!P78</f>
        <v>0.963435945691625</v>
      </c>
      <c r="Q78" s="70" t="n">
        <f aca="false">OphrsIn!Q77/LinhrsIn!Q78</f>
        <v>0.998655190962883</v>
      </c>
      <c r="R78" s="70" t="n">
        <f aca="false">OphrsIn!R77/LinhrsIn!R78</f>
        <v>0.935589682421351</v>
      </c>
      <c r="S78" s="70" t="n">
        <f aca="false">OphrsIn!S77/LinhrsIn!S78</f>
        <v>0.99986559139785</v>
      </c>
      <c r="T78" s="70" t="n">
        <f aca="false">OphrsIn!T77/LinhrsIn!T78</f>
        <v>0.935919055649241</v>
      </c>
      <c r="U78" s="70" t="n">
        <f aca="false">OphrsIn!U77/LinhrsIn!U78</f>
        <v>0.983734372899583</v>
      </c>
      <c r="V78" s="70" t="n">
        <f aca="false">OphrsIn!V77/LinhrsIn!V78</f>
        <v>0.998332870241734</v>
      </c>
      <c r="W78" s="70" t="n">
        <f aca="false">OphrsIn!W77/LinhrsIn!W78</f>
        <v>0.916442411194833</v>
      </c>
      <c r="X78" s="70" t="n">
        <f aca="false">OphrsIn!X77/LinhrsIn!X78</f>
        <v>0.999325145093805</v>
      </c>
      <c r="Y78" s="70" t="n">
        <f aca="false">OphrsIn!Y77/LinhrsIn!Y78</f>
        <v>0.999301773495322</v>
      </c>
      <c r="Z78" s="70" t="n">
        <f aca="false">OphrsIn!Z77/LinhrsIn!Z78</f>
        <v>1</v>
      </c>
      <c r="AA78" s="70" t="n">
        <f aca="false">OphrsIn!AA77/LinhrsIn!AA78</f>
        <v>0.997748085872992</v>
      </c>
      <c r="AB78" s="70" t="n">
        <f aca="false">OphrsIn!AB77/LinhrsIn!AB78</f>
        <v>0.985948477751757</v>
      </c>
      <c r="AC78" s="70" t="n">
        <f aca="false">IF(LinhrsIn!AC78&gt;0,OphrsIn!AC77/LinhrsIn!AC78,0)</f>
        <v>0.99986559139785</v>
      </c>
      <c r="AD78" s="70" t="n">
        <f aca="false">IF(LinhrsIn!AD78&gt;0,OphrsIn!AD77/LinhrsIn!AD78,0)</f>
        <v>0.993205495998792</v>
      </c>
      <c r="AE78" s="70" t="n">
        <f aca="false">IF(LinhrsIn!AE78&gt;0,OphrsIn!AE77/LinhrsIn!AE78,0)</f>
        <v>0.995801201271035</v>
      </c>
      <c r="AF78" s="70"/>
      <c r="AG78" s="70"/>
      <c r="AH78" s="70"/>
      <c r="AI78" s="70"/>
      <c r="AJ78" s="70"/>
      <c r="AK78" s="70"/>
      <c r="AL78" s="70"/>
      <c r="AM78" s="70"/>
      <c r="AN78" s="70"/>
      <c r="AO78" s="70" t="n">
        <f aca="false">AVERAGE(E78:P78)</f>
        <v>0.970186372394714</v>
      </c>
      <c r="AP78" s="70" t="n">
        <f aca="false">AVERAGE(Q78:AB78)</f>
        <v>0.979238554748446</v>
      </c>
      <c r="AQ78" s="70" t="n">
        <f aca="false">AVERAGE(AC78:AN78)</f>
        <v>0.996290762889226</v>
      </c>
      <c r="AR78" s="70" t="n">
        <f aca="false">AVERAGE(E78:G78)</f>
        <v>0.997625448028674</v>
      </c>
      <c r="AS78" s="70" t="n">
        <f aca="false">AVERAGE(H78:J78)</f>
        <v>0.999587737668201</v>
      </c>
      <c r="AT78" s="70" t="n">
        <f aca="false">AVERAGE(K78:M78)</f>
        <v>0.998651284618472</v>
      </c>
      <c r="AU78" s="70" t="n">
        <f aca="false">AVERAGE(N78:P78)</f>
        <v>0.884881019263509</v>
      </c>
      <c r="AV78" s="70" t="n">
        <f aca="false">AVERAGE(Q78:S78)</f>
        <v>0.978036821594028</v>
      </c>
      <c r="AW78" s="70" t="n">
        <f aca="false">AVERAGE(T78:V78)</f>
        <v>0.972662099596853</v>
      </c>
      <c r="AX78" s="70" t="n">
        <f aca="false">AVERAGE(W78:Y78)</f>
        <v>0.971689776594653</v>
      </c>
      <c r="AY78" s="70" t="n">
        <f aca="false">AVERAGE(Z78:AB78)</f>
        <v>0.99456552120825</v>
      </c>
      <c r="AZ78" s="70" t="n">
        <f aca="false">AVERAGE(AC78:AE78)</f>
        <v>0.996290762889226</v>
      </c>
    </row>
    <row r="79" customFormat="false" ht="12.75" hidden="false" customHeight="false" outlineLevel="0" collapsed="false">
      <c r="A79" s="69" t="s">
        <v>27</v>
      </c>
      <c r="B79" s="69" t="n">
        <v>2</v>
      </c>
      <c r="C79" s="69" t="n">
        <v>69</v>
      </c>
      <c r="D79" s="70" t="n">
        <f aca="false">OphrsIn!D78/LinhrsIn!D79</f>
        <v>0.920630642770516</v>
      </c>
      <c r="E79" s="70" t="n">
        <f aca="false">OphrsIn!E78/LinhrsIn!E79</f>
        <v>0.956317204301075</v>
      </c>
      <c r="F79" s="70" t="n">
        <f aca="false">OphrsIn!F78/LinhrsIn!F79</f>
        <v>0.992234432234432</v>
      </c>
      <c r="G79" s="70" t="n">
        <f aca="false">OphrsIn!G78/LinhrsIn!G79</f>
        <v>0.976831896551724</v>
      </c>
      <c r="H79" s="70" t="n">
        <f aca="false">OphrsIn!H78/LinhrsIn!H79</f>
        <v>0.993054590915405</v>
      </c>
      <c r="I79" s="70" t="n">
        <v>0.971904825917462</v>
      </c>
      <c r="J79" s="70" t="n">
        <f aca="false">OphrsIn!J78/LinhrsIn!J79</f>
        <v>0.951521044589526</v>
      </c>
      <c r="K79" s="70" t="n">
        <f aca="false">OphrsIn!K78/LinhrsIn!K79</f>
        <v>0.995945945945946</v>
      </c>
      <c r="L79" s="70" t="n">
        <f aca="false">OphrsIn!L78/LinhrsIn!L79</f>
        <v>0.994083635874681</v>
      </c>
      <c r="M79" s="70" t="n">
        <f aca="false">OphrsIn!M78/LinhrsIn!M79</f>
        <v>0.999583101723179</v>
      </c>
      <c r="N79" s="70" t="n">
        <f aca="false">OphrsIn!N78/LinhrsIn!N79</f>
        <v>1</v>
      </c>
      <c r="O79" s="70" t="n">
        <f aca="false">OphrsIn!O78/LinhrsIn!O79</f>
        <v>0.857202389220725</v>
      </c>
      <c r="P79" s="70" t="n">
        <f aca="false">OphrsIn!P78/LinhrsIn!P79</f>
        <v>0.841737259647707</v>
      </c>
      <c r="Q79" s="70" t="n">
        <f aca="false">OphrsIn!Q78/LinhrsIn!Q79</f>
        <v>0.998655190962883</v>
      </c>
      <c r="R79" s="70" t="n">
        <f aca="false">OphrsIn!R78/LinhrsIn!R79</f>
        <v>0.992393736017897</v>
      </c>
      <c r="S79" s="70" t="n">
        <f aca="false">OphrsIn!S78/LinhrsIn!S79</f>
        <v>0.99986559139785</v>
      </c>
      <c r="T79" s="70" t="n">
        <f aca="false">OphrsIn!T78/LinhrsIn!T79</f>
        <v>0.913829047949965</v>
      </c>
      <c r="U79" s="70" t="n">
        <f aca="false">OphrsIn!U78/LinhrsIn!U79</f>
        <v>0.999327866648743</v>
      </c>
      <c r="V79" s="70" t="n">
        <f aca="false">OphrsIn!V78/LinhrsIn!V79</f>
        <v>0.972067815453029</v>
      </c>
      <c r="W79" s="70" t="n">
        <f aca="false">OphrsIn!W78/LinhrsIn!W79</f>
        <v>0.998116254036598</v>
      </c>
      <c r="X79" s="70" t="n">
        <f aca="false">OphrsIn!X78/LinhrsIn!X79</f>
        <v>0.984598757092678</v>
      </c>
      <c r="Y79" s="70" t="n">
        <f aca="false">OphrsIn!Y78/LinhrsIn!Y79</f>
        <v>1</v>
      </c>
      <c r="Z79" s="70" t="n">
        <f aca="false">OphrsIn!Z78/LinhrsIn!Z79</f>
        <v>0.999865428609878</v>
      </c>
      <c r="AA79" s="70" t="n">
        <f aca="false">OphrsIn!AA78/LinhrsIn!AA79</f>
        <v>0.759754738015608</v>
      </c>
      <c r="AB79" s="70" t="n">
        <f aca="false">OphrsIn!AB78/LinhrsIn!AB79</f>
        <v>0.999731110513579</v>
      </c>
      <c r="AC79" s="70" t="n">
        <f aca="false">IF(LinhrsIn!AC79&gt;0,OphrsIn!AC78/LinhrsIn!AC79,0)</f>
        <v>0.99986559139785</v>
      </c>
      <c r="AD79" s="70" t="n">
        <f aca="false">IF(LinhrsIn!AD79&gt;0,OphrsIn!AD78/LinhrsIn!AD79,0)</f>
        <v>0.995015858631627</v>
      </c>
      <c r="AE79" s="70" t="n">
        <f aca="false">IF(LinhrsIn!AE79&gt;0,OphrsIn!AE78/LinhrsIn!AE79,0)</f>
        <v>0.995653945662436</v>
      </c>
      <c r="AF79" s="70"/>
      <c r="AG79" s="70"/>
      <c r="AH79" s="70"/>
      <c r="AI79" s="70"/>
      <c r="AJ79" s="70"/>
      <c r="AK79" s="70"/>
      <c r="AL79" s="70"/>
      <c r="AM79" s="70"/>
      <c r="AN79" s="70"/>
      <c r="AO79" s="70" t="n">
        <f aca="false">AVERAGE(E79:P79)</f>
        <v>0.960868027243489</v>
      </c>
      <c r="AP79" s="70" t="n">
        <f aca="false">AVERAGE(Q79:AB79)</f>
        <v>0.968183794724892</v>
      </c>
      <c r="AQ79" s="70" t="n">
        <f aca="false">AVERAGE(AC79:AN79)</f>
        <v>0.996845131897304</v>
      </c>
      <c r="AR79" s="70" t="n">
        <f aca="false">AVERAGE(E79:G79)</f>
        <v>0.975127844362411</v>
      </c>
      <c r="AS79" s="70" t="n">
        <f aca="false">AVERAGE(H79:J79)</f>
        <v>0.972160153807465</v>
      </c>
      <c r="AT79" s="70" t="n">
        <f aca="false">AVERAGE(K79:M79)</f>
        <v>0.996537561181269</v>
      </c>
      <c r="AU79" s="70" t="n">
        <f aca="false">AVERAGE(N79:P79)</f>
        <v>0.899646549622811</v>
      </c>
      <c r="AV79" s="70" t="n">
        <f aca="false">AVERAGE(Q79:S79)</f>
        <v>0.99697150612621</v>
      </c>
      <c r="AW79" s="70" t="n">
        <f aca="false">AVERAGE(T79:V79)</f>
        <v>0.961741576683913</v>
      </c>
      <c r="AX79" s="70" t="n">
        <f aca="false">AVERAGE(W79:Y79)</f>
        <v>0.994238337043092</v>
      </c>
      <c r="AY79" s="70" t="n">
        <f aca="false">AVERAGE(Z79:AB79)</f>
        <v>0.919783759046355</v>
      </c>
      <c r="AZ79" s="70" t="n">
        <f aca="false">AVERAGE(AC79:AE79)</f>
        <v>0.996845131897304</v>
      </c>
    </row>
    <row r="80" customFormat="false" ht="12.75" hidden="false" customHeight="false" outlineLevel="0" collapsed="false">
      <c r="A80" s="69" t="s">
        <v>27</v>
      </c>
      <c r="B80" s="69" t="n">
        <v>2</v>
      </c>
      <c r="C80" s="69" t="n">
        <v>70</v>
      </c>
      <c r="D80" s="70" t="n">
        <f aca="false">OphrsIn!D79/LinhrsIn!D80</f>
        <v>0.985985716210753</v>
      </c>
      <c r="E80" s="70" t="n">
        <f aca="false">OphrsIn!E79/LinhrsIn!E80</f>
        <v>0.968279569892473</v>
      </c>
      <c r="F80" s="70" t="n">
        <f aca="false">OphrsIn!F79/LinhrsIn!F80</f>
        <v>0.885982956215104</v>
      </c>
      <c r="G80" s="70" t="n">
        <f aca="false">OphrsIn!G79/LinhrsIn!G80</f>
        <v>0.984408602150538</v>
      </c>
      <c r="H80" s="70" t="n">
        <f aca="false">OphrsIn!H79/LinhrsIn!H80</f>
        <v>0.975965545984996</v>
      </c>
      <c r="I80" s="70" t="n">
        <v>0.310117203287081</v>
      </c>
      <c r="J80" s="70" t="n">
        <f aca="false">OphrsIn!J79/LinhrsIn!J80</f>
        <v>0.998888734546465</v>
      </c>
      <c r="K80" s="70" t="n">
        <f aca="false">OphrsIn!K79/LinhrsIn!K80</f>
        <v>0.998784276644604</v>
      </c>
      <c r="L80" s="70" t="n">
        <f aca="false">OphrsIn!L79/LinhrsIn!L80</f>
        <v>0.996369991933316</v>
      </c>
      <c r="M80" s="70" t="n">
        <f aca="false">OphrsIn!M79/LinhrsIn!M80</f>
        <v>0.99041000694927</v>
      </c>
      <c r="N80" s="70" t="n">
        <f aca="false">OphrsIn!N79/LinhrsIn!N80</f>
        <v>1</v>
      </c>
      <c r="O80" s="70" t="n">
        <f aca="false">OphrsIn!O79/LinhrsIn!O80</f>
        <v>0.933194444444444</v>
      </c>
      <c r="P80" s="70" t="n">
        <f aca="false">OphrsIn!P79/LinhrsIn!P80</f>
        <v>0.802688097547457</v>
      </c>
      <c r="Q80" s="70" t="n">
        <f aca="false">OphrsIn!Q79/LinhrsIn!Q80</f>
        <v>0.998789509078682</v>
      </c>
      <c r="R80" s="70" t="n">
        <f aca="false">OphrsIn!R79/LinhrsIn!R80</f>
        <v>0.997313833756156</v>
      </c>
      <c r="S80" s="70" t="n">
        <f aca="false">OphrsIn!S79/LinhrsIn!S80</f>
        <v>0.990967915880291</v>
      </c>
      <c r="T80" s="70" t="n">
        <f aca="false">OphrsIn!T79/LinhrsIn!T80</f>
        <v>0.974715198666296</v>
      </c>
      <c r="U80" s="70" t="n">
        <f aca="false">OphrsIn!U79/LinhrsIn!U80</f>
        <v>0.60449468443009</v>
      </c>
      <c r="V80" s="70" t="n">
        <f aca="false">OphrsIn!V79/LinhrsIn!V80</f>
        <v>0.324888017917133</v>
      </c>
      <c r="W80" s="70" t="n">
        <f aca="false">OphrsIn!W79/LinhrsIn!W80</f>
        <v>0.906816932380429</v>
      </c>
      <c r="X80" s="70" t="n">
        <f aca="false">OphrsIn!X79/LinhrsIn!X80</f>
        <v>0.945547898932577</v>
      </c>
      <c r="Y80" s="70" t="n">
        <f aca="false">OphrsIn!Y79/LinhrsIn!Y80</f>
        <v>1</v>
      </c>
      <c r="Z80" s="70" t="n">
        <f aca="false">OphrsIn!Z79/LinhrsIn!Z80</f>
        <v>0.99905901330824</v>
      </c>
      <c r="AA80" s="70" t="n">
        <f aca="false">OphrsIn!AA79/LinhrsIn!AA80</f>
        <v>0.999303232998885</v>
      </c>
      <c r="AB80" s="70" t="n">
        <f aca="false">OphrsIn!AB79/LinhrsIn!AB80</f>
        <v>0.990587602527901</v>
      </c>
      <c r="AC80" s="70" t="n">
        <f aca="false">IF(LinhrsIn!AC80&gt;0,OphrsIn!AC79/LinhrsIn!AC80,0)</f>
        <v>0.99986559139785</v>
      </c>
      <c r="AD80" s="70" t="n">
        <f aca="false">IF(LinhrsIn!AD80&gt;0,OphrsIn!AD79/LinhrsIn!AD80,0)</f>
        <v>0.996523579201935</v>
      </c>
      <c r="AE80" s="70" t="n">
        <f aca="false">IF(LinhrsIn!AE80&gt;0,OphrsIn!AE79/LinhrsIn!AE80,0)</f>
        <v>0.9500652866959</v>
      </c>
      <c r="AF80" s="70"/>
      <c r="AG80" s="70"/>
      <c r="AH80" s="70"/>
      <c r="AI80" s="70"/>
      <c r="AJ80" s="70"/>
      <c r="AK80" s="70"/>
      <c r="AL80" s="70"/>
      <c r="AM80" s="70"/>
      <c r="AN80" s="70"/>
      <c r="AO80" s="70" t="n">
        <f aca="false">AVERAGE(E80:P80)</f>
        <v>0.903757452466312</v>
      </c>
      <c r="AP80" s="70" t="n">
        <f aca="false">AVERAGE(Q80:AB80)</f>
        <v>0.894373653323057</v>
      </c>
      <c r="AQ80" s="70" t="n">
        <f aca="false">AVERAGE(AC80:AN80)</f>
        <v>0.982151485765228</v>
      </c>
      <c r="AR80" s="70" t="n">
        <f aca="false">AVERAGE(E80:G80)</f>
        <v>0.946223709419372</v>
      </c>
      <c r="AS80" s="70" t="n">
        <f aca="false">AVERAGE(H80:J80)</f>
        <v>0.761657161272847</v>
      </c>
      <c r="AT80" s="70" t="n">
        <f aca="false">AVERAGE(K80:M80)</f>
        <v>0.995188091842397</v>
      </c>
      <c r="AU80" s="70" t="n">
        <f aca="false">AVERAGE(N80:P80)</f>
        <v>0.911960847330634</v>
      </c>
      <c r="AV80" s="70" t="n">
        <f aca="false">AVERAGE(Q80:S80)</f>
        <v>0.99569041957171</v>
      </c>
      <c r="AW80" s="70" t="n">
        <f aca="false">AVERAGE(T80:V80)</f>
        <v>0.63469930033784</v>
      </c>
      <c r="AX80" s="70" t="n">
        <f aca="false">AVERAGE(W80:Y80)</f>
        <v>0.950788277104335</v>
      </c>
      <c r="AY80" s="70" t="n">
        <f aca="false">AVERAGE(Z80:AB80)</f>
        <v>0.996316616278342</v>
      </c>
      <c r="AZ80" s="70" t="n">
        <f aca="false">AVERAGE(AC80:AE80)</f>
        <v>0.982151485765228</v>
      </c>
    </row>
    <row r="81" customFormat="false" ht="12.75" hidden="false" customHeight="false" outlineLevel="0" collapsed="false">
      <c r="A81" s="69" t="s">
        <v>27</v>
      </c>
      <c r="B81" s="69" t="n">
        <v>2</v>
      </c>
      <c r="C81" s="69" t="n">
        <v>71</v>
      </c>
      <c r="D81" s="70" t="n">
        <f aca="false">OphrsIn!D80/LinhrsIn!D81</f>
        <v>0.953271028037383</v>
      </c>
      <c r="E81" s="70" t="n">
        <f aca="false">OphrsIn!E80/LinhrsIn!E81</f>
        <v>0.984139784946237</v>
      </c>
      <c r="F81" s="70" t="n">
        <f aca="false">OphrsIn!F80/LinhrsIn!F81</f>
        <v>0.545401116661769</v>
      </c>
      <c r="G81" s="70" t="n">
        <f aca="false">OphrsIn!G80/LinhrsIn!G81</f>
        <v>0.787471434332572</v>
      </c>
      <c r="H81" s="70" t="n">
        <f aca="false">OphrsIn!H80/LinhrsIn!H81</f>
        <v>0.997885835095137</v>
      </c>
      <c r="I81" s="70" t="n">
        <v>0.970291705874446</v>
      </c>
      <c r="J81" s="70" t="n">
        <f aca="false">OphrsIn!J80/LinhrsIn!J81</f>
        <v>0.98235621005835</v>
      </c>
      <c r="K81" s="70" t="n">
        <f aca="false">OphrsIn!K80/LinhrsIn!K81</f>
        <v>0.998915254237288</v>
      </c>
      <c r="L81" s="70" t="n">
        <f aca="false">OphrsIn!L80/LinhrsIn!L81</f>
        <v>0.99798305768455</v>
      </c>
      <c r="M81" s="70" t="n">
        <f aca="false">OphrsIn!M80/LinhrsIn!M81</f>
        <v>0.998332406892718</v>
      </c>
      <c r="N81" s="70" t="n">
        <f aca="false">OphrsIn!N80/LinhrsIn!N81</f>
        <v>1</v>
      </c>
      <c r="O81" s="70" t="n">
        <f aca="false">OphrsIn!O80/LinhrsIn!O81</f>
        <v>1</v>
      </c>
      <c r="P81" s="70" t="n">
        <f aca="false">OphrsIn!P80/LinhrsIn!P81</f>
        <v>0.999596719989246</v>
      </c>
      <c r="Q81" s="70" t="n">
        <f aca="false">OphrsIn!Q80/LinhrsIn!Q81</f>
        <v>0.998655190962883</v>
      </c>
      <c r="R81" s="70" t="n">
        <f aca="false">OphrsIn!R80/LinhrsIn!R81</f>
        <v>0.980757756563246</v>
      </c>
      <c r="S81" s="70" t="n">
        <f aca="false">OphrsIn!S80/LinhrsIn!S81</f>
        <v>0.99986559139785</v>
      </c>
      <c r="T81" s="70" t="n">
        <f aca="false">OphrsIn!T80/LinhrsIn!T81</f>
        <v>0.87051958877466</v>
      </c>
      <c r="U81" s="70" t="n">
        <f aca="false">OphrsIn!U80/LinhrsIn!U81</f>
        <v>1</v>
      </c>
      <c r="V81" s="70" t="n">
        <f aca="false">OphrsIn!V80/LinhrsIn!V81</f>
        <v>0.995818232506273</v>
      </c>
      <c r="W81" s="70" t="n">
        <f aca="false">OphrsIn!W80/LinhrsIn!W81</f>
        <v>0.986273718207509</v>
      </c>
      <c r="X81" s="70" t="n">
        <f aca="false">OphrsIn!X80/LinhrsIn!X81</f>
        <v>0.993253272163001</v>
      </c>
      <c r="Y81" s="70" t="n">
        <f aca="false">OphrsIn!Y80/LinhrsIn!Y81</f>
        <v>0.999581064097193</v>
      </c>
      <c r="Z81" s="70" t="n">
        <f aca="false">OphrsIn!Z80/LinhrsIn!Z81</f>
        <v>0.998250571928408</v>
      </c>
      <c r="AA81" s="70" t="n">
        <f aca="false">OphrsIn!AA80/LinhrsIn!AA81</f>
        <v>0.966939852757328</v>
      </c>
      <c r="AB81" s="70" t="n">
        <f aca="false">OphrsIn!AB80/LinhrsIn!AB81</f>
        <v>0.995563323474052</v>
      </c>
      <c r="AC81" s="70" t="n">
        <f aca="false">IF(LinhrsIn!AC81&gt;0,OphrsIn!AC80/LinhrsIn!AC81,0)</f>
        <v>1</v>
      </c>
      <c r="AD81" s="70" t="n">
        <f aca="false">IF(LinhrsIn!AD81&gt;0,OphrsIn!AD80/LinhrsIn!AD81,0)</f>
        <v>0.994410031726847</v>
      </c>
      <c r="AE81" s="70" t="n">
        <f aca="false">IF(LinhrsIn!AE81&gt;0,OphrsIn!AE80/LinhrsIn!AE81,0)</f>
        <v>0.995042711299775</v>
      </c>
      <c r="AF81" s="70"/>
      <c r="AG81" s="70"/>
      <c r="AH81" s="70"/>
      <c r="AI81" s="70"/>
      <c r="AJ81" s="70"/>
      <c r="AK81" s="70"/>
      <c r="AL81" s="70"/>
      <c r="AM81" s="70"/>
      <c r="AN81" s="70"/>
      <c r="AO81" s="70" t="n">
        <f aca="false">AVERAGE(E81:P81)</f>
        <v>0.938531127147693</v>
      </c>
      <c r="AP81" s="70" t="n">
        <f aca="false">AVERAGE(Q81:AB81)</f>
        <v>0.982123180236033</v>
      </c>
      <c r="AQ81" s="70" t="n">
        <f aca="false">AVERAGE(AC81:AN81)</f>
        <v>0.996484247675541</v>
      </c>
      <c r="AR81" s="70" t="n">
        <f aca="false">AVERAGE(E81:G81)</f>
        <v>0.772337445313526</v>
      </c>
      <c r="AS81" s="70" t="n">
        <f aca="false">AVERAGE(H81:J81)</f>
        <v>0.983511250342644</v>
      </c>
      <c r="AT81" s="70" t="n">
        <f aca="false">AVERAGE(K81:M81)</f>
        <v>0.998410239604852</v>
      </c>
      <c r="AU81" s="70" t="n">
        <f aca="false">AVERAGE(N81:P81)</f>
        <v>0.999865573329749</v>
      </c>
      <c r="AV81" s="70" t="n">
        <f aca="false">AVERAGE(Q81:S81)</f>
        <v>0.993092846307993</v>
      </c>
      <c r="AW81" s="70" t="n">
        <f aca="false">AVERAGE(T81:V81)</f>
        <v>0.955445940426977</v>
      </c>
      <c r="AX81" s="70" t="n">
        <f aca="false">AVERAGE(W81:Y81)</f>
        <v>0.993036018155901</v>
      </c>
      <c r="AY81" s="70" t="n">
        <f aca="false">AVERAGE(Z81:AB81)</f>
        <v>0.986917916053263</v>
      </c>
      <c r="AZ81" s="70" t="n">
        <f aca="false">AVERAGE(AC81:AE81)</f>
        <v>0.996484247675541</v>
      </c>
    </row>
    <row r="82" customFormat="false" ht="12.75" hidden="false" customHeight="false" outlineLevel="0" collapsed="false">
      <c r="A82" s="69" t="s">
        <v>27</v>
      </c>
      <c r="B82" s="69" t="n">
        <v>2</v>
      </c>
      <c r="C82" s="69" t="n">
        <v>72</v>
      </c>
      <c r="D82" s="70" t="n">
        <f aca="false">OphrsIn!D81/LinhrsIn!D82</f>
        <v>0.979435483870968</v>
      </c>
      <c r="E82" s="70" t="n">
        <f aca="false">OphrsIn!E81/LinhrsIn!E82</f>
        <v>0.998655913978495</v>
      </c>
      <c r="F82" s="70" t="n">
        <f aca="false">OphrsIn!F81/LinhrsIn!F82</f>
        <v>0.961743132460808</v>
      </c>
      <c r="G82" s="70" t="n">
        <f aca="false">OphrsIn!G81/LinhrsIn!G82</f>
        <v>0.999327956989247</v>
      </c>
      <c r="H82" s="70" t="n">
        <f aca="false">OphrsIn!H81/LinhrsIn!H82</f>
        <v>0.986524034454015</v>
      </c>
      <c r="I82" s="70" t="n">
        <v>0.978357306089528</v>
      </c>
      <c r="J82" s="70" t="n">
        <f aca="false">OphrsIn!J81/LinhrsIn!J82</f>
        <v>0.984579049736038</v>
      </c>
      <c r="K82" s="70" t="n">
        <f aca="false">OphrsIn!K81/LinhrsIn!K82</f>
        <v>0.101521864765941</v>
      </c>
      <c r="L82" s="70" t="n">
        <f aca="false">OphrsIn!L81/LinhrsIn!L82</f>
        <v>0.864952201427225</v>
      </c>
      <c r="M82" s="70" t="n">
        <f aca="false">OphrsIn!M81/LinhrsIn!M82</f>
        <v>0.929624478442281</v>
      </c>
      <c r="N82" s="70" t="n">
        <f aca="false">OphrsIn!N81/LinhrsIn!N82</f>
        <v>1</v>
      </c>
      <c r="O82" s="70" t="n">
        <f aca="false">OphrsIn!O81/LinhrsIn!O82</f>
        <v>0.999861111111111</v>
      </c>
      <c r="P82" s="70" t="n">
        <f aca="false">OphrsIn!P81/LinhrsIn!P82</f>
        <v>0.609385504907893</v>
      </c>
      <c r="Q82" s="70" t="n">
        <f aca="false">OphrsIn!Q81/LinhrsIn!Q82</f>
        <v>0.00574712643678161</v>
      </c>
      <c r="R82" s="70" t="n">
        <f aca="false">OphrsIn!R81/LinhrsIn!R82</f>
        <v>0.828726287262873</v>
      </c>
      <c r="S82" s="70" t="n">
        <f aca="false">OphrsIn!S81/LinhrsIn!S82</f>
        <v>0.890263582571275</v>
      </c>
      <c r="T82" s="70" t="n">
        <f aca="false">OphrsIn!T81/LinhrsIn!T82</f>
        <v>0.958177018202029</v>
      </c>
      <c r="U82" s="70" t="n">
        <f aca="false">OphrsIn!U81/LinhrsIn!U82</f>
        <v>1.01061080125153</v>
      </c>
      <c r="V82" s="70" t="n">
        <f aca="false">OphrsIn!V81/LinhrsIn!V82</f>
        <v>0.972758860319666</v>
      </c>
      <c r="W82" s="70" t="n">
        <f aca="false">OphrsIn!W81/LinhrsIn!W82</f>
        <v>0.971652267818575</v>
      </c>
      <c r="X82" s="70" t="n">
        <f aca="false">OphrsIn!X81/LinhrsIn!X82</f>
        <v>0.987727579231288</v>
      </c>
      <c r="Y82" s="70" t="n">
        <f aca="false">OphrsIn!Y81/LinhrsIn!Y82</f>
        <v>0.999720436119653</v>
      </c>
      <c r="Z82" s="70" t="n">
        <f aca="false">OphrsIn!Z81/LinhrsIn!Z82</f>
        <v>0.99126226643366</v>
      </c>
      <c r="AA82" s="70" t="n">
        <f aca="false">OphrsIn!AA81/LinhrsIn!AA82</f>
        <v>0.975552160022225</v>
      </c>
      <c r="AB82" s="70" t="n">
        <f aca="false">OphrsIn!AB81/LinhrsIn!AB82</f>
        <v>1</v>
      </c>
      <c r="AC82" s="70" t="n">
        <f aca="false">IF(LinhrsIn!AC82&gt;0,OphrsIn!AC81/LinhrsIn!AC82,0)</f>
        <v>0.993279569892473</v>
      </c>
      <c r="AD82" s="70" t="n">
        <f aca="false">IF(LinhrsIn!AD82&gt;0,OphrsIn!AD81/LinhrsIn!AD82,0)</f>
        <v>0.998356982823002</v>
      </c>
      <c r="AE82" s="70" t="n">
        <f aca="false">IF(LinhrsIn!AE82&gt;0,OphrsIn!AE81/LinhrsIn!AE82,0)</f>
        <v>0.995195010073212</v>
      </c>
      <c r="AF82" s="70"/>
      <c r="AG82" s="70"/>
      <c r="AH82" s="70"/>
      <c r="AI82" s="70"/>
      <c r="AJ82" s="70"/>
      <c r="AK82" s="70"/>
      <c r="AL82" s="70"/>
      <c r="AM82" s="70"/>
      <c r="AN82" s="70"/>
      <c r="AO82" s="70" t="n">
        <f aca="false">AVERAGE(E82:P82)</f>
        <v>0.867877712863549</v>
      </c>
      <c r="AP82" s="70" t="n">
        <f aca="false">AVERAGE(Q82:AB82)</f>
        <v>0.882683198805796</v>
      </c>
      <c r="AQ82" s="70" t="n">
        <f aca="false">AVERAGE(AC82:AN82)</f>
        <v>0.995610520929562</v>
      </c>
      <c r="AR82" s="70" t="n">
        <f aca="false">AVERAGE(E82:G82)</f>
        <v>0.986575667809517</v>
      </c>
      <c r="AS82" s="70" t="n">
        <f aca="false">AVERAGE(H82:J82)</f>
        <v>0.983153463426527</v>
      </c>
      <c r="AT82" s="70" t="n">
        <f aca="false">AVERAGE(K82:M82)</f>
        <v>0.632032848211816</v>
      </c>
      <c r="AU82" s="70" t="n">
        <f aca="false">AVERAGE(N82:P82)</f>
        <v>0.869748872006335</v>
      </c>
      <c r="AV82" s="70" t="n">
        <f aca="false">AVERAGE(Q82:S82)</f>
        <v>0.57491233209031</v>
      </c>
      <c r="AW82" s="70" t="n">
        <f aca="false">AVERAGE(T82:V82)</f>
        <v>0.980515559924408</v>
      </c>
      <c r="AX82" s="70" t="n">
        <f aca="false">AVERAGE(W82:Y82)</f>
        <v>0.986366761056505</v>
      </c>
      <c r="AY82" s="70" t="n">
        <f aca="false">AVERAGE(Z82:AB82)</f>
        <v>0.988938142151962</v>
      </c>
      <c r="AZ82" s="70" t="n">
        <f aca="false">AVERAGE(AC82:AE82)</f>
        <v>0.995610520929562</v>
      </c>
    </row>
    <row r="83" customFormat="false" ht="12.75" hidden="false" customHeight="false" outlineLevel="0" collapsed="false">
      <c r="A83" s="69" t="s">
        <v>27</v>
      </c>
      <c r="B83" s="69" t="n">
        <v>2</v>
      </c>
      <c r="C83" s="69" t="n">
        <v>73</v>
      </c>
      <c r="D83" s="70" t="n">
        <f aca="false">OphrsIn!D82/LinhrsIn!D83</f>
        <v>0.990725806451613</v>
      </c>
      <c r="E83" s="70" t="n">
        <f aca="false">OphrsIn!E82/LinhrsIn!E83</f>
        <v>0.988709677419355</v>
      </c>
      <c r="F83" s="70" t="n">
        <f aca="false">OphrsIn!F82/LinhrsIn!F83</f>
        <v>0.976690647482014</v>
      </c>
      <c r="G83" s="70" t="n">
        <f aca="false">OphrsIn!G82/LinhrsIn!G83</f>
        <v>0.997980885718132</v>
      </c>
      <c r="H83" s="70" t="n">
        <f aca="false">OphrsIn!H82/LinhrsIn!H83</f>
        <v>0.982070882557332</v>
      </c>
      <c r="I83" s="70" t="n">
        <v>0.946639511201629</v>
      </c>
      <c r="J83" s="70" t="n">
        <f aca="false">OphrsIn!J82/LinhrsIn!J83</f>
        <v>0.990123800250383</v>
      </c>
      <c r="K83" s="70" t="n">
        <f aca="false">OphrsIn!K82/LinhrsIn!K83</f>
        <v>0.992544394740409</v>
      </c>
      <c r="L83" s="70" t="n">
        <f aca="false">OphrsIn!L82/LinhrsIn!L83</f>
        <v>0.994322789943228</v>
      </c>
      <c r="M83" s="70" t="n">
        <f aca="false">OphrsIn!M82/LinhrsIn!M83</f>
        <v>0.989151599443672</v>
      </c>
      <c r="N83" s="70" t="n">
        <f aca="false">OphrsIn!N82/LinhrsIn!N83</f>
        <v>1</v>
      </c>
      <c r="O83" s="70" t="n">
        <f aca="false">OphrsIn!O82/LinhrsIn!O83</f>
        <v>0.941102930962634</v>
      </c>
      <c r="P83" s="70" t="n">
        <f aca="false">OphrsIn!P82/LinhrsIn!P83</f>
        <v>0.852399516063987</v>
      </c>
      <c r="Q83" s="70" t="n">
        <f aca="false">OphrsIn!Q82/LinhrsIn!Q83</f>
        <v>0.948897256589564</v>
      </c>
      <c r="R83" s="70" t="n">
        <f aca="false">OphrsIn!R82/LinhrsIn!R83</f>
        <v>0.656874440799284</v>
      </c>
      <c r="S83" s="70" t="n">
        <f aca="false">OphrsIn!S82/LinhrsIn!S83</f>
        <v>0.99986559139785</v>
      </c>
      <c r="T83" s="70" t="n">
        <f aca="false">OphrsIn!T82/LinhrsIn!T83</f>
        <v>0.34928631402183</v>
      </c>
      <c r="U83" s="70" t="n">
        <f aca="false">OphrsIn!U82/LinhrsIn!U83</f>
        <v>0.427573911751597</v>
      </c>
      <c r="V83" s="70" t="n">
        <f aca="false">OphrsIn!V82/LinhrsIn!V83</f>
        <v>0.989162150896207</v>
      </c>
      <c r="W83" s="70" t="n">
        <f aca="false">OphrsIn!W82/LinhrsIn!W83</f>
        <v>0.999327143049388</v>
      </c>
      <c r="X83" s="70" t="n">
        <f aca="false">OphrsIn!X82/LinhrsIn!X83</f>
        <v>0.993526635198921</v>
      </c>
      <c r="Y83" s="70" t="n">
        <f aca="false">OphrsIn!Y82/LinhrsIn!Y83</f>
        <v>0.989230769230769</v>
      </c>
      <c r="Z83" s="70" t="n">
        <f aca="false">OphrsIn!Z82/LinhrsIn!Z83</f>
        <v>0.997849173275978</v>
      </c>
      <c r="AA83" s="70" t="n">
        <f aca="false">OphrsIn!AA82/LinhrsIn!AA83</f>
        <v>0.981941936380053</v>
      </c>
      <c r="AB83" s="70" t="n">
        <f aca="false">OphrsIn!AB82/LinhrsIn!AB83</f>
        <v>0.978354396343103</v>
      </c>
      <c r="AC83" s="70" t="n">
        <f aca="false">IF(LinhrsIn!AC83&gt;0,OphrsIn!AC82/LinhrsIn!AC83,0)</f>
        <v>0.996774193548387</v>
      </c>
      <c r="AD83" s="70" t="n">
        <f aca="false">IF(LinhrsIn!AD83&gt;0,OphrsIn!AD82/LinhrsIn!AD83,0)</f>
        <v>0.993446529639559</v>
      </c>
      <c r="AE83" s="70" t="n">
        <f aca="false">IF(LinhrsIn!AE83&gt;0,OphrsIn!AE82/LinhrsIn!AE83,0)</f>
        <v>0.995586976138895</v>
      </c>
      <c r="AF83" s="70"/>
      <c r="AG83" s="70"/>
      <c r="AH83" s="70"/>
      <c r="AI83" s="70"/>
      <c r="AJ83" s="70"/>
      <c r="AK83" s="70"/>
      <c r="AL83" s="70"/>
      <c r="AM83" s="70"/>
      <c r="AN83" s="70"/>
      <c r="AO83" s="70" t="n">
        <f aca="false">AVERAGE(E83:P83)</f>
        <v>0.970978052981898</v>
      </c>
      <c r="AP83" s="70" t="n">
        <f aca="false">AVERAGE(Q83:AB83)</f>
        <v>0.859324143244545</v>
      </c>
      <c r="AQ83" s="70" t="n">
        <f aca="false">AVERAGE(AC83:AN83)</f>
        <v>0.995269233108947</v>
      </c>
      <c r="AR83" s="70" t="n">
        <f aca="false">AVERAGE(E83:G83)</f>
        <v>0.987793736873167</v>
      </c>
      <c r="AS83" s="70" t="n">
        <f aca="false">AVERAGE(H83:J83)</f>
        <v>0.972944731336448</v>
      </c>
      <c r="AT83" s="70" t="n">
        <f aca="false">AVERAGE(K83:M83)</f>
        <v>0.99200626137577</v>
      </c>
      <c r="AU83" s="70" t="n">
        <f aca="false">AVERAGE(N83:P83)</f>
        <v>0.931167482342207</v>
      </c>
      <c r="AV83" s="70" t="n">
        <f aca="false">AVERAGE(Q83:S83)</f>
        <v>0.868545762928899</v>
      </c>
      <c r="AW83" s="70" t="n">
        <f aca="false">AVERAGE(T83:V83)</f>
        <v>0.588674125556545</v>
      </c>
      <c r="AX83" s="70" t="n">
        <f aca="false">AVERAGE(W83:Y83)</f>
        <v>0.994028182493026</v>
      </c>
      <c r="AY83" s="70" t="n">
        <f aca="false">AVERAGE(Z83:AB83)</f>
        <v>0.986048501999711</v>
      </c>
      <c r="AZ83" s="70" t="n">
        <f aca="false">AVERAGE(AC83:AE83)</f>
        <v>0.995269233108947</v>
      </c>
    </row>
    <row r="84" customFormat="false" ht="12.75" hidden="false" customHeight="false" outlineLevel="0" collapsed="false">
      <c r="A84" s="69" t="s">
        <v>27</v>
      </c>
      <c r="B84" s="69" t="n">
        <v>2</v>
      </c>
      <c r="C84" s="69" t="n">
        <v>74</v>
      </c>
      <c r="D84" s="70" t="n">
        <f aca="false">OphrsIn!D83/LinhrsIn!D84</f>
        <v>0.982927812878075</v>
      </c>
      <c r="E84" s="70" t="n">
        <f aca="false">OphrsIn!E83/LinhrsIn!E84</f>
        <v>0.987758945386064</v>
      </c>
      <c r="F84" s="70" t="n">
        <f aca="false">OphrsIn!F83/LinhrsIn!F84</f>
        <v>0.975406299439091</v>
      </c>
      <c r="G84" s="70" t="n">
        <f aca="false">OphrsIn!G83/LinhrsIn!G84</f>
        <v>0.997177419354839</v>
      </c>
      <c r="H84" s="70" t="n">
        <f aca="false">OphrsIn!H83/LinhrsIn!H84</f>
        <v>0.993470408446791</v>
      </c>
      <c r="I84" s="70" t="n">
        <v>0.980911412824304</v>
      </c>
      <c r="J84" s="70" t="n">
        <f aca="false">OphrsIn!J83/LinhrsIn!J84</f>
        <v>0.950799166087561</v>
      </c>
      <c r="K84" s="70" t="n">
        <f aca="false">OphrsIn!K83/LinhrsIn!K84</f>
        <v>0.991365131578947</v>
      </c>
      <c r="L84" s="70" t="n">
        <f aca="false">OphrsIn!L83/LinhrsIn!L84</f>
        <v>0.838735928387359</v>
      </c>
      <c r="M84" s="70" t="n">
        <f aca="false">OphrsIn!M83/LinhrsIn!M84</f>
        <v>1.00013908205841</v>
      </c>
      <c r="N84" s="70" t="n">
        <f aca="false">OphrsIn!N83/LinhrsIn!N84</f>
        <v>1</v>
      </c>
      <c r="O84" s="70" t="n">
        <f aca="false">OphrsIn!O83/LinhrsIn!O84</f>
        <v>0.937630226420336</v>
      </c>
      <c r="P84" s="70" t="n">
        <f aca="false">OphrsIn!P83/LinhrsIn!P84</f>
        <v>0.975672043010753</v>
      </c>
      <c r="Q84" s="70" t="n">
        <f aca="false">OphrsIn!Q83/LinhrsIn!Q84</f>
        <v>0.994523548740416</v>
      </c>
      <c r="R84" s="70" t="n">
        <f aca="false">OphrsIn!R83/LinhrsIn!R84</f>
        <v>0.956417910447761</v>
      </c>
      <c r="S84" s="70" t="n">
        <f aca="false">OphrsIn!S83/LinhrsIn!S84</f>
        <v>0.99986559139785</v>
      </c>
      <c r="T84" s="70" t="n">
        <f aca="false">OphrsIn!T83/LinhrsIn!T84</f>
        <v>0.99749652294854</v>
      </c>
      <c r="U84" s="70" t="n">
        <f aca="false">OphrsIn!U83/LinhrsIn!U84</f>
        <v>0.998790159967738</v>
      </c>
      <c r="V84" s="70" t="n">
        <f aca="false">OphrsIn!V83/LinhrsIn!V84</f>
        <v>0.995828118481435</v>
      </c>
      <c r="W84" s="70" t="n">
        <f aca="false">OphrsIn!W83/LinhrsIn!W84</f>
        <v>0.968918191603875</v>
      </c>
      <c r="X84" s="70" t="n">
        <f aca="false">OphrsIn!X83/LinhrsIn!X84</f>
        <v>0.993392664509169</v>
      </c>
      <c r="Y84" s="70" t="n">
        <f aca="false">OphrsIn!Y83/LinhrsIn!Y84</f>
        <v>0.964909828044177</v>
      </c>
      <c r="Z84" s="70" t="n">
        <f aca="false">OphrsIn!Z83/LinhrsIn!Z84</f>
        <v>0.987758945386064</v>
      </c>
      <c r="AA84" s="70" t="n">
        <f aca="false">OphrsIn!AA83/LinhrsIn!AA84</f>
        <v>0.993052660830902</v>
      </c>
      <c r="AB84" s="70" t="n">
        <f aca="false">OphrsIn!AB83/LinhrsIn!AB84</f>
        <v>0.982472697856276</v>
      </c>
      <c r="AC84" s="70" t="n">
        <f aca="false">IF(LinhrsIn!AC84&gt;0,OphrsIn!AC83/LinhrsIn!AC84,0)</f>
        <v>0.990860215053764</v>
      </c>
      <c r="AD84" s="70" t="n">
        <f aca="false">IF(LinhrsIn!AD84&gt;0,OphrsIn!AD83/LinhrsIn!AD84,0)</f>
        <v>0.970356025621928</v>
      </c>
      <c r="AE84" s="70" t="n">
        <f aca="false">IF(LinhrsIn!AE84&gt;0,OphrsIn!AE83/LinhrsIn!AE84,0)</f>
        <v>0.987398629269186</v>
      </c>
      <c r="AF84" s="70"/>
      <c r="AG84" s="70"/>
      <c r="AH84" s="70"/>
      <c r="AI84" s="70"/>
      <c r="AJ84" s="70"/>
      <c r="AK84" s="70"/>
      <c r="AL84" s="70"/>
      <c r="AM84" s="70"/>
      <c r="AN84" s="70"/>
      <c r="AO84" s="70" t="n">
        <f aca="false">AVERAGE(E84:P84)</f>
        <v>0.969088838582872</v>
      </c>
      <c r="AP84" s="70" t="n">
        <f aca="false">AVERAGE(Q84:AB84)</f>
        <v>0.986118903351184</v>
      </c>
      <c r="AQ84" s="70" t="n">
        <f aca="false">AVERAGE(AC84:AN84)</f>
        <v>0.982871623314959</v>
      </c>
      <c r="AR84" s="70" t="n">
        <f aca="false">AVERAGE(E84:G84)</f>
        <v>0.986780888059998</v>
      </c>
      <c r="AS84" s="70" t="n">
        <f aca="false">AVERAGE(H84:J84)</f>
        <v>0.975060329119552</v>
      </c>
      <c r="AT84" s="70" t="n">
        <f aca="false">AVERAGE(K84:M84)</f>
        <v>0.943413380674907</v>
      </c>
      <c r="AU84" s="70" t="n">
        <f aca="false">AVERAGE(N84:P84)</f>
        <v>0.97110075647703</v>
      </c>
      <c r="AV84" s="70" t="n">
        <f aca="false">AVERAGE(Q84:S84)</f>
        <v>0.983602350195342</v>
      </c>
      <c r="AW84" s="70" t="n">
        <f aca="false">AVERAGE(T84:V84)</f>
        <v>0.997371600465904</v>
      </c>
      <c r="AX84" s="70" t="n">
        <f aca="false">AVERAGE(W84:Y84)</f>
        <v>0.975740228052407</v>
      </c>
      <c r="AY84" s="70" t="n">
        <f aca="false">AVERAGE(Z84:AB84)</f>
        <v>0.987761434691081</v>
      </c>
      <c r="AZ84" s="70" t="n">
        <f aca="false">AVERAGE(AC84:AE84)</f>
        <v>0.982871623314959</v>
      </c>
    </row>
    <row r="85" customFormat="false" ht="12.75" hidden="false" customHeight="false" outlineLevel="0" collapsed="false">
      <c r="A85" s="69" t="s">
        <v>27</v>
      </c>
      <c r="B85" s="69" t="n">
        <v>2</v>
      </c>
      <c r="C85" s="69" t="n">
        <v>75</v>
      </c>
      <c r="D85" s="70" t="n">
        <f aca="false">OphrsIn!D84/LinhrsIn!D85</f>
        <v>0.985885199623605</v>
      </c>
      <c r="E85" s="70" t="n">
        <f aca="false">OphrsIn!E84/LinhrsIn!E85</f>
        <v>0.994885598923284</v>
      </c>
      <c r="F85" s="70" t="n">
        <f aca="false">OphrsIn!F84/LinhrsIn!F85</f>
        <v>0.999424460431655</v>
      </c>
      <c r="G85" s="70" t="n">
        <f aca="false">OphrsIn!G84/LinhrsIn!G85</f>
        <v>0.978339835867079</v>
      </c>
      <c r="H85" s="70" t="n">
        <f aca="false">OphrsIn!H84/LinhrsIn!H85</f>
        <v>0.743504237876893</v>
      </c>
      <c r="I85" s="70" t="n">
        <v>0.888335799811651</v>
      </c>
      <c r="J85" s="70" t="n">
        <f aca="false">OphrsIn!J84/LinhrsIn!J85</f>
        <v>0.998472222222222</v>
      </c>
      <c r="K85" s="70" t="n">
        <f aca="false">OphrsIn!K84/LinhrsIn!K85</f>
        <v>0.955814583898076</v>
      </c>
      <c r="L85" s="70" t="n">
        <f aca="false">OphrsIn!L84/LinhrsIn!L85</f>
        <v>0.947836635665184</v>
      </c>
      <c r="M85" s="70" t="n">
        <f aca="false">OphrsIn!M84/LinhrsIn!M85</f>
        <v>0.999165623696287</v>
      </c>
      <c r="N85" s="70" t="n">
        <f aca="false">OphrsIn!N84/LinhrsIn!N85</f>
        <v>1</v>
      </c>
      <c r="O85" s="70" t="n">
        <f aca="false">OphrsIn!O84/LinhrsIn!O85</f>
        <v>1</v>
      </c>
      <c r="P85" s="70" t="n">
        <f aca="false">OphrsIn!P84/LinhrsIn!P85</f>
        <v>0.993413093157683</v>
      </c>
      <c r="Q85" s="70" t="n">
        <f aca="false">OphrsIn!Q84/LinhrsIn!Q85</f>
        <v>0.998655190962883</v>
      </c>
      <c r="R85" s="70" t="n">
        <f aca="false">OphrsIn!R84/LinhrsIn!R85</f>
        <v>0.997762529832936</v>
      </c>
      <c r="S85" s="70" t="n">
        <f aca="false">OphrsIn!S84/LinhrsIn!S85</f>
        <v>0.959940852265089</v>
      </c>
      <c r="T85" s="70" t="n">
        <f aca="false">OphrsIn!T84/LinhrsIn!T85</f>
        <v>0.806388617659367</v>
      </c>
      <c r="U85" s="70" t="n">
        <f aca="false">OphrsIn!U84/LinhrsIn!U85</f>
        <v>0.980099502487562</v>
      </c>
      <c r="V85" s="70" t="n">
        <f aca="false">OphrsIn!V84/LinhrsIn!V85</f>
        <v>0.991056456120738</v>
      </c>
      <c r="W85" s="70" t="n">
        <f aca="false">OphrsIn!W84/LinhrsIn!W85</f>
        <v>0.996636167922497</v>
      </c>
      <c r="X85" s="70" t="n">
        <f aca="false">OphrsIn!X84/LinhrsIn!X85</f>
        <v>0.998516520566419</v>
      </c>
      <c r="Y85" s="70" t="n">
        <f aca="false">OphrsIn!Y84/LinhrsIn!Y85</f>
        <v>0.99203242941012</v>
      </c>
      <c r="Z85" s="70" t="n">
        <f aca="false">OphrsIn!Z84/LinhrsIn!Z85</f>
        <v>0.997983599946229</v>
      </c>
      <c r="AA85" s="70" t="n">
        <f aca="false">OphrsIn!AA84/LinhrsIn!AA85</f>
        <v>0.993610223642172</v>
      </c>
      <c r="AB85" s="70" t="n">
        <f aca="false">OphrsIn!AB84/LinhrsIn!AB85</f>
        <v>0.985610543302851</v>
      </c>
      <c r="AC85" s="70" t="n">
        <f aca="false">IF(LinhrsIn!AC85&gt;0,OphrsIn!AC84/LinhrsIn!AC85,0)</f>
        <v>0.99986559139785</v>
      </c>
      <c r="AD85" s="70" t="n">
        <f aca="false">IF(LinhrsIn!AD85&gt;0,OphrsIn!AD84/LinhrsIn!AD85,0)</f>
        <v>0.986585184081085</v>
      </c>
      <c r="AE85" s="70" t="n">
        <f aca="false">IF(LinhrsIn!AE85&gt;0,OphrsIn!AE84/LinhrsIn!AE85,0)</f>
        <v>0.981740079501124</v>
      </c>
      <c r="AF85" s="70"/>
      <c r="AG85" s="70"/>
      <c r="AH85" s="70"/>
      <c r="AI85" s="70"/>
      <c r="AJ85" s="70"/>
      <c r="AK85" s="70"/>
      <c r="AL85" s="70"/>
      <c r="AM85" s="70"/>
      <c r="AN85" s="70"/>
      <c r="AO85" s="70" t="n">
        <f aca="false">AVERAGE(E85:P85)</f>
        <v>0.958266007629168</v>
      </c>
      <c r="AP85" s="70" t="n">
        <f aca="false">AVERAGE(Q85:AB85)</f>
        <v>0.974857719509905</v>
      </c>
      <c r="AQ85" s="70" t="n">
        <f aca="false">AVERAGE(AC85:AN85)</f>
        <v>0.989396951660019</v>
      </c>
      <c r="AR85" s="70" t="n">
        <f aca="false">AVERAGE(E85:G85)</f>
        <v>0.990883298407339</v>
      </c>
      <c r="AS85" s="70" t="n">
        <f aca="false">AVERAGE(H85:J85)</f>
        <v>0.876770753303589</v>
      </c>
      <c r="AT85" s="70" t="n">
        <f aca="false">AVERAGE(K85:M85)</f>
        <v>0.967605614419849</v>
      </c>
      <c r="AU85" s="70" t="n">
        <f aca="false">AVERAGE(N85:P85)</f>
        <v>0.997804364385894</v>
      </c>
      <c r="AV85" s="70" t="n">
        <f aca="false">AVERAGE(Q85:S85)</f>
        <v>0.985452857686969</v>
      </c>
      <c r="AW85" s="70" t="n">
        <f aca="false">AVERAGE(T85:V85)</f>
        <v>0.925848192089222</v>
      </c>
      <c r="AX85" s="70" t="n">
        <f aca="false">AVERAGE(W85:Y85)</f>
        <v>0.995728372633012</v>
      </c>
      <c r="AY85" s="70" t="n">
        <f aca="false">AVERAGE(Z85:AB85)</f>
        <v>0.992401455630418</v>
      </c>
      <c r="AZ85" s="70" t="n">
        <f aca="false">AVERAGE(AC85:AE85)</f>
        <v>0.989396951660019</v>
      </c>
    </row>
    <row r="86" customFormat="false" ht="12.75" hidden="false" customHeight="false" outlineLevel="0" collapsed="false">
      <c r="A86" s="69" t="s">
        <v>27</v>
      </c>
      <c r="B86" s="69" t="n">
        <v>2</v>
      </c>
      <c r="C86" s="69" t="n">
        <v>76</v>
      </c>
      <c r="D86" s="70" t="n">
        <f aca="false">OphrsIn!D85/LinhrsIn!D86</f>
        <v>0.995698924731183</v>
      </c>
      <c r="E86" s="70" t="n">
        <f aca="false">OphrsIn!E85/LinhrsIn!E86</f>
        <v>0.991246970105036</v>
      </c>
      <c r="F86" s="70" t="n">
        <f aca="false">OphrsIn!F85/LinhrsIn!F86</f>
        <v>0.975106253794778</v>
      </c>
      <c r="G86" s="70" t="n">
        <f aca="false">OphrsIn!G85/LinhrsIn!G86</f>
        <v>0.986144740382029</v>
      </c>
      <c r="H86" s="70" t="n">
        <f aca="false">OphrsIn!H85/LinhrsIn!H86</f>
        <v>0.997903856903298</v>
      </c>
      <c r="I86" s="70" t="n">
        <v>0.979082321187584</v>
      </c>
      <c r="J86" s="70" t="n">
        <f aca="false">OphrsIn!J85/LinhrsIn!J86</f>
        <v>0.981378543635353</v>
      </c>
      <c r="K86" s="70" t="n">
        <f aca="false">OphrsIn!K85/LinhrsIn!K86</f>
        <v>0.908547859479448</v>
      </c>
      <c r="L86" s="70" t="n">
        <f aca="false">OphrsIn!L85/LinhrsIn!L86</f>
        <v>0.963022724216754</v>
      </c>
      <c r="M86" s="70" t="n">
        <f aca="false">OphrsIn!M85/LinhrsIn!M86</f>
        <v>0.999443671766342</v>
      </c>
      <c r="N86" s="70" t="n">
        <f aca="false">OphrsIn!N85/LinhrsIn!N86</f>
        <v>0.999193331540737</v>
      </c>
      <c r="O86" s="70" t="n">
        <f aca="false">OphrsIn!O85/LinhrsIn!O86</f>
        <v>0.999861111111111</v>
      </c>
      <c r="P86" s="70" t="n">
        <f aca="false">OphrsIn!P85/LinhrsIn!P86</f>
        <v>0.976072052695255</v>
      </c>
      <c r="Q86" s="70" t="n">
        <f aca="false">OphrsIn!Q85/LinhrsIn!Q86</f>
        <v>0.998789509078682</v>
      </c>
      <c r="R86" s="70" t="n">
        <f aca="false">OphrsIn!R85/LinhrsIn!R86</f>
        <v>0.996271995228154</v>
      </c>
      <c r="S86" s="70" t="n">
        <f aca="false">OphrsIn!S85/LinhrsIn!S86</f>
        <v>0.913741900647948</v>
      </c>
      <c r="T86" s="70" t="n">
        <f aca="false">OphrsIn!T85/LinhrsIn!T86</f>
        <v>0.977057842046719</v>
      </c>
      <c r="U86" s="70" t="n">
        <f aca="false">OphrsIn!U85/LinhrsIn!U86</f>
        <v>0.986155913978495</v>
      </c>
      <c r="V86" s="70" t="n">
        <f aca="false">OphrsIn!V85/LinhrsIn!V86</f>
        <v>0.947794528196538</v>
      </c>
      <c r="W86" s="70" t="n">
        <f aca="false">OphrsIn!W85/LinhrsIn!W86</f>
        <v>0.989908503767492</v>
      </c>
      <c r="X86" s="70" t="n">
        <f aca="false">OphrsIn!X85/LinhrsIn!X86</f>
        <v>0.998244192328471</v>
      </c>
      <c r="Y86" s="70" t="n">
        <f aca="false">OphrsIn!Y85/LinhrsIn!Y86</f>
        <v>0.999860218059827</v>
      </c>
      <c r="Z86" s="70" t="n">
        <f aca="false">OphrsIn!Z85/LinhrsIn!Z86</f>
        <v>0.998654648190502</v>
      </c>
      <c r="AA86" s="70" t="n">
        <f aca="false">OphrsIn!AA85/LinhrsIn!AA86</f>
        <v>0.99875</v>
      </c>
      <c r="AB86" s="70" t="n">
        <f aca="false">OphrsIn!AB85/LinhrsIn!AB86</f>
        <v>0.995697768217263</v>
      </c>
      <c r="AC86" s="70" t="n">
        <f aca="false">IF(LinhrsIn!AC86&gt;0,OphrsIn!AC85/LinhrsIn!AC86,0)</f>
        <v>0.970275722932078</v>
      </c>
      <c r="AD86" s="70" t="n">
        <f aca="false">IF(LinhrsIn!AD86&gt;0,OphrsIn!AD85/LinhrsIn!AD86,0)</f>
        <v>0.893747201910163</v>
      </c>
      <c r="AE86" s="70" t="n">
        <f aca="false">IF(LinhrsIn!AE86&gt;0,OphrsIn!AE85/LinhrsIn!AE86,0)</f>
        <v>0.995065251622203</v>
      </c>
      <c r="AF86" s="70"/>
      <c r="AG86" s="70"/>
      <c r="AH86" s="70"/>
      <c r="AI86" s="70"/>
      <c r="AJ86" s="70"/>
      <c r="AK86" s="70"/>
      <c r="AL86" s="70"/>
      <c r="AM86" s="70"/>
      <c r="AN86" s="70"/>
      <c r="AO86" s="70" t="n">
        <f aca="false">AVERAGE(E86:P86)</f>
        <v>0.979750286401477</v>
      </c>
      <c r="AP86" s="70" t="n">
        <f aca="false">AVERAGE(Q86:AB86)</f>
        <v>0.983410584978341</v>
      </c>
      <c r="AQ86" s="70" t="n">
        <f aca="false">AVERAGE(AC86:AN86)</f>
        <v>0.953029392154815</v>
      </c>
      <c r="AR86" s="70" t="n">
        <f aca="false">AVERAGE(E86:G86)</f>
        <v>0.984165988093948</v>
      </c>
      <c r="AS86" s="70" t="n">
        <f aca="false">AVERAGE(H86:J86)</f>
        <v>0.986121573908745</v>
      </c>
      <c r="AT86" s="70" t="n">
        <f aca="false">AVERAGE(K86:M86)</f>
        <v>0.957004751820848</v>
      </c>
      <c r="AU86" s="70" t="n">
        <f aca="false">AVERAGE(N86:P86)</f>
        <v>0.991708831782368</v>
      </c>
      <c r="AV86" s="70" t="n">
        <f aca="false">AVERAGE(Q86:S86)</f>
        <v>0.969601134984928</v>
      </c>
      <c r="AW86" s="70" t="n">
        <f aca="false">AVERAGE(T86:V86)</f>
        <v>0.970336094740584</v>
      </c>
      <c r="AX86" s="70" t="n">
        <f aca="false">AVERAGE(W86:Y86)</f>
        <v>0.996004304718597</v>
      </c>
      <c r="AY86" s="70" t="n">
        <f aca="false">AVERAGE(Z86:AB86)</f>
        <v>0.997700805469255</v>
      </c>
      <c r="AZ86" s="70" t="n">
        <f aca="false">AVERAGE(AC86:AE86)</f>
        <v>0.953029392154815</v>
      </c>
    </row>
    <row r="87" customFormat="false" ht="12.75" hidden="false" customHeight="false" outlineLevel="0" collapsed="false">
      <c r="A87" s="69" t="s">
        <v>27</v>
      </c>
      <c r="B87" s="69" t="n">
        <v>2</v>
      </c>
      <c r="C87" s="69" t="n">
        <v>77</v>
      </c>
      <c r="D87" s="70" t="n">
        <f aca="false">OphrsIn!D86/LinhrsIn!D87</f>
        <v>0.840258168616378</v>
      </c>
      <c r="E87" s="70" t="n">
        <f aca="false">OphrsIn!E86/LinhrsIn!E87</f>
        <v>0.767845140475871</v>
      </c>
      <c r="F87" s="70" t="n">
        <f aca="false">OphrsIn!F86/LinhrsIn!F87</f>
        <v>0.768080517613228</v>
      </c>
      <c r="G87" s="70" t="n">
        <f aca="false">OphrsIn!G86/LinhrsIn!G87</f>
        <v>0.975134408602151</v>
      </c>
      <c r="H87" s="70" t="n">
        <f aca="false">OphrsIn!H86/LinhrsIn!H87</f>
        <v>0.993887190886357</v>
      </c>
      <c r="I87" s="70" t="n">
        <v>0.996903191059647</v>
      </c>
      <c r="J87" s="70" t="n">
        <f aca="false">OphrsIn!J86/LinhrsIn!J87</f>
        <v>0.938324767328796</v>
      </c>
      <c r="K87" s="70" t="n">
        <f aca="false">OphrsIn!K86/LinhrsIn!K87</f>
        <v>0.928503723764387</v>
      </c>
      <c r="L87" s="70" t="n">
        <f aca="false">OphrsIn!L86/LinhrsIn!L87</f>
        <v>0.993813878429263</v>
      </c>
      <c r="M87" s="70" t="n">
        <f aca="false">OphrsIn!M86/LinhrsIn!M87</f>
        <v>0.969802393543</v>
      </c>
      <c r="N87" s="70" t="n">
        <f aca="false">OphrsIn!N86/LinhrsIn!N87</f>
        <v>0.999462365591398</v>
      </c>
      <c r="O87" s="70" t="n">
        <f aca="false">OphrsIn!O86/LinhrsIn!O87</f>
        <v>0.99375</v>
      </c>
      <c r="P87" s="70" t="n">
        <f aca="false">OphrsIn!P86/LinhrsIn!P87</f>
        <v>0.921908602150538</v>
      </c>
      <c r="Q87" s="70" t="n">
        <f aca="false">OphrsIn!Q86/LinhrsIn!Q87</f>
        <v>0.858853606027987</v>
      </c>
      <c r="R87" s="70" t="n">
        <f aca="false">OphrsIn!R86/LinhrsIn!R87</f>
        <v>0.936922159260364</v>
      </c>
      <c r="S87" s="70" t="n">
        <f aca="false">OphrsIn!S86/LinhrsIn!S87</f>
        <v>0.998771331058021</v>
      </c>
      <c r="T87" s="70" t="n">
        <f aca="false">OphrsIn!T86/LinhrsIn!T87</f>
        <v>0.619107567491957</v>
      </c>
      <c r="U87" s="70" t="n">
        <f aca="false">OphrsIn!U86/LinhrsIn!U87</f>
        <v>0.87888198757764</v>
      </c>
      <c r="V87" s="70" t="n">
        <f aca="false">OphrsIn!V86/LinhrsIn!V87</f>
        <v>0.826287865822352</v>
      </c>
      <c r="W87" s="70" t="n">
        <f aca="false">OphrsIn!W86/LinhrsIn!W87</f>
        <v>0.689686369119421</v>
      </c>
      <c r="X87" s="70" t="n">
        <f aca="false">OphrsIn!X86/LinhrsIn!X87</f>
        <v>0.999584487534626</v>
      </c>
      <c r="Y87" s="70" t="n">
        <f aca="false">OphrsIn!Y86/LinhrsIn!Y87</f>
        <v>0.99972024059309</v>
      </c>
      <c r="Z87" s="70" t="n">
        <f aca="false">OphrsIn!Z86/LinhrsIn!Z87</f>
        <v>0.935126368428166</v>
      </c>
      <c r="AA87" s="70" t="n">
        <f aca="false">OphrsIn!AA86/LinhrsIn!AA87</f>
        <v>0.989969350794093</v>
      </c>
      <c r="AB87" s="70" t="n">
        <f aca="false">OphrsIn!AB86/LinhrsIn!AB87</f>
        <v>0.998385577828602</v>
      </c>
      <c r="AC87" s="70" t="n">
        <f aca="false">IF(LinhrsIn!AC87&gt;0,OphrsIn!AC86/LinhrsIn!AC87,0)</f>
        <v>0.999327866648743</v>
      </c>
      <c r="AD87" s="70" t="n">
        <f aca="false">IF(LinhrsIn!AD87&gt;0,OphrsIn!AD86/LinhrsIn!AD87,0)</f>
        <v>0.976460071513707</v>
      </c>
      <c r="AE87" s="70" t="n">
        <f aca="false">IF(LinhrsIn!AE87&gt;0,OphrsIn!AE86/LinhrsIn!AE87,0)</f>
        <v>0.832117783971992</v>
      </c>
      <c r="AF87" s="70"/>
      <c r="AG87" s="70"/>
      <c r="AH87" s="70"/>
      <c r="AI87" s="70"/>
      <c r="AJ87" s="70"/>
      <c r="AK87" s="70"/>
      <c r="AL87" s="70"/>
      <c r="AM87" s="70"/>
      <c r="AN87" s="70"/>
      <c r="AO87" s="70" t="n">
        <f aca="false">AVERAGE(E87:P87)</f>
        <v>0.937284681620386</v>
      </c>
      <c r="AP87" s="70" t="n">
        <f aca="false">AVERAGE(Q87:AB87)</f>
        <v>0.894274742628027</v>
      </c>
      <c r="AQ87" s="70" t="n">
        <f aca="false">AVERAGE(AC87:AN87)</f>
        <v>0.935968574044814</v>
      </c>
      <c r="AR87" s="70" t="n">
        <f aca="false">AVERAGE(E87:G87)</f>
        <v>0.837020022230416</v>
      </c>
      <c r="AS87" s="70" t="n">
        <f aca="false">AVERAGE(H87:J87)</f>
        <v>0.976371716424933</v>
      </c>
      <c r="AT87" s="70" t="n">
        <f aca="false">AVERAGE(K87:M87)</f>
        <v>0.964039998578884</v>
      </c>
      <c r="AU87" s="70" t="n">
        <f aca="false">AVERAGE(N87:P87)</f>
        <v>0.971706989247312</v>
      </c>
      <c r="AV87" s="70" t="n">
        <f aca="false">AVERAGE(Q87:S87)</f>
        <v>0.931515698782124</v>
      </c>
      <c r="AW87" s="70" t="n">
        <f aca="false">AVERAGE(T87:V87)</f>
        <v>0.774759140297316</v>
      </c>
      <c r="AX87" s="70" t="n">
        <f aca="false">AVERAGE(W87:Y87)</f>
        <v>0.896330365749046</v>
      </c>
      <c r="AY87" s="70" t="n">
        <f aca="false">AVERAGE(Z87:AB87)</f>
        <v>0.97449376568362</v>
      </c>
      <c r="AZ87" s="70" t="n">
        <f aca="false">AVERAGE(AC87:AE87)</f>
        <v>0.935968574044814</v>
      </c>
    </row>
    <row r="88" customFormat="false" ht="12.75" hidden="false" customHeight="false" outlineLevel="0" collapsed="false">
      <c r="A88" s="69" t="s">
        <v>27</v>
      </c>
      <c r="B88" s="69" t="n">
        <v>2</v>
      </c>
      <c r="C88" s="69" t="n">
        <v>78</v>
      </c>
      <c r="D88" s="70" t="n">
        <f aca="false">OphrsIn!D87/LinhrsIn!D88</f>
        <v>0.96881301250168</v>
      </c>
      <c r="E88" s="70" t="n">
        <f aca="false">OphrsIn!E87/LinhrsIn!E88</f>
        <v>0.943802097337994</v>
      </c>
      <c r="F88" s="70" t="n">
        <f aca="false">OphrsIn!F87/LinhrsIn!F88</f>
        <v>1</v>
      </c>
      <c r="G88" s="70" t="n">
        <f aca="false">OphrsIn!G87/LinhrsIn!G88</f>
        <v>0.934550371872887</v>
      </c>
      <c r="H88" s="70" t="n">
        <f aca="false">OphrsIn!H87/LinhrsIn!H88</f>
        <v>0.930041724617524</v>
      </c>
      <c r="I88" s="70" t="n">
        <v>0.861877705627706</v>
      </c>
      <c r="J88" s="70" t="n">
        <f aca="false">OphrsIn!J87/LinhrsIn!J88</f>
        <v>0.92010559955537</v>
      </c>
      <c r="K88" s="70" t="n">
        <f aca="false">OphrsIn!K87/LinhrsIn!K88</f>
        <v>0.865480649188514</v>
      </c>
      <c r="L88" s="70" t="n">
        <f aca="false">OphrsIn!L87/LinhrsIn!L88</f>
        <v>0.935414424111948</v>
      </c>
      <c r="M88" s="70" t="n">
        <f aca="false">OphrsIn!M87/LinhrsIn!M88</f>
        <v>0.985118219749652</v>
      </c>
      <c r="N88" s="70" t="n">
        <f aca="false">OphrsIn!N87/LinhrsIn!N88</f>
        <v>0.97365237263073</v>
      </c>
      <c r="O88" s="70" t="n">
        <f aca="false">OphrsIn!O87/LinhrsIn!O88</f>
        <v>0.882761494652035</v>
      </c>
      <c r="P88" s="70" t="n">
        <f aca="false">OphrsIn!P87/LinhrsIn!P88</f>
        <v>0.932383384863557</v>
      </c>
      <c r="Q88" s="70" t="n">
        <f aca="false">OphrsIn!Q87/LinhrsIn!Q88</f>
        <v>0.939646780698095</v>
      </c>
      <c r="R88" s="70" t="n">
        <f aca="false">OphrsIn!R87/LinhrsIn!R88</f>
        <v>0.853801169590643</v>
      </c>
      <c r="S88" s="70" t="n">
        <f aca="false">OphrsIn!S87/LinhrsIn!S88</f>
        <v>0.996236559139785</v>
      </c>
      <c r="T88" s="70" t="n">
        <f aca="false">OphrsIn!T87/LinhrsIn!T88</f>
        <v>0.920639332870049</v>
      </c>
      <c r="U88" s="70" t="n">
        <f aca="false">OphrsIn!U87/LinhrsIn!U88</f>
        <v>0.976571967146896</v>
      </c>
      <c r="V88" s="70" t="n">
        <f aca="false">OphrsIn!V87/LinhrsIn!V88</f>
        <v>0.971842765542236</v>
      </c>
      <c r="W88" s="70" t="n">
        <f aca="false">OphrsIn!W87/LinhrsIn!W88</f>
        <v>0.966702761234434</v>
      </c>
      <c r="X88" s="70" t="n">
        <f aca="false">OphrsIn!X87/LinhrsIn!X88</f>
        <v>0.974508474576271</v>
      </c>
      <c r="Y88" s="70" t="n">
        <f aca="false">OphrsIn!Y87/LinhrsIn!Y88</f>
        <v>0.999301090299133</v>
      </c>
      <c r="Z88" s="70" t="n">
        <f aca="false">OphrsIn!Z87/LinhrsIn!Z88</f>
        <v>0.996236053232962</v>
      </c>
      <c r="AA88" s="70" t="n">
        <f aca="false">OphrsIn!AA87/LinhrsIn!AA88</f>
        <v>0.959535936615733</v>
      </c>
      <c r="AB88" s="70" t="n">
        <f aca="false">OphrsIn!AB87/LinhrsIn!AB88</f>
        <v>0.999327776283947</v>
      </c>
      <c r="AC88" s="70" t="n">
        <f aca="false">IF(LinhrsIn!AC88&gt;0,OphrsIn!AC87/LinhrsIn!AC88,0)</f>
        <v>0.992472106465923</v>
      </c>
      <c r="AD88" s="70" t="n">
        <f aca="false">IF(LinhrsIn!AD88&gt;0,OphrsIn!AD87/LinhrsIn!AD88,0)</f>
        <v>0.991197971057735</v>
      </c>
      <c r="AE88" s="70" t="n">
        <f aca="false">IF(LinhrsIn!AE88&gt;0,OphrsIn!AE87/LinhrsIn!AE88,0)</f>
        <v>0.99042127419031</v>
      </c>
      <c r="AF88" s="70"/>
      <c r="AG88" s="70"/>
      <c r="AH88" s="70"/>
      <c r="AI88" s="70"/>
      <c r="AJ88" s="70"/>
      <c r="AK88" s="70"/>
      <c r="AL88" s="70"/>
      <c r="AM88" s="70"/>
      <c r="AN88" s="70"/>
      <c r="AO88" s="70" t="n">
        <f aca="false">AVERAGE(E88:P88)</f>
        <v>0.930432337017327</v>
      </c>
      <c r="AP88" s="70" t="n">
        <f aca="false">AVERAGE(Q88:AB88)</f>
        <v>0.962862555602515</v>
      </c>
      <c r="AQ88" s="70" t="n">
        <f aca="false">AVERAGE(AC88:AN88)</f>
        <v>0.991363783904656</v>
      </c>
      <c r="AR88" s="70" t="n">
        <f aca="false">AVERAGE(E88:G88)</f>
        <v>0.959450823070294</v>
      </c>
      <c r="AS88" s="70" t="n">
        <f aca="false">AVERAGE(H88:J88)</f>
        <v>0.904008343266867</v>
      </c>
      <c r="AT88" s="70" t="n">
        <f aca="false">AVERAGE(K88:M88)</f>
        <v>0.928671097683372</v>
      </c>
      <c r="AU88" s="70" t="n">
        <f aca="false">AVERAGE(N88:P88)</f>
        <v>0.929599084048774</v>
      </c>
      <c r="AV88" s="70" t="n">
        <f aca="false">AVERAGE(Q88:S88)</f>
        <v>0.929894836476174</v>
      </c>
      <c r="AW88" s="70" t="n">
        <f aca="false">AVERAGE(T88:V88)</f>
        <v>0.956351355186394</v>
      </c>
      <c r="AX88" s="70" t="n">
        <f aca="false">AVERAGE(W88:Y88)</f>
        <v>0.980170775369946</v>
      </c>
      <c r="AY88" s="70" t="n">
        <f aca="false">AVERAGE(Z88:AB88)</f>
        <v>0.985033255377547</v>
      </c>
      <c r="AZ88" s="70" t="n">
        <f aca="false">AVERAGE(AC88:AE88)</f>
        <v>0.991363783904656</v>
      </c>
    </row>
    <row r="89" customFormat="false" ht="12.75" hidden="false" customHeight="false" outlineLevel="0" collapsed="false">
      <c r="A89" s="69" t="s">
        <v>27</v>
      </c>
      <c r="B89" s="69" t="n">
        <v>2</v>
      </c>
      <c r="C89" s="69" t="n">
        <v>79</v>
      </c>
      <c r="D89" s="70" t="n">
        <f aca="false">OphrsIn!D88/LinhrsIn!D89</f>
        <v>0.998790322580645</v>
      </c>
      <c r="E89" s="70" t="n">
        <f aca="false">OphrsIn!E88/LinhrsIn!E89</f>
        <v>0.989112903225807</v>
      </c>
      <c r="F89" s="70" t="n">
        <f aca="false">OphrsIn!F88/LinhrsIn!F89</f>
        <v>0.985461350223118</v>
      </c>
      <c r="G89" s="70" t="n">
        <f aca="false">OphrsIn!G88/LinhrsIn!G89</f>
        <v>0.99986559139785</v>
      </c>
      <c r="H89" s="70" t="n">
        <f aca="false">OphrsIn!H88/LinhrsIn!H89</f>
        <v>0.974672857745884</v>
      </c>
      <c r="I89" s="70" t="n">
        <v>0.994888350820554</v>
      </c>
      <c r="J89" s="70" t="n">
        <f aca="false">OphrsIn!J88/LinhrsIn!J89</f>
        <v>0.987638888888889</v>
      </c>
      <c r="K89" s="70" t="n">
        <f aca="false">OphrsIn!K88/LinhrsIn!K89</f>
        <v>0.874746106973595</v>
      </c>
      <c r="L89" s="70" t="n">
        <f aca="false">OphrsIn!L88/LinhrsIn!L89</f>
        <v>0.960064542154094</v>
      </c>
      <c r="M89" s="70" t="n">
        <f aca="false">OphrsIn!M88/LinhrsIn!M89</f>
        <v>0.99471488178025</v>
      </c>
      <c r="N89" s="70" t="n">
        <f aca="false">OphrsIn!N88/LinhrsIn!N89</f>
        <v>0.994891786530448</v>
      </c>
      <c r="O89" s="70" t="n">
        <f aca="false">OphrsIn!O88/LinhrsIn!O89</f>
        <v>1</v>
      </c>
      <c r="P89" s="70" t="n">
        <f aca="false">OphrsIn!P88/LinhrsIn!P89</f>
        <v>0.930063333782509</v>
      </c>
      <c r="Q89" s="70" t="n">
        <f aca="false">OphrsIn!Q88/LinhrsIn!Q89</f>
        <v>0.970973403537195</v>
      </c>
      <c r="R89" s="70" t="n">
        <f aca="false">OphrsIn!R88/LinhrsIn!R89</f>
        <v>0.737992769839904</v>
      </c>
      <c r="S89" s="70" t="n">
        <f aca="false">OphrsIn!S88/LinhrsIn!S89</f>
        <v>0.966783216783217</v>
      </c>
      <c r="T89" s="70" t="n">
        <f aca="false">OphrsIn!T88/LinhrsIn!T89</f>
        <v>0.900629811056683</v>
      </c>
      <c r="U89" s="70" t="n">
        <f aca="false">OphrsIn!U88/LinhrsIn!U89</f>
        <v>0.906352235550709</v>
      </c>
      <c r="V89" s="70" t="n">
        <f aca="false">OphrsIn!V88/LinhrsIn!V89</f>
        <v>0.168728283530229</v>
      </c>
      <c r="W89" s="70" t="n">
        <f aca="false">OphrsIn!W88/LinhrsIn!W89</f>
        <v>0</v>
      </c>
      <c r="X89" s="70" t="n">
        <f aca="false">OphrsIn!X88/LinhrsIn!X89</f>
        <v>0</v>
      </c>
      <c r="Y89" s="70" t="n">
        <f aca="false">OphrsIn!Y88/LinhrsIn!Y89</f>
        <v>0</v>
      </c>
      <c r="Z89" s="70" t="n">
        <f aca="false">OphrsIn!Z88/LinhrsIn!Z89</f>
        <v>0</v>
      </c>
      <c r="AA89" s="70" t="n">
        <f aca="false">OphrsIn!AA88/LinhrsIn!AA89</f>
        <v>0.940308891053291</v>
      </c>
      <c r="AB89" s="70" t="n">
        <f aca="false">OphrsIn!AB88/LinhrsIn!AB89</f>
        <v>1</v>
      </c>
      <c r="AC89" s="70" t="n">
        <f aca="false">IF(LinhrsIn!AC89&gt;0,OphrsIn!AC88/LinhrsIn!AC89,0)</f>
        <v>1</v>
      </c>
      <c r="AD89" s="70" t="n">
        <f aca="false">IF(LinhrsIn!AD89&gt;0,OphrsIn!AD88/LinhrsIn!AD89,0)</f>
        <v>0.99179104477612</v>
      </c>
      <c r="AE89" s="70" t="n">
        <f aca="false">IF(LinhrsIn!AE89&gt;0,OphrsIn!AE88/LinhrsIn!AE89,0)</f>
        <v>0.994944578096085</v>
      </c>
      <c r="AF89" s="70"/>
      <c r="AG89" s="70"/>
      <c r="AH89" s="70"/>
      <c r="AI89" s="70"/>
      <c r="AJ89" s="70"/>
      <c r="AK89" s="70"/>
      <c r="AL89" s="70"/>
      <c r="AM89" s="70"/>
      <c r="AN89" s="70"/>
      <c r="AO89" s="70" t="n">
        <f aca="false">AVERAGE(E89:P89)</f>
        <v>0.973843382793583</v>
      </c>
      <c r="AP89" s="70" t="n">
        <f aca="false">AVERAGE(Q89:AB89)</f>
        <v>0.549314050945936</v>
      </c>
      <c r="AQ89" s="70" t="n">
        <f aca="false">AVERAGE(AC89:AN89)</f>
        <v>0.995578540957402</v>
      </c>
      <c r="AR89" s="70" t="n">
        <f aca="false">AVERAGE(E89:G89)</f>
        <v>0.991479948282258</v>
      </c>
      <c r="AS89" s="70" t="n">
        <f aca="false">AVERAGE(H89:J89)</f>
        <v>0.985733365818443</v>
      </c>
      <c r="AT89" s="70" t="n">
        <f aca="false">AVERAGE(K89:M89)</f>
        <v>0.943175176969313</v>
      </c>
      <c r="AU89" s="70" t="n">
        <f aca="false">AVERAGE(N89:P89)</f>
        <v>0.974985040104319</v>
      </c>
      <c r="AV89" s="70" t="n">
        <f aca="false">AVERAGE(Q89:S89)</f>
        <v>0.891916463386772</v>
      </c>
      <c r="AW89" s="70" t="n">
        <f aca="false">AVERAGE(T89:V89)</f>
        <v>0.658570110045874</v>
      </c>
      <c r="AX89" s="70" t="n">
        <f aca="false">AVERAGE(W89:Y89)</f>
        <v>0</v>
      </c>
      <c r="AY89" s="70" t="n">
        <f aca="false">AVERAGE(Z89:AB89)</f>
        <v>0.646769630351097</v>
      </c>
      <c r="AZ89" s="70" t="n">
        <f aca="false">AVERAGE(AC89:AE89)</f>
        <v>0.995578540957402</v>
      </c>
    </row>
    <row r="90" customFormat="false" ht="12.75" hidden="false" customHeight="false" outlineLevel="0" collapsed="false">
      <c r="A90" s="69" t="s">
        <v>27</v>
      </c>
      <c r="B90" s="69" t="n">
        <v>2</v>
      </c>
      <c r="C90" s="69" t="n">
        <v>80</v>
      </c>
      <c r="D90" s="70" t="n">
        <f aca="false">OphrsIn!D89/LinhrsIn!D90</f>
        <v>0.998921978170058</v>
      </c>
      <c r="E90" s="70" t="n">
        <f aca="false">OphrsIn!E89/LinhrsIn!E90</f>
        <v>0.994198596869941</v>
      </c>
      <c r="F90" s="70" t="n">
        <f aca="false">OphrsIn!F89/LinhrsIn!F90</f>
        <v>0.447164004103767</v>
      </c>
      <c r="G90" s="70" t="n">
        <f aca="false">OphrsIn!G89/LinhrsIn!G90</f>
        <v>0.999731182795699</v>
      </c>
      <c r="H90" s="70" t="n">
        <f aca="false">OphrsIn!H89/LinhrsIn!H90</f>
        <v>0.995545036892663</v>
      </c>
      <c r="I90" s="70" t="n">
        <v>0.999596719989246</v>
      </c>
      <c r="J90" s="70" t="n">
        <f aca="false">OphrsIn!J89/LinhrsIn!J90</f>
        <v>0.999861053216618</v>
      </c>
      <c r="K90" s="70" t="n">
        <f aca="false">OphrsIn!K89/LinhrsIn!K90</f>
        <v>0.946118349619978</v>
      </c>
      <c r="L90" s="70" t="n">
        <f aca="false">OphrsIn!L89/LinhrsIn!L90</f>
        <v>0.99905876025279</v>
      </c>
      <c r="M90" s="70" t="n">
        <f aca="false">OphrsIn!M89/LinhrsIn!M90</f>
        <v>0.999583043780403</v>
      </c>
      <c r="N90" s="70" t="n">
        <f aca="false">OphrsIn!N89/LinhrsIn!N90</f>
        <v>1</v>
      </c>
      <c r="O90" s="70" t="n">
        <f aca="false">OphrsIn!O89/LinhrsIn!O90</f>
        <v>0.948888888888889</v>
      </c>
      <c r="P90" s="70" t="n">
        <f aca="false">OphrsIn!P89/LinhrsIn!P90</f>
        <v>0.883333333333333</v>
      </c>
      <c r="Q90" s="70" t="n">
        <f aca="false">OphrsIn!Q89/LinhrsIn!Q90</f>
        <v>0.966689143627782</v>
      </c>
      <c r="R90" s="70" t="n">
        <f aca="false">OphrsIn!R89/LinhrsIn!R90</f>
        <v>0.997612652939421</v>
      </c>
      <c r="S90" s="70" t="n">
        <f aca="false">OphrsIn!S89/LinhrsIn!S90</f>
        <v>0.99986559139785</v>
      </c>
      <c r="T90" s="70" t="n">
        <f aca="false">OphrsIn!T89/LinhrsIn!T90</f>
        <v>0.97359277275886</v>
      </c>
      <c r="U90" s="70" t="n">
        <f aca="false">OphrsIn!U89/LinhrsIn!U90</f>
        <v>0.997445893265224</v>
      </c>
      <c r="V90" s="70" t="n">
        <f aca="false">OphrsIn!V89/LinhrsIn!V90</f>
        <v>0.993187821493118</v>
      </c>
      <c r="W90" s="70" t="n">
        <f aca="false">OphrsIn!W89/LinhrsIn!W90</f>
        <v>0.961093161012386</v>
      </c>
      <c r="X90" s="70" t="n">
        <f aca="false">OphrsIn!X89/LinhrsIn!X90</f>
        <v>0.999729802756012</v>
      </c>
      <c r="Y90" s="70" t="n">
        <f aca="false">OphrsIn!Y89/LinhrsIn!Y90</f>
        <v>0.885402073409919</v>
      </c>
      <c r="Z90" s="70" t="n">
        <f aca="false">OphrsIn!Z89/LinhrsIn!Z90</f>
        <v>0.999865428609878</v>
      </c>
      <c r="AA90" s="70" t="n">
        <f aca="false">OphrsIn!AA89/LinhrsIn!AA90</f>
        <v>0.988053896374497</v>
      </c>
      <c r="AB90" s="70" t="n">
        <f aca="false">OphrsIn!AB89/LinhrsIn!AB90</f>
        <v>1</v>
      </c>
      <c r="AC90" s="70" t="n">
        <f aca="false">IF(LinhrsIn!AC90&gt;0,OphrsIn!AC89/LinhrsIn!AC90,0)</f>
        <v>0.991935483870968</v>
      </c>
      <c r="AD90" s="70" t="n">
        <f aca="false">IF(LinhrsIn!AD90&gt;0,OphrsIn!AD89/LinhrsIn!AD90,0)</f>
        <v>0.948561862730178</v>
      </c>
      <c r="AE90" s="70" t="n">
        <f aca="false">IF(LinhrsIn!AE90&gt;0,OphrsIn!AE89/LinhrsIn!AE90,0)</f>
        <v>0.996602782040482</v>
      </c>
      <c r="AF90" s="70"/>
      <c r="AG90" s="70"/>
      <c r="AH90" s="70"/>
      <c r="AI90" s="70"/>
      <c r="AJ90" s="70"/>
      <c r="AK90" s="70"/>
      <c r="AL90" s="70"/>
      <c r="AM90" s="70"/>
      <c r="AN90" s="70"/>
      <c r="AO90" s="70" t="n">
        <f aca="false">AVERAGE(E90:P90)</f>
        <v>0.934423247478611</v>
      </c>
      <c r="AP90" s="70" t="n">
        <f aca="false">AVERAGE(Q90:AB90)</f>
        <v>0.980211519803745</v>
      </c>
      <c r="AQ90" s="70" t="n">
        <f aca="false">AVERAGE(AC90:AN90)</f>
        <v>0.979033376213876</v>
      </c>
      <c r="AR90" s="70" t="n">
        <f aca="false">AVERAGE(E90:G90)</f>
        <v>0.813697927923135</v>
      </c>
      <c r="AS90" s="70" t="n">
        <f aca="false">AVERAGE(H90:J90)</f>
        <v>0.998334270032843</v>
      </c>
      <c r="AT90" s="70" t="n">
        <f aca="false">AVERAGE(K90:M90)</f>
        <v>0.981586717884391</v>
      </c>
      <c r="AU90" s="70" t="n">
        <f aca="false">AVERAGE(N90:P90)</f>
        <v>0.944074074074074</v>
      </c>
      <c r="AV90" s="70" t="n">
        <f aca="false">AVERAGE(Q90:S90)</f>
        <v>0.988055795988351</v>
      </c>
      <c r="AW90" s="70" t="n">
        <f aca="false">AVERAGE(T90:V90)</f>
        <v>0.988075495839068</v>
      </c>
      <c r="AX90" s="70" t="n">
        <f aca="false">AVERAGE(W90:Y90)</f>
        <v>0.948741679059439</v>
      </c>
      <c r="AY90" s="70" t="n">
        <f aca="false">AVERAGE(Z90:AB90)</f>
        <v>0.995973108328125</v>
      </c>
      <c r="AZ90" s="70" t="n">
        <f aca="false">AVERAGE(AC90:AE90)</f>
        <v>0.979033376213876</v>
      </c>
    </row>
    <row r="91" customFormat="false" ht="12.75" hidden="false" customHeight="false" outlineLevel="0" collapsed="false">
      <c r="A91" s="69" t="s">
        <v>27</v>
      </c>
      <c r="B91" s="69" t="n">
        <v>2</v>
      </c>
      <c r="C91" s="69" t="n">
        <v>81</v>
      </c>
      <c r="D91" s="70" t="n">
        <f aca="false">OphrsIn!D90/LinhrsIn!D91</f>
        <v>0.996361676323946</v>
      </c>
      <c r="E91" s="70" t="n">
        <f aca="false">OphrsIn!E90/LinhrsIn!E91</f>
        <v>0.990725806451613</v>
      </c>
      <c r="F91" s="70" t="n">
        <f aca="false">OphrsIn!F90/LinhrsIn!F91</f>
        <v>0.998387333235596</v>
      </c>
      <c r="G91" s="70" t="n">
        <f aca="false">OphrsIn!G90/LinhrsIn!G91</f>
        <v>0.99986559139785</v>
      </c>
      <c r="H91" s="70" t="n">
        <f aca="false">OphrsIn!H90/LinhrsIn!H91</f>
        <v>0.999722029186935</v>
      </c>
      <c r="I91" s="70" t="n">
        <v>0.999865573329749</v>
      </c>
      <c r="J91" s="70" t="n">
        <f aca="false">OphrsIn!J90/LinhrsIn!J91</f>
        <v>0.971897607122983</v>
      </c>
      <c r="K91" s="70" t="n">
        <f aca="false">OphrsIn!K90/LinhrsIn!K91</f>
        <v>0.985650467036686</v>
      </c>
      <c r="L91" s="70" t="n">
        <f aca="false">OphrsIn!L90/LinhrsIn!L91</f>
        <v>0.995159338442921</v>
      </c>
      <c r="M91" s="70" t="n">
        <f aca="false">OphrsIn!M90/LinhrsIn!M91</f>
        <v>0.999305169538633</v>
      </c>
      <c r="N91" s="70" t="n">
        <f aca="false">OphrsIn!N90/LinhrsIn!N91</f>
        <v>1</v>
      </c>
      <c r="O91" s="70" t="n">
        <f aca="false">OphrsIn!O90/LinhrsIn!O91</f>
        <v>0.98610918183081</v>
      </c>
      <c r="P91" s="70" t="n">
        <f aca="false">OphrsIn!P90/LinhrsIn!P91</f>
        <v>0.908589864229063</v>
      </c>
      <c r="Q91" s="70" t="n">
        <f aca="false">OphrsIn!Q90/LinhrsIn!Q91</f>
        <v>0.978290183387271</v>
      </c>
      <c r="R91" s="70" t="n">
        <f aca="false">OphrsIn!R90/LinhrsIn!R91</f>
        <v>0.889041514041514</v>
      </c>
      <c r="S91" s="70" t="n">
        <f aca="false">OphrsIn!S90/LinhrsIn!S91</f>
        <v>0.99260752688172</v>
      </c>
      <c r="T91" s="70" t="n">
        <f aca="false">OphrsIn!T90/LinhrsIn!T91</f>
        <v>0.97678970917226</v>
      </c>
      <c r="U91" s="70" t="n">
        <f aca="false">OphrsIn!U90/LinhrsIn!U91</f>
        <v>0.973114665949724</v>
      </c>
      <c r="V91" s="70" t="n">
        <f aca="false">OphrsIn!V90/LinhrsIn!V91</f>
        <v>0.991974777873316</v>
      </c>
      <c r="W91" s="70" t="n">
        <f aca="false">OphrsIn!W90/LinhrsIn!W91</f>
        <v>0.989235737351991</v>
      </c>
      <c r="X91" s="70" t="n">
        <f aca="false">OphrsIn!X90/LinhrsIn!X91</f>
        <v>0.972710078357201</v>
      </c>
      <c r="Y91" s="70" t="n">
        <f aca="false">OphrsIn!Y90/LinhrsIn!Y91</f>
        <v>0.99815157116451</v>
      </c>
      <c r="Z91" s="70" t="n">
        <f aca="false">OphrsIn!Z90/LinhrsIn!Z91</f>
        <v>0.999865428609878</v>
      </c>
      <c r="AA91" s="70" t="n">
        <f aca="false">OphrsIn!AA90/LinhrsIn!AA91</f>
        <v>0.995971662730935</v>
      </c>
      <c r="AB91" s="70" t="n">
        <f aca="false">OphrsIn!AB90/LinhrsIn!AB91</f>
        <v>0.986019626293857</v>
      </c>
      <c r="AC91" s="70" t="n">
        <f aca="false">IF(LinhrsIn!AC91&gt;0,OphrsIn!AC90/LinhrsIn!AC91,0)</f>
        <v>0.99986559139785</v>
      </c>
      <c r="AD91" s="70" t="n">
        <f aca="false">IF(LinhrsIn!AD91&gt;0,OphrsIn!AD90/LinhrsIn!AD91,0)</f>
        <v>0.994411720283945</v>
      </c>
      <c r="AE91" s="70" t="n">
        <f aca="false">IF(LinhrsIn!AE91&gt;0,OphrsIn!AE90/LinhrsIn!AE91,0)</f>
        <v>0.952681070872145</v>
      </c>
      <c r="AF91" s="70"/>
      <c r="AG91" s="70"/>
      <c r="AH91" s="70"/>
      <c r="AI91" s="70"/>
      <c r="AJ91" s="70"/>
      <c r="AK91" s="70"/>
      <c r="AL91" s="70"/>
      <c r="AM91" s="70"/>
      <c r="AN91" s="70"/>
      <c r="AO91" s="70" t="n">
        <f aca="false">AVERAGE(E91:P91)</f>
        <v>0.98627316348357</v>
      </c>
      <c r="AP91" s="70" t="n">
        <f aca="false">AVERAGE(Q91:AB91)</f>
        <v>0.978647706817848</v>
      </c>
      <c r="AQ91" s="70" t="n">
        <f aca="false">AVERAGE(AC91:AN91)</f>
        <v>0.982319460851313</v>
      </c>
      <c r="AR91" s="70" t="n">
        <f aca="false">AVERAGE(E91:G91)</f>
        <v>0.996326243695019</v>
      </c>
      <c r="AS91" s="70" t="n">
        <f aca="false">AVERAGE(H91:J91)</f>
        <v>0.990495069879889</v>
      </c>
      <c r="AT91" s="70" t="n">
        <f aca="false">AVERAGE(K91:M91)</f>
        <v>0.993371658339413</v>
      </c>
      <c r="AU91" s="70" t="n">
        <f aca="false">AVERAGE(N91:P91)</f>
        <v>0.964899682019958</v>
      </c>
      <c r="AV91" s="70" t="n">
        <f aca="false">AVERAGE(Q91:S91)</f>
        <v>0.953313074770168</v>
      </c>
      <c r="AW91" s="70" t="n">
        <f aca="false">AVERAGE(T91:V91)</f>
        <v>0.980626384331767</v>
      </c>
      <c r="AX91" s="70" t="n">
        <f aca="false">AVERAGE(W91:Y91)</f>
        <v>0.986699128957901</v>
      </c>
      <c r="AY91" s="70" t="n">
        <f aca="false">AVERAGE(Z91:AB91)</f>
        <v>0.993952239211556</v>
      </c>
      <c r="AZ91" s="70" t="n">
        <f aca="false">AVERAGE(AC91:AE91)</f>
        <v>0.982319460851313</v>
      </c>
    </row>
    <row r="92" customFormat="false" ht="12.75" hidden="false" customHeight="false" outlineLevel="0" collapsed="false">
      <c r="A92" s="69" t="s">
        <v>27</v>
      </c>
      <c r="B92" s="69" t="n">
        <v>2</v>
      </c>
      <c r="C92" s="69" t="n">
        <v>82</v>
      </c>
      <c r="D92" s="70" t="n">
        <f aca="false">OphrsIn!D91/LinhrsIn!D92</f>
        <v>0.64748883173142</v>
      </c>
      <c r="E92" s="70" t="n">
        <f aca="false">OphrsIn!E91/LinhrsIn!E92</f>
        <v>0.776841533025279</v>
      </c>
      <c r="F92" s="70" t="n">
        <f aca="false">OphrsIn!F91/LinhrsIn!F92</f>
        <v>0.941236811254396</v>
      </c>
      <c r="G92" s="70" t="n">
        <f aca="false">OphrsIn!G91/LinhrsIn!G92</f>
        <v>1</v>
      </c>
      <c r="H92" s="70" t="n">
        <f aca="false">OphrsIn!H91/LinhrsIn!H92</f>
        <v>0.99722145040289</v>
      </c>
      <c r="I92" s="70" t="n">
        <v>0.992336649636999</v>
      </c>
      <c r="J92" s="70" t="n">
        <f aca="false">OphrsIn!J91/LinhrsIn!J92</f>
        <v>0.973307382177117</v>
      </c>
      <c r="K92" s="70" t="n">
        <f aca="false">OphrsIn!K91/LinhrsIn!K92</f>
        <v>0.999324415619511</v>
      </c>
      <c r="L92" s="70" t="n">
        <f aca="false">OphrsIn!L91/LinhrsIn!L92</f>
        <v>0.155896607431341</v>
      </c>
      <c r="M92" s="70" t="n">
        <f aca="false">OphrsIn!M91/LinhrsIn!M92</f>
        <v>0.57228234534001</v>
      </c>
      <c r="N92" s="70" t="n">
        <f aca="false">OphrsIn!N91/LinhrsIn!N92</f>
        <v>1</v>
      </c>
      <c r="O92" s="70" t="n">
        <f aca="false">OphrsIn!O91/LinhrsIn!O92</f>
        <v>0.780498866213152</v>
      </c>
      <c r="P92" s="70" t="n">
        <f aca="false">OphrsIn!P91/LinhrsIn!P92</f>
        <v>0.961616161616162</v>
      </c>
      <c r="Q92" s="70" t="n">
        <f aca="false">OphrsIn!Q91/LinhrsIn!Q92</f>
        <v>0.977933261571582</v>
      </c>
      <c r="R92" s="70" t="n">
        <f aca="false">OphrsIn!R91/LinhrsIn!R92</f>
        <v>0.980456512009548</v>
      </c>
      <c r="S92" s="70" t="n">
        <f aca="false">OphrsIn!S91/LinhrsIn!S92</f>
        <v>0.986691759645114</v>
      </c>
      <c r="T92" s="70" t="n">
        <f aca="false">OphrsIn!T91/LinhrsIn!T92</f>
        <v>0.955071857122924</v>
      </c>
      <c r="U92" s="70" t="n">
        <f aca="false">OphrsIn!U91/LinhrsIn!U92</f>
        <v>0.971986531986532</v>
      </c>
      <c r="V92" s="70" t="n">
        <f aca="false">OphrsIn!V91/LinhrsIn!V92</f>
        <v>0.991068936645269</v>
      </c>
      <c r="W92" s="70" t="n">
        <f aca="false">OphrsIn!W91/LinhrsIn!W92</f>
        <v>0.994062413697873</v>
      </c>
      <c r="X92" s="70" t="n">
        <f aca="false">OphrsIn!X91/LinhrsIn!X92</f>
        <v>0.928339643050298</v>
      </c>
      <c r="Y92" s="70" t="n">
        <f aca="false">OphrsIn!Y91/LinhrsIn!Y92</f>
        <v>0.99972109887045</v>
      </c>
      <c r="Z92" s="70" t="n">
        <f aca="false">OphrsIn!Z91/LinhrsIn!Z92</f>
        <v>0.99852090896867</v>
      </c>
      <c r="AA92" s="70" t="n">
        <f aca="false">OphrsIn!AA91/LinhrsIn!AA92</f>
        <v>0.992082233643562</v>
      </c>
      <c r="AB92" s="70" t="n">
        <f aca="false">OphrsIn!AB91/LinhrsIn!AB92</f>
        <v>0.97271138593897</v>
      </c>
      <c r="AC92" s="70" t="n">
        <f aca="false">IF(LinhrsIn!AC92&gt;0,OphrsIn!AC91/LinhrsIn!AC92,0)</f>
        <v>1</v>
      </c>
      <c r="AD92" s="70" t="n">
        <f aca="false">IF(LinhrsIn!AD92&gt;0,OphrsIn!AD91/LinhrsIn!AD92,0)</f>
        <v>0.99637516991391</v>
      </c>
      <c r="AE92" s="70" t="n">
        <f aca="false">IF(LinhrsIn!AE92&gt;0,OphrsIn!AE91/LinhrsIn!AE92,0)</f>
        <v>0.997816197894578</v>
      </c>
      <c r="AF92" s="70"/>
      <c r="AG92" s="70"/>
      <c r="AH92" s="70"/>
      <c r="AI92" s="70"/>
      <c r="AJ92" s="70"/>
      <c r="AK92" s="70"/>
      <c r="AL92" s="70"/>
      <c r="AM92" s="70"/>
      <c r="AN92" s="70"/>
      <c r="AO92" s="70" t="n">
        <f aca="false">AVERAGE(E92:P92)</f>
        <v>0.845880185226405</v>
      </c>
      <c r="AP92" s="70" t="n">
        <f aca="false">AVERAGE(Q92:AB92)</f>
        <v>0.979053878595899</v>
      </c>
      <c r="AQ92" s="70" t="n">
        <f aca="false">AVERAGE(AC92:AN92)</f>
        <v>0.998063789269496</v>
      </c>
      <c r="AR92" s="70" t="n">
        <f aca="false">AVERAGE(E92:G92)</f>
        <v>0.906026114759892</v>
      </c>
      <c r="AS92" s="70" t="n">
        <f aca="false">AVERAGE(H92:J92)</f>
        <v>0.987621827405669</v>
      </c>
      <c r="AT92" s="70" t="n">
        <f aca="false">AVERAGE(K92:M92)</f>
        <v>0.575834456130287</v>
      </c>
      <c r="AU92" s="70" t="n">
        <f aca="false">AVERAGE(N92:P92)</f>
        <v>0.914038342609771</v>
      </c>
      <c r="AV92" s="70" t="n">
        <f aca="false">AVERAGE(Q92:S92)</f>
        <v>0.981693844408748</v>
      </c>
      <c r="AW92" s="70" t="n">
        <f aca="false">AVERAGE(T92:V92)</f>
        <v>0.972709108584909</v>
      </c>
      <c r="AX92" s="70" t="n">
        <f aca="false">AVERAGE(W92:Y92)</f>
        <v>0.974041051872874</v>
      </c>
      <c r="AY92" s="70" t="n">
        <f aca="false">AVERAGE(Z92:AB92)</f>
        <v>0.987771509517068</v>
      </c>
      <c r="AZ92" s="70" t="n">
        <f aca="false">AVERAGE(AC92:AE92)</f>
        <v>0.998063789269496</v>
      </c>
    </row>
    <row r="93" customFormat="false" ht="12.75" hidden="false" customHeight="false" outlineLevel="0" collapsed="false">
      <c r="A93" s="69" t="s">
        <v>27</v>
      </c>
      <c r="B93" s="69" t="n">
        <v>2</v>
      </c>
      <c r="C93" s="69" t="n">
        <v>83</v>
      </c>
      <c r="D93" s="70" t="n">
        <f aca="false">OphrsIn!D92/LinhrsIn!D93</f>
        <v>1</v>
      </c>
      <c r="E93" s="70" t="n">
        <f aca="false">OphrsIn!E92/LinhrsIn!E93</f>
        <v>0.974190079311736</v>
      </c>
      <c r="F93" s="70" t="n">
        <f aca="false">OphrsIn!F92/LinhrsIn!F93</f>
        <v>0.981301421091997</v>
      </c>
      <c r="G93" s="70" t="n">
        <f aca="false">OphrsIn!G92/LinhrsIn!G93</f>
        <v>0.99986559139785</v>
      </c>
      <c r="H93" s="70" t="n">
        <f aca="false">OphrsIn!H92/LinhrsIn!H93</f>
        <v>0.996248958043901</v>
      </c>
      <c r="I93" s="70" t="n">
        <v>0.999865573329749</v>
      </c>
      <c r="J93" s="70" t="n">
        <f aca="false">OphrsIn!J92/LinhrsIn!J93</f>
        <v>0.999027642728157</v>
      </c>
      <c r="K93" s="70" t="n">
        <f aca="false">OphrsIn!K92/LinhrsIn!K93</f>
        <v>0.896640129537174</v>
      </c>
      <c r="L93" s="70" t="n">
        <f aca="false">OphrsIn!L92/LinhrsIn!L93</f>
        <v>0.9973107435794</v>
      </c>
      <c r="M93" s="70" t="n">
        <f aca="false">OphrsIn!M92/LinhrsIn!M93</f>
        <v>0.998886414253898</v>
      </c>
      <c r="N93" s="70" t="n">
        <f aca="false">OphrsIn!N92/LinhrsIn!N93</f>
        <v>1</v>
      </c>
      <c r="O93" s="70" t="n">
        <f aca="false">OphrsIn!O92/LinhrsIn!O93</f>
        <v>0.978330323656063</v>
      </c>
      <c r="P93" s="70" t="n">
        <f aca="false">OphrsIn!P92/LinhrsIn!P93</f>
        <v>0.801801801801802</v>
      </c>
      <c r="Q93" s="70" t="n">
        <f aca="false">OphrsIn!Q92/LinhrsIn!Q93</f>
        <v>0.994739681683302</v>
      </c>
      <c r="R93" s="70" t="n">
        <f aca="false">OphrsIn!R92/LinhrsIn!R93</f>
        <v>0.953921861019982</v>
      </c>
      <c r="S93" s="70" t="n">
        <f aca="false">OphrsIn!S92/LinhrsIn!S93</f>
        <v>1.00013444474321</v>
      </c>
      <c r="T93" s="70" t="n">
        <f aca="false">OphrsIn!T92/LinhrsIn!T93</f>
        <v>0.98741610738255</v>
      </c>
      <c r="U93" s="70" t="n">
        <f aca="false">OphrsIn!U92/LinhrsIn!U93</f>
        <v>1</v>
      </c>
      <c r="V93" s="70" t="n">
        <f aca="false">OphrsIn!V92/LinhrsIn!V93</f>
        <v>0.901353425422073</v>
      </c>
      <c r="W93" s="70" t="n">
        <f aca="false">OphrsIn!W92/LinhrsIn!W93</f>
        <v>0.998251042647652</v>
      </c>
      <c r="X93" s="70" t="n">
        <f aca="false">OphrsIn!X92/LinhrsIn!X93</f>
        <v>0.0899375433726579</v>
      </c>
      <c r="Y93" s="70" t="n">
        <f aca="false">OphrsIn!Y92/LinhrsIn!Y93</f>
        <v>0</v>
      </c>
      <c r="Z93" s="70" t="n">
        <f aca="false">OphrsIn!Z92/LinhrsIn!Z93</f>
        <v>0.219439956919763</v>
      </c>
      <c r="AA93" s="70" t="n">
        <f aca="false">OphrsIn!AA92/LinhrsIn!AA93</f>
        <v>0.956192080876158</v>
      </c>
      <c r="AB93" s="70" t="n">
        <f aca="false">OphrsIn!AB92/LinhrsIn!AB93</f>
        <v>1</v>
      </c>
      <c r="AC93" s="70" t="n">
        <f aca="false">IF(LinhrsIn!AC93&gt;0,OphrsIn!AC92/LinhrsIn!AC93,0)</f>
        <v>0.99986559139785</v>
      </c>
      <c r="AD93" s="70" t="n">
        <f aca="false">IF(LinhrsIn!AD93&gt;0,OphrsIn!AD92/LinhrsIn!AD93,0)</f>
        <v>0.994712192174044</v>
      </c>
      <c r="AE93" s="70" t="n">
        <f aca="false">IF(LinhrsIn!AE93&gt;0,OphrsIn!AE92/LinhrsIn!AE93,0)</f>
        <v>0.994080371202315</v>
      </c>
      <c r="AF93" s="70"/>
      <c r="AG93" s="70"/>
      <c r="AH93" s="70"/>
      <c r="AI93" s="70"/>
      <c r="AJ93" s="70"/>
      <c r="AK93" s="70"/>
      <c r="AL93" s="70"/>
      <c r="AM93" s="70"/>
      <c r="AN93" s="70"/>
      <c r="AO93" s="70" t="n">
        <f aca="false">AVERAGE(E93:P93)</f>
        <v>0.968622389894311</v>
      </c>
      <c r="AP93" s="70" t="n">
        <f aca="false">AVERAGE(Q93:AB93)</f>
        <v>0.758448845338946</v>
      </c>
      <c r="AQ93" s="70" t="n">
        <f aca="false">AVERAGE(AC93:AN93)</f>
        <v>0.996219384924736</v>
      </c>
      <c r="AR93" s="70" t="n">
        <f aca="false">AVERAGE(E93:G93)</f>
        <v>0.985119030600527</v>
      </c>
      <c r="AS93" s="70" t="n">
        <f aca="false">AVERAGE(H93:J93)</f>
        <v>0.998380724700602</v>
      </c>
      <c r="AT93" s="70" t="n">
        <f aca="false">AVERAGE(K93:M93)</f>
        <v>0.964279095790158</v>
      </c>
      <c r="AU93" s="70" t="n">
        <f aca="false">AVERAGE(N93:P93)</f>
        <v>0.926710708485955</v>
      </c>
      <c r="AV93" s="70" t="n">
        <f aca="false">AVERAGE(Q93:S93)</f>
        <v>0.982931995815498</v>
      </c>
      <c r="AW93" s="70" t="n">
        <f aca="false">AVERAGE(T93:V93)</f>
        <v>0.962923177601541</v>
      </c>
      <c r="AX93" s="70" t="n">
        <f aca="false">AVERAGE(W93:Y93)</f>
        <v>0.362729528673437</v>
      </c>
      <c r="AY93" s="70" t="n">
        <f aca="false">AVERAGE(Z93:AB93)</f>
        <v>0.725210679265307</v>
      </c>
      <c r="AZ93" s="70" t="n">
        <f aca="false">AVERAGE(AC93:AE93)</f>
        <v>0.996219384924736</v>
      </c>
    </row>
    <row r="94" customFormat="false" ht="12.75" hidden="false" customHeight="false" outlineLevel="0" collapsed="false">
      <c r="A94" s="69" t="s">
        <v>27</v>
      </c>
      <c r="B94" s="69" t="n">
        <v>2</v>
      </c>
      <c r="C94" s="69" t="n">
        <v>84</v>
      </c>
      <c r="D94" s="70" t="n">
        <f aca="false">OphrsIn!D93/LinhrsIn!D94</f>
        <v>0.998787225441315</v>
      </c>
      <c r="E94" s="70" t="n">
        <f aca="false">OphrsIn!E93/LinhrsIn!E94</f>
        <v>0.990841750841751</v>
      </c>
      <c r="F94" s="70" t="n">
        <f aca="false">OphrsIn!F93/LinhrsIn!F94</f>
        <v>0.931558935361217</v>
      </c>
      <c r="G94" s="70" t="n">
        <f aca="false">OphrsIn!G93/LinhrsIn!G94</f>
        <v>0.960881838956849</v>
      </c>
      <c r="H94" s="70" t="n">
        <f aca="false">OphrsIn!H93/LinhrsIn!H94</f>
        <v>0.977774690929296</v>
      </c>
      <c r="I94" s="70" t="n">
        <v>0.203225806451613</v>
      </c>
      <c r="J94" s="70" t="n">
        <f aca="false">OphrsIn!J93/LinhrsIn!J94</f>
        <v>0.652482269503546</v>
      </c>
      <c r="K94" s="70" t="n">
        <f aca="false">OphrsIn!K93/LinhrsIn!K94</f>
        <v>0.998919502971367</v>
      </c>
      <c r="L94" s="70" t="n">
        <f aca="false">OphrsIn!L93/LinhrsIn!L94</f>
        <v>0.999596557288865</v>
      </c>
      <c r="M94" s="70" t="n">
        <f aca="false">OphrsIn!M93/LinhrsIn!M94</f>
        <v>0.975121612230716</v>
      </c>
      <c r="N94" s="70" t="n">
        <f aca="false">OphrsIn!N93/LinhrsIn!N94</f>
        <v>1</v>
      </c>
      <c r="O94" s="70" t="n">
        <f aca="false">OphrsIn!O93/LinhrsIn!O94</f>
        <v>0.983472222222222</v>
      </c>
      <c r="P94" s="70" t="n">
        <f aca="false">OphrsIn!P93/LinhrsIn!P94</f>
        <v>0.810537663387684</v>
      </c>
      <c r="Q94" s="70" t="n">
        <f aca="false">OphrsIn!Q93/LinhrsIn!Q94</f>
        <v>0.912760810402177</v>
      </c>
      <c r="R94" s="70" t="n">
        <f aca="false">OphrsIn!R93/LinhrsIn!R94</f>
        <v>0.545289855072464</v>
      </c>
      <c r="S94" s="70" t="n">
        <f aca="false">OphrsIn!S93/LinhrsIn!S94</f>
        <v>1</v>
      </c>
      <c r="T94" s="70" t="n">
        <f aca="false">OphrsIn!T93/LinhrsIn!T94</f>
        <v>0.972353431508752</v>
      </c>
      <c r="U94" s="70" t="n">
        <f aca="false">OphrsIn!U93/LinhrsIn!U94</f>
        <v>0.993413093157683</v>
      </c>
      <c r="V94" s="70" t="n">
        <f aca="false">OphrsIn!V93/LinhrsIn!V94</f>
        <v>0.949242108190794</v>
      </c>
      <c r="W94" s="70" t="n">
        <f aca="false">OphrsIn!W93/LinhrsIn!W94</f>
        <v>0.978336921420883</v>
      </c>
      <c r="X94" s="70" t="n">
        <f aca="false">OphrsIn!X93/LinhrsIn!X94</f>
        <v>0.954485196641626</v>
      </c>
      <c r="Y94" s="70" t="n">
        <f aca="false">OphrsIn!Y93/LinhrsIn!Y94</f>
        <v>0.999162128194386</v>
      </c>
      <c r="Z94" s="70" t="n">
        <f aca="false">OphrsIn!Z93/LinhrsIn!Z94</f>
        <v>0.999865428609878</v>
      </c>
      <c r="AA94" s="70" t="n">
        <f aca="false">OphrsIn!AA93/LinhrsIn!AA94</f>
        <v>0.993749131823864</v>
      </c>
      <c r="AB94" s="70" t="n">
        <f aca="false">OphrsIn!AB93/LinhrsIn!AB94</f>
        <v>1</v>
      </c>
      <c r="AC94" s="70" t="n">
        <f aca="false">IF(LinhrsIn!AC94&gt;0,OphrsIn!AC93/LinhrsIn!AC94,0)</f>
        <v>1</v>
      </c>
      <c r="AD94" s="70" t="n">
        <f aca="false">IF(LinhrsIn!AD94&gt;0,OphrsIn!AD93/LinhrsIn!AD94,0)</f>
        <v>0.993343419062027</v>
      </c>
      <c r="AE94" s="70" t="n">
        <f aca="false">IF(LinhrsIn!AE94&gt;0,OphrsIn!AE93/LinhrsIn!AE94,0)</f>
        <v>0.996094905323328</v>
      </c>
      <c r="AF94" s="70"/>
      <c r="AG94" s="70"/>
      <c r="AH94" s="70"/>
      <c r="AI94" s="70"/>
      <c r="AJ94" s="70"/>
      <c r="AK94" s="70"/>
      <c r="AL94" s="70"/>
      <c r="AM94" s="70"/>
      <c r="AN94" s="70"/>
      <c r="AO94" s="70" t="n">
        <f aca="false">AVERAGE(E94:P94)</f>
        <v>0.873701070845427</v>
      </c>
      <c r="AP94" s="70" t="n">
        <f aca="false">AVERAGE(Q94:AB94)</f>
        <v>0.941554842085209</v>
      </c>
      <c r="AQ94" s="70" t="n">
        <f aca="false">AVERAGE(AC94:AN94)</f>
        <v>0.996479441461785</v>
      </c>
      <c r="AR94" s="70" t="n">
        <f aca="false">AVERAGE(E94:G94)</f>
        <v>0.961094175053272</v>
      </c>
      <c r="AS94" s="70" t="n">
        <f aca="false">AVERAGE(H94:J94)</f>
        <v>0.611160922294818</v>
      </c>
      <c r="AT94" s="70" t="n">
        <f aca="false">AVERAGE(K94:M94)</f>
        <v>0.991212557496982</v>
      </c>
      <c r="AU94" s="70" t="n">
        <f aca="false">AVERAGE(N94:P94)</f>
        <v>0.931336628536635</v>
      </c>
      <c r="AV94" s="70" t="n">
        <f aca="false">AVERAGE(Q94:S94)</f>
        <v>0.81935022182488</v>
      </c>
      <c r="AW94" s="70" t="n">
        <f aca="false">AVERAGE(T94:V94)</f>
        <v>0.971669544285743</v>
      </c>
      <c r="AX94" s="70" t="n">
        <f aca="false">AVERAGE(W94:Y94)</f>
        <v>0.977328082085632</v>
      </c>
      <c r="AY94" s="70" t="n">
        <f aca="false">AVERAGE(Z94:AB94)</f>
        <v>0.997871520144581</v>
      </c>
      <c r="AZ94" s="70" t="n">
        <f aca="false">AVERAGE(AC94:AE94)</f>
        <v>0.996479441461785</v>
      </c>
    </row>
    <row r="95" customFormat="false" ht="12.75" hidden="false" customHeight="false" outlineLevel="0" collapsed="false">
      <c r="A95" s="69" t="s">
        <v>27</v>
      </c>
      <c r="B95" s="69" t="n">
        <v>2</v>
      </c>
      <c r="C95" s="69" t="n">
        <v>85</v>
      </c>
      <c r="D95" s="70" t="n">
        <f aca="false">OphrsIn!D94/LinhrsIn!D95</f>
        <v>0.8721399730821</v>
      </c>
      <c r="E95" s="70" t="n">
        <f aca="false">OphrsIn!E94/LinhrsIn!E95</f>
        <v>0.992875386476677</v>
      </c>
      <c r="F95" s="70" t="n">
        <f aca="false">OphrsIn!F94/LinhrsIn!F95</f>
        <v>0.998094679759637</v>
      </c>
      <c r="G95" s="70" t="n">
        <f aca="false">OphrsIn!G94/LinhrsIn!G95</f>
        <v>0.744815148782687</v>
      </c>
      <c r="H95" s="70" t="n">
        <f aca="false">OphrsIn!H94/LinhrsIn!H95</f>
        <v>0.851518726039516</v>
      </c>
      <c r="I95" s="70" t="n">
        <v>0.883270575578268</v>
      </c>
      <c r="J95" s="70" t="n">
        <f aca="false">OphrsIn!J94/LinhrsIn!J95</f>
        <v>0.923728813559322</v>
      </c>
      <c r="K95" s="70" t="n">
        <f aca="false">OphrsIn!K94/LinhrsIn!K95</f>
        <v>0.976958525345622</v>
      </c>
      <c r="L95" s="70" t="n">
        <f aca="false">OphrsIn!L94/LinhrsIn!L95</f>
        <v>0.808940352766931</v>
      </c>
      <c r="M95" s="70" t="n">
        <f aca="false">OphrsIn!M94/LinhrsIn!M95</f>
        <v>0.995969983324069</v>
      </c>
      <c r="N95" s="70" t="n">
        <f aca="false">OphrsIn!N94/LinhrsIn!N95</f>
        <v>1</v>
      </c>
      <c r="O95" s="70" t="n">
        <f aca="false">OphrsIn!O94/LinhrsIn!O95</f>
        <v>0.993472222222222</v>
      </c>
      <c r="P95" s="70" t="n">
        <f aca="false">OphrsIn!P94/LinhrsIn!P95</f>
        <v>1</v>
      </c>
      <c r="Q95" s="70" t="n">
        <f aca="false">OphrsIn!Q94/LinhrsIn!Q95</f>
        <v>0.513435838482541</v>
      </c>
      <c r="R95" s="70" t="n">
        <f aca="false">OphrsIn!R94/LinhrsIn!R95</f>
        <v>0.648383233532934</v>
      </c>
      <c r="S95" s="70" t="n">
        <f aca="false">OphrsIn!S94/LinhrsIn!S95</f>
        <v>0.996236053232962</v>
      </c>
      <c r="T95" s="70" t="n">
        <f aca="false">OphrsIn!T94/LinhrsIn!T95</f>
        <v>0.945656706045865</v>
      </c>
      <c r="U95" s="70" t="n">
        <f aca="false">OphrsIn!U94/LinhrsIn!U95</f>
        <v>0.990188172043011</v>
      </c>
      <c r="V95" s="70" t="n">
        <f aca="false">OphrsIn!V94/LinhrsIn!V95</f>
        <v>0.646132651052942</v>
      </c>
      <c r="W95" s="70" t="n">
        <f aca="false">OphrsIn!W94/LinhrsIn!W95</f>
        <v>0.504466098254162</v>
      </c>
      <c r="X95" s="70" t="n">
        <f aca="false">OphrsIn!X94/LinhrsIn!X95</f>
        <v>0.999729839254356</v>
      </c>
      <c r="Y95" s="70" t="n">
        <f aca="false">OphrsIn!Y94/LinhrsIn!Y95</f>
        <v>1</v>
      </c>
      <c r="Z95" s="70" t="n">
        <f aca="false">OphrsIn!Z94/LinhrsIn!Z95</f>
        <v>0.941239747209896</v>
      </c>
      <c r="AA95" s="70" t="n">
        <f aca="false">OphrsIn!AA94/LinhrsIn!AA95</f>
        <v>0.994160989851244</v>
      </c>
      <c r="AB95" s="70" t="n">
        <f aca="false">OphrsIn!AB94/LinhrsIn!AB95</f>
        <v>0.991934399784917</v>
      </c>
      <c r="AC95" s="70" t="n">
        <f aca="false">IF(LinhrsIn!AC95&gt;0,OphrsIn!AC94/LinhrsIn!AC95,0)</f>
        <v>1</v>
      </c>
      <c r="AD95" s="70" t="n">
        <f aca="false">IF(LinhrsIn!AD95&gt;0,OphrsIn!AD94/LinhrsIn!AD95,0)</f>
        <v>0.974289171203872</v>
      </c>
      <c r="AE95" s="70" t="n">
        <f aca="false">IF(LinhrsIn!AE95&gt;0,OphrsIn!AE94/LinhrsIn!AE95,0)</f>
        <v>0.954219143925752</v>
      </c>
      <c r="AF95" s="70"/>
      <c r="AG95" s="70"/>
      <c r="AH95" s="70"/>
      <c r="AI95" s="70"/>
      <c r="AJ95" s="70"/>
      <c r="AK95" s="70"/>
      <c r="AL95" s="70"/>
      <c r="AM95" s="70"/>
      <c r="AN95" s="70"/>
      <c r="AO95" s="70" t="n">
        <f aca="false">AVERAGE(E95:P95)</f>
        <v>0.930803701154579</v>
      </c>
      <c r="AP95" s="70" t="n">
        <f aca="false">AVERAGE(Q95:AB95)</f>
        <v>0.847630310728736</v>
      </c>
      <c r="AQ95" s="70" t="n">
        <f aca="false">AVERAGE(AC95:AN95)</f>
        <v>0.976169438376541</v>
      </c>
      <c r="AR95" s="70" t="n">
        <f aca="false">AVERAGE(E95:G95)</f>
        <v>0.911928405006334</v>
      </c>
      <c r="AS95" s="70" t="n">
        <f aca="false">AVERAGE(H95:J95)</f>
        <v>0.886172705059035</v>
      </c>
      <c r="AT95" s="70" t="n">
        <f aca="false">AVERAGE(K95:M95)</f>
        <v>0.927289620478874</v>
      </c>
      <c r="AU95" s="70" t="n">
        <f aca="false">AVERAGE(N95:P95)</f>
        <v>0.997824074074074</v>
      </c>
      <c r="AV95" s="70" t="n">
        <f aca="false">AVERAGE(Q95:S95)</f>
        <v>0.719351708416145</v>
      </c>
      <c r="AW95" s="70" t="n">
        <f aca="false">AVERAGE(T95:V95)</f>
        <v>0.860659176380606</v>
      </c>
      <c r="AX95" s="70" t="n">
        <f aca="false">AVERAGE(W95:Y95)</f>
        <v>0.834731979169506</v>
      </c>
      <c r="AY95" s="70" t="n">
        <f aca="false">AVERAGE(Z95:AB95)</f>
        <v>0.975778378948686</v>
      </c>
      <c r="AZ95" s="70" t="n">
        <f aca="false">AVERAGE(AC95:AE95)</f>
        <v>0.976169438376541</v>
      </c>
    </row>
    <row r="96" customFormat="false" ht="12.75" hidden="false" customHeight="false" outlineLevel="0" collapsed="false">
      <c r="A96" s="69" t="s">
        <v>27</v>
      </c>
      <c r="B96" s="69" t="n">
        <v>2</v>
      </c>
      <c r="C96" s="69" t="n">
        <v>86</v>
      </c>
      <c r="D96" s="70" t="n">
        <f aca="false">OphrsIn!D95/LinhrsIn!D96</f>
        <v>0.999326236356286</v>
      </c>
      <c r="E96" s="70" t="n">
        <f aca="false">OphrsIn!E95/LinhrsIn!E96</f>
        <v>0.991662183969876</v>
      </c>
      <c r="F96" s="70" t="n">
        <f aca="false">OphrsIn!F95/LinhrsIn!F96</f>
        <v>0.979897285399853</v>
      </c>
      <c r="G96" s="70" t="n">
        <f aca="false">OphrsIn!G95/LinhrsIn!G96</f>
        <v>0.99986559139785</v>
      </c>
      <c r="H96" s="70" t="n">
        <f aca="false">OphrsIn!H95/LinhrsIn!H96</f>
        <v>0.999166435120867</v>
      </c>
      <c r="I96" s="70" t="n">
        <v>0.991935483870968</v>
      </c>
      <c r="J96" s="70" t="n">
        <f aca="false">OphrsIn!J95/LinhrsIn!J96</f>
        <v>0.973607445478539</v>
      </c>
      <c r="K96" s="70" t="n">
        <f aca="false">OphrsIn!K95/LinhrsIn!K96</f>
        <v>0.998919211024048</v>
      </c>
      <c r="L96" s="70" t="n">
        <f aca="false">OphrsIn!L95/LinhrsIn!L96</f>
        <v>0.99838644614764</v>
      </c>
      <c r="M96" s="70" t="n">
        <f aca="false">OphrsIn!M95/LinhrsIn!M96</f>
        <v>1</v>
      </c>
      <c r="N96" s="70" t="n">
        <f aca="false">OphrsIn!N95/LinhrsIn!N96</f>
        <v>1</v>
      </c>
      <c r="O96" s="70" t="n">
        <f aca="false">OphrsIn!O95/LinhrsIn!O96</f>
        <v>0.927638888888889</v>
      </c>
      <c r="P96" s="70" t="n">
        <f aca="false">OphrsIn!P95/LinhrsIn!P96</f>
        <v>0.974193548387097</v>
      </c>
      <c r="Q96" s="70" t="n">
        <f aca="false">OphrsIn!Q95/LinhrsIn!Q96</f>
        <v>0.972586090479406</v>
      </c>
      <c r="R96" s="70" t="n">
        <f aca="false">OphrsIn!R95/LinhrsIn!R96</f>
        <v>0.866666666666667</v>
      </c>
      <c r="S96" s="70" t="n">
        <f aca="false">OphrsIn!S95/LinhrsIn!S96</f>
        <v>0.94502688172043</v>
      </c>
      <c r="T96" s="70" t="n">
        <f aca="false">OphrsIn!T95/LinhrsIn!T96</f>
        <v>0.948867583715437</v>
      </c>
      <c r="U96" s="70" t="n">
        <f aca="false">OphrsIn!U95/LinhrsIn!U96</f>
        <v>0.999731182795699</v>
      </c>
      <c r="V96" s="70" t="n">
        <f aca="false">OphrsIn!V95/LinhrsIn!V96</f>
        <v>0.850217178086031</v>
      </c>
      <c r="W96" s="70" t="n">
        <f aca="false">OphrsIn!W95/LinhrsIn!W96</f>
        <v>0.946361185983828</v>
      </c>
      <c r="X96" s="70" t="n">
        <f aca="false">OphrsIn!X95/LinhrsIn!X96</f>
        <v>0.94907908992416</v>
      </c>
      <c r="Y96" s="70" t="n">
        <f aca="false">OphrsIn!Y95/LinhrsIn!Y96</f>
        <v>0.988968021226086</v>
      </c>
      <c r="Z96" s="70" t="n">
        <f aca="false">OphrsIn!Z95/LinhrsIn!Z96</f>
        <v>0.976180863948325</v>
      </c>
      <c r="AA96" s="70" t="n">
        <f aca="false">OphrsIn!AA95/LinhrsIn!AA96</f>
        <v>0.987594089768609</v>
      </c>
      <c r="AB96" s="70" t="n">
        <f aca="false">OphrsIn!AB95/LinhrsIn!AB96</f>
        <v>0.924446842957367</v>
      </c>
      <c r="AC96" s="70" t="n">
        <f aca="false">IF(LinhrsIn!AC96&gt;0,OphrsIn!AC95/LinhrsIn!AC96,0)</f>
        <v>0.99435180204411</v>
      </c>
      <c r="AD96" s="70" t="n">
        <f aca="false">IF(LinhrsIn!AD96&gt;0,OphrsIn!AD95/LinhrsIn!AD96,0)</f>
        <v>0.995169082125604</v>
      </c>
      <c r="AE96" s="70" t="n">
        <f aca="false">IF(LinhrsIn!AE96&gt;0,OphrsIn!AE95/LinhrsIn!AE96,0)</f>
        <v>0.986426845865659</v>
      </c>
      <c r="AF96" s="70"/>
      <c r="AG96" s="70"/>
      <c r="AH96" s="70"/>
      <c r="AI96" s="70"/>
      <c r="AJ96" s="70"/>
      <c r="AK96" s="70"/>
      <c r="AL96" s="70"/>
      <c r="AM96" s="70"/>
      <c r="AN96" s="70"/>
      <c r="AO96" s="70" t="n">
        <f aca="false">AVERAGE(E96:P96)</f>
        <v>0.986272709973802</v>
      </c>
      <c r="AP96" s="70" t="n">
        <f aca="false">AVERAGE(Q96:AB96)</f>
        <v>0.946310473106004</v>
      </c>
      <c r="AQ96" s="70" t="n">
        <f aca="false">AVERAGE(AC96:AN96)</f>
        <v>0.991982576678458</v>
      </c>
      <c r="AR96" s="70" t="n">
        <f aca="false">AVERAGE(E96:G96)</f>
        <v>0.99047502025586</v>
      </c>
      <c r="AS96" s="70" t="n">
        <f aca="false">AVERAGE(H96:J96)</f>
        <v>0.988236454823458</v>
      </c>
      <c r="AT96" s="70" t="n">
        <f aca="false">AVERAGE(K96:M96)</f>
        <v>0.999101885723896</v>
      </c>
      <c r="AU96" s="70" t="n">
        <f aca="false">AVERAGE(N96:P96)</f>
        <v>0.967277479091995</v>
      </c>
      <c r="AV96" s="70" t="n">
        <f aca="false">AVERAGE(Q96:S96)</f>
        <v>0.928093212955501</v>
      </c>
      <c r="AW96" s="70" t="n">
        <f aca="false">AVERAGE(T96:V96)</f>
        <v>0.932938648199055</v>
      </c>
      <c r="AX96" s="70" t="n">
        <f aca="false">AVERAGE(W96:Y96)</f>
        <v>0.961469432378025</v>
      </c>
      <c r="AY96" s="70" t="n">
        <f aca="false">AVERAGE(Z96:AB96)</f>
        <v>0.962740598891433</v>
      </c>
      <c r="AZ96" s="70" t="n">
        <f aca="false">AVERAGE(AC96:AE96)</f>
        <v>0.991982576678458</v>
      </c>
    </row>
    <row r="97" customFormat="false" ht="12.75" hidden="false" customHeight="false" outlineLevel="0" collapsed="false">
      <c r="A97" s="69" t="s">
        <v>27</v>
      </c>
      <c r="B97" s="69" t="n">
        <v>2</v>
      </c>
      <c r="C97" s="69" t="n">
        <v>87</v>
      </c>
      <c r="D97" s="70" t="n">
        <f aca="false">OphrsIn!D96/LinhrsIn!D97</f>
        <v>0.973049454251449</v>
      </c>
      <c r="E97" s="70" t="n">
        <f aca="false">OphrsIn!E96/LinhrsIn!E97</f>
        <v>0.974902172446364</v>
      </c>
      <c r="F97" s="70" t="n">
        <f aca="false">OphrsIn!F96/LinhrsIn!F97</f>
        <v>0.968635497581709</v>
      </c>
      <c r="G97" s="70" t="n">
        <f aca="false">OphrsIn!G96/LinhrsIn!G97</f>
        <v>0.997842793582311</v>
      </c>
      <c r="H97" s="70" t="n">
        <f aca="false">OphrsIn!H96/LinhrsIn!H97</f>
        <v>0.990697674418605</v>
      </c>
      <c r="I97" s="70" t="n">
        <v>0.999865573329749</v>
      </c>
      <c r="J97" s="70" t="n">
        <f aca="false">OphrsIn!J96/LinhrsIn!J97</f>
        <v>0.986770644756998</v>
      </c>
      <c r="K97" s="70" t="n">
        <f aca="false">OphrsIn!K96/LinhrsIn!K97</f>
        <v>0.971933612198084</v>
      </c>
      <c r="L97" s="70" t="n">
        <f aca="false">OphrsIn!L96/LinhrsIn!L97</f>
        <v>0.971482378262039</v>
      </c>
      <c r="M97" s="70" t="n">
        <f aca="false">OphrsIn!M96/LinhrsIn!M97</f>
        <v>0.960917941585536</v>
      </c>
      <c r="N97" s="70" t="n">
        <f aca="false">OphrsIn!N96/LinhrsIn!N97</f>
        <v>1</v>
      </c>
      <c r="O97" s="70" t="n">
        <f aca="false">OphrsIn!O96/LinhrsIn!O97</f>
        <v>0.800555941626129</v>
      </c>
      <c r="P97" s="70" t="n">
        <f aca="false">OphrsIn!P96/LinhrsIn!P97</f>
        <v>0.924452211318726</v>
      </c>
      <c r="Q97" s="70" t="n">
        <f aca="false">OphrsIn!Q96/LinhrsIn!Q97</f>
        <v>0.947269049224545</v>
      </c>
      <c r="R97" s="70" t="n">
        <f aca="false">OphrsIn!R96/LinhrsIn!R97</f>
        <v>0.906893464637422</v>
      </c>
      <c r="S97" s="70" t="n">
        <f aca="false">OphrsIn!S96/LinhrsIn!S97</f>
        <v>1</v>
      </c>
      <c r="T97" s="70" t="n">
        <f aca="false">OphrsIn!T96/LinhrsIn!T97</f>
        <v>0.89873417721519</v>
      </c>
      <c r="U97" s="70" t="n">
        <f aca="false">OphrsIn!U96/LinhrsIn!U97</f>
        <v>0.995832212960473</v>
      </c>
      <c r="V97" s="70" t="n">
        <f aca="false">OphrsIn!V96/LinhrsIn!V97</f>
        <v>0.972477064220184</v>
      </c>
      <c r="W97" s="70" t="n">
        <f aca="false">OphrsIn!W96/LinhrsIn!W97</f>
        <v>0.972012917115178</v>
      </c>
      <c r="X97" s="70" t="n">
        <f aca="false">OphrsIn!X96/LinhrsIn!X97</f>
        <v>0.986225523295071</v>
      </c>
      <c r="Y97" s="70" t="n">
        <f aca="false">OphrsIn!Y96/LinhrsIn!Y97</f>
        <v>0.994414967886065</v>
      </c>
      <c r="Z97" s="70" t="n">
        <f aca="false">OphrsIn!Z96/LinhrsIn!Z97</f>
        <v>0.99663842947425</v>
      </c>
      <c r="AA97" s="70" t="n">
        <f aca="false">OphrsIn!AA96/LinhrsIn!AA97</f>
        <v>0.977496874565912</v>
      </c>
      <c r="AB97" s="70" t="n">
        <f aca="false">OphrsIn!AB96/LinhrsIn!AB97</f>
        <v>0.956036568970153</v>
      </c>
      <c r="AC97" s="70" t="n">
        <f aca="false">IF(LinhrsIn!AC97&gt;0,OphrsIn!AC96/LinhrsIn!AC97,0)</f>
        <v>0.96289823901062</v>
      </c>
      <c r="AD97" s="70" t="n">
        <f aca="false">IF(LinhrsIn!AD97&gt;0,OphrsIn!AD96/LinhrsIn!AD97,0)</f>
        <v>0.964965267290849</v>
      </c>
      <c r="AE97" s="70" t="n">
        <f aca="false">IF(LinhrsIn!AE97&gt;0,OphrsIn!AE96/LinhrsIn!AE97,0)</f>
        <v>0.950133238909236</v>
      </c>
      <c r="AF97" s="70"/>
      <c r="AG97" s="70"/>
      <c r="AH97" s="70"/>
      <c r="AI97" s="70"/>
      <c r="AJ97" s="70"/>
      <c r="AK97" s="70"/>
      <c r="AL97" s="70"/>
      <c r="AM97" s="70"/>
      <c r="AN97" s="70"/>
      <c r="AO97" s="70" t="n">
        <f aca="false">AVERAGE(E97:P97)</f>
        <v>0.962338036758854</v>
      </c>
      <c r="AP97" s="70" t="n">
        <f aca="false">AVERAGE(Q97:AB97)</f>
        <v>0.96700260413037</v>
      </c>
      <c r="AQ97" s="70" t="n">
        <f aca="false">AVERAGE(AC97:AN97)</f>
        <v>0.959332248403568</v>
      </c>
      <c r="AR97" s="70" t="n">
        <f aca="false">AVERAGE(E97:G97)</f>
        <v>0.980460154536795</v>
      </c>
      <c r="AS97" s="70" t="n">
        <f aca="false">AVERAGE(H97:J97)</f>
        <v>0.992444630835117</v>
      </c>
      <c r="AT97" s="70" t="n">
        <f aca="false">AVERAGE(K97:M97)</f>
        <v>0.968111310681886</v>
      </c>
      <c r="AU97" s="70" t="n">
        <f aca="false">AVERAGE(N97:P97)</f>
        <v>0.908336050981618</v>
      </c>
      <c r="AV97" s="70" t="n">
        <f aca="false">AVERAGE(Q97:S97)</f>
        <v>0.951387504620656</v>
      </c>
      <c r="AW97" s="70" t="n">
        <f aca="false">AVERAGE(T97:V97)</f>
        <v>0.955681151465282</v>
      </c>
      <c r="AX97" s="70" t="n">
        <f aca="false">AVERAGE(W97:Y97)</f>
        <v>0.984217802765438</v>
      </c>
      <c r="AY97" s="70" t="n">
        <f aca="false">AVERAGE(Z97:AB97)</f>
        <v>0.976723957670105</v>
      </c>
      <c r="AZ97" s="70" t="n">
        <f aca="false">AVERAGE(AC97:AE97)</f>
        <v>0.959332248403568</v>
      </c>
    </row>
    <row r="98" customFormat="false" ht="12.75" hidden="false" customHeight="false" outlineLevel="0" collapsed="false">
      <c r="A98" s="69" t="s">
        <v>27</v>
      </c>
      <c r="B98" s="69" t="n">
        <v>2</v>
      </c>
      <c r="C98" s="69" t="n">
        <v>88</v>
      </c>
      <c r="D98" s="70" t="n">
        <f aca="false">OphrsIn!D97/LinhrsIn!D98</f>
        <v>0.905711943153867</v>
      </c>
      <c r="E98" s="70" t="n">
        <f aca="false">OphrsIn!E97/LinhrsIn!E98</f>
        <v>0.997307485191169</v>
      </c>
      <c r="F98" s="70" t="n">
        <f aca="false">OphrsIn!F97/LinhrsIn!F98</f>
        <v>0.989307162736195</v>
      </c>
      <c r="G98" s="70" t="n">
        <f aca="false">OphrsIn!G97/LinhrsIn!G98</f>
        <v>0.965586772415647</v>
      </c>
      <c r="H98" s="70" t="n">
        <f aca="false">OphrsIn!H97/LinhrsIn!H98</f>
        <v>0.991247568769103</v>
      </c>
      <c r="I98" s="70" t="n">
        <v>0.978760586100282</v>
      </c>
      <c r="J98" s="70" t="n">
        <f aca="false">OphrsIn!J97/LinhrsIn!J98</f>
        <v>0.968884567301014</v>
      </c>
      <c r="K98" s="70" t="n">
        <f aca="false">OphrsIn!K97/LinhrsIn!K98</f>
        <v>0.99216639654241</v>
      </c>
      <c r="L98" s="70" t="n">
        <f aca="false">OphrsIn!L97/LinhrsIn!L98</f>
        <v>0.994487024337771</v>
      </c>
      <c r="M98" s="70" t="n">
        <f aca="false">OphrsIn!M97/LinhrsIn!M98</f>
        <v>1</v>
      </c>
      <c r="N98" s="70" t="n">
        <f aca="false">OphrsIn!N97/LinhrsIn!N98</f>
        <v>1</v>
      </c>
      <c r="O98" s="70" t="n">
        <f aca="false">OphrsIn!O97/LinhrsIn!O98</f>
        <v>0.974579802750382</v>
      </c>
      <c r="P98" s="70" t="n">
        <f aca="false">OphrsIn!P97/LinhrsIn!P98</f>
        <v>0.946618260051096</v>
      </c>
      <c r="Q98" s="70" t="n">
        <f aca="false">OphrsIn!Q97/LinhrsIn!Q98</f>
        <v>0.972489497221846</v>
      </c>
      <c r="R98" s="70" t="n">
        <f aca="false">OphrsIn!R97/LinhrsIn!R98</f>
        <v>0.997314234556849</v>
      </c>
      <c r="S98" s="70" t="n">
        <f aca="false">OphrsIn!S97/LinhrsIn!S98</f>
        <v>0.99986559139785</v>
      </c>
      <c r="T98" s="70" t="n">
        <f aca="false">OphrsIn!T97/LinhrsIn!T98</f>
        <v>0.970645520311631</v>
      </c>
      <c r="U98" s="70" t="n">
        <f aca="false">OphrsIn!U97/LinhrsIn!U98</f>
        <v>0.999731182795699</v>
      </c>
      <c r="V98" s="70" t="n">
        <f aca="false">OphrsIn!V97/LinhrsIn!V98</f>
        <v>0.922068869371253</v>
      </c>
      <c r="W98" s="70" t="n">
        <f aca="false">OphrsIn!W97/LinhrsIn!W98</f>
        <v>0.954527108838961</v>
      </c>
      <c r="X98" s="70" t="n">
        <f aca="false">OphrsIn!X97/LinhrsIn!X98</f>
        <v>0.999864992574592</v>
      </c>
      <c r="Y98" s="70" t="n">
        <f aca="false">OphrsIn!Y97/LinhrsIn!Y98</f>
        <v>0.999581064097193</v>
      </c>
      <c r="Z98" s="70" t="n">
        <f aca="false">OphrsIn!Z97/LinhrsIn!Z98</f>
        <v>0.986812003767999</v>
      </c>
      <c r="AA98" s="70" t="n">
        <f aca="false">OphrsIn!AA97/LinhrsIn!AA98</f>
        <v>0.999583333333333</v>
      </c>
      <c r="AB98" s="70" t="n">
        <f aca="false">OphrsIn!AB97/LinhrsIn!AB98</f>
        <v>0.981162540365985</v>
      </c>
      <c r="AC98" s="70" t="n">
        <f aca="false">IF(LinhrsIn!AC98&gt;0,OphrsIn!AC97/LinhrsIn!AC98,0)</f>
        <v>0.997170192696402</v>
      </c>
      <c r="AD98" s="70" t="n">
        <f aca="false">IF(LinhrsIn!AD98&gt;0,OphrsIn!AD97/LinhrsIn!AD98,0)</f>
        <v>0.997433574879227</v>
      </c>
      <c r="AE98" s="70" t="n">
        <f aca="false">IF(LinhrsIn!AE98&gt;0,OphrsIn!AE97/LinhrsIn!AE98,0)</f>
        <v>0.282597392618513</v>
      </c>
      <c r="AF98" s="70"/>
      <c r="AG98" s="70"/>
      <c r="AH98" s="70"/>
      <c r="AI98" s="70"/>
      <c r="AJ98" s="70"/>
      <c r="AK98" s="70"/>
      <c r="AL98" s="70"/>
      <c r="AM98" s="70"/>
      <c r="AN98" s="70"/>
      <c r="AO98" s="70" t="n">
        <f aca="false">AVERAGE(E98:P98)</f>
        <v>0.983245468849589</v>
      </c>
      <c r="AP98" s="70" t="n">
        <f aca="false">AVERAGE(Q98:AB98)</f>
        <v>0.981970494886099</v>
      </c>
      <c r="AQ98" s="70" t="n">
        <f aca="false">AVERAGE(AC98:AN98)</f>
        <v>0.759067053398047</v>
      </c>
      <c r="AR98" s="70" t="n">
        <f aca="false">AVERAGE(E98:G98)</f>
        <v>0.984067140114337</v>
      </c>
      <c r="AS98" s="70" t="n">
        <f aca="false">AVERAGE(H98:J98)</f>
        <v>0.979630907390133</v>
      </c>
      <c r="AT98" s="70" t="n">
        <f aca="false">AVERAGE(K98:M98)</f>
        <v>0.995551140293393</v>
      </c>
      <c r="AU98" s="70" t="n">
        <f aca="false">AVERAGE(N98:P98)</f>
        <v>0.973732687600493</v>
      </c>
      <c r="AV98" s="70" t="n">
        <f aca="false">AVERAGE(Q98:S98)</f>
        <v>0.989889774392181</v>
      </c>
      <c r="AW98" s="70" t="n">
        <f aca="false">AVERAGE(T98:V98)</f>
        <v>0.964148524159528</v>
      </c>
      <c r="AX98" s="70" t="n">
        <f aca="false">AVERAGE(W98:Y98)</f>
        <v>0.984657721836915</v>
      </c>
      <c r="AY98" s="70" t="n">
        <f aca="false">AVERAGE(Z98:AB98)</f>
        <v>0.989185959155773</v>
      </c>
      <c r="AZ98" s="70" t="n">
        <f aca="false">AVERAGE(AC98:AE98)</f>
        <v>0.759067053398047</v>
      </c>
    </row>
    <row r="99" customFormat="false" ht="12.75" hidden="false" customHeight="false" outlineLevel="0" collapsed="false">
      <c r="A99" s="69" t="s">
        <v>27</v>
      </c>
      <c r="B99" s="69" t="n">
        <v>2</v>
      </c>
      <c r="C99" s="69" t="n">
        <v>89</v>
      </c>
      <c r="D99" s="70" t="n">
        <f aca="false">OphrsIn!D98/LinhrsIn!D99</f>
        <v>0.986928985311953</v>
      </c>
      <c r="E99" s="70" t="n">
        <f aca="false">OphrsIn!E98/LinhrsIn!E99</f>
        <v>0.993817204301075</v>
      </c>
      <c r="F99" s="70" t="n">
        <f aca="false">OphrsIn!F98/LinhrsIn!F99</f>
        <v>1</v>
      </c>
      <c r="G99" s="70" t="n">
        <f aca="false">OphrsIn!G98/LinhrsIn!G99</f>
        <v>0.961175519007819</v>
      </c>
      <c r="H99" s="70" t="n">
        <f aca="false">OphrsIn!H98/LinhrsIn!H99</f>
        <v>0.999721564805792</v>
      </c>
      <c r="I99" s="70" t="n">
        <v>0.941128704831506</v>
      </c>
      <c r="J99" s="70" t="n">
        <f aca="false">OphrsIn!J98/LinhrsIn!J99</f>
        <v>0.919572162800389</v>
      </c>
      <c r="K99" s="70" t="n">
        <f aca="false">OphrsIn!K98/LinhrsIn!K99</f>
        <v>0.922682614267407</v>
      </c>
      <c r="L99" s="70" t="n">
        <f aca="false">OphrsIn!L98/LinhrsIn!L99</f>
        <v>0.936208570239911</v>
      </c>
      <c r="M99" s="70" t="n">
        <f aca="false">OphrsIn!M98/LinhrsIn!M99</f>
        <v>0.981381131026817</v>
      </c>
      <c r="N99" s="70" t="n">
        <f aca="false">OphrsIn!N98/LinhrsIn!N99</f>
        <v>1</v>
      </c>
      <c r="O99" s="70" t="n">
        <f aca="false">OphrsIn!O98/LinhrsIn!O99</f>
        <v>1</v>
      </c>
      <c r="P99" s="70" t="n">
        <f aca="false">OphrsIn!P98/LinhrsIn!P99</f>
        <v>0.738095238095238</v>
      </c>
      <c r="Q99" s="70" t="n">
        <f aca="false">OphrsIn!Q98/LinhrsIn!Q99</f>
        <v>0</v>
      </c>
      <c r="R99" s="70" t="n">
        <f aca="false">OphrsIn!R98/LinhrsIn!R99</f>
        <v>0</v>
      </c>
      <c r="S99" s="70" t="n">
        <f aca="false">OphrsIn!S98/LinhrsIn!S99</f>
        <v>0</v>
      </c>
      <c r="T99" s="70" t="n">
        <f aca="false">OphrsIn!T98/LinhrsIn!T99</f>
        <v>0</v>
      </c>
      <c r="U99" s="70" t="n">
        <f aca="false">OphrsIn!U98/LinhrsIn!U99</f>
        <v>0.99093359470718</v>
      </c>
      <c r="V99" s="70" t="n">
        <f aca="false">OphrsIn!V98/LinhrsIn!V99</f>
        <v>0.974047718710758</v>
      </c>
      <c r="W99" s="70" t="n">
        <f aca="false">OphrsIn!W98/LinhrsIn!W99</f>
        <v>0.938651957486883</v>
      </c>
      <c r="X99" s="70" t="n">
        <f aca="false">OphrsIn!X98/LinhrsIn!X99</f>
        <v>0.954416339780874</v>
      </c>
      <c r="Y99" s="70" t="n">
        <f aca="false">OphrsIn!Y98/LinhrsIn!Y99</f>
        <v>0.999162128194386</v>
      </c>
      <c r="Z99" s="70" t="n">
        <f aca="false">OphrsIn!Z98/LinhrsIn!Z99</f>
        <v>0.998250571928408</v>
      </c>
      <c r="AA99" s="70" t="n">
        <f aca="false">OphrsIn!AA98/LinhrsIn!AA99</f>
        <v>0.820970440602342</v>
      </c>
      <c r="AB99" s="70" t="n">
        <f aca="false">OphrsIn!AB98/LinhrsIn!AB99</f>
        <v>0.986776413439482</v>
      </c>
      <c r="AC99" s="70" t="n">
        <f aca="false">IF(LinhrsIn!AC99&gt;0,OphrsIn!AC98/LinhrsIn!AC99,0)</f>
        <v>0.99986559139785</v>
      </c>
      <c r="AD99" s="70" t="n">
        <f aca="false">IF(LinhrsIn!AD99&gt;0,OphrsIn!AD98/LinhrsIn!AD99,0)</f>
        <v>0.997130342848512</v>
      </c>
      <c r="AE99" s="70" t="n">
        <f aca="false">IF(LinhrsIn!AE99&gt;0,OphrsIn!AE98/LinhrsIn!AE99,0)</f>
        <v>0.993403929687957</v>
      </c>
      <c r="AF99" s="70"/>
      <c r="AG99" s="70"/>
      <c r="AH99" s="70"/>
      <c r="AI99" s="70"/>
      <c r="AJ99" s="70"/>
      <c r="AK99" s="70"/>
      <c r="AL99" s="70"/>
      <c r="AM99" s="70"/>
      <c r="AN99" s="70"/>
      <c r="AO99" s="70" t="n">
        <f aca="false">AVERAGE(E99:P99)</f>
        <v>0.949481892447996</v>
      </c>
      <c r="AP99" s="70" t="n">
        <f aca="false">AVERAGE(Q99:AB99)</f>
        <v>0.638600763737526</v>
      </c>
      <c r="AQ99" s="70" t="n">
        <f aca="false">AVERAGE(AC99:AN99)</f>
        <v>0.996799954644773</v>
      </c>
      <c r="AR99" s="70" t="n">
        <f aca="false">AVERAGE(E99:G99)</f>
        <v>0.984997574436298</v>
      </c>
      <c r="AS99" s="70" t="n">
        <f aca="false">AVERAGE(H99:J99)</f>
        <v>0.953474144145896</v>
      </c>
      <c r="AT99" s="70" t="n">
        <f aca="false">AVERAGE(K99:M99)</f>
        <v>0.946757438511378</v>
      </c>
      <c r="AU99" s="70" t="n">
        <f aca="false">AVERAGE(N99:P99)</f>
        <v>0.912698412698413</v>
      </c>
      <c r="AV99" s="70" t="n">
        <f aca="false">AVERAGE(Q99:S99)</f>
        <v>0</v>
      </c>
      <c r="AW99" s="70" t="n">
        <f aca="false">AVERAGE(T99:V99)</f>
        <v>0.654993771139312</v>
      </c>
      <c r="AX99" s="70" t="n">
        <f aca="false">AVERAGE(W99:Y99)</f>
        <v>0.964076808487381</v>
      </c>
      <c r="AY99" s="70" t="n">
        <f aca="false">AVERAGE(Z99:AB99)</f>
        <v>0.935332475323411</v>
      </c>
      <c r="AZ99" s="70" t="n">
        <f aca="false">AVERAGE(AC99:AE99)</f>
        <v>0.996799954644773</v>
      </c>
    </row>
    <row r="100" customFormat="false" ht="12.75" hidden="false" customHeight="false" outlineLevel="0" collapsed="false">
      <c r="A100" s="69" t="s">
        <v>27</v>
      </c>
      <c r="B100" s="69" t="n">
        <v>2</v>
      </c>
      <c r="C100" s="69" t="n">
        <v>90</v>
      </c>
      <c r="D100" s="70" t="n">
        <f aca="false">OphrsIn!D99/LinhrsIn!D100</f>
        <v>0.987198490769438</v>
      </c>
      <c r="E100" s="70" t="n">
        <f aca="false">OphrsIn!E99/LinhrsIn!E100</f>
        <v>0.99540912773427</v>
      </c>
      <c r="F100" s="70" t="n">
        <f aca="false">OphrsIn!F99/LinhrsIn!F100</f>
        <v>0.941400527395254</v>
      </c>
      <c r="G100" s="70" t="n">
        <f aca="false">OphrsIn!G99/LinhrsIn!G100</f>
        <v>0.99986559139785</v>
      </c>
      <c r="H100" s="70" t="n">
        <f aca="false">OphrsIn!H99/LinhrsIn!H100</f>
        <v>0.999583275454924</v>
      </c>
      <c r="I100" s="70" t="n">
        <v>0.971505376344086</v>
      </c>
      <c r="J100" s="70" t="n">
        <f aca="false">OphrsIn!J99/LinhrsIn!J100</f>
        <v>0.990554243644951</v>
      </c>
      <c r="K100" s="70" t="n">
        <f aca="false">OphrsIn!K99/LinhrsIn!K100</f>
        <v>0.880778588807786</v>
      </c>
      <c r="L100" s="70" t="n">
        <f aca="false">OphrsIn!L99/LinhrsIn!L100</f>
        <v>0.560824464502223</v>
      </c>
      <c r="M100" s="70" t="n">
        <f aca="false">OphrsIn!M99/LinhrsIn!M100</f>
        <v>0.999303718145105</v>
      </c>
      <c r="N100" s="70" t="n">
        <f aca="false">OphrsIn!N99/LinhrsIn!N100</f>
        <v>1</v>
      </c>
      <c r="O100" s="70" t="n">
        <f aca="false">OphrsIn!O99/LinhrsIn!O100</f>
        <v>0.999861111111111</v>
      </c>
      <c r="P100" s="70" t="n">
        <f aca="false">OphrsIn!P99/LinhrsIn!P100</f>
        <v>0.889097997042613</v>
      </c>
      <c r="Q100" s="70" t="n">
        <f aca="false">OphrsIn!Q99/LinhrsIn!Q100</f>
        <v>0.88544766026508</v>
      </c>
      <c r="R100" s="70" t="n">
        <f aca="false">OphrsIn!R99/LinhrsIn!R100</f>
        <v>0.979549186445738</v>
      </c>
      <c r="S100" s="70" t="n">
        <f aca="false">OphrsIn!S99/LinhrsIn!S100</f>
        <v>0.998924731182796</v>
      </c>
      <c r="T100" s="70" t="n">
        <f aca="false">OphrsIn!T99/LinhrsIn!T100</f>
        <v>0.989431233486302</v>
      </c>
      <c r="U100" s="70" t="n">
        <f aca="false">OphrsIn!U99/LinhrsIn!U100</f>
        <v>0.999865410497981</v>
      </c>
      <c r="V100" s="70" t="n">
        <f aca="false">OphrsIn!V99/LinhrsIn!V100</f>
        <v>0.996664813785436</v>
      </c>
      <c r="W100" s="70" t="n">
        <f aca="false">OphrsIn!W99/LinhrsIn!W100</f>
        <v>0.998654648190502</v>
      </c>
      <c r="X100" s="70" t="n">
        <f aca="false">OphrsIn!X99/LinhrsIn!X100</f>
        <v>0.999459532495609</v>
      </c>
      <c r="Y100" s="70" t="n">
        <f aca="false">OphrsIn!Y99/LinhrsIn!Y100</f>
        <v>0.999581064097193</v>
      </c>
      <c r="Z100" s="70" t="n">
        <f aca="false">OphrsIn!Z99/LinhrsIn!Z100</f>
        <v>0.994617144395102</v>
      </c>
      <c r="AA100" s="70" t="n">
        <f aca="false">OphrsIn!AA99/LinhrsIn!AA100</f>
        <v>0.999861111111111</v>
      </c>
      <c r="AB100" s="70" t="n">
        <f aca="false">OphrsIn!AB99/LinhrsIn!AB100</f>
        <v>0.993406001884</v>
      </c>
      <c r="AC100" s="70" t="n">
        <f aca="false">IF(LinhrsIn!AC100&gt;0,OphrsIn!AC99/LinhrsIn!AC100,0)</f>
        <v>0.798814175987064</v>
      </c>
      <c r="AD100" s="70" t="n">
        <f aca="false">IF(LinhrsIn!AD100&gt;0,OphrsIn!AD99/LinhrsIn!AD100,0)</f>
        <v>0.993339388434756</v>
      </c>
      <c r="AE100" s="70" t="n">
        <f aca="false">IF(LinhrsIn!AE100&gt;0,OphrsIn!AE99/LinhrsIn!AE100,0)</f>
        <v>0.993430554298875</v>
      </c>
      <c r="AF100" s="70"/>
      <c r="AG100" s="70"/>
      <c r="AH100" s="70"/>
      <c r="AI100" s="70"/>
      <c r="AJ100" s="70"/>
      <c r="AK100" s="70"/>
      <c r="AL100" s="70"/>
      <c r="AM100" s="70"/>
      <c r="AN100" s="70"/>
      <c r="AO100" s="70" t="n">
        <f aca="false">AVERAGE(E100:P100)</f>
        <v>0.935682001798348</v>
      </c>
      <c r="AP100" s="70" t="n">
        <f aca="false">AVERAGE(Q100:AB100)</f>
        <v>0.986288544819738</v>
      </c>
      <c r="AQ100" s="70" t="n">
        <f aca="false">AVERAGE(AC100:AN100)</f>
        <v>0.928528039573565</v>
      </c>
      <c r="AR100" s="70" t="n">
        <f aca="false">AVERAGE(E100:G100)</f>
        <v>0.978891748842457</v>
      </c>
      <c r="AS100" s="70" t="n">
        <f aca="false">AVERAGE(H100:J100)</f>
        <v>0.98721429848132</v>
      </c>
      <c r="AT100" s="70" t="n">
        <f aca="false">AVERAGE(K100:M100)</f>
        <v>0.813635590485038</v>
      </c>
      <c r="AU100" s="70" t="n">
        <f aca="false">AVERAGE(N100:P100)</f>
        <v>0.962986369384575</v>
      </c>
      <c r="AV100" s="70" t="n">
        <f aca="false">AVERAGE(Q100:S100)</f>
        <v>0.954640525964538</v>
      </c>
      <c r="AW100" s="70" t="n">
        <f aca="false">AVERAGE(T100:V100)</f>
        <v>0.99532048592324</v>
      </c>
      <c r="AX100" s="70" t="n">
        <f aca="false">AVERAGE(W100:Y100)</f>
        <v>0.999231748261101</v>
      </c>
      <c r="AY100" s="70" t="n">
        <f aca="false">AVERAGE(Z100:AB100)</f>
        <v>0.995961419130071</v>
      </c>
      <c r="AZ100" s="70" t="n">
        <f aca="false">AVERAGE(AC100:AE100)</f>
        <v>0.928528039573565</v>
      </c>
    </row>
    <row r="101" customFormat="false" ht="12.75" hidden="false" customHeight="false" outlineLevel="0" collapsed="false">
      <c r="A101" s="69" t="s">
        <v>27</v>
      </c>
      <c r="B101" s="69" t="n">
        <v>2</v>
      </c>
      <c r="C101" s="69" t="n">
        <v>91</v>
      </c>
      <c r="D101" s="70" t="n">
        <f aca="false">OphrsIn!D100/LinhrsIn!D101</f>
        <v>0.951354264923865</v>
      </c>
      <c r="E101" s="70" t="n">
        <f aca="false">OphrsIn!E100/LinhrsIn!E101</f>
        <v>0.97080586573389</v>
      </c>
      <c r="F101" s="70" t="n">
        <f aca="false">OphrsIn!F100/LinhrsIn!F101</f>
        <v>0.999267291910903</v>
      </c>
      <c r="G101" s="70" t="n">
        <f aca="false">OphrsIn!G100/LinhrsIn!G101</f>
        <v>1</v>
      </c>
      <c r="H101" s="70" t="n">
        <f aca="false">OphrsIn!H100/LinhrsIn!H101</f>
        <v>0.999722145040289</v>
      </c>
      <c r="I101" s="70" t="n">
        <v>0.965317919075145</v>
      </c>
      <c r="J101" s="70" t="n">
        <f aca="false">OphrsIn!J100/LinhrsIn!J101</f>
        <v>0.746872393661385</v>
      </c>
      <c r="K101" s="70" t="n">
        <f aca="false">OphrsIn!K100/LinhrsIn!K101</f>
        <v>0.985942404804149</v>
      </c>
      <c r="L101" s="70" t="n">
        <f aca="false">OphrsIn!L100/LinhrsIn!L101</f>
        <v>0.979553403282217</v>
      </c>
      <c r="M101" s="70" t="n">
        <f aca="false">OphrsIn!M100/LinhrsIn!M101</f>
        <v>0.986520289049472</v>
      </c>
      <c r="N101" s="70" t="n">
        <f aca="false">OphrsIn!N100/LinhrsIn!N101</f>
        <v>1</v>
      </c>
      <c r="O101" s="70" t="n">
        <f aca="false">OphrsIn!O100/LinhrsIn!O101</f>
        <v>1</v>
      </c>
      <c r="P101" s="70" t="n">
        <f aca="false">OphrsIn!P100/LinhrsIn!P101</f>
        <v>0.954717491213842</v>
      </c>
      <c r="Q101" s="70" t="n">
        <f aca="false">OphrsIn!Q100/LinhrsIn!Q101</f>
        <v>0.99878983461073</v>
      </c>
      <c r="R101" s="70" t="n">
        <f aca="false">OphrsIn!R100/LinhrsIn!R101</f>
        <v>0.998324447829398</v>
      </c>
      <c r="S101" s="70" t="n">
        <f aca="false">OphrsIn!S100/LinhrsIn!S101</f>
        <v>0.99986559139785</v>
      </c>
      <c r="T101" s="70" t="n">
        <f aca="false">OphrsIn!T100/LinhrsIn!T101</f>
        <v>0.960127813281467</v>
      </c>
      <c r="U101" s="70" t="n">
        <f aca="false">OphrsIn!U100/LinhrsIn!U101</f>
        <v>0.9998654467169</v>
      </c>
      <c r="V101" s="70" t="n">
        <f aca="false">OphrsIn!V100/LinhrsIn!V101</f>
        <v>0.990254768202701</v>
      </c>
      <c r="W101" s="70" t="n">
        <f aca="false">OphrsIn!W100/LinhrsIn!W101</f>
        <v>0.993676846495359</v>
      </c>
      <c r="X101" s="70" t="n">
        <f aca="false">OphrsIn!X100/LinhrsIn!X101</f>
        <v>0.999324598135891</v>
      </c>
      <c r="Y101" s="70" t="n">
        <f aca="false">OphrsIn!Y100/LinhrsIn!Y101</f>
        <v>0.998326593222703</v>
      </c>
      <c r="Z101" s="70" t="n">
        <f aca="false">OphrsIn!Z100/LinhrsIn!Z101</f>
        <v>0.975368791446745</v>
      </c>
      <c r="AA101" s="70" t="n">
        <f aca="false">OphrsIn!AA100/LinhrsIn!AA101</f>
        <v>0.986386998194194</v>
      </c>
      <c r="AB101" s="70" t="n">
        <f aca="false">OphrsIn!AB100/LinhrsIn!AB101</f>
        <v>0.996638881419736</v>
      </c>
      <c r="AC101" s="70" t="n">
        <f aca="false">IF(LinhrsIn!AC101&gt;0,OphrsIn!AC100/LinhrsIn!AC101,0)</f>
        <v>0.999596719989246</v>
      </c>
      <c r="AD101" s="70" t="n">
        <f aca="false">IF(LinhrsIn!AD101&gt;0,OphrsIn!AD100/LinhrsIn!AD101,0)</f>
        <v>0.985205314009662</v>
      </c>
      <c r="AE101" s="70" t="n">
        <f aca="false">IF(LinhrsIn!AE101&gt;0,OphrsIn!AE100/LinhrsIn!AE101,0)</f>
        <v>0.994191138776199</v>
      </c>
      <c r="AF101" s="70"/>
      <c r="AG101" s="70"/>
      <c r="AH101" s="70"/>
      <c r="AI101" s="70"/>
      <c r="AJ101" s="70"/>
      <c r="AK101" s="70"/>
      <c r="AL101" s="70"/>
      <c r="AM101" s="70"/>
      <c r="AN101" s="70"/>
      <c r="AO101" s="70" t="n">
        <f aca="false">AVERAGE(E101:P101)</f>
        <v>0.965726600314274</v>
      </c>
      <c r="AP101" s="70" t="n">
        <f aca="false">AVERAGE(Q101:AB101)</f>
        <v>0.991412550912806</v>
      </c>
      <c r="AQ101" s="70" t="n">
        <f aca="false">AVERAGE(AC101:AN101)</f>
        <v>0.992997724258369</v>
      </c>
      <c r="AR101" s="70" t="n">
        <f aca="false">AVERAGE(E101:G101)</f>
        <v>0.990024385881597</v>
      </c>
      <c r="AS101" s="70" t="n">
        <f aca="false">AVERAGE(H101:J101)</f>
        <v>0.903970819258939</v>
      </c>
      <c r="AT101" s="70" t="n">
        <f aca="false">AVERAGE(K101:M101)</f>
        <v>0.984005365711946</v>
      </c>
      <c r="AU101" s="70" t="n">
        <f aca="false">AVERAGE(N101:P101)</f>
        <v>0.984905830404614</v>
      </c>
      <c r="AV101" s="70" t="n">
        <f aca="false">AVERAGE(Q101:S101)</f>
        <v>0.998993291279326</v>
      </c>
      <c r="AW101" s="70" t="n">
        <f aca="false">AVERAGE(T101:V101)</f>
        <v>0.983416009400356</v>
      </c>
      <c r="AX101" s="70" t="n">
        <f aca="false">AVERAGE(W101:Y101)</f>
        <v>0.997109345951317</v>
      </c>
      <c r="AY101" s="70" t="n">
        <f aca="false">AVERAGE(Z101:AB101)</f>
        <v>0.986131557020225</v>
      </c>
      <c r="AZ101" s="70" t="n">
        <f aca="false">AVERAGE(AC101:AE101)</f>
        <v>0.992997724258369</v>
      </c>
    </row>
    <row r="102" customFormat="false" ht="12.75" hidden="false" customHeight="false" outlineLevel="0" collapsed="false">
      <c r="A102" s="69" t="s">
        <v>27</v>
      </c>
      <c r="B102" s="69" t="n">
        <v>2</v>
      </c>
      <c r="C102" s="69" t="n">
        <v>92</v>
      </c>
      <c r="D102" s="70" t="n">
        <f aca="false">OphrsIn!D101/LinhrsIn!D102</f>
        <v>0.959843686834658</v>
      </c>
      <c r="E102" s="70" t="n">
        <f aca="false">OphrsIn!E101/LinhrsIn!E102</f>
        <v>0.956580185508805</v>
      </c>
      <c r="F102" s="70" t="n">
        <f aca="false">OphrsIn!F101/LinhrsIn!F102</f>
        <v>0.9610085019056</v>
      </c>
      <c r="G102" s="70" t="n">
        <f aca="false">OphrsIn!G101/LinhrsIn!G102</f>
        <v>0.992848468492781</v>
      </c>
      <c r="H102" s="70" t="n">
        <f aca="false">OphrsIn!H101/LinhrsIn!H102</f>
        <v>0.999722145040289</v>
      </c>
      <c r="I102" s="70" t="n">
        <v>0.999865573329749</v>
      </c>
      <c r="J102" s="70" t="n">
        <f aca="false">OphrsIn!J101/LinhrsIn!J102</f>
        <v>0.969579108209474</v>
      </c>
      <c r="K102" s="70" t="n">
        <f aca="false">OphrsIn!K101/LinhrsIn!K102</f>
        <v>0.970044528403724</v>
      </c>
      <c r="L102" s="70" t="n">
        <f aca="false">OphrsIn!L101/LinhrsIn!L102</f>
        <v>0.992335619201291</v>
      </c>
      <c r="M102" s="70" t="n">
        <f aca="false">OphrsIn!M101/LinhrsIn!M102</f>
        <v>0.995824634655532</v>
      </c>
      <c r="N102" s="70" t="n">
        <f aca="false">OphrsIn!N101/LinhrsIn!N102</f>
        <v>1</v>
      </c>
      <c r="O102" s="70" t="n">
        <f aca="false">OphrsIn!O101/LinhrsIn!O102</f>
        <v>0.938032305433186</v>
      </c>
      <c r="P102" s="70" t="n">
        <f aca="false">OphrsIn!P101/LinhrsIn!P102</f>
        <v>0.972571274152142</v>
      </c>
      <c r="Q102" s="70" t="n">
        <f aca="false">OphrsIn!Q101/LinhrsIn!Q102</f>
        <v>0.993007933306441</v>
      </c>
      <c r="R102" s="70" t="n">
        <f aca="false">OphrsIn!R101/LinhrsIn!R102</f>
        <v>0.972404534606205</v>
      </c>
      <c r="S102" s="70" t="n">
        <f aca="false">OphrsIn!S101/LinhrsIn!S102</f>
        <v>0.99986559139785</v>
      </c>
      <c r="T102" s="70" t="n">
        <f aca="false">OphrsIn!T101/LinhrsIn!T102</f>
        <v>0.991794158553547</v>
      </c>
      <c r="U102" s="70" t="n">
        <f aca="false">OphrsIn!U101/LinhrsIn!U102</f>
        <v>1</v>
      </c>
      <c r="V102" s="70" t="n">
        <f aca="false">OphrsIn!V101/LinhrsIn!V102</f>
        <v>0.985269594219011</v>
      </c>
      <c r="W102" s="70" t="n">
        <f aca="false">OphrsIn!W101/LinhrsIn!W102</f>
        <v>0.993523141276481</v>
      </c>
      <c r="X102" s="70" t="n">
        <f aca="false">OphrsIn!X101/LinhrsIn!X102</f>
        <v>0.997832565700352</v>
      </c>
      <c r="Y102" s="70" t="n">
        <f aca="false">OphrsIn!Y101/LinhrsIn!Y102</f>
        <v>0.999302747176126</v>
      </c>
      <c r="Z102" s="70" t="n">
        <f aca="false">OphrsIn!Z101/LinhrsIn!Z102</f>
        <v>0.999058000269143</v>
      </c>
      <c r="AA102" s="70" t="n">
        <f aca="false">OphrsIn!AA101/LinhrsIn!AA102</f>
        <v>0.988055555555556</v>
      </c>
      <c r="AB102" s="70" t="n">
        <f aca="false">OphrsIn!AB101/LinhrsIn!AB102</f>
        <v>0.975517890772128</v>
      </c>
      <c r="AC102" s="70" t="n">
        <f aca="false">IF(LinhrsIn!AC102&gt;0,OphrsIn!AC101/LinhrsIn!AC102,0)</f>
        <v>0.986402800215401</v>
      </c>
      <c r="AD102" s="70" t="n">
        <f aca="false">IF(LinhrsIn!AD102&gt;0,OphrsIn!AD101/LinhrsIn!AD102,0)</f>
        <v>0.997280555975223</v>
      </c>
      <c r="AE102" s="70" t="n">
        <f aca="false">IF(LinhrsIn!AE102&gt;0,OphrsIn!AE101/LinhrsIn!AE102,0)</f>
        <v>0.976777515831071</v>
      </c>
      <c r="AF102" s="70"/>
      <c r="AG102" s="70"/>
      <c r="AH102" s="70"/>
      <c r="AI102" s="70"/>
      <c r="AJ102" s="70"/>
      <c r="AK102" s="70"/>
      <c r="AL102" s="70"/>
      <c r="AM102" s="70"/>
      <c r="AN102" s="70"/>
      <c r="AO102" s="70" t="n">
        <f aca="false">AVERAGE(E102:P102)</f>
        <v>0.979034362027714</v>
      </c>
      <c r="AP102" s="70" t="n">
        <f aca="false">AVERAGE(Q102:AB102)</f>
        <v>0.99130264273607</v>
      </c>
      <c r="AQ102" s="70" t="n">
        <f aca="false">AVERAGE(AC102:AN102)</f>
        <v>0.986820290673899</v>
      </c>
      <c r="AR102" s="70" t="n">
        <f aca="false">AVERAGE(E102:G102)</f>
        <v>0.970145718635728</v>
      </c>
      <c r="AS102" s="70" t="n">
        <f aca="false">AVERAGE(H102:J102)</f>
        <v>0.989722275526504</v>
      </c>
      <c r="AT102" s="70" t="n">
        <f aca="false">AVERAGE(K102:M102)</f>
        <v>0.986068260753516</v>
      </c>
      <c r="AU102" s="70" t="n">
        <f aca="false">AVERAGE(N102:P102)</f>
        <v>0.970201193195109</v>
      </c>
      <c r="AV102" s="70" t="n">
        <f aca="false">AVERAGE(Q102:S102)</f>
        <v>0.988426019770165</v>
      </c>
      <c r="AW102" s="70" t="n">
        <f aca="false">AVERAGE(T102:V102)</f>
        <v>0.992354584257519</v>
      </c>
      <c r="AX102" s="70" t="n">
        <f aca="false">AVERAGE(W102:Y102)</f>
        <v>0.99688615138432</v>
      </c>
      <c r="AY102" s="70" t="n">
        <f aca="false">AVERAGE(Z102:AB102)</f>
        <v>0.987543815532275</v>
      </c>
      <c r="AZ102" s="70" t="n">
        <f aca="false">AVERAGE(AC102:AE102)</f>
        <v>0.986820290673899</v>
      </c>
    </row>
    <row r="103" customFormat="false" ht="12.75" hidden="false" customHeight="false" outlineLevel="0" collapsed="false">
      <c r="A103" s="69" t="s">
        <v>27</v>
      </c>
      <c r="B103" s="69" t="n">
        <v>2</v>
      </c>
      <c r="C103" s="69" t="n">
        <v>93</v>
      </c>
      <c r="D103" s="70" t="n">
        <f aca="false">OphrsIn!D102/LinhrsIn!D103</f>
        <v>0.982084245076586</v>
      </c>
      <c r="E103" s="70" t="n">
        <f aca="false">OphrsIn!E102/LinhrsIn!E103</f>
        <v>0.940707725553755</v>
      </c>
      <c r="F103" s="70" t="n">
        <f aca="false">OphrsIn!F102/LinhrsIn!F103</f>
        <v>0.976693051890941</v>
      </c>
      <c r="G103" s="70" t="n">
        <f aca="false">OphrsIn!G102/LinhrsIn!G103</f>
        <v>1</v>
      </c>
      <c r="H103" s="70" t="n">
        <f aca="false">OphrsIn!H102/LinhrsIn!H103</f>
        <v>0.999722145040289</v>
      </c>
      <c r="I103" s="70" t="n">
        <v>0.999596719989246</v>
      </c>
      <c r="J103" s="70" t="n">
        <f aca="false">OphrsIn!J102/LinhrsIn!J103</f>
        <v>0.990276427281567</v>
      </c>
      <c r="K103" s="70" t="n">
        <f aca="false">OphrsIn!K102/LinhrsIn!K103</f>
        <v>0.99</v>
      </c>
      <c r="L103" s="70" t="n">
        <f aca="false">OphrsIn!L102/LinhrsIn!L103</f>
        <v>0.971589310829817</v>
      </c>
      <c r="M103" s="70" t="n">
        <f aca="false">OphrsIn!M102/LinhrsIn!M103</f>
        <v>0.996070726915521</v>
      </c>
      <c r="N103" s="70" t="n">
        <f aca="false">OphrsIn!N102/LinhrsIn!N103</f>
        <v>1</v>
      </c>
      <c r="O103" s="70" t="n">
        <f aca="false">OphrsIn!O102/LinhrsIn!O103</f>
        <v>0.973607445478539</v>
      </c>
      <c r="P103" s="70" t="n">
        <f aca="false">OphrsIn!P102/LinhrsIn!P103</f>
        <v>0.973155267772832</v>
      </c>
      <c r="Q103" s="70" t="n">
        <f aca="false">OphrsIn!Q102/LinhrsIn!Q103</f>
        <v>0.96705217859064</v>
      </c>
      <c r="R103" s="70" t="n">
        <f aca="false">OphrsIn!R102/LinhrsIn!R103</f>
        <v>0.824529991047449</v>
      </c>
      <c r="S103" s="70" t="n">
        <f aca="false">OphrsIn!S102/LinhrsIn!S103</f>
        <v>0.99986559139785</v>
      </c>
      <c r="T103" s="70" t="n">
        <f aca="false">OphrsIn!T102/LinhrsIn!T103</f>
        <v>0.98469245755636</v>
      </c>
      <c r="U103" s="70" t="n">
        <f aca="false">OphrsIn!U102/LinhrsIn!U103</f>
        <v>0.995518131196523</v>
      </c>
      <c r="V103" s="70" t="n">
        <f aca="false">OphrsIn!V102/LinhrsIn!V103</f>
        <v>0.961252502144695</v>
      </c>
      <c r="W103" s="70" t="n">
        <f aca="false">OphrsIn!W102/LinhrsIn!W103</f>
        <v>0.994639175257732</v>
      </c>
      <c r="X103" s="70" t="n">
        <f aca="false">OphrsIn!X102/LinhrsIn!X103</f>
        <v>0.996185286103542</v>
      </c>
      <c r="Y103" s="70" t="n">
        <f aca="false">OphrsIn!Y102/LinhrsIn!Y103</f>
        <v>0.946957878315133</v>
      </c>
      <c r="Z103" s="70" t="n">
        <f aca="false">OphrsIn!Z102/LinhrsIn!Z103</f>
        <v>0.951055533145085</v>
      </c>
      <c r="AA103" s="70" t="n">
        <f aca="false">OphrsIn!AA102/LinhrsIn!AA103</f>
        <v>0.983886650923739</v>
      </c>
      <c r="AB103" s="70" t="n">
        <f aca="false">OphrsIn!AB102/LinhrsIn!AB103</f>
        <v>0.990718321226796</v>
      </c>
      <c r="AC103" s="70" t="n">
        <f aca="false">IF(LinhrsIn!AC103&gt;0,OphrsIn!AC102/LinhrsIn!AC103,0)</f>
        <v>0.709907245597527</v>
      </c>
      <c r="AD103" s="70" t="n">
        <f aca="false">IF(LinhrsIn!AD103&gt;0,OphrsIn!AD102/LinhrsIn!AD103,0)</f>
        <v>0.982318271119843</v>
      </c>
      <c r="AE103" s="70" t="n">
        <f aca="false">IF(LinhrsIn!AE103&gt;0,OphrsIn!AE102/LinhrsIn!AE103,0)</f>
        <v>0.985403784101172</v>
      </c>
      <c r="AF103" s="70"/>
      <c r="AG103" s="70"/>
      <c r="AH103" s="70"/>
      <c r="AI103" s="70"/>
      <c r="AJ103" s="70"/>
      <c r="AK103" s="70"/>
      <c r="AL103" s="70"/>
      <c r="AM103" s="70"/>
      <c r="AN103" s="70"/>
      <c r="AO103" s="70" t="n">
        <f aca="false">AVERAGE(E103:P103)</f>
        <v>0.984284901729375</v>
      </c>
      <c r="AP103" s="70" t="n">
        <f aca="false">AVERAGE(Q103:AB103)</f>
        <v>0.966362808075462</v>
      </c>
      <c r="AQ103" s="70" t="n">
        <f aca="false">AVERAGE(AC103:AN103)</f>
        <v>0.892543100272847</v>
      </c>
      <c r="AR103" s="70" t="n">
        <f aca="false">AVERAGE(E103:G103)</f>
        <v>0.972466925814899</v>
      </c>
      <c r="AS103" s="70" t="n">
        <f aca="false">AVERAGE(H103:J103)</f>
        <v>0.996531764103701</v>
      </c>
      <c r="AT103" s="70" t="n">
        <f aca="false">AVERAGE(K103:M103)</f>
        <v>0.985886679248446</v>
      </c>
      <c r="AU103" s="70" t="n">
        <f aca="false">AVERAGE(N103:P103)</f>
        <v>0.982254237750457</v>
      </c>
      <c r="AV103" s="70" t="n">
        <f aca="false">AVERAGE(Q103:S103)</f>
        <v>0.930482587011979</v>
      </c>
      <c r="AW103" s="70" t="n">
        <f aca="false">AVERAGE(T103:V103)</f>
        <v>0.980487696965859</v>
      </c>
      <c r="AX103" s="70" t="n">
        <f aca="false">AVERAGE(W103:Y103)</f>
        <v>0.979260779892136</v>
      </c>
      <c r="AY103" s="70" t="n">
        <f aca="false">AVERAGE(Z103:AB103)</f>
        <v>0.975220168431874</v>
      </c>
      <c r="AZ103" s="70" t="n">
        <f aca="false">AVERAGE(AC103:AE103)</f>
        <v>0.892543100272847</v>
      </c>
    </row>
    <row r="104" customFormat="false" ht="12.75" hidden="false" customHeight="false" outlineLevel="0" collapsed="false">
      <c r="A104" s="69" t="s">
        <v>27</v>
      </c>
      <c r="B104" s="69" t="n">
        <v>2</v>
      </c>
      <c r="C104" s="69" t="n">
        <v>94</v>
      </c>
      <c r="D104" s="70" t="n">
        <f aca="false">OphrsIn!D103/LinhrsIn!D104</f>
        <v>0.815014852822036</v>
      </c>
      <c r="E104" s="70" t="n">
        <f aca="false">OphrsIn!E103/LinhrsIn!E104</f>
        <v>0.989247311827957</v>
      </c>
      <c r="F104" s="70" t="n">
        <f aca="false">OphrsIn!F103/LinhrsIn!F104</f>
        <v>0.999706701862443</v>
      </c>
      <c r="G104" s="70" t="n">
        <f aca="false">OphrsIn!G103/LinhrsIn!G104</f>
        <v>0.945833333333333</v>
      </c>
      <c r="H104" s="70" t="n">
        <f aca="false">OphrsIn!H103/LinhrsIn!H104</f>
        <v>0.990275076410114</v>
      </c>
      <c r="I104" s="70" t="n">
        <v>0.949186718644979</v>
      </c>
      <c r="J104" s="70" t="n">
        <f aca="false">OphrsIn!J103/LinhrsIn!J104</f>
        <v>0.971107098208085</v>
      </c>
      <c r="K104" s="70" t="n">
        <f aca="false">OphrsIn!K103/LinhrsIn!K104</f>
        <v>0.999729437229437</v>
      </c>
      <c r="L104" s="70" t="n">
        <f aca="false">OphrsIn!L103/LinhrsIn!L104</f>
        <v>0.99663842947425</v>
      </c>
      <c r="M104" s="70" t="n">
        <f aca="false">OphrsIn!M103/LinhrsIn!M104</f>
        <v>0.996526330415451</v>
      </c>
      <c r="N104" s="70" t="n">
        <f aca="false">OphrsIn!N103/LinhrsIn!N104</f>
        <v>1</v>
      </c>
      <c r="O104" s="70" t="n">
        <f aca="false">OphrsIn!O103/LinhrsIn!O104</f>
        <v>0.973607445478539</v>
      </c>
      <c r="P104" s="70" t="n">
        <f aca="false">OphrsIn!P103/LinhrsIn!P104</f>
        <v>0.984246667564292</v>
      </c>
      <c r="Q104" s="70" t="n">
        <f aca="false">OphrsIn!Q103/LinhrsIn!Q104</f>
        <v>0.983998924297432</v>
      </c>
      <c r="R104" s="70" t="n">
        <f aca="false">OphrsIn!R103/LinhrsIn!R104</f>
        <v>0.982126764794233</v>
      </c>
      <c r="S104" s="70" t="n">
        <f aca="false">OphrsIn!S103/LinhrsIn!S104</f>
        <v>0.99986559139785</v>
      </c>
      <c r="T104" s="70" t="n">
        <f aca="false">OphrsIn!T103/LinhrsIn!T104</f>
        <v>0.997357808371576</v>
      </c>
      <c r="U104" s="70" t="n">
        <f aca="false">OphrsIn!U103/LinhrsIn!U104</f>
        <v>0.985213066272348</v>
      </c>
      <c r="V104" s="70" t="n">
        <f aca="false">OphrsIn!V103/LinhrsIn!V104</f>
        <v>0.709143968871595</v>
      </c>
      <c r="W104" s="70" t="n">
        <f aca="false">OphrsIn!W103/LinhrsIn!W104</f>
        <v>0.647124667692738</v>
      </c>
      <c r="X104" s="70" t="n">
        <f aca="false">OphrsIn!X103/LinhrsIn!X104</f>
        <v>0.99432585787625</v>
      </c>
      <c r="Y104" s="70" t="n">
        <f aca="false">OphrsIn!Y103/LinhrsIn!Y104</f>
        <v>0.988005578800558</v>
      </c>
      <c r="Z104" s="70" t="n">
        <f aca="false">OphrsIn!Z103/LinhrsIn!Z104</f>
        <v>0.990159072526287</v>
      </c>
      <c r="AA104" s="70" t="n">
        <f aca="false">OphrsIn!AA103/LinhrsIn!AA104</f>
        <v>1</v>
      </c>
      <c r="AB104" s="70" t="n">
        <f aca="false">OphrsIn!AB103/LinhrsIn!AB104</f>
        <v>0.993816373168437</v>
      </c>
      <c r="AC104" s="70" t="n">
        <f aca="false">IF(LinhrsIn!AC104&gt;0,OphrsIn!AC103/LinhrsIn!AC104,0)</f>
        <v>0.99986559139785</v>
      </c>
      <c r="AD104" s="70" t="n">
        <f aca="false">IF(LinhrsIn!AD104&gt;0,OphrsIn!AD103/LinhrsIn!AD104,0)</f>
        <v>0.996374074633631</v>
      </c>
      <c r="AE104" s="70" t="n">
        <f aca="false">IF(LinhrsIn!AE104&gt;0,OphrsIn!AE103/LinhrsIn!AE104,0)</f>
        <v>0.99343837191835</v>
      </c>
      <c r="AF104" s="70"/>
      <c r="AG104" s="70"/>
      <c r="AH104" s="70"/>
      <c r="AI104" s="70"/>
      <c r="AJ104" s="70"/>
      <c r="AK104" s="70"/>
      <c r="AL104" s="70"/>
      <c r="AM104" s="70"/>
      <c r="AN104" s="70"/>
      <c r="AO104" s="70" t="n">
        <f aca="false">AVERAGE(E104:P104)</f>
        <v>0.983008712537407</v>
      </c>
      <c r="AP104" s="70" t="n">
        <f aca="false">AVERAGE(Q104:AB104)</f>
        <v>0.939261472839109</v>
      </c>
      <c r="AQ104" s="70" t="n">
        <f aca="false">AVERAGE(AC104:AN104)</f>
        <v>0.996559345983277</v>
      </c>
      <c r="AR104" s="70" t="n">
        <f aca="false">AVERAGE(E104:G104)</f>
        <v>0.978262449007911</v>
      </c>
      <c r="AS104" s="70" t="n">
        <f aca="false">AVERAGE(H104:J104)</f>
        <v>0.970189631087726</v>
      </c>
      <c r="AT104" s="70" t="n">
        <f aca="false">AVERAGE(K104:M104)</f>
        <v>0.997631399039713</v>
      </c>
      <c r="AU104" s="70" t="n">
        <f aca="false">AVERAGE(N104:P104)</f>
        <v>0.985951371014277</v>
      </c>
      <c r="AV104" s="70" t="n">
        <f aca="false">AVERAGE(Q104:S104)</f>
        <v>0.988663760163171</v>
      </c>
      <c r="AW104" s="70" t="n">
        <f aca="false">AVERAGE(T104:V104)</f>
        <v>0.89723828117184</v>
      </c>
      <c r="AX104" s="70" t="n">
        <f aca="false">AVERAGE(W104:Y104)</f>
        <v>0.876485368123182</v>
      </c>
      <c r="AY104" s="70" t="n">
        <f aca="false">AVERAGE(Z104:AB104)</f>
        <v>0.994658481898241</v>
      </c>
      <c r="AZ104" s="70" t="n">
        <f aca="false">AVERAGE(AC104:AE104)</f>
        <v>0.996559345983277</v>
      </c>
    </row>
    <row r="105" customFormat="false" ht="12.75" hidden="false" customHeight="false" outlineLevel="0" collapsed="false">
      <c r="A105" s="69" t="s">
        <v>27</v>
      </c>
      <c r="B105" s="69" t="n">
        <v>2</v>
      </c>
      <c r="C105" s="69" t="n">
        <v>95</v>
      </c>
      <c r="D105" s="70" t="n">
        <f aca="false">OphrsIn!D104/LinhrsIn!D105</f>
        <v>0.945290392130441</v>
      </c>
      <c r="E105" s="70" t="n">
        <f aca="false">OphrsIn!E104/LinhrsIn!E105</f>
        <v>0.982895622895623</v>
      </c>
      <c r="F105" s="70" t="n">
        <f aca="false">OphrsIn!F104/LinhrsIn!F105</f>
        <v>0.978888725993256</v>
      </c>
      <c r="G105" s="70" t="n">
        <f aca="false">OphrsIn!G104/LinhrsIn!G105</f>
        <v>0.926244952893674</v>
      </c>
      <c r="H105" s="70" t="n">
        <f aca="false">OphrsIn!H104/LinhrsIn!H105</f>
        <v>1</v>
      </c>
      <c r="I105" s="70" t="n">
        <v>0.986691759645114</v>
      </c>
      <c r="J105" s="70" t="n">
        <f aca="false">OphrsIn!J104/LinhrsIn!J105</f>
        <v>0.966800944575636</v>
      </c>
      <c r="K105" s="70" t="n">
        <f aca="false">OphrsIn!K104/LinhrsIn!K105</f>
        <v>0.996087953595036</v>
      </c>
      <c r="L105" s="70" t="n">
        <f aca="false">OphrsIn!L104/LinhrsIn!L105</f>
        <v>0.978345662407532</v>
      </c>
      <c r="M105" s="70" t="n">
        <f aca="false">OphrsIn!M104/LinhrsIn!M105</f>
        <v>0.954202736665736</v>
      </c>
      <c r="N105" s="70" t="n">
        <f aca="false">OphrsIn!N104/LinhrsIn!N105</f>
        <v>1</v>
      </c>
      <c r="O105" s="70" t="n">
        <f aca="false">OphrsIn!O104/LinhrsIn!O105</f>
        <v>0.916399609864846</v>
      </c>
      <c r="P105" s="70" t="n">
        <f aca="false">OphrsIn!P104/LinhrsIn!P105</f>
        <v>0.980167296276309</v>
      </c>
      <c r="Q105" s="70" t="n">
        <f aca="false">OphrsIn!Q104/LinhrsIn!Q105</f>
        <v>0.90560709963695</v>
      </c>
      <c r="R105" s="70" t="n">
        <f aca="false">OphrsIn!R104/LinhrsIn!R105</f>
        <v>0.737509321401939</v>
      </c>
      <c r="S105" s="70" t="n">
        <f aca="false">OphrsIn!S104/LinhrsIn!S105</f>
        <v>0.952144105390509</v>
      </c>
      <c r="T105" s="70" t="n">
        <f aca="false">OphrsIn!T104/LinhrsIn!T105</f>
        <v>0.890573594621656</v>
      </c>
      <c r="U105" s="70" t="n">
        <f aca="false">OphrsIn!U104/LinhrsIn!U105</f>
        <v>0.806638020447474</v>
      </c>
      <c r="V105" s="70" t="n">
        <f aca="false">OphrsIn!V104/LinhrsIn!V105</f>
        <v>0.96817864619679</v>
      </c>
      <c r="W105" s="70" t="n">
        <f aca="false">OphrsIn!W104/LinhrsIn!W105</f>
        <v>0.182800109379273</v>
      </c>
      <c r="X105" s="70" t="n">
        <f aca="false">OphrsIn!X104/LinhrsIn!X105</f>
        <v>0</v>
      </c>
      <c r="Y105" s="70" t="n">
        <f aca="false">OphrsIn!Y104/LinhrsIn!Y105</f>
        <v>0</v>
      </c>
      <c r="Z105" s="70" t="n">
        <f aca="false">OphrsIn!Z104/LinhrsIn!Z105</f>
        <v>0.000404967602591793</v>
      </c>
      <c r="AA105" s="70" t="n">
        <f aca="false">OphrsIn!AA104/LinhrsIn!AA105</f>
        <v>0.00111126545353521</v>
      </c>
      <c r="AB105" s="70" t="n">
        <f aca="false">OphrsIn!AB104/LinhrsIn!AB105</f>
        <v>0.000377643504531722</v>
      </c>
      <c r="AC105" s="70" t="n">
        <f aca="false">IF(LinhrsIn!AC105&gt;0,OphrsIn!AC104/LinhrsIn!AC105,0)</f>
        <v>0.424209818426362</v>
      </c>
      <c r="AD105" s="70" t="n">
        <f aca="false">IF(LinhrsIn!AD105&gt;0,OphrsIn!AD104/LinhrsIn!AD105,0)</f>
        <v>0.996221281741233</v>
      </c>
      <c r="AE105" s="70" t="n">
        <f aca="false">IF(LinhrsIn!AE105&gt;0,OphrsIn!AE104/LinhrsIn!AE105,0)</f>
        <v>0.995077010386237</v>
      </c>
      <c r="AF105" s="70"/>
      <c r="AG105" s="70"/>
      <c r="AH105" s="70"/>
      <c r="AI105" s="70"/>
      <c r="AJ105" s="70"/>
      <c r="AK105" s="70"/>
      <c r="AL105" s="70"/>
      <c r="AM105" s="70"/>
      <c r="AN105" s="70"/>
      <c r="AO105" s="70" t="n">
        <f aca="false">AVERAGE(E105:P105)</f>
        <v>0.972227105401064</v>
      </c>
      <c r="AP105" s="70" t="n">
        <f aca="false">AVERAGE(Q105:AB105)</f>
        <v>0.453778731136271</v>
      </c>
      <c r="AQ105" s="70" t="n">
        <f aca="false">AVERAGE(AC105:AN105)</f>
        <v>0.805169370184611</v>
      </c>
      <c r="AR105" s="70" t="n">
        <f aca="false">AVERAGE(E105:G105)</f>
        <v>0.962676433927518</v>
      </c>
      <c r="AS105" s="70" t="n">
        <f aca="false">AVERAGE(H105:J105)</f>
        <v>0.984497568073583</v>
      </c>
      <c r="AT105" s="70" t="n">
        <f aca="false">AVERAGE(K105:M105)</f>
        <v>0.976212117556101</v>
      </c>
      <c r="AU105" s="70" t="n">
        <f aca="false">AVERAGE(N105:P105)</f>
        <v>0.965522302047052</v>
      </c>
      <c r="AV105" s="70" t="n">
        <f aca="false">AVERAGE(Q105:S105)</f>
        <v>0.865086842143133</v>
      </c>
      <c r="AW105" s="70" t="n">
        <f aca="false">AVERAGE(T105:V105)</f>
        <v>0.888463420421974</v>
      </c>
      <c r="AX105" s="70" t="n">
        <f aca="false">AVERAGE(W105:Y105)</f>
        <v>0.0609333697930909</v>
      </c>
      <c r="AY105" s="70" t="n">
        <f aca="false">AVERAGE(Z105:AB105)</f>
        <v>0.000631292186886243</v>
      </c>
      <c r="AZ105" s="70" t="n">
        <f aca="false">AVERAGE(AC105:AE105)</f>
        <v>0.805169370184611</v>
      </c>
    </row>
    <row r="106" customFormat="false" ht="12.75" hidden="false" customHeight="false" outlineLevel="0" collapsed="false">
      <c r="A106" s="69" t="s">
        <v>27</v>
      </c>
      <c r="B106" s="69" t="n">
        <v>2</v>
      </c>
      <c r="C106" s="69" t="n">
        <v>96</v>
      </c>
      <c r="D106" s="70" t="n">
        <f aca="false">OphrsIn!D105/LinhrsIn!D106</f>
        <v>0.965907559628082</v>
      </c>
      <c r="E106" s="70" t="n">
        <f aca="false">OphrsIn!E105/LinhrsIn!E106</f>
        <v>0.986557332974862</v>
      </c>
      <c r="F106" s="70" t="n">
        <f aca="false">OphrsIn!F105/LinhrsIn!F106</f>
        <v>0.997800586510264</v>
      </c>
      <c r="G106" s="70" t="n">
        <f aca="false">OphrsIn!G105/LinhrsIn!G106</f>
        <v>0.999327956989247</v>
      </c>
      <c r="H106" s="70" t="n">
        <f aca="false">OphrsIn!H105/LinhrsIn!H106</f>
        <v>1</v>
      </c>
      <c r="I106" s="70" t="n">
        <v>0.753133000943269</v>
      </c>
      <c r="J106" s="70" t="n">
        <f aca="false">OphrsIn!J105/LinhrsIn!J106</f>
        <v>0.983469926378664</v>
      </c>
      <c r="K106" s="70" t="n">
        <f aca="false">OphrsIn!K105/LinhrsIn!K106</f>
        <v>0.596394873961414</v>
      </c>
      <c r="L106" s="70" t="n">
        <f aca="false">OphrsIn!L105/LinhrsIn!L106</f>
        <v>0.668818071803146</v>
      </c>
      <c r="M106" s="70" t="n">
        <f aca="false">OphrsIn!M105/LinhrsIn!M106</f>
        <v>0.976375764313508</v>
      </c>
      <c r="N106" s="70" t="n">
        <f aca="false">OphrsIn!N105/LinhrsIn!N106</f>
        <v>1</v>
      </c>
      <c r="O106" s="70" t="n">
        <f aca="false">OphrsIn!O105/LinhrsIn!O106</f>
        <v>0.942769829142937</v>
      </c>
      <c r="P106" s="70" t="n">
        <f aca="false">OphrsIn!P105/LinhrsIn!P106</f>
        <v>0.690033898305085</v>
      </c>
      <c r="Q106" s="70" t="n">
        <f aca="false">OphrsIn!Q105/LinhrsIn!Q106</f>
        <v>0.979026620059156</v>
      </c>
      <c r="R106" s="70" t="n">
        <f aca="false">OphrsIn!R105/LinhrsIn!R106</f>
        <v>0.997165871121718</v>
      </c>
      <c r="S106" s="70" t="n">
        <f aca="false">OphrsIn!S105/LinhrsIn!S106</f>
        <v>1</v>
      </c>
      <c r="T106" s="70" t="n">
        <f aca="false">OphrsIn!T105/LinhrsIn!T106</f>
        <v>0.990678909293267</v>
      </c>
      <c r="U106" s="70" t="n">
        <f aca="false">OphrsIn!U105/LinhrsIn!U106</f>
        <v>0.967464372143049</v>
      </c>
      <c r="V106" s="70" t="n">
        <f aca="false">OphrsIn!V105/LinhrsIn!V106</f>
        <v>0.992761692650334</v>
      </c>
      <c r="W106" s="70" t="n">
        <f aca="false">OphrsIn!W105/LinhrsIn!W106</f>
        <v>0.809068891280947</v>
      </c>
      <c r="X106" s="70" t="n">
        <f aca="false">OphrsIn!X105/LinhrsIn!X106</f>
        <v>0</v>
      </c>
      <c r="Y106" s="70" t="n">
        <f aca="false">OphrsIn!Y105/LinhrsIn!Y106</f>
        <v>0.0258911154460011</v>
      </c>
      <c r="Z106" s="70" t="n">
        <f aca="false">OphrsIn!Z105/LinhrsIn!Z106</f>
        <v>0.877946921729759</v>
      </c>
      <c r="AA106" s="70" t="n">
        <f aca="false">OphrsIn!AA105/LinhrsIn!AA106</f>
        <v>0.999861111111111</v>
      </c>
      <c r="AB106" s="70" t="n">
        <f aca="false">OphrsIn!AB105/LinhrsIn!AB106</f>
        <v>0.997440043115063</v>
      </c>
      <c r="AC106" s="70" t="n">
        <f aca="false">IF(LinhrsIn!AC106&gt;0,OphrsIn!AC105/LinhrsIn!AC106,0)</f>
        <v>0.999731182795699</v>
      </c>
      <c r="AD106" s="70" t="n">
        <f aca="false">IF(LinhrsIn!AD106&gt;0,OphrsIn!AD105/LinhrsIn!AD106,0)</f>
        <v>0.9909200968523</v>
      </c>
      <c r="AE106" s="70" t="n">
        <f aca="false">IF(LinhrsIn!AE106&gt;0,OphrsIn!AE105/LinhrsIn!AE106,0)</f>
        <v>0.988911386166205</v>
      </c>
      <c r="AF106" s="70"/>
      <c r="AG106" s="70"/>
      <c r="AH106" s="70"/>
      <c r="AI106" s="70"/>
      <c r="AJ106" s="70"/>
      <c r="AK106" s="70"/>
      <c r="AL106" s="70"/>
      <c r="AM106" s="70"/>
      <c r="AN106" s="70"/>
      <c r="AO106" s="70" t="n">
        <f aca="false">AVERAGE(E106:P106)</f>
        <v>0.882890103443533</v>
      </c>
      <c r="AP106" s="70" t="n">
        <f aca="false">AVERAGE(Q106:AB106)</f>
        <v>0.803108795662534</v>
      </c>
      <c r="AQ106" s="70" t="n">
        <f aca="false">AVERAGE(AC106:AN106)</f>
        <v>0.993187555271402</v>
      </c>
      <c r="AR106" s="70" t="n">
        <f aca="false">AVERAGE(E106:G106)</f>
        <v>0.994561958824791</v>
      </c>
      <c r="AS106" s="70" t="n">
        <f aca="false">AVERAGE(H106:J106)</f>
        <v>0.912200975773978</v>
      </c>
      <c r="AT106" s="70" t="n">
        <f aca="false">AVERAGE(K106:M106)</f>
        <v>0.747196236692689</v>
      </c>
      <c r="AU106" s="70" t="n">
        <f aca="false">AVERAGE(N106:P106)</f>
        <v>0.877601242482674</v>
      </c>
      <c r="AV106" s="70" t="n">
        <f aca="false">AVERAGE(Q106:S106)</f>
        <v>0.992064163726958</v>
      </c>
      <c r="AW106" s="70" t="n">
        <f aca="false">AVERAGE(T106:V106)</f>
        <v>0.983634991362217</v>
      </c>
      <c r="AX106" s="70" t="n">
        <f aca="false">AVERAGE(W106:Y106)</f>
        <v>0.278320002242316</v>
      </c>
      <c r="AY106" s="70" t="n">
        <f aca="false">AVERAGE(Z106:AB106)</f>
        <v>0.958416025318644</v>
      </c>
      <c r="AZ106" s="70" t="n">
        <f aca="false">AVERAGE(AC106:AE106)</f>
        <v>0.993187555271402</v>
      </c>
    </row>
    <row r="107" customFormat="false" ht="12.75" hidden="false" customHeight="false" outlineLevel="0" collapsed="false">
      <c r="A107" s="69" t="s">
        <v>27</v>
      </c>
      <c r="B107" s="69" t="n">
        <v>2</v>
      </c>
      <c r="C107" s="69" t="n">
        <v>97</v>
      </c>
      <c r="D107" s="70" t="n">
        <f aca="false">OphrsIn!D106/LinhrsIn!D107</f>
        <v>0.999056730898801</v>
      </c>
      <c r="E107" s="70" t="n">
        <f aca="false">OphrsIn!E106/LinhrsIn!E107</f>
        <v>0.995563919881705</v>
      </c>
      <c r="F107" s="70" t="n">
        <f aca="false">OphrsIn!F106/LinhrsIn!F107</f>
        <v>0.998974058332112</v>
      </c>
      <c r="G107" s="70" t="n">
        <f aca="false">OphrsIn!G106/LinhrsIn!G107</f>
        <v>0.99986559139785</v>
      </c>
      <c r="H107" s="70" t="n">
        <f aca="false">OphrsIn!H106/LinhrsIn!H107</f>
        <v>0.977901320361362</v>
      </c>
      <c r="I107" s="70" t="n">
        <v>0.984944212931846</v>
      </c>
      <c r="J107" s="70" t="n">
        <f aca="false">OphrsIn!J106/LinhrsIn!J107</f>
        <v>0.979577660461239</v>
      </c>
      <c r="K107" s="70" t="n">
        <f aca="false">OphrsIn!K106/LinhrsIn!K107</f>
        <v>0.909458912427473</v>
      </c>
      <c r="L107" s="70" t="n">
        <f aca="false">OphrsIn!L106/LinhrsIn!L107</f>
        <v>0.956568508807315</v>
      </c>
      <c r="M107" s="70" t="n">
        <f aca="false">OphrsIn!M106/LinhrsIn!M107</f>
        <v>0.997498262682418</v>
      </c>
      <c r="N107" s="70" t="n">
        <f aca="false">OphrsIn!N106/LinhrsIn!N107</f>
        <v>1</v>
      </c>
      <c r="O107" s="70" t="n">
        <f aca="false">OphrsIn!O106/LinhrsIn!O107</f>
        <v>0.997214096670846</v>
      </c>
      <c r="P107" s="70" t="n">
        <f aca="false">OphrsIn!P106/LinhrsIn!P107</f>
        <v>0.946901465250706</v>
      </c>
      <c r="Q107" s="70" t="n">
        <f aca="false">OphrsIn!Q106/LinhrsIn!Q107</f>
        <v>0.949428379287155</v>
      </c>
      <c r="R107" s="70" t="n">
        <f aca="false">OphrsIn!R106/LinhrsIn!R107</f>
        <v>0.687602566015217</v>
      </c>
      <c r="S107" s="70" t="n">
        <f aca="false">OphrsIn!S106/LinhrsIn!S107</f>
        <v>0.958193305551822</v>
      </c>
      <c r="T107" s="70" t="n">
        <f aca="false">OphrsIn!T106/LinhrsIn!T107</f>
        <v>0.99568785644735</v>
      </c>
      <c r="U107" s="70" t="n">
        <f aca="false">OphrsIn!U106/LinhrsIn!U107</f>
        <v>0.994085226508939</v>
      </c>
      <c r="V107" s="70" t="n">
        <f aca="false">OphrsIn!V106/LinhrsIn!V107</f>
        <v>0.610748723766307</v>
      </c>
      <c r="W107" s="70" t="n">
        <f aca="false">OphrsIn!W106/LinhrsIn!W107</f>
        <v>0.0210369163952226</v>
      </c>
      <c r="X107" s="70" t="n">
        <f aca="false">OphrsIn!X106/LinhrsIn!X107</f>
        <v>1</v>
      </c>
      <c r="Y107" s="70" t="n">
        <f aca="false">OphrsIn!Y106/LinhrsIn!Y107</f>
        <v>1</v>
      </c>
      <c r="Z107" s="70" t="n">
        <f aca="false">OphrsIn!Z106/LinhrsIn!Z107</f>
        <v>1</v>
      </c>
      <c r="AA107" s="70" t="n">
        <f aca="false">OphrsIn!AA106/LinhrsIn!AA107</f>
        <v>0.999861111111111</v>
      </c>
      <c r="AB107" s="70" t="n">
        <f aca="false">OphrsIn!AB106/LinhrsIn!AB107</f>
        <v>0.996773326162947</v>
      </c>
      <c r="AC107" s="70" t="n">
        <f aca="false">IF(LinhrsIn!AC107&gt;0,OphrsIn!AC106/LinhrsIn!AC107,0)</f>
        <v>1</v>
      </c>
      <c r="AD107" s="70" t="n">
        <f aca="false">IF(LinhrsIn!AD107&gt;0,OphrsIn!AD106/LinhrsIn!AD107,0)</f>
        <v>0.984131781774218</v>
      </c>
      <c r="AE107" s="70" t="n">
        <f aca="false">IF(LinhrsIn!AE107&gt;0,OphrsIn!AE106/LinhrsIn!AE107,0)</f>
        <v>0.995565382302758</v>
      </c>
      <c r="AF107" s="70"/>
      <c r="AG107" s="70"/>
      <c r="AH107" s="70"/>
      <c r="AI107" s="70"/>
      <c r="AJ107" s="70"/>
      <c r="AK107" s="70"/>
      <c r="AL107" s="70"/>
      <c r="AM107" s="70"/>
      <c r="AN107" s="70"/>
      <c r="AO107" s="70" t="n">
        <f aca="false">AVERAGE(E107:P107)</f>
        <v>0.978705667433739</v>
      </c>
      <c r="AP107" s="70" t="n">
        <f aca="false">AVERAGE(Q107:AB107)</f>
        <v>0.851118117603839</v>
      </c>
      <c r="AQ107" s="70" t="n">
        <f aca="false">AVERAGE(AC107:AN107)</f>
        <v>0.993232388025659</v>
      </c>
      <c r="AR107" s="70" t="n">
        <f aca="false">AVERAGE(E107:G107)</f>
        <v>0.998134523203889</v>
      </c>
      <c r="AS107" s="70" t="n">
        <f aca="false">AVERAGE(H107:J107)</f>
        <v>0.980807731251482</v>
      </c>
      <c r="AT107" s="70" t="n">
        <f aca="false">AVERAGE(K107:M107)</f>
        <v>0.954508561305735</v>
      </c>
      <c r="AU107" s="70" t="n">
        <f aca="false">AVERAGE(N107:P107)</f>
        <v>0.98137185397385</v>
      </c>
      <c r="AV107" s="70" t="n">
        <f aca="false">AVERAGE(Q107:S107)</f>
        <v>0.865074750284731</v>
      </c>
      <c r="AW107" s="70" t="n">
        <f aca="false">AVERAGE(T107:V107)</f>
        <v>0.866840602240866</v>
      </c>
      <c r="AX107" s="70" t="n">
        <f aca="false">AVERAGE(W107:Y107)</f>
        <v>0.673678972131741</v>
      </c>
      <c r="AY107" s="70" t="n">
        <f aca="false">AVERAGE(Z107:AB107)</f>
        <v>0.998878145758019</v>
      </c>
      <c r="AZ107" s="70" t="n">
        <f aca="false">AVERAGE(AC107:AE107)</f>
        <v>0.993232388025659</v>
      </c>
    </row>
    <row r="108" customFormat="false" ht="12.75" hidden="false" customHeight="false" outlineLevel="0" collapsed="false">
      <c r="A108" s="69" t="s">
        <v>27</v>
      </c>
      <c r="B108" s="69" t="n">
        <v>2</v>
      </c>
      <c r="C108" s="69" t="n">
        <v>98</v>
      </c>
      <c r="D108" s="70" t="n">
        <f aca="false">OphrsIn!D107/LinhrsIn!D108</f>
        <v>0.999460989085029</v>
      </c>
      <c r="E108" s="70" t="n">
        <f aca="false">OphrsIn!E107/LinhrsIn!E108</f>
        <v>0.98628847963436</v>
      </c>
      <c r="F108" s="70" t="n">
        <f aca="false">OphrsIn!F107/LinhrsIn!F108</f>
        <v>0.190144048521607</v>
      </c>
      <c r="G108" s="70" t="n">
        <f aca="false">OphrsIn!G107/LinhrsIn!G108</f>
        <v>0.89407296894073</v>
      </c>
      <c r="H108" s="70" t="n">
        <f aca="false">OphrsIn!H107/LinhrsIn!H108</f>
        <v>0.979852716409615</v>
      </c>
      <c r="I108" s="70" t="n">
        <v>0.935206344938836</v>
      </c>
      <c r="J108" s="70" t="n">
        <f aca="false">OphrsIn!J107/LinhrsIn!J108</f>
        <v>0.785466166458246</v>
      </c>
      <c r="K108" s="70" t="n">
        <f aca="false">OphrsIn!K107/LinhrsIn!K108</f>
        <v>0.987722611980572</v>
      </c>
      <c r="L108" s="70" t="n">
        <f aca="false">OphrsIn!L107/LinhrsIn!L108</f>
        <v>0.618169582772544</v>
      </c>
      <c r="M108" s="70" t="n">
        <f aca="false">OphrsIn!M107/LinhrsIn!M108</f>
        <v>0.991384102279044</v>
      </c>
      <c r="N108" s="70" t="n">
        <f aca="false">OphrsIn!N107/LinhrsIn!N108</f>
        <v>1</v>
      </c>
      <c r="O108" s="70" t="n">
        <f aca="false">OphrsIn!O107/LinhrsIn!O108</f>
        <v>0.981455660903514</v>
      </c>
      <c r="P108" s="70" t="n">
        <f aca="false">OphrsIn!P107/LinhrsIn!P108</f>
        <v>0.999596774193548</v>
      </c>
      <c r="Q108" s="70" t="n">
        <f aca="false">OphrsIn!Q107/LinhrsIn!Q108</f>
        <v>0.541082974137931</v>
      </c>
      <c r="R108" s="70" t="n">
        <f aca="false">OphrsIn!R107/LinhrsIn!R108</f>
        <v>0.997015370840173</v>
      </c>
      <c r="S108" s="70" t="n">
        <f aca="false">OphrsIn!S107/LinhrsIn!S108</f>
        <v>0.999731182795699</v>
      </c>
      <c r="T108" s="70" t="n">
        <f aca="false">OphrsIn!T107/LinhrsIn!T108</f>
        <v>0.969140950792327</v>
      </c>
      <c r="U108" s="70" t="n">
        <f aca="false">OphrsIn!U107/LinhrsIn!U108</f>
        <v>0.697536680576121</v>
      </c>
      <c r="V108" s="70" t="n">
        <f aca="false">OphrsIn!V107/LinhrsIn!V108</f>
        <v>0.994300013902405</v>
      </c>
      <c r="W108" s="70" t="n">
        <f aca="false">OphrsIn!W107/LinhrsIn!W108</f>
        <v>0.904107744107744</v>
      </c>
      <c r="X108" s="70" t="n">
        <f aca="false">OphrsIn!X107/LinhrsIn!X108</f>
        <v>0.918063818280151</v>
      </c>
      <c r="Y108" s="70" t="n">
        <f aca="false">OphrsIn!Y107/LinhrsIn!Y108</f>
        <v>0.974004192872117</v>
      </c>
      <c r="Z108" s="70" t="n">
        <f aca="false">OphrsIn!Z107/LinhrsIn!Z108</f>
        <v>0.99986555525679</v>
      </c>
      <c r="AA108" s="70" t="n">
        <f aca="false">OphrsIn!AA107/LinhrsIn!AA108</f>
        <v>1</v>
      </c>
      <c r="AB108" s="70" t="n">
        <f aca="false">OphrsIn!AB107/LinhrsIn!AB108</f>
        <v>0.995159989244421</v>
      </c>
      <c r="AC108" s="70" t="n">
        <f aca="false">IF(LinhrsIn!AC108&gt;0,OphrsIn!AC107/LinhrsIn!AC108,0)</f>
        <v>0.993948359332975</v>
      </c>
      <c r="AD108" s="70" t="n">
        <f aca="false">IF(LinhrsIn!AD108&gt;0,OphrsIn!AD107/LinhrsIn!AD108,0)</f>
        <v>0.995012845700468</v>
      </c>
      <c r="AE108" s="70" t="n">
        <f aca="false">IF(LinhrsIn!AE108&gt;0,OphrsIn!AE107/LinhrsIn!AE108,0)</f>
        <v>0.994393012730289</v>
      </c>
      <c r="AF108" s="70"/>
      <c r="AG108" s="70"/>
      <c r="AH108" s="70"/>
      <c r="AI108" s="70"/>
      <c r="AJ108" s="70"/>
      <c r="AK108" s="70"/>
      <c r="AL108" s="70"/>
      <c r="AM108" s="70"/>
      <c r="AN108" s="70"/>
      <c r="AO108" s="70" t="n">
        <f aca="false">AVERAGE(E108:P108)</f>
        <v>0.862446621419385</v>
      </c>
      <c r="AP108" s="70" t="n">
        <f aca="false">AVERAGE(Q108:AB108)</f>
        <v>0.91583403940049</v>
      </c>
      <c r="AQ108" s="70" t="n">
        <f aca="false">AVERAGE(AC108:AN108)</f>
        <v>0.994451405921244</v>
      </c>
      <c r="AR108" s="70" t="n">
        <f aca="false">AVERAGE(E108:G108)</f>
        <v>0.690168499032232</v>
      </c>
      <c r="AS108" s="70" t="n">
        <f aca="false">AVERAGE(H108:J108)</f>
        <v>0.900175075935566</v>
      </c>
      <c r="AT108" s="70" t="n">
        <f aca="false">AVERAGE(K108:M108)</f>
        <v>0.865758765677387</v>
      </c>
      <c r="AU108" s="70" t="n">
        <f aca="false">AVERAGE(N108:P108)</f>
        <v>0.993684145032354</v>
      </c>
      <c r="AV108" s="70" t="n">
        <f aca="false">AVERAGE(Q108:S108)</f>
        <v>0.845943175924601</v>
      </c>
      <c r="AW108" s="70" t="n">
        <f aca="false">AVERAGE(T108:V108)</f>
        <v>0.886992548423618</v>
      </c>
      <c r="AX108" s="70" t="n">
        <f aca="false">AVERAGE(W108:Y108)</f>
        <v>0.932058585086671</v>
      </c>
      <c r="AY108" s="70" t="n">
        <f aca="false">AVERAGE(Z108:AB108)</f>
        <v>0.99834184816707</v>
      </c>
      <c r="AZ108" s="70" t="n">
        <f aca="false">AVERAGE(AC108:AE108)</f>
        <v>0.994451405921244</v>
      </c>
    </row>
    <row r="109" customFormat="false" ht="12.75" hidden="false" customHeight="false" outlineLevel="0" collapsed="false">
      <c r="A109" s="69" t="s">
        <v>27</v>
      </c>
      <c r="B109" s="69" t="n">
        <v>2</v>
      </c>
      <c r="C109" s="69" t="n">
        <v>99</v>
      </c>
      <c r="D109" s="70" t="n">
        <f aca="false">OphrsIn!D108/LinhrsIn!D109</f>
        <v>0.999595741813772</v>
      </c>
      <c r="E109" s="70" t="n">
        <f aca="false">OphrsIn!E108/LinhrsIn!E109</f>
        <v>0.991665546444415</v>
      </c>
      <c r="F109" s="70" t="n">
        <f aca="false">OphrsIn!F108/LinhrsIn!F109</f>
        <v>0.986651019510048</v>
      </c>
      <c r="G109" s="70" t="n">
        <f aca="false">OphrsIn!G108/LinhrsIn!G109</f>
        <v>1</v>
      </c>
      <c r="H109" s="70" t="n">
        <f aca="false">OphrsIn!H108/LinhrsIn!H109</f>
        <v>1</v>
      </c>
      <c r="I109" s="70" t="n">
        <v>0.969619572523189</v>
      </c>
      <c r="J109" s="70" t="n">
        <f aca="false">OphrsIn!J108/LinhrsIn!J109</f>
        <v>0.981520077810199</v>
      </c>
      <c r="K109" s="70" t="n">
        <f aca="false">OphrsIn!K108/LinhrsIn!K109</f>
        <v>0.993927944946701</v>
      </c>
      <c r="L109" s="70" t="n">
        <f aca="false">OphrsIn!L108/LinhrsIn!L109</f>
        <v>0.992201156380261</v>
      </c>
      <c r="M109" s="70" t="n">
        <f aca="false">OphrsIn!M108/LinhrsIn!M109</f>
        <v>0.985937064884433</v>
      </c>
      <c r="N109" s="70" t="n">
        <f aca="false">OphrsIn!N108/LinhrsIn!N109</f>
        <v>1</v>
      </c>
      <c r="O109" s="70" t="n">
        <f aca="false">OphrsIn!O108/LinhrsIn!O109</f>
        <v>0.99860529986053</v>
      </c>
      <c r="P109" s="70" t="n">
        <f aca="false">OphrsIn!P108/LinhrsIn!P109</f>
        <v>0.977284946236559</v>
      </c>
      <c r="Q109" s="70" t="n">
        <f aca="false">OphrsIn!Q108/LinhrsIn!Q109</f>
        <v>0.28871249831831</v>
      </c>
      <c r="R109" s="70" t="n">
        <f aca="false">OphrsIn!R108/LinhrsIn!R109</f>
        <v>0.866925257347456</v>
      </c>
      <c r="S109" s="70" t="n">
        <f aca="false">OphrsIn!S108/LinhrsIn!S109</f>
        <v>0.998787878787879</v>
      </c>
      <c r="T109" s="70" t="n">
        <f aca="false">OphrsIn!T108/LinhrsIn!T109</f>
        <v>0.987772683062387</v>
      </c>
      <c r="U109" s="70" t="n">
        <f aca="false">OphrsIn!U108/LinhrsIn!U109</f>
        <v>0.99905901330824</v>
      </c>
      <c r="V109" s="70" t="n">
        <f aca="false">OphrsIn!V108/LinhrsIn!V109</f>
        <v>0.986659255141745</v>
      </c>
      <c r="W109" s="70" t="n">
        <f aca="false">OphrsIn!W108/LinhrsIn!W109</f>
        <v>0.993274145816519</v>
      </c>
      <c r="X109" s="70" t="n">
        <f aca="false">OphrsIn!X108/LinhrsIn!X109</f>
        <v>0.999054309646042</v>
      </c>
      <c r="Y109" s="70" t="n">
        <f aca="false">OphrsIn!Y108/LinhrsIn!Y109</f>
        <v>0.999163296611351</v>
      </c>
      <c r="Z109" s="70" t="n">
        <f aca="false">OphrsIn!Z108/LinhrsIn!Z109</f>
        <v>0.84264369363306</v>
      </c>
      <c r="AA109" s="70" t="n">
        <f aca="false">OphrsIn!AA108/LinhrsIn!AA109</f>
        <v>0.997360744547854</v>
      </c>
      <c r="AB109" s="70" t="n">
        <f aca="false">OphrsIn!AB108/LinhrsIn!AB109</f>
        <v>0.999731146659497</v>
      </c>
      <c r="AC109" s="70" t="n">
        <f aca="false">IF(LinhrsIn!AC109&gt;0,OphrsIn!AC108/LinhrsIn!AC109,0)</f>
        <v>0.988305683981507</v>
      </c>
      <c r="AD109" s="70" t="n">
        <f aca="false">IF(LinhrsIn!AD109&gt;0,OphrsIn!AD108/LinhrsIn!AD109,0)</f>
        <v>0.981260389904791</v>
      </c>
      <c r="AE109" s="70" t="n">
        <f aca="false">IF(LinhrsIn!AE109&gt;0,OphrsIn!AE108/LinhrsIn!AE109,0)</f>
        <v>0.971715253567962</v>
      </c>
      <c r="AF109" s="70"/>
      <c r="AG109" s="70"/>
      <c r="AH109" s="70"/>
      <c r="AI109" s="70"/>
      <c r="AJ109" s="70"/>
      <c r="AK109" s="70"/>
      <c r="AL109" s="70"/>
      <c r="AM109" s="70"/>
      <c r="AN109" s="70"/>
      <c r="AO109" s="70" t="n">
        <f aca="false">AVERAGE(E109:P109)</f>
        <v>0.989784385716361</v>
      </c>
      <c r="AP109" s="70" t="n">
        <f aca="false">AVERAGE(Q109:AB109)</f>
        <v>0.913261993573362</v>
      </c>
      <c r="AQ109" s="70" t="n">
        <f aca="false">AVERAGE(AC109:AN109)</f>
        <v>0.98042710915142</v>
      </c>
      <c r="AR109" s="70" t="n">
        <f aca="false">AVERAGE(E109:G109)</f>
        <v>0.992772188651488</v>
      </c>
      <c r="AS109" s="70" t="n">
        <f aca="false">AVERAGE(H109:J109)</f>
        <v>0.983713216777796</v>
      </c>
      <c r="AT109" s="70" t="n">
        <f aca="false">AVERAGE(K109:M109)</f>
        <v>0.990688722070465</v>
      </c>
      <c r="AU109" s="70" t="n">
        <f aca="false">AVERAGE(N109:P109)</f>
        <v>0.991963415365696</v>
      </c>
      <c r="AV109" s="70" t="n">
        <f aca="false">AVERAGE(Q109:S109)</f>
        <v>0.718141878151215</v>
      </c>
      <c r="AW109" s="70" t="n">
        <f aca="false">AVERAGE(T109:V109)</f>
        <v>0.991163650504124</v>
      </c>
      <c r="AX109" s="70" t="n">
        <f aca="false">AVERAGE(W109:Y109)</f>
        <v>0.997163917357971</v>
      </c>
      <c r="AY109" s="70" t="n">
        <f aca="false">AVERAGE(Z109:AB109)</f>
        <v>0.946578528280137</v>
      </c>
      <c r="AZ109" s="70" t="n">
        <f aca="false">AVERAGE(AC109:AE109)</f>
        <v>0.98042710915142</v>
      </c>
    </row>
    <row r="110" customFormat="false" ht="12.75" hidden="false" customHeight="false" outlineLevel="0" collapsed="false">
      <c r="A110" s="69" t="s">
        <v>27</v>
      </c>
      <c r="B110" s="69" t="n">
        <v>2</v>
      </c>
      <c r="C110" s="69" t="n">
        <v>100</v>
      </c>
      <c r="D110" s="70" t="n">
        <f aca="false">OphrsIn!D109/LinhrsIn!D110</f>
        <v>0.994070080862534</v>
      </c>
      <c r="E110" s="70" t="n">
        <f aca="false">OphrsIn!E109/LinhrsIn!E110</f>
        <v>0.981317204301075</v>
      </c>
      <c r="F110" s="70" t="n">
        <f aca="false">OphrsIn!F109/LinhrsIn!F110</f>
        <v>0.966931216931217</v>
      </c>
      <c r="G110" s="70" t="n">
        <f aca="false">OphrsIn!G109/LinhrsIn!G110</f>
        <v>0.990446716899892</v>
      </c>
      <c r="H110" s="70" t="n">
        <f aca="false">OphrsIn!H109/LinhrsIn!H110</f>
        <v>0.999861053216618</v>
      </c>
      <c r="I110" s="70" t="n">
        <v>0.99260553912342</v>
      </c>
      <c r="J110" s="70" t="n">
        <f aca="false">OphrsIn!J109/LinhrsIn!J110</f>
        <v>0.985292057711164</v>
      </c>
      <c r="K110" s="70" t="n">
        <f aca="false">OphrsIn!K109/LinhrsIn!K110</f>
        <v>0.9993253272163</v>
      </c>
      <c r="L110" s="70" t="n">
        <f aca="false">OphrsIn!L109/LinhrsIn!L110</f>
        <v>0.9986553717897</v>
      </c>
      <c r="M110" s="70" t="n">
        <f aca="false">OphrsIn!M109/LinhrsIn!M110</f>
        <v>0.978759083286752</v>
      </c>
      <c r="N110" s="70" t="n">
        <f aca="false">OphrsIn!N109/LinhrsIn!N110</f>
        <v>1</v>
      </c>
      <c r="O110" s="70" t="n">
        <f aca="false">OphrsIn!O109/LinhrsIn!O110</f>
        <v>0.993593314763231</v>
      </c>
      <c r="P110" s="70" t="n">
        <f aca="false">OphrsIn!P109/LinhrsIn!P110</f>
        <v>0.826051888694717</v>
      </c>
      <c r="Q110" s="70" t="n">
        <f aca="false">OphrsIn!Q109/LinhrsIn!Q110</f>
        <v>0.998654829163304</v>
      </c>
      <c r="R110" s="70" t="n">
        <f aca="false">OphrsIn!R109/LinhrsIn!R110</f>
        <v>0.903535507467236</v>
      </c>
      <c r="S110" s="70" t="n">
        <f aca="false">OphrsIn!S109/LinhrsIn!S110</f>
        <v>0.99986559139785</v>
      </c>
      <c r="T110" s="70" t="n">
        <f aca="false">OphrsIn!T109/LinhrsIn!T110</f>
        <v>0.995826377295493</v>
      </c>
      <c r="U110" s="70" t="n">
        <f aca="false">OphrsIn!U109/LinhrsIn!U110</f>
        <v>0.999865573329749</v>
      </c>
      <c r="V110" s="70" t="n">
        <f aca="false">OphrsIn!V109/LinhrsIn!V110</f>
        <v>0.996379334354547</v>
      </c>
      <c r="W110" s="70" t="n">
        <f aca="false">OphrsIn!W109/LinhrsIn!W110</f>
        <v>0.995022867904224</v>
      </c>
      <c r="X110" s="70" t="n">
        <f aca="false">OphrsIn!X109/LinhrsIn!X110</f>
        <v>0.984054054054054</v>
      </c>
      <c r="Y110" s="70" t="n">
        <f aca="false">OphrsIn!Y109/LinhrsIn!Y110</f>
        <v>0.999581648305676</v>
      </c>
      <c r="Z110" s="70" t="n">
        <f aca="false">OphrsIn!Z109/LinhrsIn!Z110</f>
        <v>0.999865428609878</v>
      </c>
      <c r="AA110" s="70" t="n">
        <f aca="false">OphrsIn!AA109/LinhrsIn!AA110</f>
        <v>0.997083333333333</v>
      </c>
      <c r="AB110" s="70" t="n">
        <f aca="false">OphrsIn!AB109/LinhrsIn!AB110</f>
        <v>0.972980239279473</v>
      </c>
      <c r="AC110" s="70" t="n">
        <f aca="false">IF(LinhrsIn!AC110&gt;0,OphrsIn!AC109/LinhrsIn!AC110,0)</f>
        <v>0.99986559139785</v>
      </c>
      <c r="AD110" s="70" t="n">
        <f aca="false">IF(LinhrsIn!AD110&gt;0,OphrsIn!AD109/LinhrsIn!AD110,0)</f>
        <v>0.997427360774819</v>
      </c>
      <c r="AE110" s="70" t="n">
        <f aca="false">IF(LinhrsIn!AE110&gt;0,OphrsIn!AE109/LinhrsIn!AE110,0)</f>
        <v>0.955946857891867</v>
      </c>
      <c r="AF110" s="70"/>
      <c r="AG110" s="70"/>
      <c r="AH110" s="70"/>
      <c r="AI110" s="70"/>
      <c r="AJ110" s="70"/>
      <c r="AK110" s="70"/>
      <c r="AL110" s="70"/>
      <c r="AM110" s="70"/>
      <c r="AN110" s="70"/>
      <c r="AO110" s="70" t="n">
        <f aca="false">AVERAGE(E110:P110)</f>
        <v>0.976069897827841</v>
      </c>
      <c r="AP110" s="70" t="n">
        <f aca="false">AVERAGE(Q110:AB110)</f>
        <v>0.986892898707901</v>
      </c>
      <c r="AQ110" s="70" t="n">
        <f aca="false">AVERAGE(AC110:AN110)</f>
        <v>0.984413270021512</v>
      </c>
      <c r="AR110" s="70" t="n">
        <f aca="false">AVERAGE(E110:G110)</f>
        <v>0.979565046044062</v>
      </c>
      <c r="AS110" s="70" t="n">
        <f aca="false">AVERAGE(H110:J110)</f>
        <v>0.992586216683734</v>
      </c>
      <c r="AT110" s="70" t="n">
        <f aca="false">AVERAGE(K110:M110)</f>
        <v>0.992246594097584</v>
      </c>
      <c r="AU110" s="70" t="n">
        <f aca="false">AVERAGE(N110:P110)</f>
        <v>0.939881734485983</v>
      </c>
      <c r="AV110" s="70" t="n">
        <f aca="false">AVERAGE(Q110:S110)</f>
        <v>0.967351976009463</v>
      </c>
      <c r="AW110" s="70" t="n">
        <f aca="false">AVERAGE(T110:V110)</f>
        <v>0.997357094993263</v>
      </c>
      <c r="AX110" s="70" t="n">
        <f aca="false">AVERAGE(W110:Y110)</f>
        <v>0.992886190087985</v>
      </c>
      <c r="AY110" s="70" t="n">
        <f aca="false">AVERAGE(Z110:AB110)</f>
        <v>0.989976333740895</v>
      </c>
      <c r="AZ110" s="70" t="n">
        <f aca="false">AVERAGE(AC110:AE110)</f>
        <v>0.984413270021512</v>
      </c>
    </row>
    <row r="111" customFormat="false" ht="12.75" hidden="false" customHeight="false" outlineLevel="0" collapsed="false">
      <c r="A111" s="69" t="s">
        <v>27</v>
      </c>
      <c r="B111" s="69" t="n">
        <v>2</v>
      </c>
      <c r="C111" s="69" t="n">
        <v>101</v>
      </c>
      <c r="D111" s="70" t="n">
        <f aca="false">OphrsIn!D110/LinhrsIn!D111</f>
        <v>0.995551961180752</v>
      </c>
      <c r="E111" s="70" t="n">
        <f aca="false">OphrsIn!E110/LinhrsIn!E111</f>
        <v>0.990236523652365</v>
      </c>
      <c r="F111" s="70" t="n">
        <f aca="false">OphrsIn!F110/LinhrsIn!F111</f>
        <v>0.990295544772827</v>
      </c>
      <c r="G111" s="70" t="n">
        <f aca="false">OphrsIn!G110/LinhrsIn!G111</f>
        <v>0.90719696969697</v>
      </c>
      <c r="H111" s="70" t="n">
        <f aca="false">OphrsIn!H110/LinhrsIn!H111</f>
        <v>0.92359740625881</v>
      </c>
      <c r="I111" s="70" t="n">
        <v>0.999865573329749</v>
      </c>
      <c r="J111" s="70" t="n">
        <f aca="false">OphrsIn!J110/LinhrsIn!J111</f>
        <v>0.951287404314544</v>
      </c>
      <c r="K111" s="70" t="n">
        <f aca="false">OphrsIn!K110/LinhrsIn!K111</f>
        <v>0.965191581219644</v>
      </c>
      <c r="L111" s="70" t="n">
        <f aca="false">OphrsIn!L110/LinhrsIn!L111</f>
        <v>0.991663305096141</v>
      </c>
      <c r="M111" s="70" t="n">
        <f aca="false">OphrsIn!M110/LinhrsIn!M111</f>
        <v>0.865860439254935</v>
      </c>
      <c r="N111" s="70" t="n">
        <f aca="false">OphrsIn!N110/LinhrsIn!N111</f>
        <v>1</v>
      </c>
      <c r="O111" s="70" t="n">
        <f aca="false">OphrsIn!O110/LinhrsIn!O111</f>
        <v>0.921415633272955</v>
      </c>
      <c r="P111" s="70" t="n">
        <f aca="false">OphrsIn!P110/LinhrsIn!P111</f>
        <v>0.924721064659228</v>
      </c>
      <c r="Q111" s="70" t="n">
        <f aca="false">OphrsIn!Q110/LinhrsIn!Q111</f>
        <v>0.998654829163304</v>
      </c>
      <c r="R111" s="70" t="n">
        <f aca="false">OphrsIn!R110/LinhrsIn!R111</f>
        <v>0.71490377442936</v>
      </c>
      <c r="S111" s="70" t="n">
        <f aca="false">OphrsIn!S110/LinhrsIn!S111</f>
        <v>0.975403225806452</v>
      </c>
      <c r="T111" s="70" t="n">
        <f aca="false">OphrsIn!T110/LinhrsIn!T111</f>
        <v>0.639125981563674</v>
      </c>
      <c r="U111" s="70" t="n">
        <f aca="false">OphrsIn!U110/LinhrsIn!U111</f>
        <v>0.759343909653133</v>
      </c>
      <c r="V111" s="70" t="n">
        <f aca="false">OphrsIn!V110/LinhrsIn!V111</f>
        <v>0.995967741935484</v>
      </c>
      <c r="W111" s="70" t="n">
        <f aca="false">OphrsIn!W110/LinhrsIn!W111</f>
        <v>0.995157384987893</v>
      </c>
      <c r="X111" s="70" t="n">
        <f aca="false">OphrsIn!X110/LinhrsIn!X111</f>
        <v>0.999459605512024</v>
      </c>
      <c r="Y111" s="70" t="n">
        <f aca="false">OphrsIn!Y110/LinhrsIn!Y111</f>
        <v>0.99231843575419</v>
      </c>
      <c r="Z111" s="70" t="n">
        <f aca="false">OphrsIn!Z110/LinhrsIn!Z111</f>
        <v>0.999865428609878</v>
      </c>
      <c r="AA111" s="70" t="n">
        <f aca="false">OphrsIn!AA110/LinhrsIn!AA111</f>
        <v>0.999861111111111</v>
      </c>
      <c r="AB111" s="70" t="n">
        <f aca="false">OphrsIn!AB110/LinhrsIn!AB111</f>
        <v>0.993950799838688</v>
      </c>
      <c r="AC111" s="70" t="n">
        <f aca="false">IF(LinhrsIn!AC111&gt;0,OphrsIn!AC110/LinhrsIn!AC111,0)</f>
        <v>0.99986559139785</v>
      </c>
      <c r="AD111" s="70" t="n">
        <f aca="false">IF(LinhrsIn!AD111&gt;0,OphrsIn!AD110/LinhrsIn!AD111,0)</f>
        <v>0.998336609708151</v>
      </c>
      <c r="AE111" s="70" t="n">
        <f aca="false">IF(LinhrsIn!AE111&gt;0,OphrsIn!AE110/LinhrsIn!AE111,0)</f>
        <v>0.962689700441077</v>
      </c>
      <c r="AF111" s="70"/>
      <c r="AG111" s="70"/>
      <c r="AH111" s="70"/>
      <c r="AI111" s="70"/>
      <c r="AJ111" s="70"/>
      <c r="AK111" s="70"/>
      <c r="AL111" s="70"/>
      <c r="AM111" s="70"/>
      <c r="AN111" s="70"/>
      <c r="AO111" s="70" t="n">
        <f aca="false">AVERAGE(E111:P111)</f>
        <v>0.952610953794014</v>
      </c>
      <c r="AP111" s="70" t="n">
        <f aca="false">AVERAGE(Q111:AB111)</f>
        <v>0.922001019030433</v>
      </c>
      <c r="AQ111" s="70" t="n">
        <f aca="false">AVERAGE(AC111:AN111)</f>
        <v>0.986963967182359</v>
      </c>
      <c r="AR111" s="70" t="n">
        <f aca="false">AVERAGE(E111:G111)</f>
        <v>0.962576346040721</v>
      </c>
      <c r="AS111" s="70" t="n">
        <f aca="false">AVERAGE(H111:J111)</f>
        <v>0.958250127967701</v>
      </c>
      <c r="AT111" s="70" t="n">
        <f aca="false">AVERAGE(K111:M111)</f>
        <v>0.940905108523573</v>
      </c>
      <c r="AU111" s="70" t="n">
        <f aca="false">AVERAGE(N111:P111)</f>
        <v>0.948712232644061</v>
      </c>
      <c r="AV111" s="70" t="n">
        <f aca="false">AVERAGE(Q111:S111)</f>
        <v>0.896320609799705</v>
      </c>
      <c r="AW111" s="70" t="n">
        <f aca="false">AVERAGE(T111:V111)</f>
        <v>0.79814587771743</v>
      </c>
      <c r="AX111" s="70" t="n">
        <f aca="false">AVERAGE(W111:Y111)</f>
        <v>0.995645142084702</v>
      </c>
      <c r="AY111" s="70" t="n">
        <f aca="false">AVERAGE(Z111:AB111)</f>
        <v>0.997892446519892</v>
      </c>
      <c r="AZ111" s="70" t="n">
        <f aca="false">AVERAGE(AC111:AE111)</f>
        <v>0.986963967182359</v>
      </c>
    </row>
    <row r="112" customFormat="false" ht="12.75" hidden="false" customHeight="false" outlineLevel="0" collapsed="false">
      <c r="A112" s="69" t="s">
        <v>27</v>
      </c>
      <c r="B112" s="69" t="n">
        <v>2</v>
      </c>
      <c r="C112" s="69" t="n">
        <v>102</v>
      </c>
      <c r="D112" s="70" t="n">
        <f aca="false">OphrsIn!D111/LinhrsIn!D112</f>
        <v>0.948624595469256</v>
      </c>
      <c r="E112" s="70" t="n">
        <f aca="false">OphrsIn!E111/LinhrsIn!E112</f>
        <v>0.993817204301075</v>
      </c>
      <c r="F112" s="70" t="n">
        <f aca="false">OphrsIn!F111/LinhrsIn!F112</f>
        <v>0.936731107205624</v>
      </c>
      <c r="G112" s="70" t="n">
        <f aca="false">OphrsIn!G111/LinhrsIn!G112</f>
        <v>0.999731110513579</v>
      </c>
      <c r="H112" s="70" t="n">
        <f aca="false">OphrsIn!H111/LinhrsIn!H112</f>
        <v>0.992357926913992</v>
      </c>
      <c r="I112" s="70" t="n">
        <v>0.992068826455169</v>
      </c>
      <c r="J112" s="70" t="n">
        <f aca="false">OphrsIn!J111/LinhrsIn!J112</f>
        <v>0.999583043780403</v>
      </c>
      <c r="K112" s="70" t="n">
        <f aca="false">OphrsIn!K111/LinhrsIn!K112</f>
        <v>0.988513513513514</v>
      </c>
      <c r="L112" s="70" t="n">
        <f aca="false">OphrsIn!L111/LinhrsIn!L112</f>
        <v>0.987898346107301</v>
      </c>
      <c r="M112" s="70" t="n">
        <f aca="false">OphrsIn!M111/LinhrsIn!M112</f>
        <v>0.993191607614284</v>
      </c>
      <c r="N112" s="70" t="n">
        <f aca="false">OphrsIn!N111/LinhrsIn!N112</f>
        <v>1</v>
      </c>
      <c r="O112" s="70" t="n">
        <f aca="false">OphrsIn!O111/LinhrsIn!O112</f>
        <v>0.85861540604541</v>
      </c>
      <c r="P112" s="70" t="n">
        <f aca="false">OphrsIn!P111/LinhrsIn!P112</f>
        <v>0.999596774193548</v>
      </c>
      <c r="Q112" s="70" t="n">
        <f aca="false">OphrsIn!Q111/LinhrsIn!Q112</f>
        <v>0.998789346246973</v>
      </c>
      <c r="R112" s="70" t="n">
        <f aca="false">OphrsIn!R111/LinhrsIn!R112</f>
        <v>0.997762196031628</v>
      </c>
      <c r="S112" s="70" t="n">
        <f aca="false">OphrsIn!S111/LinhrsIn!S112</f>
        <v>1</v>
      </c>
      <c r="T112" s="70" t="n">
        <f aca="false">OphrsIn!T111/LinhrsIn!T112</f>
        <v>0.958454911768792</v>
      </c>
      <c r="U112" s="70" t="n">
        <f aca="false">OphrsIn!U111/LinhrsIn!U112</f>
        <v>0.992597577388964</v>
      </c>
      <c r="V112" s="70" t="n">
        <f aca="false">OphrsIn!V111/LinhrsIn!V112</f>
        <v>0.98065144766147</v>
      </c>
      <c r="W112" s="70" t="n">
        <f aca="false">OphrsIn!W111/LinhrsIn!W112</f>
        <v>0.984530535377993</v>
      </c>
      <c r="X112" s="70" t="n">
        <f aca="false">OphrsIn!X111/LinhrsIn!X112</f>
        <v>0.900853311661926</v>
      </c>
      <c r="Y112" s="70" t="n">
        <f aca="false">OphrsIn!Y111/LinhrsIn!Y112</f>
        <v>0.976260298840944</v>
      </c>
      <c r="Z112" s="70" t="n">
        <f aca="false">OphrsIn!Z111/LinhrsIn!Z112</f>
        <v>0.875489534098582</v>
      </c>
      <c r="AA112" s="70" t="n">
        <f aca="false">OphrsIn!AA111/LinhrsIn!AA112</f>
        <v>0.989166666666667</v>
      </c>
      <c r="AB112" s="70" t="n">
        <f aca="false">OphrsIn!AB111/LinhrsIn!AB112</f>
        <v>0.998249629729366</v>
      </c>
      <c r="AC112" s="70" t="n">
        <f aca="false">IF(LinhrsIn!AC112&gt;0,OphrsIn!AC111/LinhrsIn!AC112,0)</f>
        <v>1</v>
      </c>
      <c r="AD112" s="70" t="n">
        <f aca="false">IF(LinhrsIn!AD112&gt;0,OphrsIn!AD111/LinhrsIn!AD112,0)</f>
        <v>1.00060642813827</v>
      </c>
      <c r="AE112" s="70" t="n">
        <f aca="false">IF(LinhrsIn!AE112&gt;0,OphrsIn!AE111/LinhrsIn!AE112,0)</f>
        <v>0.997186730266114</v>
      </c>
      <c r="AF112" s="70"/>
      <c r="AG112" s="70"/>
      <c r="AH112" s="70"/>
      <c r="AI112" s="70"/>
      <c r="AJ112" s="70"/>
      <c r="AK112" s="70"/>
      <c r="AL112" s="70"/>
      <c r="AM112" s="70"/>
      <c r="AN112" s="70"/>
      <c r="AO112" s="70" t="n">
        <f aca="false">AVERAGE(E112:P112)</f>
        <v>0.978508738886992</v>
      </c>
      <c r="AP112" s="70" t="n">
        <f aca="false">AVERAGE(Q112:AB112)</f>
        <v>0.971067121289442</v>
      </c>
      <c r="AQ112" s="70" t="n">
        <f aca="false">AVERAGE(AC112:AN112)</f>
        <v>0.999264386134793</v>
      </c>
      <c r="AR112" s="70" t="n">
        <f aca="false">AVERAGE(E112:G112)</f>
        <v>0.976759807340093</v>
      </c>
      <c r="AS112" s="70" t="n">
        <f aca="false">AVERAGE(H112:J112)</f>
        <v>0.994669932383188</v>
      </c>
      <c r="AT112" s="70" t="n">
        <f aca="false">AVERAGE(K112:M112)</f>
        <v>0.9898678224117</v>
      </c>
      <c r="AU112" s="70" t="n">
        <f aca="false">AVERAGE(N112:P112)</f>
        <v>0.952737393412986</v>
      </c>
      <c r="AV112" s="70" t="n">
        <f aca="false">AVERAGE(Q112:S112)</f>
        <v>0.998850514092867</v>
      </c>
      <c r="AW112" s="70" t="n">
        <f aca="false">AVERAGE(T112:V112)</f>
        <v>0.977234645606409</v>
      </c>
      <c r="AX112" s="70" t="n">
        <f aca="false">AVERAGE(W112:Y112)</f>
        <v>0.953881381960288</v>
      </c>
      <c r="AY112" s="70" t="n">
        <f aca="false">AVERAGE(Z112:AB112)</f>
        <v>0.954301943498205</v>
      </c>
      <c r="AZ112" s="70" t="n">
        <f aca="false">AVERAGE(AC112:AE112)</f>
        <v>0.999264386134793</v>
      </c>
    </row>
    <row r="113" customFormat="false" ht="12.75" hidden="false" customHeight="false" outlineLevel="0" collapsed="false">
      <c r="A113" s="69" t="s">
        <v>27</v>
      </c>
      <c r="B113" s="69" t="n">
        <v>2</v>
      </c>
      <c r="C113" s="69" t="n">
        <v>103</v>
      </c>
      <c r="D113" s="70" t="n">
        <f aca="false">OphrsIn!D112/LinhrsIn!D113</f>
        <v>0.911824187676958</v>
      </c>
      <c r="E113" s="70" t="n">
        <f aca="false">OphrsIn!E112/LinhrsIn!E113</f>
        <v>0.983870967741936</v>
      </c>
      <c r="F113" s="70" t="n">
        <f aca="false">OphrsIn!F112/LinhrsIn!F113</f>
        <v>0.998826807449773</v>
      </c>
      <c r="G113" s="70" t="n">
        <f aca="false">OphrsIn!G112/LinhrsIn!G113</f>
        <v>1</v>
      </c>
      <c r="H113" s="70" t="n">
        <f aca="false">OphrsIn!H112/LinhrsIn!H113</f>
        <v>0.932323513062813</v>
      </c>
      <c r="I113" s="70" t="n">
        <v>0.946229331899449</v>
      </c>
      <c r="J113" s="70" t="n">
        <f aca="false">OphrsIn!J112/LinhrsIn!J113</f>
        <v>0.951090732249548</v>
      </c>
      <c r="K113" s="70" t="n">
        <f aca="false">OphrsIn!K112/LinhrsIn!K113</f>
        <v>0.988819875776398</v>
      </c>
      <c r="L113" s="70" t="n">
        <f aca="false">OphrsIn!L112/LinhrsIn!L113</f>
        <v>0.99744520640043</v>
      </c>
      <c r="M113" s="70" t="n">
        <f aca="false">OphrsIn!M112/LinhrsIn!M113</f>
        <v>0.944197049819093</v>
      </c>
      <c r="N113" s="70" t="n">
        <f aca="false">OphrsIn!N112/LinhrsIn!N113</f>
        <v>1</v>
      </c>
      <c r="O113" s="70" t="n">
        <f aca="false">OphrsIn!O112/LinhrsIn!O113</f>
        <v>0.959286112660346</v>
      </c>
      <c r="P113" s="70" t="n">
        <f aca="false">OphrsIn!P112/LinhrsIn!P113</f>
        <v>0.916924317784649</v>
      </c>
      <c r="Q113" s="70" t="n">
        <f aca="false">OphrsIn!Q112/LinhrsIn!Q113</f>
        <v>0.991659940812483</v>
      </c>
      <c r="R113" s="70" t="n">
        <f aca="false">OphrsIn!R112/LinhrsIn!R113</f>
        <v>0.997613009100403</v>
      </c>
      <c r="S113" s="70" t="n">
        <f aca="false">OphrsIn!S112/LinhrsIn!S113</f>
        <v>0.919930022877136</v>
      </c>
      <c r="T113" s="70" t="n">
        <f aca="false">OphrsIn!T112/LinhrsIn!T113</f>
        <v>0.989440044462971</v>
      </c>
      <c r="U113" s="70" t="n">
        <f aca="false">OphrsIn!U112/LinhrsIn!U113</f>
        <v>0.930904691490792</v>
      </c>
      <c r="V113" s="70" t="n">
        <f aca="false">OphrsIn!V112/LinhrsIn!V113</f>
        <v>0.996248436848687</v>
      </c>
      <c r="W113" s="70" t="n">
        <f aca="false">OphrsIn!W112/LinhrsIn!W113</f>
        <v>0.986431478968792</v>
      </c>
      <c r="X113" s="70" t="n">
        <f aca="false">OphrsIn!X112/LinhrsIn!X113</f>
        <v>0.999189408268036</v>
      </c>
      <c r="Y113" s="70" t="n">
        <f aca="false">OphrsIn!Y112/LinhrsIn!Y113</f>
        <v>0.968623622925673</v>
      </c>
      <c r="Z113" s="70" t="n">
        <f aca="false">OphrsIn!Z112/LinhrsIn!Z113</f>
        <v>0.999731110513579</v>
      </c>
      <c r="AA113" s="70" t="n">
        <f aca="false">OphrsIn!AA112/LinhrsIn!AA113</f>
        <v>0.999861111111111</v>
      </c>
      <c r="AB113" s="70" t="n">
        <f aca="false">OphrsIn!AB112/LinhrsIn!AB113</f>
        <v>0.994756655014789</v>
      </c>
      <c r="AC113" s="70" t="n">
        <f aca="false">IF(LinhrsIn!AC113&gt;0,OphrsIn!AC112/LinhrsIn!AC113,0)</f>
        <v>0.999327866648743</v>
      </c>
      <c r="AD113" s="70" t="n">
        <f aca="false">IF(LinhrsIn!AD113&gt;0,OphrsIn!AD112/LinhrsIn!AD113,0)</f>
        <v>0.998791540785499</v>
      </c>
      <c r="AE113" s="70" t="n">
        <f aca="false">IF(LinhrsIn!AE113&gt;0,OphrsIn!AE112/LinhrsIn!AE113,0)</f>
        <v>0.993551606539405</v>
      </c>
      <c r="AF113" s="70"/>
      <c r="AG113" s="70"/>
      <c r="AH113" s="70"/>
      <c r="AI113" s="70"/>
      <c r="AJ113" s="70"/>
      <c r="AK113" s="70"/>
      <c r="AL113" s="70"/>
      <c r="AM113" s="70"/>
      <c r="AN113" s="70"/>
      <c r="AO113" s="70" t="n">
        <f aca="false">AVERAGE(E113:P113)</f>
        <v>0.968251159570369</v>
      </c>
      <c r="AP113" s="70" t="n">
        <f aca="false">AVERAGE(Q113:AB113)</f>
        <v>0.981199127699538</v>
      </c>
      <c r="AQ113" s="70" t="n">
        <f aca="false">AVERAGE(AC113:AN113)</f>
        <v>0.997223671324549</v>
      </c>
      <c r="AR113" s="70" t="n">
        <f aca="false">AVERAGE(E113:G113)</f>
        <v>0.994232591730569</v>
      </c>
      <c r="AS113" s="70" t="n">
        <f aca="false">AVERAGE(H113:J113)</f>
        <v>0.94321452573727</v>
      </c>
      <c r="AT113" s="70" t="n">
        <f aca="false">AVERAGE(K113:M113)</f>
        <v>0.976820710665307</v>
      </c>
      <c r="AU113" s="70" t="n">
        <f aca="false">AVERAGE(N113:P113)</f>
        <v>0.958736810148332</v>
      </c>
      <c r="AV113" s="70" t="n">
        <f aca="false">AVERAGE(Q113:S113)</f>
        <v>0.969734324263341</v>
      </c>
      <c r="AW113" s="70" t="n">
        <f aca="false">AVERAGE(T113:V113)</f>
        <v>0.972197724267483</v>
      </c>
      <c r="AX113" s="70" t="n">
        <f aca="false">AVERAGE(W113:Y113)</f>
        <v>0.984748170054167</v>
      </c>
      <c r="AY113" s="70" t="n">
        <f aca="false">AVERAGE(Z113:AB113)</f>
        <v>0.99811629221316</v>
      </c>
      <c r="AZ113" s="70" t="n">
        <f aca="false">AVERAGE(AC113:AE113)</f>
        <v>0.997223671324549</v>
      </c>
    </row>
    <row r="114" customFormat="false" ht="12.75" hidden="false" customHeight="false" outlineLevel="0" collapsed="false">
      <c r="A114" s="69" t="s">
        <v>27</v>
      </c>
      <c r="B114" s="69" t="n">
        <v>2</v>
      </c>
      <c r="C114" s="69" t="n">
        <v>104</v>
      </c>
      <c r="D114" s="70" t="n">
        <f aca="false">OphrsIn!D113/LinhrsIn!D114</f>
        <v>0.972779948793963</v>
      </c>
      <c r="E114" s="70" t="n">
        <f aca="false">OphrsIn!E113/LinhrsIn!E114</f>
        <v>0.997445893265224</v>
      </c>
      <c r="F114" s="70" t="n">
        <f aca="false">OphrsIn!F113/LinhrsIn!F114</f>
        <v>0.992087912087912</v>
      </c>
      <c r="G114" s="70" t="n">
        <f aca="false">OphrsIn!G113/LinhrsIn!G114</f>
        <v>1</v>
      </c>
      <c r="H114" s="70" t="n">
        <f aca="false">OphrsIn!H113/LinhrsIn!H114</f>
        <v>0.999861053216618</v>
      </c>
      <c r="I114" s="70" t="n">
        <v>1</v>
      </c>
      <c r="J114" s="70" t="n">
        <f aca="false">OphrsIn!J113/LinhrsIn!J114</f>
        <v>0.94580590953648</v>
      </c>
      <c r="K114" s="70" t="n">
        <f aca="false">OphrsIn!K113/LinhrsIn!K114</f>
        <v>0.994601160750439</v>
      </c>
      <c r="L114" s="70" t="n">
        <f aca="false">OphrsIn!L113/LinhrsIn!L114</f>
        <v>1</v>
      </c>
      <c r="M114" s="70" t="n">
        <f aca="false">OphrsIn!M113/LinhrsIn!M114</f>
        <v>0.998470948012232</v>
      </c>
      <c r="N114" s="70" t="n">
        <f aca="false">OphrsIn!N113/LinhrsIn!N114</f>
        <v>1</v>
      </c>
      <c r="O114" s="70" t="n">
        <f aca="false">OphrsIn!O113/LinhrsIn!O114</f>
        <v>0.999443362092959</v>
      </c>
      <c r="P114" s="70" t="n">
        <f aca="false">OphrsIn!P113/LinhrsIn!P114</f>
        <v>0.966922146026624</v>
      </c>
      <c r="Q114" s="70" t="n">
        <f aca="false">OphrsIn!Q113/LinhrsIn!Q114</f>
        <v>0.925312878482035</v>
      </c>
      <c r="R114" s="70" t="n">
        <f aca="false">OphrsIn!R113/LinhrsIn!R114</f>
        <v>0.591303048416019</v>
      </c>
      <c r="S114" s="70" t="n">
        <f aca="false">OphrsIn!S113/LinhrsIn!S114</f>
        <v>0.835822904050599</v>
      </c>
      <c r="T114" s="70" t="n">
        <f aca="false">OphrsIn!T113/LinhrsIn!T114</f>
        <v>0.997760358342665</v>
      </c>
      <c r="U114" s="70" t="n">
        <f aca="false">OphrsIn!U113/LinhrsIn!U114</f>
        <v>0.99986559139785</v>
      </c>
      <c r="V114" s="70" t="n">
        <f aca="false">OphrsIn!V113/LinhrsIn!V114</f>
        <v>0.984848484848485</v>
      </c>
      <c r="W114" s="70" t="n">
        <f aca="false">OphrsIn!W113/LinhrsIn!W114</f>
        <v>0.998243005811596</v>
      </c>
      <c r="X114" s="70" t="n">
        <f aca="false">OphrsIn!X113/LinhrsIn!X114</f>
        <v>0.99986479177934</v>
      </c>
      <c r="Y114" s="70" t="n">
        <f aca="false">OphrsIn!Y113/LinhrsIn!Y114</f>
        <v>0.997908241528378</v>
      </c>
      <c r="Z114" s="70" t="n">
        <f aca="false">OphrsIn!Z113/LinhrsIn!Z114</f>
        <v>0.99300417059061</v>
      </c>
      <c r="AA114" s="70" t="n">
        <f aca="false">OphrsIn!AA113/LinhrsIn!AA114</f>
        <v>0.988304093567251</v>
      </c>
      <c r="AB114" s="70" t="n">
        <f aca="false">OphrsIn!AB113/LinhrsIn!AB114</f>
        <v>0.99717628075837</v>
      </c>
      <c r="AC114" s="70" t="n">
        <f aca="false">IF(LinhrsIn!AC114&gt;0,OphrsIn!AC113/LinhrsIn!AC114,0)</f>
        <v>0.99986559139785</v>
      </c>
      <c r="AD114" s="70" t="n">
        <f aca="false">IF(LinhrsIn!AD114&gt;0,OphrsIn!AD113/LinhrsIn!AD114,0)</f>
        <v>0.999243913503705</v>
      </c>
      <c r="AE114" s="70" t="n">
        <f aca="false">IF(LinhrsIn!AE114&gt;0,OphrsIn!AE113/LinhrsIn!AE114,0)</f>
        <v>0.996153442405584</v>
      </c>
      <c r="AF114" s="70"/>
      <c r="AG114" s="70"/>
      <c r="AH114" s="70"/>
      <c r="AI114" s="70"/>
      <c r="AJ114" s="70"/>
      <c r="AK114" s="70"/>
      <c r="AL114" s="70"/>
      <c r="AM114" s="70"/>
      <c r="AN114" s="70"/>
      <c r="AO114" s="70" t="n">
        <f aca="false">AVERAGE(E114:P114)</f>
        <v>0.991219865415707</v>
      </c>
      <c r="AP114" s="70" t="n">
        <f aca="false">AVERAGE(Q114:AB114)</f>
        <v>0.9424511541311</v>
      </c>
      <c r="AQ114" s="70" t="n">
        <f aca="false">AVERAGE(AC114:AN114)</f>
        <v>0.998420982435713</v>
      </c>
      <c r="AR114" s="70" t="n">
        <f aca="false">AVERAGE(E114:G114)</f>
        <v>0.996511268451045</v>
      </c>
      <c r="AS114" s="70" t="n">
        <f aca="false">AVERAGE(H114:J114)</f>
        <v>0.981888987584366</v>
      </c>
      <c r="AT114" s="70" t="n">
        <f aca="false">AVERAGE(K114:M114)</f>
        <v>0.99769070292089</v>
      </c>
      <c r="AU114" s="70" t="n">
        <f aca="false">AVERAGE(N114:P114)</f>
        <v>0.988788502706527</v>
      </c>
      <c r="AV114" s="70" t="n">
        <f aca="false">AVERAGE(Q114:S114)</f>
        <v>0.784146276982884</v>
      </c>
      <c r="AW114" s="70" t="n">
        <f aca="false">AVERAGE(T114:V114)</f>
        <v>0.994158144863</v>
      </c>
      <c r="AX114" s="70" t="n">
        <f aca="false">AVERAGE(W114:Y114)</f>
        <v>0.998672013039772</v>
      </c>
      <c r="AY114" s="70" t="n">
        <f aca="false">AVERAGE(Z114:AB114)</f>
        <v>0.992828181638744</v>
      </c>
      <c r="AZ114" s="70" t="n">
        <f aca="false">AVERAGE(AC114:AE114)</f>
        <v>0.998420982435713</v>
      </c>
    </row>
    <row r="115" customFormat="false" ht="12.75" hidden="false" customHeight="false" outlineLevel="0" collapsed="false">
      <c r="A115" s="69" t="s">
        <v>27</v>
      </c>
      <c r="B115" s="69" t="n">
        <v>2</v>
      </c>
      <c r="C115" s="69" t="n">
        <v>105</v>
      </c>
      <c r="D115" s="70" t="n">
        <f aca="false">OphrsIn!D114/LinhrsIn!D115</f>
        <v>0.991238711416633</v>
      </c>
      <c r="E115" s="70" t="n">
        <f aca="false">OphrsIn!E114/LinhrsIn!E115</f>
        <v>0.97684748956791</v>
      </c>
      <c r="F115" s="70" t="n">
        <f aca="false">OphrsIn!F114/LinhrsIn!F115</f>
        <v>0.962058823529412</v>
      </c>
      <c r="G115" s="70" t="n">
        <f aca="false">OphrsIn!G114/LinhrsIn!G115</f>
        <v>0.973249092619976</v>
      </c>
      <c r="H115" s="70" t="n">
        <f aca="false">OphrsIn!H114/LinhrsIn!H115</f>
        <v>0.999861053216618</v>
      </c>
      <c r="I115" s="70" t="n">
        <v>1</v>
      </c>
      <c r="J115" s="70" t="n">
        <f aca="false">OphrsIn!J114/LinhrsIn!J115</f>
        <v>0.960257486705849</v>
      </c>
      <c r="K115" s="70" t="n">
        <f aca="false">OphrsIn!K114/LinhrsIn!K115</f>
        <v>0.99892052354608</v>
      </c>
      <c r="L115" s="70" t="n">
        <f aca="false">OphrsIn!L114/LinhrsIn!L115</f>
        <v>0.99878983461073</v>
      </c>
      <c r="M115" s="70" t="n">
        <f aca="false">OphrsIn!M114/LinhrsIn!M115</f>
        <v>0.995412844036697</v>
      </c>
      <c r="N115" s="70" t="n">
        <f aca="false">OphrsIn!N114/LinhrsIn!N115</f>
        <v>1</v>
      </c>
      <c r="O115" s="70" t="n">
        <f aca="false">OphrsIn!O114/LinhrsIn!O115</f>
        <v>0.9694091353541</v>
      </c>
      <c r="P115" s="70" t="n">
        <f aca="false">OphrsIn!P114/LinhrsIn!P115</f>
        <v>0.974059139784946</v>
      </c>
      <c r="Q115" s="70" t="n">
        <f aca="false">OphrsIn!Q114/LinhrsIn!Q115</f>
        <v>0.997847726661286</v>
      </c>
      <c r="R115" s="70" t="n">
        <f aca="false">OphrsIn!R114/LinhrsIn!R115</f>
        <v>0.980754885871998</v>
      </c>
      <c r="S115" s="70" t="n">
        <f aca="false">OphrsIn!S114/LinhrsIn!S115</f>
        <v>0.967550828059782</v>
      </c>
      <c r="T115" s="70" t="n">
        <f aca="false">OphrsIn!T114/LinhrsIn!T115</f>
        <v>0.973878004724191</v>
      </c>
      <c r="U115" s="70" t="n">
        <f aca="false">OphrsIn!U114/LinhrsIn!U115</f>
        <v>0.964228079612695</v>
      </c>
      <c r="V115" s="70" t="n">
        <f aca="false">OphrsIn!V114/LinhrsIn!V115</f>
        <v>0.00639877143588431</v>
      </c>
      <c r="W115" s="70" t="n">
        <f aca="false">OphrsIn!W114/LinhrsIn!W115</f>
        <v>0</v>
      </c>
      <c r="X115" s="70" t="n">
        <f aca="false">OphrsIn!X114/LinhrsIn!X115</f>
        <v>0</v>
      </c>
      <c r="Y115" s="70" t="n">
        <f aca="false">OphrsIn!Y114/LinhrsIn!Y115</f>
        <v>0</v>
      </c>
      <c r="Z115" s="70" t="n">
        <f aca="false">OphrsIn!Z114/LinhrsIn!Z115</f>
        <v>0</v>
      </c>
      <c r="AA115" s="70" t="n">
        <f aca="false">OphrsIn!AA114/LinhrsIn!AA115</f>
        <v>0.984195641324239</v>
      </c>
      <c r="AB115" s="70" t="n">
        <f aca="false">OphrsIn!AB114/LinhrsIn!AB115</f>
        <v>0.992872512103281</v>
      </c>
      <c r="AC115" s="70" t="n">
        <f aca="false">IF(LinhrsIn!AC115&gt;0,OphrsIn!AC114/LinhrsIn!AC115,0)</f>
        <v>0.99986559139785</v>
      </c>
      <c r="AD115" s="70" t="n">
        <f aca="false">IF(LinhrsIn!AD115&gt;0,OphrsIn!AD114/LinhrsIn!AD115,0)</f>
        <v>0.998334090564895</v>
      </c>
      <c r="AE115" s="70" t="n">
        <f aca="false">IF(LinhrsIn!AE115&gt;0,OphrsIn!AE114/LinhrsIn!AE115,0)</f>
        <v>0.994200855504455</v>
      </c>
      <c r="AF115" s="70"/>
      <c r="AG115" s="70"/>
      <c r="AH115" s="70"/>
      <c r="AI115" s="70"/>
      <c r="AJ115" s="70"/>
      <c r="AK115" s="70"/>
      <c r="AL115" s="70"/>
      <c r="AM115" s="70"/>
      <c r="AN115" s="70"/>
      <c r="AO115" s="70" t="n">
        <f aca="false">AVERAGE(E115:P115)</f>
        <v>0.984072118581027</v>
      </c>
      <c r="AP115" s="70" t="n">
        <f aca="false">AVERAGE(Q115:AB115)</f>
        <v>0.57231053748278</v>
      </c>
      <c r="AQ115" s="70" t="n">
        <f aca="false">AVERAGE(AC115:AN115)</f>
        <v>0.9974668458224</v>
      </c>
      <c r="AR115" s="70" t="n">
        <f aca="false">AVERAGE(E115:G115)</f>
        <v>0.970718468572433</v>
      </c>
      <c r="AS115" s="70" t="n">
        <f aca="false">AVERAGE(H115:J115)</f>
        <v>0.986706179974156</v>
      </c>
      <c r="AT115" s="70" t="n">
        <f aca="false">AVERAGE(K115:M115)</f>
        <v>0.997707734064503</v>
      </c>
      <c r="AU115" s="70" t="n">
        <f aca="false">AVERAGE(N115:P115)</f>
        <v>0.981156091713015</v>
      </c>
      <c r="AV115" s="70" t="n">
        <f aca="false">AVERAGE(Q115:S115)</f>
        <v>0.982051146864355</v>
      </c>
      <c r="AW115" s="70" t="n">
        <f aca="false">AVERAGE(T115:V115)</f>
        <v>0.64816828525759</v>
      </c>
      <c r="AX115" s="70" t="n">
        <f aca="false">AVERAGE(W115:Y115)</f>
        <v>0</v>
      </c>
      <c r="AY115" s="70" t="n">
        <f aca="false">AVERAGE(Z115:AB115)</f>
        <v>0.659022717809173</v>
      </c>
      <c r="AZ115" s="70" t="n">
        <f aca="false">AVERAGE(AC115:AE115)</f>
        <v>0.9974668458224</v>
      </c>
    </row>
    <row r="116" customFormat="false" ht="12.75" hidden="false" customHeight="false" outlineLevel="0" collapsed="false">
      <c r="A116" s="69" t="s">
        <v>27</v>
      </c>
      <c r="B116" s="69" t="n">
        <v>2</v>
      </c>
      <c r="C116" s="69" t="n">
        <v>106</v>
      </c>
      <c r="D116" s="70" t="n">
        <f aca="false">OphrsIn!D115/LinhrsIn!D116</f>
        <v>0.953441295546559</v>
      </c>
      <c r="E116" s="70" t="n">
        <f aca="false">OphrsIn!E115/LinhrsIn!E116</f>
        <v>0.993267806651407</v>
      </c>
      <c r="F116" s="70" t="n">
        <f aca="false">OphrsIn!F115/LinhrsIn!F116</f>
        <v>0.999413919413919</v>
      </c>
      <c r="G116" s="70" t="n">
        <f aca="false">OphrsIn!G115/LinhrsIn!G116</f>
        <v>1</v>
      </c>
      <c r="H116" s="70" t="n">
        <f aca="false">OphrsIn!H115/LinhrsIn!H116</f>
        <v>0.980825343893289</v>
      </c>
      <c r="I116" s="70" t="n">
        <v>0.99986553717897</v>
      </c>
      <c r="J116" s="70" t="n">
        <f aca="false">OphrsIn!J115/LinhrsIn!J116</f>
        <v>0.962851835976568</v>
      </c>
      <c r="K116" s="70" t="n">
        <f aca="false">OphrsIn!K115/LinhrsIn!K116</f>
        <v>0.99973013088652</v>
      </c>
      <c r="L116" s="70" t="n">
        <f aca="false">OphrsIn!L115/LinhrsIn!L116</f>
        <v>0.99825198332661</v>
      </c>
      <c r="M116" s="70" t="n">
        <f aca="false">OphrsIn!M115/LinhrsIn!M116</f>
        <v>0.955444165970482</v>
      </c>
      <c r="N116" s="70" t="n">
        <f aca="false">OphrsIn!N115/LinhrsIn!N116</f>
        <v>1</v>
      </c>
      <c r="O116" s="70" t="n">
        <f aca="false">OphrsIn!O115/LinhrsIn!O116</f>
        <v>1</v>
      </c>
      <c r="P116" s="70" t="n">
        <f aca="false">OphrsIn!P115/LinhrsIn!P116</f>
        <v>0.976340906035758</v>
      </c>
      <c r="Q116" s="70" t="n">
        <f aca="false">OphrsIn!Q115/LinhrsIn!Q116</f>
        <v>0.989642184557439</v>
      </c>
      <c r="R116" s="70" t="n">
        <f aca="false">OphrsIn!R115/LinhrsIn!R116</f>
        <v>0.615269461077844</v>
      </c>
      <c r="S116" s="70" t="n">
        <f aca="false">OphrsIn!S115/LinhrsIn!S116</f>
        <v>0.0986408289597631</v>
      </c>
      <c r="T116" s="70" t="n">
        <f aca="false">OphrsIn!T115/LinhrsIn!T116</f>
        <v>0.686631461923291</v>
      </c>
      <c r="U116" s="70" t="n">
        <f aca="false">OphrsIn!U115/LinhrsIn!U116</f>
        <v>0.964237698305996</v>
      </c>
      <c r="V116" s="70" t="n">
        <f aca="false">OphrsIn!V115/LinhrsIn!V116</f>
        <v>0.985230597742789</v>
      </c>
      <c r="W116" s="70" t="n">
        <f aca="false">OphrsIn!W115/LinhrsIn!W116</f>
        <v>0.894168466522678</v>
      </c>
      <c r="X116" s="70" t="n">
        <f aca="false">OphrsIn!X115/LinhrsIn!X116</f>
        <v>0.968567944722937</v>
      </c>
      <c r="Y116" s="70" t="n">
        <f aca="false">OphrsIn!Y115/LinhrsIn!Y116</f>
        <v>0.997486735548729</v>
      </c>
      <c r="Z116" s="70" t="n">
        <f aca="false">OphrsIn!Z115/LinhrsIn!Z116</f>
        <v>0.810372129849565</v>
      </c>
      <c r="AA116" s="70" t="n">
        <f aca="false">OphrsIn!AA115/LinhrsIn!AA116</f>
        <v>0.975763519193051</v>
      </c>
      <c r="AB116" s="70" t="n">
        <f aca="false">OphrsIn!AB115/LinhrsIn!AB116</f>
        <v>0.78778913394298</v>
      </c>
      <c r="AC116" s="70" t="n">
        <f aca="false">IF(LinhrsIn!AC116&gt;0,OphrsIn!AC115/LinhrsIn!AC116,0)</f>
        <v>0.96760752688172</v>
      </c>
      <c r="AD116" s="70" t="n">
        <f aca="false">IF(LinhrsIn!AD116&gt;0,OphrsIn!AD115/LinhrsIn!AD116,0)</f>
        <v>0.865081768625076</v>
      </c>
      <c r="AE116" s="70" t="n">
        <f aca="false">IF(LinhrsIn!AE116&gt;0,OphrsIn!AE115/LinhrsIn!AE116,0)</f>
        <v>0.994214041368603</v>
      </c>
      <c r="AF116" s="70"/>
      <c r="AG116" s="70"/>
      <c r="AH116" s="70"/>
      <c r="AI116" s="70"/>
      <c r="AJ116" s="70"/>
      <c r="AK116" s="70"/>
      <c r="AL116" s="70"/>
      <c r="AM116" s="70"/>
      <c r="AN116" s="70"/>
      <c r="AO116" s="70" t="n">
        <f aca="false">AVERAGE(E116:P116)</f>
        <v>0.988832635777794</v>
      </c>
      <c r="AP116" s="70" t="n">
        <f aca="false">AVERAGE(Q116:AB116)</f>
        <v>0.814483346862255</v>
      </c>
      <c r="AQ116" s="70" t="n">
        <f aca="false">AVERAGE(AC116:AN116)</f>
        <v>0.9423011122918</v>
      </c>
      <c r="AR116" s="70" t="n">
        <f aca="false">AVERAGE(E116:G116)</f>
        <v>0.997560575355109</v>
      </c>
      <c r="AS116" s="70" t="n">
        <f aca="false">AVERAGE(H116:J116)</f>
        <v>0.981180905682942</v>
      </c>
      <c r="AT116" s="70" t="n">
        <f aca="false">AVERAGE(K116:M116)</f>
        <v>0.984475426727871</v>
      </c>
      <c r="AU116" s="70" t="n">
        <f aca="false">AVERAGE(N116:P116)</f>
        <v>0.992113635345253</v>
      </c>
      <c r="AV116" s="70" t="n">
        <f aca="false">AVERAGE(Q116:S116)</f>
        <v>0.567850824865016</v>
      </c>
      <c r="AW116" s="70" t="n">
        <f aca="false">AVERAGE(T116:V116)</f>
        <v>0.878699919324026</v>
      </c>
      <c r="AX116" s="70" t="n">
        <f aca="false">AVERAGE(W116:Y116)</f>
        <v>0.953407715598115</v>
      </c>
      <c r="AY116" s="70" t="n">
        <f aca="false">AVERAGE(Z116:AB116)</f>
        <v>0.857974927661865</v>
      </c>
      <c r="AZ116" s="70" t="n">
        <f aca="false">AVERAGE(AC116:AE116)</f>
        <v>0.9423011122918</v>
      </c>
    </row>
    <row r="117" customFormat="false" ht="12.75" hidden="false" customHeight="false" outlineLevel="0" collapsed="false">
      <c r="A117" s="69" t="s">
        <v>27</v>
      </c>
      <c r="B117" s="69" t="n">
        <v>2</v>
      </c>
      <c r="C117" s="69" t="n">
        <v>107</v>
      </c>
      <c r="D117" s="70" t="n">
        <f aca="false">OphrsIn!D116/LinhrsIn!D117</f>
        <v>0.99271451699946</v>
      </c>
      <c r="E117" s="70" t="n">
        <f aca="false">OphrsIn!E116/LinhrsIn!E117</f>
        <v>0.975508006997712</v>
      </c>
      <c r="F117" s="70" t="n">
        <f aca="false">OphrsIn!F116/LinhrsIn!F117</f>
        <v>0.999706701862443</v>
      </c>
      <c r="G117" s="70" t="n">
        <f aca="false">OphrsIn!G116/LinhrsIn!G117</f>
        <v>0.99986559139785</v>
      </c>
      <c r="H117" s="70" t="n">
        <f aca="false">OphrsIn!H116/LinhrsIn!H117</f>
        <v>0.99221898013061</v>
      </c>
      <c r="I117" s="70" t="n">
        <v>0.971367119236457</v>
      </c>
      <c r="J117" s="70" t="n">
        <f aca="false">OphrsIn!J116/LinhrsIn!J117</f>
        <v>0.96109490065305</v>
      </c>
      <c r="K117" s="70" t="n">
        <f aca="false">OphrsIn!K116/LinhrsIn!K117</f>
        <v>0.975161987041037</v>
      </c>
      <c r="L117" s="70" t="n">
        <f aca="false">OphrsIn!L116/LinhrsIn!L117</f>
        <v>0.986150329433912</v>
      </c>
      <c r="M117" s="70" t="n">
        <f aca="false">OphrsIn!M116/LinhrsIn!M117</f>
        <v>0.996519560072393</v>
      </c>
      <c r="N117" s="70" t="n">
        <f aca="false">OphrsIn!N116/LinhrsIn!N117</f>
        <v>1</v>
      </c>
      <c r="O117" s="70" t="n">
        <f aca="false">OphrsIn!O116/LinhrsIn!O117</f>
        <v>0.983606557377049</v>
      </c>
      <c r="P117" s="70" t="n">
        <f aca="false">OphrsIn!P116/LinhrsIn!P117</f>
        <v>0.992606533136174</v>
      </c>
      <c r="Q117" s="70" t="n">
        <f aca="false">OphrsIn!Q116/LinhrsIn!Q117</f>
        <v>0.990582537333513</v>
      </c>
      <c r="R117" s="70" t="n">
        <f aca="false">OphrsIn!R116/LinhrsIn!R117</f>
        <v>0.983432835820896</v>
      </c>
      <c r="S117" s="70" t="n">
        <f aca="false">OphrsIn!S116/LinhrsIn!S117</f>
        <v>0.990177610333692</v>
      </c>
      <c r="T117" s="70" t="n">
        <f aca="false">OphrsIn!T116/LinhrsIn!T117</f>
        <v>0.965113033770583</v>
      </c>
      <c r="U117" s="70" t="n">
        <f aca="false">OphrsIn!U116/LinhrsIn!U117</f>
        <v>0.98265662812584</v>
      </c>
      <c r="V117" s="70" t="n">
        <f aca="false">OphrsIn!V116/LinhrsIn!V117</f>
        <v>0.983449235048679</v>
      </c>
      <c r="W117" s="70" t="n">
        <f aca="false">OphrsIn!W116/LinhrsIn!W117</f>
        <v>0.98560473563837</v>
      </c>
      <c r="X117" s="70" t="n">
        <f aca="false">OphrsIn!X116/LinhrsIn!X117</f>
        <v>0.998510292524377</v>
      </c>
      <c r="Y117" s="70" t="n">
        <f aca="false">OphrsIn!Y116/LinhrsIn!Y117</f>
        <v>0.999022482893451</v>
      </c>
      <c r="Z117" s="70" t="n">
        <f aca="false">OphrsIn!Z116/LinhrsIn!Z117</f>
        <v>0.998509283100691</v>
      </c>
      <c r="AA117" s="70" t="n">
        <f aca="false">OphrsIn!AA116/LinhrsIn!AA117</f>
        <v>0.991665509098486</v>
      </c>
      <c r="AB117" s="70" t="n">
        <f aca="false">OphrsIn!AB116/LinhrsIn!AB117</f>
        <v>0.991259916633051</v>
      </c>
      <c r="AC117" s="70" t="n">
        <f aca="false">IF(LinhrsIn!AC117&gt;0,OphrsIn!AC116/LinhrsIn!AC117,0)</f>
        <v>0.999596774193548</v>
      </c>
      <c r="AD117" s="70" t="n">
        <f aca="false">IF(LinhrsIn!AD117&gt;0,OphrsIn!AD116/LinhrsIn!AD117,0)</f>
        <v>0.998638220608262</v>
      </c>
      <c r="AE117" s="70" t="n">
        <f aca="false">IF(LinhrsIn!AE117&gt;0,OphrsIn!AE116/LinhrsIn!AE117,0)</f>
        <v>0.931366708778386</v>
      </c>
      <c r="AF117" s="70"/>
      <c r="AG117" s="70"/>
      <c r="AH117" s="70"/>
      <c r="AI117" s="70"/>
      <c r="AJ117" s="70"/>
      <c r="AK117" s="70"/>
      <c r="AL117" s="70"/>
      <c r="AM117" s="70"/>
      <c r="AN117" s="70"/>
      <c r="AO117" s="70" t="n">
        <f aca="false">AVERAGE(E117:P117)</f>
        <v>0.986150522278224</v>
      </c>
      <c r="AP117" s="70" t="n">
        <f aca="false">AVERAGE(Q117:AB117)</f>
        <v>0.988332008360136</v>
      </c>
      <c r="AQ117" s="70" t="n">
        <f aca="false">AVERAGE(AC117:AN117)</f>
        <v>0.976533901193399</v>
      </c>
      <c r="AR117" s="70" t="n">
        <f aca="false">AVERAGE(E117:G117)</f>
        <v>0.991693433419335</v>
      </c>
      <c r="AS117" s="70" t="n">
        <f aca="false">AVERAGE(H117:J117)</f>
        <v>0.974893666673372</v>
      </c>
      <c r="AT117" s="70" t="n">
        <f aca="false">AVERAGE(K117:M117)</f>
        <v>0.985943958849114</v>
      </c>
      <c r="AU117" s="70" t="n">
        <f aca="false">AVERAGE(N117:P117)</f>
        <v>0.992071030171075</v>
      </c>
      <c r="AV117" s="70" t="n">
        <f aca="false">AVERAGE(Q117:S117)</f>
        <v>0.988064327829367</v>
      </c>
      <c r="AW117" s="70" t="n">
        <f aca="false">AVERAGE(T117:V117)</f>
        <v>0.977072965648368</v>
      </c>
      <c r="AX117" s="70" t="n">
        <f aca="false">AVERAGE(W117:Y117)</f>
        <v>0.994379170352066</v>
      </c>
      <c r="AY117" s="70" t="n">
        <f aca="false">AVERAGE(Z117:AB117)</f>
        <v>0.993811569610743</v>
      </c>
      <c r="AZ117" s="70" t="n">
        <f aca="false">AVERAGE(AC117:AE117)</f>
        <v>0.976533901193399</v>
      </c>
    </row>
    <row r="118" customFormat="false" ht="12.75" hidden="true" customHeight="false" outlineLevel="0" collapsed="false">
      <c r="A118" s="69" t="s">
        <v>12</v>
      </c>
      <c r="B118" s="69" t="n">
        <v>1</v>
      </c>
      <c r="C118" s="69" t="n">
        <v>108</v>
      </c>
      <c r="D118" s="70" t="n">
        <f aca="false">OphrsIn!D117/LinhrsIn!D118</f>
        <v>0.936147186147186</v>
      </c>
      <c r="E118" s="70" t="n">
        <f aca="false">OphrsIn!E117/LinhrsIn!E118</f>
        <v>0.977413283140629</v>
      </c>
      <c r="F118" s="70" t="n">
        <f aca="false">OphrsIn!F117/LinhrsIn!F118</f>
        <v>1</v>
      </c>
      <c r="G118" s="70" t="n">
        <f aca="false">OphrsIn!G117/LinhrsIn!G118</f>
        <v>0.740356083086053</v>
      </c>
      <c r="H118" s="70" t="n">
        <f aca="false">OphrsIn!H117/LinhrsIn!H118</f>
        <v>1.00037764350453</v>
      </c>
      <c r="I118" s="70" t="n">
        <v>0.987624428302395</v>
      </c>
      <c r="J118" s="70" t="n">
        <f aca="false">OphrsIn!J117/LinhrsIn!J118</f>
        <v>1.00083449235049</v>
      </c>
      <c r="K118" s="70" t="n">
        <f aca="false">OphrsIn!K117/LinhrsIn!K118</f>
        <v>0.971920165175499</v>
      </c>
      <c r="L118" s="70" t="n">
        <f aca="false">OphrsIn!L117/LinhrsIn!L118</f>
        <v>0.998915842255048</v>
      </c>
      <c r="M118" s="70" t="n">
        <f aca="false">OphrsIn!M117/LinhrsIn!M118</f>
        <v>1.00027808676307</v>
      </c>
      <c r="N118" s="70" t="n">
        <f aca="false">OphrsIn!N117/LinhrsIn!N118</f>
        <v>0.98324550736387</v>
      </c>
      <c r="O118" s="70" t="n">
        <f aca="false">OphrsIn!O117/LinhrsIn!O118</f>
        <v>0.997499652729546</v>
      </c>
      <c r="P118" s="70" t="n">
        <f aca="false">OphrsIn!P117/LinhrsIn!P118</f>
        <v>0.682060390763766</v>
      </c>
      <c r="Q118" s="70" t="n">
        <f aca="false">OphrsIn!Q117/LinhrsIn!Q118</f>
        <v>0.99772948426857</v>
      </c>
      <c r="R118" s="70" t="n">
        <f aca="false">OphrsIn!R117/LinhrsIn!R118</f>
        <v>0.984805601072546</v>
      </c>
      <c r="S118" s="70" t="n">
        <f aca="false">OphrsIn!S117/LinhrsIn!S118</f>
        <v>0.898149398892341</v>
      </c>
      <c r="T118" s="70" t="n">
        <f aca="false">OphrsIn!T117/LinhrsIn!T118</f>
        <v>0.930038238209885</v>
      </c>
      <c r="U118" s="70" t="n">
        <f aca="false">OphrsIn!U117/LinhrsIn!U118</f>
        <v>1</v>
      </c>
      <c r="V118" s="70" t="n">
        <f aca="false">OphrsIn!V117/LinhrsIn!V118</f>
        <v>0.994284121009341</v>
      </c>
      <c r="W118" s="70" t="n">
        <f aca="false">OphrsIn!W117/LinhrsIn!W118</f>
        <v>0.394191987093305</v>
      </c>
      <c r="X118" s="70" t="n">
        <f aca="false">OphrsIn!X117/LinhrsIn!X118</f>
        <v>0</v>
      </c>
      <c r="Y118" s="70" t="n">
        <f aca="false">OphrsIn!Y117/LinhrsIn!Y118</f>
        <v>0</v>
      </c>
      <c r="Z118" s="70" t="n">
        <f aca="false">OphrsIn!Z117/LinhrsIn!Z118</f>
        <v>0.11294964028777</v>
      </c>
      <c r="AA118" s="70" t="n">
        <f aca="false">OphrsIn!AA117/LinhrsIn!AA118</f>
        <v>0</v>
      </c>
      <c r="AB118" s="70" t="n">
        <f aca="false">OphrsIn!AB117/LinhrsIn!AB118</f>
        <v>0.000403225806451613</v>
      </c>
      <c r="AC118" s="70" t="n">
        <f aca="false">IF(LinhrsIn!AC118&gt;0,OphrsIn!AC117/LinhrsIn!AC118,0)</f>
        <v>0</v>
      </c>
      <c r="AD118" s="70" t="n">
        <f aca="false">IF(LinhrsIn!AD118&gt;0,OphrsIn!AD117/LinhrsIn!AD118,0)</f>
        <v>0</v>
      </c>
      <c r="AE118" s="70" t="n">
        <f aca="false">IF(LinhrsIn!AE118&gt;0,OphrsIn!AE117/LinhrsIn!AE118,0)</f>
        <v>0</v>
      </c>
      <c r="AF118" s="70"/>
      <c r="AG118" s="70"/>
      <c r="AH118" s="70"/>
      <c r="AI118" s="70"/>
      <c r="AJ118" s="70"/>
      <c r="AK118" s="70"/>
      <c r="AL118" s="70"/>
      <c r="AM118" s="70"/>
      <c r="AN118" s="70"/>
      <c r="AO118" s="70" t="n">
        <f aca="false">AVERAGE(E118:P118)</f>
        <v>0.945043797952908</v>
      </c>
      <c r="AP118" s="70" t="n">
        <f aca="false">AVERAGE(Q118:AB118)</f>
        <v>0.526045974720017</v>
      </c>
      <c r="AQ118" s="70" t="n">
        <f aca="false">AVERAGE(AC118:AN118)</f>
        <v>0</v>
      </c>
      <c r="AR118" s="70" t="n">
        <f aca="false">AVERAGE(E118:G118)</f>
        <v>0.905923122075561</v>
      </c>
      <c r="AS118" s="70" t="n">
        <f aca="false">AVERAGE(H118:J118)</f>
        <v>0.996278854719138</v>
      </c>
      <c r="AT118" s="70" t="n">
        <f aca="false">AVERAGE(K118:M118)</f>
        <v>0.990371364731206</v>
      </c>
      <c r="AU118" s="70" t="n">
        <f aca="false">AVERAGE(N118:P118)</f>
        <v>0.887601850285727</v>
      </c>
      <c r="AV118" s="70" t="n">
        <f aca="false">AVERAGE(Q118:S118)</f>
        <v>0.960228161411152</v>
      </c>
      <c r="AW118" s="70" t="n">
        <f aca="false">AVERAGE(T118:V118)</f>
        <v>0.974774119739742</v>
      </c>
      <c r="AX118" s="70" t="n">
        <f aca="false">AVERAGE(W118:Y118)</f>
        <v>0.131397329031102</v>
      </c>
      <c r="AY118" s="70" t="n">
        <f aca="false">AVERAGE(Z118:AB118)</f>
        <v>0.0377842886980738</v>
      </c>
      <c r="AZ118" s="70" t="n">
        <f aca="false">AVERAGE(AC118:AE118)</f>
        <v>0</v>
      </c>
    </row>
    <row r="119" customFormat="false" ht="12.75" hidden="true" customHeight="false" outlineLevel="0" collapsed="false">
      <c r="A119" s="69" t="s">
        <v>12</v>
      </c>
      <c r="B119" s="69" t="n">
        <v>1</v>
      </c>
      <c r="C119" s="69" t="n">
        <v>109</v>
      </c>
      <c r="D119" s="70" t="n">
        <f aca="false">OphrsIn!D118/LinhrsIn!D119</f>
        <v>0.987870619946092</v>
      </c>
      <c r="E119" s="70" t="n">
        <f aca="false">OphrsIn!E118/LinhrsIn!E119</f>
        <v>0.785112741102961</v>
      </c>
      <c r="F119" s="70" t="n">
        <f aca="false">OphrsIn!F118/LinhrsIn!F119</f>
        <v>0.808755760368664</v>
      </c>
      <c r="G119" s="70" t="n">
        <f aca="false">OphrsIn!G118/LinhrsIn!G119</f>
        <v>0.779538461538462</v>
      </c>
      <c r="H119" s="70" t="n">
        <f aca="false">OphrsIn!H118/LinhrsIn!H119</f>
        <v>0.971444888635066</v>
      </c>
      <c r="I119" s="70" t="n">
        <v>0.986933442221315</v>
      </c>
      <c r="J119" s="70" t="n">
        <f aca="false">OphrsIn!J118/LinhrsIn!J119</f>
        <v>0.9594023118128</v>
      </c>
      <c r="K119" s="70" t="n">
        <f aca="false">OphrsIn!K118/LinhrsIn!K119</f>
        <v>1.00027529249828</v>
      </c>
      <c r="L119" s="70" t="n">
        <f aca="false">OphrsIn!L118/LinhrsIn!L119</f>
        <v>0.978290366350068</v>
      </c>
      <c r="M119" s="70" t="n">
        <f aca="false">OphrsIn!M118/LinhrsIn!M119</f>
        <v>0.994011976047904</v>
      </c>
      <c r="N119" s="70" t="n">
        <f aca="false">OphrsIn!N118/LinhrsIn!N119</f>
        <v>0.994189189189189</v>
      </c>
      <c r="O119" s="70" t="n">
        <f aca="false">OphrsIn!O118/LinhrsIn!O119</f>
        <v>0.996231681786462</v>
      </c>
      <c r="P119" s="70" t="n">
        <f aca="false">OphrsIn!P118/LinhrsIn!P119</f>
        <v>0.999344692005243</v>
      </c>
      <c r="Q119" s="70" t="n">
        <f aca="false">OphrsIn!Q118/LinhrsIn!Q119</f>
        <v>0.999865410497981</v>
      </c>
      <c r="R119" s="70" t="n">
        <f aca="false">OphrsIn!R118/LinhrsIn!R119</f>
        <v>0.974973931178311</v>
      </c>
      <c r="S119" s="70" t="n">
        <f aca="false">OphrsIn!S118/LinhrsIn!S119</f>
        <v>0.889159891598916</v>
      </c>
      <c r="T119" s="70" t="n">
        <f aca="false">OphrsIn!T118/LinhrsIn!T119</f>
        <v>0.911748173130972</v>
      </c>
      <c r="U119" s="70" t="n">
        <f aca="false">OphrsIn!U118/LinhrsIn!U119</f>
        <v>0.936691810344828</v>
      </c>
      <c r="V119" s="70" t="n">
        <f aca="false">OphrsIn!V118/LinhrsIn!V119</f>
        <v>0.723057468034284</v>
      </c>
      <c r="W119" s="70" t="n">
        <f aca="false">OphrsIn!W118/LinhrsIn!W119</f>
        <v>0.983862291554599</v>
      </c>
      <c r="X119" s="70" t="n">
        <f aca="false">OphrsIn!X118/LinhrsIn!X119</f>
        <v>0.974562584118439</v>
      </c>
      <c r="Y119" s="70" t="n">
        <f aca="false">OphrsIn!Y118/LinhrsIn!Y119</f>
        <v>0.984452296819788</v>
      </c>
      <c r="Z119" s="70" t="n">
        <f aca="false">OphrsIn!Z118/LinhrsIn!Z119</f>
        <v>0.987762237762238</v>
      </c>
      <c r="AA119" s="70" t="n">
        <f aca="false">OphrsIn!AA118/LinhrsIn!AA119</f>
        <v>0.99875</v>
      </c>
      <c r="AB119" s="70" t="n">
        <f aca="false">OphrsIn!AB118/LinhrsIn!AB119</f>
        <v>0.965711980637354</v>
      </c>
      <c r="AC119" s="70" t="n">
        <f aca="false">IF(LinhrsIn!AC119&gt;0,OphrsIn!AC118/LinhrsIn!AC119,0)</f>
        <v>0.985947844885826</v>
      </c>
      <c r="AD119" s="70" t="n">
        <f aca="false">IF(LinhrsIn!AD119&gt;0,OphrsIn!AD118/LinhrsIn!AD119,0)</f>
        <v>0.891920410009044</v>
      </c>
      <c r="AE119" s="70" t="n">
        <f aca="false">IF(LinhrsIn!AE119&gt;0,OphrsIn!AE118/LinhrsIn!AE119,0)</f>
        <v>0.983349390264729</v>
      </c>
      <c r="AF119" s="70"/>
      <c r="AG119" s="70"/>
      <c r="AH119" s="70"/>
      <c r="AI119" s="70"/>
      <c r="AJ119" s="70"/>
      <c r="AK119" s="70"/>
      <c r="AL119" s="70"/>
      <c r="AM119" s="70"/>
      <c r="AN119" s="70"/>
      <c r="AO119" s="70" t="n">
        <f aca="false">AVERAGE(E119:P119)</f>
        <v>0.937794233629701</v>
      </c>
      <c r="AP119" s="70" t="n">
        <f aca="false">AVERAGE(Q119:AB119)</f>
        <v>0.944216506306476</v>
      </c>
      <c r="AQ119" s="70" t="n">
        <f aca="false">AVERAGE(AC119:AN119)</f>
        <v>0.9537392150532</v>
      </c>
      <c r="AR119" s="70" t="n">
        <f aca="false">AVERAGE(E119:G119)</f>
        <v>0.791135654336696</v>
      </c>
      <c r="AS119" s="70" t="n">
        <f aca="false">AVERAGE(H119:J119)</f>
        <v>0.972593547556393</v>
      </c>
      <c r="AT119" s="70" t="n">
        <f aca="false">AVERAGE(K119:M119)</f>
        <v>0.990859211632084</v>
      </c>
      <c r="AU119" s="70" t="n">
        <f aca="false">AVERAGE(N119:P119)</f>
        <v>0.996588520993631</v>
      </c>
      <c r="AV119" s="70" t="n">
        <f aca="false">AVERAGE(Q119:S119)</f>
        <v>0.954666411091736</v>
      </c>
      <c r="AW119" s="70" t="n">
        <f aca="false">AVERAGE(T119:V119)</f>
        <v>0.857165817170028</v>
      </c>
      <c r="AX119" s="70" t="n">
        <f aca="false">AVERAGE(W119:Y119)</f>
        <v>0.980959057497609</v>
      </c>
      <c r="AY119" s="70" t="n">
        <f aca="false">AVERAGE(Z119:AB119)</f>
        <v>0.984074739466531</v>
      </c>
      <c r="AZ119" s="70" t="n">
        <f aca="false">AVERAGE(AC119:AE119)</f>
        <v>0.9537392150532</v>
      </c>
    </row>
    <row r="120" customFormat="false" ht="12.75" hidden="true" customHeight="false" outlineLevel="0" collapsed="false">
      <c r="A120" s="69" t="s">
        <v>12</v>
      </c>
      <c r="B120" s="69" t="n">
        <v>1</v>
      </c>
      <c r="C120" s="69" t="n">
        <v>110</v>
      </c>
      <c r="D120" s="70" t="n">
        <f aca="false">OphrsIn!D119/LinhrsIn!D120</f>
        <v>0.826558265582656</v>
      </c>
      <c r="E120" s="70" t="n">
        <f aca="false">OphrsIn!E119/LinhrsIn!E120</f>
        <v>0.90122956357249</v>
      </c>
      <c r="F120" s="70" t="n">
        <f aca="false">OphrsIn!F119/LinhrsIn!F120</f>
        <v>0.994105807935595</v>
      </c>
      <c r="G120" s="70" t="n">
        <f aca="false">OphrsIn!G119/LinhrsIn!G120</f>
        <v>0.946678023850085</v>
      </c>
      <c r="H120" s="70" t="n">
        <f aca="false">OphrsIn!H119/LinhrsIn!H120</f>
        <v>0.96036498431708</v>
      </c>
      <c r="I120" s="70" t="n">
        <v>0.948673043243972</v>
      </c>
      <c r="J120" s="70" t="n">
        <f aca="false">OphrsIn!J119/LinhrsIn!J120</f>
        <v>0.994434395436204</v>
      </c>
      <c r="K120" s="70" t="n">
        <f aca="false">OphrsIn!K119/LinhrsIn!K120</f>
        <v>1</v>
      </c>
      <c r="L120" s="70" t="n">
        <f aca="false">OphrsIn!L119/LinhrsIn!L120</f>
        <v>1</v>
      </c>
      <c r="M120" s="70" t="n">
        <f aca="false">OphrsIn!M119/LinhrsIn!M120</f>
        <v>0.989824365765264</v>
      </c>
      <c r="N120" s="70" t="n">
        <f aca="false">OphrsIn!N119/LinhrsIn!N120</f>
        <v>0.977540251657421</v>
      </c>
      <c r="O120" s="70" t="n">
        <f aca="false">OphrsIn!O119/LinhrsIn!O120</f>
        <v>0.967236266064115</v>
      </c>
      <c r="P120" s="70" t="n">
        <f aca="false">OphrsIn!P119/LinhrsIn!P120</f>
        <v>0.975206611570248</v>
      </c>
      <c r="Q120" s="70" t="n">
        <f aca="false">OphrsIn!Q119/LinhrsIn!Q120</f>
        <v>0.998913549588701</v>
      </c>
      <c r="R120" s="70" t="n">
        <f aca="false">OphrsIn!R119/LinhrsIn!R120</f>
        <v>0.926102502979738</v>
      </c>
      <c r="S120" s="70" t="n">
        <f aca="false">OphrsIn!S119/LinhrsIn!S120</f>
        <v>0.968331303288672</v>
      </c>
      <c r="T120" s="70" t="n">
        <f aca="false">OphrsIn!T119/LinhrsIn!T120</f>
        <v>0.94522917267224</v>
      </c>
      <c r="U120" s="70" t="n">
        <f aca="false">OphrsIn!U119/LinhrsIn!U120</f>
        <v>0.803336498033365</v>
      </c>
      <c r="V120" s="70" t="n">
        <f aca="false">OphrsIn!V119/LinhrsIn!V120</f>
        <v>0.153901422618192</v>
      </c>
      <c r="W120" s="70" t="n">
        <f aca="false">OphrsIn!W119/LinhrsIn!W120</f>
        <v>0.00147968792036589</v>
      </c>
      <c r="X120" s="70" t="n">
        <f aca="false">OphrsIn!X119/LinhrsIn!X120</f>
        <v>0.0159966615662818</v>
      </c>
      <c r="Y120" s="70" t="n">
        <f aca="false">OphrsIn!Y119/LinhrsIn!Y120</f>
        <v>0.895689045936396</v>
      </c>
      <c r="Z120" s="70" t="n">
        <f aca="false">OphrsIn!Z119/LinhrsIn!Z120</f>
        <v>0.933575855564538</v>
      </c>
      <c r="AA120" s="70" t="n">
        <f aca="false">OphrsIn!AA119/LinhrsIn!AA120</f>
        <v>0.962355882761495</v>
      </c>
      <c r="AB120" s="70" t="n">
        <f aca="false">OphrsIn!AB119/LinhrsIn!AB120</f>
        <v>0.932921091544563</v>
      </c>
      <c r="AC120" s="70" t="n">
        <f aca="false">IF(LinhrsIn!AC120&gt;0,OphrsIn!AC119/LinhrsIn!AC120,0)</f>
        <v>0.993524888709025</v>
      </c>
      <c r="AD120" s="70" t="n">
        <f aca="false">IF(LinhrsIn!AD120&gt;0,OphrsIn!AD119/LinhrsIn!AD120,0)</f>
        <v>0.959730538922156</v>
      </c>
      <c r="AE120" s="70" t="n">
        <f aca="false">IF(LinhrsIn!AE120&gt;0,OphrsIn!AE119/LinhrsIn!AE120,0)</f>
        <v>0.9894551055067</v>
      </c>
      <c r="AF120" s="70"/>
      <c r="AG120" s="70"/>
      <c r="AH120" s="70"/>
      <c r="AI120" s="70"/>
      <c r="AJ120" s="70"/>
      <c r="AK120" s="70"/>
      <c r="AL120" s="70"/>
      <c r="AM120" s="70"/>
      <c r="AN120" s="70"/>
      <c r="AO120" s="70" t="n">
        <f aca="false">AVERAGE(E120:P120)</f>
        <v>0.971274442784373</v>
      </c>
      <c r="AP120" s="70" t="n">
        <f aca="false">AVERAGE(Q120:AB120)</f>
        <v>0.711486056206212</v>
      </c>
      <c r="AQ120" s="70" t="n">
        <f aca="false">AVERAGE(AC120:AN120)</f>
        <v>0.98090351104596</v>
      </c>
      <c r="AR120" s="70" t="n">
        <f aca="false">AVERAGE(E120:G120)</f>
        <v>0.947337798452724</v>
      </c>
      <c r="AS120" s="70" t="n">
        <f aca="false">AVERAGE(H120:J120)</f>
        <v>0.967824140999085</v>
      </c>
      <c r="AT120" s="70" t="n">
        <f aca="false">AVERAGE(K120:M120)</f>
        <v>0.996608121921755</v>
      </c>
      <c r="AU120" s="70" t="n">
        <f aca="false">AVERAGE(N120:P120)</f>
        <v>0.973327709763928</v>
      </c>
      <c r="AV120" s="70" t="n">
        <f aca="false">AVERAGE(Q120:S120)</f>
        <v>0.964449118619037</v>
      </c>
      <c r="AW120" s="70" t="n">
        <f aca="false">AVERAGE(T120:V120)</f>
        <v>0.634155697774599</v>
      </c>
      <c r="AX120" s="70" t="n">
        <f aca="false">AVERAGE(W120:Y120)</f>
        <v>0.304388465141015</v>
      </c>
      <c r="AY120" s="70" t="n">
        <f aca="false">AVERAGE(Z120:AB120)</f>
        <v>0.942950943290198</v>
      </c>
      <c r="AZ120" s="70" t="n">
        <f aca="false">AVERAGE(AC120:AE120)</f>
        <v>0.98090351104596</v>
      </c>
    </row>
    <row r="121" customFormat="false" ht="12.75" hidden="true" customHeight="false" outlineLevel="0" collapsed="false">
      <c r="A121" s="69" t="s">
        <v>12</v>
      </c>
      <c r="B121" s="69" t="n">
        <v>1</v>
      </c>
      <c r="C121" s="69" t="n">
        <v>111</v>
      </c>
      <c r="D121" s="70" t="n">
        <f aca="false">OphrsIn!D120/LinhrsIn!D121</f>
        <v>0.99756361667569</v>
      </c>
      <c r="E121" s="70" t="n">
        <f aca="false">OphrsIn!E120/LinhrsIn!E121</f>
        <v>0.981095625776183</v>
      </c>
      <c r="F121" s="70" t="n">
        <f aca="false">OphrsIn!F120/LinhrsIn!F121</f>
        <v>0.994958951461904</v>
      </c>
      <c r="G121" s="70" t="n">
        <f aca="false">OphrsIn!G120/LinhrsIn!G121</f>
        <v>0.753596353795756</v>
      </c>
      <c r="H121" s="70" t="n">
        <f aca="false">OphrsIn!H120/LinhrsIn!H121</f>
        <v>1.00057012542759</v>
      </c>
      <c r="I121" s="70" t="n">
        <v>0.992181180911297</v>
      </c>
      <c r="J121" s="70" t="n">
        <f aca="false">OphrsIn!J120/LinhrsIn!J121</f>
        <v>1.0084057158868</v>
      </c>
      <c r="K121" s="70" t="n">
        <f aca="false">OphrsIn!K120/LinhrsIn!K121</f>
        <v>1</v>
      </c>
      <c r="L121" s="70" t="n">
        <f aca="false">OphrsIn!L120/LinhrsIn!L121</f>
        <v>0.990517474939041</v>
      </c>
      <c r="M121" s="70" t="n">
        <f aca="false">OphrsIn!M120/LinhrsIn!M121</f>
        <v>0.986097594883915</v>
      </c>
      <c r="N121" s="70" t="n">
        <f aca="false">OphrsIn!N120/LinhrsIn!N121</f>
        <v>0.996893151425098</v>
      </c>
      <c r="O121" s="70" t="n">
        <f aca="false">OphrsIn!O120/LinhrsIn!O121</f>
        <v>0.970813064628214</v>
      </c>
      <c r="P121" s="70" t="n">
        <f aca="false">OphrsIn!P120/LinhrsIn!P121</f>
        <v>0.962479608482871</v>
      </c>
      <c r="Q121" s="70" t="n">
        <f aca="false">OphrsIn!Q120/LinhrsIn!Q121</f>
        <v>1</v>
      </c>
      <c r="R121" s="70" t="n">
        <f aca="false">OphrsIn!R120/LinhrsIn!R121</f>
        <v>0.721733949054074</v>
      </c>
      <c r="S121" s="70" t="n">
        <f aca="false">OphrsIn!S120/LinhrsIn!S121</f>
        <v>0.804710095028233</v>
      </c>
      <c r="T121" s="70" t="n">
        <f aca="false">OphrsIn!T120/LinhrsIn!T121</f>
        <v>0.922850742089051</v>
      </c>
      <c r="U121" s="70" t="n">
        <f aca="false">OphrsIn!U120/LinhrsIn!U121</f>
        <v>0.992456896551724</v>
      </c>
      <c r="V121" s="70" t="n">
        <f aca="false">OphrsIn!V120/LinhrsIn!V121</f>
        <v>0.980900599470236</v>
      </c>
      <c r="W121" s="70" t="n">
        <f aca="false">OphrsIn!W120/LinhrsIn!W121</f>
        <v>0.990313466971613</v>
      </c>
      <c r="X121" s="70" t="n">
        <f aca="false">OphrsIn!X120/LinhrsIn!X121</f>
        <v>0.970790146722305</v>
      </c>
      <c r="Y121" s="70" t="n">
        <f aca="false">OphrsIn!Y120/LinhrsIn!Y121</f>
        <v>0.999575971731449</v>
      </c>
      <c r="Z121" s="70" t="n">
        <f aca="false">OphrsIn!Z120/LinhrsIn!Z121</f>
        <v>0.907854137447405</v>
      </c>
      <c r="AA121" s="70" t="n">
        <f aca="false">OphrsIn!AA120/LinhrsIn!AA121</f>
        <v>0.997360377882745</v>
      </c>
      <c r="AB121" s="70" t="n">
        <f aca="false">OphrsIn!AB120/LinhrsIn!AB121</f>
        <v>0.984393919009821</v>
      </c>
      <c r="AC121" s="70" t="n">
        <f aca="false">IF(LinhrsIn!AC121&gt;0,OphrsIn!AC120/LinhrsIn!AC121,0)</f>
        <v>0.994219653179191</v>
      </c>
      <c r="AD121" s="70" t="n">
        <f aca="false">IF(LinhrsIn!AD121&gt;0,OphrsIn!AD120/LinhrsIn!AD121,0)</f>
        <v>1.00317124735729</v>
      </c>
      <c r="AE121" s="70" t="n">
        <f aca="false">IF(LinhrsIn!AE121&gt;0,OphrsIn!AE120/LinhrsIn!AE121,0)</f>
        <v>0.999541966990045</v>
      </c>
      <c r="AF121" s="70"/>
      <c r="AG121" s="70"/>
      <c r="AH121" s="70"/>
      <c r="AI121" s="70"/>
      <c r="AJ121" s="70"/>
      <c r="AK121" s="70"/>
      <c r="AL121" s="70"/>
      <c r="AM121" s="70"/>
      <c r="AN121" s="70"/>
      <c r="AO121" s="70" t="n">
        <f aca="false">AVERAGE(E121:P121)</f>
        <v>0.969800737301556</v>
      </c>
      <c r="AP121" s="70" t="n">
        <f aca="false">AVERAGE(Q121:AB121)</f>
        <v>0.939411691829888</v>
      </c>
      <c r="AQ121" s="70" t="n">
        <f aca="false">AVERAGE(AC121:AN121)</f>
        <v>0.998977622508843</v>
      </c>
      <c r="AR121" s="70" t="n">
        <f aca="false">AVERAGE(E121:G121)</f>
        <v>0.909883643677948</v>
      </c>
      <c r="AS121" s="70" t="n">
        <f aca="false">AVERAGE(H121:J121)</f>
        <v>1.00038567407523</v>
      </c>
      <c r="AT121" s="70" t="n">
        <f aca="false">AVERAGE(K121:M121)</f>
        <v>0.992205023274319</v>
      </c>
      <c r="AU121" s="70" t="n">
        <f aca="false">AVERAGE(N121:P121)</f>
        <v>0.976728608178728</v>
      </c>
      <c r="AV121" s="70" t="n">
        <f aca="false">AVERAGE(Q121:S121)</f>
        <v>0.842148014694102</v>
      </c>
      <c r="AW121" s="70" t="n">
        <f aca="false">AVERAGE(T121:V121)</f>
        <v>0.965402746037004</v>
      </c>
      <c r="AX121" s="70" t="n">
        <f aca="false">AVERAGE(W121:Y121)</f>
        <v>0.986893195141789</v>
      </c>
      <c r="AY121" s="70" t="n">
        <f aca="false">AVERAGE(Z121:AB121)</f>
        <v>0.963202811446657</v>
      </c>
      <c r="AZ121" s="70" t="n">
        <f aca="false">AVERAGE(AC121:AE121)</f>
        <v>0.998977622508843</v>
      </c>
    </row>
    <row r="122" customFormat="false" ht="12.75" hidden="true" customHeight="false" outlineLevel="0" collapsed="false">
      <c r="A122" s="69" t="s">
        <v>12</v>
      </c>
      <c r="B122" s="69" t="n">
        <v>1</v>
      </c>
      <c r="C122" s="69" t="n">
        <v>112</v>
      </c>
      <c r="D122" s="70" t="n">
        <f aca="false">OphrsIn!D121/LinhrsIn!D122</f>
        <v>0.969958237909201</v>
      </c>
      <c r="E122" s="70" t="n">
        <f aca="false">OphrsIn!E121/LinhrsIn!E122</f>
        <v>0.967047747141897</v>
      </c>
      <c r="F122" s="70" t="n">
        <f aca="false">OphrsIn!F121/LinhrsIn!F122</f>
        <v>0.999280885948511</v>
      </c>
      <c r="G122" s="70" t="n">
        <f aca="false">OphrsIn!G121/LinhrsIn!G122</f>
        <v>0.750621890547264</v>
      </c>
      <c r="H122" s="70" t="n">
        <f aca="false">OphrsIn!H121/LinhrsIn!H122</f>
        <v>0.982536501574578</v>
      </c>
      <c r="I122" s="70" t="n">
        <v>0.994121667805878</v>
      </c>
      <c r="J122" s="70" t="n">
        <f aca="false">OphrsIn!J121/LinhrsIn!J122</f>
        <v>0.975766016713092</v>
      </c>
      <c r="K122" s="70" t="n">
        <f aca="false">OphrsIn!K121/LinhrsIn!K122</f>
        <v>0.998654829163304</v>
      </c>
      <c r="L122" s="70" t="n">
        <f aca="false">OphrsIn!L121/LinhrsIn!L122</f>
        <v>1</v>
      </c>
      <c r="M122" s="70" t="n">
        <f aca="false">OphrsIn!M121/LinhrsIn!M122</f>
        <v>0.983166388425153</v>
      </c>
      <c r="N122" s="70" t="n">
        <f aca="false">OphrsIn!N121/LinhrsIn!N122</f>
        <v>0.979183563125169</v>
      </c>
      <c r="O122" s="70" t="n">
        <f aca="false">OphrsIn!O121/LinhrsIn!O122</f>
        <v>0.987776080011113</v>
      </c>
      <c r="P122" s="70" t="n">
        <f aca="false">OphrsIn!P121/LinhrsIn!P122</f>
        <v>0.776267994080452</v>
      </c>
      <c r="Q122" s="70" t="n">
        <f aca="false">OphrsIn!Q121/LinhrsIn!Q122</f>
        <v>0.863734194242669</v>
      </c>
      <c r="R122" s="70" t="n">
        <f aca="false">OphrsIn!R121/LinhrsIn!R122</f>
        <v>0.742166517457475</v>
      </c>
      <c r="S122" s="70" t="n">
        <f aca="false">OphrsIn!S121/LinhrsIn!S122</f>
        <v>0.617176916824709</v>
      </c>
      <c r="T122" s="70" t="n">
        <f aca="false">OphrsIn!T121/LinhrsIn!T122</f>
        <v>0.836898395721925</v>
      </c>
      <c r="U122" s="70" t="n">
        <f aca="false">OphrsIn!U121/LinhrsIn!U122</f>
        <v>0.946168375607123</v>
      </c>
      <c r="V122" s="70" t="n">
        <f aca="false">OphrsIn!V121/LinhrsIn!V122</f>
        <v>0.937735585648472</v>
      </c>
      <c r="W122" s="70" t="n">
        <f aca="false">OphrsIn!W121/LinhrsIn!W122</f>
        <v>0.962192816635161</v>
      </c>
      <c r="X122" s="70" t="n">
        <f aca="false">OphrsIn!X121/LinhrsIn!X122</f>
        <v>0.98304400484457</v>
      </c>
      <c r="Y122" s="70" t="n">
        <f aca="false">OphrsIn!Y121/LinhrsIn!Y122</f>
        <v>0.978374558303887</v>
      </c>
      <c r="Z122" s="70" t="n">
        <f aca="false">OphrsIn!Z121/LinhrsIn!Z122</f>
        <v>0.934753302777029</v>
      </c>
      <c r="AA122" s="70" t="n">
        <f aca="false">OphrsIn!AA121/LinhrsIn!AA122</f>
        <v>0.961477648411672</v>
      </c>
      <c r="AB122" s="70" t="n">
        <f aca="false">OphrsIn!AB121/LinhrsIn!AB122</f>
        <v>0.97484530535378</v>
      </c>
      <c r="AC122" s="70" t="n">
        <f aca="false">IF(LinhrsIn!AC122&gt;0,OphrsIn!AC121/LinhrsIn!AC122,0)</f>
        <v>0.973202262321573</v>
      </c>
      <c r="AD122" s="70" t="n">
        <f aca="false">IF(LinhrsIn!AD122&gt;0,OphrsIn!AD121/LinhrsIn!AD122,0)</f>
        <v>0.948790683786205</v>
      </c>
      <c r="AE122" s="70" t="n">
        <f aca="false">IF(LinhrsIn!AE122&gt;0,OphrsIn!AE121/LinhrsIn!AE122,0)</f>
        <v>0.950232825463461</v>
      </c>
      <c r="AF122" s="70"/>
      <c r="AG122" s="70"/>
      <c r="AH122" s="70"/>
      <c r="AI122" s="70"/>
      <c r="AJ122" s="70"/>
      <c r="AK122" s="70"/>
      <c r="AL122" s="70"/>
      <c r="AM122" s="70"/>
      <c r="AN122" s="70"/>
      <c r="AO122" s="70" t="n">
        <f aca="false">AVERAGE(E122:P122)</f>
        <v>0.949535297044701</v>
      </c>
      <c r="AP122" s="70" t="n">
        <f aca="false">AVERAGE(Q122:AB122)</f>
        <v>0.894880635152373</v>
      </c>
      <c r="AQ122" s="70" t="n">
        <f aca="false">AVERAGE(AC122:AN122)</f>
        <v>0.957408590523746</v>
      </c>
      <c r="AR122" s="70" t="n">
        <f aca="false">AVERAGE(E122:G122)</f>
        <v>0.905650174545891</v>
      </c>
      <c r="AS122" s="70" t="n">
        <f aca="false">AVERAGE(H122:J122)</f>
        <v>0.984141395364516</v>
      </c>
      <c r="AT122" s="70" t="n">
        <f aca="false">AVERAGE(K122:M122)</f>
        <v>0.993940405862819</v>
      </c>
      <c r="AU122" s="70" t="n">
        <f aca="false">AVERAGE(N122:P122)</f>
        <v>0.914409212405578</v>
      </c>
      <c r="AV122" s="70" t="n">
        <f aca="false">AVERAGE(Q122:S122)</f>
        <v>0.741025876174951</v>
      </c>
      <c r="AW122" s="70" t="n">
        <f aca="false">AVERAGE(T122:V122)</f>
        <v>0.906934118992507</v>
      </c>
      <c r="AX122" s="70" t="n">
        <f aca="false">AVERAGE(W122:Y122)</f>
        <v>0.974537126594539</v>
      </c>
      <c r="AY122" s="70" t="n">
        <f aca="false">AVERAGE(Z122:AB122)</f>
        <v>0.957025418847494</v>
      </c>
      <c r="AZ122" s="70" t="n">
        <f aca="false">AVERAGE(AC122:AE122)</f>
        <v>0.957408590523746</v>
      </c>
    </row>
    <row r="123" customFormat="false" ht="12.75" hidden="true" customHeight="false" outlineLevel="0" collapsed="false">
      <c r="A123" s="69" t="s">
        <v>12</v>
      </c>
      <c r="B123" s="69" t="n">
        <v>1</v>
      </c>
      <c r="C123" s="69" t="n">
        <v>113</v>
      </c>
      <c r="D123" s="70" t="n">
        <f aca="false">OphrsIn!D122/LinhrsIn!D123</f>
        <v>0.766068247224887</v>
      </c>
      <c r="E123" s="70" t="n">
        <f aca="false">OphrsIn!E122/LinhrsIn!E123</f>
        <v>0.876979293544458</v>
      </c>
      <c r="F123" s="70" t="n">
        <f aca="false">OphrsIn!F122/LinhrsIn!F123</f>
        <v>0.77417495316328</v>
      </c>
      <c r="G123" s="70" t="n">
        <f aca="false">OphrsIn!G122/LinhrsIn!G123</f>
        <v>0.671732522796353</v>
      </c>
      <c r="H123" s="70" t="n">
        <f aca="false">OphrsIn!H122/LinhrsIn!H123</f>
        <v>0.992834623101175</v>
      </c>
      <c r="I123" s="70" t="n">
        <v>0.90987460815047</v>
      </c>
      <c r="J123" s="70" t="n">
        <f aca="false">OphrsIn!J122/LinhrsIn!J123</f>
        <v>0.965854370348752</v>
      </c>
      <c r="K123" s="70" t="n">
        <f aca="false">OphrsIn!K122/LinhrsIn!K123</f>
        <v>0.983137731013085</v>
      </c>
      <c r="L123" s="70" t="n">
        <f aca="false">OphrsIn!L122/LinhrsIn!L123</f>
        <v>0.955033283521261</v>
      </c>
      <c r="M123" s="70" t="n">
        <f aca="false">OphrsIn!M122/LinhrsIn!M123</f>
        <v>0.991796440489433</v>
      </c>
      <c r="N123" s="70" t="n">
        <f aca="false">OphrsIn!N122/LinhrsIn!N123</f>
        <v>0.995381062355658</v>
      </c>
      <c r="O123" s="70" t="n">
        <f aca="false">OphrsIn!O122/LinhrsIn!O123</f>
        <v>0.889972347547664</v>
      </c>
      <c r="P123" s="70" t="n">
        <f aca="false">OphrsIn!P122/LinhrsIn!P123</f>
        <v>0.80586179080398</v>
      </c>
      <c r="Q123" s="70" t="n">
        <f aca="false">OphrsIn!Q122/LinhrsIn!Q123</f>
        <v>0.928254139184278</v>
      </c>
      <c r="R123" s="70" t="n">
        <f aca="false">OphrsIn!R122/LinhrsIn!R123</f>
        <v>0.981525625744934</v>
      </c>
      <c r="S123" s="70" t="n">
        <f aca="false">OphrsIn!S122/LinhrsIn!S123</f>
        <v>0.818402590393956</v>
      </c>
      <c r="T123" s="70" t="n">
        <f aca="false">OphrsIn!T122/LinhrsIn!T123</f>
        <v>0.963995516951527</v>
      </c>
      <c r="U123" s="70" t="n">
        <f aca="false">OphrsIn!U122/LinhrsIn!U123</f>
        <v>0.947347104090725</v>
      </c>
      <c r="V123" s="70" t="n">
        <f aca="false">OphrsIn!V122/LinhrsIn!V123</f>
        <v>0.754603794642857</v>
      </c>
      <c r="W123" s="70" t="n">
        <f aca="false">OphrsIn!W122/LinhrsIn!W123</f>
        <v>0.960736856259244</v>
      </c>
      <c r="X123" s="70" t="n">
        <f aca="false">OphrsIn!X122/LinhrsIn!X123</f>
        <v>0.97591172116808</v>
      </c>
      <c r="Y123" s="70" t="n">
        <f aca="false">OphrsIn!Y122/LinhrsIn!Y123</f>
        <v>0.989397794741306</v>
      </c>
      <c r="Z123" s="70" t="n">
        <f aca="false">OphrsIn!Z122/LinhrsIn!Z123</f>
        <v>0.913278271918679</v>
      </c>
      <c r="AA123" s="70" t="n">
        <f aca="false">OphrsIn!AA122/LinhrsIn!AA123</f>
        <v>0.969722222222222</v>
      </c>
      <c r="AB123" s="70" t="n">
        <f aca="false">OphrsIn!AB122/LinhrsIn!AB123</f>
        <v>0.964228079612695</v>
      </c>
      <c r="AC123" s="70" t="n">
        <f aca="false">IF(LinhrsIn!AC123&gt;0,OphrsIn!AC122/LinhrsIn!AC123,0)</f>
        <v>0.992048517520216</v>
      </c>
      <c r="AD123" s="70" t="n">
        <f aca="false">IF(LinhrsIn!AD123&gt;0,OphrsIn!AD122/LinhrsIn!AD123,0)</f>
        <v>0.97433984782933</v>
      </c>
      <c r="AE123" s="70" t="n">
        <f aca="false">IF(LinhrsIn!AE123&gt;0,OphrsIn!AE122/LinhrsIn!AE123,0)</f>
        <v>0.977401227059671</v>
      </c>
      <c r="AF123" s="70"/>
      <c r="AG123" s="70"/>
      <c r="AH123" s="70"/>
      <c r="AI123" s="70"/>
      <c r="AJ123" s="70"/>
      <c r="AK123" s="70"/>
      <c r="AL123" s="70"/>
      <c r="AM123" s="70"/>
      <c r="AN123" s="70"/>
      <c r="AO123" s="70" t="n">
        <f aca="false">AVERAGE(E123:P123)</f>
        <v>0.901052752236297</v>
      </c>
      <c r="AP123" s="70" t="n">
        <f aca="false">AVERAGE(Q123:AB123)</f>
        <v>0.930616976410875</v>
      </c>
      <c r="AQ123" s="70" t="n">
        <f aca="false">AVERAGE(AC123:AN123)</f>
        <v>0.981263197469739</v>
      </c>
      <c r="AR123" s="70" t="n">
        <f aca="false">AVERAGE(E123:G123)</f>
        <v>0.774295589834697</v>
      </c>
      <c r="AS123" s="70" t="n">
        <f aca="false">AVERAGE(H123:J123)</f>
        <v>0.956187867200133</v>
      </c>
      <c r="AT123" s="70" t="n">
        <f aca="false">AVERAGE(K123:M123)</f>
        <v>0.976655818341259</v>
      </c>
      <c r="AU123" s="70" t="n">
        <f aca="false">AVERAGE(N123:P123)</f>
        <v>0.897071733569101</v>
      </c>
      <c r="AV123" s="70" t="n">
        <f aca="false">AVERAGE(Q123:S123)</f>
        <v>0.909394118441056</v>
      </c>
      <c r="AW123" s="70" t="n">
        <f aca="false">AVERAGE(T123:V123)</f>
        <v>0.88864880522837</v>
      </c>
      <c r="AX123" s="70" t="n">
        <f aca="false">AVERAGE(W123:Y123)</f>
        <v>0.975348790722877</v>
      </c>
      <c r="AY123" s="70" t="n">
        <f aca="false">AVERAGE(Z123:AB123)</f>
        <v>0.949076191251199</v>
      </c>
      <c r="AZ123" s="70" t="n">
        <f aca="false">AVERAGE(AC123:AE123)</f>
        <v>0.981263197469739</v>
      </c>
    </row>
    <row r="124" customFormat="false" ht="12.75" hidden="true" customHeight="false" outlineLevel="0" collapsed="false">
      <c r="A124" s="69" t="s">
        <v>12</v>
      </c>
      <c r="B124" s="69" t="n">
        <v>1</v>
      </c>
      <c r="C124" s="69" t="n">
        <v>114</v>
      </c>
      <c r="D124" s="70" t="n">
        <f aca="false">OphrsIn!D123/LinhrsIn!D124</f>
        <v>0.835241815977368</v>
      </c>
      <c r="E124" s="70" t="n">
        <f aca="false">OphrsIn!E123/LinhrsIn!E124</f>
        <v>0.799838687995698</v>
      </c>
      <c r="F124" s="70" t="n">
        <f aca="false">OphrsIn!F123/LinhrsIn!F124</f>
        <v>0.828695025234319</v>
      </c>
      <c r="G124" s="70" t="n">
        <f aca="false">OphrsIn!G123/LinhrsIn!G124</f>
        <v>0.694241316270567</v>
      </c>
      <c r="H124" s="70" t="n">
        <f aca="false">OphrsIn!H123/LinhrsIn!H124</f>
        <v>0.941923515981735</v>
      </c>
      <c r="I124" s="70" t="n">
        <v>0.850249359751988</v>
      </c>
      <c r="J124" s="70" t="n">
        <f aca="false">OphrsIn!J123/LinhrsIn!J124</f>
        <v>0.900668709947061</v>
      </c>
      <c r="K124" s="70" t="n">
        <f aca="false">OphrsIn!K123/LinhrsIn!K124</f>
        <v>0.862930452397029</v>
      </c>
      <c r="L124" s="70" t="n">
        <f aca="false">OphrsIn!L123/LinhrsIn!L124</f>
        <v>0.993857493857494</v>
      </c>
      <c r="M124" s="70" t="n">
        <f aca="false">OphrsIn!M123/LinhrsIn!M124</f>
        <v>0.985228539576366</v>
      </c>
      <c r="N124" s="70" t="n">
        <f aca="false">OphrsIn!N123/LinhrsIn!N124</f>
        <v>0.960595802301963</v>
      </c>
      <c r="O124" s="70" t="n">
        <f aca="false">OphrsIn!O123/LinhrsIn!O124</f>
        <v>0.912989001809829</v>
      </c>
      <c r="P124" s="70" t="n">
        <f aca="false">OphrsIn!P123/LinhrsIn!P124</f>
        <v>0.857354127453617</v>
      </c>
      <c r="Q124" s="70" t="n">
        <f aca="false">OphrsIn!Q123/LinhrsIn!Q124</f>
        <v>0.975649132248083</v>
      </c>
      <c r="R124" s="70" t="n">
        <f aca="false">OphrsIn!R123/LinhrsIn!R124</f>
        <v>0.856814701378254</v>
      </c>
      <c r="S124" s="70" t="n">
        <f aca="false">OphrsIn!S123/LinhrsIn!S124</f>
        <v>0.978026422216231</v>
      </c>
      <c r="T124" s="70" t="n">
        <f aca="false">OphrsIn!T123/LinhrsIn!T124</f>
        <v>0.99510009799804</v>
      </c>
      <c r="U124" s="70" t="n">
        <f aca="false">OphrsIn!U123/LinhrsIn!U124</f>
        <v>0.899986355573748</v>
      </c>
      <c r="V124" s="70" t="n">
        <f aca="false">OphrsIn!V123/LinhrsIn!V124</f>
        <v>0.980195258019526</v>
      </c>
      <c r="W124" s="70" t="n">
        <f aca="false">OphrsIn!W123/LinhrsIn!W124</f>
        <v>0.984656796769852</v>
      </c>
      <c r="X124" s="70" t="n">
        <f aca="false">OphrsIn!X123/LinhrsIn!X124</f>
        <v>0.980748519116855</v>
      </c>
      <c r="Y124" s="70" t="n">
        <f aca="false">OphrsIn!Y123/LinhrsIn!Y124</f>
        <v>0.966123316796598</v>
      </c>
      <c r="Z124" s="70" t="n">
        <f aca="false">OphrsIn!Z123/LinhrsIn!Z124</f>
        <v>0.999058633674018</v>
      </c>
      <c r="AA124" s="70" t="n">
        <f aca="false">OphrsIn!AA123/LinhrsIn!AA124</f>
        <v>0.999722183636616</v>
      </c>
      <c r="AB124" s="70" t="n">
        <f aca="false">OphrsIn!AB123/LinhrsIn!AB124</f>
        <v>0.998251748251748</v>
      </c>
      <c r="AC124" s="70" t="n">
        <f aca="false">IF(LinhrsIn!AC124&gt;0,OphrsIn!AC123/LinhrsIn!AC124,0)</f>
        <v>0.954183813443073</v>
      </c>
      <c r="AD124" s="70" t="n">
        <f aca="false">IF(LinhrsIn!AD124&gt;0,OphrsIn!AD123/LinhrsIn!AD124,0)</f>
        <v>0.994477611940299</v>
      </c>
      <c r="AE124" s="70" t="n">
        <f aca="false">IF(LinhrsIn!AE124&gt;0,OphrsIn!AE123/LinhrsIn!AE124,0)</f>
        <v>0.976193172837046</v>
      </c>
      <c r="AF124" s="70"/>
      <c r="AG124" s="70"/>
      <c r="AH124" s="70"/>
      <c r="AI124" s="70"/>
      <c r="AJ124" s="70"/>
      <c r="AK124" s="70"/>
      <c r="AL124" s="70"/>
      <c r="AM124" s="70"/>
      <c r="AN124" s="70"/>
      <c r="AO124" s="70" t="n">
        <f aca="false">AVERAGE(E124:P124)</f>
        <v>0.882381002714806</v>
      </c>
      <c r="AP124" s="70" t="n">
        <f aca="false">AVERAGE(Q124:AB124)</f>
        <v>0.967861097139964</v>
      </c>
      <c r="AQ124" s="70" t="n">
        <f aca="false">AVERAGE(AC124:AN124)</f>
        <v>0.974951532740139</v>
      </c>
      <c r="AR124" s="70" t="n">
        <f aca="false">AVERAGE(E124:G124)</f>
        <v>0.774258343166861</v>
      </c>
      <c r="AS124" s="70" t="n">
        <f aca="false">AVERAGE(H124:J124)</f>
        <v>0.897613861893595</v>
      </c>
      <c r="AT124" s="70" t="n">
        <f aca="false">AVERAGE(K124:M124)</f>
        <v>0.947338828610296</v>
      </c>
      <c r="AU124" s="70" t="n">
        <f aca="false">AVERAGE(N124:P124)</f>
        <v>0.91031297718847</v>
      </c>
      <c r="AV124" s="70" t="n">
        <f aca="false">AVERAGE(Q124:S124)</f>
        <v>0.936830085280856</v>
      </c>
      <c r="AW124" s="70" t="n">
        <f aca="false">AVERAGE(T124:V124)</f>
        <v>0.958427237197105</v>
      </c>
      <c r="AX124" s="70" t="n">
        <f aca="false">AVERAGE(W124:Y124)</f>
        <v>0.977176210894435</v>
      </c>
      <c r="AY124" s="70" t="n">
        <f aca="false">AVERAGE(Z124:AB124)</f>
        <v>0.999010855187461</v>
      </c>
      <c r="AZ124" s="70" t="n">
        <f aca="false">AVERAGE(AC124:AE124)</f>
        <v>0.974951532740139</v>
      </c>
    </row>
    <row r="125" customFormat="false" ht="12.75" hidden="true" customHeight="false" outlineLevel="0" collapsed="false">
      <c r="A125" s="69" t="s">
        <v>12</v>
      </c>
      <c r="B125" s="69" t="n">
        <v>1</v>
      </c>
      <c r="C125" s="69" t="n">
        <v>115</v>
      </c>
      <c r="D125" s="70" t="n">
        <f aca="false">OphrsIn!D124/LinhrsIn!D125</f>
        <v>0.965480043149946</v>
      </c>
      <c r="E125" s="70" t="n">
        <f aca="false">OphrsIn!E124/LinhrsIn!E125</f>
        <v>0.901738778811161</v>
      </c>
      <c r="F125" s="70" t="n">
        <f aca="false">OphrsIn!F124/LinhrsIn!F125</f>
        <v>0.973617904253742</v>
      </c>
      <c r="G125" s="70" t="n">
        <f aca="false">OphrsIn!G124/LinhrsIn!G125</f>
        <v>0.826972783944047</v>
      </c>
      <c r="H125" s="70" t="n">
        <f aca="false">OphrsIn!H124/LinhrsIn!H125</f>
        <v>0.919857142857143</v>
      </c>
      <c r="I125" s="70" t="n">
        <v>0.407775504238527</v>
      </c>
      <c r="J125" s="70" t="n">
        <f aca="false">OphrsIn!J124/LinhrsIn!J125</f>
        <v>0.595890410958904</v>
      </c>
      <c r="K125" s="70" t="n">
        <f aca="false">OphrsIn!K124/LinhrsIn!K125</f>
        <v>0.975478307733764</v>
      </c>
      <c r="L125" s="70" t="n">
        <f aca="false">OphrsIn!L124/LinhrsIn!L125</f>
        <v>1.00013612850531</v>
      </c>
      <c r="M125" s="70" t="n">
        <f aca="false">OphrsIn!M124/LinhrsIn!M125</f>
        <v>1</v>
      </c>
      <c r="N125" s="70" t="n">
        <f aca="false">OphrsIn!N124/LinhrsIn!N125</f>
        <v>0.999864810058132</v>
      </c>
      <c r="O125" s="70" t="n">
        <f aca="false">OphrsIn!O124/LinhrsIn!O125</f>
        <v>0.997915798249271</v>
      </c>
      <c r="P125" s="70" t="n">
        <f aca="false">OphrsIn!P124/LinhrsIn!P125</f>
        <v>0.87901599677376</v>
      </c>
      <c r="Q125" s="70" t="n">
        <f aca="false">OphrsIn!Q124/LinhrsIn!Q125</f>
        <v>0.981431646932185</v>
      </c>
      <c r="R125" s="70" t="n">
        <f aca="false">OphrsIn!R124/LinhrsIn!R125</f>
        <v>0.940948404413958</v>
      </c>
      <c r="S125" s="70" t="n">
        <f aca="false">OphrsIn!S124/LinhrsIn!S125</f>
        <v>0.962015086206897</v>
      </c>
      <c r="T125" s="70" t="n">
        <f aca="false">OphrsIn!T124/LinhrsIn!T125</f>
        <v>0.994535519125683</v>
      </c>
      <c r="U125" s="70" t="n">
        <f aca="false">OphrsIn!U124/LinhrsIn!U125</f>
        <v>1</v>
      </c>
      <c r="V125" s="70" t="n">
        <f aca="false">OphrsIn!V124/LinhrsIn!V125</f>
        <v>0.997210210629098</v>
      </c>
      <c r="W125" s="70" t="n">
        <f aca="false">OphrsIn!W124/LinhrsIn!W125</f>
        <v>0.985442782046098</v>
      </c>
      <c r="X125" s="70" t="n">
        <f aca="false">OphrsIn!X124/LinhrsIn!X125</f>
        <v>0.927463934205204</v>
      </c>
      <c r="Y125" s="70" t="n">
        <f aca="false">OphrsIn!Y124/LinhrsIn!Y125</f>
        <v>0.994061925632688</v>
      </c>
      <c r="Z125" s="70" t="n">
        <f aca="false">OphrsIn!Z124/LinhrsIn!Z125</f>
        <v>0.947821409359871</v>
      </c>
      <c r="AA125" s="70" t="n">
        <f aca="false">OphrsIn!AA124/LinhrsIn!AA125</f>
        <v>0.999166666666667</v>
      </c>
      <c r="AB125" s="70" t="n">
        <f aca="false">OphrsIn!AB124/LinhrsIn!AB125</f>
        <v>0.9895337773549</v>
      </c>
      <c r="AC125" s="70" t="n">
        <f aca="false">IF(LinhrsIn!AC125&gt;0,OphrsIn!AC124/LinhrsIn!AC125,0)</f>
        <v>0.966994476626701</v>
      </c>
      <c r="AD125" s="70" t="n">
        <f aca="false">IF(LinhrsIn!AD125&gt;0,OphrsIn!AD124/LinhrsIn!AD125,0)</f>
        <v>0.978401079946003</v>
      </c>
      <c r="AE125" s="70" t="n">
        <f aca="false">IF(LinhrsIn!AE125&gt;0,OphrsIn!AE124/LinhrsIn!AE125,0)</f>
        <v>0.970238526223027</v>
      </c>
      <c r="AF125" s="70"/>
      <c r="AG125" s="70"/>
      <c r="AH125" s="70"/>
      <c r="AI125" s="70"/>
      <c r="AJ125" s="70"/>
      <c r="AK125" s="70"/>
      <c r="AL125" s="70"/>
      <c r="AM125" s="70"/>
      <c r="AN125" s="70"/>
      <c r="AO125" s="70" t="n">
        <f aca="false">AVERAGE(E125:P125)</f>
        <v>0.87318863053198</v>
      </c>
      <c r="AP125" s="70" t="n">
        <f aca="false">AVERAGE(Q125:AB125)</f>
        <v>0.976635946881104</v>
      </c>
      <c r="AQ125" s="70" t="n">
        <f aca="false">AVERAGE(AC125:AN125)</f>
        <v>0.971878027598577</v>
      </c>
      <c r="AR125" s="70" t="n">
        <f aca="false">AVERAGE(E125:G125)</f>
        <v>0.900776489002984</v>
      </c>
      <c r="AS125" s="70" t="n">
        <f aca="false">AVERAGE(H125:J125)</f>
        <v>0.641174352684858</v>
      </c>
      <c r="AT125" s="70" t="n">
        <f aca="false">AVERAGE(K125:M125)</f>
        <v>0.991871478746358</v>
      </c>
      <c r="AU125" s="70" t="n">
        <f aca="false">AVERAGE(N125:P125)</f>
        <v>0.958932201693721</v>
      </c>
      <c r="AV125" s="70" t="n">
        <f aca="false">AVERAGE(Q125:S125)</f>
        <v>0.961465045851013</v>
      </c>
      <c r="AW125" s="70" t="n">
        <f aca="false">AVERAGE(T125:V125)</f>
        <v>0.997248576584927</v>
      </c>
      <c r="AX125" s="70" t="n">
        <f aca="false">AVERAGE(W125:Y125)</f>
        <v>0.968989547294663</v>
      </c>
      <c r="AY125" s="70" t="n">
        <f aca="false">AVERAGE(Z125:AB125)</f>
        <v>0.978840617793813</v>
      </c>
      <c r="AZ125" s="70" t="n">
        <f aca="false">AVERAGE(AC125:AE125)</f>
        <v>0.971878027598577</v>
      </c>
    </row>
    <row r="126" customFormat="false" ht="12.75" hidden="true" customHeight="false" outlineLevel="0" collapsed="false">
      <c r="A126" s="69" t="s">
        <v>12</v>
      </c>
      <c r="B126" s="69" t="n">
        <v>1</v>
      </c>
      <c r="C126" s="69" t="n">
        <v>116</v>
      </c>
      <c r="D126" s="70" t="n">
        <f aca="false">OphrsIn!D125/LinhrsIn!D126</f>
        <v>0.940553745928339</v>
      </c>
      <c r="E126" s="70" t="n">
        <f aca="false">OphrsIn!E125/LinhrsIn!E126</f>
        <v>0.952188552188552</v>
      </c>
      <c r="F126" s="70" t="n">
        <f aca="false">OphrsIn!F125/LinhrsIn!F126</f>
        <v>1</v>
      </c>
      <c r="G126" s="70" t="n">
        <f aca="false">OphrsIn!G125/LinhrsIn!G126</f>
        <v>0.902587303831472</v>
      </c>
      <c r="H126" s="70" t="n">
        <f aca="false">OphrsIn!H125/LinhrsIn!H126</f>
        <v>0.98112676056338</v>
      </c>
      <c r="I126" s="70" t="n">
        <v>0.886068014417803</v>
      </c>
      <c r="J126" s="70" t="n">
        <f aca="false">OphrsIn!J125/LinhrsIn!J126</f>
        <v>0.944118468846046</v>
      </c>
      <c r="K126" s="70" t="n">
        <f aca="false">OphrsIn!K125/LinhrsIn!K126</f>
        <v>0.951829924650161</v>
      </c>
      <c r="L126" s="70" t="n">
        <f aca="false">OphrsIn!L125/LinhrsIn!L126</f>
        <v>0.958553433563592</v>
      </c>
      <c r="M126" s="70" t="n">
        <f aca="false">OphrsIn!M125/LinhrsIn!M126</f>
        <v>0.90125173852573</v>
      </c>
      <c r="N126" s="70" t="n">
        <f aca="false">OphrsIn!N125/LinhrsIn!N126</f>
        <v>0.963402844910924</v>
      </c>
      <c r="O126" s="70" t="n">
        <f aca="false">OphrsIn!O125/LinhrsIn!O126</f>
        <v>0.881867747798127</v>
      </c>
      <c r="P126" s="70" t="n">
        <f aca="false">OphrsIn!P125/LinhrsIn!P126</f>
        <v>0</v>
      </c>
      <c r="Q126" s="70" t="n">
        <f aca="false">OphrsIn!Q125/LinhrsIn!Q126</f>
        <v>0.777519199441471</v>
      </c>
      <c r="R126" s="70" t="n">
        <f aca="false">OphrsIn!R125/LinhrsIn!R126</f>
        <v>0.904797941577115</v>
      </c>
      <c r="S126" s="70" t="n">
        <f aca="false">OphrsIn!S125/LinhrsIn!S126</f>
        <v>0.993139628732849</v>
      </c>
      <c r="T126" s="70" t="n">
        <f aca="false">OphrsIn!T125/LinhrsIn!T126</f>
        <v>0.962801183598704</v>
      </c>
      <c r="U126" s="70" t="n">
        <f aca="false">OphrsIn!U125/LinhrsIn!U126</f>
        <v>0.990018883193957</v>
      </c>
      <c r="V126" s="70" t="n">
        <f aca="false">OphrsIn!V125/LinhrsIn!V126</f>
        <v>0.978664063589458</v>
      </c>
      <c r="W126" s="70" t="n">
        <f aca="false">OphrsIn!W125/LinhrsIn!W126</f>
        <v>0.980236622748051</v>
      </c>
      <c r="X126" s="70" t="n">
        <f aca="false">OphrsIn!X125/LinhrsIn!X126</f>
        <v>0.998788694481831</v>
      </c>
      <c r="Y126" s="70" t="n">
        <f aca="false">OphrsIn!Y125/LinhrsIn!Y126</f>
        <v>0.999575971731449</v>
      </c>
      <c r="Z126" s="70" t="n">
        <f aca="false">OphrsIn!Z125/LinhrsIn!Z126</f>
        <v>0.99917343986775</v>
      </c>
      <c r="AA126" s="70" t="n">
        <f aca="false">OphrsIn!AA125/LinhrsIn!AA126</f>
        <v>0.999861111111111</v>
      </c>
      <c r="AB126" s="70" t="n">
        <f aca="false">OphrsIn!AB125/LinhrsIn!AB126</f>
        <v>1</v>
      </c>
      <c r="AC126" s="70" t="n">
        <f aca="false">IF(LinhrsIn!AC126&gt;0,OphrsIn!AC125/LinhrsIn!AC126,0)</f>
        <v>0.995429493211453</v>
      </c>
      <c r="AD126" s="70" t="n">
        <f aca="false">IF(LinhrsIn!AD126&gt;0,OphrsIn!AD125/LinhrsIn!AD126,0)</f>
        <v>0.986102809324567</v>
      </c>
      <c r="AE126" s="70" t="n">
        <f aca="false">IF(LinhrsIn!AE126&gt;0,OphrsIn!AE125/LinhrsIn!AE126,0)</f>
        <v>0.989283271262446</v>
      </c>
      <c r="AF126" s="70"/>
      <c r="AG126" s="70"/>
      <c r="AH126" s="70"/>
      <c r="AI126" s="70"/>
      <c r="AJ126" s="70"/>
      <c r="AK126" s="70"/>
      <c r="AL126" s="70"/>
      <c r="AM126" s="70"/>
      <c r="AN126" s="70"/>
      <c r="AO126" s="70" t="n">
        <f aca="false">AVERAGE(E126:P126)</f>
        <v>0.860249565774649</v>
      </c>
      <c r="AP126" s="70" t="n">
        <f aca="false">AVERAGE(Q126:AB126)</f>
        <v>0.965381395006145</v>
      </c>
      <c r="AQ126" s="70" t="n">
        <f aca="false">AVERAGE(AC126:AN126)</f>
        <v>0.990271857932822</v>
      </c>
      <c r="AR126" s="70" t="n">
        <f aca="false">AVERAGE(E126:G126)</f>
        <v>0.951591952006675</v>
      </c>
      <c r="AS126" s="70" t="n">
        <f aca="false">AVERAGE(H126:J126)</f>
        <v>0.937104414609077</v>
      </c>
      <c r="AT126" s="70" t="n">
        <f aca="false">AVERAGE(K126:M126)</f>
        <v>0.937211698913161</v>
      </c>
      <c r="AU126" s="70" t="n">
        <f aca="false">AVERAGE(N126:P126)</f>
        <v>0.615090197569684</v>
      </c>
      <c r="AV126" s="70" t="n">
        <f aca="false">AVERAGE(Q126:S126)</f>
        <v>0.891818923250478</v>
      </c>
      <c r="AW126" s="70" t="n">
        <f aca="false">AVERAGE(T126:V126)</f>
        <v>0.97716137679404</v>
      </c>
      <c r="AX126" s="70" t="n">
        <f aca="false">AVERAGE(W126:Y126)</f>
        <v>0.992867096320443</v>
      </c>
      <c r="AY126" s="70" t="n">
        <f aca="false">AVERAGE(Z126:AB126)</f>
        <v>0.999678183659621</v>
      </c>
      <c r="AZ126" s="70" t="n">
        <f aca="false">AVERAGE(AC126:AE126)</f>
        <v>0.990271857932822</v>
      </c>
    </row>
    <row r="127" customFormat="false" ht="12.75" hidden="true" customHeight="false" outlineLevel="0" collapsed="false">
      <c r="A127" s="69" t="s">
        <v>12</v>
      </c>
      <c r="B127" s="69" t="n">
        <v>1</v>
      </c>
      <c r="C127" s="69" t="n">
        <v>117</v>
      </c>
      <c r="D127" s="70" t="n">
        <f aca="false">OphrsIn!D126/LinhrsIn!D127</f>
        <v>0.756200027103944</v>
      </c>
      <c r="E127" s="70" t="n">
        <f aca="false">OphrsIn!E126/LinhrsIn!E127</f>
        <v>0.882194728348575</v>
      </c>
      <c r="F127" s="70" t="n">
        <f aca="false">OphrsIn!F126/LinhrsIn!F127</f>
        <v>0.744346824139421</v>
      </c>
      <c r="G127" s="70" t="n">
        <f aca="false">OphrsIn!G126/LinhrsIn!G127</f>
        <v>0.827839864195785</v>
      </c>
      <c r="H127" s="70" t="n">
        <f aca="false">OphrsIn!H126/LinhrsIn!H127</f>
        <v>0.892606892606893</v>
      </c>
      <c r="I127" s="70" t="n">
        <v>0.786479802143446</v>
      </c>
      <c r="J127" s="70" t="n">
        <f aca="false">OphrsIn!J126/LinhrsIn!J127</f>
        <v>0.84994288977727</v>
      </c>
      <c r="K127" s="70" t="n">
        <f aca="false">OphrsIn!K126/LinhrsIn!K127</f>
        <v>0.84600888410284</v>
      </c>
      <c r="L127" s="70" t="n">
        <f aca="false">OphrsIn!L126/LinhrsIn!L127</f>
        <v>0.794189519413522</v>
      </c>
      <c r="M127" s="70" t="n">
        <f aca="false">OphrsIn!M126/LinhrsIn!M127</f>
        <v>0.565614035087719</v>
      </c>
      <c r="N127" s="70" t="n">
        <f aca="false">OphrsIn!N126/LinhrsIn!N127</f>
        <v>0.921153846153846</v>
      </c>
      <c r="O127" s="70" t="n">
        <f aca="false">OphrsIn!O126/LinhrsIn!O127</f>
        <v>0.986940816893582</v>
      </c>
      <c r="P127" s="70" t="n">
        <f aca="false">OphrsIn!P126/LinhrsIn!P127</f>
        <v>0.959876011710005</v>
      </c>
      <c r="Q127" s="70" t="n">
        <f aca="false">OphrsIn!Q126/LinhrsIn!Q127</f>
        <v>0.970290344361918</v>
      </c>
      <c r="R127" s="70" t="n">
        <f aca="false">OphrsIn!R126/LinhrsIn!R127</f>
        <v>0.779362416107383</v>
      </c>
      <c r="S127" s="70" t="n">
        <f aca="false">OphrsIn!S126/LinhrsIn!S127</f>
        <v>0.987248046071576</v>
      </c>
      <c r="T127" s="70" t="n">
        <f aca="false">OphrsIn!T126/LinhrsIn!T127</f>
        <v>0.968029424246711</v>
      </c>
      <c r="U127" s="70" t="n">
        <f aca="false">OphrsIn!U126/LinhrsIn!U127</f>
        <v>0.821949244060475</v>
      </c>
      <c r="V127" s="70" t="n">
        <f aca="false">OphrsIn!V126/LinhrsIn!V127</f>
        <v>0.970994282526844</v>
      </c>
      <c r="W127" s="70" t="n">
        <f aca="false">OphrsIn!W126/LinhrsIn!W127</f>
        <v>0.986154052964108</v>
      </c>
      <c r="X127" s="70" t="n">
        <f aca="false">OphrsIn!X126/LinhrsIn!X127</f>
        <v>0.972401723209478</v>
      </c>
      <c r="Y127" s="70" t="n">
        <f aca="false">OphrsIn!Y126/LinhrsIn!Y127</f>
        <v>0.991802120141343</v>
      </c>
      <c r="Z127" s="70" t="n">
        <f aca="false">OphrsIn!Z126/LinhrsIn!Z127</f>
        <v>0.997310381925767</v>
      </c>
      <c r="AA127" s="70" t="n">
        <f aca="false">OphrsIn!AA126/LinhrsIn!AA127</f>
        <v>0.999861111111111</v>
      </c>
      <c r="AB127" s="70" t="n">
        <f aca="false">OphrsIn!AB126/LinhrsIn!AB127</f>
        <v>1</v>
      </c>
      <c r="AC127" s="70" t="n">
        <f aca="false">IF(LinhrsIn!AC127&gt;0,OphrsIn!AC126/LinhrsIn!AC127,0)</f>
        <v>0.986550100874243</v>
      </c>
      <c r="AD127" s="70" t="n">
        <f aca="false">IF(LinhrsIn!AD127&gt;0,OphrsIn!AD126/LinhrsIn!AD127,0)</f>
        <v>0.996269770217846</v>
      </c>
      <c r="AE127" s="70" t="n">
        <f aca="false">IF(LinhrsIn!AE127&gt;0,OphrsIn!AE126/LinhrsIn!AE127,0)</f>
        <v>0.942721152481489</v>
      </c>
      <c r="AF127" s="70"/>
      <c r="AG127" s="70"/>
      <c r="AH127" s="70"/>
      <c r="AI127" s="70"/>
      <c r="AJ127" s="70"/>
      <c r="AK127" s="70"/>
      <c r="AL127" s="70"/>
      <c r="AM127" s="70"/>
      <c r="AN127" s="70"/>
      <c r="AO127" s="70" t="n">
        <f aca="false">AVERAGE(E127:P127)</f>
        <v>0.838099509547742</v>
      </c>
      <c r="AP127" s="70" t="n">
        <f aca="false">AVERAGE(Q127:AB127)</f>
        <v>0.953783595560559</v>
      </c>
      <c r="AQ127" s="70" t="n">
        <f aca="false">AVERAGE(AC127:AN127)</f>
        <v>0.975180341191193</v>
      </c>
      <c r="AR127" s="70" t="n">
        <f aca="false">AVERAGE(E127:G127)</f>
        <v>0.818127138894593</v>
      </c>
      <c r="AS127" s="70" t="n">
        <f aca="false">AVERAGE(H127:J127)</f>
        <v>0.843009861509203</v>
      </c>
      <c r="AT127" s="70" t="n">
        <f aca="false">AVERAGE(K127:M127)</f>
        <v>0.735270812868027</v>
      </c>
      <c r="AU127" s="70" t="n">
        <f aca="false">AVERAGE(N127:P127)</f>
        <v>0.955990224919144</v>
      </c>
      <c r="AV127" s="70" t="n">
        <f aca="false">AVERAGE(Q127:S127)</f>
        <v>0.912300268846959</v>
      </c>
      <c r="AW127" s="70" t="n">
        <f aca="false">AVERAGE(T127:V127)</f>
        <v>0.920324316944677</v>
      </c>
      <c r="AX127" s="70" t="n">
        <f aca="false">AVERAGE(W127:Y127)</f>
        <v>0.983452632104976</v>
      </c>
      <c r="AY127" s="70" t="n">
        <f aca="false">AVERAGE(Z127:AB127)</f>
        <v>0.999057164345626</v>
      </c>
      <c r="AZ127" s="70" t="n">
        <f aca="false">AVERAGE(AC127:AE127)</f>
        <v>0.975180341191193</v>
      </c>
    </row>
    <row r="128" customFormat="false" ht="12.75" hidden="true" customHeight="false" outlineLevel="0" collapsed="false">
      <c r="A128" s="69" t="s">
        <v>12</v>
      </c>
      <c r="B128" s="69" t="n">
        <v>1</v>
      </c>
      <c r="C128" s="69" t="n">
        <v>118</v>
      </c>
      <c r="D128" s="70" t="n">
        <f aca="false">OphrsIn!D127/LinhrsIn!D128</f>
        <v>0.971698113207547</v>
      </c>
      <c r="E128" s="70" t="n">
        <f aca="false">OphrsIn!E127/LinhrsIn!E128</f>
        <v>0.990591397849462</v>
      </c>
      <c r="F128" s="70" t="n">
        <f aca="false">OphrsIn!F127/LinhrsIn!F128</f>
        <v>0.999137931034483</v>
      </c>
      <c r="G128" s="70" t="n">
        <f aca="false">OphrsIn!G127/LinhrsIn!G128</f>
        <v>0.874498567335244</v>
      </c>
      <c r="H128" s="70" t="n">
        <f aca="false">OphrsIn!H127/LinhrsIn!H128</f>
        <v>0.962318013131602</v>
      </c>
      <c r="I128" s="70" t="n">
        <v>0.836896598090628</v>
      </c>
      <c r="J128" s="70" t="n">
        <f aca="false">OphrsIn!J127/LinhrsIn!J128</f>
        <v>0.949020697319072</v>
      </c>
      <c r="K128" s="70" t="n">
        <f aca="false">OphrsIn!K127/LinhrsIn!K128</f>
        <v>0.95965030262273</v>
      </c>
      <c r="L128" s="70" t="n">
        <f aca="false">OphrsIn!L127/LinhrsIn!L128</f>
        <v>0.994158402390979</v>
      </c>
      <c r="M128" s="70" t="n">
        <f aca="false">OphrsIn!M127/LinhrsIn!M128</f>
        <v>0.987911629845769</v>
      </c>
      <c r="N128" s="70" t="n">
        <f aca="false">OphrsIn!N127/LinhrsIn!N128</f>
        <v>0.995407887628309</v>
      </c>
      <c r="O128" s="70" t="n">
        <f aca="false">OphrsIn!O127/LinhrsIn!O128</f>
        <v>0.812196138352549</v>
      </c>
      <c r="P128" s="70" t="n">
        <f aca="false">OphrsIn!P127/LinhrsIn!P128</f>
        <v>0.930637738330046</v>
      </c>
      <c r="Q128" s="70" t="n">
        <f aca="false">OphrsIn!Q127/LinhrsIn!Q128</f>
        <v>0.994891099758</v>
      </c>
      <c r="R128" s="70" t="n">
        <f aca="false">OphrsIn!R127/LinhrsIn!R128</f>
        <v>0.932370028303292</v>
      </c>
      <c r="S128" s="70" t="n">
        <f aca="false">OphrsIn!S127/LinhrsIn!S128</f>
        <v>0.994619316653215</v>
      </c>
      <c r="T128" s="70" t="n">
        <f aca="false">OphrsIn!T127/LinhrsIn!T128</f>
        <v>0.998880179171333</v>
      </c>
      <c r="U128" s="70" t="n">
        <f aca="false">OphrsIn!U127/LinhrsIn!U128</f>
        <v>0.97601724602533</v>
      </c>
      <c r="V128" s="70" t="n">
        <f aca="false">OphrsIn!V127/LinhrsIn!V128</f>
        <v>0.987159804605722</v>
      </c>
      <c r="W128" s="70" t="n">
        <f aca="false">OphrsIn!W127/LinhrsIn!W128</f>
        <v>0.992873470485411</v>
      </c>
      <c r="X128" s="70" t="n">
        <f aca="false">OphrsIn!X127/LinhrsIn!X128</f>
        <v>0.994472158554672</v>
      </c>
      <c r="Y128" s="70" t="n">
        <f aca="false">OphrsIn!Y127/LinhrsIn!Y128</f>
        <v>0.994486073801781</v>
      </c>
      <c r="Z128" s="70" t="n">
        <f aca="false">OphrsIn!Z127/LinhrsIn!Z128</f>
        <v>0.897593732512591</v>
      </c>
      <c r="AA128" s="70" t="n">
        <f aca="false">OphrsIn!AA127/LinhrsIn!AA128</f>
        <v>0.954564401834098</v>
      </c>
      <c r="AB128" s="70" t="n">
        <f aca="false">OphrsIn!AB127/LinhrsIn!AB128</f>
        <v>1</v>
      </c>
      <c r="AC128" s="70" t="n">
        <f aca="false">IF(LinhrsIn!AC128&gt;0,OphrsIn!AC127/LinhrsIn!AC128,0)</f>
        <v>0.954563785455034</v>
      </c>
      <c r="AD128" s="70" t="n">
        <f aca="false">IF(LinhrsIn!AD128&gt;0,OphrsIn!AD127/LinhrsIn!AD128,0)</f>
        <v>0.977040816326531</v>
      </c>
      <c r="AE128" s="70" t="n">
        <f aca="false">IF(LinhrsIn!AE128&gt;0,OphrsIn!AE127/LinhrsIn!AE128,0)</f>
        <v>0.970142484900247</v>
      </c>
      <c r="AF128" s="70"/>
      <c r="AG128" s="70"/>
      <c r="AH128" s="70"/>
      <c r="AI128" s="70"/>
      <c r="AJ128" s="70"/>
      <c r="AK128" s="70"/>
      <c r="AL128" s="70"/>
      <c r="AM128" s="70"/>
      <c r="AN128" s="70"/>
      <c r="AO128" s="70" t="n">
        <f aca="false">AVERAGE(E128:P128)</f>
        <v>0.941035441994239</v>
      </c>
      <c r="AP128" s="70" t="n">
        <f aca="false">AVERAGE(Q128:AB128)</f>
        <v>0.976493959308787</v>
      </c>
      <c r="AQ128" s="70" t="n">
        <f aca="false">AVERAGE(AC128:AN128)</f>
        <v>0.967249028893937</v>
      </c>
      <c r="AR128" s="70" t="n">
        <f aca="false">AVERAGE(E128:G128)</f>
        <v>0.954742632073063</v>
      </c>
      <c r="AS128" s="70" t="n">
        <f aca="false">AVERAGE(H128:J128)</f>
        <v>0.916078436180434</v>
      </c>
      <c r="AT128" s="70" t="n">
        <f aca="false">AVERAGE(K128:M128)</f>
        <v>0.98057344495316</v>
      </c>
      <c r="AU128" s="70" t="n">
        <f aca="false">AVERAGE(N128:P128)</f>
        <v>0.912747254770301</v>
      </c>
      <c r="AV128" s="70" t="n">
        <f aca="false">AVERAGE(Q128:S128)</f>
        <v>0.973960148238169</v>
      </c>
      <c r="AW128" s="70" t="n">
        <f aca="false">AVERAGE(T128:V128)</f>
        <v>0.987352409934128</v>
      </c>
      <c r="AX128" s="70" t="n">
        <f aca="false">AVERAGE(W128:Y128)</f>
        <v>0.993943900947288</v>
      </c>
      <c r="AY128" s="70" t="n">
        <f aca="false">AVERAGE(Z128:AB128)</f>
        <v>0.950719378115563</v>
      </c>
      <c r="AZ128" s="70" t="n">
        <f aca="false">AVERAGE(AC128:AE128)</f>
        <v>0.967249028893937</v>
      </c>
    </row>
    <row r="129" customFormat="false" ht="12.75" hidden="true" customHeight="false" outlineLevel="0" collapsed="false">
      <c r="A129" s="69" t="s">
        <v>12</v>
      </c>
      <c r="B129" s="69" t="n">
        <v>1</v>
      </c>
      <c r="C129" s="69" t="n">
        <v>119</v>
      </c>
      <c r="D129" s="70" t="n">
        <f aca="false">OphrsIn!D128/LinhrsIn!D129</f>
        <v>0.76570504179024</v>
      </c>
      <c r="E129" s="70" t="n">
        <f aca="false">OphrsIn!E128/LinhrsIn!E129</f>
        <v>0.947962888261396</v>
      </c>
      <c r="F129" s="70" t="n">
        <f aca="false">OphrsIn!F128/LinhrsIn!F129</f>
        <v>0.933870040253019</v>
      </c>
      <c r="G129" s="70" t="n">
        <f aca="false">OphrsIn!G128/LinhrsIn!G129</f>
        <v>0.892959770114943</v>
      </c>
      <c r="H129" s="70" t="n">
        <f aca="false">OphrsIn!H128/LinhrsIn!H129</f>
        <v>0.980265654648956</v>
      </c>
      <c r="I129" s="70" t="n">
        <v>0.844742207981357</v>
      </c>
      <c r="J129" s="70" t="n">
        <f aca="false">OphrsIn!J128/LinhrsIn!J129</f>
        <v>0.946508172362556</v>
      </c>
      <c r="K129" s="70" t="n">
        <f aca="false">OphrsIn!K128/LinhrsIn!K129</f>
        <v>0.925789760348584</v>
      </c>
      <c r="L129" s="70" t="n">
        <f aca="false">OphrsIn!L128/LinhrsIn!L129</f>
        <v>0.836292180512265</v>
      </c>
      <c r="M129" s="70" t="n">
        <f aca="false">OphrsIn!M128/LinhrsIn!M129</f>
        <v>0.939718780453849</v>
      </c>
      <c r="N129" s="70" t="n">
        <f aca="false">OphrsIn!N128/LinhrsIn!N129</f>
        <v>0.993107176645493</v>
      </c>
      <c r="O129" s="70" t="n">
        <f aca="false">OphrsIn!O128/LinhrsIn!O129</f>
        <v>0.986713286713287</v>
      </c>
      <c r="P129" s="70" t="n">
        <f aca="false">OphrsIn!P128/LinhrsIn!P129</f>
        <v>0.779737206085754</v>
      </c>
      <c r="Q129" s="70" t="n">
        <f aca="false">OphrsIn!Q128/LinhrsIn!Q129</f>
        <v>0.976850605652759</v>
      </c>
      <c r="R129" s="70" t="n">
        <f aca="false">OphrsIn!R128/LinhrsIn!R129</f>
        <v>0.919808497905446</v>
      </c>
      <c r="S129" s="70" t="n">
        <f aca="false">OphrsIn!S128/LinhrsIn!S129</f>
        <v>0.98371467025572</v>
      </c>
      <c r="T129" s="70" t="n">
        <f aca="false">OphrsIn!T128/LinhrsIn!T129</f>
        <v>1</v>
      </c>
      <c r="U129" s="70" t="n">
        <f aca="false">OphrsIn!U128/LinhrsIn!U129</f>
        <v>0.997147514262429</v>
      </c>
      <c r="V129" s="70" t="n">
        <f aca="false">OphrsIn!V128/LinhrsIn!V129</f>
        <v>0.945165341146923</v>
      </c>
      <c r="W129" s="70" t="n">
        <f aca="false">OphrsIn!W128/LinhrsIn!W129</f>
        <v>0.890163270813655</v>
      </c>
      <c r="X129" s="70" t="n">
        <f aca="false">OphrsIn!X128/LinhrsIn!X129</f>
        <v>0.999865410497981</v>
      </c>
      <c r="Y129" s="70" t="n">
        <f aca="false">OphrsIn!Y128/LinhrsIn!Y129</f>
        <v>0.912650176678445</v>
      </c>
      <c r="Z129" s="70" t="n">
        <f aca="false">OphrsIn!Z128/LinhrsIn!Z129</f>
        <v>0.995559741657696</v>
      </c>
      <c r="AA129" s="70" t="n">
        <f aca="false">OphrsIn!AA128/LinhrsIn!AA129</f>
        <v>0.999583333333333</v>
      </c>
      <c r="AB129" s="70" t="n">
        <f aca="false">OphrsIn!AB128/LinhrsIn!AB129</f>
        <v>0.999865573329749</v>
      </c>
      <c r="AC129" s="70" t="n">
        <f aca="false">IF(LinhrsIn!AC129&gt;0,OphrsIn!AC128/LinhrsIn!AC129,0)</f>
        <v>0.968544159161178</v>
      </c>
      <c r="AD129" s="70" t="n">
        <f aca="false">IF(LinhrsIn!AD129&gt;0,OphrsIn!AD128/LinhrsIn!AD129,0)</f>
        <v>0.971471471471472</v>
      </c>
      <c r="AE129" s="70" t="n">
        <f aca="false">IF(LinhrsIn!AE129&gt;0,OphrsIn!AE128/LinhrsIn!AE129,0)</f>
        <v>0.993205595016932</v>
      </c>
      <c r="AF129" s="70"/>
      <c r="AG129" s="70"/>
      <c r="AH129" s="70"/>
      <c r="AI129" s="70"/>
      <c r="AJ129" s="70"/>
      <c r="AK129" s="70"/>
      <c r="AL129" s="70"/>
      <c r="AM129" s="70"/>
      <c r="AN129" s="70"/>
      <c r="AO129" s="70" t="n">
        <f aca="false">AVERAGE(E129:P129)</f>
        <v>0.917305593698455</v>
      </c>
      <c r="AP129" s="70" t="n">
        <f aca="false">AVERAGE(Q129:AB129)</f>
        <v>0.968364511294511</v>
      </c>
      <c r="AQ129" s="70" t="n">
        <f aca="false">AVERAGE(AC129:AN129)</f>
        <v>0.97774040854986</v>
      </c>
      <c r="AR129" s="70" t="n">
        <f aca="false">AVERAGE(E129:G129)</f>
        <v>0.924930899543119</v>
      </c>
      <c r="AS129" s="70" t="n">
        <f aca="false">AVERAGE(H129:J129)</f>
        <v>0.923838678330957</v>
      </c>
      <c r="AT129" s="70" t="n">
        <f aca="false">AVERAGE(K129:M129)</f>
        <v>0.900600240438233</v>
      </c>
      <c r="AU129" s="70" t="n">
        <f aca="false">AVERAGE(N129:P129)</f>
        <v>0.919852556481511</v>
      </c>
      <c r="AV129" s="70" t="n">
        <f aca="false">AVERAGE(Q129:S129)</f>
        <v>0.960124591271308</v>
      </c>
      <c r="AW129" s="70" t="n">
        <f aca="false">AVERAGE(T129:V129)</f>
        <v>0.980770951803117</v>
      </c>
      <c r="AX129" s="70" t="n">
        <f aca="false">AVERAGE(W129:Y129)</f>
        <v>0.934226285996694</v>
      </c>
      <c r="AY129" s="70" t="n">
        <f aca="false">AVERAGE(Z129:AB129)</f>
        <v>0.998336216106926</v>
      </c>
      <c r="AZ129" s="70" t="n">
        <f aca="false">AVERAGE(AC129:AE129)</f>
        <v>0.97774040854986</v>
      </c>
    </row>
    <row r="130" customFormat="false" ht="12.75" hidden="true" customHeight="false" outlineLevel="0" collapsed="false">
      <c r="A130" s="69" t="s">
        <v>12</v>
      </c>
      <c r="B130" s="69" t="n">
        <v>1</v>
      </c>
      <c r="C130" s="69" t="n">
        <v>120</v>
      </c>
      <c r="D130" s="70" t="n">
        <f aca="false">OphrsIn!D129/LinhrsIn!D130</f>
        <v>0.745082188089464</v>
      </c>
      <c r="E130" s="70" t="n">
        <f aca="false">OphrsIn!E129/LinhrsIn!E130</f>
        <v>0.691586168276635</v>
      </c>
      <c r="F130" s="70" t="n">
        <f aca="false">OphrsIn!F129/LinhrsIn!F130</f>
        <v>1</v>
      </c>
      <c r="G130" s="70" t="n">
        <f aca="false">OphrsIn!G129/LinhrsIn!G130</f>
        <v>0.817085573151242</v>
      </c>
      <c r="H130" s="70" t="n">
        <f aca="false">OphrsIn!H129/LinhrsIn!H130</f>
        <v>0.980232058444349</v>
      </c>
      <c r="I130" s="70" t="n">
        <v>0.96981445582941</v>
      </c>
      <c r="J130" s="70" t="n">
        <f aca="false">OphrsIn!J129/LinhrsIn!J130</f>
        <v>1.01652892561983</v>
      </c>
      <c r="K130" s="70" t="n">
        <f aca="false">OphrsIn!K129/LinhrsIn!K130</f>
        <v>0.998787552202614</v>
      </c>
      <c r="L130" s="70" t="n">
        <f aca="false">OphrsIn!L129/LinhrsIn!L130</f>
        <v>1</v>
      </c>
      <c r="M130" s="70" t="n">
        <f aca="false">OphrsIn!M129/LinhrsIn!M130</f>
        <v>1</v>
      </c>
      <c r="N130" s="70" t="n">
        <f aca="false">OphrsIn!N129/LinhrsIn!N130</f>
        <v>0.991323210412148</v>
      </c>
      <c r="O130" s="70" t="n">
        <f aca="false">OphrsIn!O129/LinhrsIn!O130</f>
        <v>0.888147839377518</v>
      </c>
      <c r="P130" s="70" t="n">
        <f aca="false">OphrsIn!P129/LinhrsIn!P130</f>
        <v>0.783916849015317</v>
      </c>
      <c r="Q130" s="70" t="n">
        <f aca="false">OphrsIn!Q129/LinhrsIn!Q130</f>
        <v>0.68998476243247</v>
      </c>
      <c r="R130" s="70" t="n">
        <f aca="false">OphrsIn!R129/LinhrsIn!R130</f>
        <v>0.779620499028836</v>
      </c>
      <c r="S130" s="70" t="n">
        <f aca="false">OphrsIn!S129/LinhrsIn!S130</f>
        <v>0.972423208191126</v>
      </c>
      <c r="T130" s="70" t="n">
        <f aca="false">OphrsIn!T129/LinhrsIn!T130</f>
        <v>0.964125560538117</v>
      </c>
      <c r="U130" s="70" t="n">
        <f aca="false">OphrsIn!U129/LinhrsIn!U130</f>
        <v>1</v>
      </c>
      <c r="V130" s="70" t="n">
        <f aca="false">OphrsIn!V129/LinhrsIn!V130</f>
        <v>0.99455991072674</v>
      </c>
      <c r="W130" s="70" t="n">
        <f aca="false">OphrsIn!W129/LinhrsIn!W130</f>
        <v>0.951432799677116</v>
      </c>
      <c r="X130" s="70" t="n">
        <f aca="false">OphrsIn!X129/LinhrsIn!X130</f>
        <v>0.99650067294751</v>
      </c>
      <c r="Y130" s="70" t="n">
        <f aca="false">OphrsIn!Y129/LinhrsIn!Y130</f>
        <v>0.993891177724109</v>
      </c>
      <c r="Z130" s="70" t="n">
        <f aca="false">OphrsIn!Z129/LinhrsIn!Z130</f>
        <v>0.956269402078553</v>
      </c>
      <c r="AA130" s="70" t="n">
        <f aca="false">OphrsIn!AA129/LinhrsIn!AA130</f>
        <v>0.97152382275316</v>
      </c>
      <c r="AB130" s="70" t="n">
        <f aca="false">OphrsIn!AB129/LinhrsIn!AB130</f>
        <v>0.833019628932509</v>
      </c>
      <c r="AC130" s="70" t="n">
        <f aca="false">IF(LinhrsIn!AC130&gt;0,OphrsIn!AC129/LinhrsIn!AC130,0)</f>
        <v>0.990170997711054</v>
      </c>
      <c r="AD130" s="70" t="n">
        <f aca="false">IF(LinhrsIn!AD130&gt;0,OphrsIn!AD129/LinhrsIn!AD130,0)</f>
        <v>0.989055472263868</v>
      </c>
      <c r="AE130" s="70" t="n">
        <f aca="false">IF(LinhrsIn!AE130&gt;0,OphrsIn!AE129/LinhrsIn!AE130,0)</f>
        <v>0.995318023217918</v>
      </c>
      <c r="AF130" s="70"/>
      <c r="AG130" s="70"/>
      <c r="AH130" s="70"/>
      <c r="AI130" s="70"/>
      <c r="AJ130" s="70"/>
      <c r="AK130" s="70"/>
      <c r="AL130" s="70"/>
      <c r="AM130" s="70"/>
      <c r="AN130" s="70"/>
      <c r="AO130" s="70" t="n">
        <f aca="false">AVERAGE(E130:P130)</f>
        <v>0.928118552694089</v>
      </c>
      <c r="AP130" s="70" t="n">
        <f aca="false">AVERAGE(Q130:AB130)</f>
        <v>0.925279287085854</v>
      </c>
      <c r="AQ130" s="70" t="n">
        <f aca="false">AVERAGE(AC130:AN130)</f>
        <v>0.99151483106428</v>
      </c>
      <c r="AR130" s="70" t="n">
        <f aca="false">AVERAGE(E130:G130)</f>
        <v>0.836223913809292</v>
      </c>
      <c r="AS130" s="70" t="n">
        <f aca="false">AVERAGE(H130:J130)</f>
        <v>0.988858479964531</v>
      </c>
      <c r="AT130" s="70" t="n">
        <f aca="false">AVERAGE(K130:M130)</f>
        <v>0.999595850734205</v>
      </c>
      <c r="AU130" s="70" t="n">
        <f aca="false">AVERAGE(N130:P130)</f>
        <v>0.887795966268328</v>
      </c>
      <c r="AV130" s="70" t="n">
        <f aca="false">AVERAGE(Q130:S130)</f>
        <v>0.814009489884144</v>
      </c>
      <c r="AW130" s="70" t="n">
        <f aca="false">AVERAGE(T130:V130)</f>
        <v>0.986228490421619</v>
      </c>
      <c r="AX130" s="70" t="n">
        <f aca="false">AVERAGE(W130:Y130)</f>
        <v>0.980608216782911</v>
      </c>
      <c r="AY130" s="70" t="n">
        <f aca="false">AVERAGE(Z130:AB130)</f>
        <v>0.920270951254741</v>
      </c>
      <c r="AZ130" s="70" t="n">
        <f aca="false">AVERAGE(AC130:AE130)</f>
        <v>0.99151483106428</v>
      </c>
    </row>
    <row r="131" customFormat="false" ht="12.75" hidden="true" customHeight="false" outlineLevel="0" collapsed="false">
      <c r="A131" s="69" t="s">
        <v>12</v>
      </c>
      <c r="B131" s="69" t="n">
        <v>1</v>
      </c>
      <c r="C131" s="69" t="n">
        <v>121</v>
      </c>
      <c r="D131" s="70" t="n">
        <f aca="false">OphrsIn!D130/LinhrsIn!D131</f>
        <v>0.142313653656475</v>
      </c>
      <c r="E131" s="70" t="n">
        <f aca="false">OphrsIn!E130/LinhrsIn!E131</f>
        <v>0.286762707257407</v>
      </c>
      <c r="F131" s="70" t="n">
        <f aca="false">OphrsIn!F130/LinhrsIn!F131</f>
        <v>0.975560667050029</v>
      </c>
      <c r="G131" s="70" t="n">
        <f aca="false">OphrsIn!G130/LinhrsIn!G131</f>
        <v>0.935382416011437</v>
      </c>
      <c r="H131" s="70" t="n">
        <f aca="false">OphrsIn!H130/LinhrsIn!H131</f>
        <v>1.00042765502495</v>
      </c>
      <c r="I131" s="70" t="n">
        <v>0.64076222038111</v>
      </c>
      <c r="J131" s="70" t="n">
        <f aca="false">OphrsIn!J130/LinhrsIn!J131</f>
        <v>1.02412218098772</v>
      </c>
      <c r="K131" s="70" t="n">
        <f aca="false">OphrsIn!K130/LinhrsIn!K131</f>
        <v>1</v>
      </c>
      <c r="L131" s="70" t="n">
        <f aca="false">OphrsIn!L130/LinhrsIn!L131</f>
        <v>0.934912854030501</v>
      </c>
      <c r="M131" s="70" t="n">
        <f aca="false">OphrsIn!M130/LinhrsIn!M131</f>
        <v>0.999303135888502</v>
      </c>
      <c r="N131" s="70" t="n">
        <f aca="false">OphrsIn!N130/LinhrsIn!N131</f>
        <v>1</v>
      </c>
      <c r="O131" s="70" t="n">
        <f aca="false">OphrsIn!O130/LinhrsIn!O131</f>
        <v>0.966921473245309</v>
      </c>
      <c r="P131" s="70" t="n">
        <f aca="false">OphrsIn!P130/LinhrsIn!P131</f>
        <v>0.999498663101604</v>
      </c>
      <c r="Q131" s="70" t="n">
        <f aca="false">OphrsIn!Q130/LinhrsIn!Q131</f>
        <v>1</v>
      </c>
      <c r="R131" s="70" t="n">
        <f aca="false">OphrsIn!R130/LinhrsIn!R131</f>
        <v>0.990466259496499</v>
      </c>
      <c r="S131" s="70" t="n">
        <f aca="false">OphrsIn!S130/LinhrsIn!S131</f>
        <v>0.995150208810454</v>
      </c>
      <c r="T131" s="70" t="n">
        <f aca="false">OphrsIn!T130/LinhrsIn!T131</f>
        <v>0.997475101697293</v>
      </c>
      <c r="U131" s="70" t="n">
        <f aca="false">OphrsIn!U130/LinhrsIn!U131</f>
        <v>0.99581476981234</v>
      </c>
      <c r="V131" s="70" t="n">
        <f aca="false">OphrsIn!V130/LinhrsIn!V131</f>
        <v>0.807676203768318</v>
      </c>
      <c r="W131" s="70" t="n">
        <f aca="false">OphrsIn!W130/LinhrsIn!W131</f>
        <v>0.564071534220788</v>
      </c>
      <c r="X131" s="70" t="n">
        <f aca="false">OphrsIn!X130/LinhrsIn!X131</f>
        <v>1</v>
      </c>
      <c r="Y131" s="70" t="n">
        <f aca="false">OphrsIn!Y130/LinhrsIn!Y131</f>
        <v>0.982751307790188</v>
      </c>
      <c r="Z131" s="70" t="n">
        <f aca="false">OphrsIn!Z130/LinhrsIn!Z131</f>
        <v>0.860121049092132</v>
      </c>
      <c r="AA131" s="70" t="n">
        <f aca="false">OphrsIn!AA130/LinhrsIn!AA131</f>
        <v>0.99875</v>
      </c>
      <c r="AB131" s="70" t="n">
        <f aca="false">OphrsIn!AB130/LinhrsIn!AB131</f>
        <v>1</v>
      </c>
      <c r="AC131" s="70" t="n">
        <f aca="false">IF(LinhrsIn!AC131&gt;0,OphrsIn!AC130/LinhrsIn!AC131,0)</f>
        <v>0.994475882511452</v>
      </c>
      <c r="AD131" s="70" t="n">
        <f aca="false">IF(LinhrsIn!AD131&gt;0,OphrsIn!AD130/LinhrsIn!AD131,0)</f>
        <v>0.962066905615293</v>
      </c>
      <c r="AE131" s="70" t="n">
        <f aca="false">IF(LinhrsIn!AE131&gt;0,OphrsIn!AE130/LinhrsIn!AE131,0)</f>
        <v>0.984365715140706</v>
      </c>
      <c r="AF131" s="70"/>
      <c r="AG131" s="70"/>
      <c r="AH131" s="70"/>
      <c r="AI131" s="70"/>
      <c r="AJ131" s="70"/>
      <c r="AK131" s="70"/>
      <c r="AL131" s="70"/>
      <c r="AM131" s="70"/>
      <c r="AN131" s="70"/>
      <c r="AO131" s="70" t="n">
        <f aca="false">AVERAGE(E131:P131)</f>
        <v>0.896971164414881</v>
      </c>
      <c r="AP131" s="70" t="n">
        <f aca="false">AVERAGE(Q131:AB131)</f>
        <v>0.932689702890668</v>
      </c>
      <c r="AQ131" s="70" t="n">
        <f aca="false">AVERAGE(AC131:AN131)</f>
        <v>0.980302834422484</v>
      </c>
      <c r="AR131" s="70" t="n">
        <f aca="false">AVERAGE(E131:G131)</f>
        <v>0.732568596772958</v>
      </c>
      <c r="AS131" s="70" t="n">
        <f aca="false">AVERAGE(H131:J131)</f>
        <v>0.88843735213126</v>
      </c>
      <c r="AT131" s="70" t="n">
        <f aca="false">AVERAGE(K131:M131)</f>
        <v>0.978071996639668</v>
      </c>
      <c r="AU131" s="70" t="n">
        <f aca="false">AVERAGE(N131:P131)</f>
        <v>0.988806712115638</v>
      </c>
      <c r="AV131" s="70" t="n">
        <f aca="false">AVERAGE(Q131:S131)</f>
        <v>0.995205489435651</v>
      </c>
      <c r="AW131" s="70" t="n">
        <f aca="false">AVERAGE(T131:V131)</f>
        <v>0.933655358425984</v>
      </c>
      <c r="AX131" s="70" t="n">
        <f aca="false">AVERAGE(W131:Y131)</f>
        <v>0.848940947336992</v>
      </c>
      <c r="AY131" s="70" t="n">
        <f aca="false">AVERAGE(Z131:AB131)</f>
        <v>0.952957016364044</v>
      </c>
      <c r="AZ131" s="70" t="n">
        <f aca="false">AVERAGE(AC131:AE131)</f>
        <v>0.980302834422484</v>
      </c>
    </row>
    <row r="132" customFormat="false" ht="12.75" hidden="true" customHeight="false" outlineLevel="0" collapsed="false">
      <c r="A132" s="69" t="s">
        <v>12</v>
      </c>
      <c r="B132" s="69" t="n">
        <v>1</v>
      </c>
      <c r="C132" s="69" t="n">
        <v>122</v>
      </c>
      <c r="D132" s="70" t="n">
        <f aca="false">OphrsIn!D131/LinhrsIn!D132</f>
        <v>0.867623172712507</v>
      </c>
      <c r="E132" s="70" t="n">
        <f aca="false">OphrsIn!E131/LinhrsIn!E132</f>
        <v>0.885768295976235</v>
      </c>
      <c r="F132" s="70" t="n">
        <f aca="false">OphrsIn!F131/LinhrsIn!F132</f>
        <v>0.972393538913363</v>
      </c>
      <c r="G132" s="70" t="n">
        <f aca="false">OphrsIn!G131/LinhrsIn!G132</f>
        <v>0.959304851556843</v>
      </c>
      <c r="H132" s="70" t="n">
        <f aca="false">OphrsIn!H131/LinhrsIn!H132</f>
        <v>0.99869109947644</v>
      </c>
      <c r="I132" s="70" t="n">
        <v>0.863821996901845</v>
      </c>
      <c r="J132" s="70" t="n">
        <f aca="false">OphrsIn!J131/LinhrsIn!J132</f>
        <v>0.903491055972302</v>
      </c>
      <c r="K132" s="70" t="n">
        <f aca="false">OphrsIn!K131/LinhrsIn!K132</f>
        <v>0.874611538981219</v>
      </c>
      <c r="L132" s="70" t="n">
        <f aca="false">OphrsIn!L131/LinhrsIn!L132</f>
        <v>0.967040576097493</v>
      </c>
      <c r="M132" s="70" t="n">
        <f aca="false">OphrsIn!M131/LinhrsIn!M132</f>
        <v>1</v>
      </c>
      <c r="N132" s="70" t="n">
        <f aca="false">OphrsIn!N131/LinhrsIn!N132</f>
        <v>0.999446749654219</v>
      </c>
      <c r="O132" s="70" t="n">
        <f aca="false">OphrsIn!O131/LinhrsIn!O132</f>
        <v>0.989419462620075</v>
      </c>
      <c r="P132" s="70" t="n">
        <f aca="false">OphrsIn!P131/LinhrsIn!P132</f>
        <v>0.813863476425053</v>
      </c>
      <c r="Q132" s="70" t="n">
        <f aca="false">OphrsIn!Q131/LinhrsIn!Q132</f>
        <v>0.904237045519611</v>
      </c>
      <c r="R132" s="70" t="n">
        <f aca="false">OphrsIn!R131/LinhrsIn!R132</f>
        <v>0.276001195457262</v>
      </c>
      <c r="S132" s="70" t="n">
        <f aca="false">OphrsIn!S131/LinhrsIn!S132</f>
        <v>0.734004412575841</v>
      </c>
      <c r="T132" s="70" t="n">
        <f aca="false">OphrsIn!T131/LinhrsIn!T132</f>
        <v>0.917285854479181</v>
      </c>
      <c r="U132" s="70" t="n">
        <f aca="false">OphrsIn!U131/LinhrsIn!U132</f>
        <v>0.983925435634202</v>
      </c>
      <c r="V132" s="70" t="n">
        <f aca="false">OphrsIn!V131/LinhrsIn!V132</f>
        <v>0.992886037104199</v>
      </c>
      <c r="W132" s="70" t="n">
        <f aca="false">OphrsIn!W131/LinhrsIn!W132</f>
        <v>0.996874575349912</v>
      </c>
      <c r="X132" s="70" t="n">
        <f aca="false">OphrsIn!X131/LinhrsIn!X132</f>
        <v>0.995016835016835</v>
      </c>
      <c r="Y132" s="70" t="n">
        <f aca="false">OphrsIn!Y131/LinhrsIn!Y132</f>
        <v>0.966347740019795</v>
      </c>
      <c r="Z132" s="70" t="n">
        <f aca="false">OphrsIn!Z131/LinhrsIn!Z132</f>
        <v>1</v>
      </c>
      <c r="AA132" s="70" t="n">
        <f aca="false">OphrsIn!AA131/LinhrsIn!AA132</f>
        <v>0.919001812351875</v>
      </c>
      <c r="AB132" s="70" t="n">
        <f aca="false">OphrsIn!AB131/LinhrsIn!AB132</f>
        <v>0.927157667968224</v>
      </c>
      <c r="AC132" s="70" t="n">
        <f aca="false">IF(LinhrsIn!AC132&gt;0,OphrsIn!AC131/LinhrsIn!AC132,0)</f>
        <v>0.954459714362705</v>
      </c>
      <c r="AD132" s="70" t="n">
        <f aca="false">IF(LinhrsIn!AD132&gt;0,OphrsIn!AD131/LinhrsIn!AD132,0)</f>
        <v>0.861098637928454</v>
      </c>
      <c r="AE132" s="70" t="n">
        <f aca="false">IF(LinhrsIn!AE132&gt;0,OphrsIn!AE131/LinhrsIn!AE132,0)</f>
        <v>0.938889320500815</v>
      </c>
      <c r="AF132" s="70"/>
      <c r="AG132" s="70"/>
      <c r="AH132" s="70"/>
      <c r="AI132" s="70"/>
      <c r="AJ132" s="70"/>
      <c r="AK132" s="70"/>
      <c r="AL132" s="70"/>
      <c r="AM132" s="70"/>
      <c r="AN132" s="70"/>
      <c r="AO132" s="70" t="n">
        <f aca="false">AVERAGE(E132:P132)</f>
        <v>0.935654386881257</v>
      </c>
      <c r="AP132" s="70" t="n">
        <f aca="false">AVERAGE(Q132:AB132)</f>
        <v>0.884394884289745</v>
      </c>
      <c r="AQ132" s="70" t="n">
        <f aca="false">AVERAGE(AC132:AN132)</f>
        <v>0.918149224263991</v>
      </c>
      <c r="AR132" s="70" t="n">
        <f aca="false">AVERAGE(E132:G132)</f>
        <v>0.939155562148814</v>
      </c>
      <c r="AS132" s="70" t="n">
        <f aca="false">AVERAGE(H132:J132)</f>
        <v>0.922001384116862</v>
      </c>
      <c r="AT132" s="70" t="n">
        <f aca="false">AVERAGE(K132:M132)</f>
        <v>0.947217371692904</v>
      </c>
      <c r="AU132" s="70" t="n">
        <f aca="false">AVERAGE(N132:P132)</f>
        <v>0.934243229566449</v>
      </c>
      <c r="AV132" s="70" t="n">
        <f aca="false">AVERAGE(Q132:S132)</f>
        <v>0.638080884517571</v>
      </c>
      <c r="AW132" s="70" t="n">
        <f aca="false">AVERAGE(T132:V132)</f>
        <v>0.964699109072527</v>
      </c>
      <c r="AX132" s="70" t="n">
        <f aca="false">AVERAGE(W132:Y132)</f>
        <v>0.986079716795514</v>
      </c>
      <c r="AY132" s="70" t="n">
        <f aca="false">AVERAGE(Z132:AB132)</f>
        <v>0.948719826773366</v>
      </c>
      <c r="AZ132" s="70" t="n">
        <f aca="false">AVERAGE(AC132:AE132)</f>
        <v>0.918149224263991</v>
      </c>
    </row>
    <row r="133" customFormat="false" ht="12.75" hidden="true" customHeight="false" outlineLevel="0" collapsed="false">
      <c r="A133" s="69" t="s">
        <v>12</v>
      </c>
      <c r="B133" s="69" t="n">
        <v>1</v>
      </c>
      <c r="C133" s="69" t="n">
        <v>123</v>
      </c>
      <c r="D133" s="70" t="n">
        <f aca="false">OphrsIn!D132/LinhrsIn!D133</f>
        <v>0.771413131586058</v>
      </c>
      <c r="E133" s="70" t="n">
        <f aca="false">OphrsIn!E132/LinhrsIn!E133</f>
        <v>0.954942837928716</v>
      </c>
      <c r="F133" s="70" t="n">
        <f aca="false">OphrsIn!F132/LinhrsIn!F133</f>
        <v>0.976673866090713</v>
      </c>
      <c r="G133" s="70" t="n">
        <f aca="false">OphrsIn!G132/LinhrsIn!G133</f>
        <v>0.966322728575523</v>
      </c>
      <c r="H133" s="70" t="n">
        <f aca="false">OphrsIn!H132/LinhrsIn!H133</f>
        <v>0.99059695113264</v>
      </c>
      <c r="I133" s="70" t="n">
        <v>0.894701361736551</v>
      </c>
      <c r="J133" s="70" t="n">
        <f aca="false">OphrsIn!J132/LinhrsIn!J133</f>
        <v>1.01397404819621</v>
      </c>
      <c r="K133" s="70" t="n">
        <f aca="false">OphrsIn!K132/LinhrsIn!K133</f>
        <v>0.962962962962963</v>
      </c>
      <c r="L133" s="70" t="n">
        <f aca="false">OphrsIn!L132/LinhrsIn!L133</f>
        <v>0.991825613079019</v>
      </c>
      <c r="M133" s="70" t="n">
        <f aca="false">OphrsIn!M132/LinhrsIn!M133</f>
        <v>0.974080267558528</v>
      </c>
      <c r="N133" s="70" t="n">
        <f aca="false">OphrsIn!N132/LinhrsIn!N133</f>
        <v>0.967781237308786</v>
      </c>
      <c r="O133" s="70" t="n">
        <f aca="false">OphrsIn!O132/LinhrsIn!O133</f>
        <v>0.913001113585746</v>
      </c>
      <c r="P133" s="70" t="n">
        <f aca="false">OphrsIn!P132/LinhrsIn!P133</f>
        <v>0.929101221640489</v>
      </c>
      <c r="Q133" s="70" t="n">
        <f aca="false">OphrsIn!Q132/LinhrsIn!Q133</f>
        <v>0.789806347498655</v>
      </c>
      <c r="R133" s="70" t="n">
        <f aca="false">OphrsIn!R132/LinhrsIn!R133</f>
        <v>0.994470183829024</v>
      </c>
      <c r="S133" s="70" t="n">
        <f aca="false">OphrsIn!S132/LinhrsIn!S133</f>
        <v>0.994612068965517</v>
      </c>
      <c r="T133" s="70" t="n">
        <f aca="false">OphrsIn!T132/LinhrsIn!T133</f>
        <v>0.998175182481752</v>
      </c>
      <c r="U133" s="70" t="n">
        <f aca="false">OphrsIn!U132/LinhrsIn!U133</f>
        <v>1</v>
      </c>
      <c r="V133" s="70" t="n">
        <f aca="false">OphrsIn!V132/LinhrsIn!V133</f>
        <v>0.99413817166783</v>
      </c>
      <c r="W133" s="70" t="n">
        <f aca="false">OphrsIn!W132/LinhrsIn!W133</f>
        <v>0.996234534696073</v>
      </c>
      <c r="X133" s="70" t="n">
        <f aca="false">OphrsIn!X132/LinhrsIn!X133</f>
        <v>0.950687146321746</v>
      </c>
      <c r="Y133" s="70" t="n">
        <f aca="false">OphrsIn!Y132/LinhrsIn!Y133</f>
        <v>0.94400687383646</v>
      </c>
      <c r="Z133" s="70" t="n">
        <f aca="false">OphrsIn!Z132/LinhrsIn!Z133</f>
        <v>0.949890770071</v>
      </c>
      <c r="AA133" s="70" t="n">
        <f aca="false">OphrsIn!AA132/LinhrsIn!AA133</f>
        <v>0.99875</v>
      </c>
      <c r="AB133" s="70" t="n">
        <f aca="false">OphrsIn!AB132/LinhrsIn!AB133</f>
        <v>0.999462293318995</v>
      </c>
      <c r="AC133" s="70" t="n">
        <f aca="false">IF(LinhrsIn!AC133&gt;0,OphrsIn!AC132/LinhrsIn!AC133,0)</f>
        <v>0.985343552507732</v>
      </c>
      <c r="AD133" s="70" t="n">
        <f aca="false">IF(LinhrsIn!AD133&gt;0,OphrsIn!AD132/LinhrsIn!AD133,0)</f>
        <v>0.991784914115011</v>
      </c>
      <c r="AE133" s="70" t="n">
        <f aca="false">IF(LinhrsIn!AE133&gt;0,OphrsIn!AE132/LinhrsIn!AE133,0)</f>
        <v>0.981711464484457</v>
      </c>
      <c r="AF133" s="70"/>
      <c r="AG133" s="70"/>
      <c r="AH133" s="70"/>
      <c r="AI133" s="70"/>
      <c r="AJ133" s="70"/>
      <c r="AK133" s="70"/>
      <c r="AL133" s="70"/>
      <c r="AM133" s="70"/>
      <c r="AN133" s="70"/>
      <c r="AO133" s="70" t="n">
        <f aca="false">AVERAGE(E133:P133)</f>
        <v>0.961330350816323</v>
      </c>
      <c r="AP133" s="70" t="n">
        <f aca="false">AVERAGE(Q133:AB133)</f>
        <v>0.967519464390588</v>
      </c>
      <c r="AQ133" s="70" t="n">
        <f aca="false">AVERAGE(AC133:AN133)</f>
        <v>0.986279977035733</v>
      </c>
      <c r="AR133" s="70" t="n">
        <f aca="false">AVERAGE(E133:G133)</f>
        <v>0.965979810864984</v>
      </c>
      <c r="AS133" s="70" t="n">
        <f aca="false">AVERAGE(H133:J133)</f>
        <v>0.966424120355133</v>
      </c>
      <c r="AT133" s="70" t="n">
        <f aca="false">AVERAGE(K133:M133)</f>
        <v>0.976289614533504</v>
      </c>
      <c r="AU133" s="70" t="n">
        <f aca="false">AVERAGE(N133:P133)</f>
        <v>0.936627857511673</v>
      </c>
      <c r="AV133" s="70" t="n">
        <f aca="false">AVERAGE(Q133:S133)</f>
        <v>0.926296200097732</v>
      </c>
      <c r="AW133" s="70" t="n">
        <f aca="false">AVERAGE(T133:V133)</f>
        <v>0.997437784716527</v>
      </c>
      <c r="AX133" s="70" t="n">
        <f aca="false">AVERAGE(W133:Y133)</f>
        <v>0.963642851618093</v>
      </c>
      <c r="AY133" s="70" t="n">
        <f aca="false">AVERAGE(Z133:AB133)</f>
        <v>0.982701021129998</v>
      </c>
      <c r="AZ133" s="70" t="n">
        <f aca="false">AVERAGE(AC133:AE133)</f>
        <v>0.986279977035733</v>
      </c>
    </row>
    <row r="134" customFormat="false" ht="12.75" hidden="true" customHeight="false" outlineLevel="0" collapsed="false">
      <c r="A134" s="69" t="s">
        <v>12</v>
      </c>
      <c r="B134" s="69" t="n">
        <v>1</v>
      </c>
      <c r="C134" s="69" t="n">
        <v>124</v>
      </c>
      <c r="D134" s="70" t="n">
        <f aca="false">OphrsIn!D133/LinhrsIn!D134</f>
        <v>0.97475361144863</v>
      </c>
      <c r="E134" s="70" t="n">
        <f aca="false">OphrsIn!E133/LinhrsIn!E134</f>
        <v>0.967915880291184</v>
      </c>
      <c r="F134" s="70" t="n">
        <f aca="false">OphrsIn!F133/LinhrsIn!F134</f>
        <v>1</v>
      </c>
      <c r="G134" s="70" t="n">
        <f aca="false">OphrsIn!G133/LinhrsIn!G134</f>
        <v>0.998148148148148</v>
      </c>
      <c r="H134" s="70" t="n">
        <f aca="false">OphrsIn!H133/LinhrsIn!H134</f>
        <v>0.999417843108718</v>
      </c>
      <c r="I134" s="70" t="n">
        <v>0.954160982264666</v>
      </c>
      <c r="J134" s="70" t="n">
        <f aca="false">OphrsIn!J133/LinhrsIn!J134</f>
        <v>1.00167084377611</v>
      </c>
      <c r="K134" s="70" t="n">
        <f aca="false">OphrsIn!K133/LinhrsIn!K134</f>
        <v>1</v>
      </c>
      <c r="L134" s="70" t="n">
        <f aca="false">OphrsIn!L133/LinhrsIn!L134</f>
        <v>0.988611713665944</v>
      </c>
      <c r="M134" s="70" t="n">
        <f aca="false">OphrsIn!M133/LinhrsIn!M134</f>
        <v>0.998887033945465</v>
      </c>
      <c r="N134" s="70" t="n">
        <f aca="false">OphrsIn!N133/LinhrsIn!N134</f>
        <v>0.980516844811257</v>
      </c>
      <c r="O134" s="70" t="n">
        <f aca="false">OphrsIn!O133/LinhrsIn!O134</f>
        <v>0.958911793577338</v>
      </c>
      <c r="P134" s="70" t="n">
        <f aca="false">OphrsIn!P133/LinhrsIn!P134</f>
        <v>0.672810439930042</v>
      </c>
      <c r="Q134" s="70" t="n">
        <f aca="false">OphrsIn!Q133/LinhrsIn!Q134</f>
        <v>0.354873451803985</v>
      </c>
      <c r="R134" s="70" t="n">
        <f aca="false">OphrsIn!R133/LinhrsIn!R134</f>
        <v>0.643827436930885</v>
      </c>
      <c r="S134" s="70" t="n">
        <f aca="false">OphrsIn!S133/LinhrsIn!S134</f>
        <v>0.99500067558438</v>
      </c>
      <c r="T134" s="70" t="n">
        <f aca="false">OphrsIn!T133/LinhrsIn!T134</f>
        <v>0.903970712475359</v>
      </c>
      <c r="U134" s="70" t="n">
        <f aca="false">OphrsIn!U133/LinhrsIn!U134</f>
        <v>0.410154646229643</v>
      </c>
      <c r="V134" s="70" t="n">
        <f aca="false">OphrsIn!V133/LinhrsIn!V134</f>
        <v>0.000939408172851104</v>
      </c>
      <c r="W134" s="70" t="n">
        <f aca="false">OphrsIn!W133/LinhrsIn!W134</f>
        <v>0.00269179004037685</v>
      </c>
      <c r="X134" s="70" t="n">
        <f aca="false">OphrsIn!X133/LinhrsIn!X134</f>
        <v>0.38726611926235</v>
      </c>
      <c r="Y134" s="70" t="n">
        <f aca="false">OphrsIn!Y133/LinhrsIn!Y134</f>
        <v>0.751062022090059</v>
      </c>
      <c r="Z134" s="70" t="n">
        <f aca="false">OphrsIn!Z133/LinhrsIn!Z134</f>
        <v>0.927551844869378</v>
      </c>
      <c r="AA134" s="70" t="n">
        <f aca="false">OphrsIn!AA133/LinhrsIn!AA134</f>
        <v>0.98</v>
      </c>
      <c r="AB134" s="70" t="n">
        <f aca="false">OphrsIn!AB133/LinhrsIn!AB134</f>
        <v>0.972936582738656</v>
      </c>
      <c r="AC134" s="70" t="n">
        <f aca="false">IF(LinhrsIn!AC134&gt;0,OphrsIn!AC133/LinhrsIn!AC134,0)</f>
        <v>0.977278838397419</v>
      </c>
      <c r="AD134" s="70" t="n">
        <f aca="false">IF(LinhrsIn!AD134&gt;0,OphrsIn!AD133/LinhrsIn!AD134,0)</f>
        <v>0.961349052380242</v>
      </c>
      <c r="AE134" s="70" t="n">
        <f aca="false">IF(LinhrsIn!AE134&gt;0,OphrsIn!AE133/LinhrsIn!AE134,0)</f>
        <v>0.921842108771237</v>
      </c>
      <c r="AF134" s="70"/>
      <c r="AG134" s="70"/>
      <c r="AH134" s="70"/>
      <c r="AI134" s="70"/>
      <c r="AJ134" s="70"/>
      <c r="AK134" s="70"/>
      <c r="AL134" s="70"/>
      <c r="AM134" s="70"/>
      <c r="AN134" s="70"/>
      <c r="AO134" s="70" t="n">
        <f aca="false">AVERAGE(E134:P134)</f>
        <v>0.960087626959906</v>
      </c>
      <c r="AP134" s="70" t="n">
        <f aca="false">AVERAGE(Q134:AB134)</f>
        <v>0.61085622418316</v>
      </c>
      <c r="AQ134" s="70" t="n">
        <f aca="false">AVERAGE(AC134:AN134)</f>
        <v>0.953489999849632</v>
      </c>
      <c r="AR134" s="70" t="n">
        <f aca="false">AVERAGE(E134:G134)</f>
        <v>0.988688009479777</v>
      </c>
      <c r="AS134" s="70" t="n">
        <f aca="false">AVERAGE(H134:J134)</f>
        <v>0.98508322304983</v>
      </c>
      <c r="AT134" s="70" t="n">
        <f aca="false">AVERAGE(K134:M134)</f>
        <v>0.995832915870469</v>
      </c>
      <c r="AU134" s="70" t="n">
        <f aca="false">AVERAGE(N134:P134)</f>
        <v>0.870746359439546</v>
      </c>
      <c r="AV134" s="70" t="n">
        <f aca="false">AVERAGE(Q134:S134)</f>
        <v>0.664567188106417</v>
      </c>
      <c r="AW134" s="70" t="n">
        <f aca="false">AVERAGE(T134:V134)</f>
        <v>0.438354922292618</v>
      </c>
      <c r="AX134" s="70" t="n">
        <f aca="false">AVERAGE(W134:Y134)</f>
        <v>0.380339977130929</v>
      </c>
      <c r="AY134" s="70" t="n">
        <f aca="false">AVERAGE(Z134:AB134)</f>
        <v>0.960162809202678</v>
      </c>
      <c r="AZ134" s="70" t="n">
        <f aca="false">AVERAGE(AC134:AE134)</f>
        <v>0.953489999849632</v>
      </c>
    </row>
    <row r="135" customFormat="false" ht="12.75" hidden="true" customHeight="false" outlineLevel="0" collapsed="false">
      <c r="A135" s="69" t="s">
        <v>12</v>
      </c>
      <c r="B135" s="69" t="n">
        <v>1</v>
      </c>
      <c r="C135" s="69" t="n">
        <v>125</v>
      </c>
      <c r="D135" s="70" t="n">
        <f aca="false">OphrsIn!D134/LinhrsIn!D135</f>
        <v>0.753957234101638</v>
      </c>
      <c r="E135" s="70" t="n">
        <f aca="false">OphrsIn!E134/LinhrsIn!E135</f>
        <v>1</v>
      </c>
      <c r="F135" s="70" t="n">
        <f aca="false">OphrsIn!F134/LinhrsIn!F135</f>
        <v>1</v>
      </c>
      <c r="G135" s="70" t="n">
        <f aca="false">OphrsIn!G134/LinhrsIn!G135</f>
        <v>0.782832618025751</v>
      </c>
      <c r="H135" s="70" t="n">
        <f aca="false">OphrsIn!H134/LinhrsIn!H135</f>
        <v>0.748595090209997</v>
      </c>
      <c r="I135" s="70" t="n">
        <v>0.870051171559386</v>
      </c>
      <c r="J135" s="70" t="n">
        <f aca="false">OphrsIn!J134/LinhrsIn!J135</f>
        <v>0.864182021217197</v>
      </c>
      <c r="K135" s="70" t="n">
        <f aca="false">OphrsIn!K134/LinhrsIn!K135</f>
        <v>0.985610543302851</v>
      </c>
      <c r="L135" s="70" t="n">
        <f aca="false">OphrsIn!L134/LinhrsIn!L135</f>
        <v>0.982475207172939</v>
      </c>
      <c r="M135" s="70" t="n">
        <f aca="false">OphrsIn!M134/LinhrsIn!M135</f>
        <v>0.968145778272361</v>
      </c>
      <c r="N135" s="70" t="n">
        <f aca="false">OphrsIn!N134/LinhrsIn!N135</f>
        <v>0.945562609752803</v>
      </c>
      <c r="O135" s="70" t="n">
        <f aca="false">OphrsIn!O134/LinhrsIn!O135</f>
        <v>0.917361111111111</v>
      </c>
      <c r="P135" s="70" t="n">
        <f aca="false">OphrsIn!P134/LinhrsIn!P135</f>
        <v>0.78862227015368</v>
      </c>
      <c r="Q135" s="70" t="n">
        <f aca="false">OphrsIn!Q134/LinhrsIn!Q135</f>
        <v>0.875184936112979</v>
      </c>
      <c r="R135" s="70" t="n">
        <f aca="false">OphrsIn!R134/LinhrsIn!R135</f>
        <v>0.973279593969249</v>
      </c>
      <c r="S135" s="70" t="n">
        <f aca="false">OphrsIn!S134/LinhrsIn!S135</f>
        <v>0.910228802153432</v>
      </c>
      <c r="T135" s="70" t="n">
        <f aca="false">OphrsIn!T134/LinhrsIn!T135</f>
        <v>0.990474856422468</v>
      </c>
      <c r="U135" s="70" t="n">
        <f aca="false">OphrsIn!U134/LinhrsIn!U135</f>
        <v>0.996356275303644</v>
      </c>
      <c r="V135" s="70" t="n">
        <f aca="false">OphrsIn!V134/LinhrsIn!V135</f>
        <v>0.972810931399889</v>
      </c>
      <c r="W135" s="70" t="n">
        <f aca="false">OphrsIn!W134/LinhrsIn!W135</f>
        <v>0.961952137671417</v>
      </c>
      <c r="X135" s="70" t="n">
        <f aca="false">OphrsIn!X134/LinhrsIn!X135</f>
        <v>0.976985195154778</v>
      </c>
      <c r="Y135" s="70" t="n">
        <f aca="false">OphrsIn!Y134/LinhrsIn!Y135</f>
        <v>0.851621124168201</v>
      </c>
      <c r="Z135" s="70" t="n">
        <f aca="false">OphrsIn!Z134/LinhrsIn!Z135</f>
        <v>0.943091618458227</v>
      </c>
      <c r="AA135" s="70" t="n">
        <f aca="false">OphrsIn!AA134/LinhrsIn!AA135</f>
        <v>0.958315964985411</v>
      </c>
      <c r="AB135" s="70" t="n">
        <f aca="false">OphrsIn!AB134/LinhrsIn!AB135</f>
        <v>0.97270037654653</v>
      </c>
      <c r="AC135" s="70" t="n">
        <f aca="false">IF(LinhrsIn!AC135&gt;0,OphrsIn!AC134/LinhrsIn!AC135,0)</f>
        <v>0.941785426189836</v>
      </c>
      <c r="AD135" s="70" t="n">
        <f aca="false">IF(LinhrsIn!AD135&gt;0,OphrsIn!AD134/LinhrsIn!AD135,0)</f>
        <v>0.937509321401939</v>
      </c>
      <c r="AE135" s="70" t="n">
        <f aca="false">IF(LinhrsIn!AE135&gt;0,OphrsIn!AE134/LinhrsIn!AE135,0)</f>
        <v>0.957129700690714</v>
      </c>
      <c r="AF135" s="70"/>
      <c r="AG135" s="70"/>
      <c r="AH135" s="70"/>
      <c r="AI135" s="70"/>
      <c r="AJ135" s="70"/>
      <c r="AK135" s="70"/>
      <c r="AL135" s="70"/>
      <c r="AM135" s="70"/>
      <c r="AN135" s="70"/>
      <c r="AO135" s="70" t="n">
        <f aca="false">AVERAGE(E135:P135)</f>
        <v>0.904453201731506</v>
      </c>
      <c r="AP135" s="70" t="n">
        <f aca="false">AVERAGE(Q135:AB135)</f>
        <v>0.948583484362185</v>
      </c>
      <c r="AQ135" s="70" t="n">
        <f aca="false">AVERAGE(AC135:AN135)</f>
        <v>0.945474816094163</v>
      </c>
      <c r="AR135" s="70" t="n">
        <f aca="false">AVERAGE(E135:G135)</f>
        <v>0.92761087267525</v>
      </c>
      <c r="AS135" s="70" t="n">
        <f aca="false">AVERAGE(H135:J135)</f>
        <v>0.827609427662193</v>
      </c>
      <c r="AT135" s="70" t="n">
        <f aca="false">AVERAGE(K135:M135)</f>
        <v>0.97874384291605</v>
      </c>
      <c r="AU135" s="70" t="n">
        <f aca="false">AVERAGE(N135:P135)</f>
        <v>0.883848663672532</v>
      </c>
      <c r="AV135" s="70" t="n">
        <f aca="false">AVERAGE(Q135:S135)</f>
        <v>0.919564444078553</v>
      </c>
      <c r="AW135" s="70" t="n">
        <f aca="false">AVERAGE(T135:V135)</f>
        <v>0.986547354375334</v>
      </c>
      <c r="AX135" s="70" t="n">
        <f aca="false">AVERAGE(W135:Y135)</f>
        <v>0.930186152331465</v>
      </c>
      <c r="AY135" s="70" t="n">
        <f aca="false">AVERAGE(Z135:AB135)</f>
        <v>0.958035986663389</v>
      </c>
      <c r="AZ135" s="70" t="n">
        <f aca="false">AVERAGE(AC135:AE135)</f>
        <v>0.945474816094163</v>
      </c>
    </row>
    <row r="136" customFormat="false" ht="12.75" hidden="true" customHeight="false" outlineLevel="0" collapsed="false">
      <c r="A136" s="69" t="s">
        <v>12</v>
      </c>
      <c r="B136" s="69" t="n">
        <v>1</v>
      </c>
      <c r="C136" s="69" t="n">
        <v>126</v>
      </c>
      <c r="D136" s="70" t="n">
        <f aca="false">OphrsIn!D135/LinhrsIn!D136</f>
        <v>0.998920086393089</v>
      </c>
      <c r="E136" s="70" t="n">
        <f aca="false">OphrsIn!E135/LinhrsIn!E136</f>
        <v>0.864712210866057</v>
      </c>
      <c r="F136" s="70" t="n">
        <f aca="false">OphrsIn!F135/LinhrsIn!F136</f>
        <v>0.870447675255506</v>
      </c>
      <c r="G136" s="70" t="n">
        <f aca="false">OphrsIn!G135/LinhrsIn!G136</f>
        <v>0.938053097345133</v>
      </c>
      <c r="H136" s="70" t="n">
        <f aca="false">OphrsIn!H135/LinhrsIn!H136</f>
        <v>0.999857468643101</v>
      </c>
      <c r="I136" s="70" t="n">
        <v>0.918333790079474</v>
      </c>
      <c r="J136" s="70" t="n">
        <f aca="false">OphrsIn!J135/LinhrsIn!J136</f>
        <v>0.969989752598448</v>
      </c>
      <c r="K136" s="70" t="n">
        <f aca="false">OphrsIn!K135/LinhrsIn!K136</f>
        <v>0.989929232444203</v>
      </c>
      <c r="L136" s="70" t="n">
        <f aca="false">OphrsIn!L135/LinhrsIn!L136</f>
        <v>0.914957206901236</v>
      </c>
      <c r="M136" s="70" t="n">
        <f aca="false">OphrsIn!M135/LinhrsIn!M136</f>
        <v>0.914651098137337</v>
      </c>
      <c r="N136" s="70" t="n">
        <f aca="false">OphrsIn!N135/LinhrsIn!N136</f>
        <v>0.941040932502033</v>
      </c>
      <c r="O136" s="70" t="n">
        <f aca="false">OphrsIn!O135/LinhrsIn!O136</f>
        <v>0.814948596832454</v>
      </c>
      <c r="P136" s="70" t="n">
        <f aca="false">OphrsIn!P135/LinhrsIn!P136</f>
        <v>0.251646726710579</v>
      </c>
      <c r="Q136" s="70" t="n">
        <f aca="false">OphrsIn!Q135/LinhrsIn!Q136</f>
        <v>0.0394463667820069</v>
      </c>
      <c r="R136" s="70" t="n">
        <f aca="false">OphrsIn!R135/LinhrsIn!R136</f>
        <v>0.0504201680672269</v>
      </c>
      <c r="S136" s="70" t="n">
        <f aca="false">OphrsIn!S135/LinhrsIn!S136</f>
        <v>0.358756137479542</v>
      </c>
      <c r="T136" s="70" t="n">
        <f aca="false">OphrsIn!T135/LinhrsIn!T136</f>
        <v>0.979843225083987</v>
      </c>
      <c r="U136" s="70" t="n">
        <f aca="false">OphrsIn!U135/LinhrsIn!U136</f>
        <v>0.962228260869565</v>
      </c>
      <c r="V136" s="70" t="n">
        <f aca="false">OphrsIn!V135/LinhrsIn!V136</f>
        <v>0.976569037656904</v>
      </c>
      <c r="W136" s="70" t="n">
        <f aca="false">OphrsIn!W135/LinhrsIn!W136</f>
        <v>0.995294433987631</v>
      </c>
      <c r="X136" s="70" t="n">
        <f aca="false">OphrsIn!X135/LinhrsIn!X136</f>
        <v>0.999327052489906</v>
      </c>
      <c r="Y136" s="70" t="n">
        <f aca="false">OphrsIn!Y135/LinhrsIn!Y136</f>
        <v>0.999575971731449</v>
      </c>
      <c r="Z136" s="70" t="n">
        <f aca="false">OphrsIn!Z135/LinhrsIn!Z136</f>
        <v>0.973100201748487</v>
      </c>
      <c r="AA136" s="70" t="n">
        <f aca="false">OphrsIn!AA135/LinhrsIn!AA136</f>
        <v>0.99125</v>
      </c>
      <c r="AB136" s="70" t="n">
        <f aca="false">OphrsIn!AB135/LinhrsIn!AB136</f>
        <v>0.866325981710597</v>
      </c>
      <c r="AC136" s="70" t="n">
        <f aca="false">IF(LinhrsIn!AC136&gt;0,OphrsIn!AC135/LinhrsIn!AC136,0)</f>
        <v>0.945012100026889</v>
      </c>
      <c r="AD136" s="70" t="n">
        <f aca="false">IF(LinhrsIn!AD136&gt;0,OphrsIn!AD135/LinhrsIn!AD136,0)</f>
        <v>0.989109354020588</v>
      </c>
      <c r="AE136" s="70" t="n">
        <f aca="false">IF(LinhrsIn!AE136&gt;0,OphrsIn!AE135/LinhrsIn!AE136,0)</f>
        <v>0.909761481249429</v>
      </c>
      <c r="AF136" s="70"/>
      <c r="AG136" s="70"/>
      <c r="AH136" s="70"/>
      <c r="AI136" s="70"/>
      <c r="AJ136" s="70"/>
      <c r="AK136" s="70"/>
      <c r="AL136" s="70"/>
      <c r="AM136" s="70"/>
      <c r="AN136" s="70"/>
      <c r="AO136" s="70" t="n">
        <f aca="false">AVERAGE(E136:P136)</f>
        <v>0.86571398235963</v>
      </c>
      <c r="AP136" s="70" t="n">
        <f aca="false">AVERAGE(Q136:AB136)</f>
        <v>0.766011403133942</v>
      </c>
      <c r="AQ136" s="70" t="n">
        <f aca="false">AVERAGE(AC136:AN136)</f>
        <v>0.947960978432302</v>
      </c>
      <c r="AR136" s="70" t="n">
        <f aca="false">AVERAGE(E136:G136)</f>
        <v>0.891070994488899</v>
      </c>
      <c r="AS136" s="70" t="n">
        <f aca="false">AVERAGE(H136:J136)</f>
        <v>0.962727003773675</v>
      </c>
      <c r="AT136" s="70" t="n">
        <f aca="false">AVERAGE(K136:M136)</f>
        <v>0.939845845827592</v>
      </c>
      <c r="AU136" s="70" t="n">
        <f aca="false">AVERAGE(N136:P136)</f>
        <v>0.669212085348355</v>
      </c>
      <c r="AV136" s="70" t="n">
        <f aca="false">AVERAGE(Q136:S136)</f>
        <v>0.149540890776259</v>
      </c>
      <c r="AW136" s="70" t="n">
        <f aca="false">AVERAGE(T136:V136)</f>
        <v>0.972880174536819</v>
      </c>
      <c r="AX136" s="70" t="n">
        <f aca="false">AVERAGE(W136:Y136)</f>
        <v>0.998065819402995</v>
      </c>
      <c r="AY136" s="70" t="n">
        <f aca="false">AVERAGE(Z136:AB136)</f>
        <v>0.943558727819695</v>
      </c>
      <c r="AZ136" s="70" t="n">
        <f aca="false">AVERAGE(AC136:AE136)</f>
        <v>0.947960978432302</v>
      </c>
    </row>
    <row r="137" customFormat="false" ht="12.75" hidden="true" customHeight="false" outlineLevel="0" collapsed="false">
      <c r="A137" s="69" t="s">
        <v>12</v>
      </c>
      <c r="B137" s="69" t="n">
        <v>1</v>
      </c>
      <c r="C137" s="69" t="n">
        <v>127</v>
      </c>
      <c r="D137" s="70" t="n">
        <f aca="false">OphrsIn!D136/LinhrsIn!D137</f>
        <v>0.956592733705266</v>
      </c>
      <c r="E137" s="70" t="n">
        <f aca="false">OphrsIn!E136/LinhrsIn!E137</f>
        <v>0.80876386259129</v>
      </c>
      <c r="F137" s="70" t="n">
        <f aca="false">OphrsIn!F136/LinhrsIn!F137</f>
        <v>0.964624676445211</v>
      </c>
      <c r="G137" s="70" t="n">
        <f aca="false">OphrsIn!G136/LinhrsIn!G137</f>
        <v>1</v>
      </c>
      <c r="H137" s="70" t="n">
        <f aca="false">OphrsIn!H136/LinhrsIn!H137</f>
        <v>0.999565720903301</v>
      </c>
      <c r="I137" s="70" t="n">
        <v>0.9375</v>
      </c>
      <c r="J137" s="70" t="n">
        <f aca="false">OphrsIn!J136/LinhrsIn!J137</f>
        <v>1.00657802659202</v>
      </c>
      <c r="K137" s="70" t="n">
        <f aca="false">OphrsIn!K136/LinhrsIn!K137</f>
        <v>0.988255939524838</v>
      </c>
      <c r="L137" s="70" t="n">
        <f aca="false">OphrsIn!L136/LinhrsIn!L137</f>
        <v>0.997690217391304</v>
      </c>
      <c r="M137" s="70" t="n">
        <f aca="false">OphrsIn!M136/LinhrsIn!M137</f>
        <v>0.99972191323693</v>
      </c>
      <c r="N137" s="70" t="n">
        <f aca="false">OphrsIn!N136/LinhrsIn!N137</f>
        <v>0.999729766247804</v>
      </c>
      <c r="O137" s="70" t="n">
        <f aca="false">OphrsIn!O136/LinhrsIn!O137</f>
        <v>0.975355054302423</v>
      </c>
      <c r="P137" s="70" t="n">
        <f aca="false">OphrsIn!P136/LinhrsIn!P137</f>
        <v>0.872487778381315</v>
      </c>
      <c r="Q137" s="70" t="n">
        <f aca="false">OphrsIn!Q136/LinhrsIn!Q137</f>
        <v>0.957429610669541</v>
      </c>
      <c r="R137" s="70" t="n">
        <f aca="false">OphrsIn!R136/LinhrsIn!R137</f>
        <v>0.998954287421572</v>
      </c>
      <c r="S137" s="70" t="n">
        <f aca="false">OphrsIn!S136/LinhrsIn!S137</f>
        <v>0.983423180592992</v>
      </c>
      <c r="T137" s="70" t="n">
        <f aca="false">OphrsIn!T136/LinhrsIn!T137</f>
        <v>0.998740025199496</v>
      </c>
      <c r="U137" s="70" t="n">
        <f aca="false">OphrsIn!U136/LinhrsIn!U137</f>
        <v>1</v>
      </c>
      <c r="V137" s="70" t="n">
        <f aca="false">OphrsIn!V136/LinhrsIn!V137</f>
        <v>0.99442119944212</v>
      </c>
      <c r="W137" s="70" t="n">
        <f aca="false">OphrsIn!W136/LinhrsIn!W137</f>
        <v>0.99905901330824</v>
      </c>
      <c r="X137" s="70" t="n">
        <f aca="false">OphrsIn!X136/LinhrsIn!X137</f>
        <v>0.989115266536422</v>
      </c>
      <c r="Y137" s="70" t="n">
        <f aca="false">OphrsIn!Y136/LinhrsIn!Y137</f>
        <v>1</v>
      </c>
      <c r="Z137" s="70" t="n">
        <f aca="false">OphrsIn!Z136/LinhrsIn!Z137</f>
        <v>0.945945945945946</v>
      </c>
      <c r="AA137" s="70" t="n">
        <f aca="false">OphrsIn!AA136/LinhrsIn!AA137</f>
        <v>0.945205479452055</v>
      </c>
      <c r="AB137" s="70" t="n">
        <f aca="false">OphrsIn!AB136/LinhrsIn!AB137</f>
        <v>0.83340339078044</v>
      </c>
      <c r="AC137" s="70" t="n">
        <f aca="false">IF(LinhrsIn!AC137&gt;0,OphrsIn!AC136/LinhrsIn!AC137,0)</f>
        <v>0.928187197417967</v>
      </c>
      <c r="AD137" s="70" t="n">
        <f aca="false">IF(LinhrsIn!AD137&gt;0,OphrsIn!AD136/LinhrsIn!AD137,0)</f>
        <v>0.947768989703029</v>
      </c>
      <c r="AE137" s="70" t="n">
        <f aca="false">IF(LinhrsIn!AE137&gt;0,OphrsIn!AE136/LinhrsIn!AE137,0)</f>
        <v>0.926517060897842</v>
      </c>
      <c r="AF137" s="70"/>
      <c r="AG137" s="70"/>
      <c r="AH137" s="70"/>
      <c r="AI137" s="70"/>
      <c r="AJ137" s="70"/>
      <c r="AK137" s="70"/>
      <c r="AL137" s="70"/>
      <c r="AM137" s="70"/>
      <c r="AN137" s="70"/>
      <c r="AO137" s="70" t="n">
        <f aca="false">AVERAGE(E137:P137)</f>
        <v>0.96252274630137</v>
      </c>
      <c r="AP137" s="70" t="n">
        <f aca="false">AVERAGE(Q137:AB137)</f>
        <v>0.970474783279069</v>
      </c>
      <c r="AQ137" s="70" t="n">
        <f aca="false">AVERAGE(AC137:AN137)</f>
        <v>0.934157749339613</v>
      </c>
      <c r="AR137" s="70" t="n">
        <f aca="false">AVERAGE(E137:G137)</f>
        <v>0.924462846345501</v>
      </c>
      <c r="AS137" s="70" t="n">
        <f aca="false">AVERAGE(H137:J137)</f>
        <v>0.981214582498441</v>
      </c>
      <c r="AT137" s="70" t="n">
        <f aca="false">AVERAGE(K137:M137)</f>
        <v>0.995222690051024</v>
      </c>
      <c r="AU137" s="70" t="n">
        <f aca="false">AVERAGE(N137:P137)</f>
        <v>0.949190866310514</v>
      </c>
      <c r="AV137" s="70" t="n">
        <f aca="false">AVERAGE(Q137:S137)</f>
        <v>0.979935692894701</v>
      </c>
      <c r="AW137" s="70" t="n">
        <f aca="false">AVERAGE(T137:V137)</f>
        <v>0.997720408213872</v>
      </c>
      <c r="AX137" s="70" t="n">
        <f aca="false">AVERAGE(W137:Y137)</f>
        <v>0.996058093281554</v>
      </c>
      <c r="AY137" s="70" t="n">
        <f aca="false">AVERAGE(Z137:AB137)</f>
        <v>0.908184938726147</v>
      </c>
      <c r="AZ137" s="70" t="n">
        <f aca="false">AVERAGE(AC137:AE137)</f>
        <v>0.934157749339613</v>
      </c>
    </row>
    <row r="138" customFormat="false" ht="12.75" hidden="true" customHeight="false" outlineLevel="0" collapsed="false">
      <c r="A138" s="69" t="s">
        <v>12</v>
      </c>
      <c r="B138" s="69" t="n">
        <v>1</v>
      </c>
      <c r="C138" s="69" t="n">
        <v>128</v>
      </c>
      <c r="D138" s="70" t="n">
        <f aca="false">OphrsIn!D137/LinhrsIn!D138</f>
        <v>0.960528088373973</v>
      </c>
      <c r="E138" s="70" t="n">
        <f aca="false">OphrsIn!E137/LinhrsIn!E138</f>
        <v>0.879924191146609</v>
      </c>
      <c r="F138" s="70" t="n">
        <f aca="false">OphrsIn!F137/LinhrsIn!F138</f>
        <v>0.96920420204346</v>
      </c>
      <c r="G138" s="70" t="n">
        <f aca="false">OphrsIn!G137/LinhrsIn!G138</f>
        <v>0.994594594594595</v>
      </c>
      <c r="H138" s="70" t="n">
        <f aca="false">OphrsIn!H137/LinhrsIn!H138</f>
        <v>0.939147783953256</v>
      </c>
      <c r="I138" s="70" t="n">
        <v>0.831734721841601</v>
      </c>
      <c r="J138" s="70" t="n">
        <f aca="false">OphrsIn!J137/LinhrsIn!J138</f>
        <v>0.989272777932572</v>
      </c>
      <c r="K138" s="70" t="n">
        <f aca="false">OphrsIn!K137/LinhrsIn!K138</f>
        <v>0.991393222162453</v>
      </c>
      <c r="L138" s="70" t="n">
        <f aca="false">OphrsIn!L137/LinhrsIn!L138</f>
        <v>0.996747085931147</v>
      </c>
      <c r="M138" s="70" t="n">
        <f aca="false">OphrsIn!M137/LinhrsIn!M138</f>
        <v>0.99652052887961</v>
      </c>
      <c r="N138" s="70" t="n">
        <f aca="false">OphrsIn!N137/LinhrsIn!N138</f>
        <v>0.98095623987034</v>
      </c>
      <c r="O138" s="70" t="n">
        <f aca="false">OphrsIn!O137/LinhrsIn!O138</f>
        <v>0.967342968315731</v>
      </c>
      <c r="P138" s="70" t="n">
        <f aca="false">OphrsIn!P137/LinhrsIn!P138</f>
        <v>0.529126213592233</v>
      </c>
      <c r="Q138" s="70" t="n">
        <f aca="false">OphrsIn!Q137/LinhrsIn!Q138</f>
        <v>0.932940208447614</v>
      </c>
      <c r="R138" s="70" t="n">
        <f aca="false">OphrsIn!R137/LinhrsIn!R138</f>
        <v>0.713836006595713</v>
      </c>
      <c r="S138" s="70" t="n">
        <f aca="false">OphrsIn!S137/LinhrsIn!S138</f>
        <v>0.884423465947404</v>
      </c>
      <c r="T138" s="70" t="n">
        <f aca="false">OphrsIn!T137/LinhrsIn!T138</f>
        <v>0.918253079507279</v>
      </c>
      <c r="U138" s="70" t="n">
        <f aca="false">OphrsIn!U137/LinhrsIn!U138</f>
        <v>0.931276108341194</v>
      </c>
      <c r="V138" s="70" t="n">
        <f aca="false">OphrsIn!V137/LinhrsIn!V138</f>
        <v>0.977653631284916</v>
      </c>
      <c r="W138" s="70" t="n">
        <f aca="false">OphrsIn!W137/LinhrsIn!W138</f>
        <v>0</v>
      </c>
      <c r="X138" s="70" t="n">
        <f aca="false">OphrsIn!X137/LinhrsIn!X138</f>
        <v>0</v>
      </c>
      <c r="Y138" s="70" t="n">
        <f aca="false">OphrsIn!Y137/LinhrsIn!Y138</f>
        <v>0</v>
      </c>
      <c r="Z138" s="70" t="n">
        <f aca="false">OphrsIn!Z137/LinhrsIn!Z138</f>
        <v>0</v>
      </c>
      <c r="AA138" s="70" t="n">
        <f aca="false">OphrsIn!AA137/LinhrsIn!AA138</f>
        <v>0</v>
      </c>
      <c r="AB138" s="70" t="n">
        <f aca="false">OphrsIn!AB137/LinhrsIn!AB138</f>
        <v>0.741186027619821</v>
      </c>
      <c r="AC138" s="70" t="n">
        <f aca="false">IF(LinhrsIn!AC138&gt;0,OphrsIn!AC137/LinhrsIn!AC138,0)</f>
        <v>0.999193548387097</v>
      </c>
      <c r="AD138" s="70" t="n">
        <f aca="false">IF(LinhrsIn!AD138&gt;0,OphrsIn!AD137/LinhrsIn!AD138,0)</f>
        <v>0.961625966934628</v>
      </c>
      <c r="AE138" s="70" t="n">
        <f aca="false">IF(LinhrsIn!AE138&gt;0,OphrsIn!AE137/LinhrsIn!AE138,0)</f>
        <v>0.953857802714472</v>
      </c>
      <c r="AF138" s="70"/>
      <c r="AG138" s="70"/>
      <c r="AH138" s="70"/>
      <c r="AI138" s="70"/>
      <c r="AJ138" s="70"/>
      <c r="AK138" s="70"/>
      <c r="AL138" s="70"/>
      <c r="AM138" s="70"/>
      <c r="AN138" s="70"/>
      <c r="AO138" s="70" t="n">
        <f aca="false">AVERAGE(E138:P138)</f>
        <v>0.922163710855301</v>
      </c>
      <c r="AP138" s="70" t="n">
        <f aca="false">AVERAGE(Q138:AB138)</f>
        <v>0.508297377311995</v>
      </c>
      <c r="AQ138" s="70" t="n">
        <f aca="false">AVERAGE(AC138:AN138)</f>
        <v>0.971559106012065</v>
      </c>
      <c r="AR138" s="70" t="n">
        <f aca="false">AVERAGE(E138:G138)</f>
        <v>0.947907662594888</v>
      </c>
      <c r="AS138" s="70" t="n">
        <f aca="false">AVERAGE(H138:J138)</f>
        <v>0.920051761242476</v>
      </c>
      <c r="AT138" s="70" t="n">
        <f aca="false">AVERAGE(K138:M138)</f>
        <v>0.994886945657737</v>
      </c>
      <c r="AU138" s="70" t="n">
        <f aca="false">AVERAGE(N138:P138)</f>
        <v>0.825808473926101</v>
      </c>
      <c r="AV138" s="70" t="n">
        <f aca="false">AVERAGE(Q138:S138)</f>
        <v>0.84373322699691</v>
      </c>
      <c r="AW138" s="70" t="n">
        <f aca="false">AVERAGE(T138:V138)</f>
        <v>0.942394273044463</v>
      </c>
      <c r="AX138" s="70" t="n">
        <f aca="false">AVERAGE(W138:Y138)</f>
        <v>0</v>
      </c>
      <c r="AY138" s="70" t="n">
        <f aca="false">AVERAGE(Z138:AB138)</f>
        <v>0.247062009206607</v>
      </c>
      <c r="AZ138" s="70" t="n">
        <f aca="false">AVERAGE(AC138:AE138)</f>
        <v>0.971559106012065</v>
      </c>
    </row>
    <row r="139" customFormat="false" ht="12.75" hidden="true" customHeight="false" outlineLevel="0" collapsed="false">
      <c r="A139" s="69" t="s">
        <v>12</v>
      </c>
      <c r="B139" s="69" t="n">
        <v>1</v>
      </c>
      <c r="C139" s="69" t="n">
        <v>129</v>
      </c>
      <c r="D139" s="70" t="n">
        <f aca="false">OphrsIn!D138/LinhrsIn!D139</f>
        <v>0.624407422456996</v>
      </c>
      <c r="E139" s="70" t="n">
        <f aca="false">OphrsIn!E138/LinhrsIn!E139</f>
        <v>0.998519714708653</v>
      </c>
      <c r="F139" s="70" t="n">
        <f aca="false">OphrsIn!F138/LinhrsIn!F139</f>
        <v>1</v>
      </c>
      <c r="G139" s="70" t="n">
        <f aca="false">OphrsIn!G138/LinhrsIn!G139</f>
        <v>0.98157265438177</v>
      </c>
      <c r="H139" s="70" t="n">
        <f aca="false">OphrsIn!H138/LinhrsIn!H139</f>
        <v>0.974406634257935</v>
      </c>
      <c r="I139" s="70" t="n">
        <v>0.947821335883076</v>
      </c>
      <c r="J139" s="70" t="n">
        <f aca="false">OphrsIn!J138/LinhrsIn!J139</f>
        <v>1.00208942749687</v>
      </c>
      <c r="K139" s="70" t="n">
        <f aca="false">OphrsIn!K138/LinhrsIn!K139</f>
        <v>0.954086441362596</v>
      </c>
      <c r="L139" s="70" t="n">
        <f aca="false">OphrsIn!L138/LinhrsIn!L139</f>
        <v>0.999320744464067</v>
      </c>
      <c r="M139" s="70" t="n">
        <f aca="false">OphrsIn!M138/LinhrsIn!M139</f>
        <v>0.999860937282715</v>
      </c>
      <c r="N139" s="70" t="n">
        <f aca="false">OphrsIn!N138/LinhrsIn!N139</f>
        <v>0.995948136142626</v>
      </c>
      <c r="O139" s="70" t="n">
        <f aca="false">OphrsIn!O138/LinhrsIn!O139</f>
        <v>0.997357440890125</v>
      </c>
      <c r="P139" s="70" t="n">
        <f aca="false">OphrsIn!P138/LinhrsIn!P139</f>
        <v>0.970727718724448</v>
      </c>
      <c r="Q139" s="70" t="n">
        <f aca="false">OphrsIn!Q138/LinhrsIn!Q139</f>
        <v>0.998655733297486</v>
      </c>
      <c r="R139" s="70" t="n">
        <f aca="false">OphrsIn!R138/LinhrsIn!R139</f>
        <v>0.997913561847988</v>
      </c>
      <c r="S139" s="70" t="n">
        <f aca="false">OphrsIn!S138/LinhrsIn!S139</f>
        <v>0.970524899057874</v>
      </c>
      <c r="T139" s="70" t="n">
        <f aca="false">OphrsIn!T138/LinhrsIn!T139</f>
        <v>1</v>
      </c>
      <c r="U139" s="70" t="n">
        <f aca="false">OphrsIn!U138/LinhrsIn!U139</f>
        <v>1</v>
      </c>
      <c r="V139" s="70" t="n">
        <f aca="false">OphrsIn!V138/LinhrsIn!V139</f>
        <v>0.994284121009341</v>
      </c>
      <c r="W139" s="70" t="n">
        <f aca="false">OphrsIn!W138/LinhrsIn!W139</f>
        <v>0.999865573329749</v>
      </c>
      <c r="X139" s="70" t="n">
        <f aca="false">OphrsIn!X138/LinhrsIn!X139</f>
        <v>0.995962314939435</v>
      </c>
      <c r="Y139" s="70" t="n">
        <f aca="false">OphrsIn!Y138/LinhrsIn!Y139</f>
        <v>0.975927629561484</v>
      </c>
      <c r="Z139" s="70" t="n">
        <f aca="false">OphrsIn!Z138/LinhrsIn!Z139</f>
        <v>0.974797843665768</v>
      </c>
      <c r="AA139" s="70" t="n">
        <f aca="false">OphrsIn!AA138/LinhrsIn!AA139</f>
        <v>1</v>
      </c>
      <c r="AB139" s="70" t="n">
        <f aca="false">OphrsIn!AB138/LinhrsIn!AB139</f>
        <v>1</v>
      </c>
      <c r="AC139" s="70" t="n">
        <f aca="false">IF(LinhrsIn!AC139&gt;0,OphrsIn!AC138/LinhrsIn!AC139,0)</f>
        <v>0.999460916442049</v>
      </c>
      <c r="AD139" s="70" t="n">
        <f aca="false">IF(LinhrsIn!AD139&gt;0,OphrsIn!AD138/LinhrsIn!AD139,0)</f>
        <v>1.00120192307692</v>
      </c>
      <c r="AE139" s="70" t="n">
        <f aca="false">IF(LinhrsIn!AE139&gt;0,OphrsIn!AE138/LinhrsIn!AE139,0)</f>
        <v>0.986828647055077</v>
      </c>
      <c r="AF139" s="70"/>
      <c r="AG139" s="70"/>
      <c r="AH139" s="70"/>
      <c r="AI139" s="70"/>
      <c r="AJ139" s="70"/>
      <c r="AK139" s="70"/>
      <c r="AL139" s="70"/>
      <c r="AM139" s="70"/>
      <c r="AN139" s="70"/>
      <c r="AO139" s="70" t="n">
        <f aca="false">AVERAGE(E139:P139)</f>
        <v>0.985142598799573</v>
      </c>
      <c r="AP139" s="70" t="n">
        <f aca="false">AVERAGE(Q139:AB139)</f>
        <v>0.99232763972576</v>
      </c>
      <c r="AQ139" s="70" t="n">
        <f aca="false">AVERAGE(AC139:AN139)</f>
        <v>0.995830495524683</v>
      </c>
      <c r="AR139" s="70" t="n">
        <f aca="false">AVERAGE(E139:G139)</f>
        <v>0.993364123030141</v>
      </c>
      <c r="AS139" s="70" t="n">
        <f aca="false">AVERAGE(H139:J139)</f>
        <v>0.974772465879293</v>
      </c>
      <c r="AT139" s="70" t="n">
        <f aca="false">AVERAGE(K139:M139)</f>
        <v>0.984422707703126</v>
      </c>
      <c r="AU139" s="70" t="n">
        <f aca="false">AVERAGE(N139:P139)</f>
        <v>0.988011098585733</v>
      </c>
      <c r="AV139" s="70" t="n">
        <f aca="false">AVERAGE(Q139:S139)</f>
        <v>0.989031398067783</v>
      </c>
      <c r="AW139" s="70" t="n">
        <f aca="false">AVERAGE(T139:V139)</f>
        <v>0.998094707003114</v>
      </c>
      <c r="AX139" s="70" t="n">
        <f aca="false">AVERAGE(W139:Y139)</f>
        <v>0.990585172610223</v>
      </c>
      <c r="AY139" s="70" t="n">
        <f aca="false">AVERAGE(Z139:AB139)</f>
        <v>0.991599281221923</v>
      </c>
      <c r="AZ139" s="70" t="n">
        <f aca="false">AVERAGE(AC139:AE139)</f>
        <v>0.995830495524683</v>
      </c>
    </row>
    <row r="140" customFormat="false" ht="12.75" hidden="true" customHeight="false" outlineLevel="0" collapsed="false">
      <c r="A140" s="69" t="s">
        <v>12</v>
      </c>
      <c r="B140" s="69" t="n">
        <v>1</v>
      </c>
      <c r="C140" s="69" t="n">
        <v>130</v>
      </c>
      <c r="D140" s="70" t="n">
        <f aca="false">OphrsIn!D139/LinhrsIn!D140</f>
        <v>0.990165701198976</v>
      </c>
      <c r="E140" s="70" t="n">
        <f aca="false">OphrsIn!E139/LinhrsIn!E140</f>
        <v>0.86374695863747</v>
      </c>
      <c r="F140" s="70" t="n">
        <f aca="false">OphrsIn!F139/LinhrsIn!F140</f>
        <v>1</v>
      </c>
      <c r="G140" s="70" t="n">
        <f aca="false">OphrsIn!G139/LinhrsIn!G140</f>
        <v>0.992276238073603</v>
      </c>
      <c r="H140" s="70" t="n">
        <f aca="false">OphrsIn!H139/LinhrsIn!H140</f>
        <v>0.998103905953735</v>
      </c>
      <c r="I140" s="70" t="n">
        <v>0.858825261298395</v>
      </c>
      <c r="J140" s="70" t="n">
        <f aca="false">OphrsIn!J139/LinhrsIn!J140</f>
        <v>0.963985594237695</v>
      </c>
      <c r="K140" s="70" t="n">
        <f aca="false">OphrsIn!K139/LinhrsIn!K140</f>
        <v>0.973353582769571</v>
      </c>
      <c r="L140" s="70" t="n">
        <f aca="false">OphrsIn!L139/LinhrsIn!L140</f>
        <v>0.95272381469909</v>
      </c>
      <c r="M140" s="70" t="n">
        <f aca="false">OphrsIn!M139/LinhrsIn!M140</f>
        <v>0.999859963590534</v>
      </c>
      <c r="N140" s="70" t="n">
        <f aca="false">OphrsIn!N139/LinhrsIn!N140</f>
        <v>0.94148863790992</v>
      </c>
      <c r="O140" s="70" t="n">
        <f aca="false">OphrsIn!O139/LinhrsIn!O140</f>
        <v>0.904298233412158</v>
      </c>
      <c r="P140" s="70" t="n">
        <f aca="false">OphrsIn!P139/LinhrsIn!P140</f>
        <v>0.862426035502959</v>
      </c>
      <c r="Q140" s="70" t="n">
        <f aca="false">OphrsIn!Q139/LinhrsIn!Q140</f>
        <v>0.924881995954147</v>
      </c>
      <c r="R140" s="70" t="n">
        <f aca="false">OphrsIn!R139/LinhrsIn!R140</f>
        <v>0.998062881835792</v>
      </c>
      <c r="S140" s="70" t="n">
        <f aca="false">OphrsIn!S139/LinhrsIn!S140</f>
        <v>0.9998654467169</v>
      </c>
      <c r="T140" s="70" t="n">
        <f aca="false">OphrsIn!T139/LinhrsIn!T140</f>
        <v>0.704856607580343</v>
      </c>
      <c r="U140" s="70" t="n">
        <f aca="false">OphrsIn!U139/LinhrsIn!U140</f>
        <v>0.67148844125997</v>
      </c>
      <c r="V140" s="70" t="n">
        <f aca="false">OphrsIn!V139/LinhrsIn!V140</f>
        <v>0.912146144191884</v>
      </c>
      <c r="W140" s="70" t="n">
        <f aca="false">OphrsIn!W139/LinhrsIn!W140</f>
        <v>0.946151754147403</v>
      </c>
      <c r="X140" s="70" t="n">
        <f aca="false">OphrsIn!X139/LinhrsIn!X140</f>
        <v>0.987619432108734</v>
      </c>
      <c r="Y140" s="70" t="n">
        <f aca="false">OphrsIn!Y139/LinhrsIn!Y140</f>
        <v>0.926350014136274</v>
      </c>
      <c r="Z140" s="70" t="n">
        <f aca="false">OphrsIn!Z139/LinhrsIn!Z140</f>
        <v>0.953726123217649</v>
      </c>
      <c r="AA140" s="70" t="n">
        <f aca="false">OphrsIn!AA139/LinhrsIn!AA140</f>
        <v>0.908736783528103</v>
      </c>
      <c r="AB140" s="70" t="n">
        <f aca="false">OphrsIn!AB139/LinhrsIn!AB140</f>
        <v>0.847147470398278</v>
      </c>
      <c r="AC140" s="70" t="n">
        <f aca="false">IF(LinhrsIn!AC140&gt;0,OphrsIn!AC139/LinhrsIn!AC140,0)</f>
        <v>0.993413093157683</v>
      </c>
      <c r="AD140" s="70" t="n">
        <f aca="false">IF(LinhrsIn!AD140&gt;0,OphrsIn!AD139/LinhrsIn!AD140,0)</f>
        <v>0.883900441083806</v>
      </c>
      <c r="AE140" s="70" t="n">
        <f aca="false">IF(LinhrsIn!AE140&gt;0,OphrsIn!AE139/LinhrsIn!AE140,0)</f>
        <v>0.983336114463506</v>
      </c>
      <c r="AF140" s="70"/>
      <c r="AG140" s="70"/>
      <c r="AH140" s="70"/>
      <c r="AI140" s="70"/>
      <c r="AJ140" s="70"/>
      <c r="AK140" s="70"/>
      <c r="AL140" s="70"/>
      <c r="AM140" s="70"/>
      <c r="AN140" s="70"/>
      <c r="AO140" s="70" t="n">
        <f aca="false">AVERAGE(E140:P140)</f>
        <v>0.942590685507094</v>
      </c>
      <c r="AP140" s="70" t="n">
        <f aca="false">AVERAGE(Q140:AB140)</f>
        <v>0.898419424589623</v>
      </c>
      <c r="AQ140" s="70" t="n">
        <f aca="false">AVERAGE(AC140:AN140)</f>
        <v>0.953549882901665</v>
      </c>
      <c r="AR140" s="70" t="n">
        <f aca="false">AVERAGE(E140:G140)</f>
        <v>0.952007732237024</v>
      </c>
      <c r="AS140" s="70" t="n">
        <f aca="false">AVERAGE(H140:J140)</f>
        <v>0.940304920496609</v>
      </c>
      <c r="AT140" s="70" t="n">
        <f aca="false">AVERAGE(K140:M140)</f>
        <v>0.975312453686398</v>
      </c>
      <c r="AU140" s="70" t="n">
        <f aca="false">AVERAGE(N140:P140)</f>
        <v>0.902737635608345</v>
      </c>
      <c r="AV140" s="70" t="n">
        <f aca="false">AVERAGE(Q140:S140)</f>
        <v>0.974270108168946</v>
      </c>
      <c r="AW140" s="70" t="n">
        <f aca="false">AVERAGE(T140:V140)</f>
        <v>0.762830397677399</v>
      </c>
      <c r="AX140" s="70" t="n">
        <f aca="false">AVERAGE(W140:Y140)</f>
        <v>0.953373733464137</v>
      </c>
      <c r="AY140" s="70" t="n">
        <f aca="false">AVERAGE(Z140:AB140)</f>
        <v>0.90320345904801</v>
      </c>
      <c r="AZ140" s="70" t="n">
        <f aca="false">AVERAGE(AC140:AE140)</f>
        <v>0.953549882901665</v>
      </c>
    </row>
    <row r="141" customFormat="false" ht="12.75" hidden="true" customHeight="false" outlineLevel="0" collapsed="false">
      <c r="A141" s="69" t="s">
        <v>12</v>
      </c>
      <c r="B141" s="69" t="n">
        <v>1</v>
      </c>
      <c r="C141" s="69" t="n">
        <v>131</v>
      </c>
      <c r="D141" s="70" t="n">
        <f aca="false">OphrsIn!D140/LinhrsIn!D141</f>
        <v>0.701320132013201</v>
      </c>
      <c r="E141" s="70" t="n">
        <f aca="false">OphrsIn!E140/LinhrsIn!E141</f>
        <v>0.998790159967738</v>
      </c>
      <c r="F141" s="70" t="n">
        <f aca="false">OphrsIn!F140/LinhrsIn!F141</f>
        <v>0.998706710734301</v>
      </c>
      <c r="G141" s="70" t="n">
        <f aca="false">OphrsIn!G140/LinhrsIn!G141</f>
        <v>0.993950478334271</v>
      </c>
      <c r="H141" s="70" t="n">
        <f aca="false">OphrsIn!H140/LinhrsIn!H141</f>
        <v>0.578034682080925</v>
      </c>
      <c r="I141" s="70" t="n">
        <v>0.000734214390602056</v>
      </c>
      <c r="J141" s="70" t="n">
        <f aca="false">OphrsIn!J140/LinhrsIn!J141</f>
        <v>0.379205868282571</v>
      </c>
      <c r="K141" s="70" t="n">
        <f aca="false">OphrsIn!K140/LinhrsIn!K141</f>
        <v>0.996749729144095</v>
      </c>
      <c r="L141" s="70" t="n">
        <f aca="false">OphrsIn!L140/LinhrsIn!L141</f>
        <v>0.993767782143341</v>
      </c>
      <c r="M141" s="70" t="n">
        <f aca="false">OphrsIn!M140/LinhrsIn!M141</f>
        <v>0.999721797190152</v>
      </c>
      <c r="N141" s="70" t="n">
        <f aca="false">OphrsIn!N140/LinhrsIn!N141</f>
        <v>0.999594813614263</v>
      </c>
      <c r="O141" s="70" t="n">
        <f aca="false">OphrsIn!O140/LinhrsIn!O141</f>
        <v>0.994708257902799</v>
      </c>
      <c r="P141" s="70" t="n">
        <f aca="false">OphrsIn!P140/LinhrsIn!P141</f>
        <v>0.950806451612903</v>
      </c>
      <c r="Q141" s="70" t="n">
        <f aca="false">OphrsIn!Q140/LinhrsIn!Q141</f>
        <v>0.881561238223419</v>
      </c>
      <c r="R141" s="70" t="n">
        <f aca="false">OphrsIn!R140/LinhrsIn!R141</f>
        <v>0.99761620977354</v>
      </c>
      <c r="S141" s="70" t="n">
        <f aca="false">OphrsIn!S140/LinhrsIn!S141</f>
        <v>0.9993272335845</v>
      </c>
      <c r="T141" s="70" t="n">
        <f aca="false">OphrsIn!T140/LinhrsIn!T141</f>
        <v>0.985582306830907</v>
      </c>
      <c r="U141" s="70" t="n">
        <f aca="false">OphrsIn!U140/LinhrsIn!U141</f>
        <v>0.995955237966833</v>
      </c>
      <c r="V141" s="70" t="n">
        <f aca="false">OphrsIn!V140/LinhrsIn!V141</f>
        <v>0.978803514154232</v>
      </c>
      <c r="W141" s="70" t="n">
        <f aca="false">OphrsIn!W140/LinhrsIn!W141</f>
        <v>0.999865573329749</v>
      </c>
      <c r="X141" s="70" t="n">
        <f aca="false">OphrsIn!X140/LinhrsIn!X141</f>
        <v>0.994751715785224</v>
      </c>
      <c r="Y141" s="70" t="n">
        <f aca="false">OphrsIn!Y140/LinhrsIn!Y141</f>
        <v>1</v>
      </c>
      <c r="Z141" s="70" t="n">
        <f aca="false">OphrsIn!Z140/LinhrsIn!Z141</f>
        <v>0.96221086605702</v>
      </c>
      <c r="AA141" s="70" t="n">
        <f aca="false">OphrsIn!AA140/LinhrsIn!AA141</f>
        <v>0.99708292818447</v>
      </c>
      <c r="AB141" s="70" t="n">
        <f aca="false">OphrsIn!AB140/LinhrsIn!AB141</f>
        <v>0.958585451122765</v>
      </c>
      <c r="AC141" s="70" t="n">
        <f aca="false">IF(LinhrsIn!AC141&gt;0,OphrsIn!AC140/LinhrsIn!AC141,0)</f>
        <v>0.975399919343998</v>
      </c>
      <c r="AD141" s="70" t="n">
        <f aca="false">IF(LinhrsIn!AD141&gt;0,OphrsIn!AD140/LinhrsIn!AD141,0)</f>
        <v>0.984645199761479</v>
      </c>
      <c r="AE141" s="70" t="n">
        <f aca="false">IF(LinhrsIn!AE141&gt;0,OphrsIn!AE140/LinhrsIn!AE141,0)</f>
        <v>0.98165045342667</v>
      </c>
      <c r="AF141" s="70"/>
      <c r="AG141" s="70"/>
      <c r="AH141" s="70"/>
      <c r="AI141" s="70"/>
      <c r="AJ141" s="70"/>
      <c r="AK141" s="70"/>
      <c r="AL141" s="70"/>
      <c r="AM141" s="70"/>
      <c r="AN141" s="70"/>
      <c r="AO141" s="70" t="n">
        <f aca="false">AVERAGE(E141:P141)</f>
        <v>0.823730912116497</v>
      </c>
      <c r="AP141" s="70" t="n">
        <f aca="false">AVERAGE(Q141:AB141)</f>
        <v>0.979278522917721</v>
      </c>
      <c r="AQ141" s="70" t="n">
        <f aca="false">AVERAGE(AC141:AN141)</f>
        <v>0.980565190844049</v>
      </c>
      <c r="AR141" s="70" t="n">
        <f aca="false">AVERAGE(E141:G141)</f>
        <v>0.997149116345437</v>
      </c>
      <c r="AS141" s="70" t="n">
        <f aca="false">AVERAGE(H141:J141)</f>
        <v>0.319324921584699</v>
      </c>
      <c r="AT141" s="70" t="n">
        <f aca="false">AVERAGE(K141:M141)</f>
        <v>0.996746436159196</v>
      </c>
      <c r="AU141" s="70" t="n">
        <f aca="false">AVERAGE(N141:P141)</f>
        <v>0.981703174376655</v>
      </c>
      <c r="AV141" s="70" t="n">
        <f aca="false">AVERAGE(Q141:S141)</f>
        <v>0.959501560527153</v>
      </c>
      <c r="AW141" s="70" t="n">
        <f aca="false">AVERAGE(T141:V141)</f>
        <v>0.986780352983991</v>
      </c>
      <c r="AX141" s="70" t="n">
        <f aca="false">AVERAGE(W141:Y141)</f>
        <v>0.998205763038324</v>
      </c>
      <c r="AY141" s="70" t="n">
        <f aca="false">AVERAGE(Z141:AB141)</f>
        <v>0.972626415121418</v>
      </c>
      <c r="AZ141" s="70" t="n">
        <f aca="false">AVERAGE(AC141:AE141)</f>
        <v>0.980565190844049</v>
      </c>
    </row>
    <row r="142" customFormat="false" ht="12.75" hidden="true" customHeight="false" outlineLevel="0" collapsed="false">
      <c r="A142" s="69" t="s">
        <v>12</v>
      </c>
      <c r="B142" s="69" t="n">
        <v>1</v>
      </c>
      <c r="C142" s="69" t="n">
        <v>132</v>
      </c>
      <c r="D142" s="70" t="n">
        <f aca="false">OphrsIn!D141/LinhrsIn!D142</f>
        <v>0.99676724137931</v>
      </c>
      <c r="E142" s="70" t="n">
        <f aca="false">OphrsIn!E141/LinhrsIn!E142</f>
        <v>0.989646362780691</v>
      </c>
      <c r="F142" s="70" t="n">
        <f aca="false">OphrsIn!F141/LinhrsIn!F142</f>
        <v>1</v>
      </c>
      <c r="G142" s="70" t="n">
        <f aca="false">OphrsIn!G141/LinhrsIn!G142</f>
        <v>0.979071753986333</v>
      </c>
      <c r="H142" s="70" t="n">
        <f aca="false">OphrsIn!H141/LinhrsIn!H142</f>
        <v>0.730270737327189</v>
      </c>
      <c r="I142" s="70" t="n">
        <v>0.726663876098786</v>
      </c>
      <c r="J142" s="70" t="n">
        <f aca="false">OphrsIn!J141/LinhrsIn!J142</f>
        <v>1.00167061116525</v>
      </c>
      <c r="K142" s="70" t="n">
        <f aca="false">OphrsIn!K141/LinhrsIn!K142</f>
        <v>0.80328313661647</v>
      </c>
      <c r="L142" s="70" t="n">
        <f aca="false">OphrsIn!L141/LinhrsIn!L142</f>
        <v>1</v>
      </c>
      <c r="M142" s="70" t="n">
        <f aca="false">OphrsIn!M141/LinhrsIn!M142</f>
        <v>1</v>
      </c>
      <c r="N142" s="70" t="n">
        <f aca="false">OphrsIn!N141/LinhrsIn!N142</f>
        <v>0.850514069264069</v>
      </c>
      <c r="O142" s="70" t="n">
        <f aca="false">OphrsIn!O141/LinhrsIn!O142</f>
        <v>0.997497567079105</v>
      </c>
      <c r="P142" s="70" t="n">
        <f aca="false">OphrsIn!P141/LinhrsIn!P142</f>
        <v>0.676889965025558</v>
      </c>
      <c r="Q142" s="70" t="n">
        <f aca="false">OphrsIn!Q141/LinhrsIn!Q142</f>
        <v>0.9955615332885</v>
      </c>
      <c r="R142" s="70" t="n">
        <f aca="false">OphrsIn!R141/LinhrsIn!R142</f>
        <v>0.997913872746238</v>
      </c>
      <c r="S142" s="70" t="n">
        <f aca="false">OphrsIn!S141/LinhrsIn!S142</f>
        <v>0.991793353962061</v>
      </c>
      <c r="T142" s="70" t="n">
        <f aca="false">OphrsIn!T141/LinhrsIn!T142</f>
        <v>0.997321302692796</v>
      </c>
      <c r="U142" s="70" t="n">
        <f aca="false">OphrsIn!U141/LinhrsIn!U142</f>
        <v>0.914551835853132</v>
      </c>
      <c r="V142" s="70" t="n">
        <f aca="false">OphrsIn!V141/LinhrsIn!V142</f>
        <v>0.967512548800892</v>
      </c>
      <c r="W142" s="70" t="n">
        <f aca="false">OphrsIn!W141/LinhrsIn!W142</f>
        <v>0.897860314897053</v>
      </c>
      <c r="X142" s="70" t="n">
        <f aca="false">OphrsIn!X141/LinhrsIn!X142</f>
        <v>0.780514062710268</v>
      </c>
      <c r="Y142" s="70" t="n">
        <f aca="false">OphrsIn!Y141/LinhrsIn!Y142</f>
        <v>0.869257950530035</v>
      </c>
      <c r="Z142" s="70" t="n">
        <f aca="false">OphrsIn!Z141/LinhrsIn!Z142</f>
        <v>0.922135556750941</v>
      </c>
      <c r="AA142" s="70" t="n">
        <f aca="false">OphrsIn!AA141/LinhrsIn!AA142</f>
        <v>0.969579108209474</v>
      </c>
      <c r="AB142" s="70" t="n">
        <f aca="false">OphrsIn!AB141/LinhrsIn!AB142</f>
        <v>0.996503496503497</v>
      </c>
      <c r="AC142" s="70" t="n">
        <f aca="false">IF(LinhrsIn!AC142&gt;0,OphrsIn!AC141/LinhrsIn!AC142,0)</f>
        <v>0.998387096774194</v>
      </c>
      <c r="AD142" s="70" t="n">
        <f aca="false">IF(LinhrsIn!AD142&gt;0,OphrsIn!AD141/LinhrsIn!AD142,0)</f>
        <v>0.993144560357675</v>
      </c>
      <c r="AE142" s="70" t="n">
        <f aca="false">IF(LinhrsIn!AE142&gt;0,OphrsIn!AE141/LinhrsIn!AE142,0)</f>
        <v>0.975128068264235</v>
      </c>
      <c r="AF142" s="70"/>
      <c r="AG142" s="70"/>
      <c r="AH142" s="70"/>
      <c r="AI142" s="70"/>
      <c r="AJ142" s="70"/>
      <c r="AK142" s="70"/>
      <c r="AL142" s="70"/>
      <c r="AM142" s="70"/>
      <c r="AN142" s="70"/>
      <c r="AO142" s="70" t="n">
        <f aca="false">AVERAGE(E142:P142)</f>
        <v>0.896292339945288</v>
      </c>
      <c r="AP142" s="70" t="n">
        <f aca="false">AVERAGE(Q142:AB142)</f>
        <v>0.941708744745407</v>
      </c>
      <c r="AQ142" s="70" t="n">
        <f aca="false">AVERAGE(AC142:AN142)</f>
        <v>0.988886575132035</v>
      </c>
      <c r="AR142" s="70" t="n">
        <f aca="false">AVERAGE(E142:G142)</f>
        <v>0.989572705589008</v>
      </c>
      <c r="AS142" s="70" t="n">
        <f aca="false">AVERAGE(H142:J142)</f>
        <v>0.819535074863742</v>
      </c>
      <c r="AT142" s="70" t="n">
        <f aca="false">AVERAGE(K142:M142)</f>
        <v>0.93442771220549</v>
      </c>
      <c r="AU142" s="70" t="n">
        <f aca="false">AVERAGE(N142:P142)</f>
        <v>0.841633867122911</v>
      </c>
      <c r="AV142" s="70" t="n">
        <f aca="false">AVERAGE(Q142:S142)</f>
        <v>0.9950895866656</v>
      </c>
      <c r="AW142" s="70" t="n">
        <f aca="false">AVERAGE(T142:V142)</f>
        <v>0.959795229115607</v>
      </c>
      <c r="AX142" s="70" t="n">
        <f aca="false">AVERAGE(W142:Y142)</f>
        <v>0.849210776045785</v>
      </c>
      <c r="AY142" s="70" t="n">
        <f aca="false">AVERAGE(Z142:AB142)</f>
        <v>0.962739387154637</v>
      </c>
      <c r="AZ142" s="70" t="n">
        <f aca="false">AVERAGE(AC142:AE142)</f>
        <v>0.988886575132035</v>
      </c>
    </row>
    <row r="143" customFormat="false" ht="12.75" hidden="true" customHeight="false" outlineLevel="0" collapsed="false">
      <c r="A143" s="69" t="s">
        <v>12</v>
      </c>
      <c r="B143" s="69" t="n">
        <v>1</v>
      </c>
      <c r="C143" s="69" t="n">
        <v>133</v>
      </c>
      <c r="D143" s="70" t="n">
        <f aca="false">OphrsIn!D142/LinhrsIn!D143</f>
        <v>0.768919465803319</v>
      </c>
      <c r="E143" s="70" t="n">
        <f aca="false">OphrsIn!E142/LinhrsIn!E143</f>
        <v>0.672348484848485</v>
      </c>
      <c r="F143" s="70" t="n">
        <f aca="false">OphrsIn!F142/LinhrsIn!F143</f>
        <v>0.996111751152074</v>
      </c>
      <c r="G143" s="70" t="n">
        <f aca="false">OphrsIn!G142/LinhrsIn!G143</f>
        <v>1</v>
      </c>
      <c r="H143" s="70" t="n">
        <f aca="false">OphrsIn!H142/LinhrsIn!H143</f>
        <v>0.351256059938299</v>
      </c>
      <c r="I143" s="70" t="n">
        <v>0</v>
      </c>
      <c r="J143" s="70" t="n">
        <f aca="false">OphrsIn!J142/LinhrsIn!J143</f>
        <v>0.00272412085190689</v>
      </c>
      <c r="K143" s="70" t="n">
        <f aca="false">OphrsIn!K142/LinhrsIn!K143</f>
        <v>0.767869206863937</v>
      </c>
      <c r="L143" s="70" t="n">
        <f aca="false">OphrsIn!L142/LinhrsIn!L143</f>
        <v>0.940058276675454</v>
      </c>
      <c r="M143" s="70" t="n">
        <f aca="false">OphrsIn!M142/LinhrsIn!M143</f>
        <v>0.991646944173744</v>
      </c>
      <c r="N143" s="70" t="n">
        <f aca="false">OphrsIn!N142/LinhrsIn!N143</f>
        <v>0.978596586290978</v>
      </c>
      <c r="O143" s="70" t="n">
        <f aca="false">OphrsIn!O142/LinhrsIn!O143</f>
        <v>0.98234149054505</v>
      </c>
      <c r="P143" s="70" t="n">
        <f aca="false">OphrsIn!P142/LinhrsIn!P143</f>
        <v>0.751065224516552</v>
      </c>
      <c r="Q143" s="70" t="n">
        <f aca="false">OphrsIn!Q142/LinhrsIn!Q143</f>
        <v>0.665585731657884</v>
      </c>
      <c r="R143" s="70" t="n">
        <f aca="false">OphrsIn!R142/LinhrsIn!R143</f>
        <v>0.703349282296651</v>
      </c>
      <c r="S143" s="70" t="n">
        <f aca="false">OphrsIn!S142/LinhrsIn!S143</f>
        <v>1.00053857546789</v>
      </c>
      <c r="T143" s="70" t="n">
        <f aca="false">OphrsIn!T142/LinhrsIn!T143</f>
        <v>0.951992116007321</v>
      </c>
      <c r="U143" s="70" t="n">
        <f aca="false">OphrsIn!U142/LinhrsIn!U143</f>
        <v>0.998111680604262</v>
      </c>
      <c r="V143" s="70" t="n">
        <f aca="false">OphrsIn!V142/LinhrsIn!V143</f>
        <v>0.962337843492816</v>
      </c>
      <c r="W143" s="70" t="n">
        <f aca="false">OphrsIn!W142/LinhrsIn!W143</f>
        <v>0.985750772953354</v>
      </c>
      <c r="X143" s="70" t="n">
        <f aca="false">OphrsIn!X142/LinhrsIn!X143</f>
        <v>1</v>
      </c>
      <c r="Y143" s="70" t="n">
        <f aca="false">OphrsIn!Y142/LinhrsIn!Y143</f>
        <v>0.990247349823322</v>
      </c>
      <c r="Z143" s="70" t="n">
        <f aca="false">OphrsIn!Z142/LinhrsIn!Z143</f>
        <v>0.989374579690652</v>
      </c>
      <c r="AA143" s="70" t="n">
        <f aca="false">OphrsIn!AA142/LinhrsIn!AA143</f>
        <v>0.999861091818308</v>
      </c>
      <c r="AB143" s="70" t="n">
        <f aca="false">OphrsIn!AB142/LinhrsIn!AB143</f>
        <v>0.980500268961807</v>
      </c>
      <c r="AC143" s="70" t="n">
        <f aca="false">IF(LinhrsIn!AC143&gt;0,OphrsIn!AC142/LinhrsIn!AC143,0)</f>
        <v>0.984540932921092</v>
      </c>
      <c r="AD143" s="70" t="n">
        <f aca="false">IF(LinhrsIn!AD143&gt;0,OphrsIn!AD142/LinhrsIn!AD143,0)</f>
        <v>0.994183445190157</v>
      </c>
      <c r="AE143" s="70" t="n">
        <f aca="false">IF(LinhrsIn!AE143&gt;0,OphrsIn!AE142/LinhrsIn!AE143,0)</f>
        <v>0.997374140112369</v>
      </c>
      <c r="AF143" s="70"/>
      <c r="AG143" s="70"/>
      <c r="AH143" s="70"/>
      <c r="AI143" s="70"/>
      <c r="AJ143" s="70"/>
      <c r="AK143" s="70"/>
      <c r="AL143" s="70"/>
      <c r="AM143" s="70"/>
      <c r="AN143" s="70"/>
      <c r="AO143" s="70" t="n">
        <f aca="false">AVERAGE(E143:P143)</f>
        <v>0.70283484548804</v>
      </c>
      <c r="AP143" s="70" t="n">
        <f aca="false">AVERAGE(Q143:AB143)</f>
        <v>0.935637441064522</v>
      </c>
      <c r="AQ143" s="70" t="n">
        <f aca="false">AVERAGE(AC143:AN143)</f>
        <v>0.992032839407873</v>
      </c>
      <c r="AR143" s="70" t="n">
        <f aca="false">AVERAGE(E143:G143)</f>
        <v>0.88948674533352</v>
      </c>
      <c r="AS143" s="70" t="n">
        <f aca="false">AVERAGE(H143:J143)</f>
        <v>0.117993393596735</v>
      </c>
      <c r="AT143" s="70" t="n">
        <f aca="false">AVERAGE(K143:M143)</f>
        <v>0.899858142571045</v>
      </c>
      <c r="AU143" s="70" t="n">
        <f aca="false">AVERAGE(N143:P143)</f>
        <v>0.90400110045086</v>
      </c>
      <c r="AV143" s="70" t="n">
        <f aca="false">AVERAGE(Q143:S143)</f>
        <v>0.789824529807474</v>
      </c>
      <c r="AW143" s="70" t="n">
        <f aca="false">AVERAGE(T143:V143)</f>
        <v>0.9708138800348</v>
      </c>
      <c r="AX143" s="70" t="n">
        <f aca="false">AVERAGE(W143:Y143)</f>
        <v>0.991999374258892</v>
      </c>
      <c r="AY143" s="70" t="n">
        <f aca="false">AVERAGE(Z143:AB143)</f>
        <v>0.989911980156923</v>
      </c>
      <c r="AZ143" s="70" t="n">
        <f aca="false">AVERAGE(AC143:AE143)</f>
        <v>0.992032839407873</v>
      </c>
    </row>
    <row r="144" customFormat="false" ht="12.75" hidden="true" customHeight="false" outlineLevel="0" collapsed="false">
      <c r="A144" s="69" t="s">
        <v>12</v>
      </c>
      <c r="B144" s="69" t="n">
        <v>1</v>
      </c>
      <c r="C144" s="69" t="n">
        <v>134</v>
      </c>
      <c r="D144" s="70" t="n">
        <f aca="false">OphrsIn!D143/LinhrsIn!D144</f>
        <v>0.992716482330726</v>
      </c>
      <c r="E144" s="70" t="n">
        <f aca="false">OphrsIn!E143/LinhrsIn!E144</f>
        <v>0.993780421849648</v>
      </c>
      <c r="F144" s="70" t="n">
        <f aca="false">OphrsIn!F143/LinhrsIn!F144</f>
        <v>1</v>
      </c>
      <c r="G144" s="70" t="n">
        <f aca="false">OphrsIn!G143/LinhrsIn!G144</f>
        <v>1</v>
      </c>
      <c r="H144" s="70" t="n">
        <f aca="false">OphrsIn!H143/LinhrsIn!H144</f>
        <v>0.967338129496403</v>
      </c>
      <c r="I144" s="70" t="n">
        <v>0.933287004864489</v>
      </c>
      <c r="J144" s="70" t="n">
        <f aca="false">OphrsIn!J143/LinhrsIn!J144</f>
        <v>1.03485023041475</v>
      </c>
      <c r="K144" s="70" t="n">
        <f aca="false">OphrsIn!K143/LinhrsIn!K144</f>
        <v>0.963459196102314</v>
      </c>
      <c r="L144" s="70" t="n">
        <f aca="false">OphrsIn!L143/LinhrsIn!L144</f>
        <v>0.99640834369388</v>
      </c>
      <c r="M144" s="70" t="n">
        <f aca="false">OphrsIn!M143/LinhrsIn!M144</f>
        <v>1</v>
      </c>
      <c r="N144" s="70" t="n">
        <f aca="false">OphrsIn!N143/LinhrsIn!N144</f>
        <v>1</v>
      </c>
      <c r="O144" s="70" t="n">
        <f aca="false">OphrsIn!O143/LinhrsIn!O144</f>
        <v>1.00027789356676</v>
      </c>
      <c r="P144" s="70" t="n">
        <f aca="false">OphrsIn!P143/LinhrsIn!P144</f>
        <v>1</v>
      </c>
      <c r="Q144" s="70" t="n">
        <f aca="false">OphrsIn!Q143/LinhrsIn!Q144</f>
        <v>1</v>
      </c>
      <c r="R144" s="70" t="n">
        <f aca="false">OphrsIn!R143/LinhrsIn!R144</f>
        <v>0.961452263558942</v>
      </c>
      <c r="S144" s="70" t="n">
        <f aca="false">OphrsIn!S143/LinhrsIn!S144</f>
        <v>0.871078229894506</v>
      </c>
      <c r="T144" s="70" t="n">
        <f aca="false">OphrsIn!T143/LinhrsIn!T144</f>
        <v>0.9890603085554</v>
      </c>
      <c r="U144" s="70" t="n">
        <f aca="false">OphrsIn!U143/LinhrsIn!U144</f>
        <v>1.00026954177898</v>
      </c>
      <c r="V144" s="70" t="n">
        <f aca="false">OphrsIn!V143/LinhrsIn!V144</f>
        <v>0.987549518958687</v>
      </c>
      <c r="W144" s="70" t="n">
        <f aca="false">OphrsIn!W143/LinhrsIn!W144</f>
        <v>0.975158633724855</v>
      </c>
      <c r="X144" s="70" t="n">
        <f aca="false">OphrsIn!X143/LinhrsIn!X144</f>
        <v>0.910946196660482</v>
      </c>
      <c r="Y144" s="70" t="n">
        <f aca="false">OphrsIn!Y143/LinhrsIn!Y144</f>
        <v>0.681503254251522</v>
      </c>
      <c r="Z144" s="70" t="n">
        <f aca="false">OphrsIn!Z143/LinhrsIn!Z144</f>
        <v>1</v>
      </c>
      <c r="AA144" s="70" t="n">
        <f aca="false">OphrsIn!AA143/LinhrsIn!AA144</f>
        <v>0.999722222222222</v>
      </c>
      <c r="AB144" s="70" t="n">
        <f aca="false">OphrsIn!AB143/LinhrsIn!AB144</f>
        <v>1</v>
      </c>
      <c r="AC144" s="70" t="n">
        <f aca="false">IF(LinhrsIn!AC144&gt;0,OphrsIn!AC143/LinhrsIn!AC144,0)</f>
        <v>0.994219653179191</v>
      </c>
      <c r="AD144" s="70" t="n">
        <f aca="false">IF(LinhrsIn!AD144&gt;0,OphrsIn!AD143/LinhrsIn!AD144,0)</f>
        <v>0.994932935916543</v>
      </c>
      <c r="AE144" s="70" t="n">
        <f aca="false">IF(LinhrsIn!AE144&gt;0,OphrsIn!AE143/LinhrsIn!AE144,0)</f>
        <v>0.98459914165962</v>
      </c>
      <c r="AF144" s="70"/>
      <c r="AG144" s="70"/>
      <c r="AH144" s="70"/>
      <c r="AI144" s="70"/>
      <c r="AJ144" s="70"/>
      <c r="AK144" s="70"/>
      <c r="AL144" s="70"/>
      <c r="AM144" s="70"/>
      <c r="AN144" s="70"/>
      <c r="AO144" s="70" t="n">
        <f aca="false">AVERAGE(E144:P144)</f>
        <v>0.99078343499902</v>
      </c>
      <c r="AP144" s="70" t="n">
        <f aca="false">AVERAGE(Q144:AB144)</f>
        <v>0.948061680800466</v>
      </c>
      <c r="AQ144" s="70" t="n">
        <f aca="false">AVERAGE(AC144:AN144)</f>
        <v>0.991250576918451</v>
      </c>
      <c r="AR144" s="70" t="n">
        <f aca="false">AVERAGE(E144:G144)</f>
        <v>0.997926807283216</v>
      </c>
      <c r="AS144" s="70" t="n">
        <f aca="false">AVERAGE(H144:J144)</f>
        <v>0.978491788258546</v>
      </c>
      <c r="AT144" s="70" t="n">
        <f aca="false">AVERAGE(K144:M144)</f>
        <v>0.986622513265398</v>
      </c>
      <c r="AU144" s="70" t="n">
        <f aca="false">AVERAGE(N144:P144)</f>
        <v>1.00009263118892</v>
      </c>
      <c r="AV144" s="70" t="n">
        <f aca="false">AVERAGE(Q144:S144)</f>
        <v>0.944176831151149</v>
      </c>
      <c r="AW144" s="70" t="n">
        <f aca="false">AVERAGE(T144:V144)</f>
        <v>0.992293123097688</v>
      </c>
      <c r="AX144" s="70" t="n">
        <f aca="false">AVERAGE(W144:Y144)</f>
        <v>0.85586936154562</v>
      </c>
      <c r="AY144" s="70" t="n">
        <f aca="false">AVERAGE(Z144:AB144)</f>
        <v>0.999907407407407</v>
      </c>
      <c r="AZ144" s="70" t="n">
        <f aca="false">AVERAGE(AC144:AE144)</f>
        <v>0.991250576918451</v>
      </c>
    </row>
    <row r="145" customFormat="false" ht="12.75" hidden="true" customHeight="false" outlineLevel="0" collapsed="false">
      <c r="A145" s="69" t="s">
        <v>12</v>
      </c>
      <c r="B145" s="69" t="n">
        <v>1</v>
      </c>
      <c r="C145" s="69" t="n">
        <v>135</v>
      </c>
      <c r="D145" s="70" t="n">
        <f aca="false">OphrsIn!D144/LinhrsIn!D145</f>
        <v>0.54865279910652</v>
      </c>
      <c r="E145" s="70" t="n">
        <f aca="false">OphrsIn!E144/LinhrsIn!E145</f>
        <v>0.923056191887886</v>
      </c>
      <c r="F145" s="70" t="n">
        <f aca="false">OphrsIn!F144/LinhrsIn!F145</f>
        <v>0.983889528193326</v>
      </c>
      <c r="G145" s="70" t="n">
        <f aca="false">OphrsIn!G144/LinhrsIn!G145</f>
        <v>1</v>
      </c>
      <c r="H145" s="70" t="n">
        <f aca="false">OphrsIn!H144/LinhrsIn!H145</f>
        <v>0.963667572593334</v>
      </c>
      <c r="I145" s="70" t="n">
        <v>0.844298245614035</v>
      </c>
      <c r="J145" s="70" t="n">
        <f aca="false">OphrsIn!J144/LinhrsIn!J145</f>
        <v>0.98059215186287</v>
      </c>
      <c r="K145" s="70" t="n">
        <f aca="false">OphrsIn!K144/LinhrsIn!K145</f>
        <v>0.66933731667572</v>
      </c>
      <c r="L145" s="70" t="n">
        <f aca="false">OphrsIn!L144/LinhrsIn!L145</f>
        <v>1</v>
      </c>
      <c r="M145" s="70" t="n">
        <f aca="false">OphrsIn!M144/LinhrsIn!M145</f>
        <v>1</v>
      </c>
      <c r="N145" s="70" t="n">
        <f aca="false">OphrsIn!N144/LinhrsIn!N145</f>
        <v>1</v>
      </c>
      <c r="O145" s="70" t="n">
        <f aca="false">OphrsIn!O144/LinhrsIn!O145</f>
        <v>0.592222222222222</v>
      </c>
      <c r="P145" s="70" t="n">
        <f aca="false">OphrsIn!P144/LinhrsIn!P145</f>
        <v>0.478302014330134</v>
      </c>
      <c r="Q145" s="70" t="n">
        <f aca="false">OphrsIn!Q144/LinhrsIn!Q145</f>
        <v>0.219719449689776</v>
      </c>
      <c r="R145" s="70" t="n">
        <f aca="false">OphrsIn!R144/LinhrsIn!R145</f>
        <v>0.14975845410628</v>
      </c>
      <c r="S145" s="70" t="n">
        <f aca="false">OphrsIn!S144/LinhrsIn!S145</f>
        <v>0.986133548734518</v>
      </c>
      <c r="T145" s="70" t="n">
        <f aca="false">OphrsIn!T144/LinhrsIn!T145</f>
        <v>0.958432804381407</v>
      </c>
      <c r="U145" s="70" t="n">
        <f aca="false">OphrsIn!U144/LinhrsIn!U145</f>
        <v>0.997033841175677</v>
      </c>
      <c r="V145" s="70" t="n">
        <f aca="false">OphrsIn!V144/LinhrsIn!V145</f>
        <v>0.993207867553417</v>
      </c>
      <c r="W145" s="70" t="n">
        <f aca="false">OphrsIn!W144/LinhrsIn!W145</f>
        <v>0.988573733028633</v>
      </c>
      <c r="X145" s="70" t="n">
        <f aca="false">OphrsIn!X144/LinhrsIn!X145</f>
        <v>0.988409703504043</v>
      </c>
      <c r="Y145" s="70" t="n">
        <f aca="false">OphrsIn!Y144/LinhrsIn!Y145</f>
        <v>0.885229681978799</v>
      </c>
      <c r="Z145" s="70" t="n">
        <f aca="false">OphrsIn!Z144/LinhrsIn!Z145</f>
        <v>0.999462076385153</v>
      </c>
      <c r="AA145" s="70" t="n">
        <f aca="false">OphrsIn!AA144/LinhrsIn!AA145</f>
        <v>0.999305555555556</v>
      </c>
      <c r="AB145" s="70" t="n">
        <f aca="false">OphrsIn!AB144/LinhrsIn!AB145</f>
        <v>0.942015337010629</v>
      </c>
      <c r="AC145" s="70" t="n">
        <f aca="false">IF(LinhrsIn!AC145&gt;0,OphrsIn!AC144/LinhrsIn!AC145,0)</f>
        <v>0.990993413093158</v>
      </c>
      <c r="AD145" s="70" t="n">
        <f aca="false">IF(LinhrsIn!AD145&gt;0,OphrsIn!AD144/LinhrsIn!AD145,0)</f>
        <v>0.996570235609901</v>
      </c>
      <c r="AE145" s="70" t="n">
        <f aca="false">IF(LinhrsIn!AE145&gt;0,OphrsIn!AE144/LinhrsIn!AE145,0)</f>
        <v>0.984813536836015</v>
      </c>
      <c r="AF145" s="70"/>
      <c r="AG145" s="70"/>
      <c r="AH145" s="70"/>
      <c r="AI145" s="70"/>
      <c r="AJ145" s="70"/>
      <c r="AK145" s="70"/>
      <c r="AL145" s="70"/>
      <c r="AM145" s="70"/>
      <c r="AN145" s="70"/>
      <c r="AO145" s="70" t="n">
        <f aca="false">AVERAGE(E145:P145)</f>
        <v>0.869613770281627</v>
      </c>
      <c r="AP145" s="70" t="n">
        <f aca="false">AVERAGE(Q145:AB145)</f>
        <v>0.842273504425324</v>
      </c>
      <c r="AQ145" s="70" t="n">
        <f aca="false">AVERAGE(AC145:AN145)</f>
        <v>0.990792395179691</v>
      </c>
      <c r="AR145" s="70" t="n">
        <f aca="false">AVERAGE(E145:G145)</f>
        <v>0.968981906693737</v>
      </c>
      <c r="AS145" s="70" t="n">
        <f aca="false">AVERAGE(H145:J145)</f>
        <v>0.929519323356747</v>
      </c>
      <c r="AT145" s="70" t="n">
        <f aca="false">AVERAGE(K145:M145)</f>
        <v>0.889779105558573</v>
      </c>
      <c r="AU145" s="70" t="n">
        <f aca="false">AVERAGE(N145:P145)</f>
        <v>0.690174745517452</v>
      </c>
      <c r="AV145" s="70" t="n">
        <f aca="false">AVERAGE(Q145:S145)</f>
        <v>0.451870484176858</v>
      </c>
      <c r="AW145" s="70" t="n">
        <f aca="false">AVERAGE(T145:V145)</f>
        <v>0.982891504370167</v>
      </c>
      <c r="AX145" s="70" t="n">
        <f aca="false">AVERAGE(W145:Y145)</f>
        <v>0.954071039503825</v>
      </c>
      <c r="AY145" s="70" t="n">
        <f aca="false">AVERAGE(Z145:AB145)</f>
        <v>0.980260989650446</v>
      </c>
      <c r="AZ145" s="70" t="n">
        <f aca="false">AVERAGE(AC145:AE145)</f>
        <v>0.990792395179691</v>
      </c>
    </row>
    <row r="146" customFormat="false" ht="12.75" hidden="true" customHeight="false" outlineLevel="0" collapsed="false">
      <c r="A146" s="69" t="s">
        <v>12</v>
      </c>
      <c r="B146" s="69" t="n">
        <v>1</v>
      </c>
      <c r="C146" s="69" t="n">
        <v>136</v>
      </c>
      <c r="D146" s="70" t="n">
        <f aca="false">OphrsIn!D145/LinhrsIn!D146</f>
        <v>0.999461206896552</v>
      </c>
      <c r="E146" s="70" t="n">
        <f aca="false">OphrsIn!E145/LinhrsIn!E146</f>
        <v>0.998654104979812</v>
      </c>
      <c r="F146" s="70" t="n">
        <f aca="false">OphrsIn!F145/LinhrsIn!F146</f>
        <v>1</v>
      </c>
      <c r="G146" s="70" t="n">
        <f aca="false">OphrsIn!G145/LinhrsIn!G146</f>
        <v>0.998874665916444</v>
      </c>
      <c r="H146" s="70" t="n">
        <f aca="false">OphrsIn!H145/LinhrsIn!H146</f>
        <v>0.955685380450271</v>
      </c>
      <c r="I146" s="70" t="n">
        <v>0.859620814844695</v>
      </c>
      <c r="J146" s="70" t="n">
        <f aca="false">OphrsIn!J145/LinhrsIn!J146</f>
        <v>1</v>
      </c>
      <c r="K146" s="70" t="n">
        <f aca="false">OphrsIn!K145/LinhrsIn!K146</f>
        <v>0.993403338718363</v>
      </c>
      <c r="L146" s="70" t="n">
        <f aca="false">OphrsIn!L145/LinhrsIn!L146</f>
        <v>0.999458141425088</v>
      </c>
      <c r="M146" s="70" t="n">
        <f aca="false">OphrsIn!M145/LinhrsIn!M146</f>
        <v>0.999583101723179</v>
      </c>
      <c r="N146" s="70" t="n">
        <f aca="false">OphrsIn!N145/LinhrsIn!N146</f>
        <v>0.999459678508713</v>
      </c>
      <c r="O146" s="70" t="n">
        <f aca="false">OphrsIn!O145/LinhrsIn!O146</f>
        <v>1</v>
      </c>
      <c r="P146" s="70" t="n">
        <f aca="false">OphrsIn!P145/LinhrsIn!P146</f>
        <v>0.977016129032258</v>
      </c>
      <c r="Q146" s="70" t="n">
        <f aca="false">OphrsIn!Q145/LinhrsIn!Q146</f>
        <v>0.998520710059172</v>
      </c>
      <c r="R146" s="70" t="n">
        <f aca="false">OphrsIn!R145/LinhrsIn!R146</f>
        <v>0.930724725943971</v>
      </c>
      <c r="S146" s="70" t="n">
        <f aca="false">OphrsIn!S145/LinhrsIn!S146</f>
        <v>0.971063257065949</v>
      </c>
      <c r="T146" s="70" t="n">
        <f aca="false">OphrsIn!T145/LinhrsIn!T146</f>
        <v>1</v>
      </c>
      <c r="U146" s="70" t="n">
        <f aca="false">OphrsIn!U145/LinhrsIn!U146</f>
        <v>0.172859670613856</v>
      </c>
      <c r="V146" s="70" t="n">
        <f aca="false">OphrsIn!V145/LinhrsIn!V146</f>
        <v>0.959474724654053</v>
      </c>
      <c r="W146" s="70" t="n">
        <f aca="false">OphrsIn!W145/LinhrsIn!W146</f>
        <v>0.998655733297486</v>
      </c>
      <c r="X146" s="70" t="n">
        <f aca="false">OphrsIn!X145/LinhrsIn!X146</f>
        <v>0.996770721205597</v>
      </c>
      <c r="Y146" s="70" t="n">
        <f aca="false">OphrsIn!Y145/LinhrsIn!Y146</f>
        <v>0.992223950233282</v>
      </c>
      <c r="Z146" s="70" t="n">
        <f aca="false">OphrsIn!Z145/LinhrsIn!Z146</f>
        <v>1</v>
      </c>
      <c r="AA146" s="70" t="n">
        <f aca="false">OphrsIn!AA145/LinhrsIn!AA146</f>
        <v>0.893874149187387</v>
      </c>
      <c r="AB146" s="70" t="n">
        <f aca="false">OphrsIn!AB145/LinhrsIn!AB146</f>
        <v>0.991663305096141</v>
      </c>
      <c r="AC146" s="70" t="n">
        <f aca="false">IF(LinhrsIn!AC146&gt;0,OphrsIn!AC145/LinhrsIn!AC146,0)</f>
        <v>0.978222879419277</v>
      </c>
      <c r="AD146" s="70" t="n">
        <f aca="false">IF(LinhrsIn!AD146&gt;0,OphrsIn!AD145/LinhrsIn!AD146,0)</f>
        <v>0.964541120381406</v>
      </c>
      <c r="AE146" s="70" t="n">
        <f aca="false">IF(LinhrsIn!AE146&gt;0,OphrsIn!AE145/LinhrsIn!AE146,0)</f>
        <v>0.974463790948876</v>
      </c>
      <c r="AF146" s="70"/>
      <c r="AG146" s="70"/>
      <c r="AH146" s="70"/>
      <c r="AI146" s="70"/>
      <c r="AJ146" s="70"/>
      <c r="AK146" s="70"/>
      <c r="AL146" s="70"/>
      <c r="AM146" s="70"/>
      <c r="AN146" s="70"/>
      <c r="AO146" s="70" t="n">
        <f aca="false">AVERAGE(E146:P146)</f>
        <v>0.981812946299902</v>
      </c>
      <c r="AP146" s="70" t="n">
        <f aca="false">AVERAGE(Q146:AB146)</f>
        <v>0.908819245613075</v>
      </c>
      <c r="AQ146" s="70" t="n">
        <f aca="false">AVERAGE(AC146:AN146)</f>
        <v>0.972409263583186</v>
      </c>
      <c r="AR146" s="70" t="n">
        <f aca="false">AVERAGE(E146:G146)</f>
        <v>0.999176256965419</v>
      </c>
      <c r="AS146" s="70" t="n">
        <f aca="false">AVERAGE(H146:J146)</f>
        <v>0.938435398431655</v>
      </c>
      <c r="AT146" s="70" t="n">
        <f aca="false">AVERAGE(K146:M146)</f>
        <v>0.997481527288877</v>
      </c>
      <c r="AU146" s="70" t="n">
        <f aca="false">AVERAGE(N146:P146)</f>
        <v>0.992158602513657</v>
      </c>
      <c r="AV146" s="70" t="n">
        <f aca="false">AVERAGE(Q146:S146)</f>
        <v>0.966769564356364</v>
      </c>
      <c r="AW146" s="70" t="n">
        <f aca="false">AVERAGE(T146:V146)</f>
        <v>0.71077813175597</v>
      </c>
      <c r="AX146" s="70" t="n">
        <f aca="false">AVERAGE(W146:Y146)</f>
        <v>0.995883468245455</v>
      </c>
      <c r="AY146" s="70" t="n">
        <f aca="false">AVERAGE(Z146:AB146)</f>
        <v>0.961845818094509</v>
      </c>
      <c r="AZ146" s="70" t="n">
        <f aca="false">AVERAGE(AC146:AE146)</f>
        <v>0.972409263583186</v>
      </c>
    </row>
    <row r="147" customFormat="false" ht="12.75" hidden="true" customHeight="false" outlineLevel="0" collapsed="false">
      <c r="A147" s="69" t="s">
        <v>12</v>
      </c>
      <c r="B147" s="69" t="n">
        <v>1</v>
      </c>
      <c r="C147" s="69" t="n">
        <v>137</v>
      </c>
      <c r="D147" s="70" t="n">
        <f aca="false">OphrsIn!D146/LinhrsIn!D147</f>
        <v>0.808189655172414</v>
      </c>
      <c r="E147" s="70" t="n">
        <f aca="false">OphrsIn!E146/LinhrsIn!E147</f>
        <v>0.866238557179943</v>
      </c>
      <c r="F147" s="70" t="n">
        <f aca="false">OphrsIn!F146/LinhrsIn!F147</f>
        <v>1</v>
      </c>
      <c r="G147" s="70" t="n">
        <f aca="false">OphrsIn!G146/LinhrsIn!G147</f>
        <v>0.999577821559246</v>
      </c>
      <c r="H147" s="70" t="n">
        <f aca="false">OphrsIn!H146/LinhrsIn!H147</f>
        <v>0.959087669280114</v>
      </c>
      <c r="I147" s="70" t="n">
        <v>0.90168123739072</v>
      </c>
      <c r="J147" s="70" t="n">
        <f aca="false">OphrsIn!J146/LinhrsIn!J147</f>
        <v>1.00027800945232</v>
      </c>
      <c r="K147" s="70" t="n">
        <f aca="false">OphrsIn!K146/LinhrsIn!K147</f>
        <v>0.987434130522902</v>
      </c>
      <c r="L147" s="70" t="n">
        <f aca="false">OphrsIn!L146/LinhrsIn!L147</f>
        <v>0.991521890201529</v>
      </c>
      <c r="M147" s="70" t="n">
        <f aca="false">OphrsIn!M146/LinhrsIn!M147</f>
        <v>1</v>
      </c>
      <c r="N147" s="70" t="n">
        <f aca="false">OphrsIn!N146/LinhrsIn!N147</f>
        <v>0.844804134929271</v>
      </c>
      <c r="O147" s="70" t="n">
        <f aca="false">OphrsIn!O146/LinhrsIn!O147</f>
        <v>1</v>
      </c>
      <c r="P147" s="70" t="n">
        <f aca="false">OphrsIn!P146/LinhrsIn!P147</f>
        <v>0.976072052695255</v>
      </c>
      <c r="Q147" s="70" t="n">
        <f aca="false">OphrsIn!Q146/LinhrsIn!Q147</f>
        <v>0.926284638149045</v>
      </c>
      <c r="R147" s="70" t="n">
        <f aca="false">OphrsIn!R146/LinhrsIn!R147</f>
        <v>0.989867381910296</v>
      </c>
      <c r="S147" s="70" t="n">
        <f aca="false">OphrsIn!S146/LinhrsIn!S147</f>
        <v>1.00026928773394</v>
      </c>
      <c r="T147" s="70" t="n">
        <f aca="false">OphrsIn!T146/LinhrsIn!T147</f>
        <v>0.874787775891341</v>
      </c>
      <c r="U147" s="70" t="n">
        <f aca="false">OphrsIn!U146/LinhrsIn!U147</f>
        <v>0.106477620239088</v>
      </c>
      <c r="V147" s="70" t="n">
        <f aca="false">OphrsIn!V146/LinhrsIn!V147</f>
        <v>0.976718248989265</v>
      </c>
      <c r="W147" s="70" t="n">
        <f aca="false">OphrsIn!W146/LinhrsIn!W147</f>
        <v>0.995281110961305</v>
      </c>
      <c r="X147" s="70" t="n">
        <f aca="false">OphrsIn!X146/LinhrsIn!X147</f>
        <v>0.987210554658051</v>
      </c>
      <c r="Y147" s="70" t="n">
        <f aca="false">OphrsIn!Y146/LinhrsIn!Y147</f>
        <v>0.960130072105189</v>
      </c>
      <c r="Z147" s="70" t="n">
        <f aca="false">OphrsIn!Z146/LinhrsIn!Z147</f>
        <v>0.926160053799597</v>
      </c>
      <c r="AA147" s="70" t="n">
        <f aca="false">OphrsIn!AA146/LinhrsIn!AA147</f>
        <v>0.999722222222222</v>
      </c>
      <c r="AB147" s="70" t="n">
        <f aca="false">OphrsIn!AB146/LinhrsIn!AB147</f>
        <v>0.895656850880731</v>
      </c>
      <c r="AC147" s="70" t="n">
        <f aca="false">IF(LinhrsIn!AC147&gt;0,OphrsIn!AC146/LinhrsIn!AC147,0)</f>
        <v>0.965994623655914</v>
      </c>
      <c r="AD147" s="70" t="n">
        <f aca="false">IF(LinhrsIn!AD147&gt;0,OphrsIn!AD146/LinhrsIn!AD147,0)</f>
        <v>0.994336810730253</v>
      </c>
      <c r="AE147" s="70" t="n">
        <f aca="false">IF(LinhrsIn!AE147&gt;0,OphrsIn!AE146/LinhrsIn!AE147,0)</f>
        <v>0.984414528315245</v>
      </c>
      <c r="AF147" s="70"/>
      <c r="AG147" s="70"/>
      <c r="AH147" s="70"/>
      <c r="AI147" s="70"/>
      <c r="AJ147" s="70"/>
      <c r="AK147" s="70"/>
      <c r="AL147" s="70"/>
      <c r="AM147" s="70"/>
      <c r="AN147" s="70"/>
      <c r="AO147" s="70" t="n">
        <f aca="false">AVERAGE(E147:P147)</f>
        <v>0.960557958600942</v>
      </c>
      <c r="AP147" s="70" t="n">
        <f aca="false">AVERAGE(Q147:AB147)</f>
        <v>0.886547151461673</v>
      </c>
      <c r="AQ147" s="70" t="n">
        <f aca="false">AVERAGE(AC147:AN147)</f>
        <v>0.981581987567138</v>
      </c>
      <c r="AR147" s="70" t="n">
        <f aca="false">AVERAGE(E147:G147)</f>
        <v>0.955272126246396</v>
      </c>
      <c r="AS147" s="70" t="n">
        <f aca="false">AVERAGE(H147:J147)</f>
        <v>0.953682305374385</v>
      </c>
      <c r="AT147" s="70" t="n">
        <f aca="false">AVERAGE(K147:M147)</f>
        <v>0.992985340241477</v>
      </c>
      <c r="AU147" s="70" t="n">
        <f aca="false">AVERAGE(N147:P147)</f>
        <v>0.940292062541509</v>
      </c>
      <c r="AV147" s="70" t="n">
        <f aca="false">AVERAGE(Q147:S147)</f>
        <v>0.972140435931095</v>
      </c>
      <c r="AW147" s="70" t="n">
        <f aca="false">AVERAGE(T147:V147)</f>
        <v>0.652661215039898</v>
      </c>
      <c r="AX147" s="70" t="n">
        <f aca="false">AVERAGE(W147:Y147)</f>
        <v>0.980873912574848</v>
      </c>
      <c r="AY147" s="70" t="n">
        <f aca="false">AVERAGE(Z147:AB147)</f>
        <v>0.94051304230085</v>
      </c>
      <c r="AZ147" s="70" t="n">
        <f aca="false">AVERAGE(AC147:AE147)</f>
        <v>0.981581987567138</v>
      </c>
    </row>
    <row r="148" customFormat="false" ht="12.75" hidden="true" customHeight="false" outlineLevel="0" collapsed="false">
      <c r="A148" s="69" t="s">
        <v>12</v>
      </c>
      <c r="B148" s="69" t="n">
        <v>1</v>
      </c>
      <c r="C148" s="69" t="n">
        <v>138</v>
      </c>
      <c r="D148" s="70" t="n">
        <f aca="false">OphrsIn!D147/LinhrsIn!D148</f>
        <v>0.99676724137931</v>
      </c>
      <c r="E148" s="70" t="n">
        <f aca="false">OphrsIn!E147/LinhrsIn!E148</f>
        <v>0.99527346387576</v>
      </c>
      <c r="F148" s="70" t="n">
        <f aca="false">OphrsIn!F147/LinhrsIn!F148</f>
        <v>0.984305255579554</v>
      </c>
      <c r="G148" s="70" t="n">
        <f aca="false">OphrsIn!G147/LinhrsIn!G148</f>
        <v>0.997862943439236</v>
      </c>
      <c r="H148" s="70" t="n">
        <f aca="false">OphrsIn!H147/LinhrsIn!H148</f>
        <v>0.960518814139111</v>
      </c>
      <c r="I148" s="70" t="n">
        <v>0.962998102466793</v>
      </c>
      <c r="J148" s="70" t="n">
        <f aca="false">OphrsIn!J147/LinhrsIn!J148</f>
        <v>0.992843109738984</v>
      </c>
      <c r="K148" s="70" t="n">
        <f aca="false">OphrsIn!K147/LinhrsIn!K148</f>
        <v>0.99811371597952</v>
      </c>
      <c r="L148" s="70" t="n">
        <f aca="false">OphrsIn!L147/LinhrsIn!L148</f>
        <v>0.998912304554725</v>
      </c>
      <c r="M148" s="70" t="n">
        <f aca="false">OphrsIn!M147/LinhrsIn!M148</f>
        <v>1.00041765279131</v>
      </c>
      <c r="N148" s="70" t="n">
        <f aca="false">OphrsIn!N147/LinhrsIn!N148</f>
        <v>0.992300418749156</v>
      </c>
      <c r="O148" s="70" t="n">
        <f aca="false">OphrsIn!O147/LinhrsIn!O148</f>
        <v>0.94331758821895</v>
      </c>
      <c r="P148" s="70" t="n">
        <f aca="false">OphrsIn!P147/LinhrsIn!P148</f>
        <v>0.999865573329749</v>
      </c>
      <c r="Q148" s="70" t="n">
        <f aca="false">OphrsIn!Q147/LinhrsIn!Q148</f>
        <v>0.995826040123872</v>
      </c>
      <c r="R148" s="70" t="n">
        <f aca="false">OphrsIn!R147/LinhrsIn!R148</f>
        <v>0.81419624217119</v>
      </c>
      <c r="S148" s="70" t="n">
        <f aca="false">OphrsIn!S147/LinhrsIn!S148</f>
        <v>0.972379412557262</v>
      </c>
      <c r="T148" s="70" t="n">
        <f aca="false">OphrsIn!T147/LinhrsIn!T148</f>
        <v>0.820983330998739</v>
      </c>
      <c r="U148" s="70" t="n">
        <f aca="false">OphrsIn!U147/LinhrsIn!U148</f>
        <v>0.988533657088898</v>
      </c>
      <c r="V148" s="70" t="n">
        <f aca="false">OphrsIn!V147/LinhrsIn!V148</f>
        <v>0.982287308228731</v>
      </c>
      <c r="W148" s="70" t="n">
        <f aca="false">OphrsIn!W147/LinhrsIn!W148</f>
        <v>0.997580319935475</v>
      </c>
      <c r="X148" s="70" t="n">
        <f aca="false">OphrsIn!X147/LinhrsIn!X148</f>
        <v>0.998787225441315</v>
      </c>
      <c r="Y148" s="70" t="n">
        <f aca="false">OphrsIn!Y147/LinhrsIn!Y148</f>
        <v>0.999293186316087</v>
      </c>
      <c r="Z148" s="70" t="n">
        <f aca="false">OphrsIn!Z147/LinhrsIn!Z148</f>
        <v>0.975521183591123</v>
      </c>
      <c r="AA148" s="70" t="n">
        <f aca="false">OphrsIn!AA147/LinhrsIn!AA148</f>
        <v>0.984720100013891</v>
      </c>
      <c r="AB148" s="70" t="n">
        <f aca="false">OphrsIn!AB147/LinhrsIn!AB148</f>
        <v>0.993141473910705</v>
      </c>
      <c r="AC148" s="70" t="n">
        <f aca="false">IF(LinhrsIn!AC148&gt;0,OphrsIn!AC147/LinhrsIn!AC148,0)</f>
        <v>0.997575431034483</v>
      </c>
      <c r="AD148" s="70" t="n">
        <f aca="false">IF(LinhrsIn!AD148&gt;0,OphrsIn!AD147/LinhrsIn!AD148,0)</f>
        <v>0.970763723150358</v>
      </c>
      <c r="AE148" s="70" t="n">
        <f aca="false">IF(LinhrsIn!AE148&gt;0,OphrsIn!AE147/LinhrsIn!AE148,0)</f>
        <v>0.984588279610077</v>
      </c>
      <c r="AF148" s="70"/>
      <c r="AG148" s="70"/>
      <c r="AH148" s="70"/>
      <c r="AI148" s="70"/>
      <c r="AJ148" s="70"/>
      <c r="AK148" s="70"/>
      <c r="AL148" s="70"/>
      <c r="AM148" s="70"/>
      <c r="AN148" s="70"/>
      <c r="AO148" s="70" t="n">
        <f aca="false">AVERAGE(E148:P148)</f>
        <v>0.985560745238571</v>
      </c>
      <c r="AP148" s="70" t="n">
        <f aca="false">AVERAGE(Q148:AB148)</f>
        <v>0.960270790031441</v>
      </c>
      <c r="AQ148" s="70" t="n">
        <f aca="false">AVERAGE(AC148:AN148)</f>
        <v>0.984309144598306</v>
      </c>
      <c r="AR148" s="70" t="n">
        <f aca="false">AVERAGE(E148:G148)</f>
        <v>0.992480554298183</v>
      </c>
      <c r="AS148" s="70" t="n">
        <f aca="false">AVERAGE(H148:J148)</f>
        <v>0.972120008781629</v>
      </c>
      <c r="AT148" s="70" t="n">
        <f aca="false">AVERAGE(K148:M148)</f>
        <v>0.999147891108519</v>
      </c>
      <c r="AU148" s="70" t="n">
        <f aca="false">AVERAGE(N148:P148)</f>
        <v>0.978494526765951</v>
      </c>
      <c r="AV148" s="70" t="n">
        <f aca="false">AVERAGE(Q148:S148)</f>
        <v>0.927467231617441</v>
      </c>
      <c r="AW148" s="70" t="n">
        <f aca="false">AVERAGE(T148:V148)</f>
        <v>0.930601432105456</v>
      </c>
      <c r="AX148" s="70" t="n">
        <f aca="false">AVERAGE(W148:Y148)</f>
        <v>0.998553577230959</v>
      </c>
      <c r="AY148" s="70" t="n">
        <f aca="false">AVERAGE(Z148:AB148)</f>
        <v>0.984460919171906</v>
      </c>
      <c r="AZ148" s="70" t="n">
        <f aca="false">AVERAGE(AC148:AE148)</f>
        <v>0.984309144598306</v>
      </c>
    </row>
    <row r="149" customFormat="false" ht="12.75" hidden="true" customHeight="false" outlineLevel="0" collapsed="false">
      <c r="A149" s="69" t="s">
        <v>12</v>
      </c>
      <c r="B149" s="69" t="n">
        <v>1</v>
      </c>
      <c r="C149" s="69" t="n">
        <v>139</v>
      </c>
      <c r="D149" s="70" t="n">
        <f aca="false">OphrsIn!D148/LinhrsIn!D149</f>
        <v>0.968830117393064</v>
      </c>
      <c r="E149" s="70" t="n">
        <f aca="false">OphrsIn!E148/LinhrsIn!E149</f>
        <v>0.882392563653509</v>
      </c>
      <c r="F149" s="70" t="n">
        <f aca="false">OphrsIn!F148/LinhrsIn!F149</f>
        <v>0.752540346682606</v>
      </c>
      <c r="G149" s="70" t="n">
        <f aca="false">OphrsIn!G148/LinhrsIn!G149</f>
        <v>0.993153615746684</v>
      </c>
      <c r="H149" s="70" t="n">
        <f aca="false">OphrsIn!H148/LinhrsIn!H149</f>
        <v>0.986447931526391</v>
      </c>
      <c r="I149" s="70" t="n">
        <v>0.995150862068966</v>
      </c>
      <c r="J149" s="70" t="n">
        <f aca="false">OphrsIn!J148/LinhrsIn!J149</f>
        <v>0.977443609022556</v>
      </c>
      <c r="K149" s="70" t="n">
        <f aca="false">OphrsIn!K148/LinhrsIn!K149</f>
        <v>1</v>
      </c>
      <c r="L149" s="70" t="n">
        <f aca="false">OphrsIn!L148/LinhrsIn!L149</f>
        <v>0.966171054426408</v>
      </c>
      <c r="M149" s="70" t="n">
        <f aca="false">OphrsIn!M148/LinhrsIn!M149</f>
        <v>0.99749373433584</v>
      </c>
      <c r="N149" s="70" t="n">
        <f aca="false">OphrsIn!N148/LinhrsIn!N149</f>
        <v>0.935200216450216</v>
      </c>
      <c r="O149" s="70" t="n">
        <f aca="false">OphrsIn!O148/LinhrsIn!O149</f>
        <v>0.96094510076442</v>
      </c>
      <c r="P149" s="70" t="n">
        <f aca="false">OphrsIn!P148/LinhrsIn!P149</f>
        <v>0.904947566550148</v>
      </c>
      <c r="Q149" s="70" t="n">
        <f aca="false">OphrsIn!Q148/LinhrsIn!Q149</f>
        <v>0.973762109795479</v>
      </c>
      <c r="R149" s="70" t="n">
        <f aca="false">OphrsIn!R148/LinhrsIn!R149</f>
        <v>1</v>
      </c>
      <c r="S149" s="70" t="n">
        <f aca="false">OphrsIn!S148/LinhrsIn!S149</f>
        <v>0.9993272335845</v>
      </c>
      <c r="T149" s="70" t="n">
        <f aca="false">OphrsIn!T148/LinhrsIn!T149</f>
        <v>0.930867018997286</v>
      </c>
      <c r="U149" s="70" t="n">
        <f aca="false">OphrsIn!U148/LinhrsIn!U149</f>
        <v>0.996082139962172</v>
      </c>
      <c r="V149" s="70" t="n">
        <f aca="false">OphrsIn!V148/LinhrsIn!V149</f>
        <v>0.971974344673731</v>
      </c>
      <c r="W149" s="70" t="n">
        <f aca="false">OphrsIn!W148/LinhrsIn!W149</f>
        <v>0.971501545906708</v>
      </c>
      <c r="X149" s="70" t="n">
        <f aca="false">OphrsIn!X148/LinhrsIn!X149</f>
        <v>0.844639244774107</v>
      </c>
      <c r="Y149" s="70" t="n">
        <f aca="false">OphrsIn!Y148/LinhrsIn!Y149</f>
        <v>0.996607294317218</v>
      </c>
      <c r="Z149" s="70" t="n">
        <f aca="false">OphrsIn!Z148/LinhrsIn!Z149</f>
        <v>0.986820871436256</v>
      </c>
      <c r="AA149" s="70" t="n">
        <f aca="false">OphrsIn!AA148/LinhrsIn!AA149</f>
        <v>0.992083333333333</v>
      </c>
      <c r="AB149" s="70" t="n">
        <f aca="false">OphrsIn!AB148/LinhrsIn!AB149</f>
        <v>1</v>
      </c>
      <c r="AC149" s="70" t="n">
        <f aca="false">IF(LinhrsIn!AC149&gt;0,OphrsIn!AC148/LinhrsIn!AC149,0)</f>
        <v>0.997983870967742</v>
      </c>
      <c r="AD149" s="70" t="n">
        <f aca="false">IF(LinhrsIn!AD149&gt;0,OphrsIn!AD148/LinhrsIn!AD149,0)</f>
        <v>0.983899821109124</v>
      </c>
      <c r="AE149" s="70" t="n">
        <f aca="false">IF(LinhrsIn!AE149&gt;0,OphrsIn!AE148/LinhrsIn!AE149,0)</f>
        <v>0.96983706702841</v>
      </c>
      <c r="AF149" s="70"/>
      <c r="AG149" s="70"/>
      <c r="AH149" s="70"/>
      <c r="AI149" s="70"/>
      <c r="AJ149" s="70"/>
      <c r="AK149" s="70"/>
      <c r="AL149" s="70"/>
      <c r="AM149" s="70"/>
      <c r="AN149" s="70"/>
      <c r="AO149" s="70" t="n">
        <f aca="false">AVERAGE(E149:P149)</f>
        <v>0.945990550102312</v>
      </c>
      <c r="AP149" s="70" t="n">
        <f aca="false">AVERAGE(Q149:AB149)</f>
        <v>0.971972094731732</v>
      </c>
      <c r="AQ149" s="70" t="n">
        <f aca="false">AVERAGE(AC149:AN149)</f>
        <v>0.983906919701759</v>
      </c>
      <c r="AR149" s="70" t="n">
        <f aca="false">AVERAGE(E149:G149)</f>
        <v>0.8760288420276</v>
      </c>
      <c r="AS149" s="70" t="n">
        <f aca="false">AVERAGE(H149:J149)</f>
        <v>0.986347467539304</v>
      </c>
      <c r="AT149" s="70" t="n">
        <f aca="false">AVERAGE(K149:M149)</f>
        <v>0.987888262920749</v>
      </c>
      <c r="AU149" s="70" t="n">
        <f aca="false">AVERAGE(N149:P149)</f>
        <v>0.933697627921595</v>
      </c>
      <c r="AV149" s="70" t="n">
        <f aca="false">AVERAGE(Q149:S149)</f>
        <v>0.99102978112666</v>
      </c>
      <c r="AW149" s="70" t="n">
        <f aca="false">AVERAGE(T149:V149)</f>
        <v>0.966307834544396</v>
      </c>
      <c r="AX149" s="70" t="n">
        <f aca="false">AVERAGE(W149:Y149)</f>
        <v>0.937582694999344</v>
      </c>
      <c r="AY149" s="70" t="n">
        <f aca="false">AVERAGE(Z149:AB149)</f>
        <v>0.99296806825653</v>
      </c>
      <c r="AZ149" s="70" t="n">
        <f aca="false">AVERAGE(AC149:AE149)</f>
        <v>0.983906919701759</v>
      </c>
    </row>
    <row r="150" customFormat="false" ht="12.75" hidden="true" customHeight="false" outlineLevel="0" collapsed="false">
      <c r="A150" s="69" t="s">
        <v>12</v>
      </c>
      <c r="B150" s="69" t="n">
        <v>1</v>
      </c>
      <c r="C150" s="69" t="n">
        <v>140</v>
      </c>
      <c r="D150" s="70" t="n">
        <f aca="false">OphrsIn!D149/LinhrsIn!D150</f>
        <v>0.603529570254614</v>
      </c>
      <c r="E150" s="70" t="n">
        <f aca="false">OphrsIn!E149/LinhrsIn!E150</f>
        <v>0.944107744107744</v>
      </c>
      <c r="F150" s="70" t="n">
        <f aca="false">OphrsIn!F149/LinhrsIn!F150</f>
        <v>1</v>
      </c>
      <c r="G150" s="70" t="n">
        <f aca="false">OphrsIn!G149/LinhrsIn!G150</f>
        <v>0.995190947666195</v>
      </c>
      <c r="H150" s="70" t="n">
        <f aca="false">OphrsIn!H149/LinhrsIn!H150</f>
        <v>0.867902995720399</v>
      </c>
      <c r="I150" s="70" t="n">
        <v>0.86407113027078</v>
      </c>
      <c r="J150" s="70" t="n">
        <f aca="false">OphrsIn!J149/LinhrsIn!J150</f>
        <v>0.974315551792266</v>
      </c>
      <c r="K150" s="70" t="n">
        <f aca="false">OphrsIn!K149/LinhrsIn!K150</f>
        <v>1</v>
      </c>
      <c r="L150" s="70" t="n">
        <f aca="false">OphrsIn!L149/LinhrsIn!L150</f>
        <v>0.840135574071459</v>
      </c>
      <c r="M150" s="70" t="n">
        <f aca="false">OphrsIn!M149/LinhrsIn!M150</f>
        <v>0.976203729473977</v>
      </c>
      <c r="N150" s="70" t="n">
        <f aca="false">OphrsIn!N149/LinhrsIn!N150</f>
        <v>0.586630286493861</v>
      </c>
      <c r="O150" s="70" t="n">
        <f aca="false">OphrsIn!O149/LinhrsIn!O150</f>
        <v>0.989165161828032</v>
      </c>
      <c r="P150" s="70" t="n">
        <f aca="false">OphrsIn!P149/LinhrsIn!P150</f>
        <v>0.998790322580645</v>
      </c>
      <c r="Q150" s="70" t="n">
        <f aca="false">OphrsIn!Q149/LinhrsIn!Q150</f>
        <v>0.998520710059172</v>
      </c>
      <c r="R150" s="70" t="n">
        <f aca="false">OphrsIn!R149/LinhrsIn!R150</f>
        <v>0.940225678560537</v>
      </c>
      <c r="S150" s="70" t="n">
        <f aca="false">OphrsIn!S149/LinhrsIn!S150</f>
        <v>0.976318622174381</v>
      </c>
      <c r="T150" s="70" t="n">
        <f aca="false">OphrsIn!T149/LinhrsIn!T150</f>
        <v>0.998737727910239</v>
      </c>
      <c r="U150" s="70" t="n">
        <f aca="false">OphrsIn!U149/LinhrsIn!U150</f>
        <v>0.991626148028093</v>
      </c>
      <c r="V150" s="70" t="n">
        <f aca="false">OphrsIn!V149/LinhrsIn!V150</f>
        <v>0.994979779668108</v>
      </c>
      <c r="W150" s="70" t="n">
        <f aca="false">OphrsIn!W149/LinhrsIn!W150</f>
        <v>0.97849173275978</v>
      </c>
      <c r="X150" s="70" t="n">
        <f aca="false">OphrsIn!X149/LinhrsIn!X150</f>
        <v>0.982774862064325</v>
      </c>
      <c r="Y150" s="70" t="n">
        <f aca="false">OphrsIn!Y149/LinhrsIn!Y150</f>
        <v>1</v>
      </c>
      <c r="Z150" s="70" t="n">
        <f aca="false">OphrsIn!Z149/LinhrsIn!Z150</f>
        <v>0.99757934373319</v>
      </c>
      <c r="AA150" s="70" t="n">
        <f aca="false">OphrsIn!AA149/LinhrsIn!AA150</f>
        <v>0.999722222222222</v>
      </c>
      <c r="AB150" s="70" t="n">
        <f aca="false">OphrsIn!AB149/LinhrsIn!AB150</f>
        <v>1</v>
      </c>
      <c r="AC150" s="70" t="n">
        <f aca="false">IF(LinhrsIn!AC150&gt;0,OphrsIn!AC149/LinhrsIn!AC150,0)</f>
        <v>0.988008623012665</v>
      </c>
      <c r="AD150" s="70" t="n">
        <f aca="false">IF(LinhrsIn!AD150&gt;0,OphrsIn!AD149/LinhrsIn!AD150,0)</f>
        <v>0.991332934847579</v>
      </c>
      <c r="AE150" s="70" t="n">
        <f aca="false">IF(LinhrsIn!AE150&gt;0,OphrsIn!AE149/LinhrsIn!AE150,0)</f>
        <v>0.974231006897451</v>
      </c>
      <c r="AF150" s="70"/>
      <c r="AG150" s="70"/>
      <c r="AH150" s="70"/>
      <c r="AI150" s="70"/>
      <c r="AJ150" s="70"/>
      <c r="AK150" s="70"/>
      <c r="AL150" s="70"/>
      <c r="AM150" s="70"/>
      <c r="AN150" s="70"/>
      <c r="AO150" s="70" t="n">
        <f aca="false">AVERAGE(E150:P150)</f>
        <v>0.919709453667113</v>
      </c>
      <c r="AP150" s="70" t="n">
        <f aca="false">AVERAGE(Q150:AB150)</f>
        <v>0.988248068931671</v>
      </c>
      <c r="AQ150" s="70" t="n">
        <f aca="false">AVERAGE(AC150:AN150)</f>
        <v>0.984524188252565</v>
      </c>
      <c r="AR150" s="70" t="n">
        <f aca="false">AVERAGE(E150:G150)</f>
        <v>0.979766230591313</v>
      </c>
      <c r="AS150" s="70" t="n">
        <f aca="false">AVERAGE(H150:J150)</f>
        <v>0.902096559261149</v>
      </c>
      <c r="AT150" s="70" t="n">
        <f aca="false">AVERAGE(K150:M150)</f>
        <v>0.938779767848479</v>
      </c>
      <c r="AU150" s="70" t="n">
        <f aca="false">AVERAGE(N150:P150)</f>
        <v>0.858195256967513</v>
      </c>
      <c r="AV150" s="70" t="n">
        <f aca="false">AVERAGE(Q150:S150)</f>
        <v>0.971688336931363</v>
      </c>
      <c r="AW150" s="70" t="n">
        <f aca="false">AVERAGE(T150:V150)</f>
        <v>0.995114551868813</v>
      </c>
      <c r="AX150" s="70" t="n">
        <f aca="false">AVERAGE(W150:Y150)</f>
        <v>0.987088864941368</v>
      </c>
      <c r="AY150" s="70" t="n">
        <f aca="false">AVERAGE(Z150:AB150)</f>
        <v>0.999100521985137</v>
      </c>
      <c r="AZ150" s="70" t="n">
        <f aca="false">AVERAGE(AC150:AE150)</f>
        <v>0.984524188252565</v>
      </c>
    </row>
    <row r="151" customFormat="false" ht="12.75" hidden="true" customHeight="false" outlineLevel="0" collapsed="false">
      <c r="A151" s="69" t="s">
        <v>12</v>
      </c>
      <c r="B151" s="69" t="n">
        <v>1</v>
      </c>
      <c r="C151" s="69" t="n">
        <v>141</v>
      </c>
      <c r="D151" s="70" t="n">
        <f aca="false">OphrsIn!D150/LinhrsIn!D151</f>
        <v>0.995004725259889</v>
      </c>
      <c r="E151" s="70" t="n">
        <f aca="false">OphrsIn!E150/LinhrsIn!E151</f>
        <v>0.994750302867142</v>
      </c>
      <c r="F151" s="70" t="n">
        <f aca="false">OphrsIn!F150/LinhrsIn!F151</f>
        <v>0.992385057471265</v>
      </c>
      <c r="G151" s="70" t="n">
        <f aca="false">OphrsIn!G150/LinhrsIn!G151</f>
        <v>0.953897849462366</v>
      </c>
      <c r="H151" s="70" t="n">
        <f aca="false">OphrsIn!H150/LinhrsIn!H151</f>
        <v>0.82004555808656</v>
      </c>
      <c r="I151" s="70" t="n">
        <v>0.865454545454546</v>
      </c>
      <c r="J151" s="70" t="n">
        <f aca="false">OphrsIn!J150/LinhrsIn!J151</f>
        <v>0.973849811215215</v>
      </c>
      <c r="K151" s="70" t="n">
        <f aca="false">OphrsIn!K150/LinhrsIn!K151</f>
        <v>0.998789346246973</v>
      </c>
      <c r="L151" s="70" t="n">
        <f aca="false">OphrsIn!L150/LinhrsIn!L151</f>
        <v>0.995546896743668</v>
      </c>
      <c r="M151" s="70" t="n">
        <f aca="false">OphrsIn!M150/LinhrsIn!M151</f>
        <v>0.994019471488178</v>
      </c>
      <c r="N151" s="70" t="n">
        <f aca="false">OphrsIn!N150/LinhrsIn!N151</f>
        <v>0.999324689357104</v>
      </c>
      <c r="O151" s="70" t="n">
        <f aca="false">OphrsIn!O150/LinhrsIn!O151</f>
        <v>0.994305555555556</v>
      </c>
      <c r="P151" s="70" t="n">
        <f aca="false">OphrsIn!P150/LinhrsIn!P151</f>
        <v>0.998387096774194</v>
      </c>
      <c r="Q151" s="70" t="n">
        <f aca="false">OphrsIn!Q150/LinhrsIn!Q151</f>
        <v>0.996906939214632</v>
      </c>
      <c r="R151" s="70" t="n">
        <f aca="false">OphrsIn!R150/LinhrsIn!R151</f>
        <v>0.983584539620952</v>
      </c>
      <c r="S151" s="70" t="n">
        <f aca="false">OphrsIn!S150/LinhrsIn!S151</f>
        <v>0.998116507466703</v>
      </c>
      <c r="T151" s="70" t="n">
        <f aca="false">OphrsIn!T150/LinhrsIn!T151</f>
        <v>0.802668539325843</v>
      </c>
      <c r="U151" s="70" t="n">
        <f aca="false">OphrsIn!U150/LinhrsIn!U151</f>
        <v>0.990692027519223</v>
      </c>
      <c r="V151" s="70" t="n">
        <f aca="false">OphrsIn!V150/LinhrsIn!V151</f>
        <v>0.998884862001673</v>
      </c>
      <c r="W151" s="70" t="n">
        <f aca="false">OphrsIn!W150/LinhrsIn!W151</f>
        <v>0.850900779779511</v>
      </c>
      <c r="X151" s="70" t="n">
        <f aca="false">OphrsIn!X150/LinhrsIn!X151</f>
        <v>0.995961771436263</v>
      </c>
      <c r="Y151" s="70" t="n">
        <f aca="false">OphrsIn!Y150/LinhrsIn!Y151</f>
        <v>0.996042402826855</v>
      </c>
      <c r="Z151" s="70" t="n">
        <f aca="false">OphrsIn!Z150/LinhrsIn!Z151</f>
        <v>0.999596557288865</v>
      </c>
      <c r="AA151" s="70" t="n">
        <f aca="false">OphrsIn!AA150/LinhrsIn!AA151</f>
        <v>0.999431009957326</v>
      </c>
      <c r="AB151" s="70" t="n">
        <f aca="false">OphrsIn!AB150/LinhrsIn!AB151</f>
        <v>1</v>
      </c>
      <c r="AC151" s="70" t="n">
        <f aca="false">IF(LinhrsIn!AC151&gt;0,OphrsIn!AC150/LinhrsIn!AC151,0)</f>
        <v>0.879357672248147</v>
      </c>
      <c r="AD151" s="70" t="n">
        <f aca="false">IF(LinhrsIn!AD151&gt;0,OphrsIn!AD150/LinhrsIn!AD151,0)</f>
        <v>0.96284691136974</v>
      </c>
      <c r="AE151" s="70" t="n">
        <f aca="false">IF(LinhrsIn!AE151&gt;0,OphrsIn!AE150/LinhrsIn!AE151,0)</f>
        <v>0.973481645115945</v>
      </c>
      <c r="AF151" s="70"/>
      <c r="AG151" s="70"/>
      <c r="AH151" s="70"/>
      <c r="AI151" s="70"/>
      <c r="AJ151" s="70"/>
      <c r="AK151" s="70"/>
      <c r="AL151" s="70"/>
      <c r="AM151" s="70"/>
      <c r="AN151" s="70"/>
      <c r="AO151" s="70" t="n">
        <f aca="false">AVERAGE(E151:P151)</f>
        <v>0.965063015060231</v>
      </c>
      <c r="AP151" s="70" t="n">
        <f aca="false">AVERAGE(Q151:AB151)</f>
        <v>0.96773216136982</v>
      </c>
      <c r="AQ151" s="70" t="n">
        <f aca="false">AVERAGE(AC151:AN151)</f>
        <v>0.938562076244611</v>
      </c>
      <c r="AR151" s="70" t="n">
        <f aca="false">AVERAGE(E151:G151)</f>
        <v>0.980344403266924</v>
      </c>
      <c r="AS151" s="70" t="n">
        <f aca="false">AVERAGE(H151:J151)</f>
        <v>0.88644997158544</v>
      </c>
      <c r="AT151" s="70" t="n">
        <f aca="false">AVERAGE(K151:M151)</f>
        <v>0.99611857149294</v>
      </c>
      <c r="AU151" s="70" t="n">
        <f aca="false">AVERAGE(N151:P151)</f>
        <v>0.997339113895618</v>
      </c>
      <c r="AV151" s="70" t="n">
        <f aca="false">AVERAGE(Q151:S151)</f>
        <v>0.992869328767429</v>
      </c>
      <c r="AW151" s="70" t="n">
        <f aca="false">AVERAGE(T151:V151)</f>
        <v>0.930748476282246</v>
      </c>
      <c r="AX151" s="70" t="n">
        <f aca="false">AVERAGE(W151:Y151)</f>
        <v>0.947634984680876</v>
      </c>
      <c r="AY151" s="70" t="n">
        <f aca="false">AVERAGE(Z151:AB151)</f>
        <v>0.99967585574873</v>
      </c>
      <c r="AZ151" s="70" t="n">
        <f aca="false">AVERAGE(AC151:AE151)</f>
        <v>0.938562076244611</v>
      </c>
    </row>
    <row r="152" customFormat="false" ht="12.75" hidden="true" customHeight="false" outlineLevel="0" collapsed="false">
      <c r="A152" s="69" t="s">
        <v>12</v>
      </c>
      <c r="B152" s="69" t="n">
        <v>1</v>
      </c>
      <c r="C152" s="69" t="n">
        <v>142</v>
      </c>
      <c r="D152" s="70" t="n">
        <f aca="false">OphrsIn!D151/LinhrsIn!D152</f>
        <v>0.852640086206897</v>
      </c>
      <c r="E152" s="70" t="n">
        <f aca="false">OphrsIn!E151/LinhrsIn!E152</f>
        <v>0.598458304134548</v>
      </c>
      <c r="F152" s="70" t="n">
        <f aca="false">OphrsIn!F151/LinhrsIn!F152</f>
        <v>0.762844702467344</v>
      </c>
      <c r="G152" s="70" t="n">
        <f aca="false">OphrsIn!G151/LinhrsIn!G152</f>
        <v>0.997037663986458</v>
      </c>
      <c r="H152" s="70" t="n">
        <f aca="false">OphrsIn!H151/LinhrsIn!H152</f>
        <v>0.940002870676044</v>
      </c>
      <c r="I152" s="70" t="n">
        <v>0.884775878314713</v>
      </c>
      <c r="J152" s="70" t="n">
        <f aca="false">OphrsIn!J151/LinhrsIn!J152</f>
        <v>1.00167037861915</v>
      </c>
      <c r="K152" s="70" t="n">
        <f aca="false">OphrsIn!K151/LinhrsIn!K152</f>
        <v>1</v>
      </c>
      <c r="L152" s="70" t="n">
        <f aca="false">OphrsIn!L151/LinhrsIn!L152</f>
        <v>0.790643435313486</v>
      </c>
      <c r="M152" s="70" t="n">
        <f aca="false">OphrsIn!M151/LinhrsIn!M152</f>
        <v>0.991329068941009</v>
      </c>
      <c r="N152" s="70" t="n">
        <f aca="false">OphrsIn!N151/LinhrsIn!N152</f>
        <v>0.998376623376623</v>
      </c>
      <c r="O152" s="70" t="n">
        <f aca="false">OphrsIn!O151/LinhrsIn!O152</f>
        <v>0.705195887746596</v>
      </c>
      <c r="P152" s="70" t="n">
        <f aca="false">OphrsIn!P151/LinhrsIn!P152</f>
        <v>0.999327956989247</v>
      </c>
      <c r="Q152" s="70" t="n">
        <f aca="false">OphrsIn!Q151/LinhrsIn!Q152</f>
        <v>0.323513586225451</v>
      </c>
      <c r="R152" s="70" t="n">
        <f aca="false">OphrsIn!R151/LinhrsIn!R152</f>
        <v>0.044916903728103</v>
      </c>
      <c r="S152" s="70" t="n">
        <f aca="false">OphrsIn!S151/LinhrsIn!S152</f>
        <v>0.9995963401507</v>
      </c>
      <c r="T152" s="70" t="n">
        <f aca="false">OphrsIn!T151/LinhrsIn!T152</f>
        <v>1</v>
      </c>
      <c r="U152" s="70" t="n">
        <f aca="false">OphrsIn!U151/LinhrsIn!U152</f>
        <v>0.989860754359876</v>
      </c>
      <c r="V152" s="70" t="n">
        <f aca="false">OphrsIn!V151/LinhrsIn!V152</f>
        <v>0.993587062595846</v>
      </c>
      <c r="W152" s="70" t="n">
        <f aca="false">OphrsIn!W151/LinhrsIn!W152</f>
        <v>0.801362397820164</v>
      </c>
      <c r="X152" s="70" t="n">
        <f aca="false">OphrsIn!X151/LinhrsIn!X152</f>
        <v>0.9995963401507</v>
      </c>
      <c r="Y152" s="70" t="n">
        <f aca="false">OphrsIn!Y151/LinhrsIn!Y152</f>
        <v>0.996466431095406</v>
      </c>
      <c r="Z152" s="70" t="n">
        <f aca="false">OphrsIn!Z151/LinhrsIn!Z152</f>
        <v>0.972162452931684</v>
      </c>
      <c r="AA152" s="70" t="n">
        <f aca="false">OphrsIn!AA151/LinhrsIn!AA152</f>
        <v>0.938611111111111</v>
      </c>
      <c r="AB152" s="70" t="n">
        <f aca="false">OphrsIn!AB151/LinhrsIn!AB152</f>
        <v>0.916980624327234</v>
      </c>
      <c r="AC152" s="70" t="n">
        <f aca="false">IF(LinhrsIn!AC152&gt;0,OphrsIn!AC151/LinhrsIn!AC152,0)</f>
        <v>0.897149771443937</v>
      </c>
      <c r="AD152" s="70" t="n">
        <f aca="false">IF(LinhrsIn!AD152&gt;0,OphrsIn!AD151/LinhrsIn!AD152,0)</f>
        <v>0.989414045027583</v>
      </c>
      <c r="AE152" s="70" t="n">
        <f aca="false">IF(LinhrsIn!AE152&gt;0,OphrsIn!AE151/LinhrsIn!AE152,0)</f>
        <v>0.982503703757729</v>
      </c>
      <c r="AF152" s="70"/>
      <c r="AG152" s="70"/>
      <c r="AH152" s="70"/>
      <c r="AI152" s="70"/>
      <c r="AJ152" s="70"/>
      <c r="AK152" s="70"/>
      <c r="AL152" s="70"/>
      <c r="AM152" s="70"/>
      <c r="AN152" s="70"/>
      <c r="AO152" s="70" t="n">
        <f aca="false">AVERAGE(E152:P152)</f>
        <v>0.889138564213769</v>
      </c>
      <c r="AP152" s="70" t="n">
        <f aca="false">AVERAGE(Q152:AB152)</f>
        <v>0.831387833708023</v>
      </c>
      <c r="AQ152" s="70" t="n">
        <f aca="false">AVERAGE(AC152:AN152)</f>
        <v>0.956355840076416</v>
      </c>
      <c r="AR152" s="70" t="n">
        <f aca="false">AVERAGE(E152:G152)</f>
        <v>0.786113556862783</v>
      </c>
      <c r="AS152" s="70" t="n">
        <f aca="false">AVERAGE(H152:J152)</f>
        <v>0.942149709203303</v>
      </c>
      <c r="AT152" s="70" t="n">
        <f aca="false">AVERAGE(K152:M152)</f>
        <v>0.927324168084832</v>
      </c>
      <c r="AU152" s="70" t="n">
        <f aca="false">AVERAGE(N152:P152)</f>
        <v>0.900966822704156</v>
      </c>
      <c r="AV152" s="70" t="n">
        <f aca="false">AVERAGE(Q152:S152)</f>
        <v>0.456008943368084</v>
      </c>
      <c r="AW152" s="70" t="n">
        <f aca="false">AVERAGE(T152:V152)</f>
        <v>0.994482605651907</v>
      </c>
      <c r="AX152" s="70" t="n">
        <f aca="false">AVERAGE(W152:Y152)</f>
        <v>0.932475056355423</v>
      </c>
      <c r="AY152" s="70" t="n">
        <f aca="false">AVERAGE(Z152:AB152)</f>
        <v>0.942584729456676</v>
      </c>
      <c r="AZ152" s="70" t="n">
        <f aca="false">AVERAGE(AC152:AE152)</f>
        <v>0.956355840076416</v>
      </c>
    </row>
    <row r="153" customFormat="false" ht="12.75" hidden="true" customHeight="false" outlineLevel="0" collapsed="false">
      <c r="A153" s="69" t="s">
        <v>12</v>
      </c>
      <c r="B153" s="69" t="n">
        <v>1</v>
      </c>
      <c r="C153" s="69" t="n">
        <v>143</v>
      </c>
      <c r="D153" s="70" t="n">
        <f aca="false">OphrsIn!D152/LinhrsIn!D153</f>
        <v>0.967422096317281</v>
      </c>
      <c r="E153" s="70" t="n">
        <f aca="false">OphrsIn!E152/LinhrsIn!E153</f>
        <v>0.988521269412559</v>
      </c>
      <c r="F153" s="70" t="n">
        <f aca="false">OphrsIn!F152/LinhrsIn!F153</f>
        <v>0.687706685837527</v>
      </c>
      <c r="G153" s="70" t="n">
        <f aca="false">OphrsIn!G152/LinhrsIn!G153</f>
        <v>0.999147242751563</v>
      </c>
      <c r="H153" s="70" t="n">
        <f aca="false">OphrsIn!H152/LinhrsIn!H153</f>
        <v>0.992582897033159</v>
      </c>
      <c r="I153" s="70" t="n">
        <v>0.972820236813778</v>
      </c>
      <c r="J153" s="70" t="n">
        <f aca="false">OphrsIn!J152/LinhrsIn!J153</f>
        <v>0.999444367273232</v>
      </c>
      <c r="K153" s="70" t="n">
        <f aca="false">OphrsIn!K152/LinhrsIn!K153</f>
        <v>0.99555435807625</v>
      </c>
      <c r="L153" s="70" t="n">
        <f aca="false">OphrsIn!L152/LinhrsIn!L153</f>
        <v>0.980524749797133</v>
      </c>
      <c r="M153" s="70" t="n">
        <f aca="false">OphrsIn!M152/LinhrsIn!M153</f>
        <v>0.995275809365013</v>
      </c>
      <c r="N153" s="70" t="n">
        <f aca="false">OphrsIn!N152/LinhrsIn!N153</f>
        <v>0.995563919881705</v>
      </c>
      <c r="O153" s="70" t="n">
        <f aca="false">OphrsIn!O152/LinhrsIn!O153</f>
        <v>0.999861111111111</v>
      </c>
      <c r="P153" s="70" t="n">
        <f aca="false">OphrsIn!P152/LinhrsIn!P153</f>
        <v>0.703225806451613</v>
      </c>
      <c r="Q153" s="70" t="n">
        <f aca="false">OphrsIn!Q152/LinhrsIn!Q153</f>
        <v>0.99650396665322</v>
      </c>
      <c r="R153" s="70" t="n">
        <f aca="false">OphrsIn!R152/LinhrsIn!R153</f>
        <v>0.770954728821157</v>
      </c>
      <c r="S153" s="70" t="n">
        <f aca="false">OphrsIn!S152/LinhrsIn!S153</f>
        <v>0.863252519749387</v>
      </c>
      <c r="T153" s="70" t="n">
        <f aca="false">OphrsIn!T152/LinhrsIn!T153</f>
        <v>0.984244283324038</v>
      </c>
      <c r="U153" s="70" t="n">
        <f aca="false">OphrsIn!U152/LinhrsIn!U153</f>
        <v>0.997697724810401</v>
      </c>
      <c r="V153" s="70" t="n">
        <f aca="false">OphrsIn!V152/LinhrsIn!V153</f>
        <v>0.994829513694802</v>
      </c>
      <c r="W153" s="70" t="n">
        <f aca="false">OphrsIn!W152/LinhrsIn!W153</f>
        <v>0.992875386476677</v>
      </c>
      <c r="X153" s="70" t="n">
        <f aca="false">OphrsIn!X152/LinhrsIn!X153</f>
        <v>0.994717594473791</v>
      </c>
      <c r="Y153" s="70" t="n">
        <f aca="false">OphrsIn!Y152/LinhrsIn!Y153</f>
        <v>0.0838255977496484</v>
      </c>
      <c r="Z153" s="70" t="n">
        <f aca="false">OphrsIn!Z152/LinhrsIn!Z153</f>
        <v>0</v>
      </c>
      <c r="AA153" s="70" t="n">
        <f aca="false">OphrsIn!AA152/LinhrsIn!AA153</f>
        <v>0.000277777777777778</v>
      </c>
      <c r="AB153" s="70" t="n">
        <f aca="false">OphrsIn!AB152/LinhrsIn!AB153</f>
        <v>0</v>
      </c>
      <c r="AC153" s="70" t="n">
        <f aca="false">IF(LinhrsIn!AC153&gt;0,OphrsIn!AC152/LinhrsIn!AC153,0)</f>
        <v>0.228494623655914</v>
      </c>
      <c r="AD153" s="70" t="n">
        <f aca="false">IF(LinhrsIn!AD153&gt;0,OphrsIn!AD152/LinhrsIn!AD153,0)</f>
        <v>0.920899746760018</v>
      </c>
      <c r="AE153" s="70" t="n">
        <f aca="false">IF(LinhrsIn!AE153&gt;0,OphrsIn!AE152/LinhrsIn!AE153,0)</f>
        <v>0.994685985245407</v>
      </c>
      <c r="AF153" s="70"/>
      <c r="AG153" s="70"/>
      <c r="AH153" s="70"/>
      <c r="AI153" s="70"/>
      <c r="AJ153" s="70"/>
      <c r="AK153" s="70"/>
      <c r="AL153" s="70"/>
      <c r="AM153" s="70"/>
      <c r="AN153" s="70"/>
      <c r="AO153" s="70" t="n">
        <f aca="false">AVERAGE(E153:P153)</f>
        <v>0.942519037817054</v>
      </c>
      <c r="AP153" s="70" t="n">
        <f aca="false">AVERAGE(Q153:AB153)</f>
        <v>0.639931591127575</v>
      </c>
      <c r="AQ153" s="70" t="n">
        <f aca="false">AVERAGE(AC153:AN153)</f>
        <v>0.714693451887113</v>
      </c>
      <c r="AR153" s="70" t="n">
        <f aca="false">AVERAGE(E153:G153)</f>
        <v>0.891791732667217</v>
      </c>
      <c r="AS153" s="70" t="n">
        <f aca="false">AVERAGE(H153:J153)</f>
        <v>0.98828250037339</v>
      </c>
      <c r="AT153" s="70" t="n">
        <f aca="false">AVERAGE(K153:M153)</f>
        <v>0.990451639079465</v>
      </c>
      <c r="AU153" s="70" t="n">
        <f aca="false">AVERAGE(N153:P153)</f>
        <v>0.899550279148143</v>
      </c>
      <c r="AV153" s="70" t="n">
        <f aca="false">AVERAGE(Q153:S153)</f>
        <v>0.876903738407921</v>
      </c>
      <c r="AW153" s="70" t="n">
        <f aca="false">AVERAGE(T153:V153)</f>
        <v>0.99225717394308</v>
      </c>
      <c r="AX153" s="70" t="n">
        <f aca="false">AVERAGE(W153:Y153)</f>
        <v>0.690472859566706</v>
      </c>
      <c r="AY153" s="70" t="n">
        <f aca="false">AVERAGE(Z153:AB153)</f>
        <v>9.25925925925926E-005</v>
      </c>
      <c r="AZ153" s="70" t="n">
        <f aca="false">AVERAGE(AC153:AE153)</f>
        <v>0.714693451887113</v>
      </c>
    </row>
    <row r="154" customFormat="false" ht="12.75" hidden="true" customHeight="false" outlineLevel="0" collapsed="false">
      <c r="A154" s="69" t="s">
        <v>12</v>
      </c>
      <c r="B154" s="69" t="n">
        <v>1</v>
      </c>
      <c r="C154" s="69" t="n">
        <v>144</v>
      </c>
      <c r="D154" s="70" t="n">
        <f aca="false">OphrsIn!D153/LinhrsIn!D154</f>
        <v>0.953392831845871</v>
      </c>
      <c r="E154" s="70" t="n">
        <f aca="false">OphrsIn!E153/LinhrsIn!E154</f>
        <v>0.995694294940797</v>
      </c>
      <c r="F154" s="70" t="n">
        <f aca="false">OphrsIn!F153/LinhrsIn!F154</f>
        <v>0.999856321839081</v>
      </c>
      <c r="G154" s="70" t="n">
        <f aca="false">OphrsIn!G153/LinhrsIn!G154</f>
        <v>0.998573466476462</v>
      </c>
      <c r="H154" s="70" t="n">
        <f aca="false">OphrsIn!H153/LinhrsIn!H154</f>
        <v>0.901911394280634</v>
      </c>
      <c r="I154" s="70" t="n">
        <v>0.979020979020979</v>
      </c>
      <c r="J154" s="70" t="n">
        <f aca="false">OphrsIn!J153/LinhrsIn!J154</f>
        <v>0.924916573971079</v>
      </c>
      <c r="K154" s="70" t="n">
        <f aca="false">OphrsIn!K153/LinhrsIn!K154</f>
        <v>0.939513926815948</v>
      </c>
      <c r="L154" s="70" t="n">
        <f aca="false">OphrsIn!L153/LinhrsIn!L154</f>
        <v>0.996238076044606</v>
      </c>
      <c r="M154" s="70" t="n">
        <f aca="false">OphrsIn!M153/LinhrsIn!M154</f>
        <v>0.996665277198833</v>
      </c>
      <c r="N154" s="70" t="n">
        <f aca="false">OphrsIn!N153/LinhrsIn!N154</f>
        <v>0.996370479903213</v>
      </c>
      <c r="O154" s="70" t="n">
        <f aca="false">OphrsIn!O153/LinhrsIn!O154</f>
        <v>0.999861111111111</v>
      </c>
      <c r="P154" s="70" t="n">
        <f aca="false">OphrsIn!P153/LinhrsIn!P154</f>
        <v>0.962091678989112</v>
      </c>
      <c r="Q154" s="70" t="n">
        <f aca="false">OphrsIn!Q153/LinhrsIn!Q154</f>
        <v>0.99892429743176</v>
      </c>
      <c r="R154" s="70" t="n">
        <f aca="false">OphrsIn!R153/LinhrsIn!R154</f>
        <v>0.860576205403792</v>
      </c>
      <c r="S154" s="70" t="n">
        <f aca="false">OphrsIn!S153/LinhrsIn!S154</f>
        <v>0.966491723859508</v>
      </c>
      <c r="T154" s="70" t="n">
        <f aca="false">OphrsIn!T153/LinhrsIn!T154</f>
        <v>0.94635102955596</v>
      </c>
      <c r="U154" s="70" t="n">
        <f aca="false">OphrsIn!U153/LinhrsIn!U154</f>
        <v>1.00040689000407</v>
      </c>
      <c r="V154" s="70" t="n">
        <f aca="false">OphrsIn!V153/LinhrsIn!V154</f>
        <v>1</v>
      </c>
      <c r="W154" s="70" t="n">
        <f aca="false">OphrsIn!W153/LinhrsIn!W154</f>
        <v>0.999865573329749</v>
      </c>
      <c r="X154" s="70" t="n">
        <f aca="false">OphrsIn!X153/LinhrsIn!X154</f>
        <v>1</v>
      </c>
      <c r="Y154" s="70" t="n">
        <f aca="false">OphrsIn!Y153/LinhrsIn!Y154</f>
        <v>0.987779182469448</v>
      </c>
      <c r="Z154" s="70" t="n">
        <f aca="false">OphrsIn!Z153/LinhrsIn!Z154</f>
        <v>0.966509751176866</v>
      </c>
      <c r="AA154" s="70" t="n">
        <f aca="false">OphrsIn!AA153/LinhrsIn!AA154</f>
        <v>0.948860478043357</v>
      </c>
      <c r="AB154" s="70" t="n">
        <f aca="false">OphrsIn!AB153/LinhrsIn!AB154</f>
        <v>0.995126573710573</v>
      </c>
      <c r="AC154" s="70" t="n">
        <f aca="false">IF(LinhrsIn!AC154&gt;0,OphrsIn!AC153/LinhrsIn!AC154,0)</f>
        <v>0.998655913978495</v>
      </c>
      <c r="AD154" s="70" t="n">
        <f aca="false">IF(LinhrsIn!AD154&gt;0,OphrsIn!AD153/LinhrsIn!AD154,0)</f>
        <v>0.996559976069399</v>
      </c>
      <c r="AE154" s="70" t="n">
        <f aca="false">IF(LinhrsIn!AE154&gt;0,OphrsIn!AE153/LinhrsIn!AE154,0)</f>
        <v>0.941271320500999</v>
      </c>
      <c r="AF154" s="70"/>
      <c r="AG154" s="70"/>
      <c r="AH154" s="70"/>
      <c r="AI154" s="70"/>
      <c r="AJ154" s="70"/>
      <c r="AK154" s="70"/>
      <c r="AL154" s="70"/>
      <c r="AM154" s="70"/>
      <c r="AN154" s="70"/>
      <c r="AO154" s="70" t="n">
        <f aca="false">AVERAGE(E154:P154)</f>
        <v>0.974226131715988</v>
      </c>
      <c r="AP154" s="70" t="n">
        <f aca="false">AVERAGE(Q154:AB154)</f>
        <v>0.972574308748757</v>
      </c>
      <c r="AQ154" s="70" t="n">
        <f aca="false">AVERAGE(AC154:AN154)</f>
        <v>0.978829070182964</v>
      </c>
      <c r="AR154" s="70" t="n">
        <f aca="false">AVERAGE(E154:G154)</f>
        <v>0.998041361085446</v>
      </c>
      <c r="AS154" s="70" t="n">
        <f aca="false">AVERAGE(H154:J154)</f>
        <v>0.935282982424231</v>
      </c>
      <c r="AT154" s="70" t="n">
        <f aca="false">AVERAGE(K154:M154)</f>
        <v>0.977472426686462</v>
      </c>
      <c r="AU154" s="70" t="n">
        <f aca="false">AVERAGE(N154:P154)</f>
        <v>0.986107756667812</v>
      </c>
      <c r="AV154" s="70" t="n">
        <f aca="false">AVERAGE(Q154:S154)</f>
        <v>0.941997408898353</v>
      </c>
      <c r="AW154" s="70" t="n">
        <f aca="false">AVERAGE(T154:V154)</f>
        <v>0.982252639853343</v>
      </c>
      <c r="AX154" s="70" t="n">
        <f aca="false">AVERAGE(W154:Y154)</f>
        <v>0.995881585266399</v>
      </c>
      <c r="AY154" s="70" t="n">
        <f aca="false">AVERAGE(Z154:AB154)</f>
        <v>0.970165600976932</v>
      </c>
      <c r="AZ154" s="70" t="n">
        <f aca="false">AVERAGE(AC154:AE154)</f>
        <v>0.978829070182964</v>
      </c>
    </row>
    <row r="155" customFormat="false" ht="12.75" hidden="true" customHeight="false" outlineLevel="0" collapsed="false">
      <c r="A155" s="69" t="s">
        <v>12</v>
      </c>
      <c r="B155" s="69" t="n">
        <v>1</v>
      </c>
      <c r="C155" s="69" t="n">
        <v>145</v>
      </c>
      <c r="D155" s="70" t="n">
        <f aca="false">OphrsIn!D154/LinhrsIn!D155</f>
        <v>0.924846625766871</v>
      </c>
      <c r="E155" s="70" t="n">
        <f aca="false">OphrsIn!E154/LinhrsIn!E155</f>
        <v>0.860330689608818</v>
      </c>
      <c r="F155" s="70" t="n">
        <f aca="false">OphrsIn!F154/LinhrsIn!F155</f>
        <v>0.966091954022988</v>
      </c>
      <c r="G155" s="70" t="n">
        <f aca="false">OphrsIn!G154/LinhrsIn!G155</f>
        <v>0.958481951776288</v>
      </c>
      <c r="H155" s="70" t="n">
        <f aca="false">OphrsIn!H154/LinhrsIn!H155</f>
        <v>0.891171328671329</v>
      </c>
      <c r="I155" s="70" t="n">
        <v>0.884849303959995</v>
      </c>
      <c r="J155" s="70" t="n">
        <f aca="false">OphrsIn!J154/LinhrsIn!J155</f>
        <v>0.946885428253615</v>
      </c>
      <c r="K155" s="70" t="n">
        <f aca="false">OphrsIn!K154/LinhrsIn!K155</f>
        <v>0.973096583266075</v>
      </c>
      <c r="L155" s="70" t="n">
        <f aca="false">OphrsIn!L154/LinhrsIn!L155</f>
        <v>0.987692723830133</v>
      </c>
      <c r="M155" s="70" t="n">
        <f aca="false">OphrsIn!M154/LinhrsIn!M155</f>
        <v>0.994003625714684</v>
      </c>
      <c r="N155" s="70" t="n">
        <f aca="false">OphrsIn!N154/LinhrsIn!N155</f>
        <v>0.995428878730842</v>
      </c>
      <c r="O155" s="70" t="n">
        <f aca="false">OphrsIn!O154/LinhrsIn!O155</f>
        <v>0.886095291012641</v>
      </c>
      <c r="P155" s="70" t="n">
        <f aca="false">OphrsIn!P154/LinhrsIn!P155</f>
        <v>0.897163597257696</v>
      </c>
      <c r="Q155" s="70" t="n">
        <f aca="false">OphrsIn!Q154/LinhrsIn!Q155</f>
        <v>0.99892429743176</v>
      </c>
      <c r="R155" s="70" t="n">
        <f aca="false">OphrsIn!R154/LinhrsIn!R155</f>
        <v>0.626452189454871</v>
      </c>
      <c r="S155" s="70" t="n">
        <f aca="false">OphrsIn!S154/LinhrsIn!S155</f>
        <v>0.955929919137466</v>
      </c>
      <c r="T155" s="70" t="n">
        <f aca="false">OphrsIn!T154/LinhrsIn!T155</f>
        <v>0.88374733853797</v>
      </c>
      <c r="U155" s="70" t="n">
        <f aca="false">OphrsIn!U154/LinhrsIn!U155</f>
        <v>0.955850487540628</v>
      </c>
      <c r="V155" s="70" t="n">
        <f aca="false">OphrsIn!V154/LinhrsIn!V155</f>
        <v>0.942757172848146</v>
      </c>
      <c r="W155" s="70" t="n">
        <f aca="false">OphrsIn!W154/LinhrsIn!W155</f>
        <v>0.959128798063996</v>
      </c>
      <c r="X155" s="70" t="n">
        <f aca="false">OphrsIn!X154/LinhrsIn!X155</f>
        <v>0.966138426114046</v>
      </c>
      <c r="Y155" s="70" t="n">
        <f aca="false">OphrsIn!Y154/LinhrsIn!Y155</f>
        <v>0.947612359550562</v>
      </c>
      <c r="Z155" s="70" t="n">
        <f aca="false">OphrsIn!Z154/LinhrsIn!Z155</f>
        <v>0.979827864443249</v>
      </c>
      <c r="AA155" s="70" t="n">
        <f aca="false">OphrsIn!AA154/LinhrsIn!AA155</f>
        <v>0.999861111111111</v>
      </c>
      <c r="AB155" s="70" t="n">
        <f aca="false">OphrsIn!AB154/LinhrsIn!AB155</f>
        <v>0.999729254095032</v>
      </c>
      <c r="AC155" s="70" t="n">
        <f aca="false">IF(LinhrsIn!AC155&gt;0,OphrsIn!AC154/LinhrsIn!AC155,0)</f>
        <v>0.998386879956984</v>
      </c>
      <c r="AD155" s="70" t="n">
        <f aca="false">IF(LinhrsIn!AD155&gt;0,OphrsIn!AD154/LinhrsIn!AD155,0)</f>
        <v>0.994639666468136</v>
      </c>
      <c r="AE155" s="70" t="n">
        <f aca="false">IF(LinhrsIn!AE155&gt;0,OphrsIn!AE154/LinhrsIn!AE155,0)</f>
        <v>0.951280717476703</v>
      </c>
      <c r="AF155" s="70"/>
      <c r="AG155" s="70"/>
      <c r="AH155" s="70"/>
      <c r="AI155" s="70"/>
      <c r="AJ155" s="70"/>
      <c r="AK155" s="70"/>
      <c r="AL155" s="70"/>
      <c r="AM155" s="70"/>
      <c r="AN155" s="70"/>
      <c r="AO155" s="70" t="n">
        <f aca="false">AVERAGE(E155:P155)</f>
        <v>0.936774279675425</v>
      </c>
      <c r="AP155" s="70" t="n">
        <f aca="false">AVERAGE(Q155:AB155)</f>
        <v>0.93466326819407</v>
      </c>
      <c r="AQ155" s="70" t="n">
        <f aca="false">AVERAGE(AC155:AN155)</f>
        <v>0.981435754633941</v>
      </c>
      <c r="AR155" s="70" t="n">
        <f aca="false">AVERAGE(E155:G155)</f>
        <v>0.928301531802698</v>
      </c>
      <c r="AS155" s="70" t="n">
        <f aca="false">AVERAGE(H155:J155)</f>
        <v>0.907635353628313</v>
      </c>
      <c r="AT155" s="70" t="n">
        <f aca="false">AVERAGE(K155:M155)</f>
        <v>0.984930977603631</v>
      </c>
      <c r="AU155" s="70" t="n">
        <f aca="false">AVERAGE(N155:P155)</f>
        <v>0.926229255667059</v>
      </c>
      <c r="AV155" s="70" t="n">
        <f aca="false">AVERAGE(Q155:S155)</f>
        <v>0.860435468674699</v>
      </c>
      <c r="AW155" s="70" t="n">
        <f aca="false">AVERAGE(T155:V155)</f>
        <v>0.927451666308915</v>
      </c>
      <c r="AX155" s="70" t="n">
        <f aca="false">AVERAGE(W155:Y155)</f>
        <v>0.957626527909535</v>
      </c>
      <c r="AY155" s="70" t="n">
        <f aca="false">AVERAGE(Z155:AB155)</f>
        <v>0.993139409883131</v>
      </c>
      <c r="AZ155" s="70" t="n">
        <f aca="false">AVERAGE(AC155:AE155)</f>
        <v>0.981435754633941</v>
      </c>
    </row>
    <row r="156" customFormat="false" ht="12.75" hidden="true" customHeight="false" outlineLevel="0" collapsed="false">
      <c r="A156" s="69" t="s">
        <v>12</v>
      </c>
      <c r="B156" s="69" t="n">
        <v>1</v>
      </c>
      <c r="C156" s="69" t="n">
        <v>146</v>
      </c>
      <c r="D156" s="70" t="n">
        <f aca="false">OphrsIn!D155/LinhrsIn!D156</f>
        <v>0.97350148788437</v>
      </c>
      <c r="E156" s="70" t="n">
        <f aca="false">OphrsIn!E155/LinhrsIn!E156</f>
        <v>0.993413093157683</v>
      </c>
      <c r="F156" s="70" t="n">
        <f aca="false">OphrsIn!F155/LinhrsIn!F156</f>
        <v>0.996407529817503</v>
      </c>
      <c r="G156" s="70" t="n">
        <f aca="false">OphrsIn!G155/LinhrsIn!G156</f>
        <v>0.998861534082823</v>
      </c>
      <c r="H156" s="70" t="n">
        <f aca="false">OphrsIn!H155/LinhrsIn!H156</f>
        <v>0.927137870855148</v>
      </c>
      <c r="I156" s="70" t="n">
        <v>1</v>
      </c>
      <c r="J156" s="70" t="n">
        <f aca="false">OphrsIn!J155/LinhrsIn!J156</f>
        <v>0.992776774552021</v>
      </c>
      <c r="K156" s="70" t="n">
        <f aca="false">OphrsIn!K155/LinhrsIn!K156</f>
        <v>0.993677697067528</v>
      </c>
      <c r="L156" s="70" t="n">
        <f aca="false">OphrsIn!L155/LinhrsIn!L156</f>
        <v>0.999594265620774</v>
      </c>
      <c r="M156" s="70" t="n">
        <f aca="false">OphrsIn!M155/LinhrsIn!M156</f>
        <v>0.971069182389937</v>
      </c>
      <c r="N156" s="70" t="n">
        <f aca="false">OphrsIn!N155/LinhrsIn!N156</f>
        <v>0.999729437229437</v>
      </c>
      <c r="O156" s="70" t="n">
        <f aca="false">OphrsIn!O155/LinhrsIn!O156</f>
        <v>0.957498223169865</v>
      </c>
      <c r="P156" s="70" t="n">
        <f aca="false">OphrsIn!P155/LinhrsIn!P156</f>
        <v>0.97588535207386</v>
      </c>
      <c r="Q156" s="70" t="n">
        <f aca="false">OphrsIn!Q155/LinhrsIn!Q156</f>
        <v>0.995697189727041</v>
      </c>
      <c r="R156" s="70" t="n">
        <f aca="false">OphrsIn!R155/LinhrsIn!R156</f>
        <v>0.991488726295356</v>
      </c>
      <c r="S156" s="70" t="n">
        <f aca="false">OphrsIn!S155/LinhrsIn!S156</f>
        <v>0.99986546481905</v>
      </c>
      <c r="T156" s="70" t="n">
        <f aca="false">OphrsIn!T155/LinhrsIn!T156</f>
        <v>0.961186893545212</v>
      </c>
      <c r="U156" s="70" t="n">
        <f aca="false">OphrsIn!U155/LinhrsIn!U156</f>
        <v>0.916531604538088</v>
      </c>
      <c r="V156" s="70" t="n">
        <f aca="false">OphrsIn!V155/LinhrsIn!V156</f>
        <v>0.84652981427175</v>
      </c>
      <c r="W156" s="70" t="n">
        <f aca="false">OphrsIn!W155/LinhrsIn!W156</f>
        <v>0.99905901330824</v>
      </c>
      <c r="X156" s="70" t="n">
        <f aca="false">OphrsIn!X155/LinhrsIn!X156</f>
        <v>1</v>
      </c>
      <c r="Y156" s="70" t="n">
        <f aca="false">OphrsIn!Y155/LinhrsIn!Y156</f>
        <v>0.995365168539326</v>
      </c>
      <c r="Z156" s="70" t="n">
        <f aca="false">OphrsIn!Z155/LinhrsIn!Z156</f>
        <v>0.982651963421194</v>
      </c>
      <c r="AA156" s="70" t="n">
        <f aca="false">OphrsIn!AA155/LinhrsIn!AA156</f>
        <v>0.97832731314254</v>
      </c>
      <c r="AB156" s="70" t="n">
        <f aca="false">OphrsIn!AB155/LinhrsIn!AB156</f>
        <v>1</v>
      </c>
      <c r="AC156" s="70" t="n">
        <f aca="false">IF(LinhrsIn!AC156&gt;0,OphrsIn!AC155/LinhrsIn!AC156,0)</f>
        <v>0.99758064516129</v>
      </c>
      <c r="AD156" s="70" t="n">
        <f aca="false">IF(LinhrsIn!AD156&gt;0,OphrsIn!AD155/LinhrsIn!AD156,0)</f>
        <v>0.974527037092209</v>
      </c>
      <c r="AE156" s="70" t="n">
        <f aca="false">IF(LinhrsIn!AE156&gt;0,OphrsIn!AE155/LinhrsIn!AE156,0)</f>
        <v>0.966601678770679</v>
      </c>
      <c r="AF156" s="70"/>
      <c r="AG156" s="70"/>
      <c r="AH156" s="70"/>
      <c r="AI156" s="70"/>
      <c r="AJ156" s="70"/>
      <c r="AK156" s="70"/>
      <c r="AL156" s="70"/>
      <c r="AM156" s="70"/>
      <c r="AN156" s="70"/>
      <c r="AO156" s="70" t="n">
        <f aca="false">AVERAGE(E156:P156)</f>
        <v>0.983837580001381</v>
      </c>
      <c r="AP156" s="70" t="n">
        <f aca="false">AVERAGE(Q156:AB156)</f>
        <v>0.972225262633983</v>
      </c>
      <c r="AQ156" s="70" t="n">
        <f aca="false">AVERAGE(AC156:AN156)</f>
        <v>0.97956978700806</v>
      </c>
      <c r="AR156" s="70" t="n">
        <f aca="false">AVERAGE(E156:G156)</f>
        <v>0.996227385686003</v>
      </c>
      <c r="AS156" s="70" t="n">
        <f aca="false">AVERAGE(H156:J156)</f>
        <v>0.97330488180239</v>
      </c>
      <c r="AT156" s="70" t="n">
        <f aca="false">AVERAGE(K156:M156)</f>
        <v>0.98811371502608</v>
      </c>
      <c r="AU156" s="70" t="n">
        <f aca="false">AVERAGE(N156:P156)</f>
        <v>0.977704337491054</v>
      </c>
      <c r="AV156" s="70" t="n">
        <f aca="false">AVERAGE(Q156:S156)</f>
        <v>0.995683793613816</v>
      </c>
      <c r="AW156" s="70" t="n">
        <f aca="false">AVERAGE(T156:V156)</f>
        <v>0.908082770785016</v>
      </c>
      <c r="AX156" s="70" t="n">
        <f aca="false">AVERAGE(W156:Y156)</f>
        <v>0.998141393949189</v>
      </c>
      <c r="AY156" s="70" t="n">
        <f aca="false">AVERAGE(Z156:AB156)</f>
        <v>0.986993092187911</v>
      </c>
      <c r="AZ156" s="70" t="n">
        <f aca="false">AVERAGE(AC156:AE156)</f>
        <v>0.97956978700806</v>
      </c>
    </row>
    <row r="157" customFormat="false" ht="12.75" hidden="true" customHeight="false" outlineLevel="0" collapsed="false">
      <c r="A157" s="69" t="s">
        <v>12</v>
      </c>
      <c r="B157" s="69" t="n">
        <v>1</v>
      </c>
      <c r="C157" s="69" t="n">
        <v>147</v>
      </c>
      <c r="D157" s="70" t="n">
        <f aca="false">OphrsIn!D156/LinhrsIn!D157</f>
        <v>0.695746704715315</v>
      </c>
      <c r="E157" s="70" t="n">
        <f aca="false">OphrsIn!E156/LinhrsIn!E157</f>
        <v>0.981314692835059</v>
      </c>
      <c r="F157" s="70" t="n">
        <f aca="false">OphrsIn!F156/LinhrsIn!F157</f>
        <v>0.999136317835037</v>
      </c>
      <c r="G157" s="70" t="n">
        <f aca="false">OphrsIn!G156/LinhrsIn!G157</f>
        <v>0.958440445586975</v>
      </c>
      <c r="H157" s="70" t="n">
        <f aca="false">OphrsIn!H156/LinhrsIn!H157</f>
        <v>0.895979020979021</v>
      </c>
      <c r="I157" s="70" t="n">
        <v>0.671465088120544</v>
      </c>
      <c r="J157" s="70" t="n">
        <f aca="false">OphrsIn!J156/LinhrsIn!J157</f>
        <v>0.959521491167061</v>
      </c>
      <c r="K157" s="70" t="n">
        <f aca="false">OphrsIn!K156/LinhrsIn!K157</f>
        <v>0.967941810344828</v>
      </c>
      <c r="L157" s="70" t="n">
        <f aca="false">OphrsIn!L156/LinhrsIn!L157</f>
        <v>0.982463295269168</v>
      </c>
      <c r="M157" s="70" t="n">
        <f aca="false">OphrsIn!M156/LinhrsIn!M157</f>
        <v>0.99053978853645</v>
      </c>
      <c r="N157" s="70" t="n">
        <f aca="false">OphrsIn!N156/LinhrsIn!N157</f>
        <v>0.993804713804714</v>
      </c>
      <c r="O157" s="70" t="n">
        <f aca="false">OphrsIn!O156/LinhrsIn!O157</f>
        <v>0.989442978191416</v>
      </c>
      <c r="P157" s="70" t="n">
        <f aca="false">OphrsIn!P156/LinhrsIn!P157</f>
        <v>0.576446837146703</v>
      </c>
      <c r="Q157" s="70" t="n">
        <f aca="false">OphrsIn!Q156/LinhrsIn!Q157</f>
        <v>0.199325691166554</v>
      </c>
      <c r="R157" s="70" t="n">
        <f aca="false">OphrsIn!R156/LinhrsIn!R157</f>
        <v>0.90068800478612</v>
      </c>
      <c r="S157" s="70" t="n">
        <f aca="false">OphrsIn!S156/LinhrsIn!S157</f>
        <v>0.964064602960969</v>
      </c>
      <c r="T157" s="70" t="n">
        <f aca="false">OphrsIn!T156/LinhrsIn!T157</f>
        <v>0.97629009762901</v>
      </c>
      <c r="U157" s="70" t="n">
        <f aca="false">OphrsIn!U156/LinhrsIn!U157</f>
        <v>0.853582554517134</v>
      </c>
      <c r="V157" s="70" t="n">
        <f aca="false">OphrsIn!V156/LinhrsIn!V157</f>
        <v>0.999303718145105</v>
      </c>
      <c r="W157" s="70" t="n">
        <f aca="false">OphrsIn!W156/LinhrsIn!W157</f>
        <v>0.997714746605727</v>
      </c>
      <c r="X157" s="70" t="n">
        <f aca="false">OphrsIn!X156/LinhrsIn!X157</f>
        <v>1</v>
      </c>
      <c r="Y157" s="70" t="n">
        <f aca="false">OphrsIn!Y156/LinhrsIn!Y157</f>
        <v>0.99591951597017</v>
      </c>
      <c r="Z157" s="70" t="n">
        <f aca="false">OphrsIn!Z156/LinhrsIn!Z157</f>
        <v>0.996100053792362</v>
      </c>
      <c r="AA157" s="70" t="n">
        <f aca="false">OphrsIn!AA156/LinhrsIn!AA157</f>
        <v>0.963717555121407</v>
      </c>
      <c r="AB157" s="70" t="n">
        <f aca="false">OphrsIn!AB156/LinhrsIn!AB157</f>
        <v>0.999458288190683</v>
      </c>
      <c r="AC157" s="70" t="n">
        <f aca="false">IF(LinhrsIn!AC157&gt;0,OphrsIn!AC156/LinhrsIn!AC157,0)</f>
        <v>0.999462076385153</v>
      </c>
      <c r="AD157" s="70" t="n">
        <f aca="false">IF(LinhrsIn!AD157&gt;0,OphrsIn!AD156/LinhrsIn!AD157,0)</f>
        <v>0.985394796896395</v>
      </c>
      <c r="AE157" s="70" t="n">
        <f aca="false">IF(LinhrsIn!AE157&gt;0,OphrsIn!AE156/LinhrsIn!AE157,0)</f>
        <v>0.927846408836481</v>
      </c>
      <c r="AF157" s="70"/>
      <c r="AG157" s="70"/>
      <c r="AH157" s="70"/>
      <c r="AI157" s="70"/>
      <c r="AJ157" s="70"/>
      <c r="AK157" s="70"/>
      <c r="AL157" s="70"/>
      <c r="AM157" s="70"/>
      <c r="AN157" s="70"/>
      <c r="AO157" s="70" t="n">
        <f aca="false">AVERAGE(E157:P157)</f>
        <v>0.913874706651415</v>
      </c>
      <c r="AP157" s="70" t="n">
        <f aca="false">AVERAGE(Q157:AB157)</f>
        <v>0.90384706907377</v>
      </c>
      <c r="AQ157" s="70" t="n">
        <f aca="false">AVERAGE(AC157:AN157)</f>
        <v>0.970901094039343</v>
      </c>
      <c r="AR157" s="70" t="n">
        <f aca="false">AVERAGE(E157:G157)</f>
        <v>0.979630485419023</v>
      </c>
      <c r="AS157" s="70" t="n">
        <f aca="false">AVERAGE(H157:J157)</f>
        <v>0.842321866755542</v>
      </c>
      <c r="AT157" s="70" t="n">
        <f aca="false">AVERAGE(K157:M157)</f>
        <v>0.980314964716815</v>
      </c>
      <c r="AU157" s="70" t="n">
        <f aca="false">AVERAGE(N157:P157)</f>
        <v>0.853231509714277</v>
      </c>
      <c r="AV157" s="70" t="n">
        <f aca="false">AVERAGE(Q157:S157)</f>
        <v>0.688026099637881</v>
      </c>
      <c r="AW157" s="70" t="n">
        <f aca="false">AVERAGE(T157:V157)</f>
        <v>0.943058790097083</v>
      </c>
      <c r="AX157" s="70" t="n">
        <f aca="false">AVERAGE(W157:Y157)</f>
        <v>0.997878087525299</v>
      </c>
      <c r="AY157" s="70" t="n">
        <f aca="false">AVERAGE(Z157:AB157)</f>
        <v>0.986425299034817</v>
      </c>
      <c r="AZ157" s="70" t="n">
        <f aca="false">AVERAGE(AC157:AE157)</f>
        <v>0.970901094039343</v>
      </c>
    </row>
    <row r="158" customFormat="false" ht="12.75" hidden="true" customHeight="false" outlineLevel="0" collapsed="false">
      <c r="A158" s="69" t="s">
        <v>12</v>
      </c>
      <c r="B158" s="69" t="n">
        <v>1</v>
      </c>
      <c r="C158" s="69" t="n">
        <v>148</v>
      </c>
      <c r="D158" s="70" t="n">
        <f aca="false">OphrsIn!D157/LinhrsIn!D158</f>
        <v>0.259316990222474</v>
      </c>
      <c r="E158" s="70" t="n">
        <f aca="false">OphrsIn!E157/LinhrsIn!E158</f>
        <v>0.646995127233351</v>
      </c>
      <c r="F158" s="70" t="n">
        <f aca="false">OphrsIn!F157/LinhrsIn!F158</f>
        <v>0.689119170984456</v>
      </c>
      <c r="G158" s="70" t="n">
        <f aca="false">OphrsIn!G157/LinhrsIn!G158</f>
        <v>0.957764505119454</v>
      </c>
      <c r="H158" s="70" t="n">
        <f aca="false">OphrsIn!H157/LinhrsIn!H158</f>
        <v>0.853665646407229</v>
      </c>
      <c r="I158" s="70" t="n">
        <v>0.977388963660835</v>
      </c>
      <c r="J158" s="70" t="n">
        <f aca="false">OphrsIn!J157/LinhrsIn!J158</f>
        <v>0.977214468812304</v>
      </c>
      <c r="K158" s="70" t="n">
        <f aca="false">OphrsIn!K157/LinhrsIn!K158</f>
        <v>0.97809626825311</v>
      </c>
      <c r="L158" s="70" t="n">
        <f aca="false">OphrsIn!L157/LinhrsIn!L158</f>
        <v>1</v>
      </c>
      <c r="M158" s="70" t="n">
        <f aca="false">OphrsIn!M157/LinhrsIn!M158</f>
        <v>0.988174735670562</v>
      </c>
      <c r="N158" s="70" t="n">
        <f aca="false">OphrsIn!N157/LinhrsIn!N158</f>
        <v>0.997847437104803</v>
      </c>
      <c r="O158" s="70" t="n">
        <f aca="false">OphrsIn!O157/LinhrsIn!O158</f>
        <v>1.00013892747986</v>
      </c>
      <c r="P158" s="70" t="n">
        <f aca="false">OphrsIn!P157/LinhrsIn!P158</f>
        <v>0.912891517677107</v>
      </c>
      <c r="Q158" s="70" t="n">
        <f aca="false">OphrsIn!Q157/LinhrsIn!Q158</f>
        <v>0.983862291554599</v>
      </c>
      <c r="R158" s="70" t="n">
        <f aca="false">OphrsIn!R157/LinhrsIn!R158</f>
        <v>0.877420315758117</v>
      </c>
      <c r="S158" s="70" t="n">
        <f aca="false">OphrsIn!S157/LinhrsIn!S158</f>
        <v>0.999730929638101</v>
      </c>
      <c r="T158" s="70" t="n">
        <f aca="false">OphrsIn!T157/LinhrsIn!T158</f>
        <v>0.992175492524801</v>
      </c>
      <c r="U158" s="70" t="n">
        <f aca="false">OphrsIn!U157/LinhrsIn!U158</f>
        <v>1.00026946914578</v>
      </c>
      <c r="V158" s="70" t="n">
        <f aca="false">OphrsIn!V157/LinhrsIn!V158</f>
        <v>0.449043676848416</v>
      </c>
      <c r="W158" s="70" t="n">
        <f aca="false">OphrsIn!W157/LinhrsIn!W158</f>
        <v>0</v>
      </c>
      <c r="X158" s="70" t="n">
        <f aca="false">OphrsIn!X157/LinhrsIn!X158</f>
        <v>0.00119331742243437</v>
      </c>
      <c r="Y158" s="70" t="n">
        <f aca="false">OphrsIn!Y157/LinhrsIn!Y158</f>
        <v>0</v>
      </c>
      <c r="Z158" s="70" t="n">
        <f aca="false">OphrsIn!Z157/LinhrsIn!Z158</f>
        <v>0</v>
      </c>
      <c r="AA158" s="70" t="n">
        <f aca="false">OphrsIn!AA157/LinhrsIn!AA158</f>
        <v>0</v>
      </c>
      <c r="AB158" s="70" t="n">
        <f aca="false">OphrsIn!AB157/LinhrsIn!AB158</f>
        <v>0.65644619652504</v>
      </c>
      <c r="AC158" s="70" t="n">
        <f aca="false">IF(LinhrsIn!AC158&gt;0,OphrsIn!AC157/LinhrsIn!AC158,0)</f>
        <v>0.997311466594973</v>
      </c>
      <c r="AD158" s="70" t="n">
        <f aca="false">IF(LinhrsIn!AD158&gt;0,OphrsIn!AD157/LinhrsIn!AD158,0)</f>
        <v>0.996425379803396</v>
      </c>
      <c r="AE158" s="70" t="n">
        <f aca="false">IF(LinhrsIn!AE158&gt;0,OphrsIn!AE157/LinhrsIn!AE158,0)</f>
        <v>0.810368483226248</v>
      </c>
      <c r="AF158" s="70"/>
      <c r="AG158" s="70"/>
      <c r="AH158" s="70"/>
      <c r="AI158" s="70"/>
      <c r="AJ158" s="70"/>
      <c r="AK158" s="70"/>
      <c r="AL158" s="70"/>
      <c r="AM158" s="70"/>
      <c r="AN158" s="70"/>
      <c r="AO158" s="70" t="n">
        <f aca="false">AVERAGE(E158:P158)</f>
        <v>0.914941397366922</v>
      </c>
      <c r="AP158" s="70" t="n">
        <f aca="false">AVERAGE(Q158:AB158)</f>
        <v>0.496678474118108</v>
      </c>
      <c r="AQ158" s="70" t="n">
        <f aca="false">AVERAGE(AC158:AN158)</f>
        <v>0.934701776541539</v>
      </c>
      <c r="AR158" s="70" t="n">
        <f aca="false">AVERAGE(E158:G158)</f>
        <v>0.764626267779087</v>
      </c>
      <c r="AS158" s="70" t="n">
        <f aca="false">AVERAGE(H158:J158)</f>
        <v>0.936089692960123</v>
      </c>
      <c r="AT158" s="70" t="n">
        <f aca="false">AVERAGE(K158:M158)</f>
        <v>0.988757001307891</v>
      </c>
      <c r="AU158" s="70" t="n">
        <f aca="false">AVERAGE(N158:P158)</f>
        <v>0.970292627420589</v>
      </c>
      <c r="AV158" s="70" t="n">
        <f aca="false">AVERAGE(Q158:S158)</f>
        <v>0.953671178983606</v>
      </c>
      <c r="AW158" s="70" t="n">
        <f aca="false">AVERAGE(T158:V158)</f>
        <v>0.813829546173</v>
      </c>
      <c r="AX158" s="70" t="n">
        <f aca="false">AVERAGE(W158:Y158)</f>
        <v>0.000397772474144789</v>
      </c>
      <c r="AY158" s="70" t="n">
        <f aca="false">AVERAGE(Z158:AB158)</f>
        <v>0.21881539884168</v>
      </c>
      <c r="AZ158" s="70" t="n">
        <f aca="false">AVERAGE(AC158:AE158)</f>
        <v>0.934701776541539</v>
      </c>
    </row>
    <row r="159" customFormat="false" ht="12.75" hidden="true" customHeight="false" outlineLevel="0" collapsed="false">
      <c r="A159" s="69" t="s">
        <v>12</v>
      </c>
      <c r="B159" s="69" t="n">
        <v>1</v>
      </c>
      <c r="C159" s="69" t="n">
        <v>149</v>
      </c>
      <c r="D159" s="70" t="n">
        <f aca="false">OphrsIn!D158/LinhrsIn!D159</f>
        <v>0.966085664099446</v>
      </c>
      <c r="E159" s="70" t="n">
        <f aca="false">OphrsIn!E158/LinhrsIn!E159</f>
        <v>0.980365788058096</v>
      </c>
      <c r="F159" s="70" t="n">
        <f aca="false">OphrsIn!F158/LinhrsIn!F159</f>
        <v>0.95632183908046</v>
      </c>
      <c r="G159" s="70" t="n">
        <f aca="false">OphrsIn!G158/LinhrsIn!G159</f>
        <v>0.987789110759948</v>
      </c>
      <c r="H159" s="70" t="n">
        <f aca="false">OphrsIn!H158/LinhrsIn!H159</f>
        <v>0.898251648036687</v>
      </c>
      <c r="I159" s="70" t="n">
        <v>0.980619111709287</v>
      </c>
      <c r="J159" s="70" t="n">
        <f aca="false">OphrsIn!J158/LinhrsIn!J159</f>
        <v>1</v>
      </c>
      <c r="K159" s="70" t="n">
        <f aca="false">OphrsIn!K158/LinhrsIn!K159</f>
        <v>0.989911218724778</v>
      </c>
      <c r="L159" s="70" t="n">
        <f aca="false">OphrsIn!L158/LinhrsIn!L159</f>
        <v>0.999188531241547</v>
      </c>
      <c r="M159" s="70" t="n">
        <f aca="false">OphrsIn!M158/LinhrsIn!M159</f>
        <v>0.995137538205057</v>
      </c>
      <c r="N159" s="70" t="n">
        <f aca="false">OphrsIn!N158/LinhrsIn!N159</f>
        <v>0.978626159430031</v>
      </c>
      <c r="O159" s="70" t="n">
        <f aca="false">OphrsIn!O158/LinhrsIn!O159</f>
        <v>0.233586039193248</v>
      </c>
      <c r="P159" s="70" t="n">
        <f aca="false">OphrsIn!P158/LinhrsIn!P159</f>
        <v>0.562382360849691</v>
      </c>
      <c r="Q159" s="70" t="n">
        <f aca="false">OphrsIn!Q158/LinhrsIn!Q159</f>
        <v>0.948624595469256</v>
      </c>
      <c r="R159" s="70" t="n">
        <f aca="false">OphrsIn!R158/LinhrsIn!R159</f>
        <v>0.910690323542567</v>
      </c>
      <c r="S159" s="70" t="n">
        <f aca="false">OphrsIn!S158/LinhrsIn!S159</f>
        <v>1</v>
      </c>
      <c r="T159" s="70" t="n">
        <f aca="false">OphrsIn!T158/LinhrsIn!T159</f>
        <v>0.965936395759717</v>
      </c>
      <c r="U159" s="70" t="n">
        <f aca="false">OphrsIn!U158/LinhrsIn!U159</f>
        <v>0.957784715623727</v>
      </c>
      <c r="V159" s="70" t="n">
        <f aca="false">OphrsIn!V158/LinhrsIn!V159</f>
        <v>0.967086834733894</v>
      </c>
      <c r="W159" s="70" t="n">
        <f aca="false">OphrsIn!W158/LinhrsIn!W159</f>
        <v>0.931577480490524</v>
      </c>
      <c r="X159" s="70" t="n">
        <f aca="false">OphrsIn!X158/LinhrsIn!X159</f>
        <v>0.103571428571429</v>
      </c>
      <c r="Y159" s="70" t="n">
        <f aca="false">OphrsIn!Y158/LinhrsIn!Y159</f>
        <v>0.580427446569179</v>
      </c>
      <c r="Z159" s="70" t="n">
        <f aca="false">OphrsIn!Z158/LinhrsIn!Z159</f>
        <v>0.929052234787291</v>
      </c>
      <c r="AA159" s="70" t="n">
        <f aca="false">OphrsIn!AA158/LinhrsIn!AA159</f>
        <v>1</v>
      </c>
      <c r="AB159" s="70" t="n">
        <f aca="false">OphrsIn!AB158/LinhrsIn!AB159</f>
        <v>1</v>
      </c>
      <c r="AC159" s="70" t="n">
        <f aca="false">IF(LinhrsIn!AC159&gt;0,OphrsIn!AC158/LinhrsIn!AC159,0)</f>
        <v>0.997982515131137</v>
      </c>
      <c r="AD159" s="70" t="n">
        <f aca="false">IF(LinhrsIn!AD159&gt;0,OphrsIn!AD158/LinhrsIn!AD159,0)</f>
        <v>0.983945986496624</v>
      </c>
      <c r="AE159" s="70" t="n">
        <f aca="false">IF(LinhrsIn!AE159&gt;0,OphrsIn!AE158/LinhrsIn!AE159,0)</f>
        <v>0.984139308620502</v>
      </c>
      <c r="AF159" s="70"/>
      <c r="AG159" s="70"/>
      <c r="AH159" s="70"/>
      <c r="AI159" s="70"/>
      <c r="AJ159" s="70"/>
      <c r="AK159" s="70"/>
      <c r="AL159" s="70"/>
      <c r="AM159" s="70"/>
      <c r="AN159" s="70"/>
      <c r="AO159" s="70" t="n">
        <f aca="false">AVERAGE(E159:P159)</f>
        <v>0.880181612107402</v>
      </c>
      <c r="AP159" s="70" t="n">
        <f aca="false">AVERAGE(Q159:AB159)</f>
        <v>0.857895954628965</v>
      </c>
      <c r="AQ159" s="70" t="n">
        <f aca="false">AVERAGE(AC159:AN159)</f>
        <v>0.988689270082754</v>
      </c>
      <c r="AR159" s="70" t="n">
        <f aca="false">AVERAGE(E159:G159)</f>
        <v>0.974825579299501</v>
      </c>
      <c r="AS159" s="70" t="n">
        <f aca="false">AVERAGE(H159:J159)</f>
        <v>0.959623586581991</v>
      </c>
      <c r="AT159" s="70" t="n">
        <f aca="false">AVERAGE(K159:M159)</f>
        <v>0.994745762723794</v>
      </c>
      <c r="AU159" s="70" t="n">
        <f aca="false">AVERAGE(N159:P159)</f>
        <v>0.591531519824323</v>
      </c>
      <c r="AV159" s="70" t="n">
        <f aca="false">AVERAGE(Q159:S159)</f>
        <v>0.953104973003941</v>
      </c>
      <c r="AW159" s="70" t="n">
        <f aca="false">AVERAGE(T159:V159)</f>
        <v>0.963602648705779</v>
      </c>
      <c r="AX159" s="70" t="n">
        <f aca="false">AVERAGE(W159:Y159)</f>
        <v>0.538525451877044</v>
      </c>
      <c r="AY159" s="70" t="n">
        <f aca="false">AVERAGE(Z159:AB159)</f>
        <v>0.976350744929097</v>
      </c>
      <c r="AZ159" s="70" t="n">
        <f aca="false">AVERAGE(AC159:AE159)</f>
        <v>0.988689270082754</v>
      </c>
    </row>
    <row r="160" customFormat="false" ht="12.75" hidden="true" customHeight="false" outlineLevel="0" collapsed="false">
      <c r="A160" s="69" t="s">
        <v>12</v>
      </c>
      <c r="B160" s="69" t="n">
        <v>1</v>
      </c>
      <c r="C160" s="69" t="n">
        <v>150</v>
      </c>
      <c r="D160" s="70" t="n">
        <f aca="false">OphrsIn!D159/LinhrsIn!D160</f>
        <v>0.920445810914681</v>
      </c>
      <c r="E160" s="70" t="n">
        <f aca="false">OphrsIn!E159/LinhrsIn!E160</f>
        <v>0.960193652501345</v>
      </c>
      <c r="F160" s="70" t="n">
        <f aca="false">OphrsIn!F159/LinhrsIn!F160</f>
        <v>0.981891348088531</v>
      </c>
      <c r="G160" s="70" t="n">
        <f aca="false">OphrsIn!G159/LinhrsIn!G160</f>
        <v>0.890094204967171</v>
      </c>
      <c r="H160" s="70" t="n">
        <f aca="false">OphrsIn!H159/LinhrsIn!H160</f>
        <v>0.670939502891981</v>
      </c>
      <c r="I160" s="70" t="n">
        <v>0.864594594594595</v>
      </c>
      <c r="J160" s="70" t="n">
        <f aca="false">OphrsIn!J159/LinhrsIn!J160</f>
        <v>0.932262569832402</v>
      </c>
      <c r="K160" s="70" t="n">
        <f aca="false">OphrsIn!K159/LinhrsIn!K160</f>
        <v>0.924256693125252</v>
      </c>
      <c r="L160" s="70" t="n">
        <f aca="false">OphrsIn!L159/LinhrsIn!L160</f>
        <v>0.836718115353371</v>
      </c>
      <c r="M160" s="70" t="n">
        <f aca="false">OphrsIn!M159/LinhrsIn!M160</f>
        <v>0.991929873382496</v>
      </c>
      <c r="N160" s="70" t="n">
        <f aca="false">OphrsIn!N159/LinhrsIn!N160</f>
        <v>0.980992181180912</v>
      </c>
      <c r="O160" s="70" t="n">
        <f aca="false">OphrsIn!O159/LinhrsIn!O160</f>
        <v>0.963838664812239</v>
      </c>
      <c r="P160" s="70" t="n">
        <f aca="false">OphrsIn!P159/LinhrsIn!P160</f>
        <v>0.806534014520032</v>
      </c>
      <c r="Q160" s="70" t="n">
        <f aca="false">OphrsIn!Q159/LinhrsIn!Q160</f>
        <v>0.97092866756393</v>
      </c>
      <c r="R160" s="70" t="n">
        <f aca="false">OphrsIn!R159/LinhrsIn!R160</f>
        <v>0.924188263330355</v>
      </c>
      <c r="S160" s="70" t="n">
        <f aca="false">OphrsIn!S159/LinhrsIn!S160</f>
        <v>0.909691333063755</v>
      </c>
      <c r="T160" s="70" t="n">
        <f aca="false">OphrsIn!T159/LinhrsIn!T160</f>
        <v>0.973084006233178</v>
      </c>
      <c r="U160" s="70" t="n">
        <f aca="false">OphrsIn!U159/LinhrsIn!U160</f>
        <v>0.967658649272999</v>
      </c>
      <c r="V160" s="70" t="n">
        <f aca="false">OphrsIn!V159/LinhrsIn!V160</f>
        <v>0.759472354757227</v>
      </c>
      <c r="W160" s="70" t="n">
        <f aca="false">OphrsIn!W159/LinhrsIn!W160</f>
        <v>0.962350410111604</v>
      </c>
      <c r="X160" s="70" t="n">
        <f aca="false">OphrsIn!X159/LinhrsIn!X160</f>
        <v>0.979953948259515</v>
      </c>
      <c r="Y160" s="70" t="n">
        <f aca="false">OphrsIn!Y159/LinhrsIn!Y160</f>
        <v>0.985674157303371</v>
      </c>
      <c r="Z160" s="70" t="n">
        <f aca="false">OphrsIn!Z159/LinhrsIn!Z160</f>
        <v>0.993948359332975</v>
      </c>
      <c r="AA160" s="70" t="n">
        <f aca="false">OphrsIn!AA159/LinhrsIn!AA160</f>
        <v>0.999861111111111</v>
      </c>
      <c r="AB160" s="70" t="n">
        <f aca="false">OphrsIn!AB159/LinhrsIn!AB160</f>
        <v>0.864319566689235</v>
      </c>
      <c r="AC160" s="70" t="n">
        <f aca="false">IF(LinhrsIn!AC160&gt;0,OphrsIn!AC159/LinhrsIn!AC160,0)</f>
        <v>0.993950799838688</v>
      </c>
      <c r="AD160" s="70" t="n">
        <f aca="false">IF(LinhrsIn!AD160&gt;0,OphrsIn!AD159/LinhrsIn!AD160,0)</f>
        <v>0.991740501576813</v>
      </c>
      <c r="AE160" s="70" t="n">
        <f aca="false">IF(LinhrsIn!AE160&gt;0,OphrsIn!AE159/LinhrsIn!AE160,0)</f>
        <v>0.966281061724147</v>
      </c>
      <c r="AF160" s="70"/>
      <c r="AG160" s="70"/>
      <c r="AH160" s="70"/>
      <c r="AI160" s="70"/>
      <c r="AJ160" s="70"/>
      <c r="AK160" s="70"/>
      <c r="AL160" s="70"/>
      <c r="AM160" s="70"/>
      <c r="AN160" s="70"/>
      <c r="AO160" s="70" t="n">
        <f aca="false">AVERAGE(E160:P160)</f>
        <v>0.900353784604194</v>
      </c>
      <c r="AP160" s="70" t="n">
        <f aca="false">AVERAGE(Q160:AB160)</f>
        <v>0.940927568919105</v>
      </c>
      <c r="AQ160" s="70" t="n">
        <f aca="false">AVERAGE(AC160:AN160)</f>
        <v>0.983990787713216</v>
      </c>
      <c r="AR160" s="70" t="n">
        <f aca="false">AVERAGE(E160:G160)</f>
        <v>0.944059735185682</v>
      </c>
      <c r="AS160" s="70" t="n">
        <f aca="false">AVERAGE(H160:J160)</f>
        <v>0.822598889106326</v>
      </c>
      <c r="AT160" s="70" t="n">
        <f aca="false">AVERAGE(K160:M160)</f>
        <v>0.917634893953707</v>
      </c>
      <c r="AU160" s="70" t="n">
        <f aca="false">AVERAGE(N160:P160)</f>
        <v>0.917121620171061</v>
      </c>
      <c r="AV160" s="70" t="n">
        <f aca="false">AVERAGE(Q160:S160)</f>
        <v>0.934936087986013</v>
      </c>
      <c r="AW160" s="70" t="n">
        <f aca="false">AVERAGE(T160:V160)</f>
        <v>0.900071670087801</v>
      </c>
      <c r="AX160" s="70" t="n">
        <f aca="false">AVERAGE(W160:Y160)</f>
        <v>0.975992838558163</v>
      </c>
      <c r="AY160" s="70" t="n">
        <f aca="false">AVERAGE(Z160:AB160)</f>
        <v>0.95270967904444</v>
      </c>
      <c r="AZ160" s="70" t="n">
        <f aca="false">AVERAGE(AC160:AE160)</f>
        <v>0.983990787713216</v>
      </c>
    </row>
    <row r="161" customFormat="false" ht="12.75" hidden="true" customHeight="false" outlineLevel="0" collapsed="false">
      <c r="A161" s="69" t="s">
        <v>12</v>
      </c>
      <c r="B161" s="69" t="n">
        <v>1</v>
      </c>
      <c r="C161" s="69" t="n">
        <v>151</v>
      </c>
      <c r="D161" s="70" t="n">
        <f aca="false">OphrsIn!D160/LinhrsIn!D161</f>
        <v>0.913760475804271</v>
      </c>
      <c r="E161" s="70" t="n">
        <f aca="false">OphrsIn!E160/LinhrsIn!E161</f>
        <v>0.966917697686929</v>
      </c>
      <c r="F161" s="70" t="n">
        <f aca="false">OphrsIn!F160/LinhrsIn!F161</f>
        <v>0.965081189826125</v>
      </c>
      <c r="G161" s="70" t="n">
        <f aca="false">OphrsIn!G160/LinhrsIn!G161</f>
        <v>0.999857428001141</v>
      </c>
      <c r="H161" s="70" t="n">
        <f aca="false">OphrsIn!H160/LinhrsIn!H161</f>
        <v>0.765547263681592</v>
      </c>
      <c r="I161" s="70" t="n">
        <v>0.968405485345523</v>
      </c>
      <c r="J161" s="70" t="n">
        <f aca="false">OphrsIn!J160/LinhrsIn!J161</f>
        <v>1</v>
      </c>
      <c r="K161" s="70" t="n">
        <f aca="false">OphrsIn!K160/LinhrsIn!K161</f>
        <v>1</v>
      </c>
      <c r="L161" s="70" t="n">
        <f aca="false">OphrsIn!L160/LinhrsIn!L161</f>
        <v>0.999323684566482</v>
      </c>
      <c r="M161" s="70" t="n">
        <f aca="false">OphrsIn!M160/LinhrsIn!M161</f>
        <v>0.996943170765597</v>
      </c>
      <c r="N161" s="70" t="n">
        <f aca="false">OphrsIn!N160/LinhrsIn!N161</f>
        <v>0.977281892727517</v>
      </c>
      <c r="O161" s="70" t="n">
        <f aca="false">OphrsIn!O160/LinhrsIn!O161</f>
        <v>0.957355188220586</v>
      </c>
      <c r="P161" s="70" t="n">
        <f aca="false">OphrsIn!P160/LinhrsIn!P161</f>
        <v>0.966258905766904</v>
      </c>
      <c r="Q161" s="70" t="n">
        <f aca="false">OphrsIn!Q160/LinhrsIn!Q161</f>
        <v>0.99878983461073</v>
      </c>
      <c r="R161" s="70" t="n">
        <f aca="false">OphrsIn!R160/LinhrsIn!R161</f>
        <v>0.96187071790289</v>
      </c>
      <c r="S161" s="70" t="n">
        <f aca="false">OphrsIn!S160/LinhrsIn!S161</f>
        <v>0.940662002152853</v>
      </c>
      <c r="T161" s="70" t="n">
        <f aca="false">OphrsIn!T160/LinhrsIn!T161</f>
        <v>0.987931518383385</v>
      </c>
      <c r="U161" s="70" t="n">
        <f aca="false">OphrsIn!U160/LinhrsIn!U161</f>
        <v>0.984214786832164</v>
      </c>
      <c r="V161" s="70" t="n">
        <f aca="false">OphrsIn!V160/LinhrsIn!V161</f>
        <v>0.964005602240896</v>
      </c>
      <c r="W161" s="70" t="n">
        <f aca="false">OphrsIn!W160/LinhrsIn!W161</f>
        <v>0.944750638526684</v>
      </c>
      <c r="X161" s="70" t="n">
        <f aca="false">OphrsIn!X160/LinhrsIn!X161</f>
        <v>0.808845475512142</v>
      </c>
      <c r="Y161" s="70" t="n">
        <f aca="false">OphrsIn!Y160/LinhrsIn!Y161</f>
        <v>0.903502602335068</v>
      </c>
      <c r="Z161" s="70" t="n">
        <f aca="false">OphrsIn!Z160/LinhrsIn!Z161</f>
        <v>0.969061070755986</v>
      </c>
      <c r="AA161" s="70" t="n">
        <f aca="false">OphrsIn!AA160/LinhrsIn!AA161</f>
        <v>1</v>
      </c>
      <c r="AB161" s="70" t="n">
        <f aca="false">OphrsIn!AB160/LinhrsIn!AB161</f>
        <v>0.99932313523758</v>
      </c>
      <c r="AC161" s="70" t="n">
        <f aca="false">IF(LinhrsIn!AC161&gt;0,OphrsIn!AC160/LinhrsIn!AC161,0)</f>
        <v>0.993813878429263</v>
      </c>
      <c r="AD161" s="70" t="n">
        <f aca="false">IF(LinhrsIn!AD161&gt;0,OphrsIn!AD160/LinhrsIn!AD161,0)</f>
        <v>0.994758124906395</v>
      </c>
      <c r="AE161" s="70" t="n">
        <f aca="false">IF(LinhrsIn!AE161&gt;0,OphrsIn!AE160/LinhrsIn!AE161,0)</f>
        <v>0.986630584425592</v>
      </c>
      <c r="AF161" s="70"/>
      <c r="AG161" s="70"/>
      <c r="AH161" s="70"/>
      <c r="AI161" s="70"/>
      <c r="AJ161" s="70"/>
      <c r="AK161" s="70"/>
      <c r="AL161" s="70"/>
      <c r="AM161" s="70"/>
      <c r="AN161" s="70"/>
      <c r="AO161" s="70" t="n">
        <f aca="false">AVERAGE(E161:P161)</f>
        <v>0.9635809922157</v>
      </c>
      <c r="AP161" s="70" t="n">
        <f aca="false">AVERAGE(Q161:AB161)</f>
        <v>0.955246448707531</v>
      </c>
      <c r="AQ161" s="70" t="n">
        <f aca="false">AVERAGE(AC161:AN161)</f>
        <v>0.991734195920417</v>
      </c>
      <c r="AR161" s="70" t="n">
        <f aca="false">AVERAGE(E161:G161)</f>
        <v>0.977285438504731</v>
      </c>
      <c r="AS161" s="70" t="n">
        <f aca="false">AVERAGE(H161:J161)</f>
        <v>0.911317583009038</v>
      </c>
      <c r="AT161" s="70" t="n">
        <f aca="false">AVERAGE(K161:M161)</f>
        <v>0.998755618444026</v>
      </c>
      <c r="AU161" s="70" t="n">
        <f aca="false">AVERAGE(N161:P161)</f>
        <v>0.966965328905003</v>
      </c>
      <c r="AV161" s="70" t="n">
        <f aca="false">AVERAGE(Q161:S161)</f>
        <v>0.967107518222157</v>
      </c>
      <c r="AW161" s="70" t="n">
        <f aca="false">AVERAGE(T161:V161)</f>
        <v>0.978717302485482</v>
      </c>
      <c r="AX161" s="70" t="n">
        <f aca="false">AVERAGE(W161:Y161)</f>
        <v>0.885699572124631</v>
      </c>
      <c r="AY161" s="70" t="n">
        <f aca="false">AVERAGE(Z161:AB161)</f>
        <v>0.989461401997855</v>
      </c>
      <c r="AZ161" s="70" t="n">
        <f aca="false">AVERAGE(AC161:AE161)</f>
        <v>0.991734195920417</v>
      </c>
    </row>
    <row r="162" customFormat="false" ht="12.75" hidden="true" customHeight="false" outlineLevel="0" collapsed="false">
      <c r="A162" s="69" t="s">
        <v>12</v>
      </c>
      <c r="B162" s="69" t="n">
        <v>1</v>
      </c>
      <c r="C162" s="69" t="n">
        <v>152</v>
      </c>
      <c r="D162" s="70" t="n">
        <f aca="false">OphrsIn!D161/LinhrsIn!D162</f>
        <v>0.959978366684694</v>
      </c>
      <c r="E162" s="70" t="n">
        <f aca="false">OphrsIn!E161/LinhrsIn!E162</f>
        <v>0.92661950339853</v>
      </c>
      <c r="F162" s="70" t="n">
        <f aca="false">OphrsIn!F161/LinhrsIn!F162</f>
        <v>0.957991655876852</v>
      </c>
      <c r="G162" s="70" t="n">
        <f aca="false">OphrsIn!G161/LinhrsIn!G162</f>
        <v>0.983739837398374</v>
      </c>
      <c r="H162" s="70" t="n">
        <f aca="false">OphrsIn!H161/LinhrsIn!H162</f>
        <v>0.916926272066459</v>
      </c>
      <c r="I162" s="70" t="n">
        <v>0.884868863483524</v>
      </c>
      <c r="J162" s="70" t="n">
        <f aca="false">OphrsIn!J161/LinhrsIn!J162</f>
        <v>0.998053392658509</v>
      </c>
      <c r="K162" s="70" t="n">
        <f aca="false">OphrsIn!K161/LinhrsIn!K162</f>
        <v>0.994619316653215</v>
      </c>
      <c r="L162" s="70" t="n">
        <f aca="false">OphrsIn!L161/LinhrsIn!L162</f>
        <v>0.975923170566752</v>
      </c>
      <c r="M162" s="70" t="n">
        <f aca="false">OphrsIn!M161/LinhrsIn!M162</f>
        <v>0.995831596498541</v>
      </c>
      <c r="N162" s="70" t="n">
        <f aca="false">OphrsIn!N161/LinhrsIn!N162</f>
        <v>0.999865283578068</v>
      </c>
      <c r="O162" s="70" t="n">
        <f aca="false">OphrsIn!O161/LinhrsIn!O162</f>
        <v>0.984305555555556</v>
      </c>
      <c r="P162" s="70" t="n">
        <f aca="false">OphrsIn!P161/LinhrsIn!P162</f>
        <v>0.65115653577192</v>
      </c>
      <c r="Q162" s="70" t="n">
        <f aca="false">OphrsIn!Q161/LinhrsIn!Q162</f>
        <v>0.878580072609923</v>
      </c>
      <c r="R162" s="70" t="n">
        <f aca="false">OphrsIn!R161/LinhrsIn!R162</f>
        <v>0.214702799820332</v>
      </c>
      <c r="S162" s="70" t="n">
        <f aca="false">OphrsIn!S161/LinhrsIn!S162</f>
        <v>0.94164527894097</v>
      </c>
      <c r="T162" s="70" t="n">
        <f aca="false">OphrsIn!T161/LinhrsIn!T162</f>
        <v>0.993230856014666</v>
      </c>
      <c r="U162" s="70" t="n">
        <f aca="false">OphrsIn!U161/LinhrsIn!U162</f>
        <v>0.996228448275862</v>
      </c>
      <c r="V162" s="70" t="n">
        <f aca="false">OphrsIn!V161/LinhrsIn!V162</f>
        <v>0.986184761373151</v>
      </c>
      <c r="W162" s="70" t="n">
        <f aca="false">OphrsIn!W161/LinhrsIn!W162</f>
        <v>0.978626159430031</v>
      </c>
      <c r="X162" s="70" t="n">
        <f aca="false">OphrsIn!X161/LinhrsIn!X162</f>
        <v>0.991873222267371</v>
      </c>
      <c r="Y162" s="70" t="n">
        <f aca="false">OphrsIn!Y161/LinhrsIn!Y162</f>
        <v>0.96811797752809</v>
      </c>
      <c r="Z162" s="70" t="n">
        <f aca="false">OphrsIn!Z161/LinhrsIn!Z162</f>
        <v>0.996099529253531</v>
      </c>
      <c r="AA162" s="70" t="n">
        <f aca="false">OphrsIn!AA161/LinhrsIn!AA162</f>
        <v>0.999861111111111</v>
      </c>
      <c r="AB162" s="70" t="n">
        <f aca="false">OphrsIn!AB161/LinhrsIn!AB162</f>
        <v>0.990523893326114</v>
      </c>
      <c r="AC162" s="70" t="n">
        <f aca="false">IF(LinhrsIn!AC162&gt;0,OphrsIn!AC161/LinhrsIn!AC162,0)</f>
        <v>0.997801895864817</v>
      </c>
      <c r="AD162" s="70" t="n">
        <f aca="false">IF(LinhrsIn!AD162&gt;0,OphrsIn!AD161/LinhrsIn!AD162,0)</f>
        <v>0.962863132674453</v>
      </c>
      <c r="AE162" s="70" t="n">
        <f aca="false">IF(LinhrsIn!AE162&gt;0,OphrsIn!AE161/LinhrsIn!AE162,0)</f>
        <v>0.976293079319243</v>
      </c>
      <c r="AF162" s="70"/>
      <c r="AG162" s="70"/>
      <c r="AH162" s="70"/>
      <c r="AI162" s="70"/>
      <c r="AJ162" s="70"/>
      <c r="AK162" s="70"/>
      <c r="AL162" s="70"/>
      <c r="AM162" s="70"/>
      <c r="AN162" s="70"/>
      <c r="AO162" s="70" t="n">
        <f aca="false">AVERAGE(E162:P162)</f>
        <v>0.939158415292192</v>
      </c>
      <c r="AP162" s="70" t="n">
        <f aca="false">AVERAGE(Q162:AB162)</f>
        <v>0.911306175829263</v>
      </c>
      <c r="AQ162" s="70" t="n">
        <f aca="false">AVERAGE(AC162:AN162)</f>
        <v>0.978986035952838</v>
      </c>
      <c r="AR162" s="70" t="n">
        <f aca="false">AVERAGE(E162:G162)</f>
        <v>0.956116998891252</v>
      </c>
      <c r="AS162" s="70" t="n">
        <f aca="false">AVERAGE(H162:J162)</f>
        <v>0.933282842736164</v>
      </c>
      <c r="AT162" s="70" t="n">
        <f aca="false">AVERAGE(K162:M162)</f>
        <v>0.988791361239503</v>
      </c>
      <c r="AU162" s="70" t="n">
        <f aca="false">AVERAGE(N162:P162)</f>
        <v>0.878442458301848</v>
      </c>
      <c r="AV162" s="70" t="n">
        <f aca="false">AVERAGE(Q162:S162)</f>
        <v>0.678309383790409</v>
      </c>
      <c r="AW162" s="70" t="n">
        <f aca="false">AVERAGE(T162:V162)</f>
        <v>0.991881355221227</v>
      </c>
      <c r="AX162" s="70" t="n">
        <f aca="false">AVERAGE(W162:Y162)</f>
        <v>0.979539119741831</v>
      </c>
      <c r="AY162" s="70" t="n">
        <f aca="false">AVERAGE(Z162:AB162)</f>
        <v>0.995494844563585</v>
      </c>
      <c r="AZ162" s="70" t="n">
        <f aca="false">AVERAGE(AC162:AE162)</f>
        <v>0.978986035952838</v>
      </c>
    </row>
    <row r="163" customFormat="false" ht="12.75" hidden="true" customHeight="false" outlineLevel="0" collapsed="false">
      <c r="A163" s="69" t="s">
        <v>12</v>
      </c>
      <c r="B163" s="69" t="n">
        <v>1</v>
      </c>
      <c r="C163" s="69" t="n">
        <v>153</v>
      </c>
      <c r="D163" s="70" t="n">
        <f aca="false">OphrsIn!D162/LinhrsIn!D163</f>
        <v>0.4557309540151</v>
      </c>
      <c r="E163" s="70" t="n">
        <f aca="false">OphrsIn!E162/LinhrsIn!E163</f>
        <v>0.92969909593847</v>
      </c>
      <c r="F163" s="70" t="n">
        <f aca="false">OphrsIn!F162/LinhrsIn!F163</f>
        <v>0.982656453244689</v>
      </c>
      <c r="G163" s="70" t="n">
        <f aca="false">OphrsIn!G162/LinhrsIn!G163</f>
        <v>0.999147121535181</v>
      </c>
      <c r="H163" s="70" t="n">
        <f aca="false">OphrsIn!H162/LinhrsIn!H163</f>
        <v>0.974212034383954</v>
      </c>
      <c r="I163" s="70" t="n">
        <v>1</v>
      </c>
      <c r="J163" s="70" t="n">
        <f aca="false">OphrsIn!J162/LinhrsIn!J163</f>
        <v>0.96404181184669</v>
      </c>
      <c r="K163" s="70" t="n">
        <f aca="false">OphrsIn!K162/LinhrsIn!K163</f>
        <v>0.975882511452439</v>
      </c>
      <c r="L163" s="70" t="n">
        <f aca="false">OphrsIn!L162/LinhrsIn!L163</f>
        <v>1</v>
      </c>
      <c r="M163" s="70" t="n">
        <f aca="false">OphrsIn!M162/LinhrsIn!M163</f>
        <v>0.998743367774365</v>
      </c>
      <c r="N163" s="70" t="n">
        <f aca="false">OphrsIn!N162/LinhrsIn!N163</f>
        <v>1</v>
      </c>
      <c r="O163" s="70" t="n">
        <f aca="false">OphrsIn!O162/LinhrsIn!O163</f>
        <v>0.999722222222222</v>
      </c>
      <c r="P163" s="70" t="n">
        <f aca="false">OphrsIn!P162/LinhrsIn!P163</f>
        <v>0.964242505713133</v>
      </c>
      <c r="Q163" s="70" t="n">
        <f aca="false">OphrsIn!Q162/LinhrsIn!Q163</f>
        <v>0.939599133261105</v>
      </c>
      <c r="R163" s="70" t="n">
        <f aca="false">OphrsIn!R162/LinhrsIn!R163</f>
        <v>0.988235294117647</v>
      </c>
      <c r="S163" s="70" t="n">
        <f aca="false">OphrsIn!S162/LinhrsIn!S163</f>
        <v>0.932646700094864</v>
      </c>
      <c r="T163" s="70" t="n">
        <f aca="false">OphrsIn!T162/LinhrsIn!T163</f>
        <v>0.917750141322781</v>
      </c>
      <c r="U163" s="70" t="n">
        <f aca="false">OphrsIn!U162/LinhrsIn!U163</f>
        <v>0.994834851162158</v>
      </c>
      <c r="V163" s="70" t="n">
        <f aca="false">OphrsIn!V162/LinhrsIn!V163</f>
        <v>0.684625123083415</v>
      </c>
      <c r="W163" s="70" t="n">
        <f aca="false">OphrsIn!W162/LinhrsIn!W163</f>
        <v>0.0362484840318016</v>
      </c>
      <c r="X163" s="70" t="n">
        <f aca="false">OphrsIn!X162/LinhrsIn!X163</f>
        <v>0.00158478605388273</v>
      </c>
      <c r="Y163" s="70" t="n">
        <f aca="false">OphrsIn!Y162/LinhrsIn!Y163</f>
        <v>0.875052764879696</v>
      </c>
      <c r="Z163" s="70" t="n">
        <f aca="false">OphrsIn!Z162/LinhrsIn!Z163</f>
        <v>0.993140551445864</v>
      </c>
      <c r="AA163" s="70" t="n">
        <f aca="false">OphrsIn!AA162/LinhrsIn!AA163</f>
        <v>1</v>
      </c>
      <c r="AB163" s="70" t="n">
        <f aca="false">OphrsIn!AB162/LinhrsIn!AB163</f>
        <v>0.999729254095032</v>
      </c>
      <c r="AC163" s="70" t="n">
        <f aca="false">IF(LinhrsIn!AC163&gt;0,OphrsIn!AC162/LinhrsIn!AC163,0)</f>
        <v>0.965155388133997</v>
      </c>
      <c r="AD163" s="70" t="n">
        <f aca="false">IF(LinhrsIn!AD163&gt;0,OphrsIn!AD162/LinhrsIn!AD163,0)</f>
        <v>0.994935954721478</v>
      </c>
      <c r="AE163" s="70" t="n">
        <f aca="false">IF(LinhrsIn!AE163&gt;0,OphrsIn!AE162/LinhrsIn!AE163,0)</f>
        <v>0.817896579089825</v>
      </c>
      <c r="AF163" s="70"/>
      <c r="AG163" s="70"/>
      <c r="AH163" s="70"/>
      <c r="AI163" s="70"/>
      <c r="AJ163" s="70"/>
      <c r="AK163" s="70"/>
      <c r="AL163" s="70"/>
      <c r="AM163" s="70"/>
      <c r="AN163" s="70"/>
      <c r="AO163" s="70" t="n">
        <f aca="false">AVERAGE(E163:P163)</f>
        <v>0.982362260342595</v>
      </c>
      <c r="AP163" s="70" t="n">
        <f aca="false">AVERAGE(Q163:AB163)</f>
        <v>0.780287256962354</v>
      </c>
      <c r="AQ163" s="70" t="n">
        <f aca="false">AVERAGE(AC163:AN163)</f>
        <v>0.925995973981766</v>
      </c>
      <c r="AR163" s="70" t="n">
        <f aca="false">AVERAGE(E163:G163)</f>
        <v>0.970500890239447</v>
      </c>
      <c r="AS163" s="70" t="n">
        <f aca="false">AVERAGE(H163:J163)</f>
        <v>0.979417948743548</v>
      </c>
      <c r="AT163" s="70" t="n">
        <f aca="false">AVERAGE(K163:M163)</f>
        <v>0.991541959742268</v>
      </c>
      <c r="AU163" s="70" t="n">
        <f aca="false">AVERAGE(N163:P163)</f>
        <v>0.987988242645118</v>
      </c>
      <c r="AV163" s="70" t="n">
        <f aca="false">AVERAGE(Q163:S163)</f>
        <v>0.953493709157872</v>
      </c>
      <c r="AW163" s="70" t="n">
        <f aca="false">AVERAGE(T163:V163)</f>
        <v>0.865736705189452</v>
      </c>
      <c r="AX163" s="70" t="n">
        <f aca="false">AVERAGE(W163:Y163)</f>
        <v>0.30429534498846</v>
      </c>
      <c r="AY163" s="70" t="n">
        <f aca="false">AVERAGE(Z163:AB163)</f>
        <v>0.997623268513632</v>
      </c>
      <c r="AZ163" s="70" t="n">
        <f aca="false">AVERAGE(AC163:AE163)</f>
        <v>0.925995973981766</v>
      </c>
    </row>
    <row r="164" customFormat="false" ht="12.75" hidden="true" customHeight="false" outlineLevel="0" collapsed="false">
      <c r="A164" s="69" t="s">
        <v>12</v>
      </c>
      <c r="B164" s="69" t="n">
        <v>1</v>
      </c>
      <c r="C164" s="69" t="n">
        <v>154</v>
      </c>
      <c r="D164" s="70" t="n">
        <f aca="false">OphrsIn!D163/LinhrsIn!D164</f>
        <v>0.687744899337927</v>
      </c>
      <c r="E164" s="70" t="n">
        <f aca="false">OphrsIn!E163/LinhrsIn!E164</f>
        <v>0.981553790224855</v>
      </c>
      <c r="F164" s="70" t="n">
        <f aca="false">OphrsIn!F163/LinhrsIn!F164</f>
        <v>0.926426210662452</v>
      </c>
      <c r="G164" s="70" t="n">
        <f aca="false">OphrsIn!G163/LinhrsIn!G164</f>
        <v>0.906539393075937</v>
      </c>
      <c r="H164" s="70" t="n">
        <f aca="false">OphrsIn!H163/LinhrsIn!H164</f>
        <v>0.855562026790914</v>
      </c>
      <c r="I164" s="70" t="n">
        <v>0.961678096006454</v>
      </c>
      <c r="J164" s="70" t="n">
        <f aca="false">OphrsIn!J163/LinhrsIn!J164</f>
        <v>0.881233504653424</v>
      </c>
      <c r="K164" s="70" t="n">
        <f aca="false">OphrsIn!K163/LinhrsIn!K164</f>
        <v>0.982918628110289</v>
      </c>
      <c r="L164" s="70" t="n">
        <f aca="false">OphrsIn!L163/LinhrsIn!L164</f>
        <v>0.980119015417907</v>
      </c>
      <c r="M164" s="70" t="n">
        <f aca="false">OphrsIn!M163/LinhrsIn!M164</f>
        <v>0.99861053216618</v>
      </c>
      <c r="N164" s="70" t="n">
        <f aca="false">OphrsIn!N163/LinhrsIn!N164</f>
        <v>0.991773432231962</v>
      </c>
      <c r="O164" s="70" t="n">
        <f aca="false">OphrsIn!O163/LinhrsIn!O164</f>
        <v>0.970964156710197</v>
      </c>
      <c r="P164" s="70" t="n">
        <f aca="false">OphrsIn!P163/LinhrsIn!P164</f>
        <v>0.978222879419277</v>
      </c>
      <c r="Q164" s="70" t="n">
        <f aca="false">OphrsIn!Q163/LinhrsIn!Q164</f>
        <v>0.994352561516741</v>
      </c>
      <c r="R164" s="70" t="n">
        <f aca="false">OphrsIn!R163/LinhrsIn!R164</f>
        <v>0.817625093353249</v>
      </c>
      <c r="S164" s="70" t="n">
        <f aca="false">OphrsIn!S163/LinhrsIn!S164</f>
        <v>0.941477196286829</v>
      </c>
      <c r="T164" s="70" t="n">
        <f aca="false">OphrsIn!T163/LinhrsIn!T164</f>
        <v>0.947678496282789</v>
      </c>
      <c r="U164" s="70" t="n">
        <f aca="false">OphrsIn!U163/LinhrsIn!U164</f>
        <v>0.937398812736104</v>
      </c>
      <c r="V164" s="70" t="n">
        <f aca="false">OphrsIn!V163/LinhrsIn!V164</f>
        <v>0.977535928561462</v>
      </c>
      <c r="W164" s="70" t="n">
        <f aca="false">OphrsIn!W163/LinhrsIn!W164</f>
        <v>0.996908186584218</v>
      </c>
      <c r="X164" s="70" t="n">
        <f aca="false">OphrsIn!X163/LinhrsIn!X164</f>
        <v>0.999729802756012</v>
      </c>
      <c r="Y164" s="70" t="n">
        <f aca="false">OphrsIn!Y163/LinhrsIn!Y164</f>
        <v>0.989593587399803</v>
      </c>
      <c r="Z164" s="70" t="n">
        <f aca="false">OphrsIn!Z163/LinhrsIn!Z164</f>
        <v>1</v>
      </c>
      <c r="AA164" s="70" t="n">
        <f aca="false">OphrsIn!AA163/LinhrsIn!AA164</f>
        <v>1</v>
      </c>
      <c r="AB164" s="70" t="n">
        <f aca="false">OphrsIn!AB163/LinhrsIn!AB164</f>
        <v>0.986731654481451</v>
      </c>
      <c r="AC164" s="70" t="n">
        <f aca="false">IF(LinhrsIn!AC164&gt;0,OphrsIn!AC163/LinhrsIn!AC164,0)</f>
        <v>0.99610162656271</v>
      </c>
      <c r="AD164" s="70" t="n">
        <f aca="false">IF(LinhrsIn!AD164&gt;0,OphrsIn!AD163/LinhrsIn!AD164,0)</f>
        <v>0.996720822775376</v>
      </c>
      <c r="AE164" s="70" t="n">
        <f aca="false">IF(LinhrsIn!AE164&gt;0,OphrsIn!AE163/LinhrsIn!AE164,0)</f>
        <v>0.878927002087337</v>
      </c>
      <c r="AF164" s="70"/>
      <c r="AG164" s="70"/>
      <c r="AH164" s="70"/>
      <c r="AI164" s="70"/>
      <c r="AJ164" s="70"/>
      <c r="AK164" s="70"/>
      <c r="AL164" s="70"/>
      <c r="AM164" s="70"/>
      <c r="AN164" s="70"/>
      <c r="AO164" s="70" t="n">
        <f aca="false">AVERAGE(E164:P164)</f>
        <v>0.951300138789154</v>
      </c>
      <c r="AP164" s="70" t="n">
        <f aca="false">AVERAGE(Q164:AB164)</f>
        <v>0.965752609996555</v>
      </c>
      <c r="AQ164" s="70" t="n">
        <f aca="false">AVERAGE(AC164:AN164)</f>
        <v>0.957249817141808</v>
      </c>
      <c r="AR164" s="70" t="n">
        <f aca="false">AVERAGE(E164:G164)</f>
        <v>0.938173131321081</v>
      </c>
      <c r="AS164" s="70" t="n">
        <f aca="false">AVERAGE(H164:J164)</f>
        <v>0.899491209150264</v>
      </c>
      <c r="AT164" s="70" t="n">
        <f aca="false">AVERAGE(K164:M164)</f>
        <v>0.987216058564792</v>
      </c>
      <c r="AU164" s="70" t="n">
        <f aca="false">AVERAGE(N164:P164)</f>
        <v>0.980320156120479</v>
      </c>
      <c r="AV164" s="70" t="n">
        <f aca="false">AVERAGE(Q164:S164)</f>
        <v>0.91781828371894</v>
      </c>
      <c r="AW164" s="70" t="n">
        <f aca="false">AVERAGE(T164:V164)</f>
        <v>0.954204412526785</v>
      </c>
      <c r="AX164" s="70" t="n">
        <f aca="false">AVERAGE(W164:Y164)</f>
        <v>0.995410525580011</v>
      </c>
      <c r="AY164" s="70" t="n">
        <f aca="false">AVERAGE(Z164:AB164)</f>
        <v>0.995577218160484</v>
      </c>
      <c r="AZ164" s="70" t="n">
        <f aca="false">AVERAGE(AC164:AE164)</f>
        <v>0.957249817141808</v>
      </c>
    </row>
    <row r="165" customFormat="false" ht="12.75" hidden="true" customHeight="false" outlineLevel="0" collapsed="false">
      <c r="A165" s="69" t="s">
        <v>12</v>
      </c>
      <c r="B165" s="69" t="n">
        <v>1</v>
      </c>
      <c r="C165" s="69" t="n">
        <v>155</v>
      </c>
      <c r="D165" s="70" t="n">
        <f aca="false">OphrsIn!D164/LinhrsIn!D165</f>
        <v>0.933657613835968</v>
      </c>
      <c r="E165" s="70" t="n">
        <f aca="false">OphrsIn!E164/LinhrsIn!E165</f>
        <v>0.959752321981424</v>
      </c>
      <c r="F165" s="70" t="n">
        <f aca="false">OphrsIn!F164/LinhrsIn!F165</f>
        <v>0.995833333333333</v>
      </c>
      <c r="G165" s="70" t="n">
        <f aca="false">OphrsIn!G164/LinhrsIn!G165</f>
        <v>0.952265602735822</v>
      </c>
      <c r="H165" s="70" t="n">
        <f aca="false">OphrsIn!H164/LinhrsIn!H165</f>
        <v>0.907927272727273</v>
      </c>
      <c r="I165" s="70" t="n">
        <v>0.971994075669853</v>
      </c>
      <c r="J165" s="70" t="n">
        <f aca="false">OphrsIn!J164/LinhrsIn!J165</f>
        <v>0.999861072520145</v>
      </c>
      <c r="K165" s="70" t="n">
        <f aca="false">OphrsIn!K164/LinhrsIn!K165</f>
        <v>0.997713517148621</v>
      </c>
      <c r="L165" s="70" t="n">
        <f aca="false">OphrsIn!L164/LinhrsIn!L165</f>
        <v>0.996618880173113</v>
      </c>
      <c r="M165" s="70" t="n">
        <f aca="false">OphrsIn!M164/LinhrsIn!M165</f>
        <v>0.995970543281923</v>
      </c>
      <c r="N165" s="70" t="n">
        <f aca="false">OphrsIn!N164/LinhrsIn!N165</f>
        <v>0.988572196827104</v>
      </c>
      <c r="O165" s="70" t="n">
        <f aca="false">OphrsIn!O164/LinhrsIn!O165</f>
        <v>0.9971928665786</v>
      </c>
      <c r="P165" s="70" t="n">
        <f aca="false">OphrsIn!P164/LinhrsIn!P165</f>
        <v>0.679795671461218</v>
      </c>
      <c r="Q165" s="70" t="n">
        <f aca="false">OphrsIn!Q164/LinhrsIn!Q165</f>
        <v>0.418639053254438</v>
      </c>
      <c r="R165" s="70" t="n">
        <f aca="false">OphrsIn!R164/LinhrsIn!R165</f>
        <v>0.548382287162666</v>
      </c>
      <c r="S165" s="70" t="n">
        <f aca="false">OphrsIn!S164/LinhrsIn!S165</f>
        <v>0.775020231993526</v>
      </c>
      <c r="T165" s="70" t="n">
        <f aca="false">OphrsIn!T164/LinhrsIn!T165</f>
        <v>1</v>
      </c>
      <c r="U165" s="70" t="n">
        <f aca="false">OphrsIn!U164/LinhrsIn!U165</f>
        <v>1</v>
      </c>
      <c r="V165" s="70" t="n">
        <f aca="false">OphrsIn!V164/LinhrsIn!V165</f>
        <v>0.997607655502392</v>
      </c>
      <c r="W165" s="70" t="n">
        <f aca="false">OphrsIn!W164/LinhrsIn!W165</f>
        <v>0.733028632880764</v>
      </c>
      <c r="X165" s="70" t="n">
        <f aca="false">OphrsIn!X164/LinhrsIn!X165</f>
        <v>0</v>
      </c>
      <c r="Y165" s="70" t="n">
        <f aca="false">OphrsIn!Y164/LinhrsIn!Y165</f>
        <v>0</v>
      </c>
      <c r="Z165" s="70" t="n">
        <f aca="false">OphrsIn!Z164/LinhrsIn!Z165</f>
        <v>0.662756202804747</v>
      </c>
      <c r="AA165" s="70" t="n">
        <f aca="false">OphrsIn!AA164/LinhrsIn!AA165</f>
        <v>1</v>
      </c>
      <c r="AB165" s="70" t="n">
        <f aca="false">OphrsIn!AB164/LinhrsIn!AB165</f>
        <v>1</v>
      </c>
      <c r="AC165" s="70" t="n">
        <f aca="false">IF(LinhrsIn!AC165&gt;0,OphrsIn!AC164/LinhrsIn!AC165,0)</f>
        <v>1</v>
      </c>
      <c r="AD165" s="70" t="n">
        <f aca="false">IF(LinhrsIn!AD165&gt;0,OphrsIn!AD164/LinhrsIn!AD165,0)</f>
        <v>0.995227442207308</v>
      </c>
      <c r="AE165" s="70" t="n">
        <f aca="false">IF(LinhrsIn!AE165&gt;0,OphrsIn!AE164/LinhrsIn!AE165,0)</f>
        <v>0.990582688410229</v>
      </c>
      <c r="AF165" s="70"/>
      <c r="AG165" s="70"/>
      <c r="AH165" s="70"/>
      <c r="AI165" s="70"/>
      <c r="AJ165" s="70"/>
      <c r="AK165" s="70"/>
      <c r="AL165" s="70"/>
      <c r="AM165" s="70"/>
      <c r="AN165" s="70"/>
      <c r="AO165" s="70" t="n">
        <f aca="false">AVERAGE(E165:P165)</f>
        <v>0.953624779536536</v>
      </c>
      <c r="AP165" s="70" t="n">
        <f aca="false">AVERAGE(Q165:AB165)</f>
        <v>0.677952838633211</v>
      </c>
      <c r="AQ165" s="70" t="n">
        <f aca="false">AVERAGE(AC165:AN165)</f>
        <v>0.995270043539179</v>
      </c>
      <c r="AR165" s="70" t="n">
        <f aca="false">AVERAGE(E165:G165)</f>
        <v>0.969283752683527</v>
      </c>
      <c r="AS165" s="70" t="n">
        <f aca="false">AVERAGE(H165:J165)</f>
        <v>0.95992747363909</v>
      </c>
      <c r="AT165" s="70" t="n">
        <f aca="false">AVERAGE(K165:M165)</f>
        <v>0.996767646867886</v>
      </c>
      <c r="AU165" s="70" t="n">
        <f aca="false">AVERAGE(N165:P165)</f>
        <v>0.888520244955641</v>
      </c>
      <c r="AV165" s="70" t="n">
        <f aca="false">AVERAGE(Q165:S165)</f>
        <v>0.580680524136877</v>
      </c>
      <c r="AW165" s="70" t="n">
        <f aca="false">AVERAGE(T165:V165)</f>
        <v>0.999202551834131</v>
      </c>
      <c r="AX165" s="70" t="n">
        <f aca="false">AVERAGE(W165:Y165)</f>
        <v>0.244342877626921</v>
      </c>
      <c r="AY165" s="70" t="n">
        <f aca="false">AVERAGE(Z165:AB165)</f>
        <v>0.887585400934915</v>
      </c>
      <c r="AZ165" s="70" t="n">
        <f aca="false">AVERAGE(AC165:AE165)</f>
        <v>0.995270043539179</v>
      </c>
    </row>
    <row r="166" customFormat="false" ht="12.75" hidden="true" customHeight="false" outlineLevel="0" collapsed="false">
      <c r="A166" s="69" t="s">
        <v>12</v>
      </c>
      <c r="B166" s="69" t="n">
        <v>1</v>
      </c>
      <c r="C166" s="69" t="n">
        <v>156</v>
      </c>
      <c r="D166" s="70" t="n">
        <f aca="false">OphrsIn!D165/LinhrsIn!D166</f>
        <v>0.99567684409619</v>
      </c>
      <c r="E166" s="70" t="n">
        <f aca="false">OphrsIn!E165/LinhrsIn!E166</f>
        <v>0.999596394457151</v>
      </c>
      <c r="F166" s="70" t="n">
        <f aca="false">OphrsIn!F165/LinhrsIn!F166</f>
        <v>0.999281505963501</v>
      </c>
      <c r="G166" s="70" t="n">
        <f aca="false">OphrsIn!G165/LinhrsIn!G166</f>
        <v>0.975134506325433</v>
      </c>
      <c r="H166" s="70" t="n">
        <f aca="false">OphrsIn!H165/LinhrsIn!H166</f>
        <v>0.872602347552247</v>
      </c>
      <c r="I166" s="70" t="n">
        <v>0.864974345125574</v>
      </c>
      <c r="J166" s="70" t="n">
        <f aca="false">OphrsIn!J165/LinhrsIn!J166</f>
        <v>0.400758533501896</v>
      </c>
      <c r="K166" s="70" t="n">
        <f aca="false">OphrsIn!K165/LinhrsIn!K166</f>
        <v>0.97671601615074</v>
      </c>
      <c r="L166" s="70" t="n">
        <f aca="false">OphrsIn!L165/LinhrsIn!L166</f>
        <v>0.999188421479778</v>
      </c>
      <c r="M166" s="70" t="n">
        <f aca="false">OphrsIn!M165/LinhrsIn!M166</f>
        <v>0.999582753824757</v>
      </c>
      <c r="N166" s="70" t="n">
        <f aca="false">OphrsIn!N165/LinhrsIn!N166</f>
        <v>0.999731110513579</v>
      </c>
      <c r="O166" s="70" t="n">
        <f aca="false">OphrsIn!O165/LinhrsIn!O166</f>
        <v>1</v>
      </c>
      <c r="P166" s="70" t="n">
        <f aca="false">OphrsIn!P165/LinhrsIn!P166</f>
        <v>0.99986559139785</v>
      </c>
      <c r="Q166" s="70" t="n">
        <f aca="false">OphrsIn!Q165/LinhrsIn!Q166</f>
        <v>0.9986553717897</v>
      </c>
      <c r="R166" s="70" t="n">
        <f aca="false">OphrsIn!R165/LinhrsIn!R166</f>
        <v>0.989871909442955</v>
      </c>
      <c r="S166" s="70" t="n">
        <f aca="false">OphrsIn!S165/LinhrsIn!S166</f>
        <v>0.999058253733351</v>
      </c>
      <c r="T166" s="70" t="n">
        <f aca="false">OphrsIn!T165/LinhrsIn!T166</f>
        <v>0.994141442321105</v>
      </c>
      <c r="U166" s="70" t="n">
        <f aca="false">OphrsIn!U165/LinhrsIn!U166</f>
        <v>0.975685532892071</v>
      </c>
      <c r="V166" s="70" t="n">
        <f aca="false">OphrsIn!V165/LinhrsIn!V166</f>
        <v>0.989245810055866</v>
      </c>
      <c r="W166" s="70" t="n">
        <f aca="false">OphrsIn!W165/LinhrsIn!W166</f>
        <v>0.997580319935475</v>
      </c>
      <c r="X166" s="70" t="n">
        <f aca="false">OphrsIn!X165/LinhrsIn!X166</f>
        <v>0.992325299582604</v>
      </c>
      <c r="Y166" s="70" t="n">
        <f aca="false">OphrsIn!Y165/LinhrsIn!Y166</f>
        <v>0.994943820224719</v>
      </c>
      <c r="Z166" s="70" t="n">
        <f aca="false">OphrsIn!Z165/LinhrsIn!Z166</f>
        <v>0.987762237762238</v>
      </c>
      <c r="AA166" s="70" t="n">
        <f aca="false">OphrsIn!AA165/LinhrsIn!AA166</f>
        <v>0.879705514654813</v>
      </c>
      <c r="AB166" s="70" t="n">
        <f aca="false">OphrsIn!AB165/LinhrsIn!AB166</f>
        <v>0.993366725328279</v>
      </c>
      <c r="AC166" s="70" t="n">
        <f aca="false">IF(LinhrsIn!AC166&gt;0,OphrsIn!AC165/LinhrsIn!AC166,0)</f>
        <v>0.998924586637989</v>
      </c>
      <c r="AD166" s="70" t="n">
        <f aca="false">IF(LinhrsIn!AD166&gt;0,OphrsIn!AD165/LinhrsIn!AD166,0)</f>
        <v>0.921437090041741</v>
      </c>
      <c r="AE166" s="70" t="n">
        <f aca="false">IF(LinhrsIn!AE166&gt;0,OphrsIn!AE165/LinhrsIn!AE166,0)</f>
        <v>0.974861301450782</v>
      </c>
      <c r="AF166" s="70"/>
      <c r="AG166" s="70"/>
      <c r="AH166" s="70"/>
      <c r="AI166" s="70"/>
      <c r="AJ166" s="70"/>
      <c r="AK166" s="70"/>
      <c r="AL166" s="70"/>
      <c r="AM166" s="70"/>
      <c r="AN166" s="70"/>
      <c r="AO166" s="70" t="n">
        <f aca="false">AVERAGE(E166:P166)</f>
        <v>0.923952627191042</v>
      </c>
      <c r="AP166" s="70" t="n">
        <f aca="false">AVERAGE(Q166:AB166)</f>
        <v>0.982695186476931</v>
      </c>
      <c r="AQ166" s="70" t="n">
        <f aca="false">AVERAGE(AC166:AN166)</f>
        <v>0.965074326043504</v>
      </c>
      <c r="AR166" s="70" t="n">
        <f aca="false">AVERAGE(E166:G166)</f>
        <v>0.991337468915361</v>
      </c>
      <c r="AS166" s="70" t="n">
        <f aca="false">AVERAGE(H166:J166)</f>
        <v>0.712778408726573</v>
      </c>
      <c r="AT166" s="70" t="n">
        <f aca="false">AVERAGE(K166:M166)</f>
        <v>0.991829063818425</v>
      </c>
      <c r="AU166" s="70" t="n">
        <f aca="false">AVERAGE(N166:P166)</f>
        <v>0.99986556730381</v>
      </c>
      <c r="AV166" s="70" t="n">
        <f aca="false">AVERAGE(Q166:S166)</f>
        <v>0.995861844988669</v>
      </c>
      <c r="AW166" s="70" t="n">
        <f aca="false">AVERAGE(T166:V166)</f>
        <v>0.986357595089681</v>
      </c>
      <c r="AX166" s="70" t="n">
        <f aca="false">AVERAGE(W166:Y166)</f>
        <v>0.9949498132476</v>
      </c>
      <c r="AY166" s="70" t="n">
        <f aca="false">AVERAGE(Z166:AB166)</f>
        <v>0.953611492581777</v>
      </c>
      <c r="AZ166" s="70" t="n">
        <f aca="false">AVERAGE(AC166:AE166)</f>
        <v>0.965074326043504</v>
      </c>
    </row>
    <row r="167" customFormat="false" ht="12.75" hidden="true" customHeight="false" outlineLevel="0" collapsed="false">
      <c r="A167" s="69" t="s">
        <v>12</v>
      </c>
      <c r="B167" s="69" t="n">
        <v>1</v>
      </c>
      <c r="C167" s="69" t="n">
        <v>157</v>
      </c>
      <c r="D167" s="70" t="n">
        <f aca="false">OphrsIn!D166/LinhrsIn!D167</f>
        <v>0.998378816536071</v>
      </c>
      <c r="E167" s="70" t="n">
        <f aca="false">OphrsIn!E166/LinhrsIn!E167</f>
        <v>0.992469069392146</v>
      </c>
      <c r="F167" s="70" t="n">
        <f aca="false">OphrsIn!F166/LinhrsIn!F167</f>
        <v>0.999425287356322</v>
      </c>
      <c r="G167" s="70" t="n">
        <f aca="false">OphrsIn!G166/LinhrsIn!G167</f>
        <v>0.998860723440615</v>
      </c>
      <c r="H167" s="70" t="n">
        <f aca="false">OphrsIn!H166/LinhrsIn!H167</f>
        <v>0.894375268355517</v>
      </c>
      <c r="I167" s="70" t="n">
        <v>0.390953150242326</v>
      </c>
      <c r="J167" s="70" t="n">
        <f aca="false">OphrsIn!J166/LinhrsIn!J167</f>
        <v>0.00208333333333333</v>
      </c>
      <c r="K167" s="70" t="n">
        <f aca="false">OphrsIn!K166/LinhrsIn!K167</f>
        <v>0</v>
      </c>
      <c r="L167" s="70" t="n">
        <f aca="false">OphrsIn!L166/LinhrsIn!L167</f>
        <v>0.028125</v>
      </c>
      <c r="M167" s="70" t="n">
        <f aca="false">OphrsIn!M166/LinhrsIn!M167</f>
        <v>0.412894775141901</v>
      </c>
      <c r="N167" s="70" t="n">
        <f aca="false">OphrsIn!N166/LinhrsIn!N167</f>
        <v>0.959040689841013</v>
      </c>
      <c r="O167" s="70" t="n">
        <f aca="false">OphrsIn!O166/LinhrsIn!O167</f>
        <v>0.999583333333333</v>
      </c>
      <c r="P167" s="70" t="n">
        <f aca="false">OphrsIn!P166/LinhrsIn!P167</f>
        <v>0.991934399784917</v>
      </c>
      <c r="Q167" s="70" t="n">
        <f aca="false">OphrsIn!Q166/LinhrsIn!Q167</f>
        <v>0.99946171443951</v>
      </c>
      <c r="R167" s="70" t="n">
        <f aca="false">OphrsIn!R166/LinhrsIn!R167</f>
        <v>0.957551385165326</v>
      </c>
      <c r="S167" s="70" t="n">
        <f aca="false">OphrsIn!S166/LinhrsIn!S167</f>
        <v>0.902000540686672</v>
      </c>
      <c r="T167" s="70" t="n">
        <f aca="false">OphrsIn!T166/LinhrsIn!T167</f>
        <v>0.983744474547269</v>
      </c>
      <c r="U167" s="70" t="n">
        <f aca="false">OphrsIn!U166/LinhrsIn!U167</f>
        <v>0.928922908693275</v>
      </c>
      <c r="V167" s="70" t="n">
        <f aca="false">OphrsIn!V166/LinhrsIn!V167</f>
        <v>1</v>
      </c>
      <c r="W167" s="70" t="n">
        <f aca="false">OphrsIn!W166/LinhrsIn!W167</f>
        <v>0.996908186584218</v>
      </c>
      <c r="X167" s="70" t="n">
        <f aca="false">OphrsIn!X166/LinhrsIn!X167</f>
        <v>0.966339033257035</v>
      </c>
      <c r="Y167" s="70" t="n">
        <f aca="false">OphrsIn!Y166/LinhrsIn!Y167</f>
        <v>0.981601123595506</v>
      </c>
      <c r="Z167" s="70" t="n">
        <f aca="false">OphrsIn!Z166/LinhrsIn!Z167</f>
        <v>0.953335126412049</v>
      </c>
      <c r="AA167" s="70" t="n">
        <f aca="false">OphrsIn!AA166/LinhrsIn!AA167</f>
        <v>0.97152382275316</v>
      </c>
      <c r="AB167" s="70" t="n">
        <f aca="false">OphrsIn!AB166/LinhrsIn!AB167</f>
        <v>0.989034790848788</v>
      </c>
      <c r="AC167" s="70" t="n">
        <f aca="false">IF(LinhrsIn!AC167&gt;0,OphrsIn!AC166/LinhrsIn!AC167,0)</f>
        <v>0.910728690508201</v>
      </c>
      <c r="AD167" s="70" t="n">
        <f aca="false">IF(LinhrsIn!AD167&gt;0,OphrsIn!AD166/LinhrsIn!AD167,0)</f>
        <v>0.991941501268468</v>
      </c>
      <c r="AE167" s="70" t="n">
        <f aca="false">IF(LinhrsIn!AE167&gt;0,OphrsIn!AE166/LinhrsIn!AE167,0)</f>
        <v>0.971331756796625</v>
      </c>
      <c r="AF167" s="70"/>
      <c r="AG167" s="70"/>
      <c r="AH167" s="70"/>
      <c r="AI167" s="70"/>
      <c r="AJ167" s="70"/>
      <c r="AK167" s="70"/>
      <c r="AL167" s="70"/>
      <c r="AM167" s="70"/>
      <c r="AN167" s="70"/>
      <c r="AO167" s="70" t="n">
        <f aca="false">AVERAGE(E167:P167)</f>
        <v>0.639145419185119</v>
      </c>
      <c r="AP167" s="70" t="n">
        <f aca="false">AVERAGE(Q167:AB167)</f>
        <v>0.969201925581901</v>
      </c>
      <c r="AQ167" s="70" t="n">
        <f aca="false">AVERAGE(AC167:AN167)</f>
        <v>0.958000649524431</v>
      </c>
      <c r="AR167" s="70" t="n">
        <f aca="false">AVERAGE(E167:G167)</f>
        <v>0.996918360063028</v>
      </c>
      <c r="AS167" s="70" t="n">
        <f aca="false">AVERAGE(H167:J167)</f>
        <v>0.429137250643726</v>
      </c>
      <c r="AT167" s="70" t="n">
        <f aca="false">AVERAGE(K167:M167)</f>
        <v>0.147006591713967</v>
      </c>
      <c r="AU167" s="70" t="n">
        <f aca="false">AVERAGE(N167:P167)</f>
        <v>0.983519474319755</v>
      </c>
      <c r="AV167" s="70" t="n">
        <f aca="false">AVERAGE(Q167:S167)</f>
        <v>0.953004546763836</v>
      </c>
      <c r="AW167" s="70" t="n">
        <f aca="false">AVERAGE(T167:V167)</f>
        <v>0.970889127746848</v>
      </c>
      <c r="AX167" s="70" t="n">
        <f aca="false">AVERAGE(W167:Y167)</f>
        <v>0.98161611447892</v>
      </c>
      <c r="AY167" s="70" t="n">
        <f aca="false">AVERAGE(Z167:AB167)</f>
        <v>0.971297913337999</v>
      </c>
      <c r="AZ167" s="70" t="n">
        <f aca="false">AVERAGE(AC167:AE167)</f>
        <v>0.958000649524431</v>
      </c>
    </row>
    <row r="168" customFormat="false" ht="12.75" hidden="true" customHeight="false" outlineLevel="0" collapsed="false">
      <c r="A168" s="69" t="s">
        <v>12</v>
      </c>
      <c r="B168" s="69" t="n">
        <v>1</v>
      </c>
      <c r="C168" s="69" t="n">
        <v>158</v>
      </c>
      <c r="D168" s="70" t="n">
        <f aca="false">OphrsIn!D167/LinhrsIn!D168</f>
        <v>0.984735917871133</v>
      </c>
      <c r="E168" s="70" t="n">
        <f aca="false">OphrsIn!E167/LinhrsIn!E168</f>
        <v>0.999580595554313</v>
      </c>
      <c r="F168" s="70" t="n">
        <f aca="false">OphrsIn!F167/LinhrsIn!F168</f>
        <v>0.999424211890024</v>
      </c>
      <c r="G168" s="70" t="n">
        <f aca="false">OphrsIn!G167/LinhrsIn!G168</f>
        <v>0.973181169757489</v>
      </c>
      <c r="H168" s="70" t="n">
        <f aca="false">OphrsIn!H167/LinhrsIn!H168</f>
        <v>0.812482107071285</v>
      </c>
      <c r="I168" s="70" t="n">
        <v>0.991372337557293</v>
      </c>
      <c r="J168" s="70" t="n">
        <f aca="false">OphrsIn!J167/LinhrsIn!J168</f>
        <v>0.986375642986237</v>
      </c>
      <c r="K168" s="70" t="n">
        <f aca="false">OphrsIn!K167/LinhrsIn!K168</f>
        <v>0.989240080699395</v>
      </c>
      <c r="L168" s="70" t="n">
        <f aca="false">OphrsIn!L167/LinhrsIn!L168</f>
        <v>0.999594265620774</v>
      </c>
      <c r="M168" s="70" t="n">
        <f aca="false">OphrsIn!M167/LinhrsIn!M168</f>
        <v>0.968324534592943</v>
      </c>
      <c r="N168" s="70" t="n">
        <f aca="false">OphrsIn!N167/LinhrsIn!N168</f>
        <v>0.981984404409788</v>
      </c>
      <c r="O168" s="70" t="n">
        <f aca="false">OphrsIn!O167/LinhrsIn!O168</f>
        <v>0.958744270037505</v>
      </c>
      <c r="P168" s="70" t="n">
        <f aca="false">OphrsIn!P167/LinhrsIn!P168</f>
        <v>0.848970251716247</v>
      </c>
      <c r="Q168" s="70" t="n">
        <f aca="false">OphrsIn!Q167/LinhrsIn!Q168</f>
        <v>0.608795051102743</v>
      </c>
      <c r="R168" s="70" t="n">
        <f aca="false">OphrsIn!R167/LinhrsIn!R168</f>
        <v>0.938078185616234</v>
      </c>
      <c r="S168" s="70" t="n">
        <f aca="false">OphrsIn!S167/LinhrsIn!S168</f>
        <v>1</v>
      </c>
      <c r="T168" s="70" t="n">
        <f aca="false">OphrsIn!T167/LinhrsIn!T168</f>
        <v>0.93238533389098</v>
      </c>
      <c r="U168" s="70" t="n">
        <f aca="false">OphrsIn!U167/LinhrsIn!U168</f>
        <v>0.831201686577653</v>
      </c>
      <c r="V168" s="70" t="n">
        <f aca="false">OphrsIn!V167/LinhrsIn!V168</f>
        <v>0.886038270729979</v>
      </c>
      <c r="W168" s="70" t="n">
        <f aca="false">OphrsIn!W167/LinhrsIn!W168</f>
        <v>0.999327866648743</v>
      </c>
      <c r="X168" s="70" t="n">
        <f aca="false">OphrsIn!X167/LinhrsIn!X168</f>
        <v>0.999461424532112</v>
      </c>
      <c r="Y168" s="70" t="n">
        <f aca="false">OphrsIn!Y167/LinhrsIn!Y168</f>
        <v>0.993679775280899</v>
      </c>
      <c r="Z168" s="70" t="n">
        <f aca="false">OphrsIn!Z167/LinhrsIn!Z168</f>
        <v>0.997175901022055</v>
      </c>
      <c r="AA168" s="70" t="n">
        <f aca="false">OphrsIn!AA167/LinhrsIn!AA168</f>
        <v>0.999444367273232</v>
      </c>
      <c r="AB168" s="70" t="n">
        <f aca="false">OphrsIn!AB167/LinhrsIn!AB168</f>
        <v>0.981724651414647</v>
      </c>
      <c r="AC168" s="70" t="n">
        <f aca="false">IF(LinhrsIn!AC168&gt;0,OphrsIn!AC167/LinhrsIn!AC168,0)</f>
        <v>0.997715053763441</v>
      </c>
      <c r="AD168" s="70" t="n">
        <f aca="false">IF(LinhrsIn!AD168&gt;0,OphrsIn!AD167/LinhrsIn!AD168,0)</f>
        <v>0.995084165052883</v>
      </c>
      <c r="AE168" s="70" t="n">
        <f aca="false">IF(LinhrsIn!AE168&gt;0,OphrsIn!AE167/LinhrsIn!AE168,0)</f>
        <v>0.983442963803043</v>
      </c>
      <c r="AF168" s="70"/>
      <c r="AG168" s="70"/>
      <c r="AH168" s="70"/>
      <c r="AI168" s="70"/>
      <c r="AJ168" s="70"/>
      <c r="AK168" s="70"/>
      <c r="AL168" s="70"/>
      <c r="AM168" s="70"/>
      <c r="AN168" s="70"/>
      <c r="AO168" s="70" t="n">
        <f aca="false">AVERAGE(E168:P168)</f>
        <v>0.959106155991108</v>
      </c>
      <c r="AP168" s="70" t="n">
        <f aca="false">AVERAGE(Q168:AB168)</f>
        <v>0.930609376174107</v>
      </c>
      <c r="AQ168" s="70" t="n">
        <f aca="false">AVERAGE(AC168:AN168)</f>
        <v>0.992080727539789</v>
      </c>
      <c r="AR168" s="70" t="n">
        <f aca="false">AVERAGE(E168:G168)</f>
        <v>0.990728659067276</v>
      </c>
      <c r="AS168" s="70" t="n">
        <f aca="false">AVERAGE(H168:J168)</f>
        <v>0.930076695871605</v>
      </c>
      <c r="AT168" s="70" t="n">
        <f aca="false">AVERAGE(K168:M168)</f>
        <v>0.985719626971037</v>
      </c>
      <c r="AU168" s="70" t="n">
        <f aca="false">AVERAGE(N168:P168)</f>
        <v>0.929899642054513</v>
      </c>
      <c r="AV168" s="70" t="n">
        <f aca="false">AVERAGE(Q168:S168)</f>
        <v>0.848957745572993</v>
      </c>
      <c r="AW168" s="70" t="n">
        <f aca="false">AVERAGE(T168:V168)</f>
        <v>0.883208430399537</v>
      </c>
      <c r="AX168" s="70" t="n">
        <f aca="false">AVERAGE(W168:Y168)</f>
        <v>0.997489688820585</v>
      </c>
      <c r="AY168" s="70" t="n">
        <f aca="false">AVERAGE(Z168:AB168)</f>
        <v>0.992781639903312</v>
      </c>
      <c r="AZ168" s="70" t="n">
        <f aca="false">AVERAGE(AC168:AE168)</f>
        <v>0.992080727539789</v>
      </c>
    </row>
    <row r="169" customFormat="false" ht="12.75" hidden="true" customHeight="false" outlineLevel="0" collapsed="false">
      <c r="A169" s="69" t="s">
        <v>12</v>
      </c>
      <c r="B169" s="69" t="n">
        <v>1</v>
      </c>
      <c r="C169" s="69" t="n">
        <v>159</v>
      </c>
      <c r="D169" s="70" t="n">
        <f aca="false">OphrsIn!D168/LinhrsIn!D169</f>
        <v>0.814534648115629</v>
      </c>
      <c r="E169" s="70" t="n">
        <f aca="false">OphrsIn!E168/LinhrsIn!E169</f>
        <v>0.996905690838154</v>
      </c>
      <c r="F169" s="70" t="n">
        <f aca="false">OphrsIn!F168/LinhrsIn!F169</f>
        <v>1</v>
      </c>
      <c r="G169" s="70" t="n">
        <f aca="false">OphrsIn!G168/LinhrsIn!G169</f>
        <v>0.999429874572406</v>
      </c>
      <c r="H169" s="70" t="n">
        <f aca="false">OphrsIn!H168/LinhrsIn!H169</f>
        <v>0.838958393948211</v>
      </c>
      <c r="I169" s="70" t="n">
        <v>0.955621301775148</v>
      </c>
      <c r="J169" s="70" t="n">
        <f aca="false">OphrsIn!J168/LinhrsIn!J169</f>
        <v>1.0009735744089</v>
      </c>
      <c r="K169" s="70" t="n">
        <f aca="false">OphrsIn!K168/LinhrsIn!K169</f>
        <v>0.988431530804412</v>
      </c>
      <c r="L169" s="70" t="n">
        <f aca="false">OphrsIn!L168/LinhrsIn!L169</f>
        <v>1</v>
      </c>
      <c r="M169" s="70" t="n">
        <f aca="false">OphrsIn!M168/LinhrsIn!M169</f>
        <v>0.999861072520145</v>
      </c>
      <c r="N169" s="70" t="n">
        <f aca="false">OphrsIn!N168/LinhrsIn!N169</f>
        <v>0.999731110513579</v>
      </c>
      <c r="O169" s="70" t="n">
        <f aca="false">OphrsIn!O168/LinhrsIn!O169</f>
        <v>1</v>
      </c>
      <c r="P169" s="70" t="n">
        <f aca="false">OphrsIn!P168/LinhrsIn!P169</f>
        <v>0.504056246619795</v>
      </c>
      <c r="Q169" s="70" t="n">
        <f aca="false">OphrsIn!Q168/LinhrsIn!Q169</f>
        <v>0.769593956562795</v>
      </c>
      <c r="R169" s="70" t="n">
        <f aca="false">OphrsIn!R168/LinhrsIn!R169</f>
        <v>0.99106344950849</v>
      </c>
      <c r="S169" s="70" t="n">
        <f aca="false">OphrsIn!S168/LinhrsIn!S169</f>
        <v>1</v>
      </c>
      <c r="T169" s="70" t="n">
        <f aca="false">OphrsIn!T168/LinhrsIn!T169</f>
        <v>1</v>
      </c>
      <c r="U169" s="70" t="n">
        <f aca="false">OphrsIn!U168/LinhrsIn!U169</f>
        <v>1</v>
      </c>
      <c r="V169" s="70" t="n">
        <f aca="false">OphrsIn!V168/LinhrsIn!V169</f>
        <v>1</v>
      </c>
      <c r="W169" s="70" t="n">
        <f aca="false">OphrsIn!W168/LinhrsIn!W169</f>
        <v>0.999865573329749</v>
      </c>
      <c r="X169" s="70" t="n">
        <f aca="false">OphrsIn!X168/LinhrsIn!X169</f>
        <v>0.90803823885822</v>
      </c>
      <c r="Y169" s="70" t="n">
        <f aca="false">OphrsIn!Y168/LinhrsIn!Y169</f>
        <v>0.995365168539326</v>
      </c>
      <c r="Z169" s="70" t="n">
        <f aca="false">OphrsIn!Z168/LinhrsIn!Z169</f>
        <v>0.999865501008742</v>
      </c>
      <c r="AA169" s="70" t="n">
        <f aca="false">OphrsIn!AA168/LinhrsIn!AA169</f>
        <v>1</v>
      </c>
      <c r="AB169" s="70" t="n">
        <f aca="false">OphrsIn!AB168/LinhrsIn!AB169</f>
        <v>0.990794639231082</v>
      </c>
      <c r="AC169" s="70" t="n">
        <f aca="false">IF(LinhrsIn!AC169&gt;0,OphrsIn!AC168/LinhrsIn!AC169,0)</f>
        <v>0.978626159430031</v>
      </c>
      <c r="AD169" s="70" t="n">
        <f aca="false">IF(LinhrsIn!AD169&gt;0,OphrsIn!AD168/LinhrsIn!AD169,0)</f>
        <v>0.972188995215311</v>
      </c>
      <c r="AE169" s="70" t="n">
        <f aca="false">IF(LinhrsIn!AE169&gt;0,OphrsIn!AE168/LinhrsIn!AE169,0)</f>
        <v>0.849664228594476</v>
      </c>
      <c r="AF169" s="70"/>
      <c r="AG169" s="70"/>
      <c r="AH169" s="70"/>
      <c r="AI169" s="70"/>
      <c r="AJ169" s="70"/>
      <c r="AK169" s="70"/>
      <c r="AL169" s="70"/>
      <c r="AM169" s="70"/>
      <c r="AN169" s="70"/>
      <c r="AO169" s="70" t="n">
        <f aca="false">AVERAGE(E169:P169)</f>
        <v>0.940330733000062</v>
      </c>
      <c r="AP169" s="70" t="n">
        <f aca="false">AVERAGE(Q169:AB169)</f>
        <v>0.971215543919867</v>
      </c>
      <c r="AQ169" s="70" t="n">
        <f aca="false">AVERAGE(AC169:AN169)</f>
        <v>0.933493127746606</v>
      </c>
      <c r="AR169" s="70" t="n">
        <f aca="false">AVERAGE(E169:G169)</f>
        <v>0.99877852180352</v>
      </c>
      <c r="AS169" s="70" t="n">
        <f aca="false">AVERAGE(H169:J169)</f>
        <v>0.931851090044087</v>
      </c>
      <c r="AT169" s="70" t="n">
        <f aca="false">AVERAGE(K169:M169)</f>
        <v>0.996097534441519</v>
      </c>
      <c r="AU169" s="70" t="n">
        <f aca="false">AVERAGE(N169:P169)</f>
        <v>0.834595785711125</v>
      </c>
      <c r="AV169" s="70" t="n">
        <f aca="false">AVERAGE(Q169:S169)</f>
        <v>0.920219135357095</v>
      </c>
      <c r="AW169" s="70" t="n">
        <f aca="false">AVERAGE(T169:V169)</f>
        <v>1</v>
      </c>
      <c r="AX169" s="70" t="n">
        <f aca="false">AVERAGE(W169:Y169)</f>
        <v>0.967756326909098</v>
      </c>
      <c r="AY169" s="70" t="n">
        <f aca="false">AVERAGE(Z169:AB169)</f>
        <v>0.996886713413275</v>
      </c>
      <c r="AZ169" s="70" t="n">
        <f aca="false">AVERAGE(AC169:AE169)</f>
        <v>0.933493127746606</v>
      </c>
    </row>
    <row r="170" customFormat="false" ht="12.75" hidden="true" customHeight="false" outlineLevel="0" collapsed="false">
      <c r="A170" s="69" t="s">
        <v>12</v>
      </c>
      <c r="B170" s="69" t="n">
        <v>1</v>
      </c>
      <c r="C170" s="69" t="n">
        <v>160</v>
      </c>
      <c r="D170" s="70" t="n">
        <f aca="false">OphrsIn!D169/LinhrsIn!D170</f>
        <v>0.999594758881535</v>
      </c>
      <c r="E170" s="70" t="n">
        <f aca="false">OphrsIn!E169/LinhrsIn!E170</f>
        <v>0.983187626092804</v>
      </c>
      <c r="F170" s="70" t="n">
        <f aca="false">OphrsIn!F169/LinhrsIn!F170</f>
        <v>0.978438982319966</v>
      </c>
      <c r="G170" s="70" t="n">
        <f aca="false">OphrsIn!G169/LinhrsIn!G170</f>
        <v>1</v>
      </c>
      <c r="H170" s="70" t="n">
        <f aca="false">OphrsIn!H169/LinhrsIn!H170</f>
        <v>0.894690909090909</v>
      </c>
      <c r="I170" s="70" t="n">
        <v>0.889755310567357</v>
      </c>
      <c r="J170" s="70" t="n">
        <f aca="false">OphrsIn!J169/LinhrsIn!J170</f>
        <v>0.993471315460481</v>
      </c>
      <c r="K170" s="70" t="n">
        <f aca="false">OphrsIn!K169/LinhrsIn!K170</f>
        <v>0.987760591795562</v>
      </c>
      <c r="L170" s="70" t="n">
        <f aca="false">OphrsIn!L169/LinhrsIn!L170</f>
        <v>0.97971328103868</v>
      </c>
      <c r="M170" s="70" t="n">
        <f aca="false">OphrsIn!M169/LinhrsIn!M170</f>
        <v>0.986662961933871</v>
      </c>
      <c r="N170" s="70" t="n">
        <f aca="false">OphrsIn!N169/LinhrsIn!N170</f>
        <v>0.999462221027158</v>
      </c>
      <c r="O170" s="70" t="n">
        <f aca="false">OphrsIn!O169/LinhrsIn!O170</f>
        <v>0.999861111111111</v>
      </c>
      <c r="P170" s="70" t="n">
        <f aca="false">OphrsIn!P169/LinhrsIn!P170</f>
        <v>0.975537634408602</v>
      </c>
      <c r="Q170" s="70" t="n">
        <f aca="false">OphrsIn!Q169/LinhrsIn!Q170</f>
        <v>0.99852090896867</v>
      </c>
      <c r="R170" s="70" t="n">
        <f aca="false">OphrsIn!R169/LinhrsIn!R170</f>
        <v>0.989574024426571</v>
      </c>
      <c r="S170" s="70" t="n">
        <f aca="false">OphrsIn!S169/LinhrsIn!S170</f>
        <v>0.99986546481905</v>
      </c>
      <c r="T170" s="70" t="n">
        <f aca="false">OphrsIn!T169/LinhrsIn!T170</f>
        <v>0.996095384186306</v>
      </c>
      <c r="U170" s="70" t="n">
        <f aca="false">OphrsIn!U169/LinhrsIn!U170</f>
        <v>0.959244264507422</v>
      </c>
      <c r="V170" s="70" t="n">
        <f aca="false">OphrsIn!V169/LinhrsIn!V170</f>
        <v>0.929029559397657</v>
      </c>
      <c r="W170" s="70" t="n">
        <f aca="false">OphrsIn!W169/LinhrsIn!W170</f>
        <v>0.97708277163656</v>
      </c>
      <c r="X170" s="70" t="n">
        <f aca="false">OphrsIn!X169/LinhrsIn!X170</f>
        <v>0.987208832637673</v>
      </c>
      <c r="Y170" s="70" t="n">
        <f aca="false">OphrsIn!Y169/LinhrsIn!Y170</f>
        <v>0.988623595505618</v>
      </c>
      <c r="Z170" s="70" t="n">
        <f aca="false">OphrsIn!Z169/LinhrsIn!Z170</f>
        <v>0.943091618458227</v>
      </c>
      <c r="AA170" s="70" t="n">
        <f aca="false">OphrsIn!AA169/LinhrsIn!AA170</f>
        <v>0.859147103764412</v>
      </c>
      <c r="AB170" s="70" t="n">
        <f aca="false">OphrsIn!AB169/LinhrsIn!AB170</f>
        <v>0.998510897522675</v>
      </c>
      <c r="AC170" s="70" t="n">
        <f aca="false">IF(LinhrsIn!AC170&gt;0,OphrsIn!AC169/LinhrsIn!AC170,0)</f>
        <v>0.996504906573464</v>
      </c>
      <c r="AD170" s="70" t="n">
        <f aca="false">IF(LinhrsIn!AD170&gt;0,OphrsIn!AD169/LinhrsIn!AD170,0)</f>
        <v>0.984954565767913</v>
      </c>
      <c r="AE170" s="70" t="n">
        <f aca="false">IF(LinhrsIn!AE170&gt;0,OphrsIn!AE169/LinhrsIn!AE170,0)</f>
        <v>0.981404680255153</v>
      </c>
      <c r="AF170" s="70"/>
      <c r="AG170" s="70"/>
      <c r="AH170" s="70"/>
      <c r="AI170" s="70"/>
      <c r="AJ170" s="70"/>
      <c r="AK170" s="70"/>
      <c r="AL170" s="70"/>
      <c r="AM170" s="70"/>
      <c r="AN170" s="70"/>
      <c r="AO170" s="70" t="n">
        <f aca="false">AVERAGE(E170:P170)</f>
        <v>0.972378495403875</v>
      </c>
      <c r="AP170" s="70" t="n">
        <f aca="false">AVERAGE(Q170:AB170)</f>
        <v>0.968832868819237</v>
      </c>
      <c r="AQ170" s="70" t="n">
        <f aca="false">AVERAGE(AC170:AN170)</f>
        <v>0.987621384198844</v>
      </c>
      <c r="AR170" s="70" t="n">
        <f aca="false">AVERAGE(E170:G170)</f>
        <v>0.987208869470923</v>
      </c>
      <c r="AS170" s="70" t="n">
        <f aca="false">AVERAGE(H170:J170)</f>
        <v>0.925972511706249</v>
      </c>
      <c r="AT170" s="70" t="n">
        <f aca="false">AVERAGE(K170:M170)</f>
        <v>0.984712278256037</v>
      </c>
      <c r="AU170" s="70" t="n">
        <f aca="false">AVERAGE(N170:P170)</f>
        <v>0.99162032218229</v>
      </c>
      <c r="AV170" s="70" t="n">
        <f aca="false">AVERAGE(Q170:S170)</f>
        <v>0.995986799404764</v>
      </c>
      <c r="AW170" s="70" t="n">
        <f aca="false">AVERAGE(T170:V170)</f>
        <v>0.961456402697129</v>
      </c>
      <c r="AX170" s="70" t="n">
        <f aca="false">AVERAGE(W170:Y170)</f>
        <v>0.984305066593284</v>
      </c>
      <c r="AY170" s="70" t="n">
        <f aca="false">AVERAGE(Z170:AB170)</f>
        <v>0.933583206581771</v>
      </c>
      <c r="AZ170" s="70" t="n">
        <f aca="false">AVERAGE(AC170:AE170)</f>
        <v>0.987621384198844</v>
      </c>
    </row>
    <row r="171" customFormat="false" ht="12.75" hidden="true" customHeight="false" outlineLevel="0" collapsed="false">
      <c r="A171" s="69" t="s">
        <v>12</v>
      </c>
      <c r="B171" s="69" t="n">
        <v>1</v>
      </c>
      <c r="C171" s="69" t="n">
        <v>161</v>
      </c>
      <c r="D171" s="70" t="n">
        <f aca="false">OphrsIn!D170/LinhrsIn!D171</f>
        <v>0.930578065910319</v>
      </c>
      <c r="E171" s="70" t="n">
        <f aca="false">OphrsIn!E170/LinhrsIn!E171</f>
        <v>0.971344006457689</v>
      </c>
      <c r="F171" s="70" t="n">
        <f aca="false">OphrsIn!F170/LinhrsIn!F171</f>
        <v>1</v>
      </c>
      <c r="G171" s="70" t="n">
        <f aca="false">OphrsIn!G170/LinhrsIn!G171</f>
        <v>0.930189485681721</v>
      </c>
      <c r="H171" s="70" t="n">
        <f aca="false">OphrsIn!H170/LinhrsIn!H171</f>
        <v>0.82378223495702</v>
      </c>
      <c r="I171" s="70" t="n">
        <v>0.827315753887762</v>
      </c>
      <c r="J171" s="70" t="n">
        <f aca="false">OphrsIn!J170/LinhrsIn!J171</f>
        <v>0.796541625993585</v>
      </c>
      <c r="K171" s="70" t="n">
        <f aca="false">OphrsIn!K170/LinhrsIn!K171</f>
        <v>0.951035781544256</v>
      </c>
      <c r="L171" s="70" t="n">
        <f aca="false">OphrsIn!L170/LinhrsIn!L171</f>
        <v>0.998782632219667</v>
      </c>
      <c r="M171" s="70" t="n">
        <f aca="false">OphrsIn!M170/LinhrsIn!M171</f>
        <v>0.999722029186935</v>
      </c>
      <c r="N171" s="70" t="n">
        <f aca="false">OphrsIn!N170/LinhrsIn!N171</f>
        <v>0.985474108944183</v>
      </c>
      <c r="O171" s="70" t="n">
        <f aca="false">OphrsIn!O170/LinhrsIn!O171</f>
        <v>0.953698553948832</v>
      </c>
      <c r="P171" s="70" t="n">
        <f aca="false">OphrsIn!P170/LinhrsIn!P171</f>
        <v>0.960747412286598</v>
      </c>
      <c r="Q171" s="70" t="n">
        <f aca="false">OphrsIn!Q170/LinhrsIn!Q171</f>
        <v>0.883360302049623</v>
      </c>
      <c r="R171" s="70" t="n">
        <f aca="false">OphrsIn!R170/LinhrsIn!R171</f>
        <v>0.904107542942494</v>
      </c>
      <c r="S171" s="70" t="n">
        <f aca="false">OphrsIn!S170/LinhrsIn!S171</f>
        <v>0.923563450410443</v>
      </c>
      <c r="T171" s="70" t="n">
        <f aca="false">OphrsIn!T170/LinhrsIn!T171</f>
        <v>0.952631578947369</v>
      </c>
      <c r="U171" s="70" t="n">
        <f aca="false">OphrsIn!U170/LinhrsIn!U171</f>
        <v>1</v>
      </c>
      <c r="V171" s="70" t="n">
        <f aca="false">OphrsIn!V170/LinhrsIn!V171</f>
        <v>0.950815103803818</v>
      </c>
      <c r="W171" s="70" t="n">
        <f aca="false">OphrsIn!W170/LinhrsIn!W171</f>
        <v>0.999058886797526</v>
      </c>
      <c r="X171" s="70" t="n">
        <f aca="false">OphrsIn!X170/LinhrsIn!X171</f>
        <v>0.992459943449576</v>
      </c>
      <c r="Y171" s="70" t="n">
        <f aca="false">OphrsIn!Y170/LinhrsIn!Y171</f>
        <v>0.996207865168539</v>
      </c>
      <c r="Z171" s="70" t="n">
        <f aca="false">OphrsIn!Z170/LinhrsIn!Z171</f>
        <v>0.999865501008742</v>
      </c>
      <c r="AA171" s="70" t="n">
        <f aca="false">OphrsIn!AA170/LinhrsIn!AA171</f>
        <v>0.999861111111111</v>
      </c>
      <c r="AB171" s="70" t="n">
        <f aca="false">OphrsIn!AB170/LinhrsIn!AB171</f>
        <v>0.996209557330445</v>
      </c>
      <c r="AC171" s="70" t="n">
        <f aca="false">IF(LinhrsIn!AC171&gt;0,OphrsIn!AC170/LinhrsIn!AC171,0)</f>
        <v>0.980373706143299</v>
      </c>
      <c r="AD171" s="70" t="n">
        <f aca="false">IF(LinhrsIn!AD171&gt;0,OphrsIn!AD170/LinhrsIn!AD171,0)</f>
        <v>0.947344868735084</v>
      </c>
      <c r="AE171" s="70" t="n">
        <f aca="false">IF(LinhrsIn!AE171&gt;0,OphrsIn!AE170/LinhrsIn!AE171,0)</f>
        <v>0.930191163723226</v>
      </c>
      <c r="AF171" s="70"/>
      <c r="AG171" s="70"/>
      <c r="AH171" s="70"/>
      <c r="AI171" s="70"/>
      <c r="AJ171" s="70"/>
      <c r="AK171" s="70"/>
      <c r="AL171" s="70"/>
      <c r="AM171" s="70"/>
      <c r="AN171" s="70"/>
      <c r="AO171" s="70" t="n">
        <f aca="false">AVERAGE(E171:P171)</f>
        <v>0.933219468759021</v>
      </c>
      <c r="AP171" s="70" t="n">
        <f aca="false">AVERAGE(Q171:AB171)</f>
        <v>0.966511736918307</v>
      </c>
      <c r="AQ171" s="70" t="n">
        <f aca="false">AVERAGE(AC171:AN171)</f>
        <v>0.95263657953387</v>
      </c>
      <c r="AR171" s="70" t="n">
        <f aca="false">AVERAGE(E171:G171)</f>
        <v>0.967177830713137</v>
      </c>
      <c r="AS171" s="70" t="n">
        <f aca="false">AVERAGE(H171:J171)</f>
        <v>0.815879871612789</v>
      </c>
      <c r="AT171" s="70" t="n">
        <f aca="false">AVERAGE(K171:M171)</f>
        <v>0.983180147650286</v>
      </c>
      <c r="AU171" s="70" t="n">
        <f aca="false">AVERAGE(N171:P171)</f>
        <v>0.966640025059871</v>
      </c>
      <c r="AV171" s="70" t="n">
        <f aca="false">AVERAGE(Q171:S171)</f>
        <v>0.90367709846752</v>
      </c>
      <c r="AW171" s="70" t="n">
        <f aca="false">AVERAGE(T171:V171)</f>
        <v>0.967815560917062</v>
      </c>
      <c r="AX171" s="70" t="n">
        <f aca="false">AVERAGE(W171:Y171)</f>
        <v>0.995908898471881</v>
      </c>
      <c r="AY171" s="70" t="n">
        <f aca="false">AVERAGE(Z171:AB171)</f>
        <v>0.998645389816766</v>
      </c>
      <c r="AZ171" s="70" t="n">
        <f aca="false">AVERAGE(AC171:AE171)</f>
        <v>0.95263657953387</v>
      </c>
    </row>
    <row r="172" customFormat="false" ht="12.75" hidden="true" customHeight="false" outlineLevel="0" collapsed="false">
      <c r="A172" s="69" t="s">
        <v>12</v>
      </c>
      <c r="B172" s="69" t="n">
        <v>1</v>
      </c>
      <c r="C172" s="69" t="n">
        <v>162</v>
      </c>
      <c r="D172" s="70" t="n">
        <f aca="false">OphrsIn!D171/LinhrsIn!D172</f>
        <v>0.735095764769355</v>
      </c>
      <c r="E172" s="70" t="n">
        <f aca="false">OphrsIn!E171/LinhrsIn!E172</f>
        <v>0.992058150491318</v>
      </c>
      <c r="F172" s="70" t="n">
        <f aca="false">OphrsIn!F171/LinhrsIn!F172</f>
        <v>0.99683908045977</v>
      </c>
      <c r="G172" s="70" t="n">
        <f aca="false">OphrsIn!G171/LinhrsIn!G172</f>
        <v>0.999573621375782</v>
      </c>
      <c r="H172" s="70" t="n">
        <f aca="false">OphrsIn!H171/LinhrsIn!H172</f>
        <v>0.90974212034384</v>
      </c>
      <c r="I172" s="70" t="n">
        <v>1.0002690703619</v>
      </c>
      <c r="J172" s="70" t="n">
        <f aca="false">OphrsIn!J171/LinhrsIn!J172</f>
        <v>0.763610916724983</v>
      </c>
      <c r="K172" s="70" t="n">
        <f aca="false">OphrsIn!K171/LinhrsIn!K172</f>
        <v>1</v>
      </c>
      <c r="L172" s="70" t="n">
        <f aca="false">OphrsIn!L171/LinhrsIn!L172</f>
        <v>0.999188201867136</v>
      </c>
      <c r="M172" s="70" t="n">
        <f aca="false">OphrsIn!M171/LinhrsIn!M172</f>
        <v>1</v>
      </c>
      <c r="N172" s="70" t="n">
        <f aca="false">OphrsIn!N171/LinhrsIn!N172</f>
        <v>0.99986553717897</v>
      </c>
      <c r="O172" s="70" t="n">
        <f aca="false">OphrsIn!O171/LinhrsIn!O172</f>
        <v>0.999166666666667</v>
      </c>
      <c r="P172" s="70" t="n">
        <f aca="false">OphrsIn!P171/LinhrsIn!P172</f>
        <v>0.996504906573464</v>
      </c>
      <c r="Q172" s="70" t="n">
        <f aca="false">OphrsIn!Q171/LinhrsIn!Q172</f>
        <v>0.998924442054316</v>
      </c>
      <c r="R172" s="70" t="n">
        <f aca="false">OphrsIn!R171/LinhrsIn!R172</f>
        <v>0.990023823704586</v>
      </c>
      <c r="S172" s="70" t="n">
        <f aca="false">OphrsIn!S171/LinhrsIn!S172</f>
        <v>0.982241356114624</v>
      </c>
      <c r="T172" s="70" t="n">
        <f aca="false">OphrsIn!T171/LinhrsIn!T172</f>
        <v>0.902330124180271</v>
      </c>
      <c r="U172" s="70" t="n">
        <f aca="false">OphrsIn!U171/LinhrsIn!U172</f>
        <v>0.982681639832228</v>
      </c>
      <c r="V172" s="70" t="n">
        <f aca="false">OphrsIn!V171/LinhrsIn!V172</f>
        <v>0.994688286273414</v>
      </c>
      <c r="W172" s="70" t="n">
        <f aca="false">OphrsIn!W171/LinhrsIn!W172</f>
        <v>0.999731146659497</v>
      </c>
      <c r="X172" s="70" t="n">
        <f aca="false">OphrsIn!X171/LinhrsIn!X172</f>
        <v>0.979943464800108</v>
      </c>
      <c r="Y172" s="70" t="n">
        <f aca="false">OphrsIn!Y171/LinhrsIn!Y172</f>
        <v>0.996067415730337</v>
      </c>
      <c r="Z172" s="70" t="n">
        <f aca="false">OphrsIn!Z171/LinhrsIn!Z172</f>
        <v>0.999731038192577</v>
      </c>
      <c r="AA172" s="70" t="n">
        <f aca="false">OphrsIn!AA171/LinhrsIn!AA172</f>
        <v>0.983888888888889</v>
      </c>
      <c r="AB172" s="70" t="n">
        <f aca="false">OphrsIn!AB171/LinhrsIn!AB172</f>
        <v>0.98876404494382</v>
      </c>
      <c r="AC172" s="70" t="n">
        <f aca="false">IF(LinhrsIn!AC172&gt;0,OphrsIn!AC171/LinhrsIn!AC172,0)</f>
        <v>1</v>
      </c>
      <c r="AD172" s="70" t="n">
        <f aca="false">IF(LinhrsIn!AD172&gt;0,OphrsIn!AD171/LinhrsIn!AD172,0)</f>
        <v>0.990168330105765</v>
      </c>
      <c r="AE172" s="70" t="n">
        <f aca="false">IF(LinhrsIn!AE172&gt;0,OphrsIn!AE171/LinhrsIn!AE172,0)</f>
        <v>0.956252479420223</v>
      </c>
      <c r="AF172" s="70"/>
      <c r="AG172" s="70"/>
      <c r="AH172" s="70"/>
      <c r="AI172" s="70"/>
      <c r="AJ172" s="70"/>
      <c r="AK172" s="70"/>
      <c r="AL172" s="70"/>
      <c r="AM172" s="70"/>
      <c r="AN172" s="70"/>
      <c r="AO172" s="70" t="n">
        <f aca="false">AVERAGE(E172:P172)</f>
        <v>0.971401522670319</v>
      </c>
      <c r="AP172" s="70" t="n">
        <f aca="false">AVERAGE(Q172:AB172)</f>
        <v>0.983251305947889</v>
      </c>
      <c r="AQ172" s="70" t="n">
        <f aca="false">AVERAGE(AC172:AN172)</f>
        <v>0.982140269841996</v>
      </c>
      <c r="AR172" s="70" t="n">
        <f aca="false">AVERAGE(E172:G172)</f>
        <v>0.996156950775623</v>
      </c>
      <c r="AS172" s="70" t="n">
        <f aca="false">AVERAGE(H172:J172)</f>
        <v>0.891207369143574</v>
      </c>
      <c r="AT172" s="70" t="n">
        <f aca="false">AVERAGE(K172:M172)</f>
        <v>0.999729400622379</v>
      </c>
      <c r="AU172" s="70" t="n">
        <f aca="false">AVERAGE(N172:P172)</f>
        <v>0.9985123701397</v>
      </c>
      <c r="AV172" s="70" t="n">
        <f aca="false">AVERAGE(Q172:S172)</f>
        <v>0.990396540624509</v>
      </c>
      <c r="AW172" s="70" t="n">
        <f aca="false">AVERAGE(T172:V172)</f>
        <v>0.959900016761971</v>
      </c>
      <c r="AX172" s="70" t="n">
        <f aca="false">AVERAGE(W172:Y172)</f>
        <v>0.991914009063314</v>
      </c>
      <c r="AY172" s="70" t="n">
        <f aca="false">AVERAGE(Z172:AB172)</f>
        <v>0.990794657341762</v>
      </c>
      <c r="AZ172" s="70" t="n">
        <f aca="false">AVERAGE(AC172:AE172)</f>
        <v>0.982140269841996</v>
      </c>
    </row>
    <row r="173" customFormat="false" ht="12.75" hidden="true" customHeight="false" outlineLevel="0" collapsed="false">
      <c r="A173" s="69" t="s">
        <v>12</v>
      </c>
      <c r="B173" s="69" t="n">
        <v>1</v>
      </c>
      <c r="C173" s="69" t="n">
        <v>163</v>
      </c>
      <c r="D173" s="70" t="n">
        <f aca="false">OphrsIn!D172/LinhrsIn!D173</f>
        <v>0.984909727836163</v>
      </c>
      <c r="E173" s="70" t="n">
        <f aca="false">OphrsIn!E172/LinhrsIn!E173</f>
        <v>0.983319881624966</v>
      </c>
      <c r="F173" s="70" t="n">
        <f aca="false">OphrsIn!F172/LinhrsIn!F173</f>
        <v>0.94603540077709</v>
      </c>
      <c r="G173" s="70" t="n">
        <f aca="false">OphrsIn!G172/LinhrsIn!G173</f>
        <v>0.864109510908313</v>
      </c>
      <c r="H173" s="70" t="n">
        <f aca="false">OphrsIn!H172/LinhrsIn!H173</f>
        <v>0.914805269186713</v>
      </c>
      <c r="I173" s="70" t="n">
        <v>0.981154933369229</v>
      </c>
      <c r="J173" s="70" t="n">
        <f aca="false">OphrsIn!J172/LinhrsIn!J173</f>
        <v>0.995260663507109</v>
      </c>
      <c r="K173" s="70" t="n">
        <f aca="false">OphrsIn!K172/LinhrsIn!K173</f>
        <v>1</v>
      </c>
      <c r="L173" s="70" t="n">
        <f aca="false">OphrsIn!L172/LinhrsIn!L173</f>
        <v>1</v>
      </c>
      <c r="M173" s="70" t="n">
        <f aca="false">OphrsIn!M172/LinhrsIn!M173</f>
        <v>1.00027797081306</v>
      </c>
      <c r="N173" s="70" t="n">
        <f aca="false">OphrsIn!N172/LinhrsIn!N173</f>
        <v>1</v>
      </c>
      <c r="O173" s="70" t="n">
        <f aca="false">OphrsIn!O172/LinhrsIn!O173</f>
        <v>0.999861111111111</v>
      </c>
      <c r="P173" s="70" t="n">
        <f aca="false">OphrsIn!P172/LinhrsIn!P173</f>
        <v>0.999462365591398</v>
      </c>
      <c r="Q173" s="70" t="n">
        <f aca="false">OphrsIn!Q172/LinhrsIn!Q173</f>
        <v>0.966778749159381</v>
      </c>
      <c r="R173" s="70" t="n">
        <f aca="false">OphrsIn!R172/LinhrsIn!R173</f>
        <v>0.989577129243597</v>
      </c>
      <c r="S173" s="70" t="n">
        <f aca="false">OphrsIn!S172/LinhrsIn!S173</f>
        <v>1</v>
      </c>
      <c r="T173" s="70" t="n">
        <f aca="false">OphrsIn!T172/LinhrsIn!T173</f>
        <v>1.0025528293859</v>
      </c>
      <c r="U173" s="70" t="n">
        <f aca="false">OphrsIn!U172/LinhrsIn!U173</f>
        <v>1</v>
      </c>
      <c r="V173" s="70" t="n">
        <f aca="false">OphrsIn!V172/LinhrsIn!V173</f>
        <v>1</v>
      </c>
      <c r="W173" s="70" t="n">
        <f aca="false">OphrsIn!W172/LinhrsIn!W173</f>
        <v>0.976475332706009</v>
      </c>
      <c r="X173" s="70" t="n">
        <f aca="false">OphrsIn!X172/LinhrsIn!X173</f>
        <v>0.953198559955691</v>
      </c>
      <c r="Y173" s="70" t="n">
        <f aca="false">OphrsIn!Y172/LinhrsIn!Y173</f>
        <v>0.815215862747856</v>
      </c>
      <c r="Z173" s="70" t="n">
        <f aca="false">OphrsIn!Z172/LinhrsIn!Z173</f>
        <v>0.253968253968254</v>
      </c>
      <c r="AA173" s="70" t="n">
        <f aca="false">OphrsIn!AA172/LinhrsIn!AA173</f>
        <v>0.931211784324625</v>
      </c>
      <c r="AB173" s="70" t="n">
        <f aca="false">OphrsIn!AB172/LinhrsIn!AB173</f>
        <v>1</v>
      </c>
      <c r="AC173" s="70" t="n">
        <f aca="false">IF(LinhrsIn!AC173&gt;0,OphrsIn!AC172/LinhrsIn!AC173,0)</f>
        <v>0.995161290322581</v>
      </c>
      <c r="AD173" s="70" t="n">
        <f aca="false">IF(LinhrsIn!AD173&gt;0,OphrsIn!AD172/LinhrsIn!AD173,0)</f>
        <v>0.995681310498883</v>
      </c>
      <c r="AE173" s="70" t="n">
        <f aca="false">IF(LinhrsIn!AE173&gt;0,OphrsIn!AE172/LinhrsIn!AE173,0)</f>
        <v>0.96070553524544</v>
      </c>
      <c r="AF173" s="70"/>
      <c r="AG173" s="70"/>
      <c r="AH173" s="70"/>
      <c r="AI173" s="70"/>
      <c r="AJ173" s="70"/>
      <c r="AK173" s="70"/>
      <c r="AL173" s="70"/>
      <c r="AM173" s="70"/>
      <c r="AN173" s="70"/>
      <c r="AO173" s="70" t="n">
        <f aca="false">AVERAGE(E173:P173)</f>
        <v>0.973690592240749</v>
      </c>
      <c r="AP173" s="70" t="n">
        <f aca="false">AVERAGE(Q173:AB173)</f>
        <v>0.907414875124276</v>
      </c>
      <c r="AQ173" s="70" t="n">
        <f aca="false">AVERAGE(AC173:AN173)</f>
        <v>0.983849378688968</v>
      </c>
      <c r="AR173" s="70" t="n">
        <f aca="false">AVERAGE(E173:G173)</f>
        <v>0.931154931103457</v>
      </c>
      <c r="AS173" s="70" t="n">
        <f aca="false">AVERAGE(H173:J173)</f>
        <v>0.963740288687684</v>
      </c>
      <c r="AT173" s="70" t="n">
        <f aca="false">AVERAGE(K173:M173)</f>
        <v>1.00009265693769</v>
      </c>
      <c r="AU173" s="70" t="n">
        <f aca="false">AVERAGE(N173:P173)</f>
        <v>0.99977449223417</v>
      </c>
      <c r="AV173" s="70" t="n">
        <f aca="false">AVERAGE(Q173:S173)</f>
        <v>0.98545195946766</v>
      </c>
      <c r="AW173" s="70" t="n">
        <f aca="false">AVERAGE(T173:V173)</f>
        <v>1.00085094312863</v>
      </c>
      <c r="AX173" s="70" t="n">
        <f aca="false">AVERAGE(W173:Y173)</f>
        <v>0.914963251803185</v>
      </c>
      <c r="AY173" s="70" t="n">
        <f aca="false">AVERAGE(Z173:AB173)</f>
        <v>0.728393346097626</v>
      </c>
      <c r="AZ173" s="70" t="n">
        <f aca="false">AVERAGE(AC173:AE173)</f>
        <v>0.983849378688968</v>
      </c>
    </row>
    <row r="174" customFormat="false" ht="12.75" hidden="true" customHeight="false" outlineLevel="0" collapsed="false">
      <c r="A174" s="69" t="s">
        <v>12</v>
      </c>
      <c r="B174" s="69" t="n">
        <v>1</v>
      </c>
      <c r="C174" s="69" t="n">
        <v>164</v>
      </c>
      <c r="D174" s="70" t="n">
        <f aca="false">OphrsIn!D173/LinhrsIn!D174</f>
        <v>0.990514905149052</v>
      </c>
      <c r="E174" s="70" t="n">
        <f aca="false">OphrsIn!E173/LinhrsIn!E174</f>
        <v>0.983297413793103</v>
      </c>
      <c r="F174" s="70" t="n">
        <f aca="false">OphrsIn!F173/LinhrsIn!F174</f>
        <v>0.968192285549799</v>
      </c>
      <c r="G174" s="70" t="n">
        <f aca="false">OphrsIn!G173/LinhrsIn!G174</f>
        <v>1</v>
      </c>
      <c r="H174" s="70" t="n">
        <f aca="false">OphrsIn!H173/LinhrsIn!H174</f>
        <v>0.936078318456666</v>
      </c>
      <c r="I174" s="70" t="n">
        <v>1</v>
      </c>
      <c r="J174" s="70" t="n">
        <f aca="false">OphrsIn!J173/LinhrsIn!J174</f>
        <v>0.99801671624876</v>
      </c>
      <c r="K174" s="70" t="n">
        <f aca="false">OphrsIn!K173/LinhrsIn!K174</f>
        <v>1</v>
      </c>
      <c r="L174" s="70" t="n">
        <f aca="false">OphrsIn!L173/LinhrsIn!L174</f>
        <v>1</v>
      </c>
      <c r="M174" s="70" t="n">
        <f aca="false">OphrsIn!M173/LinhrsIn!M174</f>
        <v>1</v>
      </c>
      <c r="N174" s="70" t="n">
        <f aca="false">OphrsIn!N173/LinhrsIn!N174</f>
        <v>0.975263584752636</v>
      </c>
      <c r="O174" s="70" t="n">
        <f aca="false">OphrsIn!O173/LinhrsIn!O174</f>
        <v>0.820213663199325</v>
      </c>
      <c r="P174" s="70" t="n">
        <f aca="false">OphrsIn!P173/LinhrsIn!P174</f>
        <v>0.735681634848078</v>
      </c>
      <c r="Q174" s="70" t="n">
        <f aca="false">OphrsIn!Q173/LinhrsIn!Q174</f>
        <v>0.449246095853527</v>
      </c>
      <c r="R174" s="70" t="n">
        <f aca="false">OphrsIn!R173/LinhrsIn!R174</f>
        <v>0.678481012658228</v>
      </c>
      <c r="S174" s="70" t="n">
        <f aca="false">OphrsIn!S173/LinhrsIn!S174</f>
        <v>0.662513542795233</v>
      </c>
      <c r="T174" s="70" t="n">
        <f aca="false">OphrsIn!T173/LinhrsIn!T174</f>
        <v>0.948793079391656</v>
      </c>
      <c r="U174" s="70" t="n">
        <f aca="false">OphrsIn!U173/LinhrsIn!U174</f>
        <v>1</v>
      </c>
      <c r="V174" s="70" t="n">
        <f aca="false">OphrsIn!V173/LinhrsIn!V174</f>
        <v>1</v>
      </c>
      <c r="W174" s="70" t="n">
        <f aca="false">OphrsIn!W173/LinhrsIn!W174</f>
        <v>0.976744186046512</v>
      </c>
      <c r="X174" s="70" t="n">
        <f aca="false">OphrsIn!X173/LinhrsIn!X174</f>
        <v>0.992326332794831</v>
      </c>
      <c r="Y174" s="70" t="n">
        <f aca="false">OphrsIn!Y173/LinhrsIn!Y174</f>
        <v>0.994943109987358</v>
      </c>
      <c r="Z174" s="70" t="n">
        <f aca="false">OphrsIn!Z173/LinhrsIn!Z174</f>
        <v>0.965415152738528</v>
      </c>
      <c r="AA174" s="70" t="n">
        <f aca="false">OphrsIn!AA173/LinhrsIn!AA174</f>
        <v>1</v>
      </c>
      <c r="AB174" s="70" t="n">
        <f aca="false">OphrsIn!AB173/LinhrsIn!AB174</f>
        <v>0.965349214943151</v>
      </c>
      <c r="AC174" s="70" t="n">
        <f aca="false">IF(LinhrsIn!AC174&gt;0,OphrsIn!AC173/LinhrsIn!AC174,0)</f>
        <v>0.825514182013712</v>
      </c>
      <c r="AD174" s="70" t="n">
        <f aca="false">IF(LinhrsIn!AD174&gt;0,OphrsIn!AD173/LinhrsIn!AD174,0)</f>
        <v>0.994041412185312</v>
      </c>
      <c r="AE174" s="70" t="n">
        <f aca="false">IF(LinhrsIn!AE174&gt;0,OphrsIn!AE173/LinhrsIn!AE174,0)</f>
        <v>0.98327282245515</v>
      </c>
      <c r="AF174" s="70"/>
      <c r="AG174" s="70"/>
      <c r="AH174" s="70"/>
      <c r="AI174" s="70"/>
      <c r="AJ174" s="70"/>
      <c r="AK174" s="70"/>
      <c r="AL174" s="70"/>
      <c r="AM174" s="70"/>
      <c r="AN174" s="70"/>
      <c r="AO174" s="70" t="n">
        <f aca="false">AVERAGE(E174:P174)</f>
        <v>0.951395301404031</v>
      </c>
      <c r="AP174" s="70" t="n">
        <f aca="false">AVERAGE(Q174:AB174)</f>
        <v>0.886150977267419</v>
      </c>
      <c r="AQ174" s="70" t="n">
        <f aca="false">AVERAGE(AC174:AN174)</f>
        <v>0.934276138884724</v>
      </c>
      <c r="AR174" s="70" t="n">
        <f aca="false">AVERAGE(E174:G174)</f>
        <v>0.983829899780968</v>
      </c>
      <c r="AS174" s="70" t="n">
        <f aca="false">AVERAGE(H174:J174)</f>
        <v>0.978031678235142</v>
      </c>
      <c r="AT174" s="70" t="n">
        <f aca="false">AVERAGE(K174:M174)</f>
        <v>1</v>
      </c>
      <c r="AU174" s="70" t="n">
        <f aca="false">AVERAGE(N174:P174)</f>
        <v>0.843719627600013</v>
      </c>
      <c r="AV174" s="70" t="n">
        <f aca="false">AVERAGE(Q174:S174)</f>
        <v>0.596746883768996</v>
      </c>
      <c r="AW174" s="70" t="n">
        <f aca="false">AVERAGE(T174:V174)</f>
        <v>0.982931026463885</v>
      </c>
      <c r="AX174" s="70" t="n">
        <f aca="false">AVERAGE(W174:Y174)</f>
        <v>0.9880045429429</v>
      </c>
      <c r="AY174" s="70" t="n">
        <f aca="false">AVERAGE(Z174:AB174)</f>
        <v>0.976921455893893</v>
      </c>
      <c r="AZ174" s="70" t="n">
        <f aca="false">AVERAGE(AC174:AE174)</f>
        <v>0.934276138884724</v>
      </c>
    </row>
    <row r="175" customFormat="false" ht="12.75" hidden="true" customHeight="false" outlineLevel="0" collapsed="false">
      <c r="A175" s="69" t="s">
        <v>12</v>
      </c>
      <c r="B175" s="69" t="n">
        <v>1</v>
      </c>
      <c r="C175" s="69" t="n">
        <v>165</v>
      </c>
      <c r="D175" s="70" t="n">
        <f aca="false">OphrsIn!D174/LinhrsIn!D175</f>
        <v>0.683133380381087</v>
      </c>
      <c r="E175" s="70" t="n">
        <f aca="false">OphrsIn!E174/LinhrsIn!E175</f>
        <v>0.979811574697174</v>
      </c>
      <c r="F175" s="70" t="n">
        <f aca="false">OphrsIn!F174/LinhrsIn!F175</f>
        <v>1</v>
      </c>
      <c r="G175" s="70" t="n">
        <f aca="false">OphrsIn!G174/LinhrsIn!G175</f>
        <v>0.935792935792936</v>
      </c>
      <c r="H175" s="70" t="n">
        <f aca="false">OphrsIn!H174/LinhrsIn!H175</f>
        <v>0.843642611683849</v>
      </c>
      <c r="I175" s="70" t="n">
        <v>0.982222825349437</v>
      </c>
      <c r="J175" s="70" t="n">
        <f aca="false">OphrsIn!J174/LinhrsIn!J175</f>
        <v>0.992715617715618</v>
      </c>
      <c r="K175" s="70" t="n">
        <f aca="false">OphrsIn!K174/LinhrsIn!K175</f>
        <v>1</v>
      </c>
      <c r="L175" s="70" t="n">
        <f aca="false">OphrsIn!L174/LinhrsIn!L175</f>
        <v>0.988771645021645</v>
      </c>
      <c r="M175" s="70" t="n">
        <f aca="false">OphrsIn!M174/LinhrsIn!M175</f>
        <v>0.998053121958003</v>
      </c>
      <c r="N175" s="70" t="n">
        <f aca="false">OphrsIn!N174/LinhrsIn!N175</f>
        <v>0.989911218724778</v>
      </c>
      <c r="O175" s="70" t="n">
        <f aca="false">OphrsIn!O174/LinhrsIn!O175</f>
        <v>0.908461306835291</v>
      </c>
      <c r="P175" s="70" t="n">
        <f aca="false">OphrsIn!P174/LinhrsIn!P175</f>
        <v>0.989649146390644</v>
      </c>
      <c r="Q175" s="70" t="n">
        <f aca="false">OphrsIn!Q174/LinhrsIn!Q175</f>
        <v>1</v>
      </c>
      <c r="R175" s="70" t="n">
        <f aca="false">OphrsIn!R174/LinhrsIn!R175</f>
        <v>0.996768733651331</v>
      </c>
      <c r="S175" s="70" t="n">
        <f aca="false">OphrsIn!S174/LinhrsIn!S175</f>
        <v>0.99986546481905</v>
      </c>
      <c r="T175" s="70" t="n">
        <f aca="false">OphrsIn!T174/LinhrsIn!T175</f>
        <v>1</v>
      </c>
      <c r="U175" s="70" t="n">
        <f aca="false">OphrsIn!U174/LinhrsIn!U175</f>
        <v>0.99373576309795</v>
      </c>
      <c r="V175" s="70" t="n">
        <f aca="false">OphrsIn!V174/LinhrsIn!V175</f>
        <v>0.993719469644103</v>
      </c>
      <c r="W175" s="70" t="n">
        <f aca="false">OphrsIn!W174/LinhrsIn!W175</f>
        <v>0.999865573329749</v>
      </c>
      <c r="X175" s="70" t="n">
        <f aca="false">OphrsIn!X174/LinhrsIn!X175</f>
        <v>0.999865392381209</v>
      </c>
      <c r="Y175" s="70" t="n">
        <f aca="false">OphrsIn!Y174/LinhrsIn!Y175</f>
        <v>0.998592342342342</v>
      </c>
      <c r="Z175" s="70" t="n">
        <f aca="false">OphrsIn!Z174/LinhrsIn!Z175</f>
        <v>0.999731038192577</v>
      </c>
      <c r="AA175" s="70" t="n">
        <f aca="false">OphrsIn!AA174/LinhrsIn!AA175</f>
        <v>0.943464370051396</v>
      </c>
      <c r="AB175" s="70" t="n">
        <f aca="false">OphrsIn!AB174/LinhrsIn!AB175</f>
        <v>1</v>
      </c>
      <c r="AC175" s="70" t="n">
        <f aca="false">IF(LinhrsIn!AC175&gt;0,OphrsIn!AC174/LinhrsIn!AC175,0)</f>
        <v>1</v>
      </c>
      <c r="AD175" s="70" t="n">
        <f aca="false">IF(LinhrsIn!AD175&gt;0,OphrsIn!AD174/LinhrsIn!AD175,0)</f>
        <v>0.994922341696535</v>
      </c>
      <c r="AE175" s="70" t="n">
        <f aca="false">IF(LinhrsIn!AE175&gt;0,OphrsIn!AE174/LinhrsIn!AE175,0)</f>
        <v>0.943273973149986</v>
      </c>
      <c r="AF175" s="70"/>
      <c r="AG175" s="70"/>
      <c r="AH175" s="70"/>
      <c r="AI175" s="70"/>
      <c r="AJ175" s="70"/>
      <c r="AK175" s="70"/>
      <c r="AL175" s="70"/>
      <c r="AM175" s="70"/>
      <c r="AN175" s="70"/>
      <c r="AO175" s="70" t="n">
        <f aca="false">AVERAGE(E175:P175)</f>
        <v>0.967419333680781</v>
      </c>
      <c r="AP175" s="70" t="n">
        <f aca="false">AVERAGE(Q175:AB175)</f>
        <v>0.993800678959142</v>
      </c>
      <c r="AQ175" s="70" t="n">
        <f aca="false">AVERAGE(AC175:AN175)</f>
        <v>0.979398771615507</v>
      </c>
      <c r="AR175" s="70" t="n">
        <f aca="false">AVERAGE(E175:G175)</f>
        <v>0.97186817016337</v>
      </c>
      <c r="AS175" s="70" t="n">
        <f aca="false">AVERAGE(H175:J175)</f>
        <v>0.939527018249634</v>
      </c>
      <c r="AT175" s="70" t="n">
        <f aca="false">AVERAGE(K175:M175)</f>
        <v>0.995608255659883</v>
      </c>
      <c r="AU175" s="70" t="n">
        <f aca="false">AVERAGE(N175:P175)</f>
        <v>0.962673890650238</v>
      </c>
      <c r="AV175" s="70" t="n">
        <f aca="false">AVERAGE(Q175:S175)</f>
        <v>0.998878066156794</v>
      </c>
      <c r="AW175" s="70" t="n">
        <f aca="false">AVERAGE(T175:V175)</f>
        <v>0.995818410914018</v>
      </c>
      <c r="AX175" s="70" t="n">
        <f aca="false">AVERAGE(W175:Y175)</f>
        <v>0.999441102684433</v>
      </c>
      <c r="AY175" s="70" t="n">
        <f aca="false">AVERAGE(Z175:AB175)</f>
        <v>0.981065136081324</v>
      </c>
      <c r="AZ175" s="70" t="n">
        <f aca="false">AVERAGE(AC175:AE175)</f>
        <v>0.979398771615507</v>
      </c>
    </row>
    <row r="176" customFormat="false" ht="12.75" hidden="true" customHeight="false" outlineLevel="0" collapsed="false">
      <c r="A176" s="69" t="s">
        <v>12</v>
      </c>
      <c r="B176" s="69" t="n">
        <v>1</v>
      </c>
      <c r="C176" s="69" t="n">
        <v>166</v>
      </c>
      <c r="D176" s="70" t="n">
        <f aca="false">OphrsIn!D175/LinhrsIn!D176</f>
        <v>0.936153017241379</v>
      </c>
      <c r="E176" s="70" t="n">
        <f aca="false">OphrsIn!E175/LinhrsIn!E176</f>
        <v>0.970129171151776</v>
      </c>
      <c r="F176" s="70" t="n">
        <f aca="false">OphrsIn!F175/LinhrsIn!F176</f>
        <v>0.9625</v>
      </c>
      <c r="G176" s="70" t="n">
        <f aca="false">OphrsIn!G175/LinhrsIn!G176</f>
        <v>0.89688078621279</v>
      </c>
      <c r="H176" s="70" t="n">
        <f aca="false">OphrsIn!H175/LinhrsIn!H176</f>
        <v>0.836273509257909</v>
      </c>
      <c r="I176" s="70" t="n">
        <v>0.968827245262291</v>
      </c>
      <c r="J176" s="70" t="n">
        <f aca="false">OphrsIn!J175/LinhrsIn!J176</f>
        <v>0.914464534075104</v>
      </c>
      <c r="K176" s="70" t="n">
        <f aca="false">OphrsIn!K175/LinhrsIn!K176</f>
        <v>0.926450558430945</v>
      </c>
      <c r="L176" s="70" t="n">
        <f aca="false">OphrsIn!L175/LinhrsIn!L176</f>
        <v>0.767338110044613</v>
      </c>
      <c r="M176" s="70" t="n">
        <f aca="false">OphrsIn!M175/LinhrsIn!M176</f>
        <v>0.959260289210234</v>
      </c>
      <c r="N176" s="70" t="n">
        <f aca="false">OphrsIn!N175/LinhrsIn!N176</f>
        <v>0.941403557148766</v>
      </c>
      <c r="O176" s="70" t="n">
        <f aca="false">OphrsIn!O175/LinhrsIn!O176</f>
        <v>0.921433905899925</v>
      </c>
      <c r="P176" s="70" t="n">
        <f aca="false">OphrsIn!P175/LinhrsIn!P176</f>
        <v>0.725103448275862</v>
      </c>
      <c r="Q176" s="70" t="n">
        <f aca="false">OphrsIn!Q175/LinhrsIn!Q176</f>
        <v>0.956343232516765</v>
      </c>
      <c r="R176" s="70" t="n">
        <f aca="false">OphrsIn!R175/LinhrsIn!R176</f>
        <v>0.0283709579011592</v>
      </c>
      <c r="S176" s="70" t="n">
        <f aca="false">OphrsIn!S175/LinhrsIn!S176</f>
        <v>0.679935012185215</v>
      </c>
      <c r="T176" s="70" t="n">
        <f aca="false">OphrsIn!T175/LinhrsIn!T176</f>
        <v>0.866723989681857</v>
      </c>
      <c r="U176" s="70" t="n">
        <f aca="false">OphrsIn!U175/LinhrsIn!U176</f>
        <v>0.984077722304682</v>
      </c>
      <c r="V176" s="70" t="n">
        <f aca="false">OphrsIn!V175/LinhrsIn!V176</f>
        <v>0.923946413619872</v>
      </c>
      <c r="W176" s="70" t="n">
        <f aca="false">OphrsIn!W175/LinhrsIn!W176</f>
        <v>0.891070467993545</v>
      </c>
      <c r="X176" s="70" t="n">
        <f aca="false">OphrsIn!X175/LinhrsIn!X176</f>
        <v>0.956112008616048</v>
      </c>
      <c r="Y176" s="70" t="n">
        <f aca="false">OphrsIn!Y175/LinhrsIn!Y176</f>
        <v>0.984550561797753</v>
      </c>
      <c r="Z176" s="70" t="n">
        <f aca="false">OphrsIn!Z175/LinhrsIn!Z176</f>
        <v>0.986146603900471</v>
      </c>
      <c r="AA176" s="70" t="n">
        <f aca="false">OphrsIn!AA175/LinhrsIn!AA176</f>
        <v>0.973333333333333</v>
      </c>
      <c r="AB176" s="70" t="n">
        <f aca="false">OphrsIn!AB175/LinhrsIn!AB176</f>
        <v>0.996074715755279</v>
      </c>
      <c r="AC176" s="70" t="n">
        <f aca="false">IF(LinhrsIn!AC176&gt;0,OphrsIn!AC175/LinhrsIn!AC176,0)</f>
        <v>0.99986559139785</v>
      </c>
      <c r="AD176" s="70" t="n">
        <f aca="false">IF(LinhrsIn!AD176&gt;0,OphrsIn!AD175/LinhrsIn!AD176,0)</f>
        <v>0.951677852348993</v>
      </c>
      <c r="AE176" s="70" t="n">
        <f aca="false">IF(LinhrsIn!AE176&gt;0,OphrsIn!AE175/LinhrsIn!AE176,0)</f>
        <v>0.969335148904796</v>
      </c>
      <c r="AF176" s="70"/>
      <c r="AG176" s="70"/>
      <c r="AH176" s="70"/>
      <c r="AI176" s="70"/>
      <c r="AJ176" s="70"/>
      <c r="AK176" s="70"/>
      <c r="AL176" s="70"/>
      <c r="AM176" s="70"/>
      <c r="AN176" s="70"/>
      <c r="AO176" s="70" t="n">
        <f aca="false">AVERAGE(E176:P176)</f>
        <v>0.899172092914185</v>
      </c>
      <c r="AP176" s="70" t="n">
        <f aca="false">AVERAGE(Q176:AB176)</f>
        <v>0.852223751633832</v>
      </c>
      <c r="AQ176" s="70" t="n">
        <f aca="false">AVERAGE(AC176:AN176)</f>
        <v>0.973626197550546</v>
      </c>
      <c r="AR176" s="70" t="n">
        <f aca="false">AVERAGE(E176:G176)</f>
        <v>0.943169985788189</v>
      </c>
      <c r="AS176" s="70" t="n">
        <f aca="false">AVERAGE(H176:J176)</f>
        <v>0.906521762865101</v>
      </c>
      <c r="AT176" s="70" t="n">
        <f aca="false">AVERAGE(K176:M176)</f>
        <v>0.88434965256193</v>
      </c>
      <c r="AU176" s="70" t="n">
        <f aca="false">AVERAGE(N176:P176)</f>
        <v>0.862646970441518</v>
      </c>
      <c r="AV176" s="70" t="n">
        <f aca="false">AVERAGE(Q176:S176)</f>
        <v>0.55488306753438</v>
      </c>
      <c r="AW176" s="70" t="n">
        <f aca="false">AVERAGE(T176:V176)</f>
        <v>0.924916041868804</v>
      </c>
      <c r="AX176" s="70" t="n">
        <f aca="false">AVERAGE(W176:Y176)</f>
        <v>0.943911012802448</v>
      </c>
      <c r="AY176" s="70" t="n">
        <f aca="false">AVERAGE(Z176:AB176)</f>
        <v>0.985184884329694</v>
      </c>
      <c r="AZ176" s="70" t="n">
        <f aca="false">AVERAGE(AC176:AE176)</f>
        <v>0.973626197550546</v>
      </c>
    </row>
    <row r="177" customFormat="false" ht="12.75" hidden="true" customHeight="false" outlineLevel="0" collapsed="false">
      <c r="A177" s="69" t="s">
        <v>12</v>
      </c>
      <c r="B177" s="69" t="n">
        <v>1</v>
      </c>
      <c r="C177" s="69" t="n">
        <v>167</v>
      </c>
      <c r="D177" s="70" t="n">
        <f aca="false">OphrsIn!D176/LinhrsIn!D177</f>
        <v>0.835129310344828</v>
      </c>
      <c r="E177" s="70" t="n">
        <f aca="false">OphrsIn!E176/LinhrsIn!E177</f>
        <v>0.774714189643578</v>
      </c>
      <c r="F177" s="70" t="n">
        <f aca="false">OphrsIn!F176/LinhrsIn!F177</f>
        <v>0.790965328729679</v>
      </c>
      <c r="G177" s="70" t="n">
        <f aca="false">OphrsIn!G176/LinhrsIn!G177</f>
        <v>0.855066267635742</v>
      </c>
      <c r="H177" s="70" t="n">
        <f aca="false">OphrsIn!H176/LinhrsIn!H177</f>
        <v>0.758497060088914</v>
      </c>
      <c r="I177" s="70" t="n">
        <v>0.926429051782112</v>
      </c>
      <c r="J177" s="70" t="n">
        <f aca="false">OphrsIn!J176/LinhrsIn!J177</f>
        <v>0.899152660091679</v>
      </c>
      <c r="K177" s="70" t="n">
        <f aca="false">OphrsIn!K176/LinhrsIn!K177</f>
        <v>0.944836956521739</v>
      </c>
      <c r="L177" s="70" t="n">
        <f aca="false">OphrsIn!L176/LinhrsIn!L177</f>
        <v>0.984711135164389</v>
      </c>
      <c r="M177" s="70" t="n">
        <f aca="false">OphrsIn!M176/LinhrsIn!M177</f>
        <v>0.983046136742635</v>
      </c>
      <c r="N177" s="70" t="n">
        <f aca="false">OphrsIn!N176/LinhrsIn!N177</f>
        <v>0.994085226508939</v>
      </c>
      <c r="O177" s="70" t="n">
        <f aca="false">OphrsIn!O176/LinhrsIn!O177</f>
        <v>0.956654626285079</v>
      </c>
      <c r="P177" s="70" t="n">
        <f aca="false">OphrsIn!P176/LinhrsIn!P177</f>
        <v>0.957117892189811</v>
      </c>
      <c r="Q177" s="70" t="n">
        <f aca="false">OphrsIn!Q176/LinhrsIn!Q177</f>
        <v>0.993679397525551</v>
      </c>
      <c r="R177" s="70" t="n">
        <f aca="false">OphrsIn!R176/LinhrsIn!R177</f>
        <v>0.94155360071567</v>
      </c>
      <c r="S177" s="70" t="n">
        <f aca="false">OphrsIn!S176/LinhrsIn!S177</f>
        <v>0.886794992596581</v>
      </c>
      <c r="T177" s="70" t="n">
        <f aca="false">OphrsIn!T176/LinhrsIn!T177</f>
        <v>0.951147816349384</v>
      </c>
      <c r="U177" s="70" t="n">
        <f aca="false">OphrsIn!U176/LinhrsIn!U177</f>
        <v>0.999730458221024</v>
      </c>
      <c r="V177" s="70" t="n">
        <f aca="false">OphrsIn!V176/LinhrsIn!V177</f>
        <v>0.968362369337979</v>
      </c>
      <c r="W177" s="70" t="n">
        <f aca="false">OphrsIn!W176/LinhrsIn!W177</f>
        <v>0.996370479903213</v>
      </c>
      <c r="X177" s="70" t="n">
        <f aca="false">OphrsIn!X176/LinhrsIn!X177</f>
        <v>0.998653742595584</v>
      </c>
      <c r="Y177" s="70" t="n">
        <f aca="false">OphrsIn!Y176/LinhrsIn!Y177</f>
        <v>0.990168539325843</v>
      </c>
      <c r="Z177" s="70" t="n">
        <f aca="false">OphrsIn!Z176/LinhrsIn!Z177</f>
        <v>0.995427034297243</v>
      </c>
      <c r="AA177" s="70" t="n">
        <f aca="false">OphrsIn!AA176/LinhrsIn!AA177</f>
        <v>0.999722222222222</v>
      </c>
      <c r="AB177" s="70" t="n">
        <f aca="false">OphrsIn!AB176/LinhrsIn!AB177</f>
        <v>0.983610998239198</v>
      </c>
      <c r="AC177" s="70" t="n">
        <f aca="false">IF(LinhrsIn!AC177&gt;0,OphrsIn!AC176/LinhrsIn!AC177,0)</f>
        <v>0.983729998655372</v>
      </c>
      <c r="AD177" s="70" t="n">
        <f aca="false">IF(LinhrsIn!AD177&gt;0,OphrsIn!AD176/LinhrsIn!AD177,0)</f>
        <v>0.99358687546607</v>
      </c>
      <c r="AE177" s="70" t="n">
        <f aca="false">IF(LinhrsIn!AE177&gt;0,OphrsIn!AE176/LinhrsIn!AE177,0)</f>
        <v>0.981311948132772</v>
      </c>
      <c r="AF177" s="70"/>
      <c r="AG177" s="70"/>
      <c r="AH177" s="70"/>
      <c r="AI177" s="70"/>
      <c r="AJ177" s="70"/>
      <c r="AK177" s="70"/>
      <c r="AL177" s="70"/>
      <c r="AM177" s="70"/>
      <c r="AN177" s="70"/>
      <c r="AO177" s="70" t="n">
        <f aca="false">AVERAGE(E177:P177)</f>
        <v>0.902106377615358</v>
      </c>
      <c r="AP177" s="70" t="n">
        <f aca="false">AVERAGE(Q177:AB177)</f>
        <v>0.975435137610791</v>
      </c>
      <c r="AQ177" s="70" t="n">
        <f aca="false">AVERAGE(AC177:AN177)</f>
        <v>0.986209607418071</v>
      </c>
      <c r="AR177" s="70" t="n">
        <f aca="false">AVERAGE(E177:G177)</f>
        <v>0.806915262003</v>
      </c>
      <c r="AS177" s="70" t="n">
        <f aca="false">AVERAGE(H177:J177)</f>
        <v>0.861359590654235</v>
      </c>
      <c r="AT177" s="70" t="n">
        <f aca="false">AVERAGE(K177:M177)</f>
        <v>0.970864742809588</v>
      </c>
      <c r="AU177" s="70" t="n">
        <f aca="false">AVERAGE(N177:P177)</f>
        <v>0.96928591499461</v>
      </c>
      <c r="AV177" s="70" t="n">
        <f aca="false">AVERAGE(Q177:S177)</f>
        <v>0.940675996945934</v>
      </c>
      <c r="AW177" s="70" t="n">
        <f aca="false">AVERAGE(T177:V177)</f>
        <v>0.973080214636129</v>
      </c>
      <c r="AX177" s="70" t="n">
        <f aca="false">AVERAGE(W177:Y177)</f>
        <v>0.995064253941547</v>
      </c>
      <c r="AY177" s="70" t="n">
        <f aca="false">AVERAGE(Z177:AB177)</f>
        <v>0.992920084919554</v>
      </c>
      <c r="AZ177" s="70" t="n">
        <f aca="false">AVERAGE(AC177:AE177)</f>
        <v>0.986209607418071</v>
      </c>
    </row>
    <row r="178" customFormat="false" ht="12.75" hidden="true" customHeight="false" outlineLevel="0" collapsed="false">
      <c r="A178" s="69" t="s">
        <v>12</v>
      </c>
      <c r="B178" s="69" t="n">
        <v>1</v>
      </c>
      <c r="C178" s="69" t="n">
        <v>168</v>
      </c>
      <c r="D178" s="70" t="n">
        <f aca="false">OphrsIn!D177/LinhrsIn!D178</f>
        <v>0.794228694714132</v>
      </c>
      <c r="E178" s="70" t="n">
        <f aca="false">OphrsIn!E177/LinhrsIn!E178</f>
        <v>0.997174000807428</v>
      </c>
      <c r="F178" s="70" t="n">
        <f aca="false">OphrsIn!F177/LinhrsIn!F178</f>
        <v>0.960264900662252</v>
      </c>
      <c r="G178" s="70" t="n">
        <f aca="false">OphrsIn!G177/LinhrsIn!G178</f>
        <v>0.906455298486147</v>
      </c>
      <c r="H178" s="70" t="n">
        <f aca="false">OphrsIn!H177/LinhrsIn!H178</f>
        <v>0.881499569089342</v>
      </c>
      <c r="I178" s="70" t="n">
        <v>1</v>
      </c>
      <c r="J178" s="70" t="n">
        <f aca="false">OphrsIn!J177/LinhrsIn!J178</f>
        <v>0.999583275454924</v>
      </c>
      <c r="K178" s="70" t="n">
        <f aca="false">OphrsIn!K177/LinhrsIn!K178</f>
        <v>1.00027177605653</v>
      </c>
      <c r="L178" s="70" t="n">
        <f aca="false">OphrsIn!L177/LinhrsIn!L178</f>
        <v>0.990261057757338</v>
      </c>
      <c r="M178" s="70" t="n">
        <f aca="false">OphrsIn!M177/LinhrsIn!M178</f>
        <v>0.9987496526813</v>
      </c>
      <c r="N178" s="70" t="n">
        <f aca="false">OphrsIn!N177/LinhrsIn!N178</f>
        <v>0.999865573329749</v>
      </c>
      <c r="O178" s="70" t="n">
        <f aca="false">OphrsIn!O177/LinhrsIn!O178</f>
        <v>0.999861111111111</v>
      </c>
      <c r="P178" s="70" t="n">
        <f aca="false">OphrsIn!P177/LinhrsIn!P178</f>
        <v>0.999462365591398</v>
      </c>
      <c r="Q178" s="70" t="n">
        <f aca="false">OphrsIn!Q177/LinhrsIn!Q178</f>
        <v>0.998789997311105</v>
      </c>
      <c r="R178" s="70" t="n">
        <f aca="false">OphrsIn!R177/LinhrsIn!R178</f>
        <v>0.646190547189503</v>
      </c>
      <c r="S178" s="70" t="n">
        <f aca="false">OphrsIn!S177/LinhrsIn!S178</f>
        <v>0.996905690838154</v>
      </c>
      <c r="T178" s="70" t="n">
        <f aca="false">OphrsIn!T177/LinhrsIn!T178</f>
        <v>0.966806136680614</v>
      </c>
      <c r="U178" s="70" t="n">
        <f aca="false">OphrsIn!U177/LinhrsIn!U178</f>
        <v>0.979121767241379</v>
      </c>
      <c r="V178" s="70" t="n">
        <f aca="false">OphrsIn!V177/LinhrsIn!V178</f>
        <v>0.954653603918824</v>
      </c>
      <c r="W178" s="70" t="n">
        <f aca="false">OphrsIn!W177/LinhrsIn!W178</f>
        <v>0.908443129873622</v>
      </c>
      <c r="X178" s="70" t="n">
        <f aca="false">OphrsIn!X177/LinhrsIn!X178</f>
        <v>0.866558835422564</v>
      </c>
      <c r="Y178" s="70" t="n">
        <f aca="false">OphrsIn!Y177/LinhrsIn!Y178</f>
        <v>0.995224719101124</v>
      </c>
      <c r="Z178" s="70" t="n">
        <f aca="false">OphrsIn!Z177/LinhrsIn!Z178</f>
        <v>0.990450571620713</v>
      </c>
      <c r="AA178" s="70" t="n">
        <f aca="false">OphrsIn!AA177/LinhrsIn!AA178</f>
        <v>0.999722222222222</v>
      </c>
      <c r="AB178" s="70" t="n">
        <f aca="false">OphrsIn!AB177/LinhrsIn!AB178</f>
        <v>0.999729070712544</v>
      </c>
      <c r="AC178" s="70" t="n">
        <f aca="false">IF(LinhrsIn!AC178&gt;0,OphrsIn!AC177/LinhrsIn!AC178,0)</f>
        <v>0.999731182795699</v>
      </c>
      <c r="AD178" s="70" t="n">
        <f aca="false">IF(LinhrsIn!AD178&gt;0,OphrsIn!AD177/LinhrsIn!AD178,0)</f>
        <v>0.971074996272551</v>
      </c>
      <c r="AE178" s="70" t="n">
        <f aca="false">IF(LinhrsIn!AE178&gt;0,OphrsIn!AE177/LinhrsIn!AE178,0)</f>
        <v>0.983589908738091</v>
      </c>
      <c r="AF178" s="70"/>
      <c r="AG178" s="70"/>
      <c r="AH178" s="70"/>
      <c r="AI178" s="70"/>
      <c r="AJ178" s="70"/>
      <c r="AK178" s="70"/>
      <c r="AL178" s="70"/>
      <c r="AM178" s="70"/>
      <c r="AN178" s="70"/>
      <c r="AO178" s="70" t="n">
        <f aca="false">AVERAGE(E178:P178)</f>
        <v>0.977787381752293</v>
      </c>
      <c r="AP178" s="70" t="n">
        <f aca="false">AVERAGE(Q178:AB178)</f>
        <v>0.941883024344364</v>
      </c>
      <c r="AQ178" s="70" t="n">
        <f aca="false">AVERAGE(AC178:AN178)</f>
        <v>0.984798695935447</v>
      </c>
      <c r="AR178" s="70" t="n">
        <f aca="false">AVERAGE(E178:G178)</f>
        <v>0.954631399985276</v>
      </c>
      <c r="AS178" s="70" t="n">
        <f aca="false">AVERAGE(H178:J178)</f>
        <v>0.960360948181422</v>
      </c>
      <c r="AT178" s="70" t="n">
        <f aca="false">AVERAGE(K178:M178)</f>
        <v>0.996427495498389</v>
      </c>
      <c r="AU178" s="70" t="n">
        <f aca="false">AVERAGE(N178:P178)</f>
        <v>0.999729683344086</v>
      </c>
      <c r="AV178" s="70" t="n">
        <f aca="false">AVERAGE(Q178:S178)</f>
        <v>0.880628745112921</v>
      </c>
      <c r="AW178" s="70" t="n">
        <f aca="false">AVERAGE(T178:V178)</f>
        <v>0.966860502613606</v>
      </c>
      <c r="AX178" s="70" t="n">
        <f aca="false">AVERAGE(W178:Y178)</f>
        <v>0.923408894799103</v>
      </c>
      <c r="AY178" s="70" t="n">
        <f aca="false">AVERAGE(Z178:AB178)</f>
        <v>0.996633954851826</v>
      </c>
      <c r="AZ178" s="70" t="n">
        <f aca="false">AVERAGE(AC178:AE178)</f>
        <v>0.984798695935447</v>
      </c>
    </row>
    <row r="179" customFormat="false" ht="12.75" hidden="true" customHeight="false" outlineLevel="0" collapsed="false">
      <c r="A179" s="69" t="s">
        <v>12</v>
      </c>
      <c r="B179" s="69" t="n">
        <v>1</v>
      </c>
      <c r="C179" s="69" t="n">
        <v>169</v>
      </c>
      <c r="D179" s="70" t="n">
        <f aca="false">OphrsIn!D178/LinhrsIn!D179</f>
        <v>0.982854056973133</v>
      </c>
      <c r="E179" s="70" t="n">
        <f aca="false">OphrsIn!E178/LinhrsIn!E179</f>
        <v>0.999326599326599</v>
      </c>
      <c r="F179" s="70" t="n">
        <f aca="false">OphrsIn!F178/LinhrsIn!F179</f>
        <v>0.992809893586425</v>
      </c>
      <c r="G179" s="70" t="n">
        <f aca="false">OphrsIn!G178/LinhrsIn!G179</f>
        <v>0.99814497716895</v>
      </c>
      <c r="H179" s="70" t="n">
        <f aca="false">OphrsIn!H178/LinhrsIn!H179</f>
        <v>0.868048460078821</v>
      </c>
      <c r="I179" s="70" t="n">
        <v>0.838757396449704</v>
      </c>
      <c r="J179" s="70" t="n">
        <f aca="false">OphrsIn!J178/LinhrsIn!J179</f>
        <v>0.942591048095635</v>
      </c>
      <c r="K179" s="70" t="n">
        <f aca="false">OphrsIn!K178/LinhrsIn!K179</f>
        <v>0.993469387755102</v>
      </c>
      <c r="L179" s="70" t="n">
        <f aca="false">OphrsIn!L178/LinhrsIn!L179</f>
        <v>0.998376842959556</v>
      </c>
      <c r="M179" s="70" t="n">
        <f aca="false">OphrsIn!M178/LinhrsIn!M179</f>
        <v>0.942419514962417</v>
      </c>
      <c r="N179" s="70" t="n">
        <f aca="false">OphrsIn!N178/LinhrsIn!N179</f>
        <v>0.94698502630514</v>
      </c>
      <c r="O179" s="70" t="n">
        <f aca="false">OphrsIn!O178/LinhrsIn!O179</f>
        <v>0.995694444444444</v>
      </c>
      <c r="P179" s="70" t="n">
        <f aca="false">OphrsIn!P178/LinhrsIn!P179</f>
        <v>0.987903225806452</v>
      </c>
      <c r="Q179" s="70" t="n">
        <f aca="false">OphrsIn!Q178/LinhrsIn!Q179</f>
        <v>0.998924442054316</v>
      </c>
      <c r="R179" s="70" t="n">
        <f aca="false">OphrsIn!R178/LinhrsIn!R179</f>
        <v>0.987235320618712</v>
      </c>
      <c r="S179" s="70" t="n">
        <f aca="false">OphrsIn!S178/LinhrsIn!S179</f>
        <v>0.959773980896004</v>
      </c>
      <c r="T179" s="70" t="n">
        <f aca="false">OphrsIn!T178/LinhrsIn!T179</f>
        <v>0.989539748953975</v>
      </c>
      <c r="U179" s="70" t="n">
        <f aca="false">OphrsIn!U178/LinhrsIn!U179</f>
        <v>0.975161987041037</v>
      </c>
      <c r="V179" s="70" t="n">
        <f aca="false">OphrsIn!V178/LinhrsIn!V179</f>
        <v>0.989648901944328</v>
      </c>
      <c r="W179" s="70" t="n">
        <f aca="false">OphrsIn!W178/LinhrsIn!W179</f>
        <v>0.964108079042882</v>
      </c>
      <c r="X179" s="70" t="n">
        <f aca="false">OphrsIn!X178/LinhrsIn!X179</f>
        <v>0.986236675212522</v>
      </c>
      <c r="Y179" s="70" t="n">
        <f aca="false">OphrsIn!Y178/LinhrsIn!Y179</f>
        <v>0.986376404494382</v>
      </c>
      <c r="Z179" s="70" t="n">
        <f aca="false">OphrsIn!Z178/LinhrsIn!Z179</f>
        <v>0.988029589778077</v>
      </c>
      <c r="AA179" s="70" t="n">
        <f aca="false">OphrsIn!AA178/LinhrsIn!AA179</f>
        <v>0.984027777777778</v>
      </c>
      <c r="AB179" s="70" t="n">
        <f aca="false">OphrsIn!AB178/LinhrsIn!AB179</f>
        <v>0.979542067470532</v>
      </c>
      <c r="AC179" s="70" t="n">
        <f aca="false">IF(LinhrsIn!AC179&gt;0,OphrsIn!AC178/LinhrsIn!AC179,0)</f>
        <v>0.919612851189676</v>
      </c>
      <c r="AD179" s="70" t="n">
        <f aca="false">IF(LinhrsIn!AD179&gt;0,OphrsIn!AD178/LinhrsIn!AD179,0)</f>
        <v>0.93800539083558</v>
      </c>
      <c r="AE179" s="70" t="n">
        <f aca="false">IF(LinhrsIn!AE179&gt;0,OphrsIn!AE178/LinhrsIn!AE179,0)</f>
        <v>0.965357564526254</v>
      </c>
      <c r="AF179" s="70"/>
      <c r="AG179" s="70"/>
      <c r="AH179" s="70"/>
      <c r="AI179" s="70"/>
      <c r="AJ179" s="70"/>
      <c r="AK179" s="70"/>
      <c r="AL179" s="70"/>
      <c r="AM179" s="70"/>
      <c r="AN179" s="70"/>
      <c r="AO179" s="70" t="n">
        <f aca="false">AVERAGE(E179:P179)</f>
        <v>0.958710568078271</v>
      </c>
      <c r="AP179" s="70" t="n">
        <f aca="false">AVERAGE(Q179:AB179)</f>
        <v>0.982383747940379</v>
      </c>
      <c r="AQ179" s="70" t="n">
        <f aca="false">AVERAGE(AC179:AN179)</f>
        <v>0.94099193551717</v>
      </c>
      <c r="AR179" s="70" t="n">
        <f aca="false">AVERAGE(E179:G179)</f>
        <v>0.996760490027325</v>
      </c>
      <c r="AS179" s="70" t="n">
        <f aca="false">AVERAGE(H179:J179)</f>
        <v>0.883132301541387</v>
      </c>
      <c r="AT179" s="70" t="n">
        <f aca="false">AVERAGE(K179:M179)</f>
        <v>0.978088581892358</v>
      </c>
      <c r="AU179" s="70" t="n">
        <f aca="false">AVERAGE(N179:P179)</f>
        <v>0.976860898852012</v>
      </c>
      <c r="AV179" s="70" t="n">
        <f aca="false">AVERAGE(Q179:S179)</f>
        <v>0.98197791452301</v>
      </c>
      <c r="AW179" s="70" t="n">
        <f aca="false">AVERAGE(T179:V179)</f>
        <v>0.98478354597978</v>
      </c>
      <c r="AX179" s="70" t="n">
        <f aca="false">AVERAGE(W179:Y179)</f>
        <v>0.978907052916595</v>
      </c>
      <c r="AY179" s="70" t="n">
        <f aca="false">AVERAGE(Z179:AB179)</f>
        <v>0.983866478342129</v>
      </c>
      <c r="AZ179" s="70" t="n">
        <f aca="false">AVERAGE(AC179:AE179)</f>
        <v>0.94099193551717</v>
      </c>
    </row>
    <row r="180" customFormat="false" ht="12.75" hidden="true" customHeight="false" outlineLevel="0" collapsed="false">
      <c r="A180" s="69" t="s">
        <v>12</v>
      </c>
      <c r="B180" s="69" t="n">
        <v>1</v>
      </c>
      <c r="C180" s="69" t="n">
        <v>170</v>
      </c>
      <c r="D180" s="70" t="n">
        <f aca="false">OphrsIn!D179/LinhrsIn!D180</f>
        <v>0.852640086206897</v>
      </c>
      <c r="E180" s="70" t="n">
        <f aca="false">OphrsIn!E179/LinhrsIn!E180</f>
        <v>0.852608929532006</v>
      </c>
      <c r="F180" s="70" t="n">
        <f aca="false">OphrsIn!F179/LinhrsIn!F180</f>
        <v>0.999856177189702</v>
      </c>
      <c r="G180" s="70" t="n">
        <f aca="false">OphrsIn!G179/LinhrsIn!G180</f>
        <v>0.998004561003421</v>
      </c>
      <c r="H180" s="70" t="n">
        <f aca="false">OphrsIn!H179/LinhrsIn!H180</f>
        <v>0.886565454024635</v>
      </c>
      <c r="I180" s="70" t="n">
        <v>0.983732186071525</v>
      </c>
      <c r="J180" s="70" t="n">
        <f aca="false">OphrsIn!J179/LinhrsIn!J180</f>
        <v>0.99194332546187</v>
      </c>
      <c r="K180" s="70" t="n">
        <f aca="false">OphrsIn!K179/LinhrsIn!K180</f>
        <v>1</v>
      </c>
      <c r="L180" s="70" t="n">
        <f aca="false">OphrsIn!L179/LinhrsIn!L180</f>
        <v>0.998917895306371</v>
      </c>
      <c r="M180" s="70" t="n">
        <f aca="false">OphrsIn!M179/LinhrsIn!M180</f>
        <v>0.996804667963323</v>
      </c>
      <c r="N180" s="70" t="n">
        <f aca="false">OphrsIn!N179/LinhrsIn!N180</f>
        <v>0.999865138233311</v>
      </c>
      <c r="O180" s="70" t="n">
        <f aca="false">OphrsIn!O179/LinhrsIn!O180</f>
        <v>0.98902625364634</v>
      </c>
      <c r="P180" s="70" t="n">
        <f aca="false">OphrsIn!P179/LinhrsIn!P180</f>
        <v>0.883301962893251</v>
      </c>
      <c r="Q180" s="70" t="n">
        <f aca="false">OphrsIn!Q179/LinhrsIn!Q180</f>
        <v>0.90668280220519</v>
      </c>
      <c r="R180" s="70" t="n">
        <f aca="false">OphrsIn!R179/LinhrsIn!R180</f>
        <v>0.871481757259866</v>
      </c>
      <c r="S180" s="70" t="n">
        <f aca="false">OphrsIn!S179/LinhrsIn!S180</f>
        <v>1</v>
      </c>
      <c r="T180" s="70" t="n">
        <f aca="false">OphrsIn!T179/LinhrsIn!T180</f>
        <v>0.978509628802679</v>
      </c>
      <c r="U180" s="70" t="n">
        <f aca="false">OphrsIn!U179/LinhrsIn!U180</f>
        <v>0.99784133837021</v>
      </c>
      <c r="V180" s="70" t="n">
        <f aca="false">OphrsIn!V179/LinhrsIn!V180</f>
        <v>0.974495515695067</v>
      </c>
      <c r="W180" s="70" t="n">
        <f aca="false">OphrsIn!W179/LinhrsIn!W180</f>
        <v>0.997176660392579</v>
      </c>
      <c r="X180" s="70" t="n">
        <f aca="false">OphrsIn!X179/LinhrsIn!X180</f>
        <v>0.990845449649973</v>
      </c>
      <c r="Y180" s="70" t="n">
        <f aca="false">OphrsIn!Y179/LinhrsIn!Y180</f>
        <v>0.997612359550562</v>
      </c>
      <c r="Z180" s="70" t="n">
        <f aca="false">OphrsIn!Z179/LinhrsIn!Z180</f>
        <v>0.997310020174849</v>
      </c>
      <c r="AA180" s="70" t="n">
        <f aca="false">OphrsIn!AA179/LinhrsIn!AA180</f>
        <v>0.979027777777778</v>
      </c>
      <c r="AB180" s="70" t="n">
        <f aca="false">OphrsIn!AB179/LinhrsIn!AB180</f>
        <v>1</v>
      </c>
      <c r="AC180" s="70" t="n">
        <f aca="false">IF(LinhrsIn!AC180&gt;0,OphrsIn!AC179/LinhrsIn!AC180,0)</f>
        <v>0.999462365591398</v>
      </c>
      <c r="AD180" s="70" t="n">
        <f aca="false">IF(LinhrsIn!AD180&gt;0,OphrsIn!AD179/LinhrsIn!AD180,0)</f>
        <v>0.987741067424129</v>
      </c>
      <c r="AE180" s="70" t="n">
        <f aca="false">IF(LinhrsIn!AE180&gt;0,OphrsIn!AE179/LinhrsIn!AE180,0)</f>
        <v>0.961483847824322</v>
      </c>
      <c r="AF180" s="70"/>
      <c r="AG180" s="70"/>
      <c r="AH180" s="70"/>
      <c r="AI180" s="70"/>
      <c r="AJ180" s="70"/>
      <c r="AK180" s="70"/>
      <c r="AL180" s="70"/>
      <c r="AM180" s="70"/>
      <c r="AN180" s="70"/>
      <c r="AO180" s="70" t="n">
        <f aca="false">AVERAGE(E180:P180)</f>
        <v>0.96505221261048</v>
      </c>
      <c r="AP180" s="70" t="n">
        <f aca="false">AVERAGE(Q180:AB180)</f>
        <v>0.974248609156563</v>
      </c>
      <c r="AQ180" s="70" t="n">
        <f aca="false">AVERAGE(AC180:AN180)</f>
        <v>0.98289576027995</v>
      </c>
      <c r="AR180" s="70" t="n">
        <f aca="false">AVERAGE(E180:G180)</f>
        <v>0.950156555908377</v>
      </c>
      <c r="AS180" s="70" t="n">
        <f aca="false">AVERAGE(H180:J180)</f>
        <v>0.954080321852676</v>
      </c>
      <c r="AT180" s="70" t="n">
        <f aca="false">AVERAGE(K180:M180)</f>
        <v>0.998574187756565</v>
      </c>
      <c r="AU180" s="70" t="n">
        <f aca="false">AVERAGE(N180:P180)</f>
        <v>0.957397784924301</v>
      </c>
      <c r="AV180" s="70" t="n">
        <f aca="false">AVERAGE(Q180:S180)</f>
        <v>0.926054853155019</v>
      </c>
      <c r="AW180" s="70" t="n">
        <f aca="false">AVERAGE(T180:V180)</f>
        <v>0.983615494289319</v>
      </c>
      <c r="AX180" s="70" t="n">
        <f aca="false">AVERAGE(W180:Y180)</f>
        <v>0.995211489864371</v>
      </c>
      <c r="AY180" s="70" t="n">
        <f aca="false">AVERAGE(Z180:AB180)</f>
        <v>0.992112599317542</v>
      </c>
      <c r="AZ180" s="70" t="n">
        <f aca="false">AVERAGE(AC180:AE180)</f>
        <v>0.98289576027995</v>
      </c>
    </row>
    <row r="181" customFormat="false" ht="12.75" hidden="true" customHeight="false" outlineLevel="0" collapsed="false">
      <c r="A181" s="69" t="s">
        <v>12</v>
      </c>
      <c r="B181" s="69" t="n">
        <v>1</v>
      </c>
      <c r="C181" s="69" t="n">
        <v>171</v>
      </c>
      <c r="D181" s="70" t="n">
        <f aca="false">OphrsIn!D180/LinhrsIn!D181</f>
        <v>0.990032327586207</v>
      </c>
      <c r="E181" s="70" t="n">
        <f aca="false">OphrsIn!E180/LinhrsIn!E181</f>
        <v>0.992058150491318</v>
      </c>
      <c r="F181" s="70" t="n">
        <f aca="false">OphrsIn!F180/LinhrsIn!F181</f>
        <v>0.975258918296893</v>
      </c>
      <c r="G181" s="70" t="n">
        <f aca="false">OphrsIn!G180/LinhrsIn!G181</f>
        <v>0.941522144188046</v>
      </c>
      <c r="H181" s="70" t="n">
        <f aca="false">OphrsIn!H180/LinhrsIn!H181</f>
        <v>0.794875465216147</v>
      </c>
      <c r="I181" s="70" t="n">
        <v>1.00026892564206</v>
      </c>
      <c r="J181" s="70" t="n">
        <f aca="false">OphrsIn!J180/LinhrsIn!J181</f>
        <v>0.917486646050042</v>
      </c>
      <c r="K181" s="70" t="n">
        <f aca="false">OphrsIn!K180/LinhrsIn!K181</f>
        <v>1</v>
      </c>
      <c r="L181" s="70" t="n">
        <f aca="false">OphrsIn!L180/LinhrsIn!L181</f>
        <v>0.999323684566482</v>
      </c>
      <c r="M181" s="70" t="n">
        <f aca="false">OphrsIn!M180/LinhrsIn!M181</f>
        <v>0.989302584051125</v>
      </c>
      <c r="N181" s="70" t="n">
        <f aca="false">OphrsIn!N180/LinhrsIn!N181</f>
        <v>0.983546864463924</v>
      </c>
      <c r="O181" s="70" t="n">
        <f aca="false">OphrsIn!O180/LinhrsIn!O181</f>
        <v>0.886373107376025</v>
      </c>
      <c r="P181" s="70" t="n">
        <f aca="false">OphrsIn!P180/LinhrsIn!P181</f>
        <v>0.955370345476543</v>
      </c>
      <c r="Q181" s="70" t="n">
        <f aca="false">OphrsIn!Q180/LinhrsIn!Q181</f>
        <v>0.781766841468334</v>
      </c>
      <c r="R181" s="70" t="n">
        <f aca="false">OphrsIn!R180/LinhrsIn!R181</f>
        <v>0.72651356993737</v>
      </c>
      <c r="S181" s="70" t="n">
        <f aca="false">OphrsIn!S180/LinhrsIn!S181</f>
        <v>0.97321668909825</v>
      </c>
      <c r="T181" s="70" t="n">
        <f aca="false">OphrsIn!T180/LinhrsIn!T181</f>
        <v>0.953828985911564</v>
      </c>
      <c r="U181" s="70" t="n">
        <f aca="false">OphrsIn!U180/LinhrsIn!U181</f>
        <v>0.987702702702703</v>
      </c>
      <c r="V181" s="70" t="n">
        <f aca="false">OphrsIn!V180/LinhrsIn!V181</f>
        <v>0.764590071719871</v>
      </c>
      <c r="W181" s="70" t="n">
        <f aca="false">OphrsIn!W180/LinhrsIn!W181</f>
        <v>0.996639333243716</v>
      </c>
      <c r="X181" s="70" t="n">
        <f aca="false">OphrsIn!X180/LinhrsIn!X181</f>
        <v>0.995288099084545</v>
      </c>
      <c r="Y181" s="70" t="n">
        <f aca="false">OphrsIn!Y180/LinhrsIn!Y181</f>
        <v>0.990870786516854</v>
      </c>
      <c r="Z181" s="70" t="n">
        <f aca="false">OphrsIn!Z180/LinhrsIn!Z181</f>
        <v>0.993678547410894</v>
      </c>
      <c r="AA181" s="70" t="n">
        <f aca="false">OphrsIn!AA180/LinhrsIn!AA181</f>
        <v>1</v>
      </c>
      <c r="AB181" s="70" t="n">
        <f aca="false">OphrsIn!AB180/LinhrsIn!AB181</f>
        <v>0.998240389821332</v>
      </c>
      <c r="AC181" s="70" t="n">
        <f aca="false">IF(LinhrsIn!AC181&gt;0,OphrsIn!AC180/LinhrsIn!AC181,0)</f>
        <v>0.998118279569893</v>
      </c>
      <c r="AD181" s="70" t="n">
        <f aca="false">IF(LinhrsIn!AD181&gt;0,OphrsIn!AD180/LinhrsIn!AD181,0)</f>
        <v>0.991808162049449</v>
      </c>
      <c r="AE181" s="70" t="n">
        <f aca="false">IF(LinhrsIn!AE181&gt;0,OphrsIn!AE180/LinhrsIn!AE181,0)</f>
        <v>0.965238666341672</v>
      </c>
      <c r="AF181" s="70"/>
      <c r="AG181" s="70"/>
      <c r="AH181" s="70"/>
      <c r="AI181" s="70"/>
      <c r="AJ181" s="70"/>
      <c r="AK181" s="70"/>
      <c r="AL181" s="70"/>
      <c r="AM181" s="70"/>
      <c r="AN181" s="70"/>
      <c r="AO181" s="70" t="n">
        <f aca="false">AVERAGE(E181:P181)</f>
        <v>0.952948902984884</v>
      </c>
      <c r="AP181" s="70" t="n">
        <f aca="false">AVERAGE(Q181:AB181)</f>
        <v>0.930194668076286</v>
      </c>
      <c r="AQ181" s="70" t="n">
        <f aca="false">AVERAGE(AC181:AN181)</f>
        <v>0.985055035987004</v>
      </c>
      <c r="AR181" s="70" t="n">
        <f aca="false">AVERAGE(E181:G181)</f>
        <v>0.969613070992086</v>
      </c>
      <c r="AS181" s="70" t="n">
        <f aca="false">AVERAGE(H181:J181)</f>
        <v>0.904210345636083</v>
      </c>
      <c r="AT181" s="70" t="n">
        <f aca="false">AVERAGE(K181:M181)</f>
        <v>0.996208756205869</v>
      </c>
      <c r="AU181" s="70" t="n">
        <f aca="false">AVERAGE(N181:P181)</f>
        <v>0.941763439105497</v>
      </c>
      <c r="AV181" s="70" t="n">
        <f aca="false">AVERAGE(Q181:S181)</f>
        <v>0.827165700167985</v>
      </c>
      <c r="AW181" s="70" t="n">
        <f aca="false">AVERAGE(T181:V181)</f>
        <v>0.902040586778046</v>
      </c>
      <c r="AX181" s="70" t="n">
        <f aca="false">AVERAGE(W181:Y181)</f>
        <v>0.994266072948371</v>
      </c>
      <c r="AY181" s="70" t="n">
        <f aca="false">AVERAGE(Z181:AB181)</f>
        <v>0.997306312410742</v>
      </c>
      <c r="AZ181" s="70" t="n">
        <f aca="false">AVERAGE(AC181:AE181)</f>
        <v>0.985055035987004</v>
      </c>
    </row>
    <row r="182" customFormat="false" ht="12.75" hidden="true" customHeight="false" outlineLevel="0" collapsed="false">
      <c r="A182" s="69" t="s">
        <v>12</v>
      </c>
      <c r="B182" s="69" t="n">
        <v>1</v>
      </c>
      <c r="C182" s="69" t="n">
        <v>172</v>
      </c>
      <c r="D182" s="70" t="n">
        <f aca="false">OphrsIn!D181/LinhrsIn!D182</f>
        <v>0.516177577125658</v>
      </c>
      <c r="E182" s="70" t="n">
        <f aca="false">OphrsIn!E181/LinhrsIn!E182</f>
        <v>0.778289117487818</v>
      </c>
      <c r="F182" s="70" t="n">
        <f aca="false">OphrsIn!F181/LinhrsIn!F182</f>
        <v>1</v>
      </c>
      <c r="G182" s="70" t="n">
        <f aca="false">OphrsIn!G181/LinhrsIn!G182</f>
        <v>0.964610574189881</v>
      </c>
      <c r="H182" s="70" t="n">
        <f aca="false">OphrsIn!H181/LinhrsIn!H182</f>
        <v>0.842662848962062</v>
      </c>
      <c r="I182" s="70" t="n">
        <v>1</v>
      </c>
      <c r="J182" s="70" t="n">
        <f aca="false">OphrsIn!J181/LinhrsIn!J182</f>
        <v>0.995138888888889</v>
      </c>
      <c r="K182" s="70" t="n">
        <f aca="false">OphrsIn!K181/LinhrsIn!K182</f>
        <v>0.994020926756353</v>
      </c>
      <c r="L182" s="70" t="n">
        <f aca="false">OphrsIn!L181/LinhrsIn!L182</f>
        <v>0.996212633572298</v>
      </c>
      <c r="M182" s="70" t="n">
        <f aca="false">OphrsIn!M181/LinhrsIn!M182</f>
        <v>0.996110030564046</v>
      </c>
      <c r="N182" s="70" t="n">
        <f aca="false">OphrsIn!N181/LinhrsIn!N182</f>
        <v>0.999865138233311</v>
      </c>
      <c r="O182" s="70" t="n">
        <f aca="false">OphrsIn!O181/LinhrsIn!O182</f>
        <v>0.899569384636755</v>
      </c>
      <c r="P182" s="70" t="n">
        <f aca="false">OphrsIn!P181/LinhrsIn!P182</f>
        <v>0.885199623605323</v>
      </c>
      <c r="Q182" s="70" t="n">
        <f aca="false">OphrsIn!Q181/LinhrsIn!Q182</f>
        <v>0.986152191449314</v>
      </c>
      <c r="R182" s="70" t="n">
        <f aca="false">OphrsIn!R181/LinhrsIn!R182</f>
        <v>0.949962769918094</v>
      </c>
      <c r="S182" s="70" t="n">
        <f aca="false">OphrsIn!S181/LinhrsIn!S182</f>
        <v>0.90951932139491</v>
      </c>
      <c r="T182" s="70" t="n">
        <f aca="false">OphrsIn!T181/LinhrsIn!T182</f>
        <v>0.943293195183422</v>
      </c>
      <c r="U182" s="70" t="n">
        <f aca="false">OphrsIn!U181/LinhrsIn!U182</f>
        <v>0.993243243243243</v>
      </c>
      <c r="V182" s="70" t="n">
        <f aca="false">OphrsIn!V181/LinhrsIn!V182</f>
        <v>0.994000279056788</v>
      </c>
      <c r="W182" s="70" t="n">
        <f aca="false">OphrsIn!W181/LinhrsIn!W182</f>
        <v>0.933189944885065</v>
      </c>
      <c r="X182" s="70" t="n">
        <f aca="false">OphrsIn!X181/LinhrsIn!X182</f>
        <v>0.689542483660131</v>
      </c>
      <c r="Y182" s="70" t="n">
        <f aca="false">OphrsIn!Y181/LinhrsIn!Y182</f>
        <v>0.997267366604344</v>
      </c>
      <c r="Z182" s="70" t="n">
        <f aca="false">OphrsIn!Z181/LinhrsIn!Z182</f>
        <v>0.997982515131137</v>
      </c>
      <c r="AA182" s="70" t="n">
        <f aca="false">OphrsIn!AA181/LinhrsIn!AA182</f>
        <v>0.999583333333333</v>
      </c>
      <c r="AB182" s="70" t="n">
        <f aca="false">OphrsIn!AB181/LinhrsIn!AB182</f>
        <v>0.968187356166238</v>
      </c>
      <c r="AC182" s="70" t="n">
        <f aca="false">IF(LinhrsIn!AC182&gt;0,OphrsIn!AC181/LinhrsIn!AC182,0)</f>
        <v>1</v>
      </c>
      <c r="AD182" s="70" t="n">
        <f aca="false">IF(LinhrsIn!AD182&gt;0,OphrsIn!AD181/LinhrsIn!AD182,0)</f>
        <v>0.984209742291077</v>
      </c>
      <c r="AE182" s="70" t="n">
        <f aca="false">IF(LinhrsIn!AE182&gt;0,OphrsIn!AE181/LinhrsIn!AE182,0)</f>
        <v>0.980459635646504</v>
      </c>
      <c r="AF182" s="70"/>
      <c r="AG182" s="70"/>
      <c r="AH182" s="70"/>
      <c r="AI182" s="70"/>
      <c r="AJ182" s="70"/>
      <c r="AK182" s="70"/>
      <c r="AL182" s="70"/>
      <c r="AM182" s="70"/>
      <c r="AN182" s="70"/>
      <c r="AO182" s="70" t="n">
        <f aca="false">AVERAGE(E182:P182)</f>
        <v>0.945973263908061</v>
      </c>
      <c r="AP182" s="70" t="n">
        <f aca="false">AVERAGE(Q182:AB182)</f>
        <v>0.946827000002168</v>
      </c>
      <c r="AQ182" s="70" t="n">
        <f aca="false">AVERAGE(AC182:AN182)</f>
        <v>0.988223125979194</v>
      </c>
      <c r="AR182" s="70" t="n">
        <f aca="false">AVERAGE(E182:G182)</f>
        <v>0.9142998972259</v>
      </c>
      <c r="AS182" s="70" t="n">
        <f aca="false">AVERAGE(H182:J182)</f>
        <v>0.945933912616984</v>
      </c>
      <c r="AT182" s="70" t="n">
        <f aca="false">AVERAGE(K182:M182)</f>
        <v>0.995447863630899</v>
      </c>
      <c r="AU182" s="70" t="n">
        <f aca="false">AVERAGE(N182:P182)</f>
        <v>0.928211382158463</v>
      </c>
      <c r="AV182" s="70" t="n">
        <f aca="false">AVERAGE(Q182:S182)</f>
        <v>0.948544760920773</v>
      </c>
      <c r="AW182" s="70" t="n">
        <f aca="false">AVERAGE(T182:V182)</f>
        <v>0.976845572494484</v>
      </c>
      <c r="AX182" s="70" t="n">
        <f aca="false">AVERAGE(W182:Y182)</f>
        <v>0.873333265049847</v>
      </c>
      <c r="AY182" s="70" t="n">
        <f aca="false">AVERAGE(Z182:AB182)</f>
        <v>0.988584401543569</v>
      </c>
      <c r="AZ182" s="70" t="n">
        <f aca="false">AVERAGE(AC182:AE182)</f>
        <v>0.988223125979194</v>
      </c>
    </row>
    <row r="183" customFormat="false" ht="12.75" hidden="true" customHeight="false" outlineLevel="0" collapsed="false">
      <c r="A183" s="69" t="s">
        <v>12</v>
      </c>
      <c r="B183" s="69" t="n">
        <v>1</v>
      </c>
      <c r="C183" s="69" t="n">
        <v>173</v>
      </c>
      <c r="D183" s="70" t="n">
        <f aca="false">OphrsIn!D182/LinhrsIn!D183</f>
        <v>0.99676724137931</v>
      </c>
      <c r="E183" s="70" t="n">
        <f aca="false">OphrsIn!E182/LinhrsIn!E183</f>
        <v>0.987338362068966</v>
      </c>
      <c r="F183" s="70" t="n">
        <f aca="false">OphrsIn!F182/LinhrsIn!F183</f>
        <v>1</v>
      </c>
      <c r="G183" s="70" t="n">
        <f aca="false">OphrsIn!G182/LinhrsIn!G183</f>
        <v>0.999431333522889</v>
      </c>
      <c r="H183" s="70" t="n">
        <f aca="false">OphrsIn!H182/LinhrsIn!H183</f>
        <v>0.89767174475424</v>
      </c>
      <c r="I183" s="70" t="n">
        <v>1</v>
      </c>
      <c r="J183" s="70" t="n">
        <f aca="false">OphrsIn!J182/LinhrsIn!J183</f>
        <v>0.996130696474635</v>
      </c>
      <c r="K183" s="70" t="n">
        <f aca="false">OphrsIn!K182/LinhrsIn!K183</f>
        <v>1</v>
      </c>
      <c r="L183" s="70" t="n">
        <f aca="false">OphrsIn!L182/LinhrsIn!L183</f>
        <v>1</v>
      </c>
      <c r="M183" s="70" t="n">
        <f aca="false">OphrsIn!M182/LinhrsIn!M183</f>
        <v>1</v>
      </c>
      <c r="N183" s="70" t="n">
        <f aca="false">OphrsIn!N182/LinhrsIn!N183</f>
        <v>1</v>
      </c>
      <c r="O183" s="70" t="n">
        <f aca="false">OphrsIn!O182/LinhrsIn!O183</f>
        <v>0.923976608187135</v>
      </c>
      <c r="P183" s="70" t="n">
        <f aca="false">OphrsIn!P182/LinhrsIn!P183</f>
        <v>0.797225622195023</v>
      </c>
      <c r="Q183" s="70" t="n">
        <f aca="false">OphrsIn!Q182/LinhrsIn!Q183</f>
        <v>0.73131912597788</v>
      </c>
      <c r="R183" s="70" t="n">
        <f aca="false">OphrsIn!R182/LinhrsIn!R183</f>
        <v>0.990169794459339</v>
      </c>
      <c r="S183" s="70" t="n">
        <f aca="false">OphrsIn!S182/LinhrsIn!S183</f>
        <v>0.996363636363636</v>
      </c>
      <c r="T183" s="70" t="n">
        <f aca="false">OphrsIn!T182/LinhrsIn!T183</f>
        <v>0.995954805412191</v>
      </c>
      <c r="U183" s="70" t="n">
        <f aca="false">OphrsIn!U182/LinhrsIn!U183</f>
        <v>1</v>
      </c>
      <c r="V183" s="70" t="n">
        <f aca="false">OphrsIn!V182/LinhrsIn!V183</f>
        <v>0.988565053688467</v>
      </c>
      <c r="W183" s="70" t="n">
        <f aca="false">OphrsIn!W182/LinhrsIn!W183</f>
        <v>0.999865573329749</v>
      </c>
      <c r="X183" s="70" t="n">
        <f aca="false">OphrsIn!X182/LinhrsIn!X183</f>
        <v>0.999865374259559</v>
      </c>
      <c r="Y183" s="70" t="n">
        <f aca="false">OphrsIn!Y182/LinhrsIn!Y183</f>
        <v>1</v>
      </c>
      <c r="Z183" s="70" t="n">
        <f aca="false">OphrsIn!Z182/LinhrsIn!Z183</f>
        <v>0.974345125573859</v>
      </c>
      <c r="AA183" s="70" t="n">
        <f aca="false">OphrsIn!AA182/LinhrsIn!AA183</f>
        <v>0.971395382604908</v>
      </c>
      <c r="AB183" s="70" t="n">
        <f aca="false">OphrsIn!AB182/LinhrsIn!AB183</f>
        <v>0.990267306374229</v>
      </c>
      <c r="AC183" s="70" t="n">
        <f aca="false">IF(LinhrsIn!AC183&gt;0,OphrsIn!AC182/LinhrsIn!AC183,0)</f>
        <v>1</v>
      </c>
      <c r="AD183" s="70" t="n">
        <f aca="false">IF(LinhrsIn!AD183&gt;0,OphrsIn!AD182/LinhrsIn!AD183,0)</f>
        <v>0.993598332588953</v>
      </c>
      <c r="AE183" s="70" t="n">
        <f aca="false">IF(LinhrsIn!AE183&gt;0,OphrsIn!AE182/LinhrsIn!AE183,0)</f>
        <v>0.96533788384483</v>
      </c>
      <c r="AF183" s="70"/>
      <c r="AG183" s="70"/>
      <c r="AH183" s="70"/>
      <c r="AI183" s="70"/>
      <c r="AJ183" s="70"/>
      <c r="AK183" s="70"/>
      <c r="AL183" s="70"/>
      <c r="AM183" s="70"/>
      <c r="AN183" s="70"/>
      <c r="AO183" s="70" t="n">
        <f aca="false">AVERAGE(E183:P183)</f>
        <v>0.966814530600241</v>
      </c>
      <c r="AP183" s="70" t="n">
        <f aca="false">AVERAGE(Q183:AB183)</f>
        <v>0.969842598170318</v>
      </c>
      <c r="AQ183" s="70" t="n">
        <f aca="false">AVERAGE(AC183:AN183)</f>
        <v>0.986312072144594</v>
      </c>
      <c r="AR183" s="70" t="n">
        <f aca="false">AVERAGE(E183:G183)</f>
        <v>0.995589898530618</v>
      </c>
      <c r="AS183" s="70" t="n">
        <f aca="false">AVERAGE(H183:J183)</f>
        <v>0.964600813742958</v>
      </c>
      <c r="AT183" s="70" t="n">
        <f aca="false">AVERAGE(K183:M183)</f>
        <v>1</v>
      </c>
      <c r="AU183" s="70" t="n">
        <f aca="false">AVERAGE(N183:P183)</f>
        <v>0.907067410127386</v>
      </c>
      <c r="AV183" s="70" t="n">
        <f aca="false">AVERAGE(Q183:S183)</f>
        <v>0.905950852266952</v>
      </c>
      <c r="AW183" s="70" t="n">
        <f aca="false">AVERAGE(T183:V183)</f>
        <v>0.994839953033553</v>
      </c>
      <c r="AX183" s="70" t="n">
        <f aca="false">AVERAGE(W183:Y183)</f>
        <v>0.999910315863102</v>
      </c>
      <c r="AY183" s="70" t="n">
        <f aca="false">AVERAGE(Z183:AB183)</f>
        <v>0.978669271517665</v>
      </c>
      <c r="AZ183" s="70" t="n">
        <f aca="false">AVERAGE(AC183:AE183)</f>
        <v>0.986312072144594</v>
      </c>
    </row>
    <row r="184" customFormat="false" ht="12.75" hidden="true" customHeight="false" outlineLevel="0" collapsed="false">
      <c r="A184" s="69" t="s">
        <v>12</v>
      </c>
      <c r="B184" s="69" t="n">
        <v>1</v>
      </c>
      <c r="C184" s="69" t="n">
        <v>174</v>
      </c>
      <c r="D184" s="70" t="n">
        <f aca="false">OphrsIn!D183/LinhrsIn!D184</f>
        <v>0.836814445492521</v>
      </c>
      <c r="E184" s="70" t="n">
        <f aca="false">OphrsIn!E183/LinhrsIn!E184</f>
        <v>0.890982503364738</v>
      </c>
      <c r="F184" s="70" t="n">
        <f aca="false">OphrsIn!F183/LinhrsIn!F184</f>
        <v>0.973828012654587</v>
      </c>
      <c r="G184" s="70" t="n">
        <f aca="false">OphrsIn!G183/LinhrsIn!G184</f>
        <v>0.989571428571429</v>
      </c>
      <c r="H184" s="70" t="n">
        <f aca="false">OphrsIn!H183/LinhrsIn!H184</f>
        <v>0.785622225404554</v>
      </c>
      <c r="I184" s="70" t="n">
        <v>0.986273718207509</v>
      </c>
      <c r="J184" s="70" t="n">
        <f aca="false">OphrsIn!J183/LinhrsIn!J184</f>
        <v>1.00153096729297</v>
      </c>
      <c r="K184" s="70" t="n">
        <f aca="false">OphrsIn!K183/LinhrsIn!K184</f>
        <v>1</v>
      </c>
      <c r="L184" s="70" t="n">
        <f aca="false">OphrsIn!L183/LinhrsIn!L184</f>
        <v>1.00027100271003</v>
      </c>
      <c r="M184" s="70" t="n">
        <f aca="false">OphrsIn!M183/LinhrsIn!M184</f>
        <v>0.990254768202701</v>
      </c>
      <c r="N184" s="70" t="n">
        <f aca="false">OphrsIn!N183/LinhrsIn!N184</f>
        <v>0.981035642232683</v>
      </c>
      <c r="O184" s="70" t="n">
        <f aca="false">OphrsIn!O183/LinhrsIn!O184</f>
        <v>0.526403557531962</v>
      </c>
      <c r="P184" s="70" t="n">
        <f aca="false">OphrsIn!P183/LinhrsIn!P184</f>
        <v>0.606756756756757</v>
      </c>
      <c r="Q184" s="70" t="n">
        <f aca="false">OphrsIn!Q183/LinhrsIn!Q184</f>
        <v>0.989222686245453</v>
      </c>
      <c r="R184" s="70" t="n">
        <f aca="false">OphrsIn!R183/LinhrsIn!R184</f>
        <v>0.962620997766195</v>
      </c>
      <c r="S184" s="70" t="n">
        <f aca="false">OphrsIn!S183/LinhrsIn!S184</f>
        <v>1.00856676638564</v>
      </c>
      <c r="T184" s="70" t="n">
        <f aca="false">OphrsIn!T183/LinhrsIn!T184</f>
        <v>1</v>
      </c>
      <c r="U184" s="70" t="n">
        <f aca="false">OphrsIn!U183/LinhrsIn!U184</f>
        <v>0.911672354948805</v>
      </c>
      <c r="V184" s="70" t="n">
        <f aca="false">OphrsIn!V183/LinhrsIn!V184</f>
        <v>0.822890311058193</v>
      </c>
      <c r="W184" s="70" t="n">
        <f aca="false">OphrsIn!W183/LinhrsIn!W184</f>
        <v>0.999865573329749</v>
      </c>
      <c r="X184" s="70" t="n">
        <f aca="false">OphrsIn!X183/LinhrsIn!X184</f>
        <v>1</v>
      </c>
      <c r="Y184" s="70" t="n">
        <f aca="false">OphrsIn!Y183/LinhrsIn!Y184</f>
        <v>1.00014050864128</v>
      </c>
      <c r="Z184" s="70" t="n">
        <f aca="false">OphrsIn!Z183/LinhrsIn!Z184</f>
        <v>0.996906523201076</v>
      </c>
      <c r="AA184" s="70" t="n">
        <f aca="false">OphrsIn!AA183/LinhrsIn!AA184</f>
        <v>1</v>
      </c>
      <c r="AB184" s="70" t="n">
        <f aca="false">OphrsIn!AB183/LinhrsIn!AB184</f>
        <v>1</v>
      </c>
      <c r="AC184" s="70" t="n">
        <f aca="false">IF(LinhrsIn!AC184&gt;0,OphrsIn!AC183/LinhrsIn!AC184,0)</f>
        <v>1</v>
      </c>
      <c r="AD184" s="70" t="n">
        <f aca="false">IF(LinhrsIn!AD184&gt;0,OphrsIn!AD183/LinhrsIn!AD184,0)</f>
        <v>0.995380718223812</v>
      </c>
      <c r="AE184" s="70" t="n">
        <f aca="false">IF(LinhrsIn!AE184&gt;0,OphrsIn!AE183/LinhrsIn!AE184,0)</f>
        <v>0.975647770647868</v>
      </c>
      <c r="AF184" s="70"/>
      <c r="AG184" s="70"/>
      <c r="AH184" s="70"/>
      <c r="AI184" s="70"/>
      <c r="AJ184" s="70"/>
      <c r="AK184" s="70"/>
      <c r="AL184" s="70"/>
      <c r="AM184" s="70"/>
      <c r="AN184" s="70"/>
      <c r="AO184" s="70" t="n">
        <f aca="false">AVERAGE(E184:P184)</f>
        <v>0.894377548577493</v>
      </c>
      <c r="AP184" s="70" t="n">
        <f aca="false">AVERAGE(Q184:AB184)</f>
        <v>0.974323810131366</v>
      </c>
      <c r="AQ184" s="70" t="n">
        <f aca="false">AVERAGE(AC184:AN184)</f>
        <v>0.990342829623893</v>
      </c>
      <c r="AR184" s="70" t="n">
        <f aca="false">AVERAGE(E184:G184)</f>
        <v>0.951460648196918</v>
      </c>
      <c r="AS184" s="70" t="n">
        <f aca="false">AVERAGE(H184:J184)</f>
        <v>0.924475636968345</v>
      </c>
      <c r="AT184" s="70" t="n">
        <f aca="false">AVERAGE(K184:M184)</f>
        <v>0.996841923637576</v>
      </c>
      <c r="AU184" s="70" t="n">
        <f aca="false">AVERAGE(N184:P184)</f>
        <v>0.704731985507134</v>
      </c>
      <c r="AV184" s="70" t="n">
        <f aca="false">AVERAGE(Q184:S184)</f>
        <v>0.986803483465763</v>
      </c>
      <c r="AW184" s="70" t="n">
        <f aca="false">AVERAGE(T184:V184)</f>
        <v>0.911520888669</v>
      </c>
      <c r="AX184" s="70" t="n">
        <f aca="false">AVERAGE(W184:Y184)</f>
        <v>1.00000202732368</v>
      </c>
      <c r="AY184" s="70" t="n">
        <f aca="false">AVERAGE(Z184:AB184)</f>
        <v>0.998968841067025</v>
      </c>
      <c r="AZ184" s="70" t="n">
        <f aca="false">AVERAGE(AC184:AE184)</f>
        <v>0.990342829623893</v>
      </c>
    </row>
    <row r="185" customFormat="false" ht="12.75" hidden="true" customHeight="false" outlineLevel="0" collapsed="false">
      <c r="A185" s="69" t="s">
        <v>12</v>
      </c>
      <c r="B185" s="69" t="n">
        <v>1</v>
      </c>
      <c r="C185" s="69" t="n">
        <v>175</v>
      </c>
      <c r="D185" s="70" t="n">
        <f aca="false">OphrsIn!D184/LinhrsIn!D185</f>
        <v>0.966397849462366</v>
      </c>
      <c r="E185" s="70" t="n">
        <f aca="false">OphrsIn!E184/LinhrsIn!E185</f>
        <v>0.948217888365837</v>
      </c>
      <c r="F185" s="70" t="n">
        <f aca="false">OphrsIn!F184/LinhrsIn!F185</f>
        <v>0.999281609195402</v>
      </c>
      <c r="G185" s="70" t="n">
        <f aca="false">OphrsIn!G184/LinhrsIn!G185</f>
        <v>0.975894813732652</v>
      </c>
      <c r="H185" s="70" t="n">
        <f aca="false">OphrsIn!H184/LinhrsIn!H185</f>
        <v>0.858863063567628</v>
      </c>
      <c r="I185" s="70" t="n">
        <v>0.988975531056736</v>
      </c>
      <c r="J185" s="70" t="n">
        <f aca="false">OphrsIn!J184/LinhrsIn!J185</f>
        <v>0.983317113860698</v>
      </c>
      <c r="K185" s="70" t="n">
        <f aca="false">OphrsIn!K184/LinhrsIn!K185</f>
        <v>0.997826382285016</v>
      </c>
      <c r="L185" s="70" t="n">
        <f aca="false">OphrsIn!L184/LinhrsIn!L185</f>
        <v>0.999460698395578</v>
      </c>
      <c r="M185" s="70" t="n">
        <f aca="false">OphrsIn!M184/LinhrsIn!M185</f>
        <v>0.99930526608309</v>
      </c>
      <c r="N185" s="70" t="n">
        <f aca="false">OphrsIn!N184/LinhrsIn!N185</f>
        <v>0.994716878894608</v>
      </c>
      <c r="O185" s="70" t="n">
        <f aca="false">OphrsIn!O184/LinhrsIn!O185</f>
        <v>0.999861111111111</v>
      </c>
      <c r="P185" s="70" t="n">
        <f aca="false">OphrsIn!P184/LinhrsIn!P185</f>
        <v>0.962360532329614</v>
      </c>
      <c r="Q185" s="70" t="n">
        <f aca="false">OphrsIn!Q184/LinhrsIn!Q185</f>
        <v>0.956485471986654</v>
      </c>
      <c r="R185" s="70" t="n">
        <f aca="false">OphrsIn!R184/LinhrsIn!R185</f>
        <v>0.943670690188796</v>
      </c>
      <c r="S185" s="70" t="n">
        <f aca="false">OphrsIn!S184/LinhrsIn!S185</f>
        <v>0.994080452038208</v>
      </c>
      <c r="T185" s="70" t="n">
        <f aca="false">OphrsIn!T184/LinhrsIn!T185</f>
        <v>0.977184195882026</v>
      </c>
      <c r="U185" s="70" t="n">
        <f aca="false">OphrsIn!U184/LinhrsIn!U185</f>
        <v>1</v>
      </c>
      <c r="V185" s="70" t="n">
        <f aca="false">OphrsIn!V184/LinhrsIn!V185</f>
        <v>0.989822947162972</v>
      </c>
      <c r="W185" s="70" t="n">
        <f aca="false">OphrsIn!W184/LinhrsIn!W185</f>
        <v>0.999596774193548</v>
      </c>
      <c r="X185" s="70" t="n">
        <f aca="false">OphrsIn!X184/LinhrsIn!X185</f>
        <v>0.999595469255663</v>
      </c>
      <c r="Y185" s="70" t="n">
        <f aca="false">OphrsIn!Y184/LinhrsIn!Y185</f>
        <v>0.999437332958222</v>
      </c>
      <c r="Z185" s="70" t="n">
        <f aca="false">OphrsIn!Z184/LinhrsIn!Z185</f>
        <v>0.992148368755923</v>
      </c>
      <c r="AA185" s="70" t="n">
        <f aca="false">OphrsIn!AA184/LinhrsIn!AA185</f>
        <v>0.999861111111111</v>
      </c>
      <c r="AB185" s="70" t="n">
        <f aca="false">OphrsIn!AB184/LinhrsIn!AB185</f>
        <v>0.999462365591398</v>
      </c>
      <c r="AC185" s="70" t="n">
        <f aca="false">IF(LinhrsIn!AC185&gt;0,OphrsIn!AC184/LinhrsIn!AC185,0)</f>
        <v>0.99986559139785</v>
      </c>
      <c r="AD185" s="70" t="n">
        <f aca="false">IF(LinhrsIn!AD185&gt;0,OphrsIn!AD184/LinhrsIn!AD185,0)</f>
        <v>0.990017878426698</v>
      </c>
      <c r="AE185" s="70" t="n">
        <f aca="false">IF(LinhrsIn!AE185&gt;0,OphrsIn!AE184/LinhrsIn!AE185,0)</f>
        <v>0.973422673133185</v>
      </c>
      <c r="AF185" s="70"/>
      <c r="AG185" s="70"/>
      <c r="AH185" s="70"/>
      <c r="AI185" s="70"/>
      <c r="AJ185" s="70"/>
      <c r="AK185" s="70"/>
      <c r="AL185" s="70"/>
      <c r="AM185" s="70"/>
      <c r="AN185" s="70"/>
      <c r="AO185" s="70" t="n">
        <f aca="false">AVERAGE(E185:P185)</f>
        <v>0.975673407406497</v>
      </c>
      <c r="AP185" s="70" t="n">
        <f aca="false">AVERAGE(Q185:AB185)</f>
        <v>0.987612098260377</v>
      </c>
      <c r="AQ185" s="70" t="n">
        <f aca="false">AVERAGE(AC185:AN185)</f>
        <v>0.987768714319244</v>
      </c>
      <c r="AR185" s="70" t="n">
        <f aca="false">AVERAGE(E185:G185)</f>
        <v>0.974464770431297</v>
      </c>
      <c r="AS185" s="70" t="n">
        <f aca="false">AVERAGE(H185:J185)</f>
        <v>0.943718569495021</v>
      </c>
      <c r="AT185" s="70" t="n">
        <f aca="false">AVERAGE(K185:M185)</f>
        <v>0.998864115587895</v>
      </c>
      <c r="AU185" s="70" t="n">
        <f aca="false">AVERAGE(N185:P185)</f>
        <v>0.985646174111778</v>
      </c>
      <c r="AV185" s="70" t="n">
        <f aca="false">AVERAGE(Q185:S185)</f>
        <v>0.964745538071219</v>
      </c>
      <c r="AW185" s="70" t="n">
        <f aca="false">AVERAGE(T185:V185)</f>
        <v>0.989002381014999</v>
      </c>
      <c r="AX185" s="70" t="n">
        <f aca="false">AVERAGE(W185:Y185)</f>
        <v>0.999543192135811</v>
      </c>
      <c r="AY185" s="70" t="n">
        <f aca="false">AVERAGE(Z185:AB185)</f>
        <v>0.997157281819477</v>
      </c>
      <c r="AZ185" s="70" t="n">
        <f aca="false">AVERAGE(AC185:AE185)</f>
        <v>0.987768714319244</v>
      </c>
    </row>
    <row r="186" customFormat="false" ht="12.75" hidden="true" customHeight="false" outlineLevel="0" collapsed="false">
      <c r="A186" s="69" t="s">
        <v>12</v>
      </c>
      <c r="B186" s="69" t="n">
        <v>1</v>
      </c>
      <c r="C186" s="69" t="n">
        <v>176</v>
      </c>
      <c r="D186" s="70" t="n">
        <f aca="false">OphrsIn!D185/LinhrsIn!D186</f>
        <v>0.898195529221654</v>
      </c>
      <c r="E186" s="70" t="n">
        <f aca="false">OphrsIn!E185/LinhrsIn!E186</f>
        <v>0.973118279569893</v>
      </c>
      <c r="F186" s="70" t="n">
        <f aca="false">OphrsIn!F185/LinhrsIn!F186</f>
        <v>0.877845001440507</v>
      </c>
      <c r="G186" s="70" t="n">
        <f aca="false">OphrsIn!G185/LinhrsIn!G186</f>
        <v>1</v>
      </c>
      <c r="H186" s="70" t="n">
        <f aca="false">OphrsIn!H185/LinhrsIn!H186</f>
        <v>0.838325867861142</v>
      </c>
      <c r="I186" s="70" t="n">
        <v>1</v>
      </c>
      <c r="J186" s="70" t="n">
        <f aca="false">OphrsIn!J185/LinhrsIn!J186</f>
        <v>0.973468537296847</v>
      </c>
      <c r="K186" s="70" t="n">
        <f aca="false">OphrsIn!K185/LinhrsIn!K186</f>
        <v>0.994974191795708</v>
      </c>
      <c r="L186" s="70" t="n">
        <f aca="false">OphrsIn!L185/LinhrsIn!L186</f>
        <v>0.994068482070639</v>
      </c>
      <c r="M186" s="70" t="n">
        <f aca="false">OphrsIn!M185/LinhrsIn!M186</f>
        <v>0.992635820480756</v>
      </c>
      <c r="N186" s="70" t="n">
        <f aca="false">OphrsIn!N185/LinhrsIn!N186</f>
        <v>0.964392497961403</v>
      </c>
      <c r="O186" s="70" t="n">
        <f aca="false">OphrsIn!O185/LinhrsIn!O186</f>
        <v>0.99375</v>
      </c>
      <c r="P186" s="70" t="n">
        <f aca="false">OphrsIn!P185/LinhrsIn!P186</f>
        <v>0.976469006319753</v>
      </c>
      <c r="Q186" s="70" t="n">
        <f aca="false">OphrsIn!Q185/LinhrsIn!Q186</f>
        <v>0.999865428609878</v>
      </c>
      <c r="R186" s="70" t="n">
        <f aca="false">OphrsIn!R185/LinhrsIn!R186</f>
        <v>0.998360166964818</v>
      </c>
      <c r="S186" s="70" t="n">
        <f aca="false">OphrsIn!S185/LinhrsIn!S186</f>
        <v>0.436532507739938</v>
      </c>
      <c r="T186" s="70" t="n">
        <f aca="false">OphrsIn!T185/LinhrsIn!T186</f>
        <v>0.944475368772613</v>
      </c>
      <c r="U186" s="70" t="n">
        <f aca="false">OphrsIn!U185/LinhrsIn!U186</f>
        <v>0.993929583164711</v>
      </c>
      <c r="V186" s="70" t="n">
        <f aca="false">OphrsIn!V185/LinhrsIn!V186</f>
        <v>0.982920341593168</v>
      </c>
      <c r="W186" s="70" t="n">
        <f aca="false">OphrsIn!W185/LinhrsIn!W186</f>
        <v>0.993547519827934</v>
      </c>
      <c r="X186" s="70" t="n">
        <f aca="false">OphrsIn!X185/LinhrsIn!X186</f>
        <v>0.952882408532469</v>
      </c>
      <c r="Y186" s="70" t="n">
        <f aca="false">OphrsIn!Y185/LinhrsIn!Y186</f>
        <v>0.999015332676889</v>
      </c>
      <c r="Z186" s="70" t="n">
        <f aca="false">OphrsIn!Z185/LinhrsIn!Z186</f>
        <v>0.979276716781796</v>
      </c>
      <c r="AA186" s="70" t="n">
        <f aca="false">OphrsIn!AA185/LinhrsIn!AA186</f>
        <v>0.999583159649854</v>
      </c>
      <c r="AB186" s="70" t="n">
        <f aca="false">OphrsIn!AB185/LinhrsIn!AB186</f>
        <v>0.999462365591398</v>
      </c>
      <c r="AC186" s="70" t="n">
        <f aca="false">IF(LinhrsIn!AC186&gt;0,OphrsIn!AC185/LinhrsIn!AC186,0)</f>
        <v>1</v>
      </c>
      <c r="AD186" s="70" t="n">
        <f aca="false">IF(LinhrsIn!AD186&gt;0,OphrsIn!AD185/LinhrsIn!AD186,0)</f>
        <v>0.988379022646007</v>
      </c>
      <c r="AE186" s="70" t="n">
        <f aca="false">IF(LinhrsIn!AE186&gt;0,OphrsIn!AE185/LinhrsIn!AE186,0)</f>
        <v>0.968547457947381</v>
      </c>
      <c r="AF186" s="70"/>
      <c r="AG186" s="70"/>
      <c r="AH186" s="70"/>
      <c r="AI186" s="70"/>
      <c r="AJ186" s="70"/>
      <c r="AK186" s="70"/>
      <c r="AL186" s="70"/>
      <c r="AM186" s="70"/>
      <c r="AN186" s="70"/>
      <c r="AO186" s="70" t="n">
        <f aca="false">AVERAGE(E186:P186)</f>
        <v>0.964920640399721</v>
      </c>
      <c r="AP186" s="70" t="n">
        <f aca="false">AVERAGE(Q186:AB186)</f>
        <v>0.939987574992122</v>
      </c>
      <c r="AQ186" s="70" t="n">
        <f aca="false">AVERAGE(AC186:AN186)</f>
        <v>0.985642160197796</v>
      </c>
      <c r="AR186" s="70" t="n">
        <f aca="false">AVERAGE(E186:G186)</f>
        <v>0.950321093670133</v>
      </c>
      <c r="AS186" s="70" t="n">
        <f aca="false">AVERAGE(H186:J186)</f>
        <v>0.93726480171933</v>
      </c>
      <c r="AT186" s="70" t="n">
        <f aca="false">AVERAGE(K186:M186)</f>
        <v>0.993892831449034</v>
      </c>
      <c r="AU186" s="70" t="n">
        <f aca="false">AVERAGE(N186:P186)</f>
        <v>0.978203834760385</v>
      </c>
      <c r="AV186" s="70" t="n">
        <f aca="false">AVERAGE(Q186:S186)</f>
        <v>0.811586034438211</v>
      </c>
      <c r="AW186" s="70" t="n">
        <f aca="false">AVERAGE(T186:V186)</f>
        <v>0.973775097843498</v>
      </c>
      <c r="AX186" s="70" t="n">
        <f aca="false">AVERAGE(W186:Y186)</f>
        <v>0.981815087012431</v>
      </c>
      <c r="AY186" s="70" t="n">
        <f aca="false">AVERAGE(Z186:AB186)</f>
        <v>0.992774080674349</v>
      </c>
      <c r="AZ186" s="70" t="n">
        <f aca="false">AVERAGE(AC186:AE186)</f>
        <v>0.985642160197796</v>
      </c>
    </row>
    <row r="187" customFormat="false" ht="12.75" hidden="true" customHeight="false" outlineLevel="0" collapsed="false">
      <c r="A187" s="69" t="s">
        <v>12</v>
      </c>
      <c r="B187" s="69" t="n">
        <v>1</v>
      </c>
      <c r="C187" s="69" t="n">
        <v>177</v>
      </c>
      <c r="D187" s="70" t="n">
        <f aca="false">OphrsIn!D186/LinhrsIn!D187</f>
        <v>0.0539909528673574</v>
      </c>
      <c r="E187" s="70" t="n">
        <f aca="false">OphrsIn!E186/LinhrsIn!E187</f>
        <v>0.984135520301156</v>
      </c>
      <c r="F187" s="70" t="n">
        <f aca="false">OphrsIn!F186/LinhrsIn!F187</f>
        <v>0.995827338129496</v>
      </c>
      <c r="G187" s="70" t="n">
        <f aca="false">OphrsIn!G186/LinhrsIn!G187</f>
        <v>1</v>
      </c>
      <c r="H187" s="70" t="n">
        <f aca="false">OphrsIn!H186/LinhrsIn!H187</f>
        <v>0.70082598348033</v>
      </c>
      <c r="I187" s="70" t="n">
        <v>1</v>
      </c>
      <c r="J187" s="70" t="n">
        <f aca="false">OphrsIn!J186/LinhrsIn!J187</f>
        <v>0.970652777777778</v>
      </c>
      <c r="K187" s="70" t="n">
        <f aca="false">OphrsIn!K186/LinhrsIn!K187</f>
        <v>0.990878148400272</v>
      </c>
      <c r="L187" s="70" t="n">
        <f aca="false">OphrsIn!L186/LinhrsIn!L187</f>
        <v>0.99919039265956</v>
      </c>
      <c r="M187" s="70" t="n">
        <f aca="false">OphrsIn!M186/LinhrsIn!M187</f>
        <v>0.996109490065305</v>
      </c>
      <c r="N187" s="70" t="n">
        <f aca="false">OphrsIn!N186/LinhrsIn!N187</f>
        <v>0.977081638188229</v>
      </c>
      <c r="O187" s="70" t="n">
        <f aca="false">OphrsIn!O186/LinhrsIn!O187</f>
        <v>1</v>
      </c>
      <c r="P187" s="70" t="n">
        <f aca="false">OphrsIn!P186/LinhrsIn!P187</f>
        <v>0.99986553717897</v>
      </c>
      <c r="Q187" s="70" t="n">
        <f aca="false">OphrsIn!Q186/LinhrsIn!Q187</f>
        <v>0.972143722244651</v>
      </c>
      <c r="R187" s="70" t="n">
        <f aca="false">OphrsIn!R186/LinhrsIn!R187</f>
        <v>0.879557680812911</v>
      </c>
      <c r="S187" s="70" t="n">
        <f aca="false">OphrsIn!S186/LinhrsIn!S187</f>
        <v>1</v>
      </c>
      <c r="T187" s="70" t="n">
        <f aca="false">OphrsIn!T186/LinhrsIn!T187</f>
        <v>0.914273766378589</v>
      </c>
      <c r="U187" s="70" t="n">
        <f aca="false">OphrsIn!U186/LinhrsIn!U187</f>
        <v>0.0106598299824585</v>
      </c>
      <c r="V187" s="70" t="n">
        <f aca="false">OphrsIn!V186/LinhrsIn!V187</f>
        <v>0.788944723618091</v>
      </c>
      <c r="W187" s="70" t="n">
        <f aca="false">OphrsIn!W186/LinhrsIn!W187</f>
        <v>1</v>
      </c>
      <c r="X187" s="70" t="n">
        <f aca="false">OphrsIn!X186/LinhrsIn!X187</f>
        <v>0.999595469255663</v>
      </c>
      <c r="Y187" s="70" t="n">
        <f aca="false">OphrsIn!Y186/LinhrsIn!Y187</f>
        <v>0.999577940348903</v>
      </c>
      <c r="Z187" s="70" t="n">
        <f aca="false">OphrsIn!Z186/LinhrsIn!Z187</f>
        <v>0.995669238056571</v>
      </c>
      <c r="AA187" s="70" t="n">
        <f aca="false">OphrsIn!AA186/LinhrsIn!AA187</f>
        <v>1</v>
      </c>
      <c r="AB187" s="70" t="n">
        <f aca="false">OphrsIn!AB186/LinhrsIn!AB187</f>
        <v>0.983602150537634</v>
      </c>
      <c r="AC187" s="70" t="n">
        <f aca="false">IF(LinhrsIn!AC187&gt;0,OphrsIn!AC186/LinhrsIn!AC187,0)</f>
        <v>0.996236559139785</v>
      </c>
      <c r="AD187" s="70" t="n">
        <f aca="false">IF(LinhrsIn!AD187&gt;0,OphrsIn!AD186/LinhrsIn!AD187,0)</f>
        <v>0.973927294398093</v>
      </c>
      <c r="AE187" s="70" t="n">
        <f aca="false">IF(LinhrsIn!AE187&gt;0,OphrsIn!AE186/LinhrsIn!AE187,0)</f>
        <v>0.966138888821405</v>
      </c>
      <c r="AF187" s="70"/>
      <c r="AG187" s="70"/>
      <c r="AH187" s="70"/>
      <c r="AI187" s="70"/>
      <c r="AJ187" s="70"/>
      <c r="AK187" s="70"/>
      <c r="AL187" s="70"/>
      <c r="AM187" s="70"/>
      <c r="AN187" s="70"/>
      <c r="AO187" s="70" t="n">
        <f aca="false">AVERAGE(E187:P187)</f>
        <v>0.967880568848425</v>
      </c>
      <c r="AP187" s="70" t="n">
        <f aca="false">AVERAGE(Q187:AB187)</f>
        <v>0.878668710102956</v>
      </c>
      <c r="AQ187" s="70" t="n">
        <f aca="false">AVERAGE(AC187:AN187)</f>
        <v>0.978767580786428</v>
      </c>
      <c r="AR187" s="70" t="n">
        <f aca="false">AVERAGE(E187:G187)</f>
        <v>0.993320952810218</v>
      </c>
      <c r="AS187" s="70" t="n">
        <f aca="false">AVERAGE(H187:J187)</f>
        <v>0.890492920419369</v>
      </c>
      <c r="AT187" s="70" t="n">
        <f aca="false">AVERAGE(K187:M187)</f>
        <v>0.995392677041712</v>
      </c>
      <c r="AU187" s="70" t="n">
        <f aca="false">AVERAGE(N187:P187)</f>
        <v>0.9923157251224</v>
      </c>
      <c r="AV187" s="70" t="n">
        <f aca="false">AVERAGE(Q187:S187)</f>
        <v>0.950567134352521</v>
      </c>
      <c r="AW187" s="70" t="n">
        <f aca="false">AVERAGE(T187:V187)</f>
        <v>0.571292773326379</v>
      </c>
      <c r="AX187" s="70" t="n">
        <f aca="false">AVERAGE(W187:Y187)</f>
        <v>0.999724469868189</v>
      </c>
      <c r="AY187" s="70" t="n">
        <f aca="false">AVERAGE(Z187:AB187)</f>
        <v>0.993090462864735</v>
      </c>
      <c r="AZ187" s="70" t="n">
        <f aca="false">AVERAGE(AC187:AE187)</f>
        <v>0.978767580786428</v>
      </c>
    </row>
    <row r="188" customFormat="false" ht="12.75" hidden="true" customHeight="false" outlineLevel="0" collapsed="false">
      <c r="A188" s="69" t="s">
        <v>12</v>
      </c>
      <c r="B188" s="69" t="n">
        <v>1</v>
      </c>
      <c r="C188" s="69" t="n">
        <v>178</v>
      </c>
      <c r="D188" s="70" t="n">
        <f aca="false">OphrsIn!D187/LinhrsIn!D188</f>
        <v>0.932921091544563</v>
      </c>
      <c r="E188" s="70" t="n">
        <f aca="false">OphrsIn!E187/LinhrsIn!E188</f>
        <v>0.994623655913979</v>
      </c>
      <c r="F188" s="70" t="n">
        <f aca="false">OphrsIn!F187/LinhrsIn!F188</f>
        <v>0.974978429680759</v>
      </c>
      <c r="G188" s="70" t="n">
        <f aca="false">OphrsIn!G187/LinhrsIn!G188</f>
        <v>0.998830580324514</v>
      </c>
      <c r="H188" s="70" t="n">
        <f aca="false">OphrsIn!H187/LinhrsIn!H188</f>
        <v>0.883167762697635</v>
      </c>
      <c r="I188" s="70" t="n">
        <v>0.979161064802366</v>
      </c>
      <c r="J188" s="70" t="n">
        <f aca="false">OphrsIn!J187/LinhrsIn!J188</f>
        <v>0.959994443672732</v>
      </c>
      <c r="K188" s="70" t="n">
        <f aca="false">OphrsIn!K187/LinhrsIn!K188</f>
        <v>0.942263279445728</v>
      </c>
      <c r="L188" s="70" t="n">
        <f aca="false">OphrsIn!L187/LinhrsIn!L188</f>
        <v>0.148844125997026</v>
      </c>
      <c r="M188" s="70" t="n">
        <f aca="false">OphrsIn!M187/LinhrsIn!M188</f>
        <v>0.993191607614284</v>
      </c>
      <c r="N188" s="70" t="n">
        <f aca="false">OphrsIn!N187/LinhrsIn!N188</f>
        <v>0.98119378577269</v>
      </c>
      <c r="O188" s="70" t="n">
        <f aca="false">OphrsIn!O187/LinhrsIn!O188</f>
        <v>1</v>
      </c>
      <c r="P188" s="70" t="n">
        <f aca="false">OphrsIn!P187/LinhrsIn!P188</f>
        <v>0.94414535666218</v>
      </c>
      <c r="Q188" s="70" t="n">
        <f aca="false">OphrsIn!Q187/LinhrsIn!Q188</f>
        <v>0.549932705248991</v>
      </c>
      <c r="R188" s="70" t="n">
        <f aca="false">OphrsIn!R187/LinhrsIn!R188</f>
        <v>0</v>
      </c>
      <c r="S188" s="70" t="n">
        <f aca="false">OphrsIn!S187/LinhrsIn!S188</f>
        <v>0.000134553283100108</v>
      </c>
      <c r="T188" s="70" t="n">
        <f aca="false">OphrsIn!T187/LinhrsIn!T188</f>
        <v>0</v>
      </c>
      <c r="U188" s="70" t="n">
        <f aca="false">OphrsIn!U187/LinhrsIn!U188</f>
        <v>0.564949928469242</v>
      </c>
      <c r="V188" s="70" t="n">
        <f aca="false">OphrsIn!V187/LinhrsIn!V188</f>
        <v>0.952319954454882</v>
      </c>
      <c r="W188" s="70" t="n">
        <f aca="false">OphrsIn!W187/LinhrsIn!W188</f>
        <v>0.999596719989246</v>
      </c>
      <c r="X188" s="70" t="n">
        <f aca="false">OphrsIn!X187/LinhrsIn!X188</f>
        <v>0.999595469255663</v>
      </c>
      <c r="Y188" s="70" t="n">
        <f aca="false">OphrsIn!Y187/LinhrsIn!Y188</f>
        <v>0.999284487693188</v>
      </c>
      <c r="Z188" s="70" t="n">
        <f aca="false">OphrsIn!Z187/LinhrsIn!Z188</f>
        <v>0.994045202327785</v>
      </c>
      <c r="AA188" s="70" t="n">
        <f aca="false">OphrsIn!AA187/LinhrsIn!AA188</f>
        <v>0.999861111111111</v>
      </c>
      <c r="AB188" s="70" t="n">
        <f aca="false">OphrsIn!AB187/LinhrsIn!AB188</f>
        <v>0.994749596122779</v>
      </c>
      <c r="AC188" s="70" t="n">
        <f aca="false">IF(LinhrsIn!AC188&gt;0,OphrsIn!AC187/LinhrsIn!AC188,0)</f>
        <v>0.981720430107527</v>
      </c>
      <c r="AD188" s="70" t="n">
        <f aca="false">IF(LinhrsIn!AD188&gt;0,OphrsIn!AD187/LinhrsIn!AD188,0)</f>
        <v>0.955452920143027</v>
      </c>
      <c r="AE188" s="70" t="n">
        <f aca="false">IF(LinhrsIn!AE188&gt;0,OphrsIn!AE187/LinhrsIn!AE188,0)</f>
        <v>0.943031269492993</v>
      </c>
      <c r="AF188" s="70"/>
      <c r="AG188" s="70"/>
      <c r="AH188" s="70"/>
      <c r="AI188" s="70"/>
      <c r="AJ188" s="70"/>
      <c r="AK188" s="70"/>
      <c r="AL188" s="70"/>
      <c r="AM188" s="70"/>
      <c r="AN188" s="70"/>
      <c r="AO188" s="70" t="n">
        <f aca="false">AVERAGE(E188:P188)</f>
        <v>0.900032841048658</v>
      </c>
      <c r="AP188" s="70" t="n">
        <f aca="false">AVERAGE(Q188:AB188)</f>
        <v>0.671205810662999</v>
      </c>
      <c r="AQ188" s="70" t="n">
        <f aca="false">AVERAGE(AC188:AN188)</f>
        <v>0.960068206581182</v>
      </c>
      <c r="AR188" s="70" t="n">
        <f aca="false">AVERAGE(E188:G188)</f>
        <v>0.989477555306417</v>
      </c>
      <c r="AS188" s="70" t="n">
        <f aca="false">AVERAGE(H188:J188)</f>
        <v>0.940774423724245</v>
      </c>
      <c r="AT188" s="70" t="n">
        <f aca="false">AVERAGE(K188:M188)</f>
        <v>0.694766337685679</v>
      </c>
      <c r="AU188" s="70" t="n">
        <f aca="false">AVERAGE(N188:P188)</f>
        <v>0.97511304747829</v>
      </c>
      <c r="AV188" s="70" t="n">
        <f aca="false">AVERAGE(Q188:S188)</f>
        <v>0.18335575284403</v>
      </c>
      <c r="AW188" s="70" t="n">
        <f aca="false">AVERAGE(T188:V188)</f>
        <v>0.505756627641375</v>
      </c>
      <c r="AX188" s="70" t="n">
        <f aca="false">AVERAGE(W188:Y188)</f>
        <v>0.999492225646033</v>
      </c>
      <c r="AY188" s="70" t="n">
        <f aca="false">AVERAGE(Z188:AB188)</f>
        <v>0.996218636520558</v>
      </c>
      <c r="AZ188" s="70" t="n">
        <f aca="false">AVERAGE(AC188:AE188)</f>
        <v>0.960068206581182</v>
      </c>
    </row>
    <row r="189" customFormat="false" ht="12.75" hidden="true" customHeight="false" outlineLevel="0" collapsed="false">
      <c r="A189" s="69" t="s">
        <v>12</v>
      </c>
      <c r="B189" s="69" t="n">
        <v>1</v>
      </c>
      <c r="C189" s="69" t="n">
        <v>179</v>
      </c>
      <c r="D189" s="70" t="n">
        <f aca="false">OphrsIn!D188/LinhrsIn!D189</f>
        <v>0.940860215053764</v>
      </c>
      <c r="E189" s="70" t="n">
        <f aca="false">OphrsIn!E188/LinhrsIn!E189</f>
        <v>1</v>
      </c>
      <c r="F189" s="70" t="n">
        <f aca="false">OphrsIn!F188/LinhrsIn!F189</f>
        <v>0.995112835992525</v>
      </c>
      <c r="G189" s="70" t="n">
        <f aca="false">OphrsIn!G188/LinhrsIn!G189</f>
        <v>0.993425858290723</v>
      </c>
      <c r="H189" s="70" t="n">
        <f aca="false">OphrsIn!H188/LinhrsIn!H189</f>
        <v>0.853245663122552</v>
      </c>
      <c r="I189" s="70" t="n">
        <v>1</v>
      </c>
      <c r="J189" s="70" t="n">
        <f aca="false">OphrsIn!J188/LinhrsIn!J189</f>
        <v>0.999444367273232</v>
      </c>
      <c r="K189" s="70" t="n">
        <f aca="false">OphrsIn!K188/LinhrsIn!K189</f>
        <v>1</v>
      </c>
      <c r="L189" s="70" t="n">
        <f aca="false">OphrsIn!L188/LinhrsIn!L189</f>
        <v>0.984296737511845</v>
      </c>
      <c r="M189" s="70" t="n">
        <f aca="false">OphrsIn!M188/LinhrsIn!M189</f>
        <v>0.99360844796443</v>
      </c>
      <c r="N189" s="70" t="n">
        <f aca="false">OphrsIn!N188/LinhrsIn!N189</f>
        <v>0.995388579953886</v>
      </c>
      <c r="O189" s="70" t="n">
        <f aca="false">OphrsIn!O188/LinhrsIn!O189</f>
        <v>0.999861111111111</v>
      </c>
      <c r="P189" s="70" t="n">
        <f aca="false">OphrsIn!P188/LinhrsIn!P189</f>
        <v>0.975662229393573</v>
      </c>
      <c r="Q189" s="70" t="n">
        <f aca="false">OphrsIn!Q188/LinhrsIn!Q189</f>
        <v>0.999865428609878</v>
      </c>
      <c r="R189" s="70" t="n">
        <f aca="false">OphrsIn!R188/LinhrsIn!R189</f>
        <v>0.998210557709514</v>
      </c>
      <c r="S189" s="70" t="n">
        <f aca="false">OphrsIn!S188/LinhrsIn!S189</f>
        <v>1</v>
      </c>
      <c r="T189" s="70" t="n">
        <f aca="false">OphrsIn!T188/LinhrsIn!T189</f>
        <v>0.996523432067863</v>
      </c>
      <c r="U189" s="70" t="n">
        <f aca="false">OphrsIn!U188/LinhrsIn!U189</f>
        <v>0.99824986537426</v>
      </c>
      <c r="V189" s="70" t="n">
        <f aca="false">OphrsIn!V188/LinhrsIn!V189</f>
        <v>0.971923452996229</v>
      </c>
      <c r="W189" s="70" t="n">
        <f aca="false">OphrsIn!W188/LinhrsIn!W189</f>
        <v>0.991127839763409</v>
      </c>
      <c r="X189" s="70" t="n">
        <f aca="false">OphrsIn!X188/LinhrsIn!X189</f>
        <v>0.998381877022654</v>
      </c>
      <c r="Y189" s="70" t="n">
        <f aca="false">OphrsIn!Y188/LinhrsIn!Y189</f>
        <v>0.974817107484525</v>
      </c>
      <c r="Z189" s="70" t="n">
        <f aca="false">OphrsIn!Z188/LinhrsIn!Z189</f>
        <v>0.984021665538253</v>
      </c>
      <c r="AA189" s="70" t="n">
        <f aca="false">OphrsIn!AA188/LinhrsIn!AA189</f>
        <v>0.957771912765662</v>
      </c>
      <c r="AB189" s="70" t="n">
        <f aca="false">OphrsIn!AB188/LinhrsIn!AB189</f>
        <v>0.969216292512435</v>
      </c>
      <c r="AC189" s="70" t="n">
        <f aca="false">IF(LinhrsIn!AC189&gt;0,OphrsIn!AC188/LinhrsIn!AC189,0)</f>
        <v>1</v>
      </c>
      <c r="AD189" s="70" t="n">
        <f aca="false">IF(LinhrsIn!AD189&gt;0,OphrsIn!AD188/LinhrsIn!AD189,0)</f>
        <v>0.993593563766388</v>
      </c>
      <c r="AE189" s="70" t="n">
        <f aca="false">IF(LinhrsIn!AE189&gt;0,OphrsIn!AE188/LinhrsIn!AE189,0)</f>
        <v>0.980031434954994</v>
      </c>
      <c r="AF189" s="70"/>
      <c r="AG189" s="70"/>
      <c r="AH189" s="70"/>
      <c r="AI189" s="70"/>
      <c r="AJ189" s="70"/>
      <c r="AK189" s="70"/>
      <c r="AL189" s="70"/>
      <c r="AM189" s="70"/>
      <c r="AN189" s="70"/>
      <c r="AO189" s="70" t="n">
        <f aca="false">AVERAGE(E189:P189)</f>
        <v>0.982503819217823</v>
      </c>
      <c r="AP189" s="70" t="n">
        <f aca="false">AVERAGE(Q189:AB189)</f>
        <v>0.986675785987057</v>
      </c>
      <c r="AQ189" s="70" t="n">
        <f aca="false">AVERAGE(AC189:AN189)</f>
        <v>0.991208332907128</v>
      </c>
      <c r="AR189" s="70" t="n">
        <f aca="false">AVERAGE(E189:G189)</f>
        <v>0.996179564761083</v>
      </c>
      <c r="AS189" s="70" t="n">
        <f aca="false">AVERAGE(H189:J189)</f>
        <v>0.950896676798595</v>
      </c>
      <c r="AT189" s="70" t="n">
        <f aca="false">AVERAGE(K189:M189)</f>
        <v>0.992635061825425</v>
      </c>
      <c r="AU189" s="70" t="n">
        <f aca="false">AVERAGE(N189:P189)</f>
        <v>0.99030397348619</v>
      </c>
      <c r="AV189" s="70" t="n">
        <f aca="false">AVERAGE(Q189:S189)</f>
        <v>0.999358662106464</v>
      </c>
      <c r="AW189" s="70" t="n">
        <f aca="false">AVERAGE(T189:V189)</f>
        <v>0.988898916812784</v>
      </c>
      <c r="AX189" s="70" t="n">
        <f aca="false">AVERAGE(W189:Y189)</f>
        <v>0.988108941423529</v>
      </c>
      <c r="AY189" s="70" t="n">
        <f aca="false">AVERAGE(Z189:AB189)</f>
        <v>0.97033662360545</v>
      </c>
      <c r="AZ189" s="70" t="n">
        <f aca="false">AVERAGE(AC189:AE189)</f>
        <v>0.991208332907128</v>
      </c>
    </row>
    <row r="190" customFormat="false" ht="12.75" hidden="true" customHeight="false" outlineLevel="0" collapsed="false">
      <c r="A190" s="69" t="s">
        <v>12</v>
      </c>
      <c r="B190" s="69" t="n">
        <v>1</v>
      </c>
      <c r="C190" s="69" t="n">
        <v>180</v>
      </c>
      <c r="D190" s="70" t="n">
        <f aca="false">OphrsIn!D189/LinhrsIn!D190</f>
        <v>0.817204301075269</v>
      </c>
      <c r="E190" s="70" t="n">
        <f aca="false">OphrsIn!E189/LinhrsIn!E190</f>
        <v>0.974358974358974</v>
      </c>
      <c r="F190" s="70" t="n">
        <f aca="false">OphrsIn!F189/LinhrsIn!F190</f>
        <v>0.998129496402878</v>
      </c>
      <c r="G190" s="70" t="n">
        <f aca="false">OphrsIn!G189/LinhrsIn!G190</f>
        <v>0.996923527688251</v>
      </c>
      <c r="H190" s="70" t="n">
        <f aca="false">OphrsIn!H189/LinhrsIn!H190</f>
        <v>0.705366922234392</v>
      </c>
      <c r="I190" s="70" t="n">
        <v>0.979026620059156</v>
      </c>
      <c r="J190" s="70" t="n">
        <f aca="false">OphrsIn!J189/LinhrsIn!J190</f>
        <v>0.983747742742048</v>
      </c>
      <c r="K190" s="70" t="n">
        <f aca="false">OphrsIn!K189/LinhrsIn!K190</f>
        <v>0.995924466784404</v>
      </c>
      <c r="L190" s="70" t="n">
        <f aca="false">OphrsIn!L189/LinhrsIn!L190</f>
        <v>0.973027646662171</v>
      </c>
      <c r="M190" s="70" t="n">
        <f aca="false">OphrsIn!M189/LinhrsIn!M190</f>
        <v>0.999166203446359</v>
      </c>
      <c r="N190" s="70" t="n">
        <f aca="false">OphrsIn!N189/LinhrsIn!N190</f>
        <v>0.995541745474196</v>
      </c>
      <c r="O190" s="70" t="n">
        <f aca="false">OphrsIn!O189/LinhrsIn!O190</f>
        <v>0.999027777777778</v>
      </c>
      <c r="P190" s="70" t="n">
        <f aca="false">OphrsIn!P189/LinhrsIn!P190</f>
        <v>0.919725695845099</v>
      </c>
      <c r="Q190" s="70" t="n">
        <f aca="false">OphrsIn!Q189/LinhrsIn!Q190</f>
        <v>0.998385143318531</v>
      </c>
      <c r="R190" s="70" t="n">
        <f aca="false">OphrsIn!R189/LinhrsIn!R190</f>
        <v>0.995374515070128</v>
      </c>
      <c r="S190" s="70" t="n">
        <f aca="false">OphrsIn!S189/LinhrsIn!S190</f>
        <v>0.999192788914301</v>
      </c>
      <c r="T190" s="70" t="n">
        <f aca="false">OphrsIn!T189/LinhrsIn!T190</f>
        <v>0.98731353687439</v>
      </c>
      <c r="U190" s="70" t="n">
        <f aca="false">OphrsIn!U189/LinhrsIn!U190</f>
        <v>0.97105156860105</v>
      </c>
      <c r="V190" s="70" t="n">
        <f aca="false">OphrsIn!V189/LinhrsIn!V190</f>
        <v>0.986742952832822</v>
      </c>
      <c r="W190" s="70" t="n">
        <f aca="false">OphrsIn!W189/LinhrsIn!W190</f>
        <v>0.979835999462293</v>
      </c>
      <c r="X190" s="70" t="n">
        <f aca="false">OphrsIn!X189/LinhrsIn!X190</f>
        <v>0.997977346278317</v>
      </c>
      <c r="Y190" s="70" t="n">
        <f aca="false">OphrsIn!Y189/LinhrsIn!Y190</f>
        <v>0.970596510973551</v>
      </c>
      <c r="Z190" s="70" t="n">
        <f aca="false">OphrsIn!Z189/LinhrsIn!Z190</f>
        <v>0.955745026390581</v>
      </c>
      <c r="AA190" s="70" t="n">
        <f aca="false">OphrsIn!AA189/LinhrsIn!AA190</f>
        <v>1</v>
      </c>
      <c r="AB190" s="70" t="n">
        <f aca="false">OphrsIn!AB189/LinhrsIn!AB190</f>
        <v>0.997043010752688</v>
      </c>
      <c r="AC190" s="70" t="n">
        <f aca="false">IF(LinhrsIn!AC190&gt;0,OphrsIn!AC189/LinhrsIn!AC190,0)</f>
        <v>0.999327956989247</v>
      </c>
      <c r="AD190" s="70" t="n">
        <f aca="false">IF(LinhrsIn!AD190&gt;0,OphrsIn!AD189/LinhrsIn!AD190,0)</f>
        <v>0.939357186173438</v>
      </c>
      <c r="AE190" s="70" t="n">
        <f aca="false">IF(LinhrsIn!AE190&gt;0,OphrsIn!AE189/LinhrsIn!AE190,0)</f>
        <v>0.985759322368899</v>
      </c>
      <c r="AF190" s="70"/>
      <c r="AG190" s="70"/>
      <c r="AH190" s="70"/>
      <c r="AI190" s="70"/>
      <c r="AJ190" s="70"/>
      <c r="AK190" s="70"/>
      <c r="AL190" s="70"/>
      <c r="AM190" s="70"/>
      <c r="AN190" s="70"/>
      <c r="AO190" s="70" t="n">
        <f aca="false">AVERAGE(E190:P190)</f>
        <v>0.959997234956309</v>
      </c>
      <c r="AP190" s="70" t="n">
        <f aca="false">AVERAGE(Q190:AB190)</f>
        <v>0.986604866622388</v>
      </c>
      <c r="AQ190" s="70" t="n">
        <f aca="false">AVERAGE(AC190:AN190)</f>
        <v>0.974814821843862</v>
      </c>
      <c r="AR190" s="70" t="n">
        <f aca="false">AVERAGE(E190:G190)</f>
        <v>0.989803999483368</v>
      </c>
      <c r="AS190" s="70" t="n">
        <f aca="false">AVERAGE(H190:J190)</f>
        <v>0.889380428345199</v>
      </c>
      <c r="AT190" s="70" t="n">
        <f aca="false">AVERAGE(K190:M190)</f>
        <v>0.989372772297645</v>
      </c>
      <c r="AU190" s="70" t="n">
        <f aca="false">AVERAGE(N190:P190)</f>
        <v>0.971431739699024</v>
      </c>
      <c r="AV190" s="70" t="n">
        <f aca="false">AVERAGE(Q190:S190)</f>
        <v>0.997650815767653</v>
      </c>
      <c r="AW190" s="70" t="n">
        <f aca="false">AVERAGE(T190:V190)</f>
        <v>0.981702686102754</v>
      </c>
      <c r="AX190" s="70" t="n">
        <f aca="false">AVERAGE(W190:Y190)</f>
        <v>0.982803285571387</v>
      </c>
      <c r="AY190" s="70" t="n">
        <f aca="false">AVERAGE(Z190:AB190)</f>
        <v>0.984262679047756</v>
      </c>
      <c r="AZ190" s="70" t="n">
        <f aca="false">AVERAGE(AC190:AE190)</f>
        <v>0.974814821843862</v>
      </c>
    </row>
    <row r="191" customFormat="false" ht="12.75" hidden="true" customHeight="false" outlineLevel="0" collapsed="false">
      <c r="A191" s="69" t="s">
        <v>12</v>
      </c>
      <c r="B191" s="69" t="n">
        <v>1</v>
      </c>
      <c r="C191" s="69" t="n">
        <v>181</v>
      </c>
      <c r="D191" s="70" t="n">
        <f aca="false">OphrsIn!D190/LinhrsIn!D191</f>
        <v>0.967872025809921</v>
      </c>
      <c r="E191" s="70" t="n">
        <f aca="false">OphrsIn!E190/LinhrsIn!E191</f>
        <v>0.987903225806452</v>
      </c>
      <c r="F191" s="70" t="n">
        <f aca="false">OphrsIn!F190/LinhrsIn!F191</f>
        <v>0.485763589301122</v>
      </c>
      <c r="G191" s="70" t="n">
        <f aca="false">OphrsIn!G190/LinhrsIn!G191</f>
        <v>0.798300864215614</v>
      </c>
      <c r="H191" s="70" t="n">
        <f aca="false">OphrsIn!H190/LinhrsIn!H191</f>
        <v>0.929461161651505</v>
      </c>
      <c r="I191" s="70" t="n">
        <v>0.999731110513579</v>
      </c>
      <c r="J191" s="70" t="n">
        <f aca="false">OphrsIn!J190/LinhrsIn!J191</f>
        <v>0.999305555555556</v>
      </c>
      <c r="K191" s="70" t="n">
        <f aca="false">OphrsIn!K190/LinhrsIn!K191</f>
        <v>1</v>
      </c>
      <c r="L191" s="70" t="n">
        <f aca="false">OphrsIn!L190/LinhrsIn!L191</f>
        <v>0.999460625674218</v>
      </c>
      <c r="M191" s="70" t="n">
        <f aca="false">OphrsIn!M190/LinhrsIn!M191</f>
        <v>1</v>
      </c>
      <c r="N191" s="70" t="n">
        <f aca="false">OphrsIn!N190/LinhrsIn!N191</f>
        <v>0.996756318421408</v>
      </c>
      <c r="O191" s="70" t="n">
        <f aca="false">OphrsIn!O190/LinhrsIn!O191</f>
        <v>0.998194444444445</v>
      </c>
      <c r="P191" s="70" t="n">
        <f aca="false">OphrsIn!P190/LinhrsIn!P191</f>
        <v>0.99973107435794</v>
      </c>
      <c r="Q191" s="70" t="n">
        <f aca="false">OphrsIn!Q190/LinhrsIn!Q191</f>
        <v>0.999865428609878</v>
      </c>
      <c r="R191" s="70" t="n">
        <f aca="false">OphrsIn!R190/LinhrsIn!R191</f>
        <v>0.998359677900388</v>
      </c>
      <c r="S191" s="70" t="n">
        <f aca="false">OphrsIn!S190/LinhrsIn!S191</f>
        <v>1</v>
      </c>
      <c r="T191" s="70" t="n">
        <f aca="false">OphrsIn!T190/LinhrsIn!T191</f>
        <v>0.996523915461624</v>
      </c>
      <c r="U191" s="70" t="n">
        <f aca="false">OphrsIn!U190/LinhrsIn!U191</f>
        <v>0.988957716132507</v>
      </c>
      <c r="V191" s="70" t="n">
        <f aca="false">OphrsIn!V190/LinhrsIn!V191</f>
        <v>0.995824053452116</v>
      </c>
      <c r="W191" s="70" t="n">
        <f aca="false">OphrsIn!W190/LinhrsIn!W191</f>
        <v>0.999462365591398</v>
      </c>
      <c r="X191" s="70" t="n">
        <f aca="false">OphrsIn!X190/LinhrsIn!X191</f>
        <v>0.999595469255663</v>
      </c>
      <c r="Y191" s="70" t="n">
        <f aca="false">OphrsIn!Y190/LinhrsIn!Y191</f>
        <v>0.996201997467998</v>
      </c>
      <c r="Z191" s="70" t="n">
        <f aca="false">OphrsIn!Z190/LinhrsIn!Z191</f>
        <v>0.982947624847747</v>
      </c>
      <c r="AA191" s="70" t="n">
        <f aca="false">OphrsIn!AA190/LinhrsIn!AA191</f>
        <v>1</v>
      </c>
      <c r="AB191" s="70" t="n">
        <f aca="false">OphrsIn!AB190/LinhrsIn!AB191</f>
        <v>0.999462365591398</v>
      </c>
      <c r="AC191" s="70" t="n">
        <f aca="false">IF(LinhrsIn!AC191&gt;0,OphrsIn!AC190/LinhrsIn!AC191,0)</f>
        <v>1</v>
      </c>
      <c r="AD191" s="70" t="n">
        <f aca="false">IF(LinhrsIn!AD191&gt;0,OphrsIn!AD190/LinhrsIn!AD191,0)</f>
        <v>0.996871275327771</v>
      </c>
      <c r="AE191" s="70" t="n">
        <f aca="false">IF(LinhrsIn!AE191&gt;0,OphrsIn!AE190/LinhrsIn!AE191,0)</f>
        <v>0.987281529465433</v>
      </c>
      <c r="AF191" s="70"/>
      <c r="AG191" s="70"/>
      <c r="AH191" s="70"/>
      <c r="AI191" s="70"/>
      <c r="AJ191" s="70"/>
      <c r="AK191" s="70"/>
      <c r="AL191" s="70"/>
      <c r="AM191" s="70"/>
      <c r="AN191" s="70"/>
      <c r="AO191" s="70" t="n">
        <f aca="false">AVERAGE(E191:P191)</f>
        <v>0.932883997495153</v>
      </c>
      <c r="AP191" s="70" t="n">
        <f aca="false">AVERAGE(Q191:AB191)</f>
        <v>0.996433384525893</v>
      </c>
      <c r="AQ191" s="70" t="n">
        <f aca="false">AVERAGE(AC191:AN191)</f>
        <v>0.994717601597735</v>
      </c>
      <c r="AR191" s="70" t="n">
        <f aca="false">AVERAGE(E191:G191)</f>
        <v>0.757322559774396</v>
      </c>
      <c r="AS191" s="70" t="n">
        <f aca="false">AVERAGE(H191:J191)</f>
        <v>0.976165942573546</v>
      </c>
      <c r="AT191" s="70" t="n">
        <f aca="false">AVERAGE(K191:M191)</f>
        <v>0.999820208558073</v>
      </c>
      <c r="AU191" s="70" t="n">
        <f aca="false">AVERAGE(N191:P191)</f>
        <v>0.998227279074598</v>
      </c>
      <c r="AV191" s="70" t="n">
        <f aca="false">AVERAGE(Q191:S191)</f>
        <v>0.999408368836755</v>
      </c>
      <c r="AW191" s="70" t="n">
        <f aca="false">AVERAGE(T191:V191)</f>
        <v>0.993768561682082</v>
      </c>
      <c r="AX191" s="70" t="n">
        <f aca="false">AVERAGE(W191:Y191)</f>
        <v>0.99841994410502</v>
      </c>
      <c r="AY191" s="70" t="n">
        <f aca="false">AVERAGE(Z191:AB191)</f>
        <v>0.994136663479715</v>
      </c>
      <c r="AZ191" s="70" t="n">
        <f aca="false">AVERAGE(AC191:AE191)</f>
        <v>0.994717601597735</v>
      </c>
    </row>
    <row r="192" customFormat="false" ht="12.75" hidden="true" customHeight="false" outlineLevel="0" collapsed="false">
      <c r="A192" s="69" t="s">
        <v>12</v>
      </c>
      <c r="B192" s="69" t="n">
        <v>1</v>
      </c>
      <c r="C192" s="69" t="n">
        <v>182</v>
      </c>
      <c r="D192" s="70" t="n">
        <f aca="false">OphrsIn!D191/LinhrsIn!D192</f>
        <v>0.795899096182382</v>
      </c>
      <c r="E192" s="70" t="n">
        <f aca="false">OphrsIn!E191/LinhrsIn!E192</f>
        <v>0.990724559752655</v>
      </c>
      <c r="F192" s="70" t="n">
        <f aca="false">OphrsIn!F191/LinhrsIn!F192</f>
        <v>0.983594761836236</v>
      </c>
      <c r="G192" s="70" t="n">
        <f aca="false">OphrsIn!G191/LinhrsIn!G192</f>
        <v>0.995201806378775</v>
      </c>
      <c r="H192" s="70" t="n">
        <f aca="false">OphrsIn!H191/LinhrsIn!H192</f>
        <v>0.878416455339532</v>
      </c>
      <c r="I192" s="70" t="n">
        <v>0.992196959504911</v>
      </c>
      <c r="J192" s="70" t="n">
        <f aca="false">OphrsIn!J191/LinhrsIn!J192</f>
        <v>0.913675094286912</v>
      </c>
      <c r="K192" s="70" t="n">
        <f aca="false">OphrsIn!K191/LinhrsIn!K192</f>
        <v>0.934040527675779</v>
      </c>
      <c r="L192" s="70" t="n">
        <f aca="false">OphrsIn!L191/LinhrsIn!L192</f>
        <v>0.993369418132612</v>
      </c>
      <c r="M192" s="70" t="n">
        <f aca="false">OphrsIn!M191/LinhrsIn!M192</f>
        <v>0.987470416260615</v>
      </c>
      <c r="N192" s="70" t="n">
        <f aca="false">OphrsIn!N191/LinhrsIn!N192</f>
        <v>0.97484020127839</v>
      </c>
      <c r="O192" s="70" t="n">
        <f aca="false">OphrsIn!O191/LinhrsIn!O192</f>
        <v>0.859846903270703</v>
      </c>
      <c r="P192" s="70" t="n">
        <f aca="false">OphrsIn!P191/LinhrsIn!P192</f>
        <v>0.653220384563668</v>
      </c>
      <c r="Q192" s="70" t="n">
        <f aca="false">OphrsIn!Q191/LinhrsIn!Q192</f>
        <v>0.42532598467536</v>
      </c>
      <c r="R192" s="70" t="n">
        <f aca="false">OphrsIn!R191/LinhrsIn!R192</f>
        <v>0</v>
      </c>
      <c r="S192" s="70" t="n">
        <f aca="false">OphrsIn!S191/LinhrsIn!S192</f>
        <v>0.490573660113116</v>
      </c>
      <c r="T192" s="70" t="n">
        <f aca="false">OphrsIn!T191/LinhrsIn!T192</f>
        <v>0.999159899187903</v>
      </c>
      <c r="U192" s="70" t="n">
        <f aca="false">OphrsIn!U191/LinhrsIn!U192</f>
        <v>1</v>
      </c>
      <c r="V192" s="70" t="n">
        <f aca="false">OphrsIn!V191/LinhrsIn!V192</f>
        <v>0.980731639206925</v>
      </c>
      <c r="W192" s="70" t="n">
        <f aca="false">OphrsIn!W191/LinhrsIn!W192</f>
        <v>0.999729510413849</v>
      </c>
      <c r="X192" s="70" t="n">
        <f aca="false">OphrsIn!X191/LinhrsIn!X192</f>
        <v>0.999327143049388</v>
      </c>
      <c r="Y192" s="70" t="n">
        <f aca="false">OphrsIn!Y191/LinhrsIn!Y192</f>
        <v>1</v>
      </c>
      <c r="Z192" s="70" t="n">
        <f aca="false">OphrsIn!Z191/LinhrsIn!Z192</f>
        <v>0.989513310029578</v>
      </c>
      <c r="AA192" s="70" t="n">
        <f aca="false">OphrsIn!AA191/LinhrsIn!AA192</f>
        <v>1</v>
      </c>
      <c r="AB192" s="70" t="n">
        <f aca="false">OphrsIn!AB191/LinhrsIn!AB192</f>
        <v>0.964430619421152</v>
      </c>
      <c r="AC192" s="70" t="n">
        <f aca="false">IF(LinhrsIn!AC192&gt;0,OphrsIn!AC191/LinhrsIn!AC192,0)</f>
        <v>1</v>
      </c>
      <c r="AD192" s="70" t="n">
        <f aca="false">IF(LinhrsIn!AD192&gt;0,OphrsIn!AD191/LinhrsIn!AD192,0)</f>
        <v>0.9880810488677</v>
      </c>
      <c r="AE192" s="70" t="n">
        <f aca="false">IF(LinhrsIn!AE192&gt;0,OphrsIn!AE191/LinhrsIn!AE192,0)</f>
        <v>0.985634765033717</v>
      </c>
      <c r="AF192" s="70"/>
      <c r="AG192" s="70"/>
      <c r="AH192" s="70"/>
      <c r="AI192" s="70"/>
      <c r="AJ192" s="70"/>
      <c r="AK192" s="70"/>
      <c r="AL192" s="70"/>
      <c r="AM192" s="70"/>
      <c r="AN192" s="70"/>
      <c r="AO192" s="70" t="n">
        <f aca="false">AVERAGE(E192:P192)</f>
        <v>0.929716457356732</v>
      </c>
      <c r="AP192" s="70" t="n">
        <f aca="false">AVERAGE(Q192:AB192)</f>
        <v>0.820732647174773</v>
      </c>
      <c r="AQ192" s="70" t="n">
        <f aca="false">AVERAGE(AC192:AN192)</f>
        <v>0.991238604633806</v>
      </c>
      <c r="AR192" s="70" t="n">
        <f aca="false">AVERAGE(E192:G192)</f>
        <v>0.989840375989222</v>
      </c>
      <c r="AS192" s="70" t="n">
        <f aca="false">AVERAGE(H192:J192)</f>
        <v>0.928096169710452</v>
      </c>
      <c r="AT192" s="70" t="n">
        <f aca="false">AVERAGE(K192:M192)</f>
        <v>0.971626787356335</v>
      </c>
      <c r="AU192" s="70" t="n">
        <f aca="false">AVERAGE(N192:P192)</f>
        <v>0.82930249637092</v>
      </c>
      <c r="AV192" s="70" t="n">
        <f aca="false">AVERAGE(Q192:S192)</f>
        <v>0.305299881596159</v>
      </c>
      <c r="AW192" s="70" t="n">
        <f aca="false">AVERAGE(T192:V192)</f>
        <v>0.993297179464943</v>
      </c>
      <c r="AX192" s="70" t="n">
        <f aca="false">AVERAGE(W192:Y192)</f>
        <v>0.999685551154412</v>
      </c>
      <c r="AY192" s="70" t="n">
        <f aca="false">AVERAGE(Z192:AB192)</f>
        <v>0.984647976483577</v>
      </c>
      <c r="AZ192" s="70" t="n">
        <f aca="false">AVERAGE(AC192:AE192)</f>
        <v>0.991238604633806</v>
      </c>
    </row>
    <row r="193" customFormat="false" ht="12.75" hidden="true" customHeight="false" outlineLevel="0" collapsed="false">
      <c r="A193" s="69" t="s">
        <v>12</v>
      </c>
      <c r="B193" s="69" t="n">
        <v>1</v>
      </c>
      <c r="C193" s="69" t="n">
        <v>183</v>
      </c>
      <c r="D193" s="70" t="n">
        <f aca="false">OphrsIn!D192/LinhrsIn!D193</f>
        <v>0.840755735492578</v>
      </c>
      <c r="E193" s="70" t="n">
        <f aca="false">OphrsIn!E192/LinhrsIn!E193</f>
        <v>0.998655913978495</v>
      </c>
      <c r="F193" s="70" t="n">
        <f aca="false">OphrsIn!F192/LinhrsIn!F193</f>
        <v>1</v>
      </c>
      <c r="G193" s="70" t="n">
        <f aca="false">OphrsIn!G192/LinhrsIn!G193</f>
        <v>1</v>
      </c>
      <c r="H193" s="70" t="n">
        <f aca="false">OphrsIn!H192/LinhrsIn!H193</f>
        <v>0.931236597569693</v>
      </c>
      <c r="I193" s="70" t="n">
        <v>0.975262167249261</v>
      </c>
      <c r="J193" s="70" t="n">
        <f aca="false">OphrsIn!J192/LinhrsIn!J193</f>
        <v>0.999583043780403</v>
      </c>
      <c r="K193" s="70" t="n">
        <f aca="false">OphrsIn!K192/LinhrsIn!K193</f>
        <v>0.959086584205519</v>
      </c>
      <c r="L193" s="70" t="n">
        <f aca="false">OphrsIn!L192/LinhrsIn!L193</f>
        <v>0.986865267433988</v>
      </c>
      <c r="M193" s="70" t="n">
        <f aca="false">OphrsIn!M192/LinhrsIn!M193</f>
        <v>0.999860801781737</v>
      </c>
      <c r="N193" s="70" t="n">
        <f aca="false">OphrsIn!N192/LinhrsIn!N193</f>
        <v>0.930013642564802</v>
      </c>
      <c r="O193" s="70" t="n">
        <f aca="false">OphrsIn!O192/LinhrsIn!O193</f>
        <v>0.990118302018093</v>
      </c>
      <c r="P193" s="70" t="n">
        <f aca="false">OphrsIn!P192/LinhrsIn!P193</f>
        <v>0.979435483870968</v>
      </c>
      <c r="Q193" s="70" t="n">
        <f aca="false">OphrsIn!Q192/LinhrsIn!Q193</f>
        <v>0.998386879956984</v>
      </c>
      <c r="R193" s="70" t="n">
        <f aca="false">OphrsIn!R192/LinhrsIn!R193</f>
        <v>0.997914494264859</v>
      </c>
      <c r="S193" s="70" t="n">
        <f aca="false">OphrsIn!S192/LinhrsIn!S193</f>
        <v>0.99986546481905</v>
      </c>
      <c r="T193" s="70" t="n">
        <f aca="false">OphrsIn!T192/LinhrsIn!T193</f>
        <v>1</v>
      </c>
      <c r="U193" s="70" t="n">
        <f aca="false">OphrsIn!U192/LinhrsIn!U193</f>
        <v>0.999594210739889</v>
      </c>
      <c r="V193" s="70" t="n">
        <f aca="false">OphrsIn!V192/LinhrsIn!V193</f>
        <v>1</v>
      </c>
      <c r="W193" s="70" t="n">
        <f aca="false">OphrsIn!W192/LinhrsIn!W193</f>
        <v>0.992967270760076</v>
      </c>
      <c r="X193" s="70" t="n">
        <f aca="false">OphrsIn!X192/LinhrsIn!X193</f>
        <v>0.999730857219755</v>
      </c>
      <c r="Y193" s="70" t="n">
        <f aca="false">OphrsIn!Y192/LinhrsIn!Y193</f>
        <v>0.999582230887063</v>
      </c>
      <c r="Z193" s="70" t="n">
        <f aca="false">OphrsIn!Z192/LinhrsIn!Z193</f>
        <v>0.967867706372681</v>
      </c>
      <c r="AA193" s="70" t="n">
        <f aca="false">OphrsIn!AA192/LinhrsIn!AA193</f>
        <v>0.981247395471593</v>
      </c>
      <c r="AB193" s="70" t="n">
        <f aca="false">OphrsIn!AB192/LinhrsIn!AB193</f>
        <v>1</v>
      </c>
      <c r="AC193" s="70" t="n">
        <f aca="false">IF(LinhrsIn!AC193&gt;0,OphrsIn!AC192/LinhrsIn!AC193,0)</f>
        <v>0.986743200765341</v>
      </c>
      <c r="AD193" s="70" t="n">
        <f aca="false">IF(LinhrsIn!AD193&gt;0,OphrsIn!AD192/LinhrsIn!AD193,0)</f>
        <v>0.983758009238564</v>
      </c>
      <c r="AE193" s="70" t="n">
        <f aca="false">IF(LinhrsIn!AE193&gt;0,OphrsIn!AE192/LinhrsIn!AE193,0)</f>
        <v>0.970710323719344</v>
      </c>
      <c r="AF193" s="70"/>
      <c r="AG193" s="70"/>
      <c r="AH193" s="70"/>
      <c r="AI193" s="70"/>
      <c r="AJ193" s="70"/>
      <c r="AK193" s="70"/>
      <c r="AL193" s="70"/>
      <c r="AM193" s="70"/>
      <c r="AN193" s="70"/>
      <c r="AO193" s="70" t="n">
        <f aca="false">AVERAGE(E193:P193)</f>
        <v>0.979176483704413</v>
      </c>
      <c r="AP193" s="70" t="n">
        <f aca="false">AVERAGE(Q193:AB193)</f>
        <v>0.994763042540996</v>
      </c>
      <c r="AQ193" s="70" t="n">
        <f aca="false">AVERAGE(AC193:AN193)</f>
        <v>0.980403844574416</v>
      </c>
      <c r="AR193" s="70" t="n">
        <f aca="false">AVERAGE(E193:G193)</f>
        <v>0.999551971326165</v>
      </c>
      <c r="AS193" s="70" t="n">
        <f aca="false">AVERAGE(H193:J193)</f>
        <v>0.968693936199785</v>
      </c>
      <c r="AT193" s="70" t="n">
        <f aca="false">AVERAGE(K193:M193)</f>
        <v>0.981937551140415</v>
      </c>
      <c r="AU193" s="70" t="n">
        <f aca="false">AVERAGE(N193:P193)</f>
        <v>0.966522476151288</v>
      </c>
      <c r="AV193" s="70" t="n">
        <f aca="false">AVERAGE(Q193:S193)</f>
        <v>0.998722279680298</v>
      </c>
      <c r="AW193" s="70" t="n">
        <f aca="false">AVERAGE(T193:V193)</f>
        <v>0.999864736913296</v>
      </c>
      <c r="AX193" s="70" t="n">
        <f aca="false">AVERAGE(W193:Y193)</f>
        <v>0.997426786288965</v>
      </c>
      <c r="AY193" s="70" t="n">
        <f aca="false">AVERAGE(Z193:AB193)</f>
        <v>0.983038367281425</v>
      </c>
      <c r="AZ193" s="70" t="n">
        <f aca="false">AVERAGE(AC193:AE193)</f>
        <v>0.980403844574416</v>
      </c>
    </row>
    <row r="194" customFormat="false" ht="12.75" hidden="true" customHeight="false" outlineLevel="0" collapsed="false">
      <c r="A194" s="69" t="s">
        <v>12</v>
      </c>
      <c r="B194" s="69" t="n">
        <v>1</v>
      </c>
      <c r="C194" s="69" t="n">
        <v>184</v>
      </c>
      <c r="D194" s="70" t="n">
        <f aca="false">OphrsIn!D193/LinhrsIn!D194</f>
        <v>0.979624881932263</v>
      </c>
      <c r="E194" s="70" t="n">
        <f aca="false">OphrsIn!E193/LinhrsIn!E194</f>
        <v>0.992202204893789</v>
      </c>
      <c r="F194" s="70" t="n">
        <f aca="false">OphrsIn!F193/LinhrsIn!F194</f>
        <v>0.948489208633094</v>
      </c>
      <c r="G194" s="70" t="n">
        <f aca="false">OphrsIn!G193/LinhrsIn!G194</f>
        <v>0.979709736508384</v>
      </c>
      <c r="H194" s="70" t="n">
        <f aca="false">OphrsIn!H193/LinhrsIn!H194</f>
        <v>0.856757140827057</v>
      </c>
      <c r="I194" s="70" t="n">
        <v>0.905018888289261</v>
      </c>
      <c r="J194" s="70" t="n">
        <f aca="false">OphrsIn!J193/LinhrsIn!J194</f>
        <v>0.936315496098105</v>
      </c>
      <c r="K194" s="70" t="n">
        <f aca="false">OphrsIn!K193/LinhrsIn!K194</f>
        <v>0.976744186046512</v>
      </c>
      <c r="L194" s="70" t="n">
        <f aca="false">OphrsIn!L193/LinhrsIn!L194</f>
        <v>0.96462455950122</v>
      </c>
      <c r="M194" s="70" t="n">
        <f aca="false">OphrsIn!M193/LinhrsIn!M194</f>
        <v>0.855029998604716</v>
      </c>
      <c r="N194" s="70" t="n">
        <f aca="false">OphrsIn!N193/LinhrsIn!N194</f>
        <v>0.603364320495795</v>
      </c>
      <c r="O194" s="70" t="n">
        <f aca="false">OphrsIn!O193/LinhrsIn!O194</f>
        <v>0.969819756881375</v>
      </c>
      <c r="P194" s="70" t="n">
        <f aca="false">OphrsIn!P193/LinhrsIn!P194</f>
        <v>0.997148676171079</v>
      </c>
      <c r="Q194" s="70" t="n">
        <f aca="false">OphrsIn!Q193/LinhrsIn!Q194</f>
        <v>0.920748116254037</v>
      </c>
      <c r="R194" s="70" t="n">
        <f aca="false">OphrsIn!R193/LinhrsIn!R194</f>
        <v>0.598593318261743</v>
      </c>
      <c r="S194" s="70" t="n">
        <f aca="false">OphrsIn!S193/LinhrsIn!S194</f>
        <v>0.932417878298331</v>
      </c>
      <c r="T194" s="70" t="n">
        <f aca="false">OphrsIn!T193/LinhrsIn!T194</f>
        <v>0.951496241667849</v>
      </c>
      <c r="U194" s="70" t="n">
        <f aca="false">OphrsIn!U193/LinhrsIn!U194</f>
        <v>0.966500067540187</v>
      </c>
      <c r="V194" s="70" t="n">
        <f aca="false">OphrsIn!V193/LinhrsIn!V194</f>
        <v>0.923431605421266</v>
      </c>
      <c r="W194" s="70" t="n">
        <f aca="false">OphrsIn!W193/LinhrsIn!W194</f>
        <v>0.969164187178794</v>
      </c>
      <c r="X194" s="70" t="n">
        <f aca="false">OphrsIn!X193/LinhrsIn!X194</f>
        <v>0.960166868523752</v>
      </c>
      <c r="Y194" s="70" t="n">
        <f aca="false">OphrsIn!Y193/LinhrsIn!Y194</f>
        <v>0.969224342013647</v>
      </c>
      <c r="Z194" s="70" t="n">
        <f aca="false">OphrsIn!Z193/LinhrsIn!Z194</f>
        <v>0.980088793219427</v>
      </c>
      <c r="AA194" s="70" t="n">
        <f aca="false">OphrsIn!AA193/LinhrsIn!AA194</f>
        <v>0.991526600916794</v>
      </c>
      <c r="AB194" s="70" t="n">
        <f aca="false">OphrsIn!AB193/LinhrsIn!AB194</f>
        <v>1</v>
      </c>
      <c r="AC194" s="70" t="n">
        <f aca="false">IF(LinhrsIn!AC194&gt;0,OphrsIn!AC193/LinhrsIn!AC194,0)</f>
        <v>0.999193548387097</v>
      </c>
      <c r="AD194" s="70" t="n">
        <f aca="false">IF(LinhrsIn!AD194&gt;0,OphrsIn!AD193/LinhrsIn!AD194,0)</f>
        <v>0.984207389749702</v>
      </c>
      <c r="AE194" s="70" t="n">
        <f aca="false">IF(LinhrsIn!AE194&gt;0,OphrsIn!AE193/LinhrsIn!AE194,0)</f>
        <v>0.823033289849553</v>
      </c>
      <c r="AF194" s="70"/>
      <c r="AG194" s="70"/>
      <c r="AH194" s="70"/>
      <c r="AI194" s="70"/>
      <c r="AJ194" s="70"/>
      <c r="AK194" s="70"/>
      <c r="AL194" s="70"/>
      <c r="AM194" s="70"/>
      <c r="AN194" s="70"/>
      <c r="AO194" s="70" t="n">
        <f aca="false">AVERAGE(E194:P194)</f>
        <v>0.915435347745865</v>
      </c>
      <c r="AP194" s="70" t="n">
        <f aca="false">AVERAGE(Q194:AB194)</f>
        <v>0.930279834941319</v>
      </c>
      <c r="AQ194" s="70" t="n">
        <f aca="false">AVERAGE(AC194:AN194)</f>
        <v>0.935478075995451</v>
      </c>
      <c r="AR194" s="70" t="n">
        <f aca="false">AVERAGE(E194:G194)</f>
        <v>0.973467050011755</v>
      </c>
      <c r="AS194" s="70" t="n">
        <f aca="false">AVERAGE(H194:J194)</f>
        <v>0.899363841738141</v>
      </c>
      <c r="AT194" s="70" t="n">
        <f aca="false">AVERAGE(K194:M194)</f>
        <v>0.932132914717483</v>
      </c>
      <c r="AU194" s="70" t="n">
        <f aca="false">AVERAGE(N194:P194)</f>
        <v>0.856777584516083</v>
      </c>
      <c r="AV194" s="70" t="n">
        <f aca="false">AVERAGE(Q194:S194)</f>
        <v>0.81725310427137</v>
      </c>
      <c r="AW194" s="70" t="n">
        <f aca="false">AVERAGE(T194:V194)</f>
        <v>0.947142638209767</v>
      </c>
      <c r="AX194" s="70" t="n">
        <f aca="false">AVERAGE(W194:Y194)</f>
        <v>0.966185132572064</v>
      </c>
      <c r="AY194" s="70" t="n">
        <f aca="false">AVERAGE(Z194:AB194)</f>
        <v>0.990538464712074</v>
      </c>
      <c r="AZ194" s="70" t="n">
        <f aca="false">AVERAGE(AC194:AE194)</f>
        <v>0.935478075995451</v>
      </c>
    </row>
    <row r="195" customFormat="false" ht="12.75" hidden="true" customHeight="false" outlineLevel="0" collapsed="false">
      <c r="A195" s="69" t="s">
        <v>12</v>
      </c>
      <c r="B195" s="69" t="n">
        <v>1</v>
      </c>
      <c r="C195" s="69" t="n">
        <v>185</v>
      </c>
      <c r="D195" s="70" t="n">
        <f aca="false">OphrsIn!D194/LinhrsIn!D195</f>
        <v>0.620531498718468</v>
      </c>
      <c r="E195" s="70" t="n">
        <f aca="false">OphrsIn!E194/LinhrsIn!E195</f>
        <v>0.93783638320775</v>
      </c>
      <c r="F195" s="70" t="n">
        <f aca="false">OphrsIn!F194/LinhrsIn!F195</f>
        <v>0.976740826350766</v>
      </c>
      <c r="G195" s="70" t="n">
        <f aca="false">OphrsIn!G194/LinhrsIn!G195</f>
        <v>0.991657239819004</v>
      </c>
      <c r="H195" s="70" t="n">
        <f aca="false">OphrsIn!H194/LinhrsIn!H195</f>
        <v>0.695569859901552</v>
      </c>
      <c r="I195" s="70" t="n">
        <v>0.998252218338263</v>
      </c>
      <c r="J195" s="70" t="n">
        <f aca="false">OphrsIn!J194/LinhrsIn!J195</f>
        <v>0.980016769144774</v>
      </c>
      <c r="K195" s="70" t="n">
        <f aca="false">OphrsIn!K194/LinhrsIn!K195</f>
        <v>0.984640478455892</v>
      </c>
      <c r="L195" s="70" t="n">
        <f aca="false">OphrsIn!L194/LinhrsIn!L195</f>
        <v>0.957423728813559</v>
      </c>
      <c r="M195" s="70" t="n">
        <f aca="false">OphrsIn!M194/LinhrsIn!M195</f>
        <v>1.00028200789622</v>
      </c>
      <c r="N195" s="70" t="n">
        <f aca="false">OphrsIn!N194/LinhrsIn!N195</f>
        <v>0.993734677199673</v>
      </c>
      <c r="O195" s="70" t="n">
        <f aca="false">OphrsIn!O194/LinhrsIn!O195</f>
        <v>0.976757132915797</v>
      </c>
      <c r="P195" s="70" t="n">
        <f aca="false">OphrsIn!P194/LinhrsIn!P195</f>
        <v>0.98144911950531</v>
      </c>
      <c r="Q195" s="70" t="n">
        <f aca="false">OphrsIn!Q194/LinhrsIn!Q195</f>
        <v>0.998252453286732</v>
      </c>
      <c r="R195" s="70" t="n">
        <f aca="false">OphrsIn!R194/LinhrsIn!R195</f>
        <v>0.675861040703742</v>
      </c>
      <c r="S195" s="70" t="n">
        <f aca="false">OphrsIn!S194/LinhrsIn!S195</f>
        <v>0.912439287641662</v>
      </c>
      <c r="T195" s="70" t="n">
        <f aca="false">OphrsIn!T194/LinhrsIn!T195</f>
        <v>0.995675223214286</v>
      </c>
      <c r="U195" s="70" t="n">
        <f aca="false">OphrsIn!U194/LinhrsIn!U195</f>
        <v>0.996360695511525</v>
      </c>
      <c r="V195" s="70" t="n">
        <f aca="false">OphrsIn!V194/LinhrsIn!V195</f>
        <v>1</v>
      </c>
      <c r="W195" s="70" t="n">
        <f aca="false">OphrsIn!W194/LinhrsIn!W195</f>
        <v>0.992426291587774</v>
      </c>
      <c r="X195" s="70" t="n">
        <f aca="false">OphrsIn!X194/LinhrsIn!X195</f>
        <v>0.997138574737703</v>
      </c>
      <c r="Y195" s="70" t="n">
        <f aca="false">OphrsIn!Y194/LinhrsIn!Y195</f>
        <v>0.999442197740901</v>
      </c>
      <c r="Z195" s="70" t="n">
        <f aca="false">OphrsIn!Z194/LinhrsIn!Z195</f>
        <v>0.918929819844044</v>
      </c>
      <c r="AA195" s="70" t="n">
        <f aca="false">OphrsIn!AA194/LinhrsIn!AA195</f>
        <v>1</v>
      </c>
      <c r="AB195" s="70" t="n">
        <f aca="false">OphrsIn!AB194/LinhrsIn!AB195</f>
        <v>0.99905876025279</v>
      </c>
      <c r="AC195" s="70" t="n">
        <f aca="false">IF(LinhrsIn!AC195&gt;0,OphrsIn!AC194/LinhrsIn!AC195,0)</f>
        <v>1</v>
      </c>
      <c r="AD195" s="70" t="n">
        <f aca="false">IF(LinhrsIn!AD195&gt;0,OphrsIn!AD194/LinhrsIn!AD195,0)</f>
        <v>0.994160802515347</v>
      </c>
      <c r="AE195" s="70" t="n">
        <f aca="false">IF(LinhrsIn!AE195&gt;0,OphrsIn!AE194/LinhrsIn!AE195,0)</f>
        <v>0.985677990632108</v>
      </c>
      <c r="AF195" s="70"/>
      <c r="AG195" s="70"/>
      <c r="AH195" s="70"/>
      <c r="AI195" s="70"/>
      <c r="AJ195" s="70"/>
      <c r="AK195" s="70"/>
      <c r="AL195" s="70"/>
      <c r="AM195" s="70"/>
      <c r="AN195" s="70"/>
      <c r="AO195" s="70" t="n">
        <f aca="false">AVERAGE(E195:P195)</f>
        <v>0.95619670346238</v>
      </c>
      <c r="AP195" s="70" t="n">
        <f aca="false">AVERAGE(Q195:AB195)</f>
        <v>0.957132028710097</v>
      </c>
      <c r="AQ195" s="70" t="n">
        <f aca="false">AVERAGE(AC195:AN195)</f>
        <v>0.993279597715818</v>
      </c>
      <c r="AR195" s="70" t="n">
        <f aca="false">AVERAGE(E195:G195)</f>
        <v>0.968744816459174</v>
      </c>
      <c r="AS195" s="70" t="n">
        <f aca="false">AVERAGE(H195:J195)</f>
        <v>0.891279615794863</v>
      </c>
      <c r="AT195" s="70" t="n">
        <f aca="false">AVERAGE(K195:M195)</f>
        <v>0.980782071721891</v>
      </c>
      <c r="AU195" s="70" t="n">
        <f aca="false">AVERAGE(N195:P195)</f>
        <v>0.983980309873593</v>
      </c>
      <c r="AV195" s="70" t="n">
        <f aca="false">AVERAGE(Q195:S195)</f>
        <v>0.862184260544046</v>
      </c>
      <c r="AW195" s="70" t="n">
        <f aca="false">AVERAGE(T195:V195)</f>
        <v>0.997345306241937</v>
      </c>
      <c r="AX195" s="70" t="n">
        <f aca="false">AVERAGE(W195:Y195)</f>
        <v>0.996335688022126</v>
      </c>
      <c r="AY195" s="70" t="n">
        <f aca="false">AVERAGE(Z195:AB195)</f>
        <v>0.972662860032278</v>
      </c>
      <c r="AZ195" s="70" t="n">
        <f aca="false">AVERAGE(AC195:AE195)</f>
        <v>0.993279597715818</v>
      </c>
    </row>
    <row r="196" customFormat="false" ht="12.75" hidden="true" customHeight="false" outlineLevel="0" collapsed="false">
      <c r="A196" s="69" t="s">
        <v>12</v>
      </c>
      <c r="B196" s="69" t="n">
        <v>1</v>
      </c>
      <c r="C196" s="69" t="n">
        <v>186</v>
      </c>
      <c r="D196" s="70" t="n">
        <f aca="false">OphrsIn!D195/LinhrsIn!D196</f>
        <v>0.971266693646297</v>
      </c>
      <c r="E196" s="70" t="n">
        <f aca="false">OphrsIn!E195/LinhrsIn!E196</f>
        <v>0.919478424519425</v>
      </c>
      <c r="F196" s="70" t="n">
        <f aca="false">OphrsIn!F195/LinhrsIn!F196</f>
        <v>0.955696202531645</v>
      </c>
      <c r="G196" s="70" t="n">
        <f aca="false">OphrsIn!G195/LinhrsIn!G196</f>
        <v>0.988732394366197</v>
      </c>
      <c r="H196" s="70" t="n">
        <f aca="false">OphrsIn!H195/LinhrsIn!H196</f>
        <v>0.731505820503192</v>
      </c>
      <c r="I196" s="70" t="n">
        <v>1</v>
      </c>
      <c r="J196" s="70" t="n">
        <f aca="false">OphrsIn!J195/LinhrsIn!J196</f>
        <v>0.409288620738038</v>
      </c>
      <c r="K196" s="70" t="n">
        <f aca="false">OphrsIn!K195/LinhrsIn!K196</f>
        <v>0.803067652697891</v>
      </c>
      <c r="L196" s="70" t="n">
        <f aca="false">OphrsIn!L195/LinhrsIn!L196</f>
        <v>0.842145593869732</v>
      </c>
      <c r="M196" s="70" t="n">
        <f aca="false">OphrsIn!M195/LinhrsIn!M196</f>
        <v>0.999860510531455</v>
      </c>
      <c r="N196" s="70" t="n">
        <f aca="false">OphrsIn!N195/LinhrsIn!N196</f>
        <v>0.779114270092947</v>
      </c>
      <c r="O196" s="70" t="n">
        <f aca="false">OphrsIn!O195/LinhrsIn!O196</f>
        <v>0.988300835654596</v>
      </c>
      <c r="P196" s="70" t="n">
        <f aca="false">OphrsIn!P195/LinhrsIn!P196</f>
        <v>0.798359994622933</v>
      </c>
      <c r="Q196" s="70" t="n">
        <f aca="false">OphrsIn!Q195/LinhrsIn!Q196</f>
        <v>0.222595830531271</v>
      </c>
      <c r="R196" s="70" t="n">
        <f aca="false">OphrsIn!R195/LinhrsIn!R196</f>
        <v>0</v>
      </c>
      <c r="S196" s="70" t="n">
        <f aca="false">OphrsIn!S195/LinhrsIn!S196</f>
        <v>0.36000556637907</v>
      </c>
      <c r="T196" s="70" t="n">
        <f aca="false">OphrsIn!T195/LinhrsIn!T196</f>
        <v>0.987444196428571</v>
      </c>
      <c r="U196" s="70" t="n">
        <f aca="false">OphrsIn!U195/LinhrsIn!U196</f>
        <v>1</v>
      </c>
      <c r="V196" s="70" t="n">
        <f aca="false">OphrsIn!V195/LinhrsIn!V196</f>
        <v>0.593802816901409</v>
      </c>
      <c r="W196" s="70" t="n">
        <f aca="false">OphrsIn!W195/LinhrsIn!W196</f>
        <v>0.67846929048073</v>
      </c>
      <c r="X196" s="70" t="n">
        <f aca="false">OphrsIn!X195/LinhrsIn!X196</f>
        <v>0.914412595882115</v>
      </c>
      <c r="Y196" s="70" t="n">
        <f aca="false">OphrsIn!Y195/LinhrsIn!Y196</f>
        <v>0.971332680743952</v>
      </c>
      <c r="Z196" s="70" t="n">
        <f aca="false">OphrsIn!Z195/LinhrsIn!Z196</f>
        <v>0.993815541812315</v>
      </c>
      <c r="AA196" s="70" t="n">
        <f aca="false">OphrsIn!AA195/LinhrsIn!AA196</f>
        <v>0.9925</v>
      </c>
      <c r="AB196" s="70" t="n">
        <f aca="false">OphrsIn!AB195/LinhrsIn!AB196</f>
        <v>1</v>
      </c>
      <c r="AC196" s="70" t="n">
        <f aca="false">IF(LinhrsIn!AC196&gt;0,OphrsIn!AC195/LinhrsIn!AC196,0)</f>
        <v>1</v>
      </c>
      <c r="AD196" s="70" t="n">
        <f aca="false">IF(LinhrsIn!AD196&gt;0,OphrsIn!AD195/LinhrsIn!AD196,0)</f>
        <v>0.957590289225236</v>
      </c>
      <c r="AE196" s="70" t="n">
        <f aca="false">IF(LinhrsIn!AE196&gt;0,OphrsIn!AE195/LinhrsIn!AE196,0)</f>
        <v>0.898614258641938</v>
      </c>
      <c r="AF196" s="70"/>
      <c r="AG196" s="70"/>
      <c r="AH196" s="70"/>
      <c r="AI196" s="70"/>
      <c r="AJ196" s="70"/>
      <c r="AK196" s="70"/>
      <c r="AL196" s="70"/>
      <c r="AM196" s="70"/>
      <c r="AN196" s="70"/>
      <c r="AO196" s="70" t="n">
        <f aca="false">AVERAGE(E196:P196)</f>
        <v>0.851295860010671</v>
      </c>
      <c r="AP196" s="70" t="n">
        <f aca="false">AVERAGE(Q196:AB196)</f>
        <v>0.726198209929953</v>
      </c>
      <c r="AQ196" s="70" t="n">
        <f aca="false">AVERAGE(AC196:AN196)</f>
        <v>0.952068182622391</v>
      </c>
      <c r="AR196" s="70" t="n">
        <f aca="false">AVERAGE(E196:G196)</f>
        <v>0.954635673805756</v>
      </c>
      <c r="AS196" s="70" t="n">
        <f aca="false">AVERAGE(H196:J196)</f>
        <v>0.71359814708041</v>
      </c>
      <c r="AT196" s="70" t="n">
        <f aca="false">AVERAGE(K196:M196)</f>
        <v>0.881691252366359</v>
      </c>
      <c r="AU196" s="70" t="n">
        <f aca="false">AVERAGE(N196:P196)</f>
        <v>0.855258366790159</v>
      </c>
      <c r="AV196" s="70" t="n">
        <f aca="false">AVERAGE(Q196:S196)</f>
        <v>0.19420046563678</v>
      </c>
      <c r="AW196" s="70" t="n">
        <f aca="false">AVERAGE(T196:V196)</f>
        <v>0.860415671109993</v>
      </c>
      <c r="AX196" s="70" t="n">
        <f aca="false">AVERAGE(W196:Y196)</f>
        <v>0.854738189035599</v>
      </c>
      <c r="AY196" s="70" t="n">
        <f aca="false">AVERAGE(Z196:AB196)</f>
        <v>0.995438513937438</v>
      </c>
      <c r="AZ196" s="70" t="n">
        <f aca="false">AVERAGE(AC196:AE196)</f>
        <v>0.952068182622391</v>
      </c>
    </row>
    <row r="197" customFormat="false" ht="12.75" hidden="true" customHeight="false" outlineLevel="0" collapsed="false">
      <c r="A197" s="69" t="s">
        <v>12</v>
      </c>
      <c r="B197" s="69" t="n">
        <v>1</v>
      </c>
      <c r="C197" s="69" t="n">
        <v>187</v>
      </c>
      <c r="D197" s="70" t="n">
        <f aca="false">OphrsIn!D196/LinhrsIn!D197</f>
        <v>0.983407527316876</v>
      </c>
      <c r="E197" s="70" t="n">
        <f aca="false">OphrsIn!E196/LinhrsIn!E197</f>
        <v>1</v>
      </c>
      <c r="F197" s="70" t="n">
        <f aca="false">OphrsIn!F196/LinhrsIn!F197</f>
        <v>1</v>
      </c>
      <c r="G197" s="70" t="n">
        <f aca="false">OphrsIn!G196/LinhrsIn!G197</f>
        <v>0.997600903189387</v>
      </c>
      <c r="H197" s="70" t="n">
        <f aca="false">OphrsIn!H196/LinhrsIn!H197</f>
        <v>0.856539490356188</v>
      </c>
      <c r="I197" s="70" t="n">
        <v>0.997304218897426</v>
      </c>
      <c r="J197" s="70" t="n">
        <f aca="false">OphrsIn!J196/LinhrsIn!J197</f>
        <v>0.999444367273232</v>
      </c>
      <c r="K197" s="70" t="n">
        <f aca="false">OphrsIn!K196/LinhrsIn!K197</f>
        <v>1</v>
      </c>
      <c r="L197" s="70" t="n">
        <f aca="false">OphrsIn!L196/LinhrsIn!L197</f>
        <v>1</v>
      </c>
      <c r="M197" s="70" t="n">
        <f aca="false">OphrsIn!M196/LinhrsIn!M197</f>
        <v>0.999860801781737</v>
      </c>
      <c r="N197" s="70" t="n">
        <f aca="false">OphrsIn!N196/LinhrsIn!N197</f>
        <v>0.998369565217391</v>
      </c>
      <c r="O197" s="70" t="n">
        <f aca="false">OphrsIn!O196/LinhrsIn!O197</f>
        <v>1</v>
      </c>
      <c r="P197" s="70" t="n">
        <f aca="false">OphrsIn!P196/LinhrsIn!P197</f>
        <v>0.999462293318995</v>
      </c>
      <c r="Q197" s="70" t="n">
        <f aca="false">OphrsIn!Q196/LinhrsIn!Q197</f>
        <v>0.998924152770307</v>
      </c>
      <c r="R197" s="70" t="n">
        <f aca="false">OphrsIn!R196/LinhrsIn!R197</f>
        <v>0.996572280178838</v>
      </c>
      <c r="S197" s="70" t="n">
        <f aca="false">OphrsIn!S196/LinhrsIn!S197</f>
        <v>1</v>
      </c>
      <c r="T197" s="70" t="n">
        <f aca="false">OphrsIn!T196/LinhrsIn!T197</f>
        <v>0.998883928571429</v>
      </c>
      <c r="U197" s="70" t="n">
        <f aca="false">OphrsIn!U196/LinhrsIn!U197</f>
        <v>0.999058127018299</v>
      </c>
      <c r="V197" s="70" t="n">
        <f aca="false">OphrsIn!V196/LinhrsIn!V197</f>
        <v>0.999582114500627</v>
      </c>
      <c r="W197" s="70" t="n">
        <f aca="false">OphrsIn!W196/LinhrsIn!W197</f>
        <v>0.980254260210982</v>
      </c>
      <c r="X197" s="70" t="n">
        <f aca="false">OphrsIn!X196/LinhrsIn!X197</f>
        <v>0.99179114520253</v>
      </c>
      <c r="Y197" s="70" t="n">
        <f aca="false">OphrsIn!Y196/LinhrsIn!Y197</f>
        <v>1</v>
      </c>
      <c r="Z197" s="70" t="n">
        <f aca="false">OphrsIn!Z196/LinhrsIn!Z197</f>
        <v>0.978085506856682</v>
      </c>
      <c r="AA197" s="70" t="n">
        <f aca="false">OphrsIn!AA196/LinhrsIn!AA197</f>
        <v>1</v>
      </c>
      <c r="AB197" s="70" t="n">
        <f aca="false">OphrsIn!AB196/LinhrsIn!AB197</f>
        <v>0.99986553717897</v>
      </c>
      <c r="AC197" s="70" t="n">
        <f aca="false">IF(LinhrsIn!AC197&gt;0,OphrsIn!AC196/LinhrsIn!AC197,0)</f>
        <v>1</v>
      </c>
      <c r="AD197" s="70" t="n">
        <f aca="false">IF(LinhrsIn!AD197&gt;0,OphrsIn!AD196/LinhrsIn!AD197,0)</f>
        <v>0.990911799761621</v>
      </c>
      <c r="AE197" s="70" t="n">
        <f aca="false">IF(LinhrsIn!AE197&gt;0,OphrsIn!AE196/LinhrsIn!AE197,0)</f>
        <v>0.983843531561619</v>
      </c>
      <c r="AF197" s="70"/>
      <c r="AG197" s="70"/>
      <c r="AH197" s="70"/>
      <c r="AI197" s="70"/>
      <c r="AJ197" s="70"/>
      <c r="AK197" s="70"/>
      <c r="AL197" s="70"/>
      <c r="AM197" s="70"/>
      <c r="AN197" s="70"/>
      <c r="AO197" s="70" t="n">
        <f aca="false">AVERAGE(E197:P197)</f>
        <v>0.987381803336196</v>
      </c>
      <c r="AP197" s="70" t="n">
        <f aca="false">AVERAGE(Q197:AB197)</f>
        <v>0.995251421040722</v>
      </c>
      <c r="AQ197" s="70" t="n">
        <f aca="false">AVERAGE(AC197:AN197)</f>
        <v>0.99158511044108</v>
      </c>
      <c r="AR197" s="70" t="n">
        <f aca="false">AVERAGE(E197:G197)</f>
        <v>0.999200301063129</v>
      </c>
      <c r="AS197" s="70" t="n">
        <f aca="false">AVERAGE(H197:J197)</f>
        <v>0.951096025508949</v>
      </c>
      <c r="AT197" s="70" t="n">
        <f aca="false">AVERAGE(K197:M197)</f>
        <v>0.999953600593912</v>
      </c>
      <c r="AU197" s="70" t="n">
        <f aca="false">AVERAGE(N197:P197)</f>
        <v>0.999277286178795</v>
      </c>
      <c r="AV197" s="70" t="n">
        <f aca="false">AVERAGE(Q197:S197)</f>
        <v>0.998498810983048</v>
      </c>
      <c r="AW197" s="70" t="n">
        <f aca="false">AVERAGE(T197:V197)</f>
        <v>0.999174723363452</v>
      </c>
      <c r="AX197" s="70" t="n">
        <f aca="false">AVERAGE(W197:Y197)</f>
        <v>0.990681801804504</v>
      </c>
      <c r="AY197" s="70" t="n">
        <f aca="false">AVERAGE(Z197:AB197)</f>
        <v>0.992650348011884</v>
      </c>
      <c r="AZ197" s="70" t="n">
        <f aca="false">AVERAGE(AC197:AE197)</f>
        <v>0.99158511044108</v>
      </c>
    </row>
    <row r="198" customFormat="false" ht="12.75" hidden="true" customHeight="false" outlineLevel="0" collapsed="false">
      <c r="A198" s="69" t="s">
        <v>12</v>
      </c>
      <c r="B198" s="69" t="n">
        <v>1</v>
      </c>
      <c r="C198" s="69" t="n">
        <v>188</v>
      </c>
      <c r="D198" s="70" t="n">
        <f aca="false">OphrsIn!D197/LinhrsIn!D198</f>
        <v>0.766009186706296</v>
      </c>
      <c r="E198" s="70" t="n">
        <f aca="false">OphrsIn!E197/LinhrsIn!E198</f>
        <v>0.751717634379631</v>
      </c>
      <c r="F198" s="70" t="n">
        <f aca="false">OphrsIn!F197/LinhrsIn!F198</f>
        <v>0.987175792507205</v>
      </c>
      <c r="G198" s="70" t="n">
        <f aca="false">OphrsIn!G197/LinhrsIn!G198</f>
        <v>0.958009778544723</v>
      </c>
      <c r="H198" s="70" t="n">
        <f aca="false">OphrsIn!H197/LinhrsIn!H198</f>
        <v>0.991975221737294</v>
      </c>
      <c r="I198" s="70" t="n">
        <v>0.970374360355508</v>
      </c>
      <c r="J198" s="70" t="n">
        <f aca="false">OphrsIn!J197/LinhrsIn!J198</f>
        <v>0.999861033907727</v>
      </c>
      <c r="K198" s="70" t="n">
        <f aca="false">OphrsIn!K197/LinhrsIn!K198</f>
        <v>0.990621177110235</v>
      </c>
      <c r="L198" s="70" t="n">
        <f aca="false">OphrsIn!L197/LinhrsIn!L198</f>
        <v>0.999459093982421</v>
      </c>
      <c r="M198" s="70" t="n">
        <f aca="false">OphrsIn!M197/LinhrsIn!M198</f>
        <v>0.999860801781737</v>
      </c>
      <c r="N198" s="70" t="n">
        <f aca="false">OphrsIn!N197/LinhrsIn!N198</f>
        <v>0.998637416541763</v>
      </c>
      <c r="O198" s="70" t="n">
        <f aca="false">OphrsIn!O197/LinhrsIn!O198</f>
        <v>1</v>
      </c>
      <c r="P198" s="70" t="n">
        <f aca="false">OphrsIn!P197/LinhrsIn!P198</f>
        <v>0.90664514393328</v>
      </c>
      <c r="Q198" s="70" t="n">
        <f aca="false">OphrsIn!Q197/LinhrsIn!Q198</f>
        <v>0.998521306627235</v>
      </c>
      <c r="R198" s="70" t="n">
        <f aca="false">OphrsIn!R197/LinhrsIn!R198</f>
        <v>0.997020262216925</v>
      </c>
      <c r="S198" s="70" t="n">
        <f aca="false">OphrsIn!S197/LinhrsIn!S198</f>
        <v>0.900391415845593</v>
      </c>
      <c r="T198" s="70" t="n">
        <f aca="false">OphrsIn!T197/LinhrsIn!T198</f>
        <v>0.9765625</v>
      </c>
      <c r="U198" s="70" t="n">
        <f aca="false">OphrsIn!U197/LinhrsIn!U198</f>
        <v>0.993199129488575</v>
      </c>
      <c r="V198" s="70" t="n">
        <f aca="false">OphrsIn!V197/LinhrsIn!V198</f>
        <v>0.968369489153254</v>
      </c>
      <c r="W198" s="70" t="n">
        <f aca="false">OphrsIn!W197/LinhrsIn!W198</f>
        <v>0.975926426832567</v>
      </c>
      <c r="X198" s="70" t="n">
        <f aca="false">OphrsIn!X197/LinhrsIn!X198</f>
        <v>0.996097429686449</v>
      </c>
      <c r="Y198" s="70" t="n">
        <f aca="false">OphrsIn!Y197/LinhrsIn!Y198</f>
        <v>1</v>
      </c>
      <c r="Z198" s="70" t="n">
        <f aca="false">OphrsIn!Z197/LinhrsIn!Z198</f>
        <v>0.993949986555526</v>
      </c>
      <c r="AA198" s="70" t="n">
        <f aca="false">OphrsIn!AA197/LinhrsIn!AA198</f>
        <v>0.988472222222222</v>
      </c>
      <c r="AB198" s="70" t="n">
        <f aca="false">OphrsIn!AB197/LinhrsIn!AB198</f>
        <v>0.975658956428187</v>
      </c>
      <c r="AC198" s="70" t="n">
        <f aca="false">IF(LinhrsIn!AC198&gt;0,OphrsIn!AC197/LinhrsIn!AC198,0)</f>
        <v>0.988037634408602</v>
      </c>
      <c r="AD198" s="70" t="n">
        <f aca="false">IF(LinhrsIn!AD198&gt;0,OphrsIn!AD197/LinhrsIn!AD198,0)</f>
        <v>0.943219076005961</v>
      </c>
      <c r="AE198" s="70" t="n">
        <f aca="false">IF(LinhrsIn!AE198&gt;0,OphrsIn!AE197/LinhrsIn!AE198,0)</f>
        <v>0.985405894803054</v>
      </c>
      <c r="AF198" s="70"/>
      <c r="AG198" s="70"/>
      <c r="AH198" s="70"/>
      <c r="AI198" s="70"/>
      <c r="AJ198" s="70"/>
      <c r="AK198" s="70"/>
      <c r="AL198" s="70"/>
      <c r="AM198" s="70"/>
      <c r="AN198" s="70"/>
      <c r="AO198" s="70" t="n">
        <f aca="false">AVERAGE(E198:P198)</f>
        <v>0.962861454565127</v>
      </c>
      <c r="AP198" s="70" t="n">
        <f aca="false">AVERAGE(Q198:AB198)</f>
        <v>0.980347427088045</v>
      </c>
      <c r="AQ198" s="70" t="n">
        <f aca="false">AVERAGE(AC198:AN198)</f>
        <v>0.972220868405873</v>
      </c>
      <c r="AR198" s="70" t="n">
        <f aca="false">AVERAGE(E198:G198)</f>
        <v>0.898967735143853</v>
      </c>
      <c r="AS198" s="70" t="n">
        <f aca="false">AVERAGE(H198:J198)</f>
        <v>0.987403538666843</v>
      </c>
      <c r="AT198" s="70" t="n">
        <f aca="false">AVERAGE(K198:M198)</f>
        <v>0.996647024291464</v>
      </c>
      <c r="AU198" s="70" t="n">
        <f aca="false">AVERAGE(N198:P198)</f>
        <v>0.968427520158348</v>
      </c>
      <c r="AV198" s="70" t="n">
        <f aca="false">AVERAGE(Q198:S198)</f>
        <v>0.965310994896584</v>
      </c>
      <c r="AW198" s="70" t="n">
        <f aca="false">AVERAGE(T198:V198)</f>
        <v>0.979377039547276</v>
      </c>
      <c r="AX198" s="70" t="n">
        <f aca="false">AVERAGE(W198:Y198)</f>
        <v>0.990674618839672</v>
      </c>
      <c r="AY198" s="70" t="n">
        <f aca="false">AVERAGE(Z198:AB198)</f>
        <v>0.986027055068645</v>
      </c>
      <c r="AZ198" s="70" t="n">
        <f aca="false">AVERAGE(AC198:AE198)</f>
        <v>0.972220868405873</v>
      </c>
    </row>
    <row r="199" customFormat="false" ht="12.75" hidden="true" customHeight="false" outlineLevel="0" collapsed="false">
      <c r="A199" s="69" t="s">
        <v>12</v>
      </c>
      <c r="B199" s="69" t="n">
        <v>1</v>
      </c>
      <c r="C199" s="69" t="n">
        <v>189</v>
      </c>
      <c r="D199" s="70" t="n">
        <f aca="false">OphrsIn!D198/LinhrsIn!D199</f>
        <v>0.967741935483871</v>
      </c>
      <c r="E199" s="70" t="n">
        <f aca="false">OphrsIn!E198/LinhrsIn!E199</f>
        <v>0.953085092082269</v>
      </c>
      <c r="F199" s="70" t="n">
        <f aca="false">OphrsIn!F198/LinhrsIn!F199</f>
        <v>0.955740767351631</v>
      </c>
      <c r="G199" s="70" t="n">
        <f aca="false">OphrsIn!G198/LinhrsIn!G199</f>
        <v>0.913239436619718</v>
      </c>
      <c r="H199" s="70" t="n">
        <f aca="false">OphrsIn!H198/LinhrsIn!H199</f>
        <v>0.673147365455058</v>
      </c>
      <c r="I199" s="70" t="n">
        <v>0.905224787363305</v>
      </c>
      <c r="J199" s="70" t="n">
        <f aca="false">OphrsIn!J198/LinhrsIn!J199</f>
        <v>0.871021542738013</v>
      </c>
      <c r="K199" s="70" t="n">
        <f aca="false">OphrsIn!K198/LinhrsIn!K199</f>
        <v>0.971447994561523</v>
      </c>
      <c r="L199" s="70" t="n">
        <f aca="false">OphrsIn!L198/LinhrsIn!L199</f>
        <v>0.973088600607232</v>
      </c>
      <c r="M199" s="70" t="n">
        <f aca="false">OphrsIn!M198/LinhrsIn!M199</f>
        <v>0.999443207126949</v>
      </c>
      <c r="N199" s="70" t="n">
        <f aca="false">OphrsIn!N198/LinhrsIn!N199</f>
        <v>0.971172151210226</v>
      </c>
      <c r="O199" s="70" t="n">
        <f aca="false">OphrsIn!O198/LinhrsIn!O199</f>
        <v>0.949756437021573</v>
      </c>
      <c r="P199" s="70" t="n">
        <f aca="false">OphrsIn!P198/LinhrsIn!P199</f>
        <v>0.995563919881705</v>
      </c>
      <c r="Q199" s="70" t="n">
        <f aca="false">OphrsIn!Q198/LinhrsIn!Q199</f>
        <v>0.628563743948359</v>
      </c>
      <c r="R199" s="70" t="n">
        <f aca="false">OphrsIn!R198/LinhrsIn!R199</f>
        <v>0.841430700447094</v>
      </c>
      <c r="S199" s="70" t="n">
        <f aca="false">OphrsIn!S198/LinhrsIn!S199</f>
        <v>0.99986546481905</v>
      </c>
      <c r="T199" s="70" t="n">
        <f aca="false">OphrsIn!T198/LinhrsIn!T199</f>
        <v>0.982977535928561</v>
      </c>
      <c r="U199" s="70" t="n">
        <f aca="false">OphrsIn!U198/LinhrsIn!U199</f>
        <v>0.950424356729085</v>
      </c>
      <c r="V199" s="70" t="n">
        <f aca="false">OphrsIn!V198/LinhrsIn!V199</f>
        <v>1</v>
      </c>
      <c r="W199" s="70" t="n">
        <f aca="false">OphrsIn!W198/LinhrsIn!W199</f>
        <v>0.999864755206925</v>
      </c>
      <c r="X199" s="70" t="n">
        <f aca="false">OphrsIn!X198/LinhrsIn!X199</f>
        <v>0.999730857219755</v>
      </c>
      <c r="Y199" s="70" t="n">
        <f aca="false">OphrsIn!Y198/LinhrsIn!Y199</f>
        <v>0.998461753600895</v>
      </c>
      <c r="Z199" s="70" t="n">
        <f aca="false">OphrsIn!Z198/LinhrsIn!Z199</f>
        <v>0.973765639714786</v>
      </c>
      <c r="AA199" s="70" t="n">
        <f aca="false">OphrsIn!AA198/LinhrsIn!AA199</f>
        <v>1</v>
      </c>
      <c r="AB199" s="70" t="n">
        <f aca="false">OphrsIn!AB198/LinhrsIn!AB199</f>
        <v>0.993813878429263</v>
      </c>
      <c r="AC199" s="70" t="n">
        <f aca="false">IF(LinhrsIn!AC199&gt;0,OphrsIn!AC198/LinhrsIn!AC199,0)</f>
        <v>1</v>
      </c>
      <c r="AD199" s="70" t="n">
        <f aca="false">IF(LinhrsIn!AD199&gt;0,OphrsIn!AD198/LinhrsIn!AD199,0)</f>
        <v>0.993739752571173</v>
      </c>
      <c r="AE199" s="70" t="n">
        <f aca="false">IF(LinhrsIn!AE199&gt;0,OphrsIn!AE198/LinhrsIn!AE199,0)</f>
        <v>0.978396278069131</v>
      </c>
      <c r="AF199" s="70"/>
      <c r="AG199" s="70"/>
      <c r="AH199" s="70"/>
      <c r="AI199" s="70"/>
      <c r="AJ199" s="70"/>
      <c r="AK199" s="70"/>
      <c r="AL199" s="70"/>
      <c r="AM199" s="70"/>
      <c r="AN199" s="70"/>
      <c r="AO199" s="70" t="n">
        <f aca="false">AVERAGE(E199:P199)</f>
        <v>0.927660941834933</v>
      </c>
      <c r="AP199" s="70" t="n">
        <f aca="false">AVERAGE(Q199:AB199)</f>
        <v>0.947408223836981</v>
      </c>
      <c r="AQ199" s="70" t="n">
        <f aca="false">AVERAGE(AC199:AN199)</f>
        <v>0.990712010213435</v>
      </c>
      <c r="AR199" s="70" t="n">
        <f aca="false">AVERAGE(E199:G199)</f>
        <v>0.940688432017873</v>
      </c>
      <c r="AS199" s="70" t="n">
        <f aca="false">AVERAGE(H199:J199)</f>
        <v>0.816464565185458</v>
      </c>
      <c r="AT199" s="70" t="n">
        <f aca="false">AVERAGE(K199:M199)</f>
        <v>0.981326600765235</v>
      </c>
      <c r="AU199" s="70" t="n">
        <f aca="false">AVERAGE(N199:P199)</f>
        <v>0.972164169371168</v>
      </c>
      <c r="AV199" s="70" t="n">
        <f aca="false">AVERAGE(Q199:S199)</f>
        <v>0.823286636404835</v>
      </c>
      <c r="AW199" s="70" t="n">
        <f aca="false">AVERAGE(T199:V199)</f>
        <v>0.977800630885882</v>
      </c>
      <c r="AX199" s="70" t="n">
        <f aca="false">AVERAGE(W199:Y199)</f>
        <v>0.999352455342525</v>
      </c>
      <c r="AY199" s="70" t="n">
        <f aca="false">AVERAGE(Z199:AB199)</f>
        <v>0.989193172714683</v>
      </c>
      <c r="AZ199" s="70" t="n">
        <f aca="false">AVERAGE(AC199:AE199)</f>
        <v>0.990712010213435</v>
      </c>
    </row>
    <row r="200" customFormat="false" ht="12.75" hidden="true" customHeight="false" outlineLevel="0" collapsed="false">
      <c r="A200" s="69" t="s">
        <v>12</v>
      </c>
      <c r="B200" s="69" t="n">
        <v>1</v>
      </c>
      <c r="C200" s="69" t="n">
        <v>190</v>
      </c>
      <c r="D200" s="70" t="n">
        <f aca="false">OphrsIn!D199/LinhrsIn!D200</f>
        <v>0.910925726587729</v>
      </c>
      <c r="E200" s="70" t="n">
        <f aca="false">OphrsIn!E199/LinhrsIn!E200</f>
        <v>0.978626159430031</v>
      </c>
      <c r="F200" s="70" t="n">
        <f aca="false">OphrsIn!F199/LinhrsIn!F200</f>
        <v>0.996544773970631</v>
      </c>
      <c r="G200" s="70" t="n">
        <f aca="false">OphrsIn!G199/LinhrsIn!G200</f>
        <v>0.988435075391597</v>
      </c>
      <c r="H200" s="70" t="n">
        <f aca="false">OphrsIn!H199/LinhrsIn!H200</f>
        <v>0.709903347807816</v>
      </c>
      <c r="I200" s="70" t="n">
        <v>0.993669181034483</v>
      </c>
      <c r="J200" s="70" t="n">
        <f aca="false">OphrsIn!J199/LinhrsIn!J200</f>
        <v>0.918926435822556</v>
      </c>
      <c r="K200" s="70" t="n">
        <f aca="false">OphrsIn!K199/LinhrsIn!K200</f>
        <v>0.985601738657973</v>
      </c>
      <c r="L200" s="70" t="n">
        <f aca="false">OphrsIn!L199/LinhrsIn!L200</f>
        <v>0.963062820167161</v>
      </c>
      <c r="M200" s="70" t="n">
        <f aca="false">OphrsIn!M199/LinhrsIn!M200</f>
        <v>0.988746874131703</v>
      </c>
      <c r="N200" s="70" t="n">
        <f aca="false">OphrsIn!N199/LinhrsIn!N200</f>
        <v>0.967902899527984</v>
      </c>
      <c r="O200" s="70" t="n">
        <f aca="false">OphrsIn!O199/LinhrsIn!O200</f>
        <v>0.990694444444444</v>
      </c>
      <c r="P200" s="70" t="n">
        <f aca="false">OphrsIn!P199/LinhrsIn!P200</f>
        <v>0.937491598333109</v>
      </c>
      <c r="Q200" s="70" t="n">
        <f aca="false">OphrsIn!Q199/LinhrsIn!Q200</f>
        <v>0.644172603844603</v>
      </c>
      <c r="R200" s="70" t="n">
        <f aca="false">OphrsIn!R199/LinhrsIn!R200</f>
        <v>0.00337371568777795</v>
      </c>
      <c r="S200" s="70" t="n">
        <f aca="false">OphrsIn!S199/LinhrsIn!S200</f>
        <v>0.71401642655177</v>
      </c>
      <c r="T200" s="70" t="n">
        <f aca="false">OphrsIn!T199/LinhrsIn!T200</f>
        <v>0.928654970760234</v>
      </c>
      <c r="U200" s="70" t="n">
        <f aca="false">OphrsIn!U199/LinhrsIn!U200</f>
        <v>0.486186348862405</v>
      </c>
      <c r="V200" s="70" t="n">
        <f aca="false">OphrsIn!V199/LinhrsIn!V200</f>
        <v>0.986871508379888</v>
      </c>
      <c r="W200" s="70" t="n">
        <f aca="false">OphrsIn!W199/LinhrsIn!W200</f>
        <v>0.999462365591398</v>
      </c>
      <c r="X200" s="70" t="n">
        <f aca="false">OphrsIn!X199/LinhrsIn!X200</f>
        <v>0.999460625674218</v>
      </c>
      <c r="Y200" s="70" t="n">
        <f aca="false">OphrsIn!Y199/LinhrsIn!Y200</f>
        <v>0.920371412492966</v>
      </c>
      <c r="Z200" s="70" t="n">
        <f aca="false">OphrsIn!Z199/LinhrsIn!Z200</f>
        <v>0.954797672215455</v>
      </c>
      <c r="AA200" s="70" t="n">
        <f aca="false">OphrsIn!AA199/LinhrsIn!AA200</f>
        <v>0.999861111111111</v>
      </c>
      <c r="AB200" s="70" t="n">
        <f aca="false">OphrsIn!AB199/LinhrsIn!AB200</f>
        <v>0.968544159161178</v>
      </c>
      <c r="AC200" s="70" t="n">
        <f aca="false">IF(LinhrsIn!AC200&gt;0,OphrsIn!AC199/LinhrsIn!AC200,0)</f>
        <v>1</v>
      </c>
      <c r="AD200" s="70" t="n">
        <f aca="false">IF(LinhrsIn!AD200&gt;0,OphrsIn!AD199/LinhrsIn!AD200,0)</f>
        <v>0.964681233163724</v>
      </c>
      <c r="AE200" s="70" t="n">
        <f aca="false">IF(LinhrsIn!AE200&gt;0,OphrsIn!AE199/LinhrsIn!AE200,0)</f>
        <v>0.928644199682853</v>
      </c>
      <c r="AF200" s="70"/>
      <c r="AG200" s="70"/>
      <c r="AH200" s="70"/>
      <c r="AI200" s="70"/>
      <c r="AJ200" s="70"/>
      <c r="AK200" s="70"/>
      <c r="AL200" s="70"/>
      <c r="AM200" s="70"/>
      <c r="AN200" s="70"/>
      <c r="AO200" s="70" t="n">
        <f aca="false">AVERAGE(E200:P200)</f>
        <v>0.951633779059958</v>
      </c>
      <c r="AP200" s="70" t="n">
        <f aca="false">AVERAGE(Q200:AB200)</f>
        <v>0.800481076694417</v>
      </c>
      <c r="AQ200" s="70" t="n">
        <f aca="false">AVERAGE(AC200:AN200)</f>
        <v>0.964441810948859</v>
      </c>
      <c r="AR200" s="70" t="n">
        <f aca="false">AVERAGE(E200:G200)</f>
        <v>0.98786866959742</v>
      </c>
      <c r="AS200" s="70" t="n">
        <f aca="false">AVERAGE(H200:J200)</f>
        <v>0.874166321554952</v>
      </c>
      <c r="AT200" s="70" t="n">
        <f aca="false">AVERAGE(K200:M200)</f>
        <v>0.979137144318946</v>
      </c>
      <c r="AU200" s="70" t="n">
        <f aca="false">AVERAGE(N200:P200)</f>
        <v>0.965362980768513</v>
      </c>
      <c r="AV200" s="70" t="n">
        <f aca="false">AVERAGE(Q200:S200)</f>
        <v>0.453854248694717</v>
      </c>
      <c r="AW200" s="70" t="n">
        <f aca="false">AVERAGE(T200:V200)</f>
        <v>0.800570942667509</v>
      </c>
      <c r="AX200" s="70" t="n">
        <f aca="false">AVERAGE(W200:Y200)</f>
        <v>0.973098134586194</v>
      </c>
      <c r="AY200" s="70" t="n">
        <f aca="false">AVERAGE(Z200:AB200)</f>
        <v>0.974400980829248</v>
      </c>
      <c r="AZ200" s="70" t="n">
        <f aca="false">AVERAGE(AC200:AE200)</f>
        <v>0.964441810948859</v>
      </c>
    </row>
    <row r="201" customFormat="false" ht="12.75" hidden="true" customHeight="false" outlineLevel="0" collapsed="false">
      <c r="A201" s="69" t="s">
        <v>12</v>
      </c>
      <c r="B201" s="69" t="n">
        <v>1</v>
      </c>
      <c r="C201" s="69" t="n">
        <v>191</v>
      </c>
      <c r="D201" s="70" t="n">
        <f aca="false">OphrsIn!D200/LinhrsIn!D201</f>
        <v>0.936742934051144</v>
      </c>
      <c r="E201" s="70" t="n">
        <f aca="false">OphrsIn!E200/LinhrsIn!E201</f>
        <v>0.966917697686929</v>
      </c>
      <c r="F201" s="70" t="n">
        <f aca="false">OphrsIn!F200/LinhrsIn!F201</f>
        <v>0.972984624227619</v>
      </c>
      <c r="G201" s="70" t="n">
        <f aca="false">OphrsIn!G200/LinhrsIn!G201</f>
        <v>0.999561531715873</v>
      </c>
      <c r="H201" s="70" t="n">
        <f aca="false">OphrsIn!H200/LinhrsIn!H201</f>
        <v>0.621753969431666</v>
      </c>
      <c r="I201" s="70" t="n">
        <v>0</v>
      </c>
      <c r="J201" s="70" t="n">
        <f aca="false">OphrsIn!J200/LinhrsIn!J201</f>
        <v>0.644747840624129</v>
      </c>
      <c r="K201" s="70" t="n">
        <f aca="false">OphrsIn!K200/LinhrsIn!K201</f>
        <v>1</v>
      </c>
      <c r="L201" s="70" t="n">
        <f aca="false">OphrsIn!L200/LinhrsIn!L201</f>
        <v>0.984227554596927</v>
      </c>
      <c r="M201" s="70" t="n">
        <f aca="false">OphrsIn!M200/LinhrsIn!M201</f>
        <v>0.964046822742475</v>
      </c>
      <c r="N201" s="70" t="n">
        <f aca="false">OphrsIn!N200/LinhrsIn!N201</f>
        <v>1</v>
      </c>
      <c r="O201" s="70" t="n">
        <f aca="false">OphrsIn!O200/LinhrsIn!O201</f>
        <v>0.98790658882402</v>
      </c>
      <c r="P201" s="70" t="n">
        <f aca="false">OphrsIn!P200/LinhrsIn!P201</f>
        <v>0.961403033586132</v>
      </c>
      <c r="Q201" s="70" t="n">
        <f aca="false">OphrsIn!Q200/LinhrsIn!Q201</f>
        <v>0.926922551563994</v>
      </c>
      <c r="R201" s="70" t="n">
        <f aca="false">OphrsIn!R200/LinhrsIn!R201</f>
        <v>0.997303774715398</v>
      </c>
      <c r="S201" s="70" t="n">
        <f aca="false">OphrsIn!S200/LinhrsIn!S201</f>
        <v>1</v>
      </c>
      <c r="T201" s="70" t="n">
        <f aca="false">OphrsIn!T200/LinhrsIn!T201</f>
        <v>0.991760624457936</v>
      </c>
      <c r="U201" s="70" t="n">
        <f aca="false">OphrsIn!U200/LinhrsIn!U201</f>
        <v>0.99027027027027</v>
      </c>
      <c r="V201" s="70" t="n">
        <f aca="false">OphrsIn!V200/LinhrsIn!V201</f>
        <v>0.968872686483455</v>
      </c>
      <c r="W201" s="70" t="n">
        <f aca="false">OphrsIn!W200/LinhrsIn!W201</f>
        <v>0.971301535974131</v>
      </c>
      <c r="X201" s="70" t="n">
        <f aca="false">OphrsIn!X200/LinhrsIn!X201</f>
        <v>0.999460625674218</v>
      </c>
      <c r="Y201" s="70" t="n">
        <f aca="false">OphrsIn!Y200/LinhrsIn!Y201</f>
        <v>0.999577999718667</v>
      </c>
      <c r="Z201" s="70" t="n">
        <f aca="false">OphrsIn!Z200/LinhrsIn!Z201</f>
        <v>0.997427913902802</v>
      </c>
      <c r="AA201" s="70" t="n">
        <f aca="false">OphrsIn!AA200/LinhrsIn!AA201</f>
        <v>0.988194444444445</v>
      </c>
      <c r="AB201" s="70" t="n">
        <f aca="false">OphrsIn!AB200/LinhrsIn!AB201</f>
        <v>1</v>
      </c>
      <c r="AC201" s="70" t="n">
        <f aca="false">IF(LinhrsIn!AC201&gt;0,OphrsIn!AC200/LinhrsIn!AC201,0)</f>
        <v>0.99986559139785</v>
      </c>
      <c r="AD201" s="70" t="n">
        <f aca="false">IF(LinhrsIn!AD201&gt;0,OphrsIn!AD200/LinhrsIn!AD201,0)</f>
        <v>0.995678736402921</v>
      </c>
      <c r="AE201" s="70" t="n">
        <f aca="false">IF(LinhrsIn!AE201&gt;0,OphrsIn!AE200/LinhrsIn!AE201,0)</f>
        <v>0.982848555254574</v>
      </c>
      <c r="AF201" s="70"/>
      <c r="AG201" s="70"/>
      <c r="AH201" s="70"/>
      <c r="AI201" s="70"/>
      <c r="AJ201" s="70"/>
      <c r="AK201" s="70"/>
      <c r="AL201" s="70"/>
      <c r="AM201" s="70"/>
      <c r="AN201" s="70"/>
      <c r="AO201" s="70" t="n">
        <f aca="false">AVERAGE(E201:P201)</f>
        <v>0.841962471952981</v>
      </c>
      <c r="AP201" s="70" t="n">
        <f aca="false">AVERAGE(Q201:AB201)</f>
        <v>0.985924368933776</v>
      </c>
      <c r="AQ201" s="70" t="n">
        <f aca="false">AVERAGE(AC201:AN201)</f>
        <v>0.992797627685115</v>
      </c>
      <c r="AR201" s="70" t="n">
        <f aca="false">AVERAGE(E201:G201)</f>
        <v>0.979821284543473</v>
      </c>
      <c r="AS201" s="70" t="n">
        <f aca="false">AVERAGE(H201:J201)</f>
        <v>0.422167270018599</v>
      </c>
      <c r="AT201" s="70" t="n">
        <f aca="false">AVERAGE(K201:M201)</f>
        <v>0.9827581257798</v>
      </c>
      <c r="AU201" s="70" t="n">
        <f aca="false">AVERAGE(N201:P201)</f>
        <v>0.983103207470051</v>
      </c>
      <c r="AV201" s="70" t="n">
        <f aca="false">AVERAGE(Q201:S201)</f>
        <v>0.974742108759798</v>
      </c>
      <c r="AW201" s="70" t="n">
        <f aca="false">AVERAGE(T201:V201)</f>
        <v>0.983634527070554</v>
      </c>
      <c r="AX201" s="70" t="n">
        <f aca="false">AVERAGE(W201:Y201)</f>
        <v>0.990113387122338</v>
      </c>
      <c r="AY201" s="70" t="n">
        <f aca="false">AVERAGE(Z201:AB201)</f>
        <v>0.995207452782415</v>
      </c>
      <c r="AZ201" s="70" t="n">
        <f aca="false">AVERAGE(AC201:AE201)</f>
        <v>0.992797627685115</v>
      </c>
    </row>
    <row r="202" customFormat="false" ht="12.75" hidden="true" customHeight="false" outlineLevel="0" collapsed="false">
      <c r="A202" s="69" t="s">
        <v>12</v>
      </c>
      <c r="B202" s="69" t="n">
        <v>1</v>
      </c>
      <c r="C202" s="69" t="n">
        <v>192</v>
      </c>
      <c r="D202" s="70" t="n">
        <f aca="false">OphrsIn!D201/LinhrsIn!D202</f>
        <v>0.978757730572735</v>
      </c>
      <c r="E202" s="70" t="n">
        <f aca="false">OphrsIn!E201/LinhrsIn!E202</f>
        <v>0.950652144681995</v>
      </c>
      <c r="F202" s="70" t="n">
        <f aca="false">OphrsIn!F201/LinhrsIn!F202</f>
        <v>0.984438040345821</v>
      </c>
      <c r="G202" s="70" t="n">
        <f aca="false">OphrsIn!G201/LinhrsIn!G202</f>
        <v>0.988750913075237</v>
      </c>
      <c r="H202" s="70" t="n">
        <f aca="false">OphrsIn!H201/LinhrsIn!H202</f>
        <v>0.769833496571988</v>
      </c>
      <c r="I202" s="70" t="n">
        <v>1</v>
      </c>
      <c r="J202" s="70" t="n">
        <f aca="false">OphrsIn!J201/LinhrsIn!J202</f>
        <v>0.999583333333333</v>
      </c>
      <c r="K202" s="70" t="n">
        <f aca="false">OphrsIn!K201/LinhrsIn!K202</f>
        <v>1</v>
      </c>
      <c r="L202" s="70" t="n">
        <f aca="false">OphrsIn!L201/LinhrsIn!L202</f>
        <v>1</v>
      </c>
      <c r="M202" s="70" t="n">
        <f aca="false">OphrsIn!M201/LinhrsIn!M202</f>
        <v>0.992497916087802</v>
      </c>
      <c r="N202" s="70" t="n">
        <f aca="false">OphrsIn!N201/LinhrsIn!N202</f>
        <v>1</v>
      </c>
      <c r="O202" s="70" t="n">
        <f aca="false">OphrsIn!O201/LinhrsIn!O202</f>
        <v>0.941086563846047</v>
      </c>
      <c r="P202" s="70" t="n">
        <f aca="false">OphrsIn!P201/LinhrsIn!P202</f>
        <v>0.997715053763441</v>
      </c>
      <c r="Q202" s="70" t="n">
        <f aca="false">OphrsIn!Q201/LinhrsIn!Q202</f>
        <v>0.998924586637989</v>
      </c>
      <c r="R202" s="70" t="n">
        <f aca="false">OphrsIn!R201/LinhrsIn!R202</f>
        <v>0.965897244973939</v>
      </c>
      <c r="S202" s="70" t="n">
        <f aca="false">OphrsIn!S201/LinhrsIn!S202</f>
        <v>0.951836405219965</v>
      </c>
      <c r="T202" s="70" t="n">
        <f aca="false">OphrsIn!T201/LinhrsIn!T202</f>
        <v>0.788710801393728</v>
      </c>
      <c r="U202" s="70" t="n">
        <f aca="false">OphrsIn!U201/LinhrsIn!U202</f>
        <v>0.932390572390572</v>
      </c>
      <c r="V202" s="70" t="n">
        <f aca="false">OphrsIn!V201/LinhrsIn!V202</f>
        <v>0.93124456048738</v>
      </c>
      <c r="W202" s="70" t="n">
        <f aca="false">OphrsIn!W201/LinhrsIn!W202</f>
        <v>0.996504906573464</v>
      </c>
      <c r="X202" s="70" t="n">
        <f aca="false">OphrsIn!X201/LinhrsIn!X202</f>
        <v>0.991235167206041</v>
      </c>
      <c r="Y202" s="70" t="n">
        <f aca="false">OphrsIn!Y201/LinhrsIn!Y202</f>
        <v>0.960472640315094</v>
      </c>
      <c r="Z202" s="70" t="n">
        <f aca="false">OphrsIn!Z201/LinhrsIn!Z202</f>
        <v>0.997563946406821</v>
      </c>
      <c r="AA202" s="70" t="n">
        <f aca="false">OphrsIn!AA201/LinhrsIn!AA202</f>
        <v>0.927906653701903</v>
      </c>
      <c r="AB202" s="70" t="n">
        <f aca="false">OphrsIn!AB201/LinhrsIn!AB202</f>
        <v>0.943667652594784</v>
      </c>
      <c r="AC202" s="70" t="n">
        <f aca="false">IF(LinhrsIn!AC202&gt;0,OphrsIn!AC201/LinhrsIn!AC202,0)</f>
        <v>0.99986559139785</v>
      </c>
      <c r="AD202" s="70" t="n">
        <f aca="false">IF(LinhrsIn!AD202&gt;0,OphrsIn!AD201/LinhrsIn!AD202,0)</f>
        <v>0.993293591654247</v>
      </c>
      <c r="AE202" s="70" t="n">
        <f aca="false">IF(LinhrsIn!AE202&gt;0,OphrsIn!AE201/LinhrsIn!AE202,0)</f>
        <v>0.957655564927124</v>
      </c>
      <c r="AF202" s="70"/>
      <c r="AG202" s="70"/>
      <c r="AH202" s="70"/>
      <c r="AI202" s="70"/>
      <c r="AJ202" s="70"/>
      <c r="AK202" s="70"/>
      <c r="AL202" s="70"/>
      <c r="AM202" s="70"/>
      <c r="AN202" s="70"/>
      <c r="AO202" s="70" t="n">
        <f aca="false">AVERAGE(E202:P202)</f>
        <v>0.968713121808805</v>
      </c>
      <c r="AP202" s="70" t="n">
        <f aca="false">AVERAGE(Q202:AB202)</f>
        <v>0.948862928158473</v>
      </c>
      <c r="AQ202" s="70" t="n">
        <f aca="false">AVERAGE(AC202:AN202)</f>
        <v>0.983604915993074</v>
      </c>
      <c r="AR202" s="70" t="n">
        <f aca="false">AVERAGE(E202:G202)</f>
        <v>0.974613699367685</v>
      </c>
      <c r="AS202" s="70" t="n">
        <f aca="false">AVERAGE(H202:J202)</f>
        <v>0.923138943301774</v>
      </c>
      <c r="AT202" s="70" t="n">
        <f aca="false">AVERAGE(K202:M202)</f>
        <v>0.997499305362601</v>
      </c>
      <c r="AU202" s="70" t="n">
        <f aca="false">AVERAGE(N202:P202)</f>
        <v>0.979600539203163</v>
      </c>
      <c r="AV202" s="70" t="n">
        <f aca="false">AVERAGE(Q202:S202)</f>
        <v>0.972219412277298</v>
      </c>
      <c r="AW202" s="70" t="n">
        <f aca="false">AVERAGE(T202:V202)</f>
        <v>0.884115311423894</v>
      </c>
      <c r="AX202" s="70" t="n">
        <f aca="false">AVERAGE(W202:Y202)</f>
        <v>0.982737571364866</v>
      </c>
      <c r="AY202" s="70" t="n">
        <f aca="false">AVERAGE(Z202:AB202)</f>
        <v>0.956379417567836</v>
      </c>
      <c r="AZ202" s="70" t="n">
        <f aca="false">AVERAGE(AC202:AE202)</f>
        <v>0.983604915993074</v>
      </c>
    </row>
    <row r="203" customFormat="false" ht="12.75" hidden="true" customHeight="false" outlineLevel="0" collapsed="false">
      <c r="A203" s="69" t="s">
        <v>12</v>
      </c>
      <c r="B203" s="69" t="n">
        <v>1</v>
      </c>
      <c r="C203" s="69" t="n">
        <v>193</v>
      </c>
      <c r="D203" s="70" t="n">
        <f aca="false">OphrsIn!D202/LinhrsIn!D203</f>
        <v>0.884646410325356</v>
      </c>
      <c r="E203" s="70" t="n">
        <f aca="false">OphrsIn!E202/LinhrsIn!E203</f>
        <v>0.962444474357249</v>
      </c>
      <c r="F203" s="70" t="n">
        <f aca="false">OphrsIn!F202/LinhrsIn!F203</f>
        <v>0.950280212674235</v>
      </c>
      <c r="G203" s="70" t="n">
        <f aca="false">OphrsIn!G202/LinhrsIn!G203</f>
        <v>0.98436815193572</v>
      </c>
      <c r="H203" s="70" t="n">
        <f aca="false">OphrsIn!H202/LinhrsIn!H203</f>
        <v>0.772523782876329</v>
      </c>
      <c r="I203" s="70" t="n">
        <v>0.999731110513579</v>
      </c>
      <c r="J203" s="70" t="n">
        <f aca="false">OphrsIn!J202/LinhrsIn!J203</f>
        <v>0.983029628599249</v>
      </c>
      <c r="K203" s="70" t="n">
        <f aca="false">OphrsIn!K202/LinhrsIn!K203</f>
        <v>0.992802878848461</v>
      </c>
      <c r="L203" s="70" t="n">
        <f aca="false">OphrsIn!L202/LinhrsIn!L203</f>
        <v>0.901481179508085</v>
      </c>
      <c r="M203" s="70" t="n">
        <f aca="false">OphrsIn!M202/LinhrsIn!M203</f>
        <v>0.994580322401334</v>
      </c>
      <c r="N203" s="70" t="n">
        <f aca="false">OphrsIn!N202/LinhrsIn!N203</f>
        <v>0.997029170587445</v>
      </c>
      <c r="O203" s="70" t="n">
        <f aca="false">OphrsIn!O202/LinhrsIn!O203</f>
        <v>0.999861111111111</v>
      </c>
      <c r="P203" s="70" t="n">
        <f aca="false">OphrsIn!P202/LinhrsIn!P203</f>
        <v>0.970322757111597</v>
      </c>
      <c r="Q203" s="70" t="n">
        <f aca="false">OphrsIn!Q202/LinhrsIn!Q203</f>
        <v>0.99905901330824</v>
      </c>
      <c r="R203" s="70" t="n">
        <f aca="false">OphrsIn!R202/LinhrsIn!R203</f>
        <v>0.956955615132559</v>
      </c>
      <c r="S203" s="70" t="n">
        <f aca="false">OphrsIn!S202/LinhrsIn!S203</f>
        <v>0.996228956228956</v>
      </c>
      <c r="T203" s="70" t="n">
        <f aca="false">OphrsIn!T202/LinhrsIn!T203</f>
        <v>0.885476827722215</v>
      </c>
      <c r="U203" s="70" t="n">
        <f aca="false">OphrsIn!U202/LinhrsIn!U203</f>
        <v>0</v>
      </c>
      <c r="V203" s="70" t="n">
        <f aca="false">OphrsIn!V202/LinhrsIn!V203</f>
        <v>0.0092302333681644</v>
      </c>
      <c r="W203" s="70" t="n">
        <f aca="false">OphrsIn!W202/LinhrsIn!W203</f>
        <v>0.756266205704408</v>
      </c>
      <c r="X203" s="70" t="n">
        <f aca="false">OphrsIn!X202/LinhrsIn!X203</f>
        <v>0.861864756920534</v>
      </c>
      <c r="Y203" s="70" t="n">
        <f aca="false">OphrsIn!Y202/LinhrsIn!Y203</f>
        <v>0.990434660289774</v>
      </c>
      <c r="Z203" s="70" t="n">
        <f aca="false">OphrsIn!Z202/LinhrsIn!Z203</f>
        <v>0.997969955339017</v>
      </c>
      <c r="AA203" s="70" t="n">
        <f aca="false">OphrsIn!AA202/LinhrsIn!AA203</f>
        <v>0.999861111111111</v>
      </c>
      <c r="AB203" s="70" t="n">
        <f aca="false">OphrsIn!AB202/LinhrsIn!AB203</f>
        <v>0.998924586637989</v>
      </c>
      <c r="AC203" s="70" t="n">
        <f aca="false">IF(LinhrsIn!AC203&gt;0,OphrsIn!AC202/LinhrsIn!AC203,0)</f>
        <v>1</v>
      </c>
      <c r="AD203" s="70" t="n">
        <f aca="false">IF(LinhrsIn!AD203&gt;0,OphrsIn!AD202/LinhrsIn!AD203,0)</f>
        <v>0.983298538622129</v>
      </c>
      <c r="AE203" s="70" t="n">
        <f aca="false">IF(LinhrsIn!AE203&gt;0,OphrsIn!AE202/LinhrsIn!AE203,0)</f>
        <v>0.976170597380873</v>
      </c>
      <c r="AF203" s="70"/>
      <c r="AG203" s="70"/>
      <c r="AH203" s="70"/>
      <c r="AI203" s="70"/>
      <c r="AJ203" s="70"/>
      <c r="AK203" s="70"/>
      <c r="AL203" s="70"/>
      <c r="AM203" s="70"/>
      <c r="AN203" s="70"/>
      <c r="AO203" s="70" t="n">
        <f aca="false">AVERAGE(E203:P203)</f>
        <v>0.959037898377033</v>
      </c>
      <c r="AP203" s="70" t="n">
        <f aca="false">AVERAGE(Q203:AB203)</f>
        <v>0.787689326813581</v>
      </c>
      <c r="AQ203" s="70" t="n">
        <f aca="false">AVERAGE(AC203:AN203)</f>
        <v>0.986489712001001</v>
      </c>
      <c r="AR203" s="70" t="n">
        <f aca="false">AVERAGE(E203:G203)</f>
        <v>0.965697612989068</v>
      </c>
      <c r="AS203" s="70" t="n">
        <f aca="false">AVERAGE(H203:J203)</f>
        <v>0.918428173996386</v>
      </c>
      <c r="AT203" s="70" t="n">
        <f aca="false">AVERAGE(K203:M203)</f>
        <v>0.96295479358596</v>
      </c>
      <c r="AU203" s="70" t="n">
        <f aca="false">AVERAGE(N203:P203)</f>
        <v>0.989071012936718</v>
      </c>
      <c r="AV203" s="70" t="n">
        <f aca="false">AVERAGE(Q203:S203)</f>
        <v>0.984081194889919</v>
      </c>
      <c r="AW203" s="70" t="n">
        <f aca="false">AVERAGE(T203:V203)</f>
        <v>0.298235687030126</v>
      </c>
      <c r="AX203" s="70" t="n">
        <f aca="false">AVERAGE(W203:Y203)</f>
        <v>0.869521874304905</v>
      </c>
      <c r="AY203" s="70" t="n">
        <f aca="false">AVERAGE(Z203:AB203)</f>
        <v>0.998918551029373</v>
      </c>
      <c r="AZ203" s="70" t="n">
        <f aca="false">AVERAGE(AC203:AE203)</f>
        <v>0.986489712001001</v>
      </c>
    </row>
    <row r="204" customFormat="false" ht="12.75" hidden="true" customHeight="false" outlineLevel="0" collapsed="false">
      <c r="A204" s="69" t="s">
        <v>12</v>
      </c>
      <c r="B204" s="69" t="n">
        <v>1</v>
      </c>
      <c r="C204" s="69" t="n">
        <v>194</v>
      </c>
      <c r="D204" s="70" t="n">
        <f aca="false">OphrsIn!D203/LinhrsIn!D204</f>
        <v>0.789296759446013</v>
      </c>
      <c r="E204" s="70" t="n">
        <f aca="false">OphrsIn!E203/LinhrsIn!E204</f>
        <v>0.86769997232217</v>
      </c>
      <c r="F204" s="70" t="n">
        <f aca="false">OphrsIn!F203/LinhrsIn!F204</f>
        <v>0.93849920783523</v>
      </c>
      <c r="G204" s="70" t="n">
        <f aca="false">OphrsIn!G203/LinhrsIn!G204</f>
        <v>0.980564080081836</v>
      </c>
      <c r="H204" s="70" t="n">
        <f aca="false">OphrsIn!H203/LinhrsIn!H204</f>
        <v>0.908377696833847</v>
      </c>
      <c r="I204" s="70" t="n">
        <v>0.994889038332213</v>
      </c>
      <c r="J204" s="70" t="n">
        <f aca="false">OphrsIn!J203/LinhrsIn!J204</f>
        <v>0.993455861876915</v>
      </c>
      <c r="K204" s="70" t="n">
        <f aca="false">OphrsIn!K203/LinhrsIn!K204</f>
        <v>0.994970092441544</v>
      </c>
      <c r="L204" s="70" t="n">
        <f aca="false">OphrsIn!L203/LinhrsIn!L204</f>
        <v>0.9823140272715</v>
      </c>
      <c r="M204" s="70" t="n">
        <f aca="false">OphrsIn!M203/LinhrsIn!M204</f>
        <v>1.00013896609227</v>
      </c>
      <c r="N204" s="70" t="n">
        <f aca="false">OphrsIn!N203/LinhrsIn!N204</f>
        <v>0.730872844827586</v>
      </c>
      <c r="O204" s="70" t="n">
        <f aca="false">OphrsIn!O203/LinhrsIn!O204</f>
        <v>1</v>
      </c>
      <c r="P204" s="70" t="n">
        <f aca="false">OphrsIn!P203/LinhrsIn!P204</f>
        <v>0.526287481511362</v>
      </c>
      <c r="Q204" s="70" t="n">
        <f aca="false">OphrsIn!Q203/LinhrsIn!Q204</f>
        <v>0.929829278128781</v>
      </c>
      <c r="R204" s="70" t="n">
        <f aca="false">OphrsIn!R203/LinhrsIn!R204</f>
        <v>0.7602382725242</v>
      </c>
      <c r="S204" s="70" t="n">
        <f aca="false">OphrsIn!S203/LinhrsIn!S204</f>
        <v>0.971747612000538</v>
      </c>
      <c r="T204" s="70" t="n">
        <f aca="false">OphrsIn!T203/LinhrsIn!T204</f>
        <v>1</v>
      </c>
      <c r="U204" s="70" t="n">
        <f aca="false">OphrsIn!U203/LinhrsIn!U204</f>
        <v>1</v>
      </c>
      <c r="V204" s="70" t="n">
        <f aca="false">OphrsIn!V203/LinhrsIn!V204</f>
        <v>1</v>
      </c>
      <c r="W204" s="70" t="n">
        <f aca="false">OphrsIn!W203/LinhrsIn!W204</f>
        <v>0.999462365591398</v>
      </c>
      <c r="X204" s="70" t="n">
        <f aca="false">OphrsIn!X203/LinhrsIn!X204</f>
        <v>0.996628910463862</v>
      </c>
      <c r="Y204" s="70" t="n">
        <f aca="false">OphrsIn!Y203/LinhrsIn!Y204</f>
        <v>0.999577999718667</v>
      </c>
      <c r="Z204" s="70" t="n">
        <f aca="false">OphrsIn!Z203/LinhrsIn!Z204</f>
        <v>0.995921696574225</v>
      </c>
      <c r="AA204" s="70" t="n">
        <f aca="false">OphrsIn!AA203/LinhrsIn!AA204</f>
        <v>1</v>
      </c>
      <c r="AB204" s="70" t="n">
        <f aca="false">OphrsIn!AB203/LinhrsIn!AB204</f>
        <v>1</v>
      </c>
      <c r="AC204" s="70" t="n">
        <f aca="false">IF(LinhrsIn!AC204&gt;0,OphrsIn!AC203/LinhrsIn!AC204,0)</f>
        <v>0.99986559139785</v>
      </c>
      <c r="AD204" s="70" t="n">
        <f aca="false">IF(LinhrsIn!AD204&gt;0,OphrsIn!AD203/LinhrsIn!AD204,0)</f>
        <v>0.995526394273785</v>
      </c>
      <c r="AE204" s="70" t="n">
        <f aca="false">IF(LinhrsIn!AE204&gt;0,OphrsIn!AE203/LinhrsIn!AE204,0)</f>
        <v>0.935643497149063</v>
      </c>
      <c r="AF204" s="70"/>
      <c r="AG204" s="70"/>
      <c r="AH204" s="70"/>
      <c r="AI204" s="70"/>
      <c r="AJ204" s="70"/>
      <c r="AK204" s="70"/>
      <c r="AL204" s="70"/>
      <c r="AM204" s="70"/>
      <c r="AN204" s="70"/>
      <c r="AO204" s="70" t="n">
        <f aca="false">AVERAGE(E204:P204)</f>
        <v>0.90983910578554</v>
      </c>
      <c r="AP204" s="70" t="n">
        <f aca="false">AVERAGE(Q204:AB204)</f>
        <v>0.971117177916806</v>
      </c>
      <c r="AQ204" s="70" t="n">
        <f aca="false">AVERAGE(AC204:AN204)</f>
        <v>0.977011827606899</v>
      </c>
      <c r="AR204" s="70" t="n">
        <f aca="false">AVERAGE(E204:G204)</f>
        <v>0.928921086746412</v>
      </c>
      <c r="AS204" s="70" t="n">
        <f aca="false">AVERAGE(H204:J204)</f>
        <v>0.965574199014325</v>
      </c>
      <c r="AT204" s="70" t="n">
        <f aca="false">AVERAGE(K204:M204)</f>
        <v>0.992474361935106</v>
      </c>
      <c r="AU204" s="70" t="n">
        <f aca="false">AVERAGE(N204:P204)</f>
        <v>0.752386775446316</v>
      </c>
      <c r="AV204" s="70" t="n">
        <f aca="false">AVERAGE(Q204:S204)</f>
        <v>0.887271720884506</v>
      </c>
      <c r="AW204" s="70" t="n">
        <f aca="false">AVERAGE(T204:V204)</f>
        <v>1</v>
      </c>
      <c r="AX204" s="70" t="n">
        <f aca="false">AVERAGE(W204:Y204)</f>
        <v>0.998556425257975</v>
      </c>
      <c r="AY204" s="70" t="n">
        <f aca="false">AVERAGE(Z204:AB204)</f>
        <v>0.998640565524742</v>
      </c>
      <c r="AZ204" s="70" t="n">
        <f aca="false">AVERAGE(AC204:AE204)</f>
        <v>0.977011827606899</v>
      </c>
    </row>
    <row r="205" customFormat="false" ht="12.75" hidden="true" customHeight="false" outlineLevel="0" collapsed="false">
      <c r="A205" s="69" t="s">
        <v>12</v>
      </c>
      <c r="B205" s="69" t="n">
        <v>1</v>
      </c>
      <c r="C205" s="69" t="n">
        <v>195</v>
      </c>
      <c r="D205" s="70" t="n">
        <f aca="false">OphrsIn!D204/LinhrsIn!D205</f>
        <v>0.636057287278854</v>
      </c>
      <c r="E205" s="70" t="n">
        <f aca="false">OphrsIn!E204/LinhrsIn!E205</f>
        <v>0.938676707907477</v>
      </c>
      <c r="F205" s="70" t="n">
        <f aca="false">OphrsIn!F204/LinhrsIn!F205</f>
        <v>0.885452634739529</v>
      </c>
      <c r="G205" s="70" t="n">
        <f aca="false">OphrsIn!G204/LinhrsIn!G205</f>
        <v>0.805491511213582</v>
      </c>
      <c r="H205" s="70" t="n">
        <f aca="false">OphrsIn!H204/LinhrsIn!H205</f>
        <v>0.912976457399103</v>
      </c>
      <c r="I205" s="70" t="n">
        <v>1</v>
      </c>
      <c r="J205" s="70" t="n">
        <f aca="false">OphrsIn!J204/LinhrsIn!J205</f>
        <v>0.972210643323607</v>
      </c>
      <c r="K205" s="70" t="n">
        <f aca="false">OphrsIn!K204/LinhrsIn!K205</f>
        <v>1</v>
      </c>
      <c r="L205" s="70" t="n">
        <f aca="false">OphrsIn!L204/LinhrsIn!L205</f>
        <v>0.911952245285579</v>
      </c>
      <c r="M205" s="70" t="n">
        <f aca="false">OphrsIn!M204/LinhrsIn!M205</f>
        <v>0.999861072520145</v>
      </c>
      <c r="N205" s="70" t="n">
        <f aca="false">OphrsIn!N204/LinhrsIn!N205</f>
        <v>0.997983599946229</v>
      </c>
      <c r="O205" s="70" t="n">
        <f aca="false">OphrsIn!O204/LinhrsIn!O205</f>
        <v>0.999861111111111</v>
      </c>
      <c r="P205" s="70" t="n">
        <f aca="false">OphrsIn!P204/LinhrsIn!P205</f>
        <v>0.971770399247211</v>
      </c>
      <c r="Q205" s="70" t="n">
        <f aca="false">OphrsIn!Q204/LinhrsIn!Q205</f>
        <v>0.998924586637989</v>
      </c>
      <c r="R205" s="70" t="n">
        <f aca="false">OphrsIn!R204/LinhrsIn!R205</f>
        <v>0.991958302308265</v>
      </c>
      <c r="S205" s="70" t="n">
        <f aca="false">OphrsIn!S204/LinhrsIn!S205</f>
        <v>1</v>
      </c>
      <c r="T205" s="70" t="n">
        <f aca="false">OphrsIn!T204/LinhrsIn!T205</f>
        <v>0.980351170568562</v>
      </c>
      <c r="U205" s="70" t="n">
        <f aca="false">OphrsIn!U204/LinhrsIn!U205</f>
        <v>0.999191047593367</v>
      </c>
      <c r="V205" s="70" t="n">
        <f aca="false">OphrsIn!V204/LinhrsIn!V205</f>
        <v>1</v>
      </c>
      <c r="W205" s="70" t="n">
        <f aca="false">OphrsIn!W204/LinhrsIn!W205</f>
        <v>0.995832773222207</v>
      </c>
      <c r="X205" s="70" t="n">
        <f aca="false">OphrsIn!X204/LinhrsIn!X205</f>
        <v>0.999460625674218</v>
      </c>
      <c r="Y205" s="70" t="n">
        <f aca="false">OphrsIn!Y204/LinhrsIn!Y205</f>
        <v>1</v>
      </c>
      <c r="Z205" s="70" t="n">
        <f aca="false">OphrsIn!Z204/LinhrsIn!Z205</f>
        <v>0.993909041689226</v>
      </c>
      <c r="AA205" s="70" t="n">
        <f aca="false">OphrsIn!AA204/LinhrsIn!AA205</f>
        <v>0.723559037493005</v>
      </c>
      <c r="AB205" s="70" t="n">
        <f aca="false">OphrsIn!AB204/LinhrsIn!AB205</f>
        <v>1</v>
      </c>
      <c r="AC205" s="70" t="n">
        <f aca="false">IF(LinhrsIn!AC205&gt;0,OphrsIn!AC204/LinhrsIn!AC205,0)</f>
        <v>0.99986559139785</v>
      </c>
      <c r="AD205" s="70" t="n">
        <f aca="false">IF(LinhrsIn!AD205&gt;0,OphrsIn!AD204/LinhrsIn!AD205,0)</f>
        <v>0.994187779433681</v>
      </c>
      <c r="AE205" s="70" t="n">
        <f aca="false">IF(LinhrsIn!AE205&gt;0,OphrsIn!AE204/LinhrsIn!AE205,0)</f>
        <v>0.981721337346335</v>
      </c>
      <c r="AF205" s="70"/>
      <c r="AG205" s="70"/>
      <c r="AH205" s="70"/>
      <c r="AI205" s="70"/>
      <c r="AJ205" s="70"/>
      <c r="AK205" s="70"/>
      <c r="AL205" s="70"/>
      <c r="AM205" s="70"/>
      <c r="AN205" s="70"/>
      <c r="AO205" s="70" t="n">
        <f aca="false">AVERAGE(E205:P205)</f>
        <v>0.949686365224464</v>
      </c>
      <c r="AP205" s="70" t="n">
        <f aca="false">AVERAGE(Q205:AB205)</f>
        <v>0.973598882098903</v>
      </c>
      <c r="AQ205" s="70" t="n">
        <f aca="false">AVERAGE(AC205:AN205)</f>
        <v>0.991924902725955</v>
      </c>
      <c r="AR205" s="70" t="n">
        <f aca="false">AVERAGE(E205:G205)</f>
        <v>0.876540284620196</v>
      </c>
      <c r="AS205" s="70" t="n">
        <f aca="false">AVERAGE(H205:J205)</f>
        <v>0.961729033574237</v>
      </c>
      <c r="AT205" s="70" t="n">
        <f aca="false">AVERAGE(K205:M205)</f>
        <v>0.970604439268574</v>
      </c>
      <c r="AU205" s="70" t="n">
        <f aca="false">AVERAGE(N205:P205)</f>
        <v>0.98987170343485</v>
      </c>
      <c r="AV205" s="70" t="n">
        <f aca="false">AVERAGE(Q205:S205)</f>
        <v>0.996960962982085</v>
      </c>
      <c r="AW205" s="70" t="n">
        <f aca="false">AVERAGE(T205:V205)</f>
        <v>0.993180739387309</v>
      </c>
      <c r="AX205" s="70" t="n">
        <f aca="false">AVERAGE(W205:Y205)</f>
        <v>0.998431132965475</v>
      </c>
      <c r="AY205" s="70" t="n">
        <f aca="false">AVERAGE(Z205:AB205)</f>
        <v>0.905822693060744</v>
      </c>
      <c r="AZ205" s="70" t="n">
        <f aca="false">AVERAGE(AC205:AE205)</f>
        <v>0.991924902725955</v>
      </c>
    </row>
    <row r="206" customFormat="false" ht="12.75" hidden="true" customHeight="false" outlineLevel="0" collapsed="false">
      <c r="A206" s="69" t="s">
        <v>12</v>
      </c>
      <c r="B206" s="69" t="n">
        <v>1</v>
      </c>
      <c r="C206" s="69" t="n">
        <v>196</v>
      </c>
      <c r="D206" s="70" t="n">
        <f aca="false">OphrsIn!D205/LinhrsIn!D206</f>
        <v>0.929013175584835</v>
      </c>
      <c r="E206" s="70" t="n">
        <f aca="false">OphrsIn!E205/LinhrsIn!E206</f>
        <v>0.950268817204301</v>
      </c>
      <c r="F206" s="70" t="n">
        <f aca="false">OphrsIn!F205/LinhrsIn!F206</f>
        <v>0.747963867910558</v>
      </c>
      <c r="G206" s="70" t="n">
        <f aca="false">OphrsIn!G205/LinhrsIn!G206</f>
        <v>0.722993714369244</v>
      </c>
      <c r="H206" s="70" t="n">
        <f aca="false">OphrsIn!H205/LinhrsIn!H206</f>
        <v>0.81839954916878</v>
      </c>
      <c r="I206" s="70" t="n">
        <v>1</v>
      </c>
      <c r="J206" s="70" t="n">
        <f aca="false">OphrsIn!J205/LinhrsIn!J206</f>
        <v>0.996104076805343</v>
      </c>
      <c r="K206" s="70" t="n">
        <f aca="false">OphrsIn!K205/LinhrsIn!K206</f>
        <v>0.99972833469166</v>
      </c>
      <c r="L206" s="70" t="n">
        <f aca="false">OphrsIn!L205/LinhrsIn!L206</f>
        <v>0.956439393939394</v>
      </c>
      <c r="M206" s="70" t="n">
        <f aca="false">OphrsIn!M205/LinhrsIn!M206</f>
        <v>0.966481223922114</v>
      </c>
      <c r="N206" s="70" t="n">
        <f aca="false">OphrsIn!N205/LinhrsIn!N206</f>
        <v>0.975198684571116</v>
      </c>
      <c r="O206" s="70" t="n">
        <f aca="false">OphrsIn!O205/LinhrsIn!O206</f>
        <v>1</v>
      </c>
      <c r="P206" s="70" t="n">
        <f aca="false">OphrsIn!P205/LinhrsIn!P206</f>
        <v>0.988170453017879</v>
      </c>
      <c r="Q206" s="70" t="n">
        <f aca="false">OphrsIn!Q205/LinhrsIn!Q206</f>
        <v>0.998924586637989</v>
      </c>
      <c r="R206" s="70" t="n">
        <f aca="false">OphrsIn!R205/LinhrsIn!R206</f>
        <v>0.992094272076372</v>
      </c>
      <c r="S206" s="70" t="n">
        <f aca="false">OphrsIn!S205/LinhrsIn!S206</f>
        <v>1</v>
      </c>
      <c r="T206" s="70" t="n">
        <f aca="false">OphrsIn!T205/LinhrsIn!T206</f>
        <v>0.996373779637378</v>
      </c>
      <c r="U206" s="70" t="n">
        <f aca="false">OphrsIn!U205/LinhrsIn!U206</f>
        <v>1</v>
      </c>
      <c r="V206" s="70" t="n">
        <f aca="false">OphrsIn!V205/LinhrsIn!V206</f>
        <v>1</v>
      </c>
      <c r="W206" s="70" t="n">
        <f aca="false">OphrsIn!W205/LinhrsIn!W206</f>
        <v>0.995832773222207</v>
      </c>
      <c r="X206" s="70" t="n">
        <f aca="false">OphrsIn!X205/LinhrsIn!X206</f>
        <v>0.999056094929881</v>
      </c>
      <c r="Y206" s="70" t="n">
        <f aca="false">OphrsIn!Y205/LinhrsIn!Y206</f>
        <v>0.999577999718667</v>
      </c>
      <c r="Z206" s="70" t="n">
        <f aca="false">OphrsIn!Z205/LinhrsIn!Z206</f>
        <v>0.995669238056571</v>
      </c>
      <c r="AA206" s="70" t="n">
        <f aca="false">OphrsIn!AA205/LinhrsIn!AA206</f>
        <v>0.999722222222222</v>
      </c>
      <c r="AB206" s="70" t="n">
        <f aca="false">OphrsIn!AB205/LinhrsIn!AB206</f>
        <v>0.999731146659497</v>
      </c>
      <c r="AC206" s="70" t="n">
        <f aca="false">IF(LinhrsIn!AC206&gt;0,OphrsIn!AC205/LinhrsIn!AC206,0)</f>
        <v>0.999731182795699</v>
      </c>
      <c r="AD206" s="70" t="n">
        <f aca="false">IF(LinhrsIn!AD206&gt;0,OphrsIn!AD205/LinhrsIn!AD206,0)</f>
        <v>0.993886072174172</v>
      </c>
      <c r="AE206" s="70" t="n">
        <f aca="false">IF(LinhrsIn!AE206&gt;0,OphrsIn!AE205/LinhrsIn!AE206,0)</f>
        <v>0.97666638577</v>
      </c>
      <c r="AF206" s="70"/>
      <c r="AG206" s="70"/>
      <c r="AH206" s="70"/>
      <c r="AI206" s="70"/>
      <c r="AJ206" s="70"/>
      <c r="AK206" s="70"/>
      <c r="AL206" s="70"/>
      <c r="AM206" s="70"/>
      <c r="AN206" s="70"/>
      <c r="AO206" s="70" t="n">
        <f aca="false">AVERAGE(E206:P206)</f>
        <v>0.926812342966699</v>
      </c>
      <c r="AP206" s="70" t="n">
        <f aca="false">AVERAGE(Q206:AB206)</f>
        <v>0.998081842763399</v>
      </c>
      <c r="AQ206" s="70" t="n">
        <f aca="false">AVERAGE(AC206:AN206)</f>
        <v>0.99009454691329</v>
      </c>
      <c r="AR206" s="70" t="n">
        <f aca="false">AVERAGE(E206:G206)</f>
        <v>0.807075466494701</v>
      </c>
      <c r="AS206" s="70" t="n">
        <f aca="false">AVERAGE(H206:J206)</f>
        <v>0.938167875324708</v>
      </c>
      <c r="AT206" s="70" t="n">
        <f aca="false">AVERAGE(K206:M206)</f>
        <v>0.974216317517723</v>
      </c>
      <c r="AU206" s="70" t="n">
        <f aca="false">AVERAGE(N206:P206)</f>
        <v>0.987789712529665</v>
      </c>
      <c r="AV206" s="70" t="n">
        <f aca="false">AVERAGE(Q206:S206)</f>
        <v>0.997006286238121</v>
      </c>
      <c r="AW206" s="70" t="n">
        <f aca="false">AVERAGE(T206:V206)</f>
        <v>0.998791259879126</v>
      </c>
      <c r="AX206" s="70" t="n">
        <f aca="false">AVERAGE(W206:Y206)</f>
        <v>0.998155622623585</v>
      </c>
      <c r="AY206" s="70" t="n">
        <f aca="false">AVERAGE(Z206:AB206)</f>
        <v>0.998374202312763</v>
      </c>
      <c r="AZ206" s="70" t="n">
        <f aca="false">AVERAGE(AC206:AE206)</f>
        <v>0.99009454691329</v>
      </c>
    </row>
    <row r="207" customFormat="false" ht="12.75" hidden="true" customHeight="false" outlineLevel="0" collapsed="false">
      <c r="A207" s="69" t="s">
        <v>12</v>
      </c>
      <c r="B207" s="69" t="n">
        <v>1</v>
      </c>
      <c r="C207" s="69" t="n">
        <v>197</v>
      </c>
      <c r="D207" s="70" t="n">
        <f aca="false">OphrsIn!D206/LinhrsIn!D207</f>
        <v>0.990857757461683</v>
      </c>
      <c r="E207" s="70" t="n">
        <f aca="false">OphrsIn!E206/LinhrsIn!E207</f>
        <v>0.997311827956989</v>
      </c>
      <c r="F207" s="70" t="n">
        <f aca="false">OphrsIn!F206/LinhrsIn!F207</f>
        <v>0.865592171535473</v>
      </c>
      <c r="G207" s="70" t="n">
        <f aca="false">OphrsIn!G206/LinhrsIn!G207</f>
        <v>0.977076945539495</v>
      </c>
      <c r="H207" s="70" t="n">
        <f aca="false">OphrsIn!H206/LinhrsIn!H207</f>
        <v>0.992724219952428</v>
      </c>
      <c r="I207" s="70" t="n">
        <v>0.995502861815209</v>
      </c>
      <c r="J207" s="70" t="n">
        <f aca="false">OphrsIn!J206/LinhrsIn!J207</f>
        <v>0.934362397441246</v>
      </c>
      <c r="K207" s="70" t="n">
        <f aca="false">OphrsIn!K206/LinhrsIn!K207</f>
        <v>1</v>
      </c>
      <c r="L207" s="70" t="n">
        <f aca="false">OphrsIn!L206/LinhrsIn!L207</f>
        <v>0.999191047593367</v>
      </c>
      <c r="M207" s="70" t="n">
        <f aca="false">OphrsIn!M206/LinhrsIn!M207</f>
        <v>0.999581706636921</v>
      </c>
      <c r="N207" s="70" t="n">
        <f aca="false">OphrsIn!N206/LinhrsIn!N207</f>
        <v>0.994880086230127</v>
      </c>
      <c r="O207" s="70" t="n">
        <f aca="false">OphrsIn!O206/LinhrsIn!O207</f>
        <v>0.992777777777778</v>
      </c>
      <c r="P207" s="70" t="n">
        <f aca="false">OphrsIn!P206/LinhrsIn!P207</f>
        <v>0.948976844372644</v>
      </c>
      <c r="Q207" s="70" t="n">
        <f aca="false">OphrsIn!Q206/LinhrsIn!Q207</f>
        <v>0.998924586637989</v>
      </c>
      <c r="R207" s="70" t="n">
        <f aca="false">OphrsIn!R206/LinhrsIn!R207</f>
        <v>0.992106047065833</v>
      </c>
      <c r="S207" s="70" t="n">
        <f aca="false">OphrsIn!S206/LinhrsIn!S207</f>
        <v>1</v>
      </c>
      <c r="T207" s="70" t="n">
        <f aca="false">OphrsIn!T206/LinhrsIn!T207</f>
        <v>0.990246621150899</v>
      </c>
      <c r="U207" s="70" t="n">
        <f aca="false">OphrsIn!U206/LinhrsIn!U207</f>
        <v>1</v>
      </c>
      <c r="V207" s="70" t="n">
        <f aca="false">OphrsIn!V206/LinhrsIn!V207</f>
        <v>1</v>
      </c>
      <c r="W207" s="70" t="n">
        <f aca="false">OphrsIn!W206/LinhrsIn!W207</f>
        <v>0.994622933189945</v>
      </c>
      <c r="X207" s="70" t="n">
        <f aca="false">OphrsIn!X206/LinhrsIn!X207</f>
        <v>0.999460625674218</v>
      </c>
      <c r="Y207" s="70" t="n">
        <f aca="false">OphrsIn!Y206/LinhrsIn!Y207</f>
        <v>0.999577999718667</v>
      </c>
      <c r="Z207" s="70" t="n">
        <f aca="false">OphrsIn!Z206/LinhrsIn!Z207</f>
        <v>0.996345919610232</v>
      </c>
      <c r="AA207" s="70" t="n">
        <f aca="false">OphrsIn!AA206/LinhrsIn!AA207</f>
        <v>0.999722222222222</v>
      </c>
      <c r="AB207" s="70" t="n">
        <f aca="false">OphrsIn!AB206/LinhrsIn!AB207</f>
        <v>1</v>
      </c>
      <c r="AC207" s="70" t="n">
        <f aca="false">IF(LinhrsIn!AC207&gt;0,OphrsIn!AC206/LinhrsIn!AC207,0)</f>
        <v>0.99986559139785</v>
      </c>
      <c r="AD207" s="70" t="n">
        <f aca="false">IF(LinhrsIn!AD207&gt;0,OphrsIn!AD206/LinhrsIn!AD207,0)</f>
        <v>0.968843172331545</v>
      </c>
      <c r="AE207" s="70" t="n">
        <f aca="false">IF(LinhrsIn!AE207&gt;0,OphrsIn!AE206/LinhrsIn!AE207,0)</f>
        <v>0.885352810747359</v>
      </c>
      <c r="AF207" s="70"/>
      <c r="AG207" s="70"/>
      <c r="AH207" s="70"/>
      <c r="AI207" s="70"/>
      <c r="AJ207" s="70"/>
      <c r="AK207" s="70"/>
      <c r="AL207" s="70"/>
      <c r="AM207" s="70"/>
      <c r="AN207" s="70"/>
      <c r="AO207" s="70" t="n">
        <f aca="false">AVERAGE(E207:P207)</f>
        <v>0.974831490570973</v>
      </c>
      <c r="AP207" s="70" t="n">
        <f aca="false">AVERAGE(Q207:AB207)</f>
        <v>0.997583912939167</v>
      </c>
      <c r="AQ207" s="70" t="n">
        <f aca="false">AVERAGE(AC207:AN207)</f>
        <v>0.951353858158918</v>
      </c>
      <c r="AR207" s="70" t="n">
        <f aca="false">AVERAGE(E207:G207)</f>
        <v>0.946660315010652</v>
      </c>
      <c r="AS207" s="70" t="n">
        <f aca="false">AVERAGE(H207:J207)</f>
        <v>0.974196493069627</v>
      </c>
      <c r="AT207" s="70" t="n">
        <f aca="false">AVERAGE(K207:M207)</f>
        <v>0.999590918076763</v>
      </c>
      <c r="AU207" s="70" t="n">
        <f aca="false">AVERAGE(N207:P207)</f>
        <v>0.97887823612685</v>
      </c>
      <c r="AV207" s="70" t="n">
        <f aca="false">AVERAGE(Q207:S207)</f>
        <v>0.997010211234607</v>
      </c>
      <c r="AW207" s="70" t="n">
        <f aca="false">AVERAGE(T207:V207)</f>
        <v>0.996748873716966</v>
      </c>
      <c r="AX207" s="70" t="n">
        <f aca="false">AVERAGE(W207:Y207)</f>
        <v>0.997887186194276</v>
      </c>
      <c r="AY207" s="70" t="n">
        <f aca="false">AVERAGE(Z207:AB207)</f>
        <v>0.998689380610818</v>
      </c>
      <c r="AZ207" s="70" t="n">
        <f aca="false">AVERAGE(AC207:AE207)</f>
        <v>0.951353858158918</v>
      </c>
    </row>
    <row r="208" customFormat="false" ht="12.75" hidden="true" customHeight="false" outlineLevel="0" collapsed="false">
      <c r="A208" s="69" t="s">
        <v>12</v>
      </c>
      <c r="B208" s="69" t="n">
        <v>1</v>
      </c>
      <c r="C208" s="69" t="n">
        <v>198</v>
      </c>
      <c r="D208" s="70" t="n">
        <f aca="false">OphrsIn!D207/LinhrsIn!D208</f>
        <v>0.991924629878869</v>
      </c>
      <c r="E208" s="70" t="n">
        <f aca="false">OphrsIn!E207/LinhrsIn!E208</f>
        <v>1.00040393160092</v>
      </c>
      <c r="F208" s="70" t="n">
        <f aca="false">OphrsIn!F207/LinhrsIn!F208</f>
        <v>1</v>
      </c>
      <c r="G208" s="70" t="n">
        <f aca="false">OphrsIn!G207/LinhrsIn!G208</f>
        <v>0.986547740897792</v>
      </c>
      <c r="H208" s="70" t="n">
        <f aca="false">OphrsIn!H207/LinhrsIn!H208</f>
        <v>0.783034714445689</v>
      </c>
      <c r="I208" s="70" t="n">
        <v>0.970584266630684</v>
      </c>
      <c r="J208" s="70" t="n">
        <f aca="false">OphrsIn!J207/LinhrsIn!J208</f>
        <v>1.00714185688279</v>
      </c>
      <c r="K208" s="70" t="n">
        <f aca="false">OphrsIn!K207/LinhrsIn!K208</f>
        <v>0.995642701525055</v>
      </c>
      <c r="L208" s="70" t="n">
        <f aca="false">OphrsIn!L207/LinhrsIn!L208</f>
        <v>0.949387755102041</v>
      </c>
      <c r="M208" s="70" t="n">
        <f aca="false">OphrsIn!M207/LinhrsIn!M208</f>
        <v>0.971141781681305</v>
      </c>
      <c r="N208" s="70" t="n">
        <f aca="false">OphrsIn!N207/LinhrsIn!N208</f>
        <v>0.988798920377868</v>
      </c>
      <c r="O208" s="70" t="n">
        <f aca="false">OphrsIn!O207/LinhrsIn!O208</f>
        <v>1</v>
      </c>
      <c r="P208" s="70" t="n">
        <f aca="false">OphrsIn!P207/LinhrsIn!P208</f>
        <v>0.932248958193306</v>
      </c>
      <c r="Q208" s="70" t="n">
        <f aca="false">OphrsIn!Q207/LinhrsIn!Q208</f>
        <v>0.998924586637989</v>
      </c>
      <c r="R208" s="70" t="n">
        <f aca="false">OphrsIn!R207/LinhrsIn!R208</f>
        <v>0.992106047065833</v>
      </c>
      <c r="S208" s="70" t="n">
        <f aca="false">OphrsIn!S207/LinhrsIn!S208</f>
        <v>1</v>
      </c>
      <c r="T208" s="70" t="n">
        <f aca="false">OphrsIn!T207/LinhrsIn!T208</f>
        <v>0.995816483056756</v>
      </c>
      <c r="U208" s="70" t="n">
        <f aca="false">OphrsIn!U207/LinhrsIn!U208</f>
        <v>1</v>
      </c>
      <c r="V208" s="70" t="n">
        <f aca="false">OphrsIn!V207/LinhrsIn!V208</f>
        <v>1</v>
      </c>
      <c r="W208" s="70" t="n">
        <f aca="false">OphrsIn!W207/LinhrsIn!W208</f>
        <v>0.996505376344086</v>
      </c>
      <c r="X208" s="70" t="n">
        <f aca="false">OphrsIn!X207/LinhrsIn!X208</f>
        <v>0.998651564185545</v>
      </c>
      <c r="Y208" s="70" t="n">
        <f aca="false">OphrsIn!Y207/LinhrsIn!Y208</f>
        <v>0.999577999718667</v>
      </c>
      <c r="Z208" s="70" t="n">
        <f aca="false">OphrsIn!Z207/LinhrsIn!Z208</f>
        <v>0.962105832994993</v>
      </c>
      <c r="AA208" s="70" t="n">
        <f aca="false">OphrsIn!AA207/LinhrsIn!AA208</f>
        <v>0.999583333333333</v>
      </c>
      <c r="AB208" s="70" t="n">
        <f aca="false">OphrsIn!AB207/LinhrsIn!AB208</f>
        <v>0.991531119774163</v>
      </c>
      <c r="AC208" s="70" t="n">
        <f aca="false">IF(LinhrsIn!AC208&gt;0,OphrsIn!AC207/LinhrsIn!AC208,0)</f>
        <v>0.909274193548387</v>
      </c>
      <c r="AD208" s="70" t="n">
        <f aca="false">IF(LinhrsIn!AD208&gt;0,OphrsIn!AD207/LinhrsIn!AD208,0)</f>
        <v>0.994630872483222</v>
      </c>
      <c r="AE208" s="70" t="n">
        <f aca="false">IF(LinhrsIn!AE208&gt;0,OphrsIn!AE207/LinhrsIn!AE208,0)</f>
        <v>0.896689596769905</v>
      </c>
      <c r="AF208" s="70"/>
      <c r="AG208" s="70"/>
      <c r="AH208" s="70"/>
      <c r="AI208" s="70"/>
      <c r="AJ208" s="70"/>
      <c r="AK208" s="70"/>
      <c r="AL208" s="70"/>
      <c r="AM208" s="70"/>
      <c r="AN208" s="70"/>
      <c r="AO208" s="70" t="n">
        <f aca="false">AVERAGE(E208:P208)</f>
        <v>0.96541105227812</v>
      </c>
      <c r="AP208" s="70" t="n">
        <f aca="false">AVERAGE(Q208:AB208)</f>
        <v>0.994566861925947</v>
      </c>
      <c r="AQ208" s="70" t="n">
        <f aca="false">AVERAGE(AC208:AN208)</f>
        <v>0.933531554267171</v>
      </c>
      <c r="AR208" s="70" t="n">
        <f aca="false">AVERAGE(E208:G208)</f>
        <v>0.995650557499569</v>
      </c>
      <c r="AS208" s="70" t="n">
        <f aca="false">AVERAGE(H208:J208)</f>
        <v>0.920253612653054</v>
      </c>
      <c r="AT208" s="70" t="n">
        <f aca="false">AVERAGE(K208:M208)</f>
        <v>0.972057412769467</v>
      </c>
      <c r="AU208" s="70" t="n">
        <f aca="false">AVERAGE(N208:P208)</f>
        <v>0.973682626190391</v>
      </c>
      <c r="AV208" s="70" t="n">
        <f aca="false">AVERAGE(Q208:S208)</f>
        <v>0.997010211234607</v>
      </c>
      <c r="AW208" s="70" t="n">
        <f aca="false">AVERAGE(T208:V208)</f>
        <v>0.998605494352252</v>
      </c>
      <c r="AX208" s="70" t="n">
        <f aca="false">AVERAGE(W208:Y208)</f>
        <v>0.998244980082766</v>
      </c>
      <c r="AY208" s="70" t="n">
        <f aca="false">AVERAGE(Z208:AB208)</f>
        <v>0.984406762034163</v>
      </c>
      <c r="AZ208" s="70" t="n">
        <f aca="false">AVERAGE(AC208:AE208)</f>
        <v>0.933531554267171</v>
      </c>
    </row>
    <row r="209" customFormat="false" ht="12.75" hidden="true" customHeight="false" outlineLevel="0" collapsed="false">
      <c r="A209" s="69" t="s">
        <v>12</v>
      </c>
      <c r="B209" s="69" t="n">
        <v>1</v>
      </c>
      <c r="C209" s="69" t="n">
        <v>199</v>
      </c>
      <c r="D209" s="70" t="n">
        <f aca="false">OphrsIn!D208/LinhrsIn!D209</f>
        <v>0.991233985165206</v>
      </c>
      <c r="E209" s="70" t="n">
        <f aca="false">OphrsIn!E208/LinhrsIn!E209</f>
        <v>0.9997308934338</v>
      </c>
      <c r="F209" s="70" t="n">
        <f aca="false">OphrsIn!F208/LinhrsIn!F209</f>
        <v>0.907164480322906</v>
      </c>
      <c r="G209" s="70" t="n">
        <f aca="false">OphrsIn!G208/LinhrsIn!G209</f>
        <v>0.983335769624324</v>
      </c>
      <c r="H209" s="70" t="n">
        <f aca="false">OphrsIn!H208/LinhrsIn!H209</f>
        <v>1.00379426644182</v>
      </c>
      <c r="I209" s="70" t="n">
        <v>1</v>
      </c>
      <c r="J209" s="70" t="n">
        <f aca="false">OphrsIn!J208/LinhrsIn!J209</f>
        <v>0.934984520123839</v>
      </c>
      <c r="K209" s="70" t="n">
        <f aca="false">OphrsIn!K208/LinhrsIn!K209</f>
        <v>1</v>
      </c>
      <c r="L209" s="70" t="n">
        <f aca="false">OphrsIn!L208/LinhrsIn!L209</f>
        <v>0.99878657139005</v>
      </c>
      <c r="M209" s="70" t="n">
        <f aca="false">OphrsIn!M208/LinhrsIn!M209</f>
        <v>0.978954291351529</v>
      </c>
      <c r="N209" s="70" t="n">
        <f aca="false">OphrsIn!N208/LinhrsIn!N209</f>
        <v>0.738085539714868</v>
      </c>
      <c r="O209" s="70" t="n">
        <f aca="false">OphrsIn!O208/LinhrsIn!O209</f>
        <v>0.999861111111111</v>
      </c>
      <c r="P209" s="70" t="n">
        <f aca="false">OphrsIn!P208/LinhrsIn!P209</f>
        <v>0.976075268817204</v>
      </c>
      <c r="Q209" s="70" t="n">
        <f aca="false">OphrsIn!Q208/LinhrsIn!Q209</f>
        <v>0.980776986154053</v>
      </c>
      <c r="R209" s="70" t="n">
        <f aca="false">OphrsIn!R208/LinhrsIn!R209</f>
        <v>0.991958302308265</v>
      </c>
      <c r="S209" s="70" t="n">
        <f aca="false">OphrsIn!S208/LinhrsIn!S209</f>
        <v>0.9262747208395</v>
      </c>
      <c r="T209" s="70" t="n">
        <f aca="false">OphrsIn!T208/LinhrsIn!T209</f>
        <v>0.967535181830848</v>
      </c>
      <c r="U209" s="70" t="n">
        <f aca="false">OphrsIn!U208/LinhrsIn!U209</f>
        <v>1</v>
      </c>
      <c r="V209" s="70" t="n">
        <f aca="false">OphrsIn!V208/LinhrsIn!V209</f>
        <v>0.990656812160089</v>
      </c>
      <c r="W209" s="70" t="n">
        <f aca="false">OphrsIn!W208/LinhrsIn!W209</f>
        <v>0.969212153804786</v>
      </c>
      <c r="X209" s="70" t="n">
        <f aca="false">OphrsIn!X208/LinhrsIn!X209</f>
        <v>0.998651564185545</v>
      </c>
      <c r="Y209" s="70" t="n">
        <f aca="false">OphrsIn!Y208/LinhrsIn!Y209</f>
        <v>0.999155999437333</v>
      </c>
      <c r="Z209" s="70" t="n">
        <f aca="false">OphrsIn!Z208/LinhrsIn!Z209</f>
        <v>0.970855361257964</v>
      </c>
      <c r="AA209" s="70" t="n">
        <f aca="false">OphrsIn!AA208/LinhrsIn!AA209</f>
        <v>1</v>
      </c>
      <c r="AB209" s="70" t="n">
        <f aca="false">OphrsIn!AB208/LinhrsIn!AB209</f>
        <v>0.96491463906439</v>
      </c>
      <c r="AC209" s="70" t="n">
        <f aca="false">IF(LinhrsIn!AC209&gt;0,OphrsIn!AC208/LinhrsIn!AC209,0)</f>
        <v>0.99986559139785</v>
      </c>
      <c r="AD209" s="70" t="n">
        <f aca="false">IF(LinhrsIn!AD209&gt;0,OphrsIn!AD208/LinhrsIn!AD209,0)</f>
        <v>0.978974053086788</v>
      </c>
      <c r="AE209" s="70" t="n">
        <f aca="false">IF(LinhrsIn!AE209&gt;0,OphrsIn!AE208/LinhrsIn!AE209,0)</f>
        <v>0.940570321095824</v>
      </c>
      <c r="AF209" s="70"/>
      <c r="AG209" s="70"/>
      <c r="AH209" s="70"/>
      <c r="AI209" s="70"/>
      <c r="AJ209" s="70"/>
      <c r="AK209" s="70"/>
      <c r="AL209" s="70"/>
      <c r="AM209" s="70"/>
      <c r="AN209" s="70"/>
      <c r="AO209" s="70" t="n">
        <f aca="false">AVERAGE(E209:P209)</f>
        <v>0.960064392694288</v>
      </c>
      <c r="AP209" s="70" t="n">
        <f aca="false">AVERAGE(Q209:AB209)</f>
        <v>0.979999310086898</v>
      </c>
      <c r="AQ209" s="70" t="n">
        <f aca="false">AVERAGE(AC209:AN209)</f>
        <v>0.973136655193487</v>
      </c>
      <c r="AR209" s="70" t="n">
        <f aca="false">AVERAGE(E209:G209)</f>
        <v>0.96341038112701</v>
      </c>
      <c r="AS209" s="70" t="n">
        <f aca="false">AVERAGE(H209:J209)</f>
        <v>0.97959292885522</v>
      </c>
      <c r="AT209" s="70" t="n">
        <f aca="false">AVERAGE(K209:M209)</f>
        <v>0.992580287580526</v>
      </c>
      <c r="AU209" s="70" t="n">
        <f aca="false">AVERAGE(N209:P209)</f>
        <v>0.904673973214394</v>
      </c>
      <c r="AV209" s="70" t="n">
        <f aca="false">AVERAGE(Q209:S209)</f>
        <v>0.966336669767273</v>
      </c>
      <c r="AW209" s="70" t="n">
        <f aca="false">AVERAGE(T209:V209)</f>
        <v>0.986063997996979</v>
      </c>
      <c r="AX209" s="70" t="n">
        <f aca="false">AVERAGE(W209:Y209)</f>
        <v>0.989006572475888</v>
      </c>
      <c r="AY209" s="70" t="n">
        <f aca="false">AVERAGE(Z209:AB209)</f>
        <v>0.978590000107452</v>
      </c>
      <c r="AZ209" s="70" t="n">
        <f aca="false">AVERAGE(AC209:AE209)</f>
        <v>0.973136655193487</v>
      </c>
    </row>
    <row r="210" customFormat="false" ht="12.75" hidden="true" customHeight="false" outlineLevel="0" collapsed="false">
      <c r="A210" s="69" t="s">
        <v>12</v>
      </c>
      <c r="B210" s="69" t="n">
        <v>1</v>
      </c>
      <c r="C210" s="69" t="n">
        <v>200</v>
      </c>
      <c r="D210" s="70" t="n">
        <f aca="false">OphrsIn!D209/LinhrsIn!D210</f>
        <v>0.981818181818182</v>
      </c>
      <c r="E210" s="70" t="n">
        <f aca="false">OphrsIn!E209/LinhrsIn!E210</f>
        <v>0.986673845739669</v>
      </c>
      <c r="F210" s="70" t="n">
        <f aca="false">OphrsIn!F209/LinhrsIn!F210</f>
        <v>1</v>
      </c>
      <c r="G210" s="70" t="n">
        <f aca="false">OphrsIn!G209/LinhrsIn!G210</f>
        <v>0.998392282958199</v>
      </c>
      <c r="H210" s="70" t="n">
        <f aca="false">OphrsIn!H209/LinhrsIn!H210</f>
        <v>0.73488241881299</v>
      </c>
      <c r="I210" s="70" t="n">
        <v>1</v>
      </c>
      <c r="J210" s="70" t="n">
        <f aca="false">OphrsIn!J209/LinhrsIn!J210</f>
        <v>0.99930545909154</v>
      </c>
      <c r="K210" s="70" t="n">
        <f aca="false">OphrsIn!K209/LinhrsIn!K210</f>
        <v>0.993072534637327</v>
      </c>
      <c r="L210" s="70" t="n">
        <f aca="false">OphrsIn!L209/LinhrsIn!L210</f>
        <v>0.999191047593367</v>
      </c>
      <c r="M210" s="70" t="n">
        <f aca="false">OphrsIn!M209/LinhrsIn!M210</f>
        <v>0.995392348506004</v>
      </c>
      <c r="N210" s="70" t="n">
        <f aca="false">OphrsIn!N209/LinhrsIn!N210</f>
        <v>0.999192571659265</v>
      </c>
      <c r="O210" s="70" t="n">
        <f aca="false">OphrsIn!O209/LinhrsIn!O210</f>
        <v>1</v>
      </c>
      <c r="P210" s="70" t="n">
        <f aca="false">OphrsIn!P209/LinhrsIn!P210</f>
        <v>0.975134408602151</v>
      </c>
      <c r="Q210" s="70" t="n">
        <f aca="false">OphrsIn!Q209/LinhrsIn!Q210</f>
        <v>0.999058886797526</v>
      </c>
      <c r="R210" s="70" t="n">
        <f aca="false">OphrsIn!R209/LinhrsIn!R210</f>
        <v>0.992106047065833</v>
      </c>
      <c r="S210" s="70" t="n">
        <f aca="false">OphrsIn!S209/LinhrsIn!S210</f>
        <v>1</v>
      </c>
      <c r="T210" s="70" t="n">
        <f aca="false">OphrsIn!T209/LinhrsIn!T210</f>
        <v>0.995401978542566</v>
      </c>
      <c r="U210" s="70" t="n">
        <f aca="false">OphrsIn!U209/LinhrsIn!U210</f>
        <v>1</v>
      </c>
      <c r="V210" s="70" t="n">
        <f aca="false">OphrsIn!V209/LinhrsIn!V210</f>
        <v>1</v>
      </c>
      <c r="W210" s="70" t="n">
        <f aca="false">OphrsIn!W209/LinhrsIn!W210</f>
        <v>0.995967741935484</v>
      </c>
      <c r="X210" s="70" t="n">
        <f aca="false">OphrsIn!X209/LinhrsIn!X210</f>
        <v>0.951995685005394</v>
      </c>
      <c r="Y210" s="70" t="n">
        <f aca="false">OphrsIn!Y209/LinhrsIn!Y210</f>
        <v>0.999563636363636</v>
      </c>
      <c r="Z210" s="70" t="n">
        <f aca="false">OphrsIn!Z209/LinhrsIn!Z210</f>
        <v>0.94189060155504</v>
      </c>
      <c r="AA210" s="70" t="n">
        <f aca="false">OphrsIn!AA209/LinhrsIn!AA210</f>
        <v>0.948311796581909</v>
      </c>
      <c r="AB210" s="70" t="n">
        <f aca="false">OphrsIn!AB209/LinhrsIn!AB210</f>
        <v>1</v>
      </c>
      <c r="AC210" s="70" t="n">
        <f aca="false">IF(LinhrsIn!AC210&gt;0,OphrsIn!AC209/LinhrsIn!AC210,0)</f>
        <v>1</v>
      </c>
      <c r="AD210" s="70" t="n">
        <f aca="false">IF(LinhrsIn!AD210&gt;0,OphrsIn!AD209/LinhrsIn!AD210,0)</f>
        <v>0.989710706829705</v>
      </c>
      <c r="AE210" s="70" t="n">
        <f aca="false">IF(LinhrsIn!AE210&gt;0,OphrsIn!AE209/LinhrsIn!AE210,0)</f>
        <v>0.984376486751184</v>
      </c>
      <c r="AF210" s="70"/>
      <c r="AG210" s="70"/>
      <c r="AH210" s="70"/>
      <c r="AI210" s="70"/>
      <c r="AJ210" s="70"/>
      <c r="AK210" s="70"/>
      <c r="AL210" s="70"/>
      <c r="AM210" s="70"/>
      <c r="AN210" s="70"/>
      <c r="AO210" s="70" t="n">
        <f aca="false">AVERAGE(E210:P210)</f>
        <v>0.973436409800043</v>
      </c>
      <c r="AP210" s="70" t="n">
        <f aca="false">AVERAGE(Q210:AB210)</f>
        <v>0.985358031153949</v>
      </c>
      <c r="AQ210" s="70" t="n">
        <f aca="false">AVERAGE(AC210:AN210)</f>
        <v>0.991362397860296</v>
      </c>
      <c r="AR210" s="70" t="n">
        <f aca="false">AVERAGE(E210:G210)</f>
        <v>0.995022042899289</v>
      </c>
      <c r="AS210" s="70" t="n">
        <f aca="false">AVERAGE(H210:J210)</f>
        <v>0.91139595930151</v>
      </c>
      <c r="AT210" s="70" t="n">
        <f aca="false">AVERAGE(K210:M210)</f>
        <v>0.995885310245566</v>
      </c>
      <c r="AU210" s="70" t="n">
        <f aca="false">AVERAGE(N210:P210)</f>
        <v>0.991442326753805</v>
      </c>
      <c r="AV210" s="70" t="n">
        <f aca="false">AVERAGE(Q210:S210)</f>
        <v>0.997054977954453</v>
      </c>
      <c r="AW210" s="70" t="n">
        <f aca="false">AVERAGE(T210:V210)</f>
        <v>0.998467326180855</v>
      </c>
      <c r="AX210" s="70" t="n">
        <f aca="false">AVERAGE(W210:Y210)</f>
        <v>0.982509021101505</v>
      </c>
      <c r="AY210" s="70" t="n">
        <f aca="false">AVERAGE(Z210:AB210)</f>
        <v>0.963400799378983</v>
      </c>
      <c r="AZ210" s="70" t="n">
        <f aca="false">AVERAGE(AC210:AE210)</f>
        <v>0.991362397860296</v>
      </c>
    </row>
    <row r="211" customFormat="false" ht="12.75" hidden="true" customHeight="false" outlineLevel="0" collapsed="false">
      <c r="A211" s="69" t="s">
        <v>12</v>
      </c>
      <c r="B211" s="69" t="n">
        <v>1</v>
      </c>
      <c r="C211" s="69" t="n">
        <v>201</v>
      </c>
      <c r="D211" s="70" t="n">
        <f aca="false">OphrsIn!D210/LinhrsIn!D211</f>
        <v>0.992202204893789</v>
      </c>
      <c r="E211" s="70" t="n">
        <f aca="false">OphrsIn!E210/LinhrsIn!E211</f>
        <v>1.00013442667025</v>
      </c>
      <c r="F211" s="70" t="n">
        <f aca="false">OphrsIn!F210/LinhrsIn!F211</f>
        <v>0.825010792919845</v>
      </c>
      <c r="G211" s="70" t="n">
        <f aca="false">OphrsIn!G210/LinhrsIn!G211</f>
        <v>0.999415461055093</v>
      </c>
      <c r="H211" s="70" t="n">
        <f aca="false">OphrsIn!H210/LinhrsIn!H211</f>
        <v>0.999160604364857</v>
      </c>
      <c r="I211" s="70" t="n">
        <v>0.998386663081474</v>
      </c>
      <c r="J211" s="70" t="n">
        <f aca="false">OphrsIn!J210/LinhrsIn!J211</f>
        <v>0.99875</v>
      </c>
      <c r="K211" s="70" t="n">
        <f aca="false">OphrsIn!K210/LinhrsIn!K211</f>
        <v>0.892793655134692</v>
      </c>
      <c r="L211" s="70" t="n">
        <f aca="false">OphrsIn!L210/LinhrsIn!L211</f>
        <v>1</v>
      </c>
      <c r="M211" s="70" t="n">
        <f aca="false">OphrsIn!M210/LinhrsIn!M211</f>
        <v>0.999441964285714</v>
      </c>
      <c r="N211" s="70" t="n">
        <f aca="false">OphrsIn!N210/LinhrsIn!N211</f>
        <v>0.999596719989246</v>
      </c>
      <c r="O211" s="70" t="n">
        <f aca="false">OphrsIn!O210/LinhrsIn!O211</f>
        <v>0.998608792431831</v>
      </c>
      <c r="P211" s="70" t="n">
        <f aca="false">OphrsIn!P210/LinhrsIn!P211</f>
        <v>0.99610162656271</v>
      </c>
      <c r="Q211" s="70" t="n">
        <f aca="false">OphrsIn!Q210/LinhrsIn!Q211</f>
        <v>0.999058886797526</v>
      </c>
      <c r="R211" s="70" t="n">
        <f aca="false">OphrsIn!R210/LinhrsIn!R211</f>
        <v>0.991958302308265</v>
      </c>
      <c r="S211" s="70" t="n">
        <f aca="false">OphrsIn!S210/LinhrsIn!S211</f>
        <v>1</v>
      </c>
      <c r="T211" s="70" t="n">
        <f aca="false">OphrsIn!T210/LinhrsIn!T211</f>
        <v>0.958432138373553</v>
      </c>
      <c r="U211" s="70" t="n">
        <f aca="false">OphrsIn!U210/LinhrsIn!U211</f>
        <v>0.989213967911555</v>
      </c>
      <c r="V211" s="70" t="n">
        <f aca="false">OphrsIn!V210/LinhrsIn!V211</f>
        <v>0.993132445690259</v>
      </c>
      <c r="W211" s="70" t="n">
        <f aca="false">OphrsIn!W210/LinhrsIn!W211</f>
        <v>0.986019626293857</v>
      </c>
      <c r="X211" s="70" t="n">
        <f aca="false">OphrsIn!X210/LinhrsIn!X211</f>
        <v>0.999595414699933</v>
      </c>
      <c r="Y211" s="70" t="n">
        <f aca="false">OphrsIn!Y210/LinhrsIn!Y211</f>
        <v>0.992180835939721</v>
      </c>
      <c r="Z211" s="70" t="n">
        <f aca="false">OphrsIn!Z210/LinhrsIn!Z211</f>
        <v>0.995398565435106</v>
      </c>
      <c r="AA211" s="70" t="n">
        <f aca="false">OphrsIn!AA210/LinhrsIn!AA211</f>
        <v>0.999861111111111</v>
      </c>
      <c r="AB211" s="70" t="n">
        <f aca="false">OphrsIn!AB210/LinhrsIn!AB211</f>
        <v>0.95764990588868</v>
      </c>
      <c r="AC211" s="70" t="n">
        <f aca="false">IF(LinhrsIn!AC211&gt;0,OphrsIn!AC210/LinhrsIn!AC211,0)</f>
        <v>1</v>
      </c>
      <c r="AD211" s="70" t="n">
        <f aca="false">IF(LinhrsIn!AD211&gt;0,OphrsIn!AD210/LinhrsIn!AD211,0)</f>
        <v>0.770068636227992</v>
      </c>
      <c r="AE211" s="70" t="n">
        <f aca="false">IF(LinhrsIn!AE211&gt;0,OphrsIn!AE210/LinhrsIn!AE211,0)</f>
        <v>0.947615909089027</v>
      </c>
      <c r="AF211" s="70"/>
      <c r="AG211" s="70"/>
      <c r="AH211" s="70"/>
      <c r="AI211" s="70"/>
      <c r="AJ211" s="70"/>
      <c r="AK211" s="70"/>
      <c r="AL211" s="70"/>
      <c r="AM211" s="70"/>
      <c r="AN211" s="70"/>
      <c r="AO211" s="70" t="n">
        <f aca="false">AVERAGE(E211:P211)</f>
        <v>0.975616725541309</v>
      </c>
      <c r="AP211" s="70" t="n">
        <f aca="false">AVERAGE(Q211:AB211)</f>
        <v>0.988541766704131</v>
      </c>
      <c r="AQ211" s="70" t="n">
        <f aca="false">AVERAGE(AC211:AN211)</f>
        <v>0.905894848439006</v>
      </c>
      <c r="AR211" s="70" t="n">
        <f aca="false">AVERAGE(E211:G211)</f>
        <v>0.94152022688173</v>
      </c>
      <c r="AS211" s="70" t="n">
        <f aca="false">AVERAGE(H211:J211)</f>
        <v>0.998765755815444</v>
      </c>
      <c r="AT211" s="70" t="n">
        <f aca="false">AVERAGE(K211:M211)</f>
        <v>0.964078539806802</v>
      </c>
      <c r="AU211" s="70" t="n">
        <f aca="false">AVERAGE(N211:P211)</f>
        <v>0.998102379661262</v>
      </c>
      <c r="AV211" s="70" t="n">
        <f aca="false">AVERAGE(Q211:S211)</f>
        <v>0.997005729701931</v>
      </c>
      <c r="AW211" s="70" t="n">
        <f aca="false">AVERAGE(T211:V211)</f>
        <v>0.980259517325122</v>
      </c>
      <c r="AX211" s="70" t="n">
        <f aca="false">AVERAGE(W211:Y211)</f>
        <v>0.992598625644504</v>
      </c>
      <c r="AY211" s="70" t="n">
        <f aca="false">AVERAGE(Z211:AB211)</f>
        <v>0.984303194144966</v>
      </c>
      <c r="AZ211" s="70" t="n">
        <f aca="false">AVERAGE(AC211:AE211)</f>
        <v>0.905894848439006</v>
      </c>
    </row>
    <row r="212" customFormat="false" ht="12.75" hidden="true" customHeight="false" outlineLevel="0" collapsed="false">
      <c r="A212" s="69" t="s">
        <v>12</v>
      </c>
      <c r="B212" s="69" t="n">
        <v>1</v>
      </c>
      <c r="C212" s="69" t="n">
        <v>202</v>
      </c>
      <c r="D212" s="70" t="n">
        <f aca="false">OphrsIn!D211/LinhrsIn!D212</f>
        <v>0.519392459994576</v>
      </c>
      <c r="E212" s="70" t="n">
        <f aca="false">OphrsIn!E211/LinhrsIn!E212</f>
        <v>0.502702702702703</v>
      </c>
      <c r="F212" s="70" t="n">
        <f aca="false">OphrsIn!F211/LinhrsIn!F212</f>
        <v>0.993948998703357</v>
      </c>
      <c r="G212" s="70" t="n">
        <f aca="false">OphrsIn!G211/LinhrsIn!G212</f>
        <v>0.977352651568434</v>
      </c>
      <c r="H212" s="70" t="n">
        <f aca="false">OphrsIn!H211/LinhrsIn!H212</f>
        <v>0.99850355405911</v>
      </c>
      <c r="I212" s="70" t="n">
        <v>0.952413049339445</v>
      </c>
      <c r="J212" s="70" t="n">
        <f aca="false">OphrsIn!J211/LinhrsIn!J212</f>
        <v>0.990629575402636</v>
      </c>
      <c r="K212" s="70" t="n">
        <f aca="false">OphrsIn!K211/LinhrsIn!K212</f>
        <v>1</v>
      </c>
      <c r="L212" s="70" t="n">
        <f aca="false">OphrsIn!L211/LinhrsIn!L212</f>
        <v>1</v>
      </c>
      <c r="M212" s="70" t="n">
        <f aca="false">OphrsIn!M211/LinhrsIn!M212</f>
        <v>1</v>
      </c>
      <c r="N212" s="70" t="n">
        <f aca="false">OphrsIn!N211/LinhrsIn!N212</f>
        <v>0.997838714034851</v>
      </c>
      <c r="O212" s="70" t="n">
        <f aca="false">OphrsIn!O211/LinhrsIn!O212</f>
        <v>0.965344467640919</v>
      </c>
      <c r="P212" s="70" t="n">
        <f aca="false">OphrsIn!P211/LinhrsIn!P212</f>
        <v>0.880763543487028</v>
      </c>
      <c r="Q212" s="70" t="n">
        <f aca="false">OphrsIn!Q211/LinhrsIn!Q212</f>
        <v>0.982106820933674</v>
      </c>
      <c r="R212" s="70" t="n">
        <f aca="false">OphrsIn!R211/LinhrsIn!R212</f>
        <v>0.85931672385499</v>
      </c>
      <c r="S212" s="70" t="n">
        <f aca="false">OphrsIn!S211/LinhrsIn!S212</f>
        <v>0.876797293487454</v>
      </c>
      <c r="T212" s="70" t="n">
        <f aca="false">OphrsIn!T211/LinhrsIn!T212</f>
        <v>1</v>
      </c>
      <c r="U212" s="70" t="n">
        <f aca="false">OphrsIn!U211/LinhrsIn!U212</f>
        <v>1</v>
      </c>
      <c r="V212" s="70" t="n">
        <f aca="false">OphrsIn!V211/LinhrsIn!V212</f>
        <v>0.910629370629371</v>
      </c>
      <c r="W212" s="70" t="n">
        <f aca="false">OphrsIn!W211/LinhrsIn!W212</f>
        <v>0.98390586962402</v>
      </c>
      <c r="X212" s="70" t="n">
        <f aca="false">OphrsIn!X211/LinhrsIn!X212</f>
        <v>0.982238966630786</v>
      </c>
      <c r="Y212" s="70" t="n">
        <f aca="false">OphrsIn!Y211/LinhrsIn!Y212</f>
        <v>0.997768790963603</v>
      </c>
      <c r="Z212" s="70" t="n">
        <f aca="false">OphrsIn!Z211/LinhrsIn!Z212</f>
        <v>0.988437752083894</v>
      </c>
      <c r="AA212" s="70" t="n">
        <f aca="false">OphrsIn!AA211/LinhrsIn!AA212</f>
        <v>0.987361111111111</v>
      </c>
      <c r="AB212" s="70" t="n">
        <f aca="false">OphrsIn!AB211/LinhrsIn!AB212</f>
        <v>0.709963695038322</v>
      </c>
      <c r="AC212" s="70" t="n">
        <f aca="false">IF(LinhrsIn!AC212&gt;0,OphrsIn!AC211/LinhrsIn!AC212,0)</f>
        <v>0.985078639602097</v>
      </c>
      <c r="AD212" s="70" t="n">
        <f aca="false">IF(LinhrsIn!AD212&gt;0,OphrsIn!AD211/LinhrsIn!AD212,0)</f>
        <v>0.991050119331742</v>
      </c>
      <c r="AE212" s="70" t="n">
        <f aca="false">IF(LinhrsIn!AE212&gt;0,OphrsIn!AE211/LinhrsIn!AE212,0)</f>
        <v>0.948844275593641</v>
      </c>
      <c r="AF212" s="70"/>
      <c r="AG212" s="70"/>
      <c r="AH212" s="70"/>
      <c r="AI212" s="70"/>
      <c r="AJ212" s="70"/>
      <c r="AK212" s="70"/>
      <c r="AL212" s="70"/>
      <c r="AM212" s="70"/>
      <c r="AN212" s="70"/>
      <c r="AO212" s="70" t="n">
        <f aca="false">AVERAGE(E212:P212)</f>
        <v>0.938291438078207</v>
      </c>
      <c r="AP212" s="70" t="n">
        <f aca="false">AVERAGE(Q212:AB212)</f>
        <v>0.939877199529769</v>
      </c>
      <c r="AQ212" s="70" t="n">
        <f aca="false">AVERAGE(AC212:AN212)</f>
        <v>0.97499101150916</v>
      </c>
      <c r="AR212" s="70" t="n">
        <f aca="false">AVERAGE(E212:G212)</f>
        <v>0.824668117658165</v>
      </c>
      <c r="AS212" s="70" t="n">
        <f aca="false">AVERAGE(H212:J212)</f>
        <v>0.98051539293373</v>
      </c>
      <c r="AT212" s="70" t="n">
        <f aca="false">AVERAGE(K212:M212)</f>
        <v>1</v>
      </c>
      <c r="AU212" s="70" t="n">
        <f aca="false">AVERAGE(N212:P212)</f>
        <v>0.947982241720932</v>
      </c>
      <c r="AV212" s="70" t="n">
        <f aca="false">AVERAGE(Q212:S212)</f>
        <v>0.906073612758706</v>
      </c>
      <c r="AW212" s="70" t="n">
        <f aca="false">AVERAGE(T212:V212)</f>
        <v>0.97020979020979</v>
      </c>
      <c r="AX212" s="70" t="n">
        <f aca="false">AVERAGE(W212:Y212)</f>
        <v>0.987971209072803</v>
      </c>
      <c r="AY212" s="70" t="n">
        <f aca="false">AVERAGE(Z212:AB212)</f>
        <v>0.895254186077776</v>
      </c>
      <c r="AZ212" s="70" t="n">
        <f aca="false">AVERAGE(AC212:AE212)</f>
        <v>0.97499101150916</v>
      </c>
    </row>
    <row r="213" customFormat="false" ht="12.75" hidden="true" customHeight="false" outlineLevel="0" collapsed="false">
      <c r="A213" s="69" t="s">
        <v>12</v>
      </c>
      <c r="B213" s="69" t="n">
        <v>1</v>
      </c>
      <c r="C213" s="69" t="n">
        <v>203</v>
      </c>
      <c r="D213" s="70" t="n">
        <f aca="false">OphrsIn!D212/LinhrsIn!D213</f>
        <v>0.971266693646297</v>
      </c>
      <c r="E213" s="70" t="n">
        <f aca="false">OphrsIn!E212/LinhrsIn!E213</f>
        <v>0.998519714708653</v>
      </c>
      <c r="F213" s="70" t="n">
        <f aca="false">OphrsIn!F212/LinhrsIn!F213</f>
        <v>0.976286289163553</v>
      </c>
      <c r="G213" s="70" t="n">
        <f aca="false">OphrsIn!G212/LinhrsIn!G213</f>
        <v>0.9957805907173</v>
      </c>
      <c r="H213" s="70" t="n">
        <f aca="false">OphrsIn!H212/LinhrsIn!H213</f>
        <v>0.737046632124352</v>
      </c>
      <c r="I213" s="70" t="n">
        <v>0.97793623032423</v>
      </c>
      <c r="J213" s="70" t="n">
        <f aca="false">OphrsIn!J212/LinhrsIn!J213</f>
        <v>0.987081539102653</v>
      </c>
      <c r="K213" s="70" t="n">
        <f aca="false">OphrsIn!K212/LinhrsIn!K213</f>
        <v>0.911376919940193</v>
      </c>
      <c r="L213" s="70" t="n">
        <f aca="false">OphrsIn!L212/LinhrsIn!L213</f>
        <v>0.999594210739889</v>
      </c>
      <c r="M213" s="70" t="n">
        <f aca="false">OphrsIn!M212/LinhrsIn!M213</f>
        <v>0.999860801781737</v>
      </c>
      <c r="N213" s="70" t="n">
        <f aca="false">OphrsIn!N212/LinhrsIn!N213</f>
        <v>0.99946127946128</v>
      </c>
      <c r="O213" s="70" t="n">
        <f aca="false">OphrsIn!O212/LinhrsIn!O213</f>
        <v>1</v>
      </c>
      <c r="P213" s="70" t="n">
        <f aca="false">OphrsIn!P212/LinhrsIn!P213</f>
        <v>0.999327956989247</v>
      </c>
      <c r="Q213" s="70" t="n">
        <f aca="false">OphrsIn!Q212/LinhrsIn!Q213</f>
        <v>0.995295066541202</v>
      </c>
      <c r="R213" s="70" t="n">
        <f aca="false">OphrsIn!R212/LinhrsIn!R213</f>
        <v>0.990913153582601</v>
      </c>
      <c r="S213" s="70" t="n">
        <f aca="false">OphrsIn!S212/LinhrsIn!S213</f>
        <v>0.999058127018299</v>
      </c>
      <c r="T213" s="70" t="n">
        <f aca="false">OphrsIn!T212/LinhrsIn!T213</f>
        <v>0.993443080357143</v>
      </c>
      <c r="U213" s="70" t="n">
        <f aca="false">OphrsIn!U212/LinhrsIn!U213</f>
        <v>0.980272936089718</v>
      </c>
      <c r="V213" s="70" t="n">
        <f aca="false">OphrsIn!V212/LinhrsIn!V213</f>
        <v>0.961087866108787</v>
      </c>
      <c r="W213" s="70" t="n">
        <f aca="false">OphrsIn!W212/LinhrsIn!W213</f>
        <v>0.997834032760255</v>
      </c>
      <c r="X213" s="70" t="n">
        <f aca="false">OphrsIn!X212/LinhrsIn!X213</f>
        <v>0.9995963401507</v>
      </c>
      <c r="Y213" s="70" t="n">
        <f aca="false">OphrsIn!Y212/LinhrsIn!Y213</f>
        <v>0.999860743629021</v>
      </c>
      <c r="Z213" s="70" t="n">
        <f aca="false">OphrsIn!Z212/LinhrsIn!Z213</f>
        <v>0.990454423232052</v>
      </c>
      <c r="AA213" s="70" t="n">
        <f aca="false">OphrsIn!AA212/LinhrsIn!AA213</f>
        <v>0.989024729091414</v>
      </c>
      <c r="AB213" s="70" t="n">
        <f aca="false">OphrsIn!AB212/LinhrsIn!AB213</f>
        <v>0.99704181793734</v>
      </c>
      <c r="AC213" s="70" t="n">
        <f aca="false">IF(LinhrsIn!AC213&gt;0,OphrsIn!AC212/LinhrsIn!AC213,0)</f>
        <v>0.978360215053763</v>
      </c>
      <c r="AD213" s="70" t="n">
        <f aca="false">IF(LinhrsIn!AD213&gt;0,OphrsIn!AD212/LinhrsIn!AD213,0)</f>
        <v>0.995531724754245</v>
      </c>
      <c r="AE213" s="70" t="n">
        <f aca="false">IF(LinhrsIn!AE213&gt;0,OphrsIn!AE212/LinhrsIn!AE213,0)</f>
        <v>0.985925870746669</v>
      </c>
      <c r="AF213" s="70"/>
      <c r="AG213" s="70"/>
      <c r="AH213" s="70"/>
      <c r="AI213" s="70"/>
      <c r="AJ213" s="70"/>
      <c r="AK213" s="70"/>
      <c r="AL213" s="70"/>
      <c r="AM213" s="70"/>
      <c r="AN213" s="70"/>
      <c r="AO213" s="70" t="n">
        <f aca="false">AVERAGE(E213:P213)</f>
        <v>0.965189347087757</v>
      </c>
      <c r="AP213" s="70" t="n">
        <f aca="false">AVERAGE(Q213:AB213)</f>
        <v>0.991156859708211</v>
      </c>
      <c r="AQ213" s="70" t="n">
        <f aca="false">AVERAGE(AC213:AN213)</f>
        <v>0.986605936851559</v>
      </c>
      <c r="AR213" s="70" t="n">
        <f aca="false">AVERAGE(E213:G213)</f>
        <v>0.990195531529835</v>
      </c>
      <c r="AS213" s="70" t="n">
        <f aca="false">AVERAGE(H213:J213)</f>
        <v>0.900688133850412</v>
      </c>
      <c r="AT213" s="70" t="n">
        <f aca="false">AVERAGE(K213:M213)</f>
        <v>0.970277310820606</v>
      </c>
      <c r="AU213" s="70" t="n">
        <f aca="false">AVERAGE(N213:P213)</f>
        <v>0.999596412150176</v>
      </c>
      <c r="AV213" s="70" t="n">
        <f aca="false">AVERAGE(Q213:S213)</f>
        <v>0.995088782380701</v>
      </c>
      <c r="AW213" s="70" t="n">
        <f aca="false">AVERAGE(T213:V213)</f>
        <v>0.978267960851882</v>
      </c>
      <c r="AX213" s="70" t="n">
        <f aca="false">AVERAGE(W213:Y213)</f>
        <v>0.999097038846658</v>
      </c>
      <c r="AY213" s="70" t="n">
        <f aca="false">AVERAGE(Z213:AB213)</f>
        <v>0.992173656753602</v>
      </c>
      <c r="AZ213" s="70" t="n">
        <f aca="false">AVERAGE(AC213:AE213)</f>
        <v>0.986605936851559</v>
      </c>
    </row>
    <row r="214" customFormat="false" ht="12.75" hidden="true" customHeight="false" outlineLevel="0" collapsed="false">
      <c r="A214" s="69" t="s">
        <v>12</v>
      </c>
      <c r="B214" s="69" t="n">
        <v>1</v>
      </c>
      <c r="C214" s="69" t="n">
        <v>204</v>
      </c>
      <c r="D214" s="70" t="n">
        <f aca="false">OphrsIn!D213/LinhrsIn!D214</f>
        <v>0.755781938325991</v>
      </c>
      <c r="E214" s="70" t="n">
        <f aca="false">OphrsIn!E213/LinhrsIn!E214</f>
        <v>1.00478468899522</v>
      </c>
      <c r="F214" s="70" t="n">
        <f aca="false">OphrsIn!F213/LinhrsIn!F214</f>
        <v>0.608539390454284</v>
      </c>
      <c r="G214" s="70" t="n">
        <f aca="false">OphrsIn!G213/LinhrsIn!G214</f>
        <v>0.99985935302391</v>
      </c>
      <c r="H214" s="70" t="n">
        <f aca="false">OphrsIn!H213/LinhrsIn!H214</f>
        <v>0.726626776364996</v>
      </c>
      <c r="I214" s="70" t="n">
        <v>0.999731110513579</v>
      </c>
      <c r="J214" s="70" t="n">
        <f aca="false">OphrsIn!J213/LinhrsIn!J214</f>
        <v>0.999166666666667</v>
      </c>
      <c r="K214" s="70" t="n">
        <f aca="false">OphrsIn!K213/LinhrsIn!K214</f>
        <v>0.974823081110506</v>
      </c>
      <c r="L214" s="70" t="n">
        <f aca="false">OphrsIn!L213/LinhrsIn!L214</f>
        <v>0.985119047619048</v>
      </c>
      <c r="M214" s="70" t="n">
        <f aca="false">OphrsIn!M213/LinhrsIn!M214</f>
        <v>0.982321826280624</v>
      </c>
      <c r="N214" s="70" t="n">
        <f aca="false">OphrsIn!N213/LinhrsIn!N214</f>
        <v>0.999593165174939</v>
      </c>
      <c r="O214" s="70" t="n">
        <f aca="false">OphrsIn!O213/LinhrsIn!O214</f>
        <v>0.980509536405402</v>
      </c>
      <c r="P214" s="70" t="n">
        <f aca="false">OphrsIn!P213/LinhrsIn!P214</f>
        <v>0.977147466057266</v>
      </c>
      <c r="Q214" s="70" t="n">
        <f aca="false">OphrsIn!Q213/LinhrsIn!Q214</f>
        <v>0.981230098877158</v>
      </c>
      <c r="R214" s="70" t="n">
        <f aca="false">OphrsIn!R213/LinhrsIn!R214</f>
        <v>0.925368687621034</v>
      </c>
      <c r="S214" s="70" t="n">
        <f aca="false">OphrsIn!S213/LinhrsIn!S214</f>
        <v>1</v>
      </c>
      <c r="T214" s="70" t="n">
        <f aca="false">OphrsIn!T213/LinhrsIn!T214</f>
        <v>0.998883305415969</v>
      </c>
      <c r="U214" s="70" t="n">
        <f aca="false">OphrsIn!U213/LinhrsIn!U214</f>
        <v>0.999460771097331</v>
      </c>
      <c r="V214" s="70" t="n">
        <f aca="false">OphrsIn!V213/LinhrsIn!V214</f>
        <v>0.99748743718593</v>
      </c>
      <c r="W214" s="70" t="n">
        <f aca="false">OphrsIn!W213/LinhrsIn!W214</f>
        <v>0.998644435407347</v>
      </c>
      <c r="X214" s="70" t="n">
        <f aca="false">OphrsIn!X213/LinhrsIn!X214</f>
        <v>0.998250807319699</v>
      </c>
      <c r="Y214" s="70" t="n">
        <f aca="false">OphrsIn!Y213/LinhrsIn!Y214</f>
        <v>0.94847514273778</v>
      </c>
      <c r="Z214" s="70" t="n">
        <f aca="false">OphrsIn!Z213/LinhrsIn!Z214</f>
        <v>0.874881900391416</v>
      </c>
      <c r="AA214" s="70" t="n">
        <f aca="false">OphrsIn!AA213/LinhrsIn!AA214</f>
        <v>0.979694720627363</v>
      </c>
      <c r="AB214" s="70" t="n">
        <f aca="false">OphrsIn!AB213/LinhrsIn!AB214</f>
        <v>0.99959661153691</v>
      </c>
      <c r="AC214" s="70" t="n">
        <f aca="false">IF(LinhrsIn!AC214&gt;0,OphrsIn!AC213/LinhrsIn!AC214,0)</f>
        <v>0.998252218338263</v>
      </c>
      <c r="AD214" s="70" t="n">
        <f aca="false">IF(LinhrsIn!AD214&gt;0,OphrsIn!AD213/LinhrsIn!AD214,0)</f>
        <v>0.994638069705094</v>
      </c>
      <c r="AE214" s="70" t="n">
        <f aca="false">IF(LinhrsIn!AE214&gt;0,OphrsIn!AE213/LinhrsIn!AE214,0)</f>
        <v>0.97801495938516</v>
      </c>
      <c r="AF214" s="70"/>
      <c r="AG214" s="70"/>
      <c r="AH214" s="70"/>
      <c r="AI214" s="70"/>
      <c r="AJ214" s="70"/>
      <c r="AK214" s="70"/>
      <c r="AL214" s="70"/>
      <c r="AM214" s="70"/>
      <c r="AN214" s="70"/>
      <c r="AO214" s="70" t="n">
        <f aca="false">AVERAGE(E214:P214)</f>
        <v>0.936518509055536</v>
      </c>
      <c r="AP214" s="70" t="n">
        <f aca="false">AVERAGE(Q214:AB214)</f>
        <v>0.975164493184828</v>
      </c>
      <c r="AQ214" s="70" t="n">
        <f aca="false">AVERAGE(AC214:AN214)</f>
        <v>0.990301749142839</v>
      </c>
      <c r="AR214" s="70" t="n">
        <f aca="false">AVERAGE(E214:G214)</f>
        <v>0.871061144157803</v>
      </c>
      <c r="AS214" s="70" t="n">
        <f aca="false">AVERAGE(H214:J214)</f>
        <v>0.908508184515081</v>
      </c>
      <c r="AT214" s="70" t="n">
        <f aca="false">AVERAGE(K214:M214)</f>
        <v>0.980754651670059</v>
      </c>
      <c r="AU214" s="70" t="n">
        <f aca="false">AVERAGE(N214:P214)</f>
        <v>0.985750055879202</v>
      </c>
      <c r="AV214" s="70" t="n">
        <f aca="false">AVERAGE(Q214:S214)</f>
        <v>0.968866262166064</v>
      </c>
      <c r="AW214" s="70" t="n">
        <f aca="false">AVERAGE(T214:V214)</f>
        <v>0.99861050456641</v>
      </c>
      <c r="AX214" s="70" t="n">
        <f aca="false">AVERAGE(W214:Y214)</f>
        <v>0.981790128488275</v>
      </c>
      <c r="AY214" s="70" t="n">
        <f aca="false">AVERAGE(Z214:AB214)</f>
        <v>0.951391077518563</v>
      </c>
      <c r="AZ214" s="70" t="n">
        <f aca="false">AVERAGE(AC214:AE214)</f>
        <v>0.990301749142839</v>
      </c>
    </row>
    <row r="215" customFormat="false" ht="12.75" hidden="true" customHeight="false" outlineLevel="0" collapsed="false">
      <c r="A215" s="69" t="s">
        <v>12</v>
      </c>
      <c r="B215" s="69" t="n">
        <v>1</v>
      </c>
      <c r="C215" s="69" t="n">
        <v>205</v>
      </c>
      <c r="D215" s="70" t="n">
        <f aca="false">OphrsIn!D214/LinhrsIn!D215</f>
        <v>0.999595305544314</v>
      </c>
      <c r="E215" s="70" t="n">
        <f aca="false">OphrsIn!E214/LinhrsIn!E215</f>
        <v>0.987903225806452</v>
      </c>
      <c r="F215" s="70" t="n">
        <f aca="false">OphrsIn!F214/LinhrsIn!F215</f>
        <v>0.970041768687887</v>
      </c>
      <c r="G215" s="70" t="n">
        <f aca="false">OphrsIn!G214/LinhrsIn!G215</f>
        <v>0.940084388185654</v>
      </c>
      <c r="H215" s="70" t="n">
        <f aca="false">OphrsIn!H214/LinhrsIn!H215</f>
        <v>0.670464378425151</v>
      </c>
      <c r="I215" s="70" t="n">
        <v>0.997982515131137</v>
      </c>
      <c r="J215" s="70" t="n">
        <f aca="false">OphrsIn!J214/LinhrsIn!J215</f>
        <v>1.00027804810232</v>
      </c>
      <c r="K215" s="70" t="n">
        <f aca="false">OphrsIn!K214/LinhrsIn!K215</f>
        <v>0.998369122044034</v>
      </c>
      <c r="L215" s="70" t="n">
        <f aca="false">OphrsIn!L214/LinhrsIn!L215</f>
        <v>0.904926176348834</v>
      </c>
      <c r="M215" s="70" t="n">
        <f aca="false">OphrsIn!M214/LinhrsIn!M215</f>
        <v>0.982878619153675</v>
      </c>
      <c r="N215" s="70" t="n">
        <f aca="false">OphrsIn!N214/LinhrsIn!N215</f>
        <v>0.995815334773218</v>
      </c>
      <c r="O215" s="70" t="n">
        <f aca="false">OphrsIn!O214/LinhrsIn!O215</f>
        <v>0.994000279056788</v>
      </c>
      <c r="P215" s="70" t="n">
        <f aca="false">OphrsIn!P214/LinhrsIn!P215</f>
        <v>0.997715053763441</v>
      </c>
      <c r="Q215" s="70" t="n">
        <f aca="false">OphrsIn!Q214/LinhrsIn!Q215</f>
        <v>0.99851771998383</v>
      </c>
      <c r="R215" s="70" t="n">
        <f aca="false">OphrsIn!R214/LinhrsIn!R215</f>
        <v>0.989110978520287</v>
      </c>
      <c r="S215" s="70" t="n">
        <f aca="false">OphrsIn!S214/LinhrsIn!S215</f>
        <v>0.99986546481905</v>
      </c>
      <c r="T215" s="70" t="n">
        <f aca="false">OphrsIn!T214/LinhrsIn!T215</f>
        <v>0.999581005586592</v>
      </c>
      <c r="U215" s="70" t="n">
        <f aca="false">OphrsIn!U214/LinhrsIn!U215</f>
        <v>1</v>
      </c>
      <c r="V215" s="70" t="n">
        <f aca="false">OphrsIn!V214/LinhrsIn!V215</f>
        <v>1</v>
      </c>
      <c r="W215" s="70" t="n">
        <f aca="false">OphrsIn!W214/LinhrsIn!W215</f>
        <v>0.997295104138491</v>
      </c>
      <c r="X215" s="70" t="n">
        <f aca="false">OphrsIn!X214/LinhrsIn!X215</f>
        <v>0.9995963401507</v>
      </c>
      <c r="Y215" s="70" t="n">
        <f aca="false">OphrsIn!Y214/LinhrsIn!Y215</f>
        <v>0.999720475192173</v>
      </c>
      <c r="Z215" s="70" t="n">
        <f aca="false">OphrsIn!Z214/LinhrsIn!Z215</f>
        <v>0.992874428609841</v>
      </c>
      <c r="AA215" s="70" t="n">
        <f aca="false">OphrsIn!AA214/LinhrsIn!AA215</f>
        <v>0.999861111111111</v>
      </c>
      <c r="AB215" s="70" t="n">
        <f aca="false">OphrsIn!AB214/LinhrsIn!AB215</f>
        <v>0.988159311087191</v>
      </c>
      <c r="AC215" s="70" t="n">
        <f aca="false">IF(LinhrsIn!AC215&gt;0,OphrsIn!AC214/LinhrsIn!AC215,0)</f>
        <v>0.99986559139785</v>
      </c>
      <c r="AD215" s="70" t="n">
        <f aca="false">IF(LinhrsIn!AD215&gt;0,OphrsIn!AD214/LinhrsIn!AD215,0)</f>
        <v>0.98697409791885</v>
      </c>
      <c r="AE215" s="70" t="n">
        <f aca="false">IF(LinhrsIn!AE215&gt;0,OphrsIn!AE214/LinhrsIn!AE215,0)</f>
        <v>0.983984294108511</v>
      </c>
      <c r="AF215" s="70"/>
      <c r="AG215" s="70"/>
      <c r="AH215" s="70"/>
      <c r="AI215" s="70"/>
      <c r="AJ215" s="70"/>
      <c r="AK215" s="70"/>
      <c r="AL215" s="70"/>
      <c r="AM215" s="70"/>
      <c r="AN215" s="70"/>
      <c r="AO215" s="70" t="n">
        <f aca="false">AVERAGE(E215:P215)</f>
        <v>0.953371575789883</v>
      </c>
      <c r="AP215" s="70" t="n">
        <f aca="false">AVERAGE(Q215:AB215)</f>
        <v>0.997048494933272</v>
      </c>
      <c r="AQ215" s="70" t="n">
        <f aca="false">AVERAGE(AC215:AN215)</f>
        <v>0.990274661141737</v>
      </c>
      <c r="AR215" s="70" t="n">
        <f aca="false">AVERAGE(E215:G215)</f>
        <v>0.966009794226664</v>
      </c>
      <c r="AS215" s="70" t="n">
        <f aca="false">AVERAGE(H215:J215)</f>
        <v>0.88957498055287</v>
      </c>
      <c r="AT215" s="70" t="n">
        <f aca="false">AVERAGE(K215:M215)</f>
        <v>0.962057972515514</v>
      </c>
      <c r="AU215" s="70" t="n">
        <f aca="false">AVERAGE(N215:P215)</f>
        <v>0.995843555864482</v>
      </c>
      <c r="AV215" s="70" t="n">
        <f aca="false">AVERAGE(Q215:S215)</f>
        <v>0.995831387774389</v>
      </c>
      <c r="AW215" s="70" t="n">
        <f aca="false">AVERAGE(T215:V215)</f>
        <v>0.999860335195531</v>
      </c>
      <c r="AX215" s="70" t="n">
        <f aca="false">AVERAGE(W215:Y215)</f>
        <v>0.998870639827121</v>
      </c>
      <c r="AY215" s="70" t="n">
        <f aca="false">AVERAGE(Z215:AB215)</f>
        <v>0.993631616936048</v>
      </c>
      <c r="AZ215" s="70" t="n">
        <f aca="false">AVERAGE(AC215:AE215)</f>
        <v>0.990274661141737</v>
      </c>
    </row>
    <row r="216" customFormat="false" ht="12.75" hidden="true" customHeight="false" outlineLevel="0" collapsed="false">
      <c r="A216" s="69" t="s">
        <v>12</v>
      </c>
      <c r="B216" s="69" t="n">
        <v>1</v>
      </c>
      <c r="C216" s="69" t="n">
        <v>206</v>
      </c>
      <c r="D216" s="70" t="n">
        <f aca="false">OphrsIn!D215/LinhrsIn!D216</f>
        <v>0.983407527316876</v>
      </c>
      <c r="E216" s="70" t="n">
        <f aca="false">OphrsIn!E215/LinhrsIn!E216</f>
        <v>0.998790159967738</v>
      </c>
      <c r="F216" s="70" t="n">
        <f aca="false">OphrsIn!F215/LinhrsIn!F216</f>
        <v>0.997836434443964</v>
      </c>
      <c r="G216" s="70" t="n">
        <f aca="false">OphrsIn!G215/LinhrsIn!G216</f>
        <v>0.99915611814346</v>
      </c>
      <c r="H216" s="70" t="n">
        <f aca="false">OphrsIn!H215/LinhrsIn!H216</f>
        <v>0.707694512107752</v>
      </c>
      <c r="I216" s="70" t="n">
        <v>0.994353320785157</v>
      </c>
      <c r="J216" s="70" t="n">
        <f aca="false">OphrsIn!J215/LinhrsIn!J216</f>
        <v>0.863453257396861</v>
      </c>
      <c r="K216" s="70" t="n">
        <f aca="false">OphrsIn!K215/LinhrsIn!K216</f>
        <v>0.183435241801001</v>
      </c>
      <c r="L216" s="70" t="n">
        <f aca="false">OphrsIn!L215/LinhrsIn!L216</f>
        <v>0.905678276189186</v>
      </c>
      <c r="M216" s="70" t="n">
        <f aca="false">OphrsIn!M215/LinhrsIn!M216</f>
        <v>0.960606904231626</v>
      </c>
      <c r="N216" s="70" t="n">
        <f aca="false">OphrsIn!N215/LinhrsIn!N216</f>
        <v>0.919639080783872</v>
      </c>
      <c r="O216" s="70" t="n">
        <f aca="false">OphrsIn!O215/LinhrsIn!O216</f>
        <v>0.988448155880306</v>
      </c>
      <c r="P216" s="70" t="n">
        <f aca="false">OphrsIn!P215/LinhrsIn!P216</f>
        <v>0.936147331630596</v>
      </c>
      <c r="Q216" s="70" t="n">
        <f aca="false">OphrsIn!Q215/LinhrsIn!Q216</f>
        <v>0.681054753107155</v>
      </c>
      <c r="R216" s="70" t="n">
        <f aca="false">OphrsIn!R215/LinhrsIn!R216</f>
        <v>0.800061143381229</v>
      </c>
      <c r="S216" s="70" t="n">
        <f aca="false">OphrsIn!S215/LinhrsIn!S216</f>
        <v>0.994349522400108</v>
      </c>
      <c r="T216" s="70" t="n">
        <f aca="false">OphrsIn!T215/LinhrsIn!T216</f>
        <v>0.961077008928572</v>
      </c>
      <c r="U216" s="70" t="n">
        <f aca="false">OphrsIn!U215/LinhrsIn!U216</f>
        <v>0.967160161507403</v>
      </c>
      <c r="V216" s="70" t="n">
        <f aca="false">OphrsIn!V215/LinhrsIn!V216</f>
        <v>0.910913140311804</v>
      </c>
      <c r="W216" s="70" t="n">
        <f aca="false">OphrsIn!W215/LinhrsIn!W216</f>
        <v>0.989315661347038</v>
      </c>
      <c r="X216" s="70" t="n">
        <f aca="false">OphrsIn!X215/LinhrsIn!X216</f>
        <v>0.9997308934338</v>
      </c>
      <c r="Y216" s="70" t="n">
        <f aca="false">OphrsIn!Y215/LinhrsIn!Y216</f>
        <v>0.914504881450488</v>
      </c>
      <c r="Z216" s="70" t="n">
        <f aca="false">OphrsIn!Z215/LinhrsIn!Z216</f>
        <v>0.99757999462221</v>
      </c>
      <c r="AA216" s="70" t="n">
        <f aca="false">OphrsIn!AA215/LinhrsIn!AA216</f>
        <v>0.999861111111111</v>
      </c>
      <c r="AB216" s="70" t="n">
        <f aca="false">OphrsIn!AB215/LinhrsIn!AB216</f>
        <v>0.987624428302395</v>
      </c>
      <c r="AC216" s="70" t="n">
        <f aca="false">IF(LinhrsIn!AC216&gt;0,OphrsIn!AC215/LinhrsIn!AC216,0)</f>
        <v>1</v>
      </c>
      <c r="AD216" s="70" t="n">
        <f aca="false">IF(LinhrsIn!AD216&gt;0,OphrsIn!AD215/LinhrsIn!AD216,0)</f>
        <v>0.981977956508788</v>
      </c>
      <c r="AE216" s="70" t="n">
        <f aca="false">IF(LinhrsIn!AE216&gt;0,OphrsIn!AE215/LinhrsIn!AE216,0)</f>
        <v>0.984400729624597</v>
      </c>
      <c r="AF216" s="70"/>
      <c r="AG216" s="70"/>
      <c r="AH216" s="70"/>
      <c r="AI216" s="70"/>
      <c r="AJ216" s="70"/>
      <c r="AK216" s="70"/>
      <c r="AL216" s="70"/>
      <c r="AM216" s="70"/>
      <c r="AN216" s="70"/>
      <c r="AO216" s="70" t="n">
        <f aca="false">AVERAGE(E216:P216)</f>
        <v>0.871269899446793</v>
      </c>
      <c r="AP216" s="70" t="n">
        <f aca="false">AVERAGE(Q216:AB216)</f>
        <v>0.933602724991943</v>
      </c>
      <c r="AQ216" s="70" t="n">
        <f aca="false">AVERAGE(AC216:AN216)</f>
        <v>0.988792895377795</v>
      </c>
      <c r="AR216" s="70" t="n">
        <f aca="false">AVERAGE(E216:G216)</f>
        <v>0.998594237518387</v>
      </c>
      <c r="AS216" s="70" t="n">
        <f aca="false">AVERAGE(H216:J216)</f>
        <v>0.85516703009659</v>
      </c>
      <c r="AT216" s="70" t="n">
        <f aca="false">AVERAGE(K216:M216)</f>
        <v>0.683240140740604</v>
      </c>
      <c r="AU216" s="70" t="n">
        <f aca="false">AVERAGE(N216:P216)</f>
        <v>0.948078189431591</v>
      </c>
      <c r="AV216" s="70" t="n">
        <f aca="false">AVERAGE(Q216:S216)</f>
        <v>0.825155139629497</v>
      </c>
      <c r="AW216" s="70" t="n">
        <f aca="false">AVERAGE(T216:V216)</f>
        <v>0.946383436915926</v>
      </c>
      <c r="AX216" s="70" t="n">
        <f aca="false">AVERAGE(W216:Y216)</f>
        <v>0.967850478743775</v>
      </c>
      <c r="AY216" s="70" t="n">
        <f aca="false">AVERAGE(Z216:AB216)</f>
        <v>0.995021844678572</v>
      </c>
      <c r="AZ216" s="70" t="n">
        <f aca="false">AVERAGE(AC216:AE216)</f>
        <v>0.988792895377795</v>
      </c>
    </row>
    <row r="217" customFormat="false" ht="12.75" hidden="true" customHeight="false" outlineLevel="0" collapsed="false">
      <c r="A217" s="69" t="s">
        <v>12</v>
      </c>
      <c r="B217" s="69" t="n">
        <v>1</v>
      </c>
      <c r="C217" s="69" t="n">
        <v>207</v>
      </c>
      <c r="D217" s="70" t="n">
        <f aca="false">OphrsIn!D216/LinhrsIn!D217</f>
        <v>0.907864562255497</v>
      </c>
      <c r="E217" s="70" t="n">
        <f aca="false">OphrsIn!E216/LinhrsIn!E217</f>
        <v>0.893817204301075</v>
      </c>
      <c r="F217" s="70" t="n">
        <f aca="false">OphrsIn!F216/LinhrsIn!F217</f>
        <v>0.808851088366729</v>
      </c>
      <c r="G217" s="70" t="n">
        <f aca="false">OphrsIn!G216/LinhrsIn!G217</f>
        <v>0.981715893108298</v>
      </c>
      <c r="H217" s="70" t="n">
        <f aca="false">OphrsIn!H216/LinhrsIn!H217</f>
        <v>0.907668452213138</v>
      </c>
      <c r="I217" s="70" t="n">
        <v>0.973111051357892</v>
      </c>
      <c r="J217" s="70" t="n">
        <f aca="false">OphrsIn!J216/LinhrsIn!J217</f>
        <v>0.928601194610363</v>
      </c>
      <c r="K217" s="70" t="n">
        <f aca="false">OphrsIn!K216/LinhrsIn!K217</f>
        <v>0.998043599776411</v>
      </c>
      <c r="L217" s="70" t="n">
        <f aca="false">OphrsIn!L216/LinhrsIn!L217</f>
        <v>0.955498444474503</v>
      </c>
      <c r="M217" s="70" t="n">
        <f aca="false">OphrsIn!M216/LinhrsIn!M217</f>
        <v>0.996624947264801</v>
      </c>
      <c r="N217" s="70" t="n">
        <f aca="false">OphrsIn!N216/LinhrsIn!N217</f>
        <v>0.970568381260969</v>
      </c>
      <c r="O217" s="70" t="n">
        <f aca="false">OphrsIn!O216/LinhrsIn!O217</f>
        <v>0.928034521158129</v>
      </c>
      <c r="P217" s="70" t="n">
        <f aca="false">OphrsIn!P216/LinhrsIn!P217</f>
        <v>0.609975799946222</v>
      </c>
      <c r="Q217" s="70" t="n">
        <f aca="false">OphrsIn!Q216/LinhrsIn!Q217</f>
        <v>0.997979525862069</v>
      </c>
      <c r="R217" s="70" t="n">
        <f aca="false">OphrsIn!R216/LinhrsIn!R217</f>
        <v>0.822232156161526</v>
      </c>
      <c r="S217" s="70" t="n">
        <f aca="false">OphrsIn!S216/LinhrsIn!S217</f>
        <v>0.989371720704964</v>
      </c>
      <c r="T217" s="70" t="n">
        <f aca="false">OphrsIn!T216/LinhrsIn!T217</f>
        <v>0.970201454952434</v>
      </c>
      <c r="U217" s="70" t="n">
        <f aca="false">OphrsIn!U216/LinhrsIn!U217</f>
        <v>0.899189189189189</v>
      </c>
      <c r="V217" s="70" t="n">
        <f aca="false">OphrsIn!V216/LinhrsIn!V217</f>
        <v>0.944219774090085</v>
      </c>
      <c r="W217" s="70" t="n">
        <f aca="false">OphrsIn!W216/LinhrsIn!W217</f>
        <v>0.979304747734343</v>
      </c>
      <c r="X217" s="70" t="n">
        <f aca="false">OphrsIn!X216/LinhrsIn!X217</f>
        <v>0.608127043437646</v>
      </c>
      <c r="Y217" s="70" t="n">
        <f aca="false">OphrsIn!Y216/LinhrsIn!Y217</f>
        <v>0.413174491941135</v>
      </c>
      <c r="Z217" s="70" t="n">
        <f aca="false">OphrsIn!Z216/LinhrsIn!Z217</f>
        <v>0.82844850766335</v>
      </c>
      <c r="AA217" s="70" t="n">
        <f aca="false">OphrsIn!AA216/LinhrsIn!AA217</f>
        <v>0.924989581886373</v>
      </c>
      <c r="AB217" s="70" t="n">
        <f aca="false">OphrsIn!AB216/LinhrsIn!AB217</f>
        <v>0.844300901628314</v>
      </c>
      <c r="AC217" s="70" t="n">
        <f aca="false">IF(LinhrsIn!AC217&gt;0,OphrsIn!AC216/LinhrsIn!AC217,0)</f>
        <v>0</v>
      </c>
      <c r="AD217" s="70" t="n">
        <f aca="false">IF(LinhrsIn!AD217&gt;0,OphrsIn!AD216/LinhrsIn!AD217,0)</f>
        <v>0</v>
      </c>
      <c r="AE217" s="70" t="n">
        <f aca="false">IF(LinhrsIn!AE217&gt;0,OphrsIn!AE216/LinhrsIn!AE217,0)</f>
        <v>0</v>
      </c>
      <c r="AF217" s="70"/>
      <c r="AG217" s="70"/>
      <c r="AH217" s="70"/>
      <c r="AI217" s="70"/>
      <c r="AJ217" s="70"/>
      <c r="AK217" s="70"/>
      <c r="AL217" s="70"/>
      <c r="AM217" s="70"/>
      <c r="AN217" s="70"/>
      <c r="AO217" s="70" t="n">
        <f aca="false">AVERAGE(E217:P217)</f>
        <v>0.912709214819878</v>
      </c>
      <c r="AP217" s="70" t="n">
        <f aca="false">AVERAGE(Q217:AB217)</f>
        <v>0.851794924604286</v>
      </c>
      <c r="AQ217" s="70" t="n">
        <f aca="false">AVERAGE(AC217:AN217)</f>
        <v>0</v>
      </c>
      <c r="AR217" s="70" t="n">
        <f aca="false">AVERAGE(E217:G217)</f>
        <v>0.894794728592034</v>
      </c>
      <c r="AS217" s="70" t="n">
        <f aca="false">AVERAGE(H217:J217)</f>
        <v>0.936460232727131</v>
      </c>
      <c r="AT217" s="70" t="n">
        <f aca="false">AVERAGE(K217:M217)</f>
        <v>0.983388997171905</v>
      </c>
      <c r="AU217" s="70" t="n">
        <f aca="false">AVERAGE(N217:P217)</f>
        <v>0.83619290078844</v>
      </c>
      <c r="AV217" s="70" t="n">
        <f aca="false">AVERAGE(Q217:S217)</f>
        <v>0.93652780090952</v>
      </c>
      <c r="AW217" s="70" t="n">
        <f aca="false">AVERAGE(T217:V217)</f>
        <v>0.93787013941057</v>
      </c>
      <c r="AX217" s="70" t="n">
        <f aca="false">AVERAGE(W217:Y217)</f>
        <v>0.666868761037708</v>
      </c>
      <c r="AY217" s="70" t="n">
        <f aca="false">AVERAGE(Z217:AB217)</f>
        <v>0.865912997059346</v>
      </c>
      <c r="AZ217" s="70" t="n">
        <f aca="false">AVERAGE(AC217:AE217)</f>
        <v>0</v>
      </c>
    </row>
    <row r="218" customFormat="false" ht="12.75" hidden="true" customHeight="false" outlineLevel="0" collapsed="false">
      <c r="A218" s="69" t="s">
        <v>12</v>
      </c>
      <c r="B218" s="69" t="n">
        <v>1</v>
      </c>
      <c r="C218" s="69" t="n">
        <v>208</v>
      </c>
      <c r="D218" s="70" t="n">
        <f aca="false">OphrsIn!D217/LinhrsIn!D218</f>
        <v>0.998246324025361</v>
      </c>
      <c r="E218" s="70" t="n">
        <f aca="false">OphrsIn!E217/LinhrsIn!E218</f>
        <v>0.998790159967738</v>
      </c>
      <c r="F218" s="70" t="n">
        <f aca="false">OphrsIn!F217/LinhrsIn!F218</f>
        <v>0.998703543647364</v>
      </c>
      <c r="G218" s="70" t="n">
        <f aca="false">OphrsIn!G217/LinhrsIn!G218</f>
        <v>0.982981715893108</v>
      </c>
      <c r="H218" s="70" t="n">
        <f aca="false">OphrsIn!H217/LinhrsIn!H218</f>
        <v>0.674802483069978</v>
      </c>
      <c r="I218" s="70" t="n">
        <v>0.984131253362023</v>
      </c>
      <c r="J218" s="70" t="n">
        <f aca="false">OphrsIn!J217/LinhrsIn!J218</f>
        <v>0.996524398720979</v>
      </c>
      <c r="K218" s="70" t="n">
        <f aca="false">OphrsIn!K217/LinhrsIn!K218</f>
        <v>0.998369122044034</v>
      </c>
      <c r="L218" s="70" t="n">
        <f aca="false">OphrsIn!L217/LinhrsIn!L218</f>
        <v>0.949540043290043</v>
      </c>
      <c r="M218" s="70" t="n">
        <f aca="false">OphrsIn!M217/LinhrsIn!M218</f>
        <v>0.937935843793584</v>
      </c>
      <c r="N218" s="70" t="n">
        <f aca="false">OphrsIn!N217/LinhrsIn!N218</f>
        <v>0.976747329998648</v>
      </c>
      <c r="O218" s="70" t="n">
        <f aca="false">OphrsIn!O217/LinhrsIn!O218</f>
        <v>0.982434127979925</v>
      </c>
      <c r="P218" s="70" t="n">
        <f aca="false">OphrsIn!P217/LinhrsIn!P218</f>
        <v>0.878881570103509</v>
      </c>
      <c r="Q218" s="70" t="n">
        <f aca="false">OphrsIn!Q217/LinhrsIn!Q218</f>
        <v>0.998248922413793</v>
      </c>
      <c r="R218" s="70" t="n">
        <f aca="false">OphrsIn!R217/LinhrsIn!R218</f>
        <v>0.940930787589499</v>
      </c>
      <c r="S218" s="70" t="n">
        <f aca="false">OphrsIn!S217/LinhrsIn!S218</f>
        <v>0.992865796204065</v>
      </c>
      <c r="T218" s="70" t="n">
        <f aca="false">OphrsIn!T217/LinhrsIn!T218</f>
        <v>1</v>
      </c>
      <c r="U218" s="70" t="n">
        <f aca="false">OphrsIn!U217/LinhrsIn!U218</f>
        <v>0.986435160065111</v>
      </c>
      <c r="V218" s="70" t="n">
        <f aca="false">OphrsIn!V217/LinhrsIn!V218</f>
        <v>1</v>
      </c>
      <c r="W218" s="70" t="n">
        <f aca="false">OphrsIn!W217/LinhrsIn!W218</f>
        <v>0.992283741708407</v>
      </c>
      <c r="X218" s="70" t="n">
        <f aca="false">OphrsIn!X217/LinhrsIn!X218</f>
        <v>0.991925716592652</v>
      </c>
      <c r="Y218" s="70" t="n">
        <f aca="false">OphrsIn!Y217/LinhrsIn!Y218</f>
        <v>0.996375801505436</v>
      </c>
      <c r="Z218" s="70" t="n">
        <f aca="false">OphrsIn!Z217/LinhrsIn!Z218</f>
        <v>0.997444175410277</v>
      </c>
      <c r="AA218" s="70" t="n">
        <f aca="false">OphrsIn!AA217/LinhrsIn!AA218</f>
        <v>1</v>
      </c>
      <c r="AB218" s="70" t="n">
        <f aca="false">OphrsIn!AB217/LinhrsIn!AB218</f>
        <v>0.998653923812088</v>
      </c>
      <c r="AC218" s="70" t="n">
        <f aca="false">IF(LinhrsIn!AC218&gt;0,OphrsIn!AC217/LinhrsIn!AC218,0)</f>
        <v>0.998252688172043</v>
      </c>
      <c r="AD218" s="70" t="n">
        <f aca="false">IF(LinhrsIn!AD218&gt;0,OphrsIn!AD217/LinhrsIn!AD218,0)</f>
        <v>0.995229576624926</v>
      </c>
      <c r="AE218" s="70" t="n">
        <f aca="false">IF(LinhrsIn!AE218&gt;0,OphrsIn!AE217/LinhrsIn!AE218,0)</f>
        <v>0.969962039088297</v>
      </c>
      <c r="AF218" s="70"/>
      <c r="AG218" s="70"/>
      <c r="AH218" s="70"/>
      <c r="AI218" s="70"/>
      <c r="AJ218" s="70"/>
      <c r="AK218" s="70"/>
      <c r="AL218" s="70"/>
      <c r="AM218" s="70"/>
      <c r="AN218" s="70"/>
      <c r="AO218" s="70" t="n">
        <f aca="false">AVERAGE(E218:P218)</f>
        <v>0.946653465989244</v>
      </c>
      <c r="AP218" s="70" t="n">
        <f aca="false">AVERAGE(Q218:AB218)</f>
        <v>0.991263668775111</v>
      </c>
      <c r="AQ218" s="70" t="n">
        <f aca="false">AVERAGE(AC218:AN218)</f>
        <v>0.987814767961755</v>
      </c>
      <c r="AR218" s="70" t="n">
        <f aca="false">AVERAGE(E218:G218)</f>
        <v>0.993491806502737</v>
      </c>
      <c r="AS218" s="70" t="n">
        <f aca="false">AVERAGE(H218:J218)</f>
        <v>0.88515271171766</v>
      </c>
      <c r="AT218" s="70" t="n">
        <f aca="false">AVERAGE(K218:M218)</f>
        <v>0.961948336375887</v>
      </c>
      <c r="AU218" s="70" t="n">
        <f aca="false">AVERAGE(N218:P218)</f>
        <v>0.946021009360694</v>
      </c>
      <c r="AV218" s="70" t="n">
        <f aca="false">AVERAGE(Q218:S218)</f>
        <v>0.977348502069119</v>
      </c>
      <c r="AW218" s="70" t="n">
        <f aca="false">AVERAGE(T218:V218)</f>
        <v>0.99547838668837</v>
      </c>
      <c r="AX218" s="70" t="n">
        <f aca="false">AVERAGE(W218:Y218)</f>
        <v>0.993528419935498</v>
      </c>
      <c r="AY218" s="70" t="n">
        <f aca="false">AVERAGE(Z218:AB218)</f>
        <v>0.998699366407455</v>
      </c>
      <c r="AZ218" s="70" t="n">
        <f aca="false">AVERAGE(AC218:AE218)</f>
        <v>0.987814767961755</v>
      </c>
    </row>
    <row r="219" customFormat="false" ht="12.75" hidden="true" customHeight="false" outlineLevel="0" collapsed="false">
      <c r="A219" s="69" t="s">
        <v>12</v>
      </c>
      <c r="B219" s="69" t="n">
        <v>1</v>
      </c>
      <c r="C219" s="69" t="n">
        <v>209</v>
      </c>
      <c r="D219" s="70" t="n">
        <f aca="false">OphrsIn!D218/LinhrsIn!D219</f>
        <v>0.870093079724808</v>
      </c>
      <c r="E219" s="70" t="n">
        <f aca="false">OphrsIn!E218/LinhrsIn!E219</f>
        <v>0.769748351500471</v>
      </c>
      <c r="F219" s="70" t="n">
        <f aca="false">OphrsIn!F218/LinhrsIn!F219</f>
        <v>0.985325852395339</v>
      </c>
      <c r="G219" s="70" t="n">
        <f aca="false">OphrsIn!G218/LinhrsIn!G219</f>
        <v>0.989029535864979</v>
      </c>
      <c r="H219" s="70" t="n">
        <f aca="false">OphrsIn!H218/LinhrsIn!H219</f>
        <v>0.952776994643361</v>
      </c>
      <c r="I219" s="70" t="n">
        <v>0.981446625436946</v>
      </c>
      <c r="J219" s="70" t="n">
        <f aca="false">OphrsIn!J218/LinhrsIn!J219</f>
        <v>0.999027642728157</v>
      </c>
      <c r="K219" s="70" t="n">
        <f aca="false">OphrsIn!K218/LinhrsIn!K219</f>
        <v>0.974449578689862</v>
      </c>
      <c r="L219" s="70" t="n">
        <f aca="false">OphrsIn!L218/LinhrsIn!L219</f>
        <v>0.897876369538753</v>
      </c>
      <c r="M219" s="70" t="n">
        <f aca="false">OphrsIn!M218/LinhrsIn!M219</f>
        <v>0.972226099092812</v>
      </c>
      <c r="N219" s="70" t="n">
        <f aca="false">OphrsIn!N218/LinhrsIn!N219</f>
        <v>0.928300865800866</v>
      </c>
      <c r="O219" s="70" t="n">
        <f aca="false">OphrsIn!O218/LinhrsIn!O219</f>
        <v>0.95016010023667</v>
      </c>
      <c r="P219" s="70" t="n">
        <f aca="false">OphrsIn!P218/LinhrsIn!P219</f>
        <v>0.950127705336739</v>
      </c>
      <c r="Q219" s="70" t="n">
        <f aca="false">OphrsIn!Q218/LinhrsIn!Q219</f>
        <v>0.919046336206897</v>
      </c>
      <c r="R219" s="70" t="n">
        <f aca="false">OphrsIn!R218/LinhrsIn!R219</f>
        <v>0.972292566661701</v>
      </c>
      <c r="S219" s="70" t="n">
        <f aca="false">OphrsIn!S218/LinhrsIn!S219</f>
        <v>0.997578366742903</v>
      </c>
      <c r="T219" s="70" t="n">
        <f aca="false">OphrsIn!T218/LinhrsIn!T219</f>
        <v>0.9677734375</v>
      </c>
      <c r="U219" s="70" t="n">
        <f aca="false">OphrsIn!U218/LinhrsIn!U219</f>
        <v>0.958967391304348</v>
      </c>
      <c r="V219" s="70" t="n">
        <f aca="false">OphrsIn!V218/LinhrsIn!V219</f>
        <v>0.938892882818116</v>
      </c>
      <c r="W219" s="70" t="n">
        <f aca="false">OphrsIn!W218/LinhrsIn!W219</f>
        <v>0.968183049011644</v>
      </c>
      <c r="X219" s="70" t="n">
        <f aca="false">OphrsIn!X218/LinhrsIn!X219</f>
        <v>0.963401506996771</v>
      </c>
      <c r="Y219" s="70" t="n">
        <f aca="false">OphrsIn!Y218/LinhrsIn!Y219</f>
        <v>0.837024655244463</v>
      </c>
      <c r="Z219" s="70" t="n">
        <f aca="false">OphrsIn!Z218/LinhrsIn!Z219</f>
        <v>0.958400646203554</v>
      </c>
      <c r="AA219" s="70" t="n">
        <f aca="false">OphrsIn!AA218/LinhrsIn!AA219</f>
        <v>1</v>
      </c>
      <c r="AB219" s="70" t="n">
        <f aca="false">OphrsIn!AB218/LinhrsIn!AB219</f>
        <v>0.99273803119957</v>
      </c>
      <c r="AC219" s="70" t="n">
        <f aca="false">IF(LinhrsIn!AC219&gt;0,OphrsIn!AC218/LinhrsIn!AC219,0)</f>
        <v>0.984139784946237</v>
      </c>
      <c r="AD219" s="70" t="n">
        <f aca="false">IF(LinhrsIn!AD219&gt;0,OphrsIn!AD218/LinhrsIn!AD219,0)</f>
        <v>0.997467222884386</v>
      </c>
      <c r="AE219" s="70" t="n">
        <f aca="false">IF(LinhrsIn!AE219&gt;0,OphrsIn!AE218/LinhrsIn!AE219,0)</f>
        <v>0.896710550970773</v>
      </c>
      <c r="AF219" s="70"/>
      <c r="AG219" s="70"/>
      <c r="AH219" s="70"/>
      <c r="AI219" s="70"/>
      <c r="AJ219" s="70"/>
      <c r="AK219" s="70"/>
      <c r="AL219" s="70"/>
      <c r="AM219" s="70"/>
      <c r="AN219" s="70"/>
      <c r="AO219" s="70" t="n">
        <f aca="false">AVERAGE(E219:P219)</f>
        <v>0.945874643438746</v>
      </c>
      <c r="AP219" s="70" t="n">
        <f aca="false">AVERAGE(Q219:AB219)</f>
        <v>0.956191572490831</v>
      </c>
      <c r="AQ219" s="70" t="n">
        <f aca="false">AVERAGE(AC219:AN219)</f>
        <v>0.959439186267132</v>
      </c>
      <c r="AR219" s="70" t="n">
        <f aca="false">AVERAGE(E219:G219)</f>
        <v>0.91470124658693</v>
      </c>
      <c r="AS219" s="70" t="n">
        <f aca="false">AVERAGE(H219:J219)</f>
        <v>0.977750420936154</v>
      </c>
      <c r="AT219" s="70" t="n">
        <f aca="false">AVERAGE(K219:M219)</f>
        <v>0.948184015773809</v>
      </c>
      <c r="AU219" s="70" t="n">
        <f aca="false">AVERAGE(N219:P219)</f>
        <v>0.942862890458092</v>
      </c>
      <c r="AV219" s="70" t="n">
        <f aca="false">AVERAGE(Q219:S219)</f>
        <v>0.962972423203834</v>
      </c>
      <c r="AW219" s="70" t="n">
        <f aca="false">AVERAGE(T219:V219)</f>
        <v>0.955211237207488</v>
      </c>
      <c r="AX219" s="70" t="n">
        <f aca="false">AVERAGE(W219:Y219)</f>
        <v>0.922869737084292</v>
      </c>
      <c r="AY219" s="70" t="n">
        <f aca="false">AVERAGE(Z219:AB219)</f>
        <v>0.983712892467708</v>
      </c>
      <c r="AZ219" s="70" t="n">
        <f aca="false">AVERAGE(AC219:AE219)</f>
        <v>0.959439186267132</v>
      </c>
    </row>
    <row r="220" customFormat="false" ht="12.75" hidden="true" customHeight="false" outlineLevel="0" collapsed="false">
      <c r="A220" s="69" t="s">
        <v>14</v>
      </c>
      <c r="B220" s="69" t="n">
        <v>1</v>
      </c>
      <c r="C220" s="69" t="n">
        <v>210</v>
      </c>
      <c r="D220" s="70" t="n">
        <f aca="false">OphrsIn!D219/LinhrsIn!D220</f>
        <v>0.997162545601946</v>
      </c>
      <c r="E220" s="70" t="n">
        <f aca="false">OphrsIn!E219/LinhrsIn!E220</f>
        <v>0.998790159967738</v>
      </c>
      <c r="F220" s="70" t="n">
        <f aca="false">OphrsIn!F219/LinhrsIn!F220</f>
        <v>0.998850574712644</v>
      </c>
      <c r="G220" s="70" t="n">
        <f aca="false">OphrsIn!G219/LinhrsIn!G220</f>
        <v>1</v>
      </c>
      <c r="H220" s="70" t="n">
        <f aca="false">OphrsIn!H219/LinhrsIn!H220</f>
        <v>0.97130057398852</v>
      </c>
      <c r="I220" s="70" t="n">
        <v>0.948679956896552</v>
      </c>
      <c r="J220" s="70" t="n">
        <f aca="false">OphrsIn!J219/LinhrsIn!J220</f>
        <v>0.957591768631813</v>
      </c>
      <c r="K220" s="70" t="n">
        <f aca="false">OphrsIn!K219/LinhrsIn!K220</f>
        <v>0.937046004842615</v>
      </c>
      <c r="L220" s="70" t="n">
        <f aca="false">OphrsIn!L219/LinhrsIn!L220</f>
        <v>0.997706422018349</v>
      </c>
      <c r="M220" s="70" t="n">
        <f aca="false">OphrsIn!M219/LinhrsIn!M220</f>
        <v>0.947566063977747</v>
      </c>
      <c r="N220" s="70" t="n">
        <f aca="false">OphrsIn!N219/LinhrsIn!N220</f>
        <v>0.999595087056283</v>
      </c>
      <c r="O220" s="70" t="n">
        <f aca="false">OphrsIn!O219/LinhrsIn!O220</f>
        <v>0.999583275454924</v>
      </c>
      <c r="P220" s="70" t="n">
        <f aca="false">OphrsIn!P219/LinhrsIn!P220</f>
        <v>0.894220430107527</v>
      </c>
      <c r="Q220" s="70" t="n">
        <f aca="false">OphrsIn!Q219/LinhrsIn!Q220</f>
        <v>0.931438577586207</v>
      </c>
      <c r="R220" s="70" t="n">
        <f aca="false">OphrsIn!R219/LinhrsIn!R220</f>
        <v>0.850610664283587</v>
      </c>
      <c r="S220" s="70" t="n">
        <f aca="false">OphrsIn!S219/LinhrsIn!S220</f>
        <v>0.981299609847975</v>
      </c>
      <c r="T220" s="70" t="n">
        <f aca="false">OphrsIn!T219/LinhrsIn!T220</f>
        <v>0.890815042639452</v>
      </c>
      <c r="U220" s="70" t="n">
        <f aca="false">OphrsIn!U219/LinhrsIn!U220</f>
        <v>0.996763754045308</v>
      </c>
      <c r="V220" s="70" t="n">
        <f aca="false">OphrsIn!V219/LinhrsIn!V220</f>
        <v>0.994676379938358</v>
      </c>
      <c r="W220" s="70" t="n">
        <f aca="false">OphrsIn!W219/LinhrsIn!W220</f>
        <v>0.996370967741936</v>
      </c>
      <c r="X220" s="70" t="n">
        <f aca="false">OphrsIn!X219/LinhrsIn!X220</f>
        <v>0.921176946956404</v>
      </c>
      <c r="Y220" s="70" t="n">
        <f aca="false">OphrsIn!Y219/LinhrsIn!Y220</f>
        <v>0.980861244019139</v>
      </c>
      <c r="Z220" s="70" t="n">
        <f aca="false">OphrsIn!Z219/LinhrsIn!Z220</f>
        <v>0.904858573555285</v>
      </c>
      <c r="AA220" s="70" t="n">
        <f aca="false">OphrsIn!AA219/LinhrsIn!AA220</f>
        <v>0.927212112793444</v>
      </c>
      <c r="AB220" s="70" t="n">
        <f aca="false">OphrsIn!AB219/LinhrsIn!AB220</f>
        <v>1</v>
      </c>
      <c r="AC220" s="70" t="n">
        <f aca="false">IF(LinhrsIn!AC220&gt;0,OphrsIn!AC219/LinhrsIn!AC220,0)</f>
        <v>0.96491463906439</v>
      </c>
      <c r="AD220" s="70" t="n">
        <f aca="false">IF(LinhrsIn!AD220&gt;0,OphrsIn!AD219/LinhrsIn!AD220,0)</f>
        <v>0.883581631085855</v>
      </c>
      <c r="AE220" s="70" t="n">
        <f aca="false">IF(LinhrsIn!AE220&gt;0,OphrsIn!AE219/LinhrsIn!AE220,0)</f>
        <v>0.930967606850988</v>
      </c>
      <c r="AF220" s="70"/>
      <c r="AG220" s="70"/>
      <c r="AH220" s="70"/>
      <c r="AI220" s="70"/>
      <c r="AJ220" s="70"/>
      <c r="AK220" s="70"/>
      <c r="AL220" s="70"/>
      <c r="AM220" s="70"/>
      <c r="AN220" s="70"/>
      <c r="AO220" s="70" t="n">
        <f aca="false">AVERAGE(E220:P220)</f>
        <v>0.970910859804559</v>
      </c>
      <c r="AP220" s="70" t="n">
        <f aca="false">AVERAGE(Q220:AB220)</f>
        <v>0.948006989450591</v>
      </c>
      <c r="AQ220" s="70" t="n">
        <f aca="false">AVERAGE(AC220:AN220)</f>
        <v>0.926487959000411</v>
      </c>
      <c r="AR220" s="70" t="n">
        <f aca="false">AVERAGE(E220:G220)</f>
        <v>0.999213578226794</v>
      </c>
      <c r="AS220" s="70" t="n">
        <f aca="false">AVERAGE(H220:J220)</f>
        <v>0.959190766505628</v>
      </c>
      <c r="AT220" s="70" t="n">
        <f aca="false">AVERAGE(K220:M220)</f>
        <v>0.96077283027957</v>
      </c>
      <c r="AU220" s="70" t="n">
        <f aca="false">AVERAGE(N220:P220)</f>
        <v>0.964466264206245</v>
      </c>
      <c r="AV220" s="70" t="n">
        <f aca="false">AVERAGE(Q220:S220)</f>
        <v>0.921116283905923</v>
      </c>
      <c r="AW220" s="70" t="n">
        <f aca="false">AVERAGE(T220:V220)</f>
        <v>0.960751725541039</v>
      </c>
      <c r="AX220" s="70" t="n">
        <f aca="false">AVERAGE(W220:Y220)</f>
        <v>0.96613638623916</v>
      </c>
      <c r="AY220" s="70" t="n">
        <f aca="false">AVERAGE(Z220:AB220)</f>
        <v>0.944023562116243</v>
      </c>
      <c r="AZ220" s="70" t="n">
        <f aca="false">AVERAGE(AC220:AE220)</f>
        <v>0.926487959000411</v>
      </c>
    </row>
    <row r="221" customFormat="false" ht="12.75" hidden="true" customHeight="false" outlineLevel="0" collapsed="false">
      <c r="A221" s="69" t="s">
        <v>14</v>
      </c>
      <c r="B221" s="69" t="n">
        <v>1</v>
      </c>
      <c r="C221" s="69" t="n">
        <v>211</v>
      </c>
      <c r="D221" s="70" t="n">
        <f aca="false">OphrsIn!D220/LinhrsIn!D221</f>
        <v>0.915701589011581</v>
      </c>
      <c r="E221" s="70" t="n">
        <f aca="false">OphrsIn!E220/LinhrsIn!E221</f>
        <v>0.931451612903226</v>
      </c>
      <c r="F221" s="70" t="n">
        <f aca="false">OphrsIn!F220/LinhrsIn!F221</f>
        <v>0.997122302158273</v>
      </c>
      <c r="G221" s="70" t="n">
        <f aca="false">OphrsIn!G220/LinhrsIn!G221</f>
        <v>0.992695398100804</v>
      </c>
      <c r="H221" s="70" t="n">
        <f aca="false">OphrsIn!H220/LinhrsIn!H221</f>
        <v>0.996082820369334</v>
      </c>
      <c r="I221" s="70" t="n">
        <v>0.903390742734123</v>
      </c>
      <c r="J221" s="70" t="n">
        <f aca="false">OphrsIn!J220/LinhrsIn!J221</f>
        <v>0.985136824558967</v>
      </c>
      <c r="K221" s="70" t="n">
        <f aca="false">OphrsIn!K220/LinhrsIn!K221</f>
        <v>0.987758945386064</v>
      </c>
      <c r="L221" s="70" t="n">
        <f aca="false">OphrsIn!L220/LinhrsIn!L221</f>
        <v>0.98637712435932</v>
      </c>
      <c r="M221" s="70" t="n">
        <f aca="false">OphrsIn!M220/LinhrsIn!M221</f>
        <v>0.938316198944151</v>
      </c>
      <c r="N221" s="70" t="n">
        <f aca="false">OphrsIn!N220/LinhrsIn!N221</f>
        <v>0.991093117408907</v>
      </c>
      <c r="O221" s="70" t="n">
        <f aca="false">OphrsIn!O220/LinhrsIn!O221</f>
        <v>1</v>
      </c>
      <c r="P221" s="70" t="n">
        <f aca="false">OphrsIn!P220/LinhrsIn!P221</f>
        <v>0.944110312454159</v>
      </c>
      <c r="Q221" s="70" t="n">
        <f aca="false">OphrsIn!Q220/LinhrsIn!Q221</f>
        <v>0.997983599946229</v>
      </c>
      <c r="R221" s="70" t="n">
        <f aca="false">OphrsIn!R220/LinhrsIn!R221</f>
        <v>0.608495629504677</v>
      </c>
      <c r="S221" s="70" t="n">
        <f aca="false">OphrsIn!S220/LinhrsIn!S221</f>
        <v>0.909861428763622</v>
      </c>
      <c r="T221" s="70" t="n">
        <f aca="false">OphrsIn!T220/LinhrsIn!T221</f>
        <v>0.958904109589041</v>
      </c>
      <c r="U221" s="70" t="n">
        <f aca="false">OphrsIn!U220/LinhrsIn!U221</f>
        <v>0.990787269681742</v>
      </c>
      <c r="V221" s="70" t="n">
        <f aca="false">OphrsIn!V220/LinhrsIn!V221</f>
        <v>0.993273870448896</v>
      </c>
      <c r="W221" s="70" t="n">
        <f aca="false">OphrsIn!W220/LinhrsIn!W221</f>
        <v>0.980424366872006</v>
      </c>
      <c r="X221" s="70" t="n">
        <f aca="false">OphrsIn!X220/LinhrsIn!X221</f>
        <v>0.990198785201546</v>
      </c>
      <c r="Y221" s="70" t="n">
        <f aca="false">OphrsIn!Y220/LinhrsIn!Y221</f>
        <v>0.980953787095822</v>
      </c>
      <c r="Z221" s="70" t="n">
        <f aca="false">OphrsIn!Z220/LinhrsIn!Z221</f>
        <v>0.911406271395317</v>
      </c>
      <c r="AA221" s="70" t="n">
        <f aca="false">OphrsIn!AA220/LinhrsIn!AA221</f>
        <v>0.985939022692469</v>
      </c>
      <c r="AB221" s="70" t="n">
        <f aca="false">OphrsIn!AB220/LinhrsIn!AB221</f>
        <v>0.965060734270506</v>
      </c>
      <c r="AC221" s="70" t="n">
        <f aca="false">IF(LinhrsIn!AC221&gt;0,OphrsIn!AC220/LinhrsIn!AC221,0)</f>
        <v>0.997177419354839</v>
      </c>
      <c r="AD221" s="70" t="n">
        <f aca="false">IF(LinhrsIn!AD221&gt;0,OphrsIn!AD220/LinhrsIn!AD221,0)</f>
        <v>0.992835820895523</v>
      </c>
      <c r="AE221" s="70" t="n">
        <f aca="false">IF(LinhrsIn!AE221&gt;0,OphrsIn!AE220/LinhrsIn!AE221,0)</f>
        <v>0.928223183294484</v>
      </c>
      <c r="AF221" s="70"/>
      <c r="AG221" s="70"/>
      <c r="AH221" s="70"/>
      <c r="AI221" s="70"/>
      <c r="AJ221" s="70"/>
      <c r="AK221" s="70"/>
      <c r="AL221" s="70"/>
      <c r="AM221" s="70"/>
      <c r="AN221" s="70"/>
      <c r="AO221" s="70" t="n">
        <f aca="false">AVERAGE(E221:P221)</f>
        <v>0.971127949948111</v>
      </c>
      <c r="AP221" s="70" t="n">
        <f aca="false">AVERAGE(Q221:AB221)</f>
        <v>0.939440739621823</v>
      </c>
      <c r="AQ221" s="70" t="n">
        <f aca="false">AVERAGE(AC221:AN221)</f>
        <v>0.972745474514948</v>
      </c>
      <c r="AR221" s="70" t="n">
        <f aca="false">AVERAGE(E221:G221)</f>
        <v>0.973756437720768</v>
      </c>
      <c r="AS221" s="70" t="n">
        <f aca="false">AVERAGE(H221:J221)</f>
        <v>0.961536795887474</v>
      </c>
      <c r="AT221" s="70" t="n">
        <f aca="false">AVERAGE(K221:M221)</f>
        <v>0.970817422896512</v>
      </c>
      <c r="AU221" s="70" t="n">
        <f aca="false">AVERAGE(N221:P221)</f>
        <v>0.978401143287689</v>
      </c>
      <c r="AV221" s="70" t="n">
        <f aca="false">AVERAGE(Q221:S221)</f>
        <v>0.838780219404843</v>
      </c>
      <c r="AW221" s="70" t="n">
        <f aca="false">AVERAGE(T221:V221)</f>
        <v>0.980988416573226</v>
      </c>
      <c r="AX221" s="70" t="n">
        <f aca="false">AVERAGE(W221:Y221)</f>
        <v>0.983858979723124</v>
      </c>
      <c r="AY221" s="70" t="n">
        <f aca="false">AVERAGE(Z221:AB221)</f>
        <v>0.954135342786097</v>
      </c>
      <c r="AZ221" s="70" t="n">
        <f aca="false">AVERAGE(AC221:AE221)</f>
        <v>0.972745474514948</v>
      </c>
    </row>
    <row r="222" customFormat="false" ht="12.75" hidden="true" customHeight="false" outlineLevel="0" collapsed="false">
      <c r="A222" s="69" t="s">
        <v>12</v>
      </c>
      <c r="B222" s="69" t="n">
        <v>1</v>
      </c>
      <c r="C222" s="69" t="n">
        <v>212</v>
      </c>
      <c r="D222" s="70" t="n">
        <f aca="false">OphrsIn!D221/LinhrsIn!D222</f>
        <v>0.994729017434789</v>
      </c>
      <c r="E222" s="70" t="n">
        <f aca="false">OphrsIn!E221/LinhrsIn!E222</f>
        <v>1.00040338846309</v>
      </c>
      <c r="F222" s="70" t="n">
        <f aca="false">OphrsIn!F221/LinhrsIn!F222</f>
        <v>1</v>
      </c>
      <c r="G222" s="70" t="n">
        <f aca="false">OphrsIn!G221/LinhrsIn!G222</f>
        <v>1</v>
      </c>
      <c r="H222" s="70" t="n">
        <f aca="false">OphrsIn!H221/LinhrsIn!H222</f>
        <v>0.855225173210162</v>
      </c>
      <c r="I222" s="70" t="n">
        <v>1</v>
      </c>
      <c r="J222" s="70" t="n">
        <f aca="false">OphrsIn!J221/LinhrsIn!J222</f>
        <v>1.01764959104606</v>
      </c>
      <c r="K222" s="70" t="n">
        <f aca="false">OphrsIn!K221/LinhrsIn!K222</f>
        <v>0.952931461601982</v>
      </c>
      <c r="L222" s="70" t="n">
        <f aca="false">OphrsIn!L221/LinhrsIn!L222</f>
        <v>1</v>
      </c>
      <c r="M222" s="70" t="n">
        <f aca="false">OphrsIn!M221/LinhrsIn!M222</f>
        <v>1</v>
      </c>
      <c r="N222" s="70" t="n">
        <f aca="false">OphrsIn!N221/LinhrsIn!N222</f>
        <v>1</v>
      </c>
      <c r="O222" s="70" t="n">
        <f aca="false">OphrsIn!O221/LinhrsIn!O222</f>
        <v>0.87873315738297</v>
      </c>
      <c r="P222" s="70" t="n">
        <f aca="false">OphrsIn!P221/LinhrsIn!P222</f>
        <v>1</v>
      </c>
      <c r="Q222" s="70" t="n">
        <f aca="false">OphrsIn!Q221/LinhrsIn!Q222</f>
        <v>0.96617030504554</v>
      </c>
      <c r="R222" s="70" t="n">
        <f aca="false">OphrsIn!R221/LinhrsIn!R222</f>
        <v>0.781041388518024</v>
      </c>
      <c r="S222" s="70" t="n">
        <f aca="false">OphrsIn!S221/LinhrsIn!S222</f>
        <v>1</v>
      </c>
      <c r="T222" s="70" t="n">
        <f aca="false">OphrsIn!T221/LinhrsIn!T222</f>
        <v>0.995292733156811</v>
      </c>
      <c r="U222" s="70" t="n">
        <f aca="false">OphrsIn!U221/LinhrsIn!U222</f>
        <v>1</v>
      </c>
      <c r="V222" s="70" t="n">
        <f aca="false">OphrsIn!V221/LinhrsIn!V222</f>
        <v>0.99916189411929</v>
      </c>
      <c r="W222" s="70" t="n">
        <f aca="false">OphrsIn!W221/LinhrsIn!W222</f>
        <v>0.997038233710286</v>
      </c>
      <c r="X222" s="70" t="n">
        <f aca="false">OphrsIn!X221/LinhrsIn!X222</f>
        <v>0.891189606171336</v>
      </c>
      <c r="Y222" s="70" t="n">
        <f aca="false">OphrsIn!Y221/LinhrsIn!Y222</f>
        <v>0.998600419874038</v>
      </c>
      <c r="Z222" s="70" t="n">
        <f aca="false">OphrsIn!Z221/LinhrsIn!Z222</f>
        <v>0.936522911051213</v>
      </c>
      <c r="AA222" s="70" t="n">
        <f aca="false">OphrsIn!AA221/LinhrsIn!AA222</f>
        <v>1</v>
      </c>
      <c r="AB222" s="70" t="n">
        <f aca="false">OphrsIn!AB221/LinhrsIn!AB222</f>
        <v>0.990723312718473</v>
      </c>
      <c r="AC222" s="70" t="n">
        <f aca="false">IF(LinhrsIn!AC222&gt;0,OphrsIn!AC221/LinhrsIn!AC222,0)</f>
        <v>0.994757359860196</v>
      </c>
      <c r="AD222" s="70" t="n">
        <f aca="false">IF(LinhrsIn!AD222&gt;0,OphrsIn!AD221/LinhrsIn!AD222,0)</f>
        <v>0.989106103566632</v>
      </c>
      <c r="AE222" s="70" t="n">
        <f aca="false">IF(LinhrsIn!AE222&gt;0,OphrsIn!AE221/LinhrsIn!AE222,0)</f>
        <v>0.984336534158611</v>
      </c>
      <c r="AF222" s="70"/>
      <c r="AG222" s="70"/>
      <c r="AH222" s="70"/>
      <c r="AI222" s="70"/>
      <c r="AJ222" s="70"/>
      <c r="AK222" s="70"/>
      <c r="AL222" s="70"/>
      <c r="AM222" s="70"/>
      <c r="AN222" s="70"/>
      <c r="AO222" s="70" t="n">
        <f aca="false">AVERAGE(E222:P222)</f>
        <v>0.975411897642022</v>
      </c>
      <c r="AP222" s="70" t="n">
        <f aca="false">AVERAGE(Q222:AB222)</f>
        <v>0.962978400363751</v>
      </c>
      <c r="AQ222" s="70" t="n">
        <f aca="false">AVERAGE(AC222:AN222)</f>
        <v>0.989399999195146</v>
      </c>
      <c r="AR222" s="70" t="n">
        <f aca="false">AVERAGE(E222:G222)</f>
        <v>1.00013446282103</v>
      </c>
      <c r="AS222" s="70" t="n">
        <f aca="false">AVERAGE(H222:J222)</f>
        <v>0.957624921418741</v>
      </c>
      <c r="AT222" s="70" t="n">
        <f aca="false">AVERAGE(K222:M222)</f>
        <v>0.984310487200661</v>
      </c>
      <c r="AU222" s="70" t="n">
        <f aca="false">AVERAGE(N222:P222)</f>
        <v>0.959577719127657</v>
      </c>
      <c r="AV222" s="70" t="n">
        <f aca="false">AVERAGE(Q222:S222)</f>
        <v>0.915737231187855</v>
      </c>
      <c r="AW222" s="70" t="n">
        <f aca="false">AVERAGE(T222:V222)</f>
        <v>0.998151542425367</v>
      </c>
      <c r="AX222" s="70" t="n">
        <f aca="false">AVERAGE(W222:Y222)</f>
        <v>0.96227608658522</v>
      </c>
      <c r="AY222" s="70" t="n">
        <f aca="false">AVERAGE(Z222:AB222)</f>
        <v>0.975748741256562</v>
      </c>
      <c r="AZ222" s="70" t="n">
        <f aca="false">AVERAGE(AC222:AE222)</f>
        <v>0.989399999195146</v>
      </c>
    </row>
    <row r="223" customFormat="false" ht="12.75" hidden="true" customHeight="false" outlineLevel="0" collapsed="false">
      <c r="A223" s="69" t="s">
        <v>12</v>
      </c>
      <c r="B223" s="69" t="n">
        <v>1</v>
      </c>
      <c r="C223" s="69" t="n">
        <v>213</v>
      </c>
      <c r="D223" s="70" t="n">
        <f aca="false">OphrsIn!D222/LinhrsIn!D223</f>
        <v>0.929638100363245</v>
      </c>
      <c r="E223" s="70" t="n">
        <f aca="false">OphrsIn!E222/LinhrsIn!E223</f>
        <v>0.891248823766635</v>
      </c>
      <c r="F223" s="70" t="n">
        <f aca="false">OphrsIn!F222/LinhrsIn!F223</f>
        <v>0.887052737462279</v>
      </c>
      <c r="G223" s="70" t="n">
        <f aca="false">OphrsIn!G222/LinhrsIn!G223</f>
        <v>0.93828036322361</v>
      </c>
      <c r="H223" s="70" t="n">
        <f aca="false">OphrsIn!H222/LinhrsIn!H223</f>
        <v>0.827980014275518</v>
      </c>
      <c r="I223" s="70" t="n">
        <v>0.936342749020138</v>
      </c>
      <c r="J223" s="70" t="n">
        <f aca="false">OphrsIn!J222/LinhrsIn!J223</f>
        <v>0.94563216763415</v>
      </c>
      <c r="K223" s="70" t="n">
        <f aca="false">OphrsIn!K222/LinhrsIn!K223</f>
        <v>0.983893171806168</v>
      </c>
      <c r="L223" s="70" t="n">
        <f aca="false">OphrsIn!L222/LinhrsIn!L223</f>
        <v>0.999594758881535</v>
      </c>
      <c r="M223" s="70" t="n">
        <f aca="false">OphrsIn!M222/LinhrsIn!M223</f>
        <v>0.999860471605972</v>
      </c>
      <c r="N223" s="70" t="n">
        <f aca="false">OphrsIn!N222/LinhrsIn!N223</f>
        <v>0.99919072025897</v>
      </c>
      <c r="O223" s="70" t="n">
        <f aca="false">OphrsIn!O222/LinhrsIn!O223</f>
        <v>0.997774996523432</v>
      </c>
      <c r="P223" s="70" t="n">
        <f aca="false">OphrsIn!P222/LinhrsIn!P223</f>
        <v>0.978457738748628</v>
      </c>
      <c r="Q223" s="70" t="n">
        <f aca="false">OphrsIn!Q222/LinhrsIn!Q223</f>
        <v>0.854298399031347</v>
      </c>
      <c r="R223" s="70" t="n">
        <f aca="false">OphrsIn!R222/LinhrsIn!R223</f>
        <v>0.63043134776426</v>
      </c>
      <c r="S223" s="70" t="n">
        <f aca="false">OphrsIn!S222/LinhrsIn!S223</f>
        <v>0.852988909926968</v>
      </c>
      <c r="T223" s="70" t="n">
        <f aca="false">OphrsIn!T222/LinhrsIn!T223</f>
        <v>0.929254571026723</v>
      </c>
      <c r="U223" s="70" t="n">
        <f aca="false">OphrsIn!U222/LinhrsIn!U223</f>
        <v>0.999730965832661</v>
      </c>
      <c r="V223" s="70" t="n">
        <f aca="false">OphrsIn!V222/LinhrsIn!V223</f>
        <v>0.939787650181615</v>
      </c>
      <c r="W223" s="70" t="n">
        <f aca="false">OphrsIn!W222/LinhrsIn!W223</f>
        <v>0.99757934373319</v>
      </c>
      <c r="X223" s="70" t="n">
        <f aca="false">OphrsIn!X222/LinhrsIn!X223</f>
        <v>0.979380053908356</v>
      </c>
      <c r="Y223" s="70" t="n">
        <f aca="false">OphrsIn!Y222/LinhrsIn!Y223</f>
        <v>0.999440167949615</v>
      </c>
      <c r="Z223" s="70" t="n">
        <f aca="false">OphrsIn!Z222/LinhrsIn!Z223</f>
        <v>0.995563323474052</v>
      </c>
      <c r="AA223" s="70" t="n">
        <f aca="false">OphrsIn!AA222/LinhrsIn!AA223</f>
        <v>0.995501827382626</v>
      </c>
      <c r="AB223" s="70" t="n">
        <f aca="false">OphrsIn!AB222/LinhrsIn!AB223</f>
        <v>1</v>
      </c>
      <c r="AC223" s="70" t="n">
        <f aca="false">IF(LinhrsIn!AC223&gt;0,OphrsIn!AC222/LinhrsIn!AC223,0)</f>
        <v>0.999596774193548</v>
      </c>
      <c r="AD223" s="70" t="n">
        <f aca="false">IF(LinhrsIn!AD223&gt;0,OphrsIn!AD222/LinhrsIn!AD223,0)</f>
        <v>0.993739752571173</v>
      </c>
      <c r="AE223" s="70" t="n">
        <f aca="false">IF(LinhrsIn!AE223&gt;0,OphrsIn!AE222/LinhrsIn!AE223,0)</f>
        <v>0.983176643423851</v>
      </c>
      <c r="AF223" s="70"/>
      <c r="AG223" s="70"/>
      <c r="AH223" s="70"/>
      <c r="AI223" s="70"/>
      <c r="AJ223" s="70"/>
      <c r="AK223" s="70"/>
      <c r="AL223" s="70"/>
      <c r="AM223" s="70"/>
      <c r="AN223" s="70"/>
      <c r="AO223" s="70" t="n">
        <f aca="false">AVERAGE(E223:P223)</f>
        <v>0.948775726100586</v>
      </c>
      <c r="AP223" s="70" t="n">
        <f aca="false">AVERAGE(Q223:AB223)</f>
        <v>0.931163046684284</v>
      </c>
      <c r="AQ223" s="70" t="n">
        <f aca="false">AVERAGE(AC223:AN223)</f>
        <v>0.992171056729524</v>
      </c>
      <c r="AR223" s="70" t="n">
        <f aca="false">AVERAGE(E223:G223)</f>
        <v>0.905527308150841</v>
      </c>
      <c r="AS223" s="70" t="n">
        <f aca="false">AVERAGE(H223:J223)</f>
        <v>0.903318310309935</v>
      </c>
      <c r="AT223" s="70" t="n">
        <f aca="false">AVERAGE(K223:M223)</f>
        <v>0.994449467431225</v>
      </c>
      <c r="AU223" s="70" t="n">
        <f aca="false">AVERAGE(N223:P223)</f>
        <v>0.991807818510343</v>
      </c>
      <c r="AV223" s="70" t="n">
        <f aca="false">AVERAGE(Q223:S223)</f>
        <v>0.779239552240858</v>
      </c>
      <c r="AW223" s="70" t="n">
        <f aca="false">AVERAGE(T223:V223)</f>
        <v>0.956257729013666</v>
      </c>
      <c r="AX223" s="70" t="n">
        <f aca="false">AVERAGE(W223:Y223)</f>
        <v>0.992133188530387</v>
      </c>
      <c r="AY223" s="70" t="n">
        <f aca="false">AVERAGE(Z223:AB223)</f>
        <v>0.997021716952226</v>
      </c>
      <c r="AZ223" s="70" t="n">
        <f aca="false">AVERAGE(AC223:AE223)</f>
        <v>0.992171056729524</v>
      </c>
    </row>
    <row r="224" customFormat="false" ht="12.75" hidden="true" customHeight="false" outlineLevel="0" collapsed="false">
      <c r="A224" s="69" t="s">
        <v>12</v>
      </c>
      <c r="B224" s="69" t="n">
        <v>1</v>
      </c>
      <c r="C224" s="69" t="n">
        <v>214</v>
      </c>
      <c r="D224" s="70" t="n">
        <f aca="false">OphrsIn!D223/LinhrsIn!D224</f>
        <v>0.997031840259039</v>
      </c>
      <c r="E224" s="70" t="n">
        <f aca="false">OphrsIn!E223/LinhrsIn!E224</f>
        <v>0.997711054261478</v>
      </c>
      <c r="F224" s="70" t="n">
        <f aca="false">OphrsIn!F223/LinhrsIn!F224</f>
        <v>0.99710039869518</v>
      </c>
      <c r="G224" s="70" t="n">
        <f aca="false">OphrsIn!G223/LinhrsIn!G224</f>
        <v>0.894230769230769</v>
      </c>
      <c r="H224" s="70" t="n">
        <f aca="false">OphrsIn!H223/LinhrsIn!H224</f>
        <v>0.811884016569062</v>
      </c>
      <c r="I224" s="70" t="n">
        <v>0.999864901378006</v>
      </c>
      <c r="J224" s="70" t="n">
        <f aca="false">OphrsIn!J223/LinhrsIn!J224</f>
        <v>0.925925925925926</v>
      </c>
      <c r="K224" s="70" t="n">
        <f aca="false">OphrsIn!K223/LinhrsIn!K224</f>
        <v>0.990647778847476</v>
      </c>
      <c r="L224" s="70" t="n">
        <f aca="false">OphrsIn!L223/LinhrsIn!L224</f>
        <v>1</v>
      </c>
      <c r="M224" s="70" t="n">
        <f aca="false">OphrsIn!M223/LinhrsIn!M224</f>
        <v>1.00013956734124</v>
      </c>
      <c r="N224" s="70" t="n">
        <f aca="false">OphrsIn!N223/LinhrsIn!N224</f>
        <v>0.833110814419226</v>
      </c>
      <c r="O224" s="70" t="n">
        <f aca="false">OphrsIn!O223/LinhrsIn!O224</f>
        <v>0.996388387276011</v>
      </c>
      <c r="P224" s="70" t="n">
        <f aca="false">OphrsIn!P223/LinhrsIn!P224</f>
        <v>0.871216216216216</v>
      </c>
      <c r="Q224" s="70" t="n">
        <f aca="false">OphrsIn!Q223/LinhrsIn!Q224</f>
        <v>0.898077181659271</v>
      </c>
      <c r="R224" s="70" t="n">
        <f aca="false">OphrsIn!R223/LinhrsIn!R224</f>
        <v>0.837056896038129</v>
      </c>
      <c r="S224" s="70" t="n">
        <f aca="false">OphrsIn!S223/LinhrsIn!S224</f>
        <v>0.960569105691057</v>
      </c>
      <c r="T224" s="70" t="n">
        <f aca="false">OphrsIn!T223/LinhrsIn!T224</f>
        <v>1</v>
      </c>
      <c r="U224" s="70" t="n">
        <f aca="false">OphrsIn!U223/LinhrsIn!U224</f>
        <v>0.999730857219755</v>
      </c>
      <c r="V224" s="70" t="n">
        <f aca="false">OphrsIn!V223/LinhrsIn!V224</f>
        <v>0.992873113471213</v>
      </c>
      <c r="W224" s="70" t="n">
        <f aca="false">OphrsIn!W223/LinhrsIn!W224</f>
        <v>0.997042215649368</v>
      </c>
      <c r="X224" s="70" t="n">
        <f aca="false">OphrsIn!X223/LinhrsIn!X224</f>
        <v>0.999865374259559</v>
      </c>
      <c r="Y224" s="70" t="n">
        <f aca="false">OphrsIn!Y223/LinhrsIn!Y224</f>
        <v>1</v>
      </c>
      <c r="Z224" s="70" t="n">
        <f aca="false">OphrsIn!Z223/LinhrsIn!Z224</f>
        <v>0.936802474115907</v>
      </c>
      <c r="AA224" s="70" t="n">
        <f aca="false">OphrsIn!AA223/LinhrsIn!AA224</f>
        <v>0.950580988380232</v>
      </c>
      <c r="AB224" s="70" t="n">
        <f aca="false">OphrsIn!AB223/LinhrsIn!AB224</f>
        <v>0.910436035092314</v>
      </c>
      <c r="AC224" s="70" t="n">
        <f aca="false">IF(LinhrsIn!AC224&gt;0,OphrsIn!AC223/LinhrsIn!AC224,0)</f>
        <v>0.875853056483229</v>
      </c>
      <c r="AD224" s="70" t="n">
        <f aca="false">IF(LinhrsIn!AD224&gt;0,OphrsIn!AD223/LinhrsIn!AD224,0)</f>
        <v>0.990159534814373</v>
      </c>
      <c r="AE224" s="70" t="n">
        <f aca="false">IF(LinhrsIn!AE224&gt;0,OphrsIn!AE223/LinhrsIn!AE224,0)</f>
        <v>0.944418932310451</v>
      </c>
      <c r="AF224" s="70"/>
      <c r="AG224" s="70"/>
      <c r="AH224" s="70"/>
      <c r="AI224" s="70"/>
      <c r="AJ224" s="70"/>
      <c r="AK224" s="70"/>
      <c r="AL224" s="70"/>
      <c r="AM224" s="70"/>
      <c r="AN224" s="70"/>
      <c r="AO224" s="70" t="n">
        <f aca="false">AVERAGE(E224:P224)</f>
        <v>0.943184985846716</v>
      </c>
      <c r="AP224" s="70" t="n">
        <f aca="false">AVERAGE(Q224:AB224)</f>
        <v>0.9569195201314</v>
      </c>
      <c r="AQ224" s="70" t="n">
        <f aca="false">AVERAGE(AC224:AN224)</f>
        <v>0.936810507869351</v>
      </c>
      <c r="AR224" s="70" t="n">
        <f aca="false">AVERAGE(E224:G224)</f>
        <v>0.963014074062476</v>
      </c>
      <c r="AS224" s="70" t="n">
        <f aca="false">AVERAGE(H224:J224)</f>
        <v>0.912558281290998</v>
      </c>
      <c r="AT224" s="70" t="n">
        <f aca="false">AVERAGE(K224:M224)</f>
        <v>0.996929115396239</v>
      </c>
      <c r="AU224" s="70" t="n">
        <f aca="false">AVERAGE(N224:P224)</f>
        <v>0.900238472637151</v>
      </c>
      <c r="AV224" s="70" t="n">
        <f aca="false">AVERAGE(Q224:S224)</f>
        <v>0.898567727796153</v>
      </c>
      <c r="AW224" s="70" t="n">
        <f aca="false">AVERAGE(T224:V224)</f>
        <v>0.997534656896989</v>
      </c>
      <c r="AX224" s="70" t="n">
        <f aca="false">AVERAGE(W224:Y224)</f>
        <v>0.998969196636309</v>
      </c>
      <c r="AY224" s="70" t="n">
        <f aca="false">AVERAGE(Z224:AB224)</f>
        <v>0.932606499196151</v>
      </c>
      <c r="AZ224" s="70" t="n">
        <f aca="false">AVERAGE(AC224:AE224)</f>
        <v>0.936810507869351</v>
      </c>
    </row>
    <row r="225" customFormat="false" ht="12.75" hidden="true" customHeight="false" outlineLevel="0" collapsed="false">
      <c r="A225" s="69" t="s">
        <v>12</v>
      </c>
      <c r="B225" s="69" t="n">
        <v>1</v>
      </c>
      <c r="C225" s="69" t="n">
        <v>215</v>
      </c>
      <c r="D225" s="70" t="n">
        <f aca="false">OphrsIn!D224/LinhrsIn!D225</f>
        <v>0.975380061886183</v>
      </c>
      <c r="E225" s="70" t="n">
        <f aca="false">OphrsIn!E224/LinhrsIn!E225</f>
        <v>1</v>
      </c>
      <c r="F225" s="70" t="n">
        <f aca="false">OphrsIn!F224/LinhrsIn!F225</f>
        <v>0.996539792387543</v>
      </c>
      <c r="G225" s="70" t="n">
        <f aca="false">OphrsIn!G224/LinhrsIn!G225</f>
        <v>0.999858135905802</v>
      </c>
      <c r="H225" s="70" t="n">
        <f aca="false">OphrsIn!H224/LinhrsIn!H225</f>
        <v>1</v>
      </c>
      <c r="I225" s="70" t="n">
        <v>0.999324415619511</v>
      </c>
      <c r="J225" s="70" t="n">
        <f aca="false">OphrsIn!J224/LinhrsIn!J225</f>
        <v>0.999014500915106</v>
      </c>
      <c r="K225" s="70" t="n">
        <f aca="false">OphrsIn!K224/LinhrsIn!K225</f>
        <v>0.988717666483214</v>
      </c>
      <c r="L225" s="70" t="n">
        <f aca="false">OphrsIn!L224/LinhrsIn!L225</f>
        <v>0.998379473328832</v>
      </c>
      <c r="M225" s="70" t="n">
        <f aca="false">OphrsIn!M224/LinhrsIn!M225</f>
        <v>0.999860529986053</v>
      </c>
      <c r="N225" s="70" t="n">
        <f aca="false">OphrsIn!N224/LinhrsIn!N225</f>
        <v>0.999730349197789</v>
      </c>
      <c r="O225" s="70" t="n">
        <f aca="false">OphrsIn!O224/LinhrsIn!O225</f>
        <v>0.968886216744326</v>
      </c>
      <c r="P225" s="70" t="n">
        <f aca="false">OphrsIn!P224/LinhrsIn!P225</f>
        <v>0.844549125168237</v>
      </c>
      <c r="Q225" s="70" t="n">
        <f aca="false">OphrsIn!Q224/LinhrsIn!Q225</f>
        <v>0.928408020454851</v>
      </c>
      <c r="R225" s="70" t="n">
        <f aca="false">OphrsIn!R224/LinhrsIn!R225</f>
        <v>0.985814543825594</v>
      </c>
      <c r="S225" s="70" t="n">
        <f aca="false">OphrsIn!S224/LinhrsIn!S225</f>
        <v>1</v>
      </c>
      <c r="T225" s="70" t="n">
        <f aca="false">OphrsIn!T224/LinhrsIn!T225</f>
        <v>0.991976351351351</v>
      </c>
      <c r="U225" s="70" t="n">
        <f aca="false">OphrsIn!U224/LinhrsIn!U225</f>
        <v>0.968236877523553</v>
      </c>
      <c r="V225" s="70" t="n">
        <f aca="false">OphrsIn!V224/LinhrsIn!V225</f>
        <v>0.963088193857425</v>
      </c>
      <c r="W225" s="70" t="n">
        <f aca="false">OphrsIn!W224/LinhrsIn!W225</f>
        <v>0.983301912200377</v>
      </c>
      <c r="X225" s="70" t="n">
        <f aca="false">OphrsIn!X224/LinhrsIn!X225</f>
        <v>0.99488422186322</v>
      </c>
      <c r="Y225" s="70" t="n">
        <f aca="false">OphrsIn!Y224/LinhrsIn!Y225</f>
        <v>0.881874298540965</v>
      </c>
      <c r="Z225" s="70" t="n">
        <f aca="false">OphrsIn!Z224/LinhrsIn!Z225</f>
        <v>1</v>
      </c>
      <c r="AA225" s="70" t="n">
        <f aca="false">OphrsIn!AA224/LinhrsIn!AA225</f>
        <v>0.9965000699986</v>
      </c>
      <c r="AB225" s="70" t="n">
        <f aca="false">OphrsIn!AB224/LinhrsIn!AB225</f>
        <v>0.99986555525679</v>
      </c>
      <c r="AC225" s="70" t="n">
        <f aca="false">IF(LinhrsIn!AC225&gt;0,OphrsIn!AC224/LinhrsIn!AC225,0)</f>
        <v>0.99986559139785</v>
      </c>
      <c r="AD225" s="70" t="n">
        <f aca="false">IF(LinhrsIn!AD225&gt;0,OphrsIn!AD224/LinhrsIn!AD225,0)</f>
        <v>0.989707637231504</v>
      </c>
      <c r="AE225" s="70" t="n">
        <f aca="false">IF(LinhrsIn!AE225&gt;0,OphrsIn!AE224/LinhrsIn!AE225,0)</f>
        <v>0.985942450295634</v>
      </c>
      <c r="AF225" s="70"/>
      <c r="AG225" s="70"/>
      <c r="AH225" s="70"/>
      <c r="AI225" s="70"/>
      <c r="AJ225" s="70"/>
      <c r="AK225" s="70"/>
      <c r="AL225" s="70"/>
      <c r="AM225" s="70"/>
      <c r="AN225" s="70"/>
      <c r="AO225" s="70" t="n">
        <f aca="false">AVERAGE(E225:P225)</f>
        <v>0.982905017144701</v>
      </c>
      <c r="AP225" s="70" t="n">
        <f aca="false">AVERAGE(Q225:AB225)</f>
        <v>0.974495837072727</v>
      </c>
      <c r="AQ225" s="70" t="n">
        <f aca="false">AVERAGE(AC225:AN225)</f>
        <v>0.991838559641663</v>
      </c>
      <c r="AR225" s="70" t="n">
        <f aca="false">AVERAGE(E225:G225)</f>
        <v>0.998799309431115</v>
      </c>
      <c r="AS225" s="70" t="n">
        <f aca="false">AVERAGE(H225:J225)</f>
        <v>0.999446305511539</v>
      </c>
      <c r="AT225" s="70" t="n">
        <f aca="false">AVERAGE(K225:M225)</f>
        <v>0.995652556599366</v>
      </c>
      <c r="AU225" s="70" t="n">
        <f aca="false">AVERAGE(N225:P225)</f>
        <v>0.937721897036784</v>
      </c>
      <c r="AV225" s="70" t="n">
        <f aca="false">AVERAGE(Q225:S225)</f>
        <v>0.971407521426815</v>
      </c>
      <c r="AW225" s="70" t="n">
        <f aca="false">AVERAGE(T225:V225)</f>
        <v>0.974433807577443</v>
      </c>
      <c r="AX225" s="70" t="n">
        <f aca="false">AVERAGE(W225:Y225)</f>
        <v>0.953353477534854</v>
      </c>
      <c r="AY225" s="70" t="n">
        <f aca="false">AVERAGE(Z225:AB225)</f>
        <v>0.998788541751797</v>
      </c>
      <c r="AZ225" s="70" t="n">
        <f aca="false">AVERAGE(AC225:AE225)</f>
        <v>0.991838559641663</v>
      </c>
    </row>
    <row r="226" customFormat="false" ht="12.75" hidden="true" customHeight="false" outlineLevel="0" collapsed="false">
      <c r="A226" s="69" t="s">
        <v>12</v>
      </c>
      <c r="B226" s="69" t="n">
        <v>1</v>
      </c>
      <c r="C226" s="69" t="n">
        <v>216</v>
      </c>
      <c r="D226" s="70" t="n">
        <f aca="false">OphrsIn!D225/LinhrsIn!D226</f>
        <v>0.493527508090615</v>
      </c>
      <c r="E226" s="70" t="n">
        <f aca="false">OphrsIn!E225/LinhrsIn!E226</f>
        <v>0.98758769562871</v>
      </c>
      <c r="F226" s="70" t="n">
        <f aca="false">OphrsIn!F225/LinhrsIn!F226</f>
        <v>0.997122302158273</v>
      </c>
      <c r="G226" s="70" t="n">
        <f aca="false">OphrsIn!G225/LinhrsIn!G226</f>
        <v>0.999858075503832</v>
      </c>
      <c r="H226" s="70" t="n">
        <f aca="false">OphrsIn!H225/LinhrsIn!H226</f>
        <v>0.771456665261975</v>
      </c>
      <c r="I226" s="70" t="n">
        <v>0.995810810810811</v>
      </c>
      <c r="J226" s="70" t="n">
        <f aca="false">OphrsIn!J225/LinhrsIn!J226</f>
        <v>0.98887323943662</v>
      </c>
      <c r="K226" s="70" t="n">
        <f aca="false">OphrsIn!K225/LinhrsIn!K226</f>
        <v>0.865667499306134</v>
      </c>
      <c r="L226" s="70" t="n">
        <f aca="false">OphrsIn!L225/LinhrsIn!L226</f>
        <v>1.00013493455674</v>
      </c>
      <c r="M226" s="70" t="n">
        <f aca="false">OphrsIn!M225/LinhrsIn!M226</f>
        <v>0.999860471605972</v>
      </c>
      <c r="N226" s="70" t="n">
        <f aca="false">OphrsIn!N225/LinhrsIn!N226</f>
        <v>0.999865120043162</v>
      </c>
      <c r="O226" s="70" t="n">
        <f aca="false">OphrsIn!O225/LinhrsIn!O226</f>
        <v>0.943540536782089</v>
      </c>
      <c r="P226" s="70" t="n">
        <f aca="false">OphrsIn!P225/LinhrsIn!P226</f>
        <v>0.999731182795699</v>
      </c>
      <c r="Q226" s="70" t="n">
        <f aca="false">OphrsIn!Q225/LinhrsIn!Q226</f>
        <v>0.970821567836493</v>
      </c>
      <c r="R226" s="70" t="n">
        <f aca="false">OphrsIn!R225/LinhrsIn!R226</f>
        <v>0.989713774597496</v>
      </c>
      <c r="S226" s="70" t="n">
        <f aca="false">OphrsIn!S225/LinhrsIn!S226</f>
        <v>1.00013457139012</v>
      </c>
      <c r="T226" s="70" t="n">
        <f aca="false">OphrsIn!T225/LinhrsIn!T226</f>
        <v>0.996481351161154</v>
      </c>
      <c r="U226" s="70" t="n">
        <f aca="false">OphrsIn!U225/LinhrsIn!U226</f>
        <v>0.997038233710286</v>
      </c>
      <c r="V226" s="70" t="n">
        <f aca="false">OphrsIn!V225/LinhrsIn!V226</f>
        <v>0.987274507061949</v>
      </c>
      <c r="W226" s="70" t="n">
        <f aca="false">OphrsIn!W225/LinhrsIn!W226</f>
        <v>0.995961771436263</v>
      </c>
      <c r="X226" s="70" t="n">
        <f aca="false">OphrsIn!X225/LinhrsIn!X226</f>
        <v>0.983306408185245</v>
      </c>
      <c r="Y226" s="70" t="n">
        <f aca="false">OphrsIn!Y225/LinhrsIn!Y226</f>
        <v>0.995242093478869</v>
      </c>
      <c r="Z226" s="70" t="n">
        <f aca="false">OphrsIn!Z225/LinhrsIn!Z226</f>
        <v>0.979427188382412</v>
      </c>
      <c r="AA226" s="70" t="n">
        <f aca="false">OphrsIn!AA225/LinhrsIn!AA226</f>
        <v>0.961780764384712</v>
      </c>
      <c r="AB226" s="70" t="n">
        <f aca="false">OphrsIn!AB225/LinhrsIn!AB226</f>
        <v>1</v>
      </c>
      <c r="AC226" s="70" t="n">
        <f aca="false">IF(LinhrsIn!AC226&gt;0,OphrsIn!AC225/LinhrsIn!AC226,0)</f>
        <v>0.963167092351123</v>
      </c>
      <c r="AD226" s="70" t="n">
        <f aca="false">IF(LinhrsIn!AD226&gt;0,OphrsIn!AD225/LinhrsIn!AD226,0)</f>
        <v>0.907510118423025</v>
      </c>
      <c r="AE226" s="70" t="n">
        <f aca="false">IF(LinhrsIn!AE226&gt;0,OphrsIn!AE225/LinhrsIn!AE226,0)</f>
        <v>0.953215325494221</v>
      </c>
      <c r="AF226" s="70"/>
      <c r="AG226" s="70"/>
      <c r="AH226" s="70"/>
      <c r="AI226" s="70"/>
      <c r="AJ226" s="70"/>
      <c r="AK226" s="70"/>
      <c r="AL226" s="70"/>
      <c r="AM226" s="70"/>
      <c r="AN226" s="70"/>
      <c r="AO226" s="70" t="n">
        <f aca="false">AVERAGE(E226:P226)</f>
        <v>0.962459044490835</v>
      </c>
      <c r="AP226" s="70" t="n">
        <f aca="false">AVERAGE(Q226:AB226)</f>
        <v>0.988098519302084</v>
      </c>
      <c r="AQ226" s="70" t="n">
        <f aca="false">AVERAGE(AC226:AN226)</f>
        <v>0.941297512089456</v>
      </c>
      <c r="AR226" s="70" t="n">
        <f aca="false">AVERAGE(E226:G226)</f>
        <v>0.994856024430272</v>
      </c>
      <c r="AS226" s="70" t="n">
        <f aca="false">AVERAGE(H226:J226)</f>
        <v>0.918713571836469</v>
      </c>
      <c r="AT226" s="70" t="n">
        <f aca="false">AVERAGE(K226:M226)</f>
        <v>0.955220968489615</v>
      </c>
      <c r="AU226" s="70" t="n">
        <f aca="false">AVERAGE(N226:P226)</f>
        <v>0.981045613206983</v>
      </c>
      <c r="AV226" s="70" t="n">
        <f aca="false">AVERAGE(Q226:S226)</f>
        <v>0.986889971274704</v>
      </c>
      <c r="AW226" s="70" t="n">
        <f aca="false">AVERAGE(T226:V226)</f>
        <v>0.993598030644463</v>
      </c>
      <c r="AX226" s="70" t="n">
        <f aca="false">AVERAGE(W226:Y226)</f>
        <v>0.991503424366793</v>
      </c>
      <c r="AY226" s="70" t="n">
        <f aca="false">AVERAGE(Z226:AB226)</f>
        <v>0.980402650922375</v>
      </c>
      <c r="AZ226" s="70" t="n">
        <f aca="false">AVERAGE(AC226:AE226)</f>
        <v>0.941297512089456</v>
      </c>
    </row>
    <row r="227" customFormat="false" ht="12.75" hidden="true" customHeight="false" outlineLevel="0" collapsed="false">
      <c r="A227" s="69" t="s">
        <v>12</v>
      </c>
      <c r="B227" s="69" t="n">
        <v>1</v>
      </c>
      <c r="C227" s="69" t="n">
        <v>217</v>
      </c>
      <c r="D227" s="70" t="n">
        <f aca="false">OphrsIn!D226/LinhrsIn!D227</f>
        <v>0.99515868746638</v>
      </c>
      <c r="E227" s="70" t="n">
        <f aca="false">OphrsIn!E226/LinhrsIn!E227</f>
        <v>1</v>
      </c>
      <c r="F227" s="70" t="n">
        <f aca="false">OphrsIn!F226/LinhrsIn!F227</f>
        <v>0.982612444316712</v>
      </c>
      <c r="G227" s="70" t="n">
        <f aca="false">OphrsIn!G226/LinhrsIn!G227</f>
        <v>1</v>
      </c>
      <c r="H227" s="70" t="n">
        <f aca="false">OphrsIn!H226/LinhrsIn!H227</f>
        <v>0.834387740756362</v>
      </c>
      <c r="I227" s="70" t="n">
        <v>0.973371181400379</v>
      </c>
      <c r="J227" s="70" t="n">
        <f aca="false">OphrsIn!J226/LinhrsIn!J227</f>
        <v>0.992667794698252</v>
      </c>
      <c r="K227" s="70" t="n">
        <f aca="false">OphrsIn!K226/LinhrsIn!K227</f>
        <v>0.996836748727823</v>
      </c>
      <c r="L227" s="70" t="n">
        <f aca="false">OphrsIn!L226/LinhrsIn!L227</f>
        <v>0.999460625674218</v>
      </c>
      <c r="M227" s="70" t="n">
        <f aca="false">OphrsIn!M226/LinhrsIn!M227</f>
        <v>0.995254710397767</v>
      </c>
      <c r="N227" s="70" t="n">
        <f aca="false">OphrsIn!N226/LinhrsIn!N227</f>
        <v>0.947290174347885</v>
      </c>
      <c r="O227" s="70" t="n">
        <f aca="false">OphrsIn!O226/LinhrsIn!O227</f>
        <v>0.909823537585105</v>
      </c>
      <c r="P227" s="70" t="n">
        <f aca="false">OphrsIn!P226/LinhrsIn!P227</f>
        <v>0.99126226643366</v>
      </c>
      <c r="Q227" s="70" t="n">
        <f aca="false">OphrsIn!Q226/LinhrsIn!Q227</f>
        <v>0.945273631840796</v>
      </c>
      <c r="R227" s="70" t="n">
        <f aca="false">OphrsIn!R226/LinhrsIn!R227</f>
        <v>0.889220217683018</v>
      </c>
      <c r="S227" s="70" t="n">
        <f aca="false">OphrsIn!S226/LinhrsIn!S227</f>
        <v>1.00026914278024</v>
      </c>
      <c r="T227" s="70" t="n">
        <f aca="false">OphrsIn!T226/LinhrsIn!T227</f>
        <v>0.995920663947109</v>
      </c>
      <c r="U227" s="70" t="n">
        <f aca="false">OphrsIn!U226/LinhrsIn!U227</f>
        <v>0.987852611688487</v>
      </c>
      <c r="V227" s="70" t="n">
        <f aca="false">OphrsIn!V226/LinhrsIn!V227</f>
        <v>0.968138624930129</v>
      </c>
      <c r="W227" s="70" t="n">
        <f aca="false">OphrsIn!W226/LinhrsIn!W227</f>
        <v>0.96301277740417</v>
      </c>
      <c r="X227" s="70" t="n">
        <f aca="false">OphrsIn!X226/LinhrsIn!X227</f>
        <v>0.976440495422725</v>
      </c>
      <c r="Y227" s="70" t="n">
        <f aca="false">OphrsIn!Y226/LinhrsIn!Y227</f>
        <v>0.99198086662915</v>
      </c>
      <c r="Z227" s="70" t="n">
        <f aca="false">OphrsIn!Z226/LinhrsIn!Z227</f>
        <v>0.99542826408498</v>
      </c>
      <c r="AA227" s="70" t="n">
        <f aca="false">OphrsIn!AA226/LinhrsIn!AA227</f>
        <v>0.912939184422181</v>
      </c>
      <c r="AB227" s="70" t="n">
        <f aca="false">OphrsIn!AB226/LinhrsIn!AB227</f>
        <v>0.822721766051959</v>
      </c>
      <c r="AC227" s="70" t="n">
        <f aca="false">IF(LinhrsIn!AC227&gt;0,OphrsIn!AC226/LinhrsIn!AC227,0)</f>
        <v>0.973517945960479</v>
      </c>
      <c r="AD227" s="70" t="n">
        <f aca="false">IF(LinhrsIn!AD227&gt;0,OphrsIn!AD226/LinhrsIn!AD227,0)</f>
        <v>0.995231709134257</v>
      </c>
      <c r="AE227" s="70" t="n">
        <f aca="false">IF(LinhrsIn!AE227&gt;0,OphrsIn!AE226/LinhrsIn!AE227,0)</f>
        <v>0.982532437841656</v>
      </c>
      <c r="AF227" s="70"/>
      <c r="AG227" s="70"/>
      <c r="AH227" s="70"/>
      <c r="AI227" s="70"/>
      <c r="AJ227" s="70"/>
      <c r="AK227" s="70"/>
      <c r="AL227" s="70"/>
      <c r="AM227" s="70"/>
      <c r="AN227" s="70"/>
      <c r="AO227" s="70" t="n">
        <f aca="false">AVERAGE(E227:P227)</f>
        <v>0.96858060202818</v>
      </c>
      <c r="AP227" s="70" t="n">
        <f aca="false">AVERAGE(Q227:AB227)</f>
        <v>0.954099853907079</v>
      </c>
      <c r="AQ227" s="70" t="n">
        <f aca="false">AVERAGE(AC227:AN227)</f>
        <v>0.983760697645464</v>
      </c>
      <c r="AR227" s="70" t="n">
        <f aca="false">AVERAGE(E227:G227)</f>
        <v>0.994204148105571</v>
      </c>
      <c r="AS227" s="70" t="n">
        <f aca="false">AVERAGE(H227:J227)</f>
        <v>0.933475572284997</v>
      </c>
      <c r="AT227" s="70" t="n">
        <f aca="false">AVERAGE(K227:M227)</f>
        <v>0.997184028266603</v>
      </c>
      <c r="AU227" s="70" t="n">
        <f aca="false">AVERAGE(N227:P227)</f>
        <v>0.94945865945555</v>
      </c>
      <c r="AV227" s="70" t="n">
        <f aca="false">AVERAGE(Q227:S227)</f>
        <v>0.944920997434686</v>
      </c>
      <c r="AW227" s="70" t="n">
        <f aca="false">AVERAGE(T227:V227)</f>
        <v>0.983970633521908</v>
      </c>
      <c r="AX227" s="70" t="n">
        <f aca="false">AVERAGE(W227:Y227)</f>
        <v>0.977144713152015</v>
      </c>
      <c r="AY227" s="70" t="n">
        <f aca="false">AVERAGE(Z227:AB227)</f>
        <v>0.910363071519707</v>
      </c>
      <c r="AZ227" s="70" t="n">
        <f aca="false">AVERAGE(AC227:AE227)</f>
        <v>0.983760697645464</v>
      </c>
    </row>
    <row r="228" customFormat="false" ht="12.75" hidden="true" customHeight="false" outlineLevel="0" collapsed="false">
      <c r="A228" s="69" t="s">
        <v>12</v>
      </c>
      <c r="B228" s="69" t="n">
        <v>1</v>
      </c>
      <c r="C228" s="69" t="n">
        <v>218</v>
      </c>
      <c r="D228" s="70" t="n">
        <f aca="false">OphrsIn!D227/LinhrsIn!D228</f>
        <v>0.884253028263795</v>
      </c>
      <c r="E228" s="70" t="n">
        <f aca="false">OphrsIn!E227/LinhrsIn!E228</f>
        <v>0.932454251883746</v>
      </c>
      <c r="F228" s="70" t="n">
        <f aca="false">OphrsIn!F227/LinhrsIn!F228</f>
        <v>0.995825536202677</v>
      </c>
      <c r="G228" s="70" t="n">
        <f aca="false">OphrsIn!G227/LinhrsIn!G228</f>
        <v>0.939656396421979</v>
      </c>
      <c r="H228" s="70" t="n">
        <f aca="false">OphrsIn!H227/LinhrsIn!H228</f>
        <v>0.924886310177199</v>
      </c>
      <c r="I228" s="70" t="n">
        <v>1</v>
      </c>
      <c r="J228" s="70" t="n">
        <f aca="false">OphrsIn!J227/LinhrsIn!J228</f>
        <v>1.01003584229391</v>
      </c>
      <c r="K228" s="70" t="n">
        <f aca="false">OphrsIn!K227/LinhrsIn!K228</f>
        <v>0.969150254785842</v>
      </c>
      <c r="L228" s="70" t="n">
        <f aca="false">OphrsIn!L227/LinhrsIn!L228</f>
        <v>1</v>
      </c>
      <c r="M228" s="70" t="n">
        <f aca="false">OphrsIn!M227/LinhrsIn!M228</f>
        <v>0.952293836194765</v>
      </c>
      <c r="N228" s="70" t="n">
        <f aca="false">OphrsIn!N227/LinhrsIn!N228</f>
        <v>1</v>
      </c>
      <c r="O228" s="70" t="n">
        <f aca="false">OphrsIn!O227/LinhrsIn!O228</f>
        <v>0.999861111111111</v>
      </c>
      <c r="P228" s="70" t="n">
        <f aca="false">OphrsIn!P227/LinhrsIn!P228</f>
        <v>0.850477343014656</v>
      </c>
      <c r="Q228" s="70" t="n">
        <f aca="false">OphrsIn!Q227/LinhrsIn!Q228</f>
        <v>0.999595687331537</v>
      </c>
      <c r="R228" s="70" t="n">
        <f aca="false">OphrsIn!R227/LinhrsIn!R228</f>
        <v>0.655398361876396</v>
      </c>
      <c r="S228" s="70" t="n">
        <f aca="false">OphrsIn!S227/LinhrsIn!S228</f>
        <v>0.974959172563963</v>
      </c>
      <c r="T228" s="70" t="n">
        <f aca="false">OphrsIn!T227/LinhrsIn!T228</f>
        <v>0.927926657263752</v>
      </c>
      <c r="U228" s="70" t="n">
        <f aca="false">OphrsIn!U227/LinhrsIn!U228</f>
        <v>0.99663842947425</v>
      </c>
      <c r="V228" s="70" t="n">
        <f aca="false">OphrsIn!V227/LinhrsIn!V228</f>
        <v>0.974158402011454</v>
      </c>
      <c r="W228" s="70" t="n">
        <f aca="false">OphrsIn!W227/LinhrsIn!W228</f>
        <v>0.854029328669447</v>
      </c>
      <c r="X228" s="70" t="n">
        <f aca="false">OphrsIn!X227/LinhrsIn!X228</f>
        <v>0.709401709401709</v>
      </c>
      <c r="Y228" s="70" t="n">
        <f aca="false">OphrsIn!Y227/LinhrsIn!Y228</f>
        <v>0.993972525932156</v>
      </c>
      <c r="Z228" s="70" t="n">
        <f aca="false">OphrsIn!Z227/LinhrsIn!Z228</f>
        <v>0.81874411725158</v>
      </c>
      <c r="AA228" s="70" t="n">
        <f aca="false">OphrsIn!AA227/LinhrsIn!AA228</f>
        <v>0.883780332056194</v>
      </c>
      <c r="AB228" s="70" t="n">
        <f aca="false">OphrsIn!AB227/LinhrsIn!AB228</f>
        <v>0.874024373545118</v>
      </c>
      <c r="AC228" s="70" t="n">
        <f aca="false">IF(LinhrsIn!AC228&gt;0,OphrsIn!AC227/LinhrsIn!AC228,0)</f>
        <v>1</v>
      </c>
      <c r="AD228" s="70" t="n">
        <f aca="false">IF(LinhrsIn!AD228&gt;0,OphrsIn!AD227/LinhrsIn!AD228,0)</f>
        <v>1.00104979004199</v>
      </c>
      <c r="AE228" s="70" t="n">
        <f aca="false">IF(LinhrsIn!AE228&gt;0,OphrsIn!AE227/LinhrsIn!AE228,0)</f>
        <v>0.977226084409112</v>
      </c>
      <c r="AF228" s="70"/>
      <c r="AG228" s="70"/>
      <c r="AH228" s="70"/>
      <c r="AI228" s="70"/>
      <c r="AJ228" s="70"/>
      <c r="AK228" s="70"/>
      <c r="AL228" s="70"/>
      <c r="AM228" s="70"/>
      <c r="AN228" s="70"/>
      <c r="AO228" s="70" t="n">
        <f aca="false">AVERAGE(E228:P228)</f>
        <v>0.96455340684049</v>
      </c>
      <c r="AP228" s="70" t="n">
        <f aca="false">AVERAGE(Q228:AB228)</f>
        <v>0.888552424781463</v>
      </c>
      <c r="AQ228" s="70" t="n">
        <f aca="false">AVERAGE(AC228:AN228)</f>
        <v>0.992758624817035</v>
      </c>
      <c r="AR228" s="70" t="n">
        <f aca="false">AVERAGE(E228:G228)</f>
        <v>0.955978728169468</v>
      </c>
      <c r="AS228" s="70" t="n">
        <f aca="false">AVERAGE(H228:J228)</f>
        <v>0.978307384157035</v>
      </c>
      <c r="AT228" s="70" t="n">
        <f aca="false">AVERAGE(K228:M228)</f>
        <v>0.973814696993536</v>
      </c>
      <c r="AU228" s="70" t="n">
        <f aca="false">AVERAGE(N228:P228)</f>
        <v>0.950112818041923</v>
      </c>
      <c r="AV228" s="70" t="n">
        <f aca="false">AVERAGE(Q228:S228)</f>
        <v>0.876651073923965</v>
      </c>
      <c r="AW228" s="70" t="n">
        <f aca="false">AVERAGE(T228:V228)</f>
        <v>0.966241162916485</v>
      </c>
      <c r="AX228" s="70" t="n">
        <f aca="false">AVERAGE(W228:Y228)</f>
        <v>0.852467854667771</v>
      </c>
      <c r="AY228" s="70" t="n">
        <f aca="false">AVERAGE(Z228:AB228)</f>
        <v>0.858849607617631</v>
      </c>
      <c r="AZ228" s="70" t="n">
        <f aca="false">AVERAGE(AC228:AE228)</f>
        <v>0.992758624817035</v>
      </c>
    </row>
    <row r="229" customFormat="false" ht="12.75" hidden="true" customHeight="false" outlineLevel="0" collapsed="false">
      <c r="A229" s="69" t="s">
        <v>12</v>
      </c>
      <c r="B229" s="69" t="n">
        <v>1</v>
      </c>
      <c r="C229" s="69" t="n">
        <v>219</v>
      </c>
      <c r="D229" s="70" t="n">
        <f aca="false">OphrsIn!D228/LinhrsIn!D229</f>
        <v>0.900864397622907</v>
      </c>
      <c r="E229" s="70" t="n">
        <f aca="false">OphrsIn!E228/LinhrsIn!E229</f>
        <v>0.976068835708524</v>
      </c>
      <c r="F229" s="70" t="n">
        <f aca="false">OphrsIn!F228/LinhrsIn!F229</f>
        <v>0.844167150319211</v>
      </c>
      <c r="G229" s="70" t="n">
        <f aca="false">OphrsIn!G228/LinhrsIn!G229</f>
        <v>0.980848347283303</v>
      </c>
      <c r="H229" s="70" t="n">
        <f aca="false">OphrsIn!H228/LinhrsIn!H229</f>
        <v>0.993550196298374</v>
      </c>
      <c r="I229" s="70" t="n">
        <v>1</v>
      </c>
      <c r="J229" s="70" t="n">
        <f aca="false">OphrsIn!J228/LinhrsIn!J229</f>
        <v>0.962522981190779</v>
      </c>
      <c r="K229" s="70" t="n">
        <f aca="false">OphrsIn!K228/LinhrsIn!K229</f>
        <v>0.997937293729373</v>
      </c>
      <c r="L229" s="70" t="n">
        <f aca="false">OphrsIn!L228/LinhrsIn!L229</f>
        <v>0.999595469255663</v>
      </c>
      <c r="M229" s="70" t="n">
        <f aca="false">OphrsIn!M228/LinhrsIn!M229</f>
        <v>1</v>
      </c>
      <c r="N229" s="70" t="n">
        <f aca="false">OphrsIn!N228/LinhrsIn!N229</f>
        <v>1</v>
      </c>
      <c r="O229" s="70" t="n">
        <f aca="false">OphrsIn!O228/LinhrsIn!O229</f>
        <v>0.876150627615063</v>
      </c>
      <c r="P229" s="70" t="n">
        <f aca="false">OphrsIn!P228/LinhrsIn!P229</f>
        <v>0.796283829271577</v>
      </c>
      <c r="Q229" s="70" t="n">
        <f aca="false">OphrsIn!Q228/LinhrsIn!Q229</f>
        <v>0.991125453812021</v>
      </c>
      <c r="R229" s="70" t="n">
        <f aca="false">OphrsIn!R228/LinhrsIn!R229</f>
        <v>0.907490301402566</v>
      </c>
      <c r="S229" s="70" t="n">
        <f aca="false">OphrsIn!S228/LinhrsIn!S229</f>
        <v>1</v>
      </c>
      <c r="T229" s="70" t="n">
        <f aca="false">OphrsIn!T228/LinhrsIn!T229</f>
        <v>0.982697988465326</v>
      </c>
      <c r="U229" s="70" t="n">
        <f aca="false">OphrsIn!U228/LinhrsIn!U229</f>
        <v>1</v>
      </c>
      <c r="V229" s="70" t="n">
        <f aca="false">OphrsIn!V228/LinhrsIn!V229</f>
        <v>0.988391608391608</v>
      </c>
      <c r="W229" s="70" t="n">
        <f aca="false">OphrsIn!W228/LinhrsIn!W229</f>
        <v>0.995563323474052</v>
      </c>
      <c r="X229" s="70" t="n">
        <f aca="false">OphrsIn!X228/LinhrsIn!X229</f>
        <v>0.999865120043162</v>
      </c>
      <c r="Y229" s="70" t="n">
        <f aca="false">OphrsIn!Y228/LinhrsIn!Y229</f>
        <v>0.999580125962211</v>
      </c>
      <c r="Z229" s="70" t="n">
        <f aca="false">OphrsIn!Z228/LinhrsIn!Z229</f>
        <v>0.999462293318995</v>
      </c>
      <c r="AA229" s="70" t="n">
        <f aca="false">OphrsIn!AA228/LinhrsIn!AA229</f>
        <v>0.992580148397032</v>
      </c>
      <c r="AB229" s="70" t="n">
        <f aca="false">OphrsIn!AB228/LinhrsIn!AB229</f>
        <v>0.948890383322125</v>
      </c>
      <c r="AC229" s="70" t="n">
        <f aca="false">IF(LinhrsIn!AC229&gt;0,OphrsIn!AC228/LinhrsIn!AC229,0)</f>
        <v>0.99986559139785</v>
      </c>
      <c r="AD229" s="70" t="n">
        <f aca="false">IF(LinhrsIn!AD229&gt;0,OphrsIn!AD228/LinhrsIn!AD229,0)</f>
        <v>0.976598598897004</v>
      </c>
      <c r="AE229" s="70" t="n">
        <f aca="false">IF(LinhrsIn!AE229&gt;0,OphrsIn!AE228/LinhrsIn!AE229,0)</f>
        <v>0.931984824232066</v>
      </c>
      <c r="AF229" s="70"/>
      <c r="AG229" s="70"/>
      <c r="AH229" s="70"/>
      <c r="AI229" s="70"/>
      <c r="AJ229" s="70"/>
      <c r="AK229" s="70"/>
      <c r="AL229" s="70"/>
      <c r="AM229" s="70"/>
      <c r="AN229" s="70"/>
      <c r="AO229" s="70" t="n">
        <f aca="false">AVERAGE(E229:P229)</f>
        <v>0.952260394222655</v>
      </c>
      <c r="AP229" s="70" t="n">
        <f aca="false">AVERAGE(Q229:AB229)</f>
        <v>0.983803895549091</v>
      </c>
      <c r="AQ229" s="70" t="n">
        <f aca="false">AVERAGE(AC229:AN229)</f>
        <v>0.969483004842307</v>
      </c>
      <c r="AR229" s="70" t="n">
        <f aca="false">AVERAGE(E229:G229)</f>
        <v>0.933694777770346</v>
      </c>
      <c r="AS229" s="70" t="n">
        <f aca="false">AVERAGE(H229:J229)</f>
        <v>0.985357725829718</v>
      </c>
      <c r="AT229" s="70" t="n">
        <f aca="false">AVERAGE(K229:M229)</f>
        <v>0.999177587661679</v>
      </c>
      <c r="AU229" s="70" t="n">
        <f aca="false">AVERAGE(N229:P229)</f>
        <v>0.89081148562888</v>
      </c>
      <c r="AV229" s="70" t="n">
        <f aca="false">AVERAGE(Q229:S229)</f>
        <v>0.966205251738196</v>
      </c>
      <c r="AW229" s="70" t="n">
        <f aca="false">AVERAGE(T229:V229)</f>
        <v>0.990363198952311</v>
      </c>
      <c r="AX229" s="70" t="n">
        <f aca="false">AVERAGE(W229:Y229)</f>
        <v>0.998336189826475</v>
      </c>
      <c r="AY229" s="70" t="n">
        <f aca="false">AVERAGE(Z229:AB229)</f>
        <v>0.980310941679384</v>
      </c>
      <c r="AZ229" s="70" t="n">
        <f aca="false">AVERAGE(AC229:AE229)</f>
        <v>0.969483004842307</v>
      </c>
    </row>
    <row r="230" customFormat="false" ht="12.75" hidden="true" customHeight="false" outlineLevel="0" collapsed="false">
      <c r="A230" s="69" t="s">
        <v>12</v>
      </c>
      <c r="B230" s="69" t="n">
        <v>1</v>
      </c>
      <c r="C230" s="69" t="n">
        <v>220</v>
      </c>
      <c r="D230" s="70" t="n">
        <f aca="false">OphrsIn!D229/LinhrsIn!D230</f>
        <v>0.842048078228983</v>
      </c>
      <c r="E230" s="70" t="n">
        <f aca="false">OphrsIn!E229/LinhrsIn!E230</f>
        <v>0.926075268817204</v>
      </c>
      <c r="F230" s="70" t="n">
        <f aca="false">OphrsIn!F229/LinhrsIn!F230</f>
        <v>0.958832875920844</v>
      </c>
      <c r="G230" s="70" t="n">
        <f aca="false">OphrsIn!G229/LinhrsIn!G230</f>
        <v>0.902813299232737</v>
      </c>
      <c r="H230" s="70" t="n">
        <f aca="false">OphrsIn!H229/LinhrsIn!H230</f>
        <v>0.882558879694462</v>
      </c>
      <c r="I230" s="70" t="n">
        <v>0.904768355459225</v>
      </c>
      <c r="J230" s="70" t="n">
        <f aca="false">OphrsIn!J229/LinhrsIn!J230</f>
        <v>0.991406029867568</v>
      </c>
      <c r="K230" s="70" t="n">
        <f aca="false">OphrsIn!K229/LinhrsIn!K230</f>
        <v>0.979095035070829</v>
      </c>
      <c r="L230" s="70" t="n">
        <f aca="false">OphrsIn!L229/LinhrsIn!L230</f>
        <v>0.956976112920738</v>
      </c>
      <c r="M230" s="70" t="n">
        <f aca="false">OphrsIn!M229/LinhrsIn!M230</f>
        <v>0.991072674013112</v>
      </c>
      <c r="N230" s="70" t="n">
        <f aca="false">OphrsIn!N229/LinhrsIn!N230</f>
        <v>0.987742456896552</v>
      </c>
      <c r="O230" s="70" t="n">
        <f aca="false">OphrsIn!O229/LinhrsIn!O230</f>
        <v>0.934001670843776</v>
      </c>
      <c r="P230" s="70" t="n">
        <f aca="false">OphrsIn!P229/LinhrsIn!P230</f>
        <v>0.734025343758426</v>
      </c>
      <c r="Q230" s="70" t="n">
        <f aca="false">OphrsIn!Q229/LinhrsIn!Q230</f>
        <v>0.304400484457004</v>
      </c>
      <c r="R230" s="70" t="n">
        <f aca="false">OphrsIn!R229/LinhrsIn!R230</f>
        <v>0</v>
      </c>
      <c r="S230" s="70" t="n">
        <f aca="false">OphrsIn!S229/LinhrsIn!S230</f>
        <v>0.0367965367965368</v>
      </c>
      <c r="T230" s="70" t="n">
        <f aca="false">OphrsIn!T229/LinhrsIn!T230</f>
        <v>0.948227349465391</v>
      </c>
      <c r="U230" s="70" t="n">
        <f aca="false">OphrsIn!U229/LinhrsIn!U230</f>
        <v>0.913793103448276</v>
      </c>
      <c r="V230" s="70" t="n">
        <f aca="false">OphrsIn!V229/LinhrsIn!V230</f>
        <v>0.910208071498394</v>
      </c>
      <c r="W230" s="70" t="n">
        <f aca="false">OphrsIn!W229/LinhrsIn!W230</f>
        <v>0.991126646948105</v>
      </c>
      <c r="X230" s="70" t="n">
        <f aca="false">OphrsIn!X229/LinhrsIn!X230</f>
        <v>0.984623684920421</v>
      </c>
      <c r="Y230" s="70" t="n">
        <f aca="false">OphrsIn!Y229/LinhrsIn!Y230</f>
        <v>0.928511354079058</v>
      </c>
      <c r="Z230" s="70" t="n">
        <f aca="false">OphrsIn!Z229/LinhrsIn!Z230</f>
        <v>0.991395536434526</v>
      </c>
      <c r="AA230" s="70" t="n">
        <f aca="false">OphrsIn!AA229/LinhrsIn!AA230</f>
        <v>0.92293680818271</v>
      </c>
      <c r="AB230" s="70" t="n">
        <f aca="false">OphrsIn!AB229/LinhrsIn!AB230</f>
        <v>0.580935735412746</v>
      </c>
      <c r="AC230" s="70" t="n">
        <f aca="false">IF(LinhrsIn!AC230&gt;0,OphrsIn!AC229/LinhrsIn!AC230,0)</f>
        <v>0.987632746336873</v>
      </c>
      <c r="AD230" s="70" t="n">
        <f aca="false">IF(LinhrsIn!AD230&gt;0,OphrsIn!AD229/LinhrsIn!AD230,0)</f>
        <v>0.997018929795797</v>
      </c>
      <c r="AE230" s="70" t="n">
        <f aca="false">IF(LinhrsIn!AE230&gt;0,OphrsIn!AE229/LinhrsIn!AE230,0)</f>
        <v>0.975457089601275</v>
      </c>
      <c r="AF230" s="70"/>
      <c r="AG230" s="70"/>
      <c r="AH230" s="70"/>
      <c r="AI230" s="70"/>
      <c r="AJ230" s="70"/>
      <c r="AK230" s="70"/>
      <c r="AL230" s="70"/>
      <c r="AM230" s="70"/>
      <c r="AN230" s="70"/>
      <c r="AO230" s="70" t="n">
        <f aca="false">AVERAGE(E230:P230)</f>
        <v>0.929114000207956</v>
      </c>
      <c r="AP230" s="70" t="n">
        <f aca="false">AVERAGE(Q230:AB230)</f>
        <v>0.709412942636931</v>
      </c>
      <c r="AQ230" s="70" t="n">
        <f aca="false">AVERAGE(AC230:AN230)</f>
        <v>0.986702921911315</v>
      </c>
      <c r="AR230" s="70" t="n">
        <f aca="false">AVERAGE(E230:G230)</f>
        <v>0.929240481323595</v>
      </c>
      <c r="AS230" s="70" t="n">
        <f aca="false">AVERAGE(H230:J230)</f>
        <v>0.926244421673752</v>
      </c>
      <c r="AT230" s="70" t="n">
        <f aca="false">AVERAGE(K230:M230)</f>
        <v>0.975714607334893</v>
      </c>
      <c r="AU230" s="70" t="n">
        <f aca="false">AVERAGE(N230:P230)</f>
        <v>0.885256490499584</v>
      </c>
      <c r="AV230" s="70" t="n">
        <f aca="false">AVERAGE(Q230:S230)</f>
        <v>0.113732340417847</v>
      </c>
      <c r="AW230" s="70" t="n">
        <f aca="false">AVERAGE(T230:V230)</f>
        <v>0.92407617480402</v>
      </c>
      <c r="AX230" s="70" t="n">
        <f aca="false">AVERAGE(W230:Y230)</f>
        <v>0.968087228649194</v>
      </c>
      <c r="AY230" s="70" t="n">
        <f aca="false">AVERAGE(Z230:AB230)</f>
        <v>0.83175602667666</v>
      </c>
      <c r="AZ230" s="70" t="n">
        <f aca="false">AVERAGE(AC230:AE230)</f>
        <v>0.986702921911315</v>
      </c>
    </row>
    <row r="231" customFormat="false" ht="12.75" hidden="true" customHeight="false" outlineLevel="0" collapsed="false">
      <c r="A231" s="69" t="s">
        <v>12</v>
      </c>
      <c r="B231" s="69" t="n">
        <v>1</v>
      </c>
      <c r="C231" s="69" t="n">
        <v>221</v>
      </c>
      <c r="D231" s="70" t="n">
        <f aca="false">OphrsIn!D230/LinhrsIn!D231</f>
        <v>0.993118337606261</v>
      </c>
      <c r="E231" s="70" t="n">
        <f aca="false">OphrsIn!E230/LinhrsIn!E231</f>
        <v>0.986691759645114</v>
      </c>
      <c r="F231" s="70" t="n">
        <f aca="false">OphrsIn!F230/LinhrsIn!F231</f>
        <v>0.97692529564465</v>
      </c>
      <c r="G231" s="70" t="n">
        <f aca="false">OphrsIn!G230/LinhrsIn!G231</f>
        <v>0.99985805535841</v>
      </c>
      <c r="H231" s="70" t="n">
        <f aca="false">OphrsIn!H230/LinhrsIn!H231</f>
        <v>0.981604120676968</v>
      </c>
      <c r="I231" s="70" t="n">
        <v>0.978496077901001</v>
      </c>
      <c r="J231" s="70" t="n">
        <f aca="false">OphrsIn!J230/LinhrsIn!J231</f>
        <v>0.951453570420548</v>
      </c>
      <c r="K231" s="70" t="n">
        <f aca="false">OphrsIn!K230/LinhrsIn!K231</f>
        <v>0.811966987620358</v>
      </c>
      <c r="L231" s="70" t="n">
        <f aca="false">OphrsIn!L230/LinhrsIn!L231</f>
        <v>0.97219222462203</v>
      </c>
      <c r="M231" s="70" t="n">
        <f aca="false">OphrsIn!M230/LinhrsIn!M231</f>
        <v>0.995116506209014</v>
      </c>
      <c r="N231" s="70" t="n">
        <f aca="false">OphrsIn!N230/LinhrsIn!N231</f>
        <v>0.997710129310345</v>
      </c>
      <c r="O231" s="70" t="n">
        <f aca="false">OphrsIn!O230/LinhrsIn!O231</f>
        <v>0.999861111111111</v>
      </c>
      <c r="P231" s="70" t="n">
        <f aca="false">OphrsIn!P230/LinhrsIn!P231</f>
        <v>0.990858986422906</v>
      </c>
      <c r="Q231" s="70" t="n">
        <f aca="false">OphrsIn!Q230/LinhrsIn!Q231</f>
        <v>0.99892429743176</v>
      </c>
      <c r="R231" s="70" t="n">
        <f aca="false">OphrsIn!R230/LinhrsIn!R231</f>
        <v>0.911584911286715</v>
      </c>
      <c r="S231" s="70" t="n">
        <f aca="false">OphrsIn!S230/LinhrsIn!S231</f>
        <v>0.995256809865835</v>
      </c>
      <c r="T231" s="70" t="n">
        <f aca="false">OphrsIn!T230/LinhrsIn!T231</f>
        <v>0.919397946265298</v>
      </c>
      <c r="U231" s="70" t="n">
        <f aca="false">OphrsIn!U230/LinhrsIn!U231</f>
        <v>0.829074771382464</v>
      </c>
      <c r="V231" s="70" t="n">
        <f aca="false">OphrsIn!V230/LinhrsIn!V231</f>
        <v>0.934582051998882</v>
      </c>
      <c r="W231" s="70" t="n">
        <f aca="false">OphrsIn!W230/LinhrsIn!W231</f>
        <v>0.99246602986681</v>
      </c>
      <c r="X231" s="70" t="n">
        <f aca="false">OphrsIn!X230/LinhrsIn!X231</f>
        <v>0.995954146999326</v>
      </c>
      <c r="Y231" s="70" t="n">
        <f aca="false">OphrsIn!Y230/LinhrsIn!Y231</f>
        <v>0.996780965710287</v>
      </c>
      <c r="Z231" s="70" t="n">
        <f aca="false">OphrsIn!Z230/LinhrsIn!Z231</f>
        <v>0.980771816592712</v>
      </c>
      <c r="AA231" s="70" t="n">
        <f aca="false">OphrsIn!AA230/LinhrsIn!AA231</f>
        <v>0.913621727565449</v>
      </c>
      <c r="AB231" s="70" t="n">
        <f aca="false">OphrsIn!AB230/LinhrsIn!AB231</f>
        <v>0.973111051357892</v>
      </c>
      <c r="AC231" s="70" t="n">
        <f aca="false">IF(LinhrsIn!AC231&gt;0,OphrsIn!AC230/LinhrsIn!AC231,0)</f>
        <v>0.922177419354839</v>
      </c>
      <c r="AD231" s="70" t="n">
        <f aca="false">IF(LinhrsIn!AD231&gt;0,OphrsIn!AD230/LinhrsIn!AD231,0)</f>
        <v>0.941035975518734</v>
      </c>
      <c r="AE231" s="70" t="n">
        <f aca="false">IF(LinhrsIn!AE231&gt;0,OphrsIn!AE230/LinhrsIn!AE231,0)</f>
        <v>0.916493567127587</v>
      </c>
      <c r="AF231" s="70"/>
      <c r="AG231" s="70"/>
      <c r="AH231" s="70"/>
      <c r="AI231" s="70"/>
      <c r="AJ231" s="70"/>
      <c r="AK231" s="70"/>
      <c r="AL231" s="70"/>
      <c r="AM231" s="70"/>
      <c r="AN231" s="70"/>
      <c r="AO231" s="70" t="n">
        <f aca="false">AVERAGE(E231:P231)</f>
        <v>0.970227902078538</v>
      </c>
      <c r="AP231" s="70" t="n">
        <f aca="false">AVERAGE(Q231:AB231)</f>
        <v>0.953460543860286</v>
      </c>
      <c r="AQ231" s="70" t="n">
        <f aca="false">AVERAGE(AC231:AN231)</f>
        <v>0.92656898733372</v>
      </c>
      <c r="AR231" s="70" t="n">
        <f aca="false">AVERAGE(E231:G231)</f>
        <v>0.987825036882724</v>
      </c>
      <c r="AS231" s="70" t="n">
        <f aca="false">AVERAGE(H231:J231)</f>
        <v>0.970517922999506</v>
      </c>
      <c r="AT231" s="70" t="n">
        <f aca="false">AVERAGE(K231:M231)</f>
        <v>0.926425239483801</v>
      </c>
      <c r="AU231" s="70" t="n">
        <f aca="false">AVERAGE(N231:P231)</f>
        <v>0.996143408948121</v>
      </c>
      <c r="AV231" s="70" t="n">
        <f aca="false">AVERAGE(Q231:S231)</f>
        <v>0.968588672861437</v>
      </c>
      <c r="AW231" s="70" t="n">
        <f aca="false">AVERAGE(T231:V231)</f>
        <v>0.894351589882214</v>
      </c>
      <c r="AX231" s="70" t="n">
        <f aca="false">AVERAGE(W231:Y231)</f>
        <v>0.995067047525474</v>
      </c>
      <c r="AY231" s="70" t="n">
        <f aca="false">AVERAGE(Z231:AB231)</f>
        <v>0.955834865172018</v>
      </c>
      <c r="AZ231" s="70" t="n">
        <f aca="false">AVERAGE(AC231:AE231)</f>
        <v>0.92656898733372</v>
      </c>
    </row>
    <row r="232" customFormat="false" ht="12.75" hidden="true" customHeight="false" outlineLevel="0" collapsed="false">
      <c r="A232" s="69" t="s">
        <v>12</v>
      </c>
      <c r="B232" s="69" t="n">
        <v>1</v>
      </c>
      <c r="C232" s="69" t="n">
        <v>222</v>
      </c>
      <c r="D232" s="70" t="n">
        <f aca="false">OphrsIn!D231/LinhrsIn!D232</f>
        <v>0.990978860912885</v>
      </c>
      <c r="E232" s="70" t="n">
        <f aca="false">OphrsIn!E231/LinhrsIn!E232</f>
        <v>0.956030657523195</v>
      </c>
      <c r="F232" s="70" t="n">
        <f aca="false">OphrsIn!F231/LinhrsIn!F232</f>
        <v>0.995394358088659</v>
      </c>
      <c r="G232" s="70" t="n">
        <f aca="false">OphrsIn!G231/LinhrsIn!G232</f>
        <v>0.989071813795061</v>
      </c>
      <c r="H232" s="70" t="n">
        <f aca="false">OphrsIn!H231/LinhrsIn!H232</f>
        <v>0.795204513399154</v>
      </c>
      <c r="I232" s="70" t="n">
        <v>1</v>
      </c>
      <c r="J232" s="70" t="n">
        <f aca="false">OphrsIn!J231/LinhrsIn!J232</f>
        <v>0.92531591651285</v>
      </c>
      <c r="K232" s="70" t="n">
        <f aca="false">OphrsIn!K231/LinhrsIn!K232</f>
        <v>0.999036741433879</v>
      </c>
      <c r="L232" s="70" t="n">
        <f aca="false">OphrsIn!L231/LinhrsIn!L232</f>
        <v>0.989703292236824</v>
      </c>
      <c r="M232" s="70" t="n">
        <f aca="false">OphrsIn!M231/LinhrsIn!M232</f>
        <v>1</v>
      </c>
      <c r="N232" s="70" t="n">
        <f aca="false">OphrsIn!N231/LinhrsIn!N232</f>
        <v>0.936715766503001</v>
      </c>
      <c r="O232" s="70" t="n">
        <f aca="false">OphrsIn!O231/LinhrsIn!O232</f>
        <v>0.962612925642808</v>
      </c>
      <c r="P232" s="70" t="n">
        <f aca="false">OphrsIn!P231/LinhrsIn!P232</f>
        <v>0.997170955139432</v>
      </c>
      <c r="Q232" s="70" t="n">
        <f aca="false">OphrsIn!Q231/LinhrsIn!Q232</f>
        <v>1</v>
      </c>
      <c r="R232" s="70" t="n">
        <f aca="false">OphrsIn!R231/LinhrsIn!R232</f>
        <v>0.991358760429082</v>
      </c>
      <c r="S232" s="70" t="n">
        <f aca="false">OphrsIn!S231/LinhrsIn!S232</f>
        <v>1</v>
      </c>
      <c r="T232" s="70" t="n">
        <f aca="false">OphrsIn!T231/LinhrsIn!T232</f>
        <v>0.987623066104079</v>
      </c>
      <c r="U232" s="70" t="n">
        <f aca="false">OphrsIn!U231/LinhrsIn!U232</f>
        <v>0.928503979495481</v>
      </c>
      <c r="V232" s="70" t="n">
        <f aca="false">OphrsIn!V231/LinhrsIn!V232</f>
        <v>0.969121140142518</v>
      </c>
      <c r="W232" s="70" t="n">
        <f aca="false">OphrsIn!W231/LinhrsIn!W232</f>
        <v>0.900201748486886</v>
      </c>
      <c r="X232" s="70" t="n">
        <f aca="false">OphrsIn!X231/LinhrsIn!X232</f>
        <v>0.918000283245999</v>
      </c>
      <c r="Y232" s="70" t="n">
        <f aca="false">OphrsIn!Y231/LinhrsIn!Y232</f>
        <v>0.995101469559132</v>
      </c>
      <c r="Z232" s="70" t="n">
        <f aca="false">OphrsIn!Z231/LinhrsIn!Z232</f>
        <v>0.996235547190105</v>
      </c>
      <c r="AA232" s="70" t="n">
        <f aca="false">OphrsIn!AA231/LinhrsIn!AA232</f>
        <v>0.9895002099958</v>
      </c>
      <c r="AB232" s="70" t="n">
        <f aca="false">OphrsIn!AB231/LinhrsIn!AB232</f>
        <v>1</v>
      </c>
      <c r="AC232" s="70" t="n">
        <f aca="false">IF(LinhrsIn!AC232&gt;0,OphrsIn!AC231/LinhrsIn!AC232,0)</f>
        <v>1</v>
      </c>
      <c r="AD232" s="70" t="n">
        <f aca="false">IF(LinhrsIn!AD232&gt;0,OphrsIn!AD231/LinhrsIn!AD232,0)</f>
        <v>0.996868008948546</v>
      </c>
      <c r="AE232" s="70" t="n">
        <f aca="false">IF(LinhrsIn!AE232&gt;0,OphrsIn!AE231/LinhrsIn!AE232,0)</f>
        <v>0.967471839029583</v>
      </c>
      <c r="AF232" s="70"/>
      <c r="AG232" s="70"/>
      <c r="AH232" s="70"/>
      <c r="AI232" s="70"/>
      <c r="AJ232" s="70"/>
      <c r="AK232" s="70"/>
      <c r="AL232" s="70"/>
      <c r="AM232" s="70"/>
      <c r="AN232" s="70"/>
      <c r="AO232" s="70" t="n">
        <f aca="false">AVERAGE(E232:P232)</f>
        <v>0.962188078356238</v>
      </c>
      <c r="AP232" s="70" t="n">
        <f aca="false">AVERAGE(Q232:AB232)</f>
        <v>0.97297051705409</v>
      </c>
      <c r="AQ232" s="70" t="n">
        <f aca="false">AVERAGE(AC232:AN232)</f>
        <v>0.988113282659376</v>
      </c>
      <c r="AR232" s="70" t="n">
        <f aca="false">AVERAGE(E232:G232)</f>
        <v>0.980165609802305</v>
      </c>
      <c r="AS232" s="70" t="n">
        <f aca="false">AVERAGE(H232:J232)</f>
        <v>0.906840143304001</v>
      </c>
      <c r="AT232" s="70" t="n">
        <f aca="false">AVERAGE(K232:M232)</f>
        <v>0.996246677890235</v>
      </c>
      <c r="AU232" s="70" t="n">
        <f aca="false">AVERAGE(N232:P232)</f>
        <v>0.965499882428413</v>
      </c>
      <c r="AV232" s="70" t="n">
        <f aca="false">AVERAGE(Q232:S232)</f>
        <v>0.997119586809694</v>
      </c>
      <c r="AW232" s="70" t="n">
        <f aca="false">AVERAGE(T232:V232)</f>
        <v>0.961749395247359</v>
      </c>
      <c r="AX232" s="70" t="n">
        <f aca="false">AVERAGE(W232:Y232)</f>
        <v>0.937767833764006</v>
      </c>
      <c r="AY232" s="70" t="n">
        <f aca="false">AVERAGE(Z232:AB232)</f>
        <v>0.995245252395302</v>
      </c>
      <c r="AZ232" s="70" t="n">
        <f aca="false">AVERAGE(AC232:AE232)</f>
        <v>0.988113282659376</v>
      </c>
    </row>
    <row r="233" customFormat="false" ht="12.75" hidden="true" customHeight="false" outlineLevel="0" collapsed="false">
      <c r="A233" s="69" t="s">
        <v>12</v>
      </c>
      <c r="B233" s="69" t="n">
        <v>1</v>
      </c>
      <c r="C233" s="69" t="n">
        <v>223</v>
      </c>
      <c r="D233" s="70" t="n">
        <f aca="false">OphrsIn!D232/LinhrsIn!D233</f>
        <v>0.936359951357925</v>
      </c>
      <c r="E233" s="70" t="n">
        <f aca="false">OphrsIn!E232/LinhrsIn!E233</f>
        <v>0.985215053763441</v>
      </c>
      <c r="F233" s="70" t="n">
        <f aca="false">OphrsIn!F232/LinhrsIn!F233</f>
        <v>1</v>
      </c>
      <c r="G233" s="70" t="n">
        <f aca="false">OphrsIn!G232/LinhrsIn!G233</f>
        <v>0.98327615780446</v>
      </c>
      <c r="H233" s="70" t="n">
        <f aca="false">OphrsIn!H232/LinhrsIn!H233</f>
        <v>1.00849858356941</v>
      </c>
      <c r="I233" s="70" t="n">
        <v>1</v>
      </c>
      <c r="J233" s="70" t="n">
        <f aca="false">OphrsIn!J232/LinhrsIn!J233</f>
        <v>1.02898970865343</v>
      </c>
      <c r="K233" s="70" t="n">
        <f aca="false">OphrsIn!K232/LinhrsIn!K233</f>
        <v>0.98646408839779</v>
      </c>
      <c r="L233" s="70" t="n">
        <f aca="false">OphrsIn!L232/LinhrsIn!L233</f>
        <v>1</v>
      </c>
      <c r="M233" s="70" t="n">
        <f aca="false">OphrsIn!M232/LinhrsIn!M233</f>
        <v>1</v>
      </c>
      <c r="N233" s="70" t="n">
        <f aca="false">OphrsIn!N232/LinhrsIn!N233</f>
        <v>0.913573483084509</v>
      </c>
      <c r="O233" s="70" t="n">
        <f aca="false">OphrsIn!O232/LinhrsIn!O233</f>
        <v>1.00028113578859</v>
      </c>
      <c r="P233" s="70" t="n">
        <f aca="false">OphrsIn!P232/LinhrsIn!P233</f>
        <v>0.978102189781022</v>
      </c>
      <c r="Q233" s="70" t="n">
        <f aca="false">OphrsIn!Q232/LinhrsIn!Q233</f>
        <v>1</v>
      </c>
      <c r="R233" s="70" t="n">
        <f aca="false">OphrsIn!R232/LinhrsIn!R233</f>
        <v>0.846153846153846</v>
      </c>
      <c r="S233" s="70" t="n">
        <f aca="false">OphrsIn!S232/LinhrsIn!S233</f>
        <v>0.929757168335849</v>
      </c>
      <c r="T233" s="70" t="n">
        <f aca="false">OphrsIn!T232/LinhrsIn!T233</f>
        <v>0.720569575637953</v>
      </c>
      <c r="U233" s="70" t="n">
        <f aca="false">OphrsIn!U232/LinhrsIn!U233</f>
        <v>1</v>
      </c>
      <c r="V233" s="70" t="n">
        <f aca="false">OphrsIn!V232/LinhrsIn!V233</f>
        <v>0.999162011173184</v>
      </c>
      <c r="W233" s="70" t="n">
        <f aca="false">OphrsIn!W232/LinhrsIn!W233</f>
        <v>0.993949986555526</v>
      </c>
      <c r="X233" s="70" t="n">
        <f aca="false">OphrsIn!X232/LinhrsIn!X233</f>
        <v>0.996469789545146</v>
      </c>
      <c r="Y233" s="70" t="n">
        <f aca="false">OphrsIn!Y232/LinhrsIn!Y233</f>
        <v>0.999160251924423</v>
      </c>
      <c r="Z233" s="70" t="n">
        <f aca="false">OphrsIn!Z232/LinhrsIn!Z233</f>
        <v>1</v>
      </c>
      <c r="AA233" s="70" t="n">
        <f aca="false">OphrsIn!AA232/LinhrsIn!AA233</f>
        <v>0.981520369592608</v>
      </c>
      <c r="AB233" s="70" t="n">
        <f aca="false">OphrsIn!AB232/LinhrsIn!AB233</f>
        <v>0.716392751790982</v>
      </c>
      <c r="AC233" s="70" t="n">
        <f aca="false">IF(LinhrsIn!AC233&gt;0,OphrsIn!AC232/LinhrsIn!AC233,0)</f>
        <v>0.255276715971414</v>
      </c>
      <c r="AD233" s="70" t="n">
        <f aca="false">IF(LinhrsIn!AD233&gt;0,OphrsIn!AD232/LinhrsIn!AD233,0)</f>
        <v>0.999850209706411</v>
      </c>
      <c r="AE233" s="70" t="n">
        <f aca="false">IF(LinhrsIn!AE233&gt;0,OphrsIn!AE232/LinhrsIn!AE233,0)</f>
        <v>0.990892104783082</v>
      </c>
      <c r="AF233" s="70"/>
      <c r="AG233" s="70"/>
      <c r="AH233" s="70"/>
      <c r="AI233" s="70"/>
      <c r="AJ233" s="70"/>
      <c r="AK233" s="70"/>
      <c r="AL233" s="70"/>
      <c r="AM233" s="70"/>
      <c r="AN233" s="70"/>
      <c r="AO233" s="70" t="n">
        <f aca="false">AVERAGE(E233:P233)</f>
        <v>0.99036670007022</v>
      </c>
      <c r="AP233" s="70" t="n">
        <f aca="false">AVERAGE(Q233:AB233)</f>
        <v>0.931927979225793</v>
      </c>
      <c r="AQ233" s="70" t="n">
        <f aca="false">AVERAGE(AC233:AN233)</f>
        <v>0.748673010153636</v>
      </c>
      <c r="AR233" s="70" t="n">
        <f aca="false">AVERAGE(E233:G233)</f>
        <v>0.989497070522634</v>
      </c>
      <c r="AS233" s="70" t="n">
        <f aca="false">AVERAGE(H233:J233)</f>
        <v>1.01249609740761</v>
      </c>
      <c r="AT233" s="70" t="n">
        <f aca="false">AVERAGE(K233:M233)</f>
        <v>0.99548802946593</v>
      </c>
      <c r="AU233" s="70" t="n">
        <f aca="false">AVERAGE(N233:P233)</f>
        <v>0.963985602884706</v>
      </c>
      <c r="AV233" s="70" t="n">
        <f aca="false">AVERAGE(Q233:S233)</f>
        <v>0.925303671496565</v>
      </c>
      <c r="AW233" s="70" t="n">
        <f aca="false">AVERAGE(T233:V233)</f>
        <v>0.906577195603712</v>
      </c>
      <c r="AX233" s="70" t="n">
        <f aca="false">AVERAGE(W233:Y233)</f>
        <v>0.996526676008365</v>
      </c>
      <c r="AY233" s="70" t="n">
        <f aca="false">AVERAGE(Z233:AB233)</f>
        <v>0.89930437379453</v>
      </c>
      <c r="AZ233" s="70" t="n">
        <f aca="false">AVERAGE(AC233:AE233)</f>
        <v>0.748673010153636</v>
      </c>
    </row>
    <row r="234" customFormat="false" ht="12.75" hidden="true" customHeight="false" outlineLevel="0" collapsed="false">
      <c r="A234" s="69" t="s">
        <v>12</v>
      </c>
      <c r="B234" s="69" t="n">
        <v>1</v>
      </c>
      <c r="C234" s="69" t="n">
        <v>224</v>
      </c>
      <c r="D234" s="70" t="n">
        <f aca="false">OphrsIn!D233/LinhrsIn!D234</f>
        <v>0.996235547190105</v>
      </c>
      <c r="E234" s="70" t="n">
        <f aca="false">OphrsIn!E233/LinhrsIn!E234</f>
        <v>0.990724559752655</v>
      </c>
      <c r="F234" s="70" t="n">
        <f aca="false">OphrsIn!F233/LinhrsIn!F234</f>
        <v>0.984028776978417</v>
      </c>
      <c r="G234" s="70" t="n">
        <f aca="false">OphrsIn!G233/LinhrsIn!G234</f>
        <v>0.933208038166835</v>
      </c>
      <c r="H234" s="70" t="n">
        <f aca="false">OphrsIn!H233/LinhrsIn!H234</f>
        <v>0.998591549295775</v>
      </c>
      <c r="I234" s="70" t="n">
        <v>1</v>
      </c>
      <c r="J234" s="70" t="n">
        <f aca="false">OphrsIn!J233/LinhrsIn!J234</f>
        <v>1.00766501064585</v>
      </c>
      <c r="K234" s="70" t="n">
        <f aca="false">OphrsIn!K233/LinhrsIn!K234</f>
        <v>0.997799779977998</v>
      </c>
      <c r="L234" s="70" t="n">
        <f aca="false">OphrsIn!L233/LinhrsIn!L234</f>
        <v>0.997975435281415</v>
      </c>
      <c r="M234" s="70" t="n">
        <f aca="false">OphrsIn!M233/LinhrsIn!M234</f>
        <v>0.975350140056022</v>
      </c>
      <c r="N234" s="70" t="n">
        <f aca="false">OphrsIn!N233/LinhrsIn!N234</f>
        <v>1</v>
      </c>
      <c r="O234" s="70" t="n">
        <f aca="false">OphrsIn!O233/LinhrsIn!O234</f>
        <v>1</v>
      </c>
      <c r="P234" s="70" t="n">
        <f aca="false">OphrsIn!P233/LinhrsIn!P234</f>
        <v>0.882028517621738</v>
      </c>
      <c r="Q234" s="70" t="n">
        <f aca="false">OphrsIn!Q233/LinhrsIn!Q234</f>
        <v>0.78663967611336</v>
      </c>
      <c r="R234" s="70" t="n">
        <f aca="false">OphrsIn!R233/LinhrsIn!R234</f>
        <v>0.921667907669397</v>
      </c>
      <c r="S234" s="70" t="n">
        <f aca="false">OphrsIn!S233/LinhrsIn!S234</f>
        <v>0.939710066386668</v>
      </c>
      <c r="T234" s="70" t="n">
        <f aca="false">OphrsIn!T233/LinhrsIn!T234</f>
        <v>0.945428973277075</v>
      </c>
      <c r="U234" s="70" t="n">
        <f aca="false">OphrsIn!U233/LinhrsIn!U234</f>
        <v>0.971613076819588</v>
      </c>
      <c r="V234" s="70" t="n">
        <f aca="false">OphrsIn!V233/LinhrsIn!V234</f>
        <v>0.485197880959801</v>
      </c>
      <c r="W234" s="70" t="n">
        <f aca="false">OphrsIn!W233/LinhrsIn!W234</f>
        <v>0.739849083722602</v>
      </c>
      <c r="X234" s="70" t="n">
        <f aca="false">OphrsIn!X233/LinhrsIn!X234</f>
        <v>0.942302507414398</v>
      </c>
      <c r="Y234" s="70" t="n">
        <f aca="false">OphrsIn!Y233/LinhrsIn!Y234</f>
        <v>0.97322680123353</v>
      </c>
      <c r="Z234" s="70" t="n">
        <f aca="false">OphrsIn!Z233/LinhrsIn!Z234</f>
        <v>1</v>
      </c>
      <c r="AA234" s="70" t="n">
        <f aca="false">OphrsIn!AA233/LinhrsIn!AA234</f>
        <v>0.94466237041188</v>
      </c>
      <c r="AB234" s="70" t="n">
        <f aca="false">OphrsIn!AB233/LinhrsIn!AB234</f>
        <v>0.823466092572659</v>
      </c>
      <c r="AC234" s="70" t="n">
        <f aca="false">IF(LinhrsIn!AC234&gt;0,OphrsIn!AC233/LinhrsIn!AC234,0)</f>
        <v>0.998386879956984</v>
      </c>
      <c r="AD234" s="70" t="n">
        <f aca="false">IF(LinhrsIn!AD234&gt;0,OphrsIn!AD233/LinhrsIn!AD234,0)</f>
        <v>0.996872207327971</v>
      </c>
      <c r="AE234" s="70" t="n">
        <f aca="false">IF(LinhrsIn!AE234&gt;0,OphrsIn!AE233/LinhrsIn!AE234,0)</f>
        <v>0.985577718521715</v>
      </c>
      <c r="AF234" s="70"/>
      <c r="AG234" s="70"/>
      <c r="AH234" s="70"/>
      <c r="AI234" s="70"/>
      <c r="AJ234" s="70"/>
      <c r="AK234" s="70"/>
      <c r="AL234" s="70"/>
      <c r="AM234" s="70"/>
      <c r="AN234" s="70"/>
      <c r="AO234" s="70" t="n">
        <f aca="false">AVERAGE(E234:P234)</f>
        <v>0.980614317314725</v>
      </c>
      <c r="AP234" s="70" t="n">
        <f aca="false">AVERAGE(Q234:AB234)</f>
        <v>0.872813703048413</v>
      </c>
      <c r="AQ234" s="70" t="n">
        <f aca="false">AVERAGE(AC234:AN234)</f>
        <v>0.993612268602223</v>
      </c>
      <c r="AR234" s="70" t="n">
        <f aca="false">AVERAGE(E234:G234)</f>
        <v>0.969320458299303</v>
      </c>
      <c r="AS234" s="70" t="n">
        <f aca="false">AVERAGE(H234:J234)</f>
        <v>1.00208551998054</v>
      </c>
      <c r="AT234" s="70" t="n">
        <f aca="false">AVERAGE(K234:M234)</f>
        <v>0.990375118438478</v>
      </c>
      <c r="AU234" s="70" t="n">
        <f aca="false">AVERAGE(N234:P234)</f>
        <v>0.960676172540579</v>
      </c>
      <c r="AV234" s="70" t="n">
        <f aca="false">AVERAGE(Q234:S234)</f>
        <v>0.882672550056475</v>
      </c>
      <c r="AW234" s="70" t="n">
        <f aca="false">AVERAGE(T234:V234)</f>
        <v>0.800746643685488</v>
      </c>
      <c r="AX234" s="70" t="n">
        <f aca="false">AVERAGE(W234:Y234)</f>
        <v>0.885126130790176</v>
      </c>
      <c r="AY234" s="70" t="n">
        <f aca="false">AVERAGE(Z234:AB234)</f>
        <v>0.922709487661513</v>
      </c>
      <c r="AZ234" s="70" t="n">
        <f aca="false">AVERAGE(AC234:AE234)</f>
        <v>0.993612268602223</v>
      </c>
    </row>
    <row r="235" customFormat="false" ht="12.75" hidden="true" customHeight="false" outlineLevel="0" collapsed="false">
      <c r="A235" s="69" t="s">
        <v>12</v>
      </c>
      <c r="B235" s="69" t="n">
        <v>1</v>
      </c>
      <c r="C235" s="69" t="n">
        <v>225</v>
      </c>
      <c r="D235" s="70" t="n">
        <f aca="false">OphrsIn!D234/LinhrsIn!D235</f>
        <v>0.926822706483723</v>
      </c>
      <c r="E235" s="70" t="n">
        <f aca="false">OphrsIn!E234/LinhrsIn!E235</f>
        <v>0.981314692835059</v>
      </c>
      <c r="F235" s="70" t="n">
        <f aca="false">OphrsIn!F234/LinhrsIn!F235</f>
        <v>0.971064814814815</v>
      </c>
      <c r="G235" s="70" t="n">
        <f aca="false">OphrsIn!G234/LinhrsIn!G235</f>
        <v>0.954732510288066</v>
      </c>
      <c r="H235" s="70" t="n">
        <f aca="false">OphrsIn!H234/LinhrsIn!H235</f>
        <v>0.5</v>
      </c>
      <c r="I235" s="70" t="n">
        <v>0.981698087243704</v>
      </c>
      <c r="J235" s="70" t="n">
        <f aca="false">OphrsIn!J234/LinhrsIn!J235</f>
        <v>0.972309449043677</v>
      </c>
      <c r="K235" s="70" t="n">
        <f aca="false">OphrsIn!K234/LinhrsIn!K235</f>
        <v>0.982941257394415</v>
      </c>
      <c r="L235" s="70" t="n">
        <f aca="false">OphrsIn!L234/LinhrsIn!L235</f>
        <v>0.924176422542881</v>
      </c>
      <c r="M235" s="70" t="n">
        <f aca="false">OphrsIn!M234/LinhrsIn!M235</f>
        <v>0.999158249158249</v>
      </c>
      <c r="N235" s="70" t="n">
        <f aca="false">OphrsIn!N234/LinhrsIn!N235</f>
        <v>0.961220338983051</v>
      </c>
      <c r="O235" s="70" t="n">
        <f aca="false">OphrsIn!O234/LinhrsIn!O235</f>
        <v>0.72924488944514</v>
      </c>
      <c r="P235" s="70" t="n">
        <f aca="false">OphrsIn!P234/LinhrsIn!P235</f>
        <v>0.7068660774983</v>
      </c>
      <c r="Q235" s="70" t="n">
        <f aca="false">OphrsIn!Q234/LinhrsIn!Q235</f>
        <v>0</v>
      </c>
      <c r="R235" s="70" t="n">
        <f aca="false">OphrsIn!R234/LinhrsIn!R235</f>
        <v>0</v>
      </c>
      <c r="S235" s="70" t="n">
        <f aca="false">OphrsIn!S234/LinhrsIn!S235</f>
        <v>0.0409404134576409</v>
      </c>
      <c r="T235" s="70" t="n">
        <f aca="false">OphrsIn!T234/LinhrsIn!T235</f>
        <v>0.960524460735937</v>
      </c>
      <c r="U235" s="70" t="n">
        <f aca="false">OphrsIn!U234/LinhrsIn!U235</f>
        <v>0.991932230738201</v>
      </c>
      <c r="V235" s="70" t="n">
        <f aca="false">OphrsIn!V234/LinhrsIn!V235</f>
        <v>0.992067988668555</v>
      </c>
      <c r="W235" s="70" t="n">
        <f aca="false">OphrsIn!W234/LinhrsIn!W235</f>
        <v>0.996638881419736</v>
      </c>
      <c r="X235" s="70" t="n">
        <f aca="false">OphrsIn!X234/LinhrsIn!X235</f>
        <v>0.987865713900499</v>
      </c>
      <c r="Y235" s="70" t="n">
        <f aca="false">OphrsIn!Y234/LinhrsIn!Y235</f>
        <v>0.979146256123163</v>
      </c>
      <c r="Z235" s="70" t="n">
        <f aca="false">OphrsIn!Z234/LinhrsIn!Z235</f>
        <v>0.975517890772128</v>
      </c>
      <c r="AA235" s="70" t="n">
        <f aca="false">OphrsIn!AA234/LinhrsIn!AA235</f>
        <v>0.999020019599608</v>
      </c>
      <c r="AB235" s="70" t="n">
        <f aca="false">OphrsIn!AB234/LinhrsIn!AB235</f>
        <v>0.979429954288787</v>
      </c>
      <c r="AC235" s="70" t="n">
        <f aca="false">IF(LinhrsIn!AC235&gt;0,OphrsIn!AC234/LinhrsIn!AC235,0)</f>
        <v>0.99986559139785</v>
      </c>
      <c r="AD235" s="70" t="n">
        <f aca="false">IF(LinhrsIn!AD235&gt;0,OphrsIn!AD234/LinhrsIn!AD235,0)</f>
        <v>0.996870809119356</v>
      </c>
      <c r="AE235" s="70" t="n">
        <f aca="false">IF(LinhrsIn!AE235&gt;0,OphrsIn!AE234/LinhrsIn!AE235,0)</f>
        <v>0.978817257566108</v>
      </c>
      <c r="AF235" s="70"/>
      <c r="AG235" s="70"/>
      <c r="AH235" s="70"/>
      <c r="AI235" s="70"/>
      <c r="AJ235" s="70"/>
      <c r="AK235" s="70"/>
      <c r="AL235" s="70"/>
      <c r="AM235" s="70"/>
      <c r="AN235" s="70"/>
      <c r="AO235" s="70" t="n">
        <f aca="false">AVERAGE(E235:P235)</f>
        <v>0.88872723243728</v>
      </c>
      <c r="AP235" s="70" t="n">
        <f aca="false">AVERAGE(Q235:AB235)</f>
        <v>0.741923650808688</v>
      </c>
      <c r="AQ235" s="70" t="n">
        <f aca="false">AVERAGE(AC235:AN235)</f>
        <v>0.991851219361104</v>
      </c>
      <c r="AR235" s="70" t="n">
        <f aca="false">AVERAGE(E235:G235)</f>
        <v>0.969037339312646</v>
      </c>
      <c r="AS235" s="70" t="n">
        <f aca="false">AVERAGE(H235:J235)</f>
        <v>0.818002512095794</v>
      </c>
      <c r="AT235" s="70" t="n">
        <f aca="false">AVERAGE(K235:M235)</f>
        <v>0.968758643031848</v>
      </c>
      <c r="AU235" s="70" t="n">
        <f aca="false">AVERAGE(N235:P235)</f>
        <v>0.79911043530883</v>
      </c>
      <c r="AV235" s="70" t="n">
        <f aca="false">AVERAGE(Q235:S235)</f>
        <v>0.0136468044858803</v>
      </c>
      <c r="AW235" s="70" t="n">
        <f aca="false">AVERAGE(T235:V235)</f>
        <v>0.981508226714231</v>
      </c>
      <c r="AX235" s="70" t="n">
        <f aca="false">AVERAGE(W235:Y235)</f>
        <v>0.9878836171478</v>
      </c>
      <c r="AY235" s="70" t="n">
        <f aca="false">AVERAGE(Z235:AB235)</f>
        <v>0.984655954886841</v>
      </c>
      <c r="AZ235" s="70" t="n">
        <f aca="false">AVERAGE(AC235:AE235)</f>
        <v>0.991851219361104</v>
      </c>
    </row>
    <row r="236" customFormat="false" ht="12.75" hidden="true" customHeight="false" outlineLevel="0" collapsed="false">
      <c r="A236" s="69" t="s">
        <v>12</v>
      </c>
      <c r="B236" s="69" t="n">
        <v>1</v>
      </c>
      <c r="C236" s="69" t="n">
        <v>226</v>
      </c>
      <c r="D236" s="70" t="n">
        <f aca="false">OphrsIn!D235/LinhrsIn!D236</f>
        <v>0.751546114546921</v>
      </c>
      <c r="E236" s="70" t="n">
        <f aca="false">OphrsIn!E235/LinhrsIn!E236</f>
        <v>1</v>
      </c>
      <c r="F236" s="70" t="n">
        <f aca="false">OphrsIn!F235/LinhrsIn!F236</f>
        <v>0.874413833528722</v>
      </c>
      <c r="G236" s="70" t="n">
        <f aca="false">OphrsIn!G235/LinhrsIn!G236</f>
        <v>0.922148032390965</v>
      </c>
      <c r="H236" s="70" t="n">
        <f aca="false">OphrsIn!H235/LinhrsIn!H236</f>
        <v>0.987341772151899</v>
      </c>
      <c r="I236" s="70" t="n">
        <v>0.972158399783755</v>
      </c>
      <c r="J236" s="70" t="n">
        <f aca="false">OphrsIn!J235/LinhrsIn!J236</f>
        <v>0.925471963933502</v>
      </c>
      <c r="K236" s="70" t="n">
        <f aca="false">OphrsIn!K235/LinhrsIn!K236</f>
        <v>0.935634713244395</v>
      </c>
      <c r="L236" s="70" t="n">
        <f aca="false">OphrsIn!L235/LinhrsIn!L236</f>
        <v>0.834955393349554</v>
      </c>
      <c r="M236" s="70" t="n">
        <f aca="false">OphrsIn!M235/LinhrsIn!M236</f>
        <v>0.982142857142857</v>
      </c>
      <c r="N236" s="70" t="n">
        <f aca="false">OphrsIn!N235/LinhrsIn!N236</f>
        <v>0.906772800863465</v>
      </c>
      <c r="O236" s="70" t="n">
        <f aca="false">OphrsIn!O235/LinhrsIn!O236</f>
        <v>0.991665509098486</v>
      </c>
      <c r="P236" s="70" t="n">
        <f aca="false">OphrsIn!P235/LinhrsIn!P236</f>
        <v>0.99758064516129</v>
      </c>
      <c r="Q236" s="70" t="n">
        <f aca="false">OphrsIn!Q235/LinhrsIn!Q236</f>
        <v>0.99892168755897</v>
      </c>
      <c r="R236" s="70" t="n">
        <f aca="false">OphrsIn!R235/LinhrsIn!R236</f>
        <v>0.988384214445272</v>
      </c>
      <c r="S236" s="70" t="n">
        <f aca="false">OphrsIn!S235/LinhrsIn!S236</f>
        <v>0.920974690360797</v>
      </c>
      <c r="T236" s="70" t="n">
        <f aca="false">OphrsIn!T235/LinhrsIn!T236</f>
        <v>0.943114615601239</v>
      </c>
      <c r="U236" s="70" t="n">
        <f aca="false">OphrsIn!U235/LinhrsIn!U236</f>
        <v>0.96232508073197</v>
      </c>
      <c r="V236" s="70" t="n">
        <f aca="false">OphrsIn!V235/LinhrsIn!V236</f>
        <v>0.967563739376771</v>
      </c>
      <c r="W236" s="70" t="n">
        <f aca="false">OphrsIn!W235/LinhrsIn!W236</f>
        <v>0.928879310344828</v>
      </c>
      <c r="X236" s="70" t="n">
        <f aca="false">OphrsIn!X235/LinhrsIn!X236</f>
        <v>0.950910316925152</v>
      </c>
      <c r="Y236" s="70" t="n">
        <f aca="false">OphrsIn!Y235/LinhrsIn!Y236</f>
        <v>0.994961511546536</v>
      </c>
      <c r="Z236" s="70" t="n">
        <f aca="false">OphrsIn!Z235/LinhrsIn!Z236</f>
        <v>0.983591123066577</v>
      </c>
      <c r="AA236" s="70" t="n">
        <f aca="false">OphrsIn!AA235/LinhrsIn!AA236</f>
        <v>0.971720565588688</v>
      </c>
      <c r="AB236" s="70" t="n">
        <f aca="false">OphrsIn!AB235/LinhrsIn!AB236</f>
        <v>1</v>
      </c>
      <c r="AC236" s="70" t="n">
        <f aca="false">IF(LinhrsIn!AC236&gt;0,OphrsIn!AC235/LinhrsIn!AC236,0)</f>
        <v>1</v>
      </c>
      <c r="AD236" s="70" t="n">
        <f aca="false">IF(LinhrsIn!AD236&gt;0,OphrsIn!AD235/LinhrsIn!AD236,0)</f>
        <v>0.996124031007752</v>
      </c>
      <c r="AE236" s="70" t="n">
        <f aca="false">IF(LinhrsIn!AE236&gt;0,OphrsIn!AE235/LinhrsIn!AE236,0)</f>
        <v>0.958058011486572</v>
      </c>
      <c r="AF236" s="70"/>
      <c r="AG236" s="70"/>
      <c r="AH236" s="70"/>
      <c r="AI236" s="70"/>
      <c r="AJ236" s="70"/>
      <c r="AK236" s="70"/>
      <c r="AL236" s="70"/>
      <c r="AM236" s="70"/>
      <c r="AN236" s="70"/>
      <c r="AO236" s="70" t="n">
        <f aca="false">AVERAGE(E236:P236)</f>
        <v>0.944190493387408</v>
      </c>
      <c r="AP236" s="70" t="n">
        <f aca="false">AVERAGE(Q236:AB236)</f>
        <v>0.967612237962233</v>
      </c>
      <c r="AQ236" s="70" t="n">
        <f aca="false">AVERAGE(AC236:AN236)</f>
        <v>0.984727347498108</v>
      </c>
      <c r="AR236" s="70" t="n">
        <f aca="false">AVERAGE(E236:G236)</f>
        <v>0.932187288639896</v>
      </c>
      <c r="AS236" s="70" t="n">
        <f aca="false">AVERAGE(H236:J236)</f>
        <v>0.961657378623052</v>
      </c>
      <c r="AT236" s="70" t="n">
        <f aca="false">AVERAGE(K236:M236)</f>
        <v>0.917577654578936</v>
      </c>
      <c r="AU236" s="70" t="n">
        <f aca="false">AVERAGE(N236:P236)</f>
        <v>0.965339651707747</v>
      </c>
      <c r="AV236" s="70" t="n">
        <f aca="false">AVERAGE(Q236:S236)</f>
        <v>0.96942686412168</v>
      </c>
      <c r="AW236" s="70" t="n">
        <f aca="false">AVERAGE(T236:V236)</f>
        <v>0.957667811903327</v>
      </c>
      <c r="AX236" s="70" t="n">
        <f aca="false">AVERAGE(W236:Y236)</f>
        <v>0.958250379605505</v>
      </c>
      <c r="AY236" s="70" t="n">
        <f aca="false">AVERAGE(Z236:AB236)</f>
        <v>0.985103896218422</v>
      </c>
      <c r="AZ236" s="70" t="n">
        <f aca="false">AVERAGE(AC236:AE236)</f>
        <v>0.984727347498108</v>
      </c>
    </row>
    <row r="237" customFormat="false" ht="12.75" hidden="true" customHeight="false" outlineLevel="0" collapsed="false">
      <c r="A237" s="69" t="s">
        <v>12</v>
      </c>
      <c r="B237" s="69" t="n">
        <v>1</v>
      </c>
      <c r="C237" s="69" t="n">
        <v>227</v>
      </c>
      <c r="D237" s="70" t="n">
        <f aca="false">OphrsIn!D236/LinhrsIn!D237</f>
        <v>0.93440892641737</v>
      </c>
      <c r="E237" s="70" t="n">
        <f aca="false">OphrsIn!E236/LinhrsIn!E237</f>
        <v>0.859208847299022</v>
      </c>
      <c r="F237" s="70" t="n">
        <f aca="false">OphrsIn!F236/LinhrsIn!F237</f>
        <v>1</v>
      </c>
      <c r="G237" s="70" t="n">
        <f aca="false">OphrsIn!G236/LinhrsIn!G237</f>
        <v>0.990778833877146</v>
      </c>
      <c r="H237" s="70" t="n">
        <f aca="false">OphrsIn!H236/LinhrsIn!H237</f>
        <v>0.666666666666667</v>
      </c>
      <c r="I237" s="70" t="n">
        <v>1</v>
      </c>
      <c r="J237" s="70" t="n">
        <f aca="false">OphrsIn!J236/LinhrsIn!J237</f>
        <v>0.908780903665814</v>
      </c>
      <c r="K237" s="70" t="n">
        <f aca="false">OphrsIn!K236/LinhrsIn!K237</f>
        <v>0.957734691030827</v>
      </c>
      <c r="L237" s="70" t="n">
        <f aca="false">OphrsIn!L236/LinhrsIn!L237</f>
        <v>0.947153919304442</v>
      </c>
      <c r="M237" s="70" t="n">
        <f aca="false">OphrsIn!M236/LinhrsIn!M237</f>
        <v>0.857462269424259</v>
      </c>
      <c r="N237" s="70" t="n">
        <f aca="false">OphrsIn!N236/LinhrsIn!N237</f>
        <v>0.957150581238173</v>
      </c>
      <c r="O237" s="70" t="n">
        <f aca="false">OphrsIn!O236/LinhrsIn!O237</f>
        <v>0.925961939158217</v>
      </c>
      <c r="P237" s="70" t="n">
        <f aca="false">OphrsIn!P236/LinhrsIn!P237</f>
        <v>0.889038332212508</v>
      </c>
      <c r="Q237" s="70" t="n">
        <f aca="false">OphrsIn!Q236/LinhrsIn!Q237</f>
        <v>0.935108827903204</v>
      </c>
      <c r="R237" s="70" t="n">
        <f aca="false">OphrsIn!R236/LinhrsIn!R237</f>
        <v>0.872280178837556</v>
      </c>
      <c r="S237" s="70" t="n">
        <f aca="false">OphrsIn!S236/LinhrsIn!S237</f>
        <v>0.930400435848543</v>
      </c>
      <c r="T237" s="70" t="n">
        <f aca="false">OphrsIn!T236/LinhrsIn!T237</f>
        <v>1</v>
      </c>
      <c r="U237" s="70" t="n">
        <f aca="false">OphrsIn!U236/LinhrsIn!U237</f>
        <v>1</v>
      </c>
      <c r="V237" s="70" t="n">
        <f aca="false">OphrsIn!V236/LinhrsIn!V237</f>
        <v>0.995951982132887</v>
      </c>
      <c r="W237" s="70" t="n">
        <f aca="false">OphrsIn!W236/LinhrsIn!W237</f>
        <v>0.964506587792417</v>
      </c>
      <c r="X237" s="70" t="n">
        <f aca="false">OphrsIn!X236/LinhrsIn!X237</f>
        <v>0.948141163793103</v>
      </c>
      <c r="Y237" s="70" t="n">
        <f aca="false">OphrsIn!Y236/LinhrsIn!Y237</f>
        <v>0.999580888516345</v>
      </c>
      <c r="Z237" s="70" t="n">
        <f aca="false">OphrsIn!Z236/LinhrsIn!Z237</f>
        <v>1</v>
      </c>
      <c r="AA237" s="70" t="n">
        <f aca="false">OphrsIn!AA236/LinhrsIn!AA237</f>
        <v>0.991736694677871</v>
      </c>
      <c r="AB237" s="70" t="n">
        <f aca="false">OphrsIn!AB236/LinhrsIn!AB237</f>
        <v>0.626899798251513</v>
      </c>
      <c r="AC237" s="70" t="n">
        <f aca="false">IF(LinhrsIn!AC237&gt;0,OphrsIn!AC236/LinhrsIn!AC237,0)</f>
        <v>0</v>
      </c>
      <c r="AD237" s="70" t="n">
        <f aca="false">IF(LinhrsIn!AD237&gt;0,OphrsIn!AD236/LinhrsIn!AD237,0)</f>
        <v>0.000474758664345624</v>
      </c>
      <c r="AE237" s="70" t="n">
        <f aca="false">IF(LinhrsIn!AE237&gt;0,OphrsIn!AE236/LinhrsIn!AE237,0)</f>
        <v>0</v>
      </c>
      <c r="AF237" s="70"/>
      <c r="AG237" s="70"/>
      <c r="AH237" s="70"/>
      <c r="AI237" s="70"/>
      <c r="AJ237" s="70"/>
      <c r="AK237" s="70"/>
      <c r="AL237" s="70"/>
      <c r="AM237" s="70"/>
      <c r="AN237" s="70"/>
      <c r="AO237" s="70" t="n">
        <f aca="false">AVERAGE(E237:P237)</f>
        <v>0.913328081989756</v>
      </c>
      <c r="AP237" s="70" t="n">
        <f aca="false">AVERAGE(Q237:AB237)</f>
        <v>0.93871721314612</v>
      </c>
      <c r="AQ237" s="70" t="n">
        <f aca="false">AVERAGE(AC237:AN237)</f>
        <v>0.000158252888115208</v>
      </c>
      <c r="AR237" s="70" t="n">
        <f aca="false">AVERAGE(E237:G237)</f>
        <v>0.949995893725389</v>
      </c>
      <c r="AS237" s="70" t="n">
        <f aca="false">AVERAGE(H237:J237)</f>
        <v>0.85848252344416</v>
      </c>
      <c r="AT237" s="70" t="n">
        <f aca="false">AVERAGE(K237:M237)</f>
        <v>0.92078362658651</v>
      </c>
      <c r="AU237" s="70" t="n">
        <f aca="false">AVERAGE(N237:P237)</f>
        <v>0.924050284202966</v>
      </c>
      <c r="AV237" s="70" t="n">
        <f aca="false">AVERAGE(Q237:S237)</f>
        <v>0.912596480863101</v>
      </c>
      <c r="AW237" s="70" t="n">
        <f aca="false">AVERAGE(T237:V237)</f>
        <v>0.998650660710962</v>
      </c>
      <c r="AX237" s="70" t="n">
        <f aca="false">AVERAGE(W237:Y237)</f>
        <v>0.970742880033956</v>
      </c>
      <c r="AY237" s="70" t="n">
        <f aca="false">AVERAGE(Z237:AB237)</f>
        <v>0.872878830976462</v>
      </c>
      <c r="AZ237" s="70" t="n">
        <f aca="false">AVERAGE(AC237:AE237)</f>
        <v>0.000158252888115208</v>
      </c>
    </row>
    <row r="238" customFormat="false" ht="12.75" hidden="true" customHeight="false" outlineLevel="0" collapsed="false">
      <c r="A238" s="69" t="s">
        <v>12</v>
      </c>
      <c r="B238" s="69" t="n">
        <v>1</v>
      </c>
      <c r="C238" s="69" t="n">
        <v>228</v>
      </c>
      <c r="D238" s="70" t="n">
        <f aca="false">OphrsIn!D237/LinhrsIn!D238</f>
        <v>0.776685587705939</v>
      </c>
      <c r="E238" s="70" t="n">
        <f aca="false">OphrsIn!E237/LinhrsIn!E238</f>
        <v>0.643283158193695</v>
      </c>
      <c r="F238" s="70" t="n">
        <f aca="false">OphrsIn!F237/LinhrsIn!F238</f>
        <v>0</v>
      </c>
      <c r="G238" s="70" t="n">
        <f aca="false">OphrsIn!G237/LinhrsIn!G238</f>
        <v>0.901259213759214</v>
      </c>
      <c r="H238" s="70" t="n">
        <f aca="false">OphrsIn!H237/LinhrsIn!H238</f>
        <v>0.825105782792666</v>
      </c>
      <c r="I238" s="70" t="n">
        <v>0.240487474610697</v>
      </c>
      <c r="J238" s="70" t="n">
        <f aca="false">OphrsIn!J237/LinhrsIn!J238</f>
        <v>0.286997635933806</v>
      </c>
      <c r="K238" s="70" t="n">
        <f aca="false">OphrsIn!K237/LinhrsIn!K238</f>
        <v>0.90873350182533</v>
      </c>
      <c r="L238" s="70" t="n">
        <f aca="false">OphrsIn!L237/LinhrsIn!L238</f>
        <v>0.945059450594506</v>
      </c>
      <c r="M238" s="70" t="n">
        <f aca="false">OphrsIn!M237/LinhrsIn!M238</f>
        <v>1</v>
      </c>
      <c r="N238" s="70" t="n">
        <f aca="false">OphrsIn!N237/LinhrsIn!N238</f>
        <v>0.954226804123711</v>
      </c>
      <c r="O238" s="70" t="n">
        <f aca="false">OphrsIn!O237/LinhrsIn!O238</f>
        <v>0.974815639348824</v>
      </c>
      <c r="P238" s="70" t="n">
        <f aca="false">OphrsIn!P237/LinhrsIn!P238</f>
        <v>0.983288043478261</v>
      </c>
      <c r="Q238" s="70" t="n">
        <f aca="false">OphrsIn!Q237/LinhrsIn!Q238</f>
        <v>1</v>
      </c>
      <c r="R238" s="70" t="n">
        <f aca="false">OphrsIn!R237/LinhrsIn!R238</f>
        <v>1</v>
      </c>
      <c r="S238" s="70" t="n">
        <f aca="false">OphrsIn!S237/LinhrsIn!S238</f>
        <v>1.0082257835768</v>
      </c>
      <c r="T238" s="70" t="n">
        <f aca="false">OphrsIn!T237/LinhrsIn!T238</f>
        <v>0.903036379260957</v>
      </c>
      <c r="U238" s="70" t="n">
        <f aca="false">OphrsIn!U237/LinhrsIn!U238</f>
        <v>0.939381665991629</v>
      </c>
      <c r="V238" s="70" t="n">
        <f aca="false">OphrsIn!V237/LinhrsIn!V238</f>
        <v>0.934822051639916</v>
      </c>
      <c r="W238" s="70" t="n">
        <f aca="false">OphrsIn!W237/LinhrsIn!W238</f>
        <v>0.471939122163337</v>
      </c>
      <c r="X238" s="70" t="n">
        <f aca="false">OphrsIn!X237/LinhrsIn!X238</f>
        <v>0.970663436953304</v>
      </c>
      <c r="Y238" s="70" t="n">
        <f aca="false">OphrsIn!Y237/LinhrsIn!Y238</f>
        <v>0.971087928464978</v>
      </c>
      <c r="Z238" s="70" t="n">
        <f aca="false">OphrsIn!Z237/LinhrsIn!Z238</f>
        <v>0.919209571178922</v>
      </c>
      <c r="AA238" s="70" t="n">
        <f aca="false">OphrsIn!AA237/LinhrsIn!AA238</f>
        <v>0.975766914133632</v>
      </c>
      <c r="AB238" s="70" t="n">
        <f aca="false">OphrsIn!AB237/LinhrsIn!AB238</f>
        <v>0.683742248584524</v>
      </c>
      <c r="AC238" s="70" t="n">
        <f aca="false">IF(LinhrsIn!AC238&gt;0,OphrsIn!AC237/LinhrsIn!AC238,0)</f>
        <v>0.935995697189727</v>
      </c>
      <c r="AD238" s="70" t="n">
        <f aca="false">IF(LinhrsIn!AD238&gt;0,OphrsIn!AD237/LinhrsIn!AD238,0)</f>
        <v>0.989414045027583</v>
      </c>
      <c r="AE238" s="70" t="n">
        <f aca="false">IF(LinhrsIn!AE238&gt;0,OphrsIn!AE237/LinhrsIn!AE238,0)</f>
        <v>0.972056769741733</v>
      </c>
      <c r="AF238" s="70"/>
      <c r="AG238" s="70"/>
      <c r="AH238" s="70"/>
      <c r="AI238" s="70"/>
      <c r="AJ238" s="70"/>
      <c r="AK238" s="70"/>
      <c r="AL238" s="70"/>
      <c r="AM238" s="70"/>
      <c r="AN238" s="70"/>
      <c r="AO238" s="70" t="n">
        <f aca="false">AVERAGE(E238:P238)</f>
        <v>0.721938058721726</v>
      </c>
      <c r="AP238" s="70" t="n">
        <f aca="false">AVERAGE(Q238:AB238)</f>
        <v>0.898156258495666</v>
      </c>
      <c r="AQ238" s="70" t="n">
        <f aca="false">AVERAGE(AC238:AN238)</f>
        <v>0.965822170653014</v>
      </c>
      <c r="AR238" s="70" t="n">
        <f aca="false">AVERAGE(E238:G238)</f>
        <v>0.514847457317636</v>
      </c>
      <c r="AS238" s="70" t="n">
        <f aca="false">AVERAGE(H238:J238)</f>
        <v>0.45086363111239</v>
      </c>
      <c r="AT238" s="70" t="n">
        <f aca="false">AVERAGE(K238:M238)</f>
        <v>0.951264317473279</v>
      </c>
      <c r="AU238" s="70" t="n">
        <f aca="false">AVERAGE(N238:P238)</f>
        <v>0.970776828983599</v>
      </c>
      <c r="AV238" s="70" t="n">
        <f aca="false">AVERAGE(Q238:S238)</f>
        <v>1.00274192785893</v>
      </c>
      <c r="AW238" s="70" t="n">
        <f aca="false">AVERAGE(T238:V238)</f>
        <v>0.925746698964168</v>
      </c>
      <c r="AX238" s="70" t="n">
        <f aca="false">AVERAGE(W238:Y238)</f>
        <v>0.80456349586054</v>
      </c>
      <c r="AY238" s="70" t="n">
        <f aca="false">AVERAGE(Z238:AB238)</f>
        <v>0.859572911299026</v>
      </c>
      <c r="AZ238" s="70" t="n">
        <f aca="false">AVERAGE(AC238:AE238)</f>
        <v>0.965822170653014</v>
      </c>
    </row>
    <row r="239" customFormat="false" ht="12.75" hidden="true" customHeight="false" outlineLevel="0" collapsed="false">
      <c r="A239" s="69" t="s">
        <v>12</v>
      </c>
      <c r="B239" s="69" t="n">
        <v>1</v>
      </c>
      <c r="C239" s="69" t="n">
        <v>229</v>
      </c>
      <c r="D239" s="70" t="n">
        <f aca="false">OphrsIn!D238/LinhrsIn!D239</f>
        <v>0.855528652138822</v>
      </c>
      <c r="E239" s="70" t="n">
        <f aca="false">OphrsIn!E238/LinhrsIn!E239</f>
        <v>1.00013442667025</v>
      </c>
      <c r="F239" s="70" t="n">
        <f aca="false">OphrsIn!F238/LinhrsIn!F239</f>
        <v>0.99884908646238</v>
      </c>
      <c r="G239" s="70" t="n">
        <f aca="false">OphrsIn!G238/LinhrsIn!G239</f>
        <v>0.971993176002275</v>
      </c>
      <c r="H239" s="70" t="n">
        <f aca="false">OphrsIn!H238/LinhrsIn!H239</f>
        <v>0.704838709677419</v>
      </c>
      <c r="I239" s="70" t="n">
        <v>0.950684189134264</v>
      </c>
      <c r="J239" s="70" t="n">
        <f aca="false">OphrsIn!J238/LinhrsIn!J239</f>
        <v>1.0039592760181</v>
      </c>
      <c r="K239" s="70" t="n">
        <f aca="false">OphrsIn!K238/LinhrsIn!K239</f>
        <v>0.993810178817056</v>
      </c>
      <c r="L239" s="70" t="n">
        <f aca="false">OphrsIn!L238/LinhrsIn!L239</f>
        <v>0.961787739670537</v>
      </c>
      <c r="M239" s="70" t="n">
        <f aca="false">OphrsIn!M238/LinhrsIn!M239</f>
        <v>1</v>
      </c>
      <c r="N239" s="70" t="n">
        <f aca="false">OphrsIn!N238/LinhrsIn!N239</f>
        <v>0.996087953595036</v>
      </c>
      <c r="O239" s="70" t="n">
        <f aca="false">OphrsIn!O238/LinhrsIn!O239</f>
        <v>1</v>
      </c>
      <c r="P239" s="70" t="n">
        <f aca="false">OphrsIn!P238/LinhrsIn!P239</f>
        <v>0.997311827956989</v>
      </c>
      <c r="Q239" s="70" t="n">
        <f aca="false">OphrsIn!Q238/LinhrsIn!Q239</f>
        <v>0.982231794319559</v>
      </c>
      <c r="R239" s="70" t="n">
        <f aca="false">OphrsIn!R238/LinhrsIn!R239</f>
        <v>0.893076117840586</v>
      </c>
      <c r="S239" s="70" t="n">
        <f aca="false">OphrsIn!S238/LinhrsIn!S239</f>
        <v>1</v>
      </c>
      <c r="T239" s="70" t="n">
        <f aca="false">OphrsIn!T238/LinhrsIn!T239</f>
        <v>1</v>
      </c>
      <c r="U239" s="70" t="n">
        <f aca="false">OphrsIn!U238/LinhrsIn!U239</f>
        <v>1</v>
      </c>
      <c r="V239" s="70" t="n">
        <f aca="false">OphrsIn!V238/LinhrsIn!V239</f>
        <v>0.999023028611305</v>
      </c>
      <c r="W239" s="70" t="n">
        <f aca="false">OphrsIn!W238/LinhrsIn!W239</f>
        <v>0.996773326162947</v>
      </c>
      <c r="X239" s="70" t="n">
        <f aca="false">OphrsIn!X238/LinhrsIn!X239</f>
        <v>0.974369351139889</v>
      </c>
      <c r="Y239" s="70" t="n">
        <f aca="false">OphrsIn!Y238/LinhrsIn!Y239</f>
        <v>0.993573623917295</v>
      </c>
      <c r="Z239" s="70" t="n">
        <f aca="false">OphrsIn!Z238/LinhrsIn!Z239</f>
        <v>0.876428667473444</v>
      </c>
      <c r="AA239" s="70" t="n">
        <f aca="false">OphrsIn!AA238/LinhrsIn!AA239</f>
        <v>0.9790004199916</v>
      </c>
      <c r="AB239" s="70" t="n">
        <f aca="false">OphrsIn!AB238/LinhrsIn!AB239</f>
        <v>1</v>
      </c>
      <c r="AC239" s="70" t="n">
        <f aca="false">IF(LinhrsIn!AC239&gt;0,OphrsIn!AC238/LinhrsIn!AC239,0)</f>
        <v>1</v>
      </c>
      <c r="AD239" s="70" t="n">
        <f aca="false">IF(LinhrsIn!AD239&gt;0,OphrsIn!AD238/LinhrsIn!AD239,0)</f>
        <v>0.994928400954654</v>
      </c>
      <c r="AE239" s="70" t="n">
        <f aca="false">IF(LinhrsIn!AE239&gt;0,OphrsIn!AE238/LinhrsIn!AE239,0)</f>
        <v>0.980880259446253</v>
      </c>
      <c r="AF239" s="70"/>
      <c r="AG239" s="70"/>
      <c r="AH239" s="70"/>
      <c r="AI239" s="70"/>
      <c r="AJ239" s="70"/>
      <c r="AK239" s="70"/>
      <c r="AL239" s="70"/>
      <c r="AM239" s="70"/>
      <c r="AN239" s="70"/>
      <c r="AO239" s="70" t="n">
        <f aca="false">AVERAGE(E239:P239)</f>
        <v>0.964954713667026</v>
      </c>
      <c r="AP239" s="70" t="n">
        <f aca="false">AVERAGE(Q239:AB239)</f>
        <v>0.974539694121385</v>
      </c>
      <c r="AQ239" s="70" t="n">
        <f aca="false">AVERAGE(AC239:AN239)</f>
        <v>0.991936220133636</v>
      </c>
      <c r="AR239" s="70" t="n">
        <f aca="false">AVERAGE(E239:G239)</f>
        <v>0.990325563044969</v>
      </c>
      <c r="AS239" s="70" t="n">
        <f aca="false">AVERAGE(H239:J239)</f>
        <v>0.886494058276594</v>
      </c>
      <c r="AT239" s="70" t="n">
        <f aca="false">AVERAGE(K239:M239)</f>
        <v>0.985199306162531</v>
      </c>
      <c r="AU239" s="70" t="n">
        <f aca="false">AVERAGE(N239:P239)</f>
        <v>0.997799927184008</v>
      </c>
      <c r="AV239" s="70" t="n">
        <f aca="false">AVERAGE(Q239:S239)</f>
        <v>0.958435970720048</v>
      </c>
      <c r="AW239" s="70" t="n">
        <f aca="false">AVERAGE(T239:V239)</f>
        <v>0.999674342870435</v>
      </c>
      <c r="AX239" s="70" t="n">
        <f aca="false">AVERAGE(W239:Y239)</f>
        <v>0.988238767073377</v>
      </c>
      <c r="AY239" s="70" t="n">
        <f aca="false">AVERAGE(Z239:AB239)</f>
        <v>0.951809695821681</v>
      </c>
      <c r="AZ239" s="70" t="n">
        <f aca="false">AVERAGE(AC239:AE239)</f>
        <v>0.991936220133636</v>
      </c>
    </row>
    <row r="240" customFormat="false" ht="12.75" hidden="true" customHeight="false" outlineLevel="0" collapsed="false">
      <c r="A240" s="69" t="s">
        <v>12</v>
      </c>
      <c r="B240" s="69" t="n">
        <v>1</v>
      </c>
      <c r="C240" s="69" t="n">
        <v>230</v>
      </c>
      <c r="D240" s="70" t="n">
        <f aca="false">OphrsIn!D239/LinhrsIn!D240</f>
        <v>0.998655913978495</v>
      </c>
      <c r="E240" s="70" t="n">
        <f aca="false">OphrsIn!E239/LinhrsIn!E240</f>
        <v>0.954644215100489</v>
      </c>
      <c r="F240" s="70" t="n">
        <f aca="false">OphrsIn!F239/LinhrsIn!F240</f>
        <v>0.944460431654676</v>
      </c>
      <c r="G240" s="70" t="n">
        <f aca="false">OphrsIn!G239/LinhrsIn!G240</f>
        <v>0.974495677233429</v>
      </c>
      <c r="H240" s="70" t="n">
        <f aca="false">OphrsIn!H239/LinhrsIn!H240</f>
        <v>0.731548377957218</v>
      </c>
      <c r="I240" s="70" t="n">
        <v>0.984462399005594</v>
      </c>
      <c r="J240" s="70" t="n">
        <f aca="false">OphrsIn!J239/LinhrsIn!J240</f>
        <v>0.993516560958421</v>
      </c>
      <c r="K240" s="70" t="n">
        <f aca="false">OphrsIn!K239/LinhrsIn!K240</f>
        <v>0.943565037852719</v>
      </c>
      <c r="L240" s="70" t="n">
        <f aca="false">OphrsIn!L239/LinhrsIn!L240</f>
        <v>0.915485351694343</v>
      </c>
      <c r="M240" s="70" t="n">
        <f aca="false">OphrsIn!M239/LinhrsIn!M240</f>
        <v>0.998882213217829</v>
      </c>
      <c r="N240" s="70" t="n">
        <f aca="false">OphrsIn!N239/LinhrsIn!N240</f>
        <v>0.994470667565745</v>
      </c>
      <c r="O240" s="70" t="n">
        <f aca="false">OphrsIn!O239/LinhrsIn!O240</f>
        <v>0.915520355703765</v>
      </c>
      <c r="P240" s="70" t="n">
        <f aca="false">OphrsIn!P239/LinhrsIn!P240</f>
        <v>0.7268450060492</v>
      </c>
      <c r="Q240" s="70" t="n">
        <f aca="false">OphrsIn!Q239/LinhrsIn!Q240</f>
        <v>0.983189887036041</v>
      </c>
      <c r="R240" s="70" t="n">
        <f aca="false">OphrsIn!R239/LinhrsIn!R240</f>
        <v>0.928304705003734</v>
      </c>
      <c r="S240" s="70" t="n">
        <f aca="false">OphrsIn!S239/LinhrsIn!S240</f>
        <v>0.905407236752948</v>
      </c>
      <c r="T240" s="70" t="n">
        <f aca="false">OphrsIn!T239/LinhrsIn!T240</f>
        <v>0.999151223652568</v>
      </c>
      <c r="U240" s="70" t="n">
        <f aca="false">OphrsIn!U239/LinhrsIn!U240</f>
        <v>0.990810810810811</v>
      </c>
      <c r="V240" s="70" t="n">
        <f aca="false">OphrsIn!V239/LinhrsIn!V240</f>
        <v>0.995114461194863</v>
      </c>
      <c r="W240" s="70" t="n">
        <f aca="false">OphrsIn!W239/LinhrsIn!W240</f>
        <v>0.999327776283947</v>
      </c>
      <c r="X240" s="70" t="n">
        <f aca="false">OphrsIn!X239/LinhrsIn!X240</f>
        <v>0.960969044414536</v>
      </c>
      <c r="Y240" s="70" t="n">
        <f aca="false">OphrsIn!Y239/LinhrsIn!Y240</f>
        <v>0.999580888516345</v>
      </c>
      <c r="Z240" s="70" t="n">
        <f aca="false">OphrsIn!Z239/LinhrsIn!Z240</f>
        <v>0.954013715207745</v>
      </c>
      <c r="AA240" s="70" t="n">
        <f aca="false">OphrsIn!AA239/LinhrsIn!AA240</f>
        <v>0.98180036399272</v>
      </c>
      <c r="AB240" s="70" t="n">
        <f aca="false">OphrsIn!AB239/LinhrsIn!AB240</f>
        <v>0.868612157073695</v>
      </c>
      <c r="AC240" s="70" t="n">
        <f aca="false">IF(LinhrsIn!AC240&gt;0,OphrsIn!AC239/LinhrsIn!AC240,0)</f>
        <v>0.689608818389569</v>
      </c>
      <c r="AD240" s="70" t="n">
        <f aca="false">IF(LinhrsIn!AD240&gt;0,OphrsIn!AD239/LinhrsIn!AD240,0)</f>
        <v>0.995659982041305</v>
      </c>
      <c r="AE240" s="70" t="n">
        <f aca="false">IF(LinhrsIn!AE240&gt;0,OphrsIn!AE239/LinhrsIn!AE240,0)</f>
        <v>0.977679946732639</v>
      </c>
      <c r="AF240" s="70"/>
      <c r="AG240" s="70"/>
      <c r="AH240" s="70"/>
      <c r="AI240" s="70"/>
      <c r="AJ240" s="70"/>
      <c r="AK240" s="70"/>
      <c r="AL240" s="70"/>
      <c r="AM240" s="70"/>
      <c r="AN240" s="70"/>
      <c r="AO240" s="70" t="n">
        <f aca="false">AVERAGE(E240:P240)</f>
        <v>0.923158024499452</v>
      </c>
      <c r="AP240" s="70" t="n">
        <f aca="false">AVERAGE(Q240:AB240)</f>
        <v>0.96385685582833</v>
      </c>
      <c r="AQ240" s="70" t="n">
        <f aca="false">AVERAGE(AC240:AN240)</f>
        <v>0.887649582387838</v>
      </c>
      <c r="AR240" s="70" t="n">
        <f aca="false">AVERAGE(E240:G240)</f>
        <v>0.957866774662865</v>
      </c>
      <c r="AS240" s="70" t="n">
        <f aca="false">AVERAGE(H240:J240)</f>
        <v>0.903175779307078</v>
      </c>
      <c r="AT240" s="70" t="n">
        <f aca="false">AVERAGE(K240:M240)</f>
        <v>0.95264420092163</v>
      </c>
      <c r="AU240" s="70" t="n">
        <f aca="false">AVERAGE(N240:P240)</f>
        <v>0.878945343106237</v>
      </c>
      <c r="AV240" s="70" t="n">
        <f aca="false">AVERAGE(Q240:S240)</f>
        <v>0.938967276264241</v>
      </c>
      <c r="AW240" s="70" t="n">
        <f aca="false">AVERAGE(T240:V240)</f>
        <v>0.995025498552747</v>
      </c>
      <c r="AX240" s="70" t="n">
        <f aca="false">AVERAGE(W240:Y240)</f>
        <v>0.98662590307161</v>
      </c>
      <c r="AY240" s="70" t="n">
        <f aca="false">AVERAGE(Z240:AB240)</f>
        <v>0.93480874542472</v>
      </c>
      <c r="AZ240" s="70" t="n">
        <f aca="false">AVERAGE(AC240:AE240)</f>
        <v>0.887649582387838</v>
      </c>
    </row>
    <row r="241" customFormat="false" ht="12.75" hidden="true" customHeight="false" outlineLevel="0" collapsed="false">
      <c r="A241" s="69" t="s">
        <v>12</v>
      </c>
      <c r="B241" s="69" t="n">
        <v>1</v>
      </c>
      <c r="C241" s="69" t="n">
        <v>231</v>
      </c>
      <c r="D241" s="70" t="n">
        <f aca="false">OphrsIn!D240/LinhrsIn!D241</f>
        <v>0.960863697705803</v>
      </c>
      <c r="E241" s="70" t="n">
        <f aca="false">OphrsIn!E240/LinhrsIn!E241</f>
        <v>0.984246667564292</v>
      </c>
      <c r="F241" s="70" t="n">
        <f aca="false">OphrsIn!F240/LinhrsIn!F241</f>
        <v>0.999856094402072</v>
      </c>
      <c r="G241" s="70" t="n">
        <f aca="false">OphrsIn!G240/LinhrsIn!G241</f>
        <v>0.958558047118933</v>
      </c>
      <c r="H241" s="70" t="n">
        <f aca="false">OphrsIn!H240/LinhrsIn!H241</f>
        <v>0.66172761664565</v>
      </c>
      <c r="I241" s="70" t="n">
        <v>0.993217580032556</v>
      </c>
      <c r="J241" s="70" t="n">
        <f aca="false">OphrsIn!J240/LinhrsIn!J241</f>
        <v>0.944193912063134</v>
      </c>
      <c r="K241" s="70" t="n">
        <f aca="false">OphrsIn!K240/LinhrsIn!K241</f>
        <v>1.0039603960396</v>
      </c>
      <c r="L241" s="70" t="n">
        <f aca="false">OphrsIn!L240/LinhrsIn!L241</f>
        <v>1</v>
      </c>
      <c r="M241" s="70" t="n">
        <f aca="false">OphrsIn!M240/LinhrsIn!M241</f>
        <v>1.00027917364601</v>
      </c>
      <c r="N241" s="70" t="n">
        <f aca="false">OphrsIn!N240/LinhrsIn!N241</f>
        <v>0.995551961180752</v>
      </c>
      <c r="O241" s="70" t="n">
        <v>0</v>
      </c>
      <c r="P241" s="70" t="n">
        <v>1</v>
      </c>
      <c r="Q241" s="70" t="n">
        <f aca="false">OphrsIn!Q240/LinhrsIn!Q241</f>
        <v>0.869754768392371</v>
      </c>
      <c r="R241" s="70" t="n">
        <f aca="false">OphrsIn!R240/LinhrsIn!R241</f>
        <v>0.828571428571429</v>
      </c>
      <c r="S241" s="70" t="n">
        <f aca="false">OphrsIn!S240/LinhrsIn!S241</f>
        <v>1</v>
      </c>
      <c r="T241" s="70" t="n">
        <f aca="false">OphrsIn!T240/LinhrsIn!T241</f>
        <v>0.925545571245186</v>
      </c>
      <c r="U241" s="70" t="n">
        <f aca="false">OphrsIn!U240/LinhrsIn!U241</f>
        <v>0.993587994542974</v>
      </c>
      <c r="V241" s="70" t="n">
        <f aca="false">OphrsIn!V240/LinhrsIn!V241</f>
        <v>0.913456169737577</v>
      </c>
      <c r="W241" s="70" t="n">
        <f aca="false">OphrsIn!W240/LinhrsIn!W241</f>
        <v>0.973344103392569</v>
      </c>
      <c r="X241" s="70" t="n">
        <f aca="false">OphrsIn!X240/LinhrsIn!X241</f>
        <v>0.947995666305526</v>
      </c>
      <c r="Y241" s="70" t="n">
        <f aca="false">OphrsIn!Y240/LinhrsIn!Y241</f>
        <v>0.99371332774518</v>
      </c>
      <c r="Z241" s="70" t="n">
        <f aca="false">OphrsIn!Z240/LinhrsIn!Z241</f>
        <v>0.99005108900242</v>
      </c>
      <c r="AA241" s="70" t="n">
        <f aca="false">OphrsIn!AA240/LinhrsIn!AA241</f>
        <v>0.989360212795744</v>
      </c>
      <c r="AB241" s="70" t="n">
        <f aca="false">OphrsIn!AB240/LinhrsIn!AB241</f>
        <v>0.998117267348037</v>
      </c>
      <c r="AC241" s="70" t="n">
        <f aca="false">IF(LinhrsIn!AC241&gt;0,OphrsIn!AC240/LinhrsIn!AC241,0)</f>
        <v>1</v>
      </c>
      <c r="AD241" s="70" t="n">
        <f aca="false">IF(LinhrsIn!AD241&gt;0,OphrsIn!AD240/LinhrsIn!AD241,0)</f>
        <v>0.987483236477425</v>
      </c>
      <c r="AE241" s="70" t="n">
        <f aca="false">IF(LinhrsIn!AE241&gt;0,OphrsIn!AE240/LinhrsIn!AE241,0)</f>
        <v>0.916479885719428</v>
      </c>
      <c r="AF241" s="70"/>
      <c r="AG241" s="70"/>
      <c r="AH241" s="70"/>
      <c r="AI241" s="70"/>
      <c r="AJ241" s="70"/>
      <c r="AK241" s="70"/>
      <c r="AL241" s="70"/>
      <c r="AM241" s="70"/>
      <c r="AN241" s="70"/>
      <c r="AO241" s="70" t="n">
        <f aca="false">AVERAGE(E241:P241)</f>
        <v>0.87846595405775</v>
      </c>
      <c r="AP241" s="70" t="n">
        <f aca="false">AVERAGE(Q241:AB241)</f>
        <v>0.951958133256584</v>
      </c>
      <c r="AQ241" s="70" t="n">
        <f aca="false">AVERAGE(AC241:AN241)</f>
        <v>0.967987707398951</v>
      </c>
      <c r="AR241" s="70" t="n">
        <f aca="false">AVERAGE(E241:G241)</f>
        <v>0.980886936361766</v>
      </c>
      <c r="AS241" s="70" t="n">
        <f aca="false">AVERAGE(H241:J241)</f>
        <v>0.86637970291378</v>
      </c>
      <c r="AT241" s="70" t="n">
        <f aca="false">AVERAGE(K241:M241)</f>
        <v>1.0014131898952</v>
      </c>
      <c r="AU241" s="70" t="n">
        <f aca="false">AVERAGE(N241:P241)</f>
        <v>0.665183987060251</v>
      </c>
      <c r="AV241" s="70" t="n">
        <f aca="false">AVERAGE(Q241:S241)</f>
        <v>0.8994420656546</v>
      </c>
      <c r="AW241" s="70" t="n">
        <f aca="false">AVERAGE(T241:V241)</f>
        <v>0.944196578508579</v>
      </c>
      <c r="AX241" s="70" t="n">
        <f aca="false">AVERAGE(W241:Y241)</f>
        <v>0.971684365814425</v>
      </c>
      <c r="AY241" s="70" t="n">
        <f aca="false">AVERAGE(Z241:AB241)</f>
        <v>0.992509523048734</v>
      </c>
      <c r="AZ241" s="70" t="n">
        <f aca="false">AVERAGE(AC241:AE241)</f>
        <v>0.967987707398951</v>
      </c>
    </row>
    <row r="242" customFormat="false" ht="12.75" hidden="true" customHeight="false" outlineLevel="0" collapsed="false">
      <c r="A242" s="69" t="s">
        <v>12</v>
      </c>
      <c r="B242" s="69" t="n">
        <v>1</v>
      </c>
      <c r="C242" s="69" t="n">
        <v>232</v>
      </c>
      <c r="D242" s="70" t="n">
        <f aca="false">OphrsIn!D241/LinhrsIn!D242</f>
        <v>1.00026888948642</v>
      </c>
      <c r="E242" s="70" t="n">
        <f aca="false">OphrsIn!E241/LinhrsIn!E242</f>
        <v>0.99905876025279</v>
      </c>
      <c r="F242" s="70" t="n">
        <f aca="false">OphrsIn!F241/LinhrsIn!F242</f>
        <v>0.990515878718207</v>
      </c>
      <c r="G242" s="70" t="n">
        <f aca="false">OphrsIn!G241/LinhrsIn!G242</f>
        <v>0.883096590909091</v>
      </c>
      <c r="H242" s="70" t="n">
        <f aca="false">OphrsIn!H241/LinhrsIn!H242</f>
        <v>0.969187675070028</v>
      </c>
      <c r="I242" s="70" t="n">
        <v>0.992164279924345</v>
      </c>
      <c r="J242" s="70" t="n">
        <f aca="false">OphrsIn!J241/LinhrsIn!J242</f>
        <v>0.534781995202483</v>
      </c>
      <c r="K242" s="70" t="n">
        <f aca="false">OphrsIn!K241/LinhrsIn!K242</f>
        <v>0.964521452145215</v>
      </c>
      <c r="L242" s="70" t="n">
        <f aca="false">OphrsIn!L241/LinhrsIn!L242</f>
        <v>0.999460698395578</v>
      </c>
      <c r="M242" s="70" t="n">
        <f aca="false">OphrsIn!M241/LinhrsIn!M242</f>
        <v>0.998326359832636</v>
      </c>
      <c r="N242" s="70" t="n">
        <f aca="false">OphrsIn!N241/LinhrsIn!N242</f>
        <v>0.993129462481477</v>
      </c>
      <c r="O242" s="70" t="n">
        <f aca="false">OphrsIn!O241/LinhrsIn!O242</f>
        <v>0.989830036221789</v>
      </c>
      <c r="P242" s="70" t="n">
        <f aca="false">OphrsIn!P241/LinhrsIn!P242</f>
        <v>0.999193439978492</v>
      </c>
      <c r="Q242" s="70" t="n">
        <f aca="false">OphrsIn!Q241/LinhrsIn!Q242</f>
        <v>0.905619790266201</v>
      </c>
      <c r="R242" s="70" t="n">
        <f aca="false">OphrsIn!R241/LinhrsIn!R242</f>
        <v>0.976626470150365</v>
      </c>
      <c r="S242" s="70" t="n">
        <f aca="false">OphrsIn!S241/LinhrsIn!S242</f>
        <v>0.995560936238902</v>
      </c>
      <c r="T242" s="70" t="n">
        <f aca="false">OphrsIn!T241/LinhrsIn!T242</f>
        <v>0.987448878860528</v>
      </c>
      <c r="U242" s="70" t="n">
        <f aca="false">OphrsIn!U241/LinhrsIn!U242</f>
        <v>0.988301734570391</v>
      </c>
      <c r="V242" s="70" t="n">
        <f aca="false">OphrsIn!V241/LinhrsIn!V242</f>
        <v>0.989110707803993</v>
      </c>
      <c r="W242" s="70" t="n">
        <f aca="false">OphrsIn!W241/LinhrsIn!W242</f>
        <v>0.990318676885841</v>
      </c>
      <c r="X242" s="70" t="n">
        <f aca="false">OphrsIn!X241/LinhrsIn!X242</f>
        <v>0.955708131394723</v>
      </c>
      <c r="Y242" s="70" t="n">
        <f aca="false">OphrsIn!Y241/LinhrsIn!Y242</f>
        <v>0.971204920324294</v>
      </c>
      <c r="Z242" s="70" t="n">
        <f aca="false">OphrsIn!Z241/LinhrsIn!Z242</f>
        <v>0.983866630814735</v>
      </c>
      <c r="AA242" s="70" t="n">
        <f aca="false">OphrsIn!AA241/LinhrsIn!AA242</f>
        <v>0.987540249195016</v>
      </c>
      <c r="AB242" s="70" t="n">
        <f aca="false">OphrsIn!AB241/LinhrsIn!AB242</f>
        <v>0.936475409836066</v>
      </c>
      <c r="AC242" s="70" t="n">
        <f aca="false">IF(LinhrsIn!AC242&gt;0,OphrsIn!AC241/LinhrsIn!AC242,0)</f>
        <v>0.972442532598468</v>
      </c>
      <c r="AD242" s="70" t="n">
        <f aca="false">IF(LinhrsIn!AD242&gt;0,OphrsIn!AD241/LinhrsIn!AD242,0)</f>
        <v>0.993879683534856</v>
      </c>
      <c r="AE242" s="70" t="n">
        <f aca="false">IF(LinhrsIn!AE242&gt;0,OphrsIn!AE241/LinhrsIn!AE242,0)</f>
        <v>0.984394302869387</v>
      </c>
      <c r="AF242" s="70"/>
      <c r="AG242" s="70"/>
      <c r="AH242" s="70"/>
      <c r="AI242" s="70"/>
      <c r="AJ242" s="70"/>
      <c r="AK242" s="70"/>
      <c r="AL242" s="70"/>
      <c r="AM242" s="70"/>
      <c r="AN242" s="70"/>
      <c r="AO242" s="70" t="n">
        <f aca="false">AVERAGE(E242:P242)</f>
        <v>0.942772219094344</v>
      </c>
      <c r="AP242" s="70" t="n">
        <f aca="false">AVERAGE(Q242:AB242)</f>
        <v>0.972315211361755</v>
      </c>
      <c r="AQ242" s="70" t="n">
        <f aca="false">AVERAGE(AC242:AN242)</f>
        <v>0.983572173000903</v>
      </c>
      <c r="AR242" s="70" t="n">
        <f aca="false">AVERAGE(E242:G242)</f>
        <v>0.957557076626696</v>
      </c>
      <c r="AS242" s="70" t="n">
        <f aca="false">AVERAGE(H242:J242)</f>
        <v>0.832044650065619</v>
      </c>
      <c r="AT242" s="70" t="n">
        <f aca="false">AVERAGE(K242:M242)</f>
        <v>0.987436170124476</v>
      </c>
      <c r="AU242" s="70" t="n">
        <f aca="false">AVERAGE(N242:P242)</f>
        <v>0.994050979560586</v>
      </c>
      <c r="AV242" s="70" t="n">
        <f aca="false">AVERAGE(Q242:S242)</f>
        <v>0.959269065551823</v>
      </c>
      <c r="AW242" s="70" t="n">
        <f aca="false">AVERAGE(T242:V242)</f>
        <v>0.988287107078304</v>
      </c>
      <c r="AX242" s="70" t="n">
        <f aca="false">AVERAGE(W242:Y242)</f>
        <v>0.972410576201619</v>
      </c>
      <c r="AY242" s="70" t="n">
        <f aca="false">AVERAGE(Z242:AB242)</f>
        <v>0.969294096615272</v>
      </c>
      <c r="AZ242" s="70" t="n">
        <f aca="false">AVERAGE(AC242:AE242)</f>
        <v>0.983572173000903</v>
      </c>
    </row>
    <row r="243" customFormat="false" ht="12.75" hidden="true" customHeight="false" outlineLevel="0" collapsed="false">
      <c r="A243" s="69" t="s">
        <v>12</v>
      </c>
      <c r="B243" s="69" t="n">
        <v>1</v>
      </c>
      <c r="C243" s="69" t="n">
        <v>233</v>
      </c>
      <c r="D243" s="70" t="n">
        <f aca="false">OphrsIn!D242/LinhrsIn!D243</f>
        <v>0.82200995560339</v>
      </c>
      <c r="E243" s="70" t="n">
        <f aca="false">OphrsIn!E242/LinhrsIn!E243</f>
        <v>0.987737501684409</v>
      </c>
      <c r="F243" s="70" t="n">
        <f aca="false">OphrsIn!F242/LinhrsIn!F243</f>
        <v>0.983395899509096</v>
      </c>
      <c r="G243" s="70" t="n">
        <f aca="false">OphrsIn!G242/LinhrsIn!G243</f>
        <v>0.931216177727143</v>
      </c>
      <c r="H243" s="70" t="n">
        <f aca="false">OphrsIn!H242/LinhrsIn!H243</f>
        <v>0.669520547945205</v>
      </c>
      <c r="I243" s="70" t="n">
        <v>1</v>
      </c>
      <c r="J243" s="70" t="n">
        <f aca="false">OphrsIn!J242/LinhrsIn!J243</f>
        <v>0.993536065814603</v>
      </c>
      <c r="K243" s="70" t="n">
        <f aca="false">OphrsIn!K242/LinhrsIn!K243</f>
        <v>0.994589345172031</v>
      </c>
      <c r="L243" s="70" t="n">
        <f aca="false">OphrsIn!L242/LinhrsIn!L243</f>
        <v>1</v>
      </c>
      <c r="M243" s="70" t="n">
        <f aca="false">OphrsIn!M242/LinhrsIn!M243</f>
        <v>1</v>
      </c>
      <c r="N243" s="70" t="n">
        <f aca="false">OphrsIn!N242/LinhrsIn!N243</f>
        <v>1</v>
      </c>
      <c r="O243" s="70" t="n">
        <f aca="false">OphrsIn!O242/LinhrsIn!O243</f>
        <v>0.999025341130604</v>
      </c>
      <c r="P243" s="70" t="n">
        <f aca="false">OphrsIn!P242/LinhrsIn!P243</f>
        <v>0.928830889277546</v>
      </c>
      <c r="Q243" s="70" t="n">
        <f aca="false">OphrsIn!Q242/LinhrsIn!Q243</f>
        <v>0.979666038244008</v>
      </c>
      <c r="R243" s="70" t="n">
        <f aca="false">OphrsIn!R242/LinhrsIn!R243</f>
        <v>0.906422291759797</v>
      </c>
      <c r="S243" s="70" t="n">
        <f aca="false">OphrsIn!S242/LinhrsIn!S243</f>
        <v>0.88346117615395</v>
      </c>
      <c r="T243" s="70" t="n">
        <f aca="false">OphrsIn!T242/LinhrsIn!T243</f>
        <v>0.862683587622986</v>
      </c>
      <c r="U243" s="70" t="n">
        <f aca="false">OphrsIn!U242/LinhrsIn!U243</f>
        <v>0.898260988634808</v>
      </c>
      <c r="V243" s="70" t="n">
        <f aca="false">OphrsIn!V242/LinhrsIn!V243</f>
        <v>0.868921185019564</v>
      </c>
      <c r="W243" s="70" t="n">
        <f aca="false">OphrsIn!W242/LinhrsIn!W243</f>
        <v>0.876412049488973</v>
      </c>
      <c r="X243" s="70" t="n">
        <f aca="false">OphrsIn!X242/LinhrsIn!X243</f>
        <v>0.983425414364641</v>
      </c>
      <c r="Y243" s="70" t="n">
        <f aca="false">OphrsIn!Y242/LinhrsIn!Y243</f>
        <v>0.898156028368794</v>
      </c>
      <c r="Z243" s="70" t="n">
        <f aca="false">OphrsIn!Z242/LinhrsIn!Z243</f>
        <v>0.997835790612742</v>
      </c>
      <c r="AA243" s="70" t="n">
        <f aca="false">OphrsIn!AA242/LinhrsIn!AA243</f>
        <v>0.936694356917789</v>
      </c>
      <c r="AB243" s="70" t="n">
        <f aca="false">OphrsIn!AB242/LinhrsIn!AB243</f>
        <v>0.848272138228942</v>
      </c>
      <c r="AC243" s="70" t="n">
        <f aca="false">IF(LinhrsIn!AC243&gt;0,OphrsIn!AC242/LinhrsIn!AC243,0)</f>
        <v>0.817898727321961</v>
      </c>
      <c r="AD243" s="70" t="n">
        <f aca="false">IF(LinhrsIn!AD243&gt;0,OphrsIn!AD242/LinhrsIn!AD243,0)</f>
        <v>1.00224685440383</v>
      </c>
      <c r="AE243" s="70" t="n">
        <f aca="false">IF(LinhrsIn!AE243&gt;0,OphrsIn!AE242/LinhrsIn!AE243,0)</f>
        <v>1.01205468784268</v>
      </c>
      <c r="AF243" s="70"/>
      <c r="AG243" s="70"/>
      <c r="AH243" s="70"/>
      <c r="AI243" s="70"/>
      <c r="AJ243" s="70"/>
      <c r="AK243" s="70"/>
      <c r="AL243" s="70"/>
      <c r="AM243" s="70"/>
      <c r="AN243" s="70"/>
      <c r="AO243" s="70" t="n">
        <f aca="false">AVERAGE(E243:P243)</f>
        <v>0.957320980688387</v>
      </c>
      <c r="AP243" s="70" t="n">
        <f aca="false">AVERAGE(Q243:AB243)</f>
        <v>0.911684253784749</v>
      </c>
      <c r="AQ243" s="70" t="n">
        <f aca="false">AVERAGE(AC243:AN243)</f>
        <v>0.944066756522826</v>
      </c>
      <c r="AR243" s="70" t="n">
        <f aca="false">AVERAGE(E243:G243)</f>
        <v>0.967449859640216</v>
      </c>
      <c r="AS243" s="70" t="n">
        <f aca="false">AVERAGE(H243:J243)</f>
        <v>0.887685537919936</v>
      </c>
      <c r="AT243" s="70" t="n">
        <f aca="false">AVERAGE(K243:M243)</f>
        <v>0.998196448390677</v>
      </c>
      <c r="AU243" s="70" t="n">
        <f aca="false">AVERAGE(N243:P243)</f>
        <v>0.975952076802717</v>
      </c>
      <c r="AV243" s="70" t="n">
        <f aca="false">AVERAGE(Q243:S243)</f>
        <v>0.923183168719251</v>
      </c>
      <c r="AW243" s="70" t="n">
        <f aca="false">AVERAGE(T243:V243)</f>
        <v>0.876621920425786</v>
      </c>
      <c r="AX243" s="70" t="n">
        <f aca="false">AVERAGE(W243:Y243)</f>
        <v>0.919331164074136</v>
      </c>
      <c r="AY243" s="70" t="n">
        <f aca="false">AVERAGE(Z243:AB243)</f>
        <v>0.927600761919824</v>
      </c>
      <c r="AZ243" s="70" t="n">
        <f aca="false">AVERAGE(AC243:AE243)</f>
        <v>0.944066756522826</v>
      </c>
    </row>
    <row r="244" customFormat="false" ht="12.75" hidden="true" customHeight="false" outlineLevel="0" collapsed="false">
      <c r="A244" s="69" t="s">
        <v>12</v>
      </c>
      <c r="B244" s="69" t="n">
        <v>1</v>
      </c>
      <c r="C244" s="69" t="n">
        <v>234</v>
      </c>
      <c r="D244" s="70" t="n">
        <f aca="false">OphrsIn!D243/LinhrsIn!D244</f>
        <v>0.923501033769814</v>
      </c>
      <c r="E244" s="70" t="n">
        <f aca="false">OphrsIn!E243/LinhrsIn!E244</f>
        <v>0.999455337690632</v>
      </c>
      <c r="F244" s="70" t="n">
        <f aca="false">OphrsIn!F243/LinhrsIn!F244</f>
        <v>1</v>
      </c>
      <c r="G244" s="70" t="n">
        <f aca="false">OphrsIn!G243/LinhrsIn!G244</f>
        <v>0.917432530999271</v>
      </c>
      <c r="H244" s="70" t="n">
        <f aca="false">OphrsIn!H243/LinhrsIn!H244</f>
        <v>0.0965909090909091</v>
      </c>
      <c r="I244" s="70" t="n">
        <v>0</v>
      </c>
      <c r="J244" s="70" t="n">
        <f aca="false">OphrsIn!J243/LinhrsIn!J244</f>
        <v>0.960178510127017</v>
      </c>
      <c r="K244" s="70" t="n">
        <f aca="false">OphrsIn!K243/LinhrsIn!K244</f>
        <v>0.975519185806629</v>
      </c>
      <c r="L244" s="70" t="n">
        <f aca="false">OphrsIn!L243/LinhrsIn!L244</f>
        <v>0.997911445279866</v>
      </c>
      <c r="M244" s="70" t="n">
        <f aca="false">OphrsIn!M243/LinhrsIn!M244</f>
        <v>1</v>
      </c>
      <c r="N244" s="70" t="n">
        <f aca="false">OphrsIn!N243/LinhrsIn!N244</f>
        <v>0.967964314679643</v>
      </c>
      <c r="O244" s="70" t="n">
        <f aca="false">OphrsIn!O243/LinhrsIn!O244</f>
        <v>0.995689655172414</v>
      </c>
      <c r="P244" s="70" t="n">
        <f aca="false">OphrsIn!P243/LinhrsIn!P244</f>
        <v>0.477915432265015</v>
      </c>
      <c r="Q244" s="70" t="n">
        <f aca="false">OphrsIn!Q243/LinhrsIn!Q244</f>
        <v>0.337559665871122</v>
      </c>
      <c r="R244" s="70" t="n">
        <f aca="false">OphrsIn!R243/LinhrsIn!R244</f>
        <v>0.476098287416232</v>
      </c>
      <c r="S244" s="70" t="n">
        <f aca="false">OphrsIn!S243/LinhrsIn!S244</f>
        <v>0.993810548977395</v>
      </c>
      <c r="T244" s="70" t="n">
        <f aca="false">OphrsIn!T243/LinhrsIn!T244</f>
        <v>0.980076846449409</v>
      </c>
      <c r="U244" s="70" t="n">
        <f aca="false">OphrsIn!U243/LinhrsIn!U244</f>
        <v>0.991623885436369</v>
      </c>
      <c r="V244" s="70" t="n">
        <f aca="false">OphrsIn!V243/LinhrsIn!V244</f>
        <v>0.975541579315164</v>
      </c>
      <c r="W244" s="70" t="n">
        <f aca="false">OphrsIn!W243/LinhrsIn!W244</f>
        <v>0.998788205197253</v>
      </c>
      <c r="X244" s="70" t="n">
        <f aca="false">OphrsIn!X243/LinhrsIn!X244</f>
        <v>0.901621621621622</v>
      </c>
      <c r="Y244" s="70" t="n">
        <f aca="false">OphrsIn!Y243/LinhrsIn!Y244</f>
        <v>0.86423291597526</v>
      </c>
      <c r="Z244" s="70" t="n">
        <f aca="false">OphrsIn!Z243/LinhrsIn!Z244</f>
        <v>0.994968724503672</v>
      </c>
      <c r="AA244" s="70" t="n">
        <f aca="false">OphrsIn!AA243/LinhrsIn!AA244</f>
        <v>1</v>
      </c>
      <c r="AB244" s="70" t="n">
        <f aca="false">OphrsIn!AB243/LinhrsIn!AB244</f>
        <v>0.935946132596685</v>
      </c>
      <c r="AC244" s="70" t="n">
        <f aca="false">IF(LinhrsIn!AC244&gt;0,OphrsIn!AC243/LinhrsIn!AC244,0)</f>
        <v>0.992465016146394</v>
      </c>
      <c r="AD244" s="70" t="n">
        <f aca="false">IF(LinhrsIn!AD244&gt;0,OphrsIn!AD243/LinhrsIn!AD244,0)</f>
        <v>0.979607137501874</v>
      </c>
      <c r="AE244" s="70" t="n">
        <f aca="false">IF(LinhrsIn!AE244&gt;0,OphrsIn!AE243/LinhrsIn!AE244,0)</f>
        <v>0.963782204665029</v>
      </c>
      <c r="AF244" s="70"/>
      <c r="AG244" s="70"/>
      <c r="AH244" s="70"/>
      <c r="AI244" s="70"/>
      <c r="AJ244" s="70"/>
      <c r="AK244" s="70"/>
      <c r="AL244" s="70"/>
      <c r="AM244" s="70"/>
      <c r="AN244" s="70"/>
      <c r="AO244" s="70" t="n">
        <f aca="false">AVERAGE(E244:P244)</f>
        <v>0.782388110092616</v>
      </c>
      <c r="AP244" s="70" t="n">
        <f aca="false">AVERAGE(Q244:AB244)</f>
        <v>0.870855701113349</v>
      </c>
      <c r="AQ244" s="70" t="n">
        <f aca="false">AVERAGE(AC244:AN244)</f>
        <v>0.978618119437766</v>
      </c>
      <c r="AR244" s="70" t="n">
        <f aca="false">AVERAGE(E244:G244)</f>
        <v>0.972295956229968</v>
      </c>
      <c r="AS244" s="70" t="n">
        <f aca="false">AVERAGE(H244:J244)</f>
        <v>0.352256473072642</v>
      </c>
      <c r="AT244" s="70" t="n">
        <f aca="false">AVERAGE(K244:M244)</f>
        <v>0.991143543695499</v>
      </c>
      <c r="AU244" s="70" t="n">
        <f aca="false">AVERAGE(N244:P244)</f>
        <v>0.813856467372357</v>
      </c>
      <c r="AV244" s="70" t="n">
        <f aca="false">AVERAGE(Q244:S244)</f>
        <v>0.602489500754916</v>
      </c>
      <c r="AW244" s="70" t="n">
        <f aca="false">AVERAGE(T244:V244)</f>
        <v>0.982414103733647</v>
      </c>
      <c r="AX244" s="70" t="n">
        <f aca="false">AVERAGE(W244:Y244)</f>
        <v>0.921547580931378</v>
      </c>
      <c r="AY244" s="70" t="n">
        <f aca="false">AVERAGE(Z244:AB244)</f>
        <v>0.976971619033452</v>
      </c>
      <c r="AZ244" s="70" t="n">
        <f aca="false">AVERAGE(AC244:AE244)</f>
        <v>0.978618119437766</v>
      </c>
    </row>
    <row r="245" customFormat="false" ht="12.75" hidden="true" customHeight="false" outlineLevel="0" collapsed="false">
      <c r="A245" s="69" t="s">
        <v>12</v>
      </c>
      <c r="B245" s="69" t="n">
        <v>1</v>
      </c>
      <c r="C245" s="69" t="n">
        <v>235</v>
      </c>
      <c r="D245" s="70" t="n">
        <f aca="false">OphrsIn!D244/LinhrsIn!D245</f>
        <v>0.998367791077258</v>
      </c>
      <c r="E245" s="70" t="n">
        <f aca="false">OphrsIn!E244/LinhrsIn!E245</f>
        <v>1</v>
      </c>
      <c r="F245" s="70" t="n">
        <f aca="false">OphrsIn!F244/LinhrsIn!F245</f>
        <v>0.911760387608281</v>
      </c>
      <c r="G245" s="70" t="n">
        <f aca="false">OphrsIn!G244/LinhrsIn!G245</f>
        <v>0.914521112255407</v>
      </c>
      <c r="H245" s="70" t="n">
        <f aca="false">OphrsIn!H244/LinhrsIn!H245</f>
        <v>1.02489019033675</v>
      </c>
      <c r="I245" s="70" t="n">
        <v>1</v>
      </c>
      <c r="J245" s="70" t="n">
        <f aca="false">OphrsIn!J244/LinhrsIn!J245</f>
        <v>0.990504898266767</v>
      </c>
      <c r="K245" s="70" t="n">
        <f aca="false">OphrsIn!K244/LinhrsIn!K245</f>
        <v>0.928066704352742</v>
      </c>
      <c r="L245" s="70" t="n">
        <f aca="false">OphrsIn!L244/LinhrsIn!L245</f>
        <v>1</v>
      </c>
      <c r="M245" s="70" t="n">
        <f aca="false">OphrsIn!M244/LinhrsIn!M245</f>
        <v>0.954489733374195</v>
      </c>
      <c r="N245" s="70" t="n">
        <f aca="false">OphrsIn!N244/LinhrsIn!N245</f>
        <v>1</v>
      </c>
      <c r="O245" s="70" t="n">
        <f aca="false">OphrsIn!O244/LinhrsIn!O245</f>
        <v>0.976786719189645</v>
      </c>
      <c r="P245" s="70" t="n">
        <f aca="false">OphrsIn!P244/LinhrsIn!P245</f>
        <v>0.976209677419355</v>
      </c>
      <c r="Q245" s="70" t="n">
        <f aca="false">OphrsIn!Q244/LinhrsIn!Q245</f>
        <v>0.998924442054316</v>
      </c>
      <c r="R245" s="70" t="n">
        <f aca="false">OphrsIn!R244/LinhrsIn!R245</f>
        <v>0.990918564835492</v>
      </c>
      <c r="S245" s="70" t="n">
        <f aca="false">OphrsIn!S244/LinhrsIn!S245</f>
        <v>0.976296296296296</v>
      </c>
      <c r="T245" s="70" t="n">
        <f aca="false">OphrsIn!T244/LinhrsIn!T245</f>
        <v>1</v>
      </c>
      <c r="U245" s="70" t="n">
        <f aca="false">OphrsIn!U244/LinhrsIn!U245</f>
        <v>1</v>
      </c>
      <c r="V245" s="70" t="n">
        <f aca="false">OphrsIn!V244/LinhrsIn!V245</f>
        <v>0.959983209738352</v>
      </c>
      <c r="W245" s="70" t="n">
        <f aca="false">OphrsIn!W244/LinhrsIn!W245</f>
        <v>0.99852090896867</v>
      </c>
      <c r="X245" s="70" t="n">
        <f aca="false">OphrsIn!X244/LinhrsIn!X245</f>
        <v>0.862700228832952</v>
      </c>
      <c r="Y245" s="70" t="n">
        <f aca="false">OphrsIn!Y244/LinhrsIn!Y245</f>
        <v>0.96940486169321</v>
      </c>
      <c r="Z245" s="70" t="n">
        <f aca="false">OphrsIn!Z244/LinhrsIn!Z245</f>
        <v>0.96815834767642</v>
      </c>
      <c r="AA245" s="70" t="n">
        <f aca="false">OphrsIn!AA244/LinhrsIn!AA245</f>
        <v>0.913761724765505</v>
      </c>
      <c r="AB245" s="70" t="n">
        <f aca="false">OphrsIn!AB244/LinhrsIn!AB245</f>
        <v>1</v>
      </c>
      <c r="AC245" s="70" t="n">
        <f aca="false">IF(LinhrsIn!AC245&gt;0,OphrsIn!AC244/LinhrsIn!AC245,0)</f>
        <v>1</v>
      </c>
      <c r="AD245" s="70" t="n">
        <f aca="false">IF(LinhrsIn!AD245&gt;0,OphrsIn!AD244/LinhrsIn!AD245,0)</f>
        <v>0.992553983618764</v>
      </c>
      <c r="AE245" s="70" t="n">
        <f aca="false">IF(LinhrsIn!AE245&gt;0,OphrsIn!AE244/LinhrsIn!AE245,0)</f>
        <v>0.953499493434035</v>
      </c>
      <c r="AF245" s="70"/>
      <c r="AG245" s="70"/>
      <c r="AH245" s="70"/>
      <c r="AI245" s="70"/>
      <c r="AJ245" s="70"/>
      <c r="AK245" s="70"/>
      <c r="AL245" s="70"/>
      <c r="AM245" s="70"/>
      <c r="AN245" s="70"/>
      <c r="AO245" s="70" t="n">
        <f aca="false">AVERAGE(E245:P245)</f>
        <v>0.973102451900262</v>
      </c>
      <c r="AP245" s="70" t="n">
        <f aca="false">AVERAGE(Q245:AB245)</f>
        <v>0.969889048738434</v>
      </c>
      <c r="AQ245" s="70" t="n">
        <f aca="false">AVERAGE(AC245:AN245)</f>
        <v>0.982017825684266</v>
      </c>
      <c r="AR245" s="70" t="n">
        <f aca="false">AVERAGE(E245:G245)</f>
        <v>0.942093833287896</v>
      </c>
      <c r="AS245" s="70" t="n">
        <f aca="false">AVERAGE(H245:J245)</f>
        <v>1.00513169620117</v>
      </c>
      <c r="AT245" s="70" t="n">
        <f aca="false">AVERAGE(K245:M245)</f>
        <v>0.960852145908979</v>
      </c>
      <c r="AU245" s="70" t="n">
        <f aca="false">AVERAGE(N245:P245)</f>
        <v>0.984332132203</v>
      </c>
      <c r="AV245" s="70" t="n">
        <f aca="false">AVERAGE(Q245:S245)</f>
        <v>0.988713101062035</v>
      </c>
      <c r="AW245" s="70" t="n">
        <f aca="false">AVERAGE(T245:V245)</f>
        <v>0.986661069912784</v>
      </c>
      <c r="AX245" s="70" t="n">
        <f aca="false">AVERAGE(W245:Y245)</f>
        <v>0.943541999831611</v>
      </c>
      <c r="AY245" s="70" t="n">
        <f aca="false">AVERAGE(Z245:AB245)</f>
        <v>0.960640024147308</v>
      </c>
      <c r="AZ245" s="70" t="n">
        <f aca="false">AVERAGE(AC245:AE245)</f>
        <v>0.982017825684266</v>
      </c>
    </row>
    <row r="246" customFormat="false" ht="12.75" hidden="true" customHeight="false" outlineLevel="0" collapsed="false">
      <c r="A246" s="69" t="s">
        <v>12</v>
      </c>
      <c r="B246" s="69" t="n">
        <v>1</v>
      </c>
      <c r="C246" s="69" t="n">
        <v>236</v>
      </c>
      <c r="D246" s="70" t="n">
        <f aca="false">OphrsIn!D245/LinhrsIn!D246</f>
        <v>0.993813878429263</v>
      </c>
      <c r="E246" s="70" t="n">
        <f aca="false">OphrsIn!E245/LinhrsIn!E246</f>
        <v>0.932328803982241</v>
      </c>
      <c r="F246" s="70" t="n">
        <f aca="false">OphrsIn!F245/LinhrsIn!F246</f>
        <v>0.953826237054085</v>
      </c>
      <c r="G246" s="70" t="n">
        <f aca="false">OphrsIn!G245/LinhrsIn!G246</f>
        <v>0.724294947121034</v>
      </c>
      <c r="H246" s="70" t="n">
        <f aca="false">OphrsIn!H245/LinhrsIn!H246</f>
        <v>0.907433380084151</v>
      </c>
      <c r="I246" s="70" t="n">
        <v>0.863458158712992</v>
      </c>
      <c r="J246" s="70" t="n">
        <f aca="false">OphrsIn!J245/LinhrsIn!J246</f>
        <v>0.915160926030491</v>
      </c>
      <c r="K246" s="70" t="n">
        <f aca="false">OphrsIn!K245/LinhrsIn!K246</f>
        <v>0.885318559556787</v>
      </c>
      <c r="L246" s="70" t="n">
        <f aca="false">OphrsIn!L245/LinhrsIn!L246</f>
        <v>1</v>
      </c>
      <c r="M246" s="70" t="n">
        <f aca="false">OphrsIn!M245/LinhrsIn!M246</f>
        <v>1</v>
      </c>
      <c r="N246" s="70" t="n">
        <f aca="false">OphrsIn!N245/LinhrsIn!N246</f>
        <v>0.999726701284504</v>
      </c>
      <c r="O246" s="70" t="n">
        <f aca="false">OphrsIn!O245/LinhrsIn!O246</f>
        <v>0.99860956618465</v>
      </c>
      <c r="P246" s="70" t="n">
        <f aca="false">OphrsIn!P245/LinhrsIn!P246</f>
        <v>0.975583434506947</v>
      </c>
      <c r="Q246" s="70" t="n">
        <f aca="false">OphrsIn!Q245/LinhrsIn!Q246</f>
        <v>0.994670675047827</v>
      </c>
      <c r="R246" s="70" t="n">
        <f aca="false">OphrsIn!R245/LinhrsIn!R246</f>
        <v>1</v>
      </c>
      <c r="S246" s="70" t="n">
        <f aca="false">OphrsIn!S245/LinhrsIn!S246</f>
        <v>1</v>
      </c>
      <c r="T246" s="70" t="n">
        <f aca="false">OphrsIn!T245/LinhrsIn!T246</f>
        <v>1</v>
      </c>
      <c r="U246" s="70" t="n">
        <f aca="false">OphrsIn!U245/LinhrsIn!U246</f>
        <v>0.942054315676257</v>
      </c>
      <c r="V246" s="70" t="n">
        <f aca="false">OphrsIn!V245/LinhrsIn!V246</f>
        <v>0.967158363484553</v>
      </c>
      <c r="W246" s="70" t="n">
        <f aca="false">OphrsIn!W245/LinhrsIn!W246</f>
        <v>0.97646383467279</v>
      </c>
      <c r="X246" s="70" t="n">
        <f aca="false">OphrsIn!X245/LinhrsIn!X246</f>
        <v>0.996904024767802</v>
      </c>
      <c r="Y246" s="70" t="n">
        <f aca="false">OphrsIn!Y245/LinhrsIn!Y246</f>
        <v>0.960882928192232</v>
      </c>
      <c r="Z246" s="70" t="n">
        <f aca="false">OphrsIn!Z245/LinhrsIn!Z246</f>
        <v>0.986691759645114</v>
      </c>
      <c r="AA246" s="70" t="n">
        <f aca="false">OphrsIn!AA245/LinhrsIn!AA246</f>
        <v>0.997760044799104</v>
      </c>
      <c r="AB246" s="70" t="n">
        <f aca="false">OphrsIn!AB245/LinhrsIn!AB246</f>
        <v>0.995698346551956</v>
      </c>
      <c r="AC246" s="70" t="n">
        <f aca="false">IF(LinhrsIn!AC246&gt;0,OphrsIn!AC245/LinhrsIn!AC246,0)</f>
        <v>0.971635972576959</v>
      </c>
      <c r="AD246" s="70" t="n">
        <f aca="false">IF(LinhrsIn!AD246&gt;0,OphrsIn!AD245/LinhrsIn!AD246,0)</f>
        <v>0.994634873323398</v>
      </c>
      <c r="AE246" s="70" t="n">
        <f aca="false">IF(LinhrsIn!AE246&gt;0,OphrsIn!AE245/LinhrsIn!AE246,0)</f>
        <v>0.967082283723358</v>
      </c>
      <c r="AF246" s="70"/>
      <c r="AG246" s="70"/>
      <c r="AH246" s="70"/>
      <c r="AI246" s="70"/>
      <c r="AJ246" s="70"/>
      <c r="AK246" s="70"/>
      <c r="AL246" s="70"/>
      <c r="AM246" s="70"/>
      <c r="AN246" s="70"/>
      <c r="AO246" s="70" t="n">
        <f aca="false">AVERAGE(E246:P246)</f>
        <v>0.929645059543157</v>
      </c>
      <c r="AP246" s="70" t="n">
        <f aca="false">AVERAGE(Q246:AB246)</f>
        <v>0.984857024403136</v>
      </c>
      <c r="AQ246" s="70" t="n">
        <f aca="false">AVERAGE(AC246:AN246)</f>
        <v>0.977784376541238</v>
      </c>
      <c r="AR246" s="70" t="n">
        <f aca="false">AVERAGE(E246:G246)</f>
        <v>0.870149996052454</v>
      </c>
      <c r="AS246" s="70" t="n">
        <f aca="false">AVERAGE(H246:J246)</f>
        <v>0.895350821609211</v>
      </c>
      <c r="AT246" s="70" t="n">
        <f aca="false">AVERAGE(K246:M246)</f>
        <v>0.961772853185596</v>
      </c>
      <c r="AU246" s="70" t="n">
        <f aca="false">AVERAGE(N246:P246)</f>
        <v>0.991306567325367</v>
      </c>
      <c r="AV246" s="70" t="n">
        <f aca="false">AVERAGE(Q246:S246)</f>
        <v>0.998223558349276</v>
      </c>
      <c r="AW246" s="70" t="n">
        <f aca="false">AVERAGE(T246:V246)</f>
        <v>0.96973755972027</v>
      </c>
      <c r="AX246" s="70" t="n">
        <f aca="false">AVERAGE(W246:Y246)</f>
        <v>0.978083595877608</v>
      </c>
      <c r="AY246" s="70" t="n">
        <f aca="false">AVERAGE(Z246:AB246)</f>
        <v>0.993383383665391</v>
      </c>
      <c r="AZ246" s="70" t="n">
        <f aca="false">AVERAGE(AC246:AE246)</f>
        <v>0.977784376541238</v>
      </c>
    </row>
    <row r="247" customFormat="false" ht="12.75" hidden="true" customHeight="false" outlineLevel="0" collapsed="false">
      <c r="A247" s="69" t="s">
        <v>12</v>
      </c>
      <c r="B247" s="69" t="n">
        <v>1</v>
      </c>
      <c r="C247" s="69" t="n">
        <v>237</v>
      </c>
      <c r="D247" s="70" t="n">
        <f aca="false">OphrsIn!D246/LinhrsIn!D247</f>
        <v>0.952380952380952</v>
      </c>
      <c r="E247" s="70" t="n">
        <f aca="false">OphrsIn!E246/LinhrsIn!E247</f>
        <v>0.981081081081081</v>
      </c>
      <c r="F247" s="70" t="n">
        <f aca="false">OphrsIn!F246/LinhrsIn!F247</f>
        <v>0.948887552615755</v>
      </c>
      <c r="G247" s="70" t="n">
        <f aca="false">OphrsIn!G246/LinhrsIn!G247</f>
        <v>0.896895471375676</v>
      </c>
      <c r="H247" s="70" t="n">
        <f aca="false">OphrsIn!H246/LinhrsIn!H247</f>
        <v>0.793103448275862</v>
      </c>
      <c r="I247" s="70" t="n">
        <v>1</v>
      </c>
      <c r="J247" s="70" t="n">
        <f aca="false">OphrsIn!J246/LinhrsIn!J247</f>
        <v>1.03907978174311</v>
      </c>
      <c r="K247" s="70" t="n">
        <f aca="false">OphrsIn!K246/LinhrsIn!K247</f>
        <v>0.972889882615987</v>
      </c>
      <c r="L247" s="70" t="n">
        <f aca="false">OphrsIn!L246/LinhrsIn!L247</f>
        <v>0.93107804604155</v>
      </c>
      <c r="M247" s="70" t="n">
        <f aca="false">OphrsIn!M246/LinhrsIn!M247</f>
        <v>1</v>
      </c>
      <c r="N247" s="70" t="n">
        <f aca="false">OphrsIn!N246/LinhrsIn!N247</f>
        <v>1</v>
      </c>
      <c r="O247" s="70" t="n">
        <f aca="false">OphrsIn!O246/LinhrsIn!O247</f>
        <v>0.70858981533296</v>
      </c>
      <c r="P247" s="70" t="n">
        <f aca="false">OphrsIn!P246/LinhrsIn!P247</f>
        <v>0.826069190956143</v>
      </c>
      <c r="Q247" s="70" t="n">
        <f aca="false">OphrsIn!Q246/LinhrsIn!Q247</f>
        <v>0.752683732452519</v>
      </c>
      <c r="R247" s="70" t="n">
        <f aca="false">OphrsIn!R246/LinhrsIn!R247</f>
        <v>0.766806095010457</v>
      </c>
      <c r="S247" s="70" t="n">
        <f aca="false">OphrsIn!S246/LinhrsIn!S247</f>
        <v>0.897132516703786</v>
      </c>
      <c r="T247" s="70" t="n">
        <f aca="false">OphrsIn!T246/LinhrsIn!T247</f>
        <v>1</v>
      </c>
      <c r="U247" s="70" t="n">
        <f aca="false">OphrsIn!U246/LinhrsIn!U247</f>
        <v>0.997714439365421</v>
      </c>
      <c r="V247" s="70" t="n">
        <f aca="false">OphrsIn!V246/LinhrsIn!V247</f>
        <v>0.367675466838377</v>
      </c>
      <c r="W247" s="70" t="n">
        <f aca="false">OphrsIn!W246/LinhrsIn!W247</f>
        <v>0.940298507462686</v>
      </c>
      <c r="X247" s="70" t="n">
        <f aca="false">OphrsIn!X246/LinhrsIn!X247</f>
        <v>0.997308209959623</v>
      </c>
      <c r="Y247" s="70" t="n">
        <f aca="false">OphrsIn!Y246/LinhrsIn!Y247</f>
        <v>0.995109682828001</v>
      </c>
      <c r="Z247" s="70" t="n">
        <f aca="false">OphrsIn!Z246/LinhrsIn!Z247</f>
        <v>0.99932505399568</v>
      </c>
      <c r="AA247" s="70" t="n">
        <f aca="false">OphrsIn!AA246/LinhrsIn!AA247</f>
        <v>0.972420551588968</v>
      </c>
      <c r="AB247" s="70" t="n">
        <f aca="false">OphrsIn!AB246/LinhrsIn!AB247</f>
        <v>1</v>
      </c>
      <c r="AC247" s="70" t="n">
        <f aca="false">IF(LinhrsIn!AC247&gt;0,OphrsIn!AC246/LinhrsIn!AC247,0)</f>
        <v>1</v>
      </c>
      <c r="AD247" s="70" t="n">
        <f aca="false">IF(LinhrsIn!AD247&gt;0,OphrsIn!AD246/LinhrsIn!AD247,0)</f>
        <v>0.996274217585693</v>
      </c>
      <c r="AE247" s="70" t="n">
        <f aca="false">IF(LinhrsIn!AE247&gt;0,OphrsIn!AE246/LinhrsIn!AE247,0)</f>
        <v>0.975635339957224</v>
      </c>
      <c r="AF247" s="70"/>
      <c r="AG247" s="70"/>
      <c r="AH247" s="70"/>
      <c r="AI247" s="70"/>
      <c r="AJ247" s="70"/>
      <c r="AK247" s="70"/>
      <c r="AL247" s="70"/>
      <c r="AM247" s="70"/>
      <c r="AN247" s="70"/>
      <c r="AO247" s="70" t="n">
        <f aca="false">AVERAGE(E247:P247)</f>
        <v>0.924806189169843</v>
      </c>
      <c r="AP247" s="70" t="n">
        <f aca="false">AVERAGE(Q247:AB247)</f>
        <v>0.89053952135046</v>
      </c>
      <c r="AQ247" s="70" t="n">
        <f aca="false">AVERAGE(AC247:AN247)</f>
        <v>0.990636519180972</v>
      </c>
      <c r="AR247" s="70" t="n">
        <f aca="false">AVERAGE(E247:G247)</f>
        <v>0.942288035024171</v>
      </c>
      <c r="AS247" s="70" t="n">
        <f aca="false">AVERAGE(H247:J247)</f>
        <v>0.944061076672989</v>
      </c>
      <c r="AT247" s="70" t="n">
        <f aca="false">AVERAGE(K247:M247)</f>
        <v>0.967989309552512</v>
      </c>
      <c r="AU247" s="70" t="n">
        <f aca="false">AVERAGE(N247:P247)</f>
        <v>0.844886335429701</v>
      </c>
      <c r="AV247" s="70" t="n">
        <f aca="false">AVERAGE(Q247:S247)</f>
        <v>0.805540781388921</v>
      </c>
      <c r="AW247" s="70" t="n">
        <f aca="false">AVERAGE(T247:V247)</f>
        <v>0.788463302067933</v>
      </c>
      <c r="AX247" s="70" t="n">
        <f aca="false">AVERAGE(W247:Y247)</f>
        <v>0.97757213341677</v>
      </c>
      <c r="AY247" s="70" t="n">
        <f aca="false">AVERAGE(Z247:AB247)</f>
        <v>0.990581868528216</v>
      </c>
      <c r="AZ247" s="70" t="n">
        <f aca="false">AVERAGE(AC247:AE247)</f>
        <v>0.990636519180972</v>
      </c>
    </row>
    <row r="248" customFormat="false" ht="12.75" hidden="true" customHeight="false" outlineLevel="0" collapsed="false">
      <c r="A248" s="69" t="s">
        <v>12</v>
      </c>
      <c r="B248" s="69" t="n">
        <v>1</v>
      </c>
      <c r="C248" s="69" t="n">
        <v>238</v>
      </c>
      <c r="D248" s="70" t="n">
        <f aca="false">OphrsIn!D247/LinhrsIn!D248</f>
        <v>0.998387530233808</v>
      </c>
      <c r="E248" s="70" t="n">
        <f aca="false">OphrsIn!E247/LinhrsIn!E248</f>
        <v>0.939679934345507</v>
      </c>
      <c r="F248" s="70" t="n">
        <f aca="false">OphrsIn!F247/LinhrsIn!F248</f>
        <v>1</v>
      </c>
      <c r="G248" s="70" t="n">
        <f aca="false">OphrsIn!G247/LinhrsIn!G248</f>
        <v>0.916308397821726</v>
      </c>
      <c r="H248" s="70" t="n">
        <f aca="false">OphrsIn!H247/LinhrsIn!H248</f>
        <v>0.670846394984326</v>
      </c>
      <c r="I248" s="70" t="n">
        <v>1</v>
      </c>
      <c r="J248" s="70" t="n">
        <f aca="false">OphrsIn!J247/LinhrsIn!J248</f>
        <v>1.02795762213067</v>
      </c>
      <c r="K248" s="70" t="n">
        <f aca="false">OphrsIn!K247/LinhrsIn!K248</f>
        <v>0.99109131403118</v>
      </c>
      <c r="L248" s="70" t="n">
        <f aca="false">OphrsIn!L247/LinhrsIn!L248</f>
        <v>1</v>
      </c>
      <c r="M248" s="70" t="n">
        <f aca="false">OphrsIn!M247/LinhrsIn!M248</f>
        <v>1</v>
      </c>
      <c r="N248" s="70" t="n">
        <f aca="false">OphrsIn!N247/LinhrsIn!N248</f>
        <v>1</v>
      </c>
      <c r="O248" s="70" t="n">
        <f aca="false">OphrsIn!O247/LinhrsIn!O248</f>
        <v>1</v>
      </c>
      <c r="P248" s="70" t="n">
        <f aca="false">OphrsIn!P247/LinhrsIn!P248</f>
        <v>1.01921997755331</v>
      </c>
      <c r="Q248" s="70" t="n">
        <f aca="false">OphrsIn!Q247/LinhrsIn!Q248</f>
        <v>1</v>
      </c>
      <c r="R248" s="70" t="n">
        <f aca="false">OphrsIn!R247/LinhrsIn!R248</f>
        <v>0.997616564874125</v>
      </c>
      <c r="S248" s="70" t="n">
        <f aca="false">OphrsIn!S247/LinhrsIn!S248</f>
        <v>1</v>
      </c>
      <c r="T248" s="70" t="n">
        <f aca="false">OphrsIn!T247/LinhrsIn!T248</f>
        <v>1</v>
      </c>
      <c r="U248" s="70" t="n">
        <f aca="false">OphrsIn!U247/LinhrsIn!U248</f>
        <v>0.978488841086314</v>
      </c>
      <c r="V248" s="70" t="n">
        <f aca="false">OphrsIn!V247/LinhrsIn!V248</f>
        <v>0.986180904522613</v>
      </c>
      <c r="W248" s="70" t="n">
        <f aca="false">OphrsIn!W247/LinhrsIn!W248</f>
        <v>0.983593329747176</v>
      </c>
      <c r="X248" s="70" t="n">
        <f aca="false">OphrsIn!X247/LinhrsIn!X248</f>
        <v>0.985816560853708</v>
      </c>
      <c r="Y248" s="70" t="n">
        <f aca="false">OphrsIn!Y247/LinhrsIn!Y248</f>
        <v>0.053849389987379</v>
      </c>
      <c r="Z248" s="70" t="n">
        <f aca="false">OphrsIn!Z247/LinhrsIn!Z248</f>
        <v>0</v>
      </c>
      <c r="AA248" s="70" t="n">
        <f aca="false">OphrsIn!AA247/LinhrsIn!AA248</f>
        <v>0.187261839956451</v>
      </c>
      <c r="AB248" s="70" t="n">
        <f aca="false">OphrsIn!AB247/LinhrsIn!AB248</f>
        <v>0.879419276784514</v>
      </c>
      <c r="AC248" s="70" t="n">
        <f aca="false">IF(LinhrsIn!AC248&gt;0,OphrsIn!AC247/LinhrsIn!AC248,0)</f>
        <v>1</v>
      </c>
      <c r="AD248" s="70" t="n">
        <f aca="false">IF(LinhrsIn!AD248&gt;0,OphrsIn!AD247/LinhrsIn!AD248,0)</f>
        <v>0.988971684053651</v>
      </c>
      <c r="AE248" s="70" t="n">
        <f aca="false">IF(LinhrsIn!AE248&gt;0,OphrsIn!AE247/LinhrsIn!AE248,0)</f>
        <v>0.972398074609877</v>
      </c>
      <c r="AF248" s="70"/>
      <c r="AG248" s="70"/>
      <c r="AH248" s="70"/>
      <c r="AI248" s="70"/>
      <c r="AJ248" s="70"/>
      <c r="AK248" s="70"/>
      <c r="AL248" s="70"/>
      <c r="AM248" s="70"/>
      <c r="AN248" s="70"/>
      <c r="AO248" s="70" t="n">
        <f aca="false">AVERAGE(E248:P248)</f>
        <v>0.963758636738893</v>
      </c>
      <c r="AP248" s="70" t="n">
        <f aca="false">AVERAGE(Q248:AB248)</f>
        <v>0.754352225651023</v>
      </c>
      <c r="AQ248" s="70" t="n">
        <f aca="false">AVERAGE(AC248:AN248)</f>
        <v>0.987123252887843</v>
      </c>
      <c r="AR248" s="70" t="n">
        <f aca="false">AVERAGE(E248:G248)</f>
        <v>0.951996110722411</v>
      </c>
      <c r="AS248" s="70" t="n">
        <f aca="false">AVERAGE(H248:J248)</f>
        <v>0.89960133903833</v>
      </c>
      <c r="AT248" s="70" t="n">
        <f aca="false">AVERAGE(K248:M248)</f>
        <v>0.997030438010394</v>
      </c>
      <c r="AU248" s="70" t="n">
        <f aca="false">AVERAGE(N248:P248)</f>
        <v>1.00640665918444</v>
      </c>
      <c r="AV248" s="70" t="n">
        <f aca="false">AVERAGE(Q248:S248)</f>
        <v>0.999205521624708</v>
      </c>
      <c r="AW248" s="70" t="n">
        <f aca="false">AVERAGE(T248:V248)</f>
        <v>0.988223248536309</v>
      </c>
      <c r="AX248" s="70" t="n">
        <f aca="false">AVERAGE(W248:Y248)</f>
        <v>0.674419760196088</v>
      </c>
      <c r="AY248" s="70" t="n">
        <f aca="false">AVERAGE(Z248:AB248)</f>
        <v>0.355560372246988</v>
      </c>
      <c r="AZ248" s="70" t="n">
        <f aca="false">AVERAGE(AC248:AE248)</f>
        <v>0.987123252887843</v>
      </c>
    </row>
    <row r="249" customFormat="false" ht="12.75" hidden="true" customHeight="false" outlineLevel="0" collapsed="false">
      <c r="A249" s="69" t="s">
        <v>12</v>
      </c>
      <c r="B249" s="69" t="n">
        <v>1</v>
      </c>
      <c r="C249" s="69" t="n">
        <v>239</v>
      </c>
      <c r="D249" s="70" t="n">
        <f aca="false">OphrsIn!D248/LinhrsIn!D249</f>
        <v>0.998790159967738</v>
      </c>
      <c r="E249" s="70" t="n">
        <f aca="false">OphrsIn!E248/LinhrsIn!E249</f>
        <v>0.998655913978495</v>
      </c>
      <c r="F249" s="70" t="n">
        <f aca="false">OphrsIn!F248/LinhrsIn!F249</f>
        <v>0.999425287356322</v>
      </c>
      <c r="G249" s="70" t="n">
        <f aca="false">OphrsIn!G248/LinhrsIn!G249</f>
        <v>0.914881543481345</v>
      </c>
      <c r="H249" s="70" t="n">
        <f aca="false">OphrsIn!H248/LinhrsIn!H249</f>
        <v>0.725609756097561</v>
      </c>
      <c r="I249" s="70" t="n">
        <v>0.999864919627178</v>
      </c>
      <c r="J249" s="70" t="n">
        <f aca="false">OphrsIn!J248/LinhrsIn!J249</f>
        <v>0.998733108108108</v>
      </c>
      <c r="K249" s="70" t="n">
        <f aca="false">OphrsIn!K248/LinhrsIn!K249</f>
        <v>0.953318645001377</v>
      </c>
      <c r="L249" s="70" t="n">
        <f aca="false">OphrsIn!L248/LinhrsIn!L249</f>
        <v>0.880923450789793</v>
      </c>
      <c r="M249" s="70" t="n">
        <f aca="false">OphrsIn!M248/LinhrsIn!M249</f>
        <v>0.982235277661211</v>
      </c>
      <c r="N249" s="70" t="n">
        <f aca="false">OphrsIn!N248/LinhrsIn!N249</f>
        <v>0.999864992574592</v>
      </c>
      <c r="O249" s="70" t="n">
        <f aca="false">OphrsIn!O248/LinhrsIn!O249</f>
        <v>1</v>
      </c>
      <c r="P249" s="70" t="n">
        <f aca="false">OphrsIn!P248/LinhrsIn!P249</f>
        <v>0.893802930501412</v>
      </c>
      <c r="Q249" s="70" t="n">
        <f aca="false">OphrsIn!Q248/LinhrsIn!Q249</f>
        <v>0.987899973111051</v>
      </c>
      <c r="R249" s="70" t="n">
        <f aca="false">OphrsIn!R248/LinhrsIn!R249</f>
        <v>0.980342516753537</v>
      </c>
      <c r="S249" s="70" t="n">
        <f aca="false">OphrsIn!S248/LinhrsIn!S249</f>
        <v>1</v>
      </c>
      <c r="T249" s="70" t="n">
        <f aca="false">OphrsIn!T248/LinhrsIn!T249</f>
        <v>0.993250843644544</v>
      </c>
      <c r="U249" s="70" t="n">
        <f aca="false">OphrsIn!U248/LinhrsIn!U249</f>
        <v>0.995159989244421</v>
      </c>
      <c r="V249" s="70" t="n">
        <f aca="false">OphrsIn!V248/LinhrsIn!V249</f>
        <v>0.994974874371859</v>
      </c>
      <c r="W249" s="70" t="n">
        <f aca="false">OphrsIn!W248/LinhrsIn!W249</f>
        <v>0.999462221027158</v>
      </c>
      <c r="X249" s="70" t="n">
        <f aca="false">OphrsIn!X248/LinhrsIn!X249</f>
        <v>0.973889636608345</v>
      </c>
      <c r="Y249" s="70" t="n">
        <f aca="false">OphrsIn!Y248/LinhrsIn!Y249</f>
        <v>0.952188458321717</v>
      </c>
      <c r="Z249" s="70" t="n">
        <f aca="false">OphrsIn!Z248/LinhrsIn!Z249</f>
        <v>0.898259344218054</v>
      </c>
      <c r="AA249" s="70" t="n">
        <f aca="false">OphrsIn!AA248/LinhrsIn!AA249</f>
        <v>0.993140137197256</v>
      </c>
      <c r="AB249" s="70" t="n">
        <f aca="false">OphrsIn!AB248/LinhrsIn!AB249</f>
        <v>0.998386879956984</v>
      </c>
      <c r="AC249" s="70" t="n">
        <f aca="false">IF(LinhrsIn!AC249&gt;0,OphrsIn!AC248/LinhrsIn!AC249,0)</f>
        <v>0.883048796881301</v>
      </c>
      <c r="AD249" s="70" t="n">
        <f aca="false">IF(LinhrsIn!AD249&gt;0,OphrsIn!AD248/LinhrsIn!AD249,0)</f>
        <v>0.909755369928401</v>
      </c>
      <c r="AE249" s="70" t="n">
        <f aca="false">IF(LinhrsIn!AE249&gt;0,OphrsIn!AE248/LinhrsIn!AE249,0)</f>
        <v>0.976095103927478</v>
      </c>
      <c r="AF249" s="70"/>
      <c r="AG249" s="70"/>
      <c r="AH249" s="70"/>
      <c r="AI249" s="70"/>
      <c r="AJ249" s="70"/>
      <c r="AK249" s="70"/>
      <c r="AL249" s="70"/>
      <c r="AM249" s="70"/>
      <c r="AN249" s="70"/>
      <c r="AO249" s="70" t="n">
        <f aca="false">AVERAGE(E249:P249)</f>
        <v>0.945609652098116</v>
      </c>
      <c r="AP249" s="70" t="n">
        <f aca="false">AVERAGE(Q249:AB249)</f>
        <v>0.980579572871244</v>
      </c>
      <c r="AQ249" s="70" t="n">
        <f aca="false">AVERAGE(AC249:AN249)</f>
        <v>0.92296642357906</v>
      </c>
      <c r="AR249" s="70" t="n">
        <f aca="false">AVERAGE(E249:G249)</f>
        <v>0.970987581605387</v>
      </c>
      <c r="AS249" s="70" t="n">
        <f aca="false">AVERAGE(H249:J249)</f>
        <v>0.908069261277616</v>
      </c>
      <c r="AT249" s="70" t="n">
        <f aca="false">AVERAGE(K249:M249)</f>
        <v>0.938825791150794</v>
      </c>
      <c r="AU249" s="70" t="n">
        <f aca="false">AVERAGE(N249:P249)</f>
        <v>0.964555974358668</v>
      </c>
      <c r="AV249" s="70" t="n">
        <f aca="false">AVERAGE(Q249:S249)</f>
        <v>0.989414163288196</v>
      </c>
      <c r="AW249" s="70" t="n">
        <f aca="false">AVERAGE(T249:V249)</f>
        <v>0.994461902420275</v>
      </c>
      <c r="AX249" s="70" t="n">
        <f aca="false">AVERAGE(W249:Y249)</f>
        <v>0.975180105319073</v>
      </c>
      <c r="AY249" s="70" t="n">
        <f aca="false">AVERAGE(Z249:AB249)</f>
        <v>0.963262120457431</v>
      </c>
      <c r="AZ249" s="70" t="n">
        <f aca="false">AVERAGE(AC249:AE249)</f>
        <v>0.92296642357906</v>
      </c>
    </row>
    <row r="250" customFormat="false" ht="12.75" hidden="true" customHeight="false" outlineLevel="0" collapsed="false">
      <c r="A250" s="69" t="s">
        <v>12</v>
      </c>
      <c r="B250" s="69" t="n">
        <v>1</v>
      </c>
      <c r="C250" s="69" t="n">
        <v>240</v>
      </c>
      <c r="D250" s="70" t="n">
        <f aca="false">OphrsIn!D249/LinhrsIn!D250</f>
        <v>0.99771413204249</v>
      </c>
      <c r="E250" s="70" t="n">
        <f aca="false">OphrsIn!E249/LinhrsIn!E250</f>
        <v>0.969216292512435</v>
      </c>
      <c r="F250" s="70" t="n">
        <f aca="false">OphrsIn!F249/LinhrsIn!F250</f>
        <v>0.979244739117901</v>
      </c>
      <c r="G250" s="70" t="n">
        <f aca="false">OphrsIn!G249/LinhrsIn!G250</f>
        <v>0.911130039750142</v>
      </c>
      <c r="H250" s="70" t="n">
        <f aca="false">OphrsIn!H249/LinhrsIn!H250</f>
        <v>0.586102719033233</v>
      </c>
      <c r="I250" s="70" t="n">
        <v>0.222462787550744</v>
      </c>
      <c r="J250" s="70" t="n">
        <f aca="false">OphrsIn!J249/LinhrsIn!J250</f>
        <v>0.506300845429893</v>
      </c>
      <c r="K250" s="70" t="n">
        <f aca="false">OphrsIn!K249/LinhrsIn!K250</f>
        <v>0.698918769060161</v>
      </c>
      <c r="L250" s="70" t="n">
        <f aca="false">OphrsIn!L249/LinhrsIn!L250</f>
        <v>1</v>
      </c>
      <c r="M250" s="70" t="n">
        <f aca="false">OphrsIn!M249/LinhrsIn!M250</f>
        <v>0.990699670911432</v>
      </c>
      <c r="N250" s="70" t="n">
        <f aca="false">OphrsIn!N249/LinhrsIn!N250</f>
        <v>1</v>
      </c>
      <c r="O250" s="70" t="n">
        <f aca="false">OphrsIn!O249/LinhrsIn!O250</f>
        <v>0.951943167572085</v>
      </c>
      <c r="P250" s="70" t="n">
        <f aca="false">OphrsIn!P249/LinhrsIn!P250</f>
        <v>0.962437508444805</v>
      </c>
      <c r="Q250" s="70" t="n">
        <f aca="false">OphrsIn!Q249/LinhrsIn!Q250</f>
        <v>1</v>
      </c>
      <c r="R250" s="70" t="n">
        <f aca="false">OphrsIn!R249/LinhrsIn!R250</f>
        <v>0.856735673567357</v>
      </c>
      <c r="S250" s="70" t="n">
        <f aca="false">OphrsIn!S249/LinhrsIn!S250</f>
        <v>1</v>
      </c>
      <c r="T250" s="70" t="n">
        <f aca="false">OphrsIn!T249/LinhrsIn!T250</f>
        <v>0.78487962832606</v>
      </c>
      <c r="U250" s="70" t="n">
        <f aca="false">OphrsIn!U249/LinhrsIn!U250</f>
        <v>0.970149253731343</v>
      </c>
      <c r="V250" s="70" t="n">
        <f aca="false">OphrsIn!V249/LinhrsIn!V250</f>
        <v>0.956888077517203</v>
      </c>
      <c r="W250" s="70" t="n">
        <f aca="false">OphrsIn!W249/LinhrsIn!W250</f>
        <v>0.827932203389831</v>
      </c>
      <c r="X250" s="70" t="n">
        <f aca="false">OphrsIn!X249/LinhrsIn!X250</f>
        <v>1</v>
      </c>
      <c r="Y250" s="70" t="n">
        <f aca="false">OphrsIn!Y249/LinhrsIn!Y250</f>
        <v>0.704107292539816</v>
      </c>
      <c r="Z250" s="70" t="n">
        <f aca="false">OphrsIn!Z249/LinhrsIn!Z250</f>
        <v>0.748353273289421</v>
      </c>
      <c r="AA250" s="70" t="n">
        <f aca="false">OphrsIn!AA249/LinhrsIn!AA250</f>
        <v>0.836903261934761</v>
      </c>
      <c r="AB250" s="70" t="n">
        <f aca="false">OphrsIn!AB249/LinhrsIn!AB250</f>
        <v>0.9463637585697</v>
      </c>
      <c r="AC250" s="70" t="n">
        <f aca="false">IF(LinhrsIn!AC250&gt;0,OphrsIn!AC249/LinhrsIn!AC250,0)</f>
        <v>0.94804318488529</v>
      </c>
      <c r="AD250" s="70" t="n">
        <f aca="false">IF(LinhrsIn!AD250&gt;0,OphrsIn!AD249/LinhrsIn!AD250,0)</f>
        <v>0.971300448430493</v>
      </c>
      <c r="AE250" s="70" t="n">
        <f aca="false">IF(LinhrsIn!AE250&gt;0,OphrsIn!AE249/LinhrsIn!AE250,0)</f>
        <v>0.964797083937754</v>
      </c>
      <c r="AF250" s="70"/>
      <c r="AG250" s="70"/>
      <c r="AH250" s="70"/>
      <c r="AI250" s="70"/>
      <c r="AJ250" s="70"/>
      <c r="AK250" s="70"/>
      <c r="AL250" s="70"/>
      <c r="AM250" s="70"/>
      <c r="AN250" s="70"/>
      <c r="AO250" s="70" t="n">
        <f aca="false">AVERAGE(E250:P250)</f>
        <v>0.814871378281903</v>
      </c>
      <c r="AP250" s="70" t="n">
        <f aca="false">AVERAGE(Q250:AB250)</f>
        <v>0.886026035238791</v>
      </c>
      <c r="AQ250" s="70" t="n">
        <f aca="false">AVERAGE(AC250:AN250)</f>
        <v>0.961380239084512</v>
      </c>
      <c r="AR250" s="70" t="n">
        <f aca="false">AVERAGE(E250:G250)</f>
        <v>0.953197023793493</v>
      </c>
      <c r="AS250" s="70" t="n">
        <f aca="false">AVERAGE(H250:J250)</f>
        <v>0.438288784004623</v>
      </c>
      <c r="AT250" s="70" t="n">
        <f aca="false">AVERAGE(K250:M250)</f>
        <v>0.896539479990531</v>
      </c>
      <c r="AU250" s="70" t="n">
        <f aca="false">AVERAGE(N250:P250)</f>
        <v>0.971460225338963</v>
      </c>
      <c r="AV250" s="70" t="n">
        <f aca="false">AVERAGE(Q250:S250)</f>
        <v>0.952245224522452</v>
      </c>
      <c r="AW250" s="70" t="n">
        <f aca="false">AVERAGE(T250:V250)</f>
        <v>0.903972319858202</v>
      </c>
      <c r="AX250" s="70" t="n">
        <f aca="false">AVERAGE(W250:Y250)</f>
        <v>0.844013165309882</v>
      </c>
      <c r="AY250" s="70" t="n">
        <f aca="false">AVERAGE(Z250:AB250)</f>
        <v>0.843873431264627</v>
      </c>
      <c r="AZ250" s="70" t="n">
        <f aca="false">AVERAGE(AC250:AE250)</f>
        <v>0.961380239084512</v>
      </c>
    </row>
    <row r="251" customFormat="false" ht="12.75" hidden="true" customHeight="false" outlineLevel="0" collapsed="false">
      <c r="A251" s="69" t="s">
        <v>12</v>
      </c>
      <c r="B251" s="69" t="n">
        <v>1</v>
      </c>
      <c r="C251" s="69" t="n">
        <v>241</v>
      </c>
      <c r="D251" s="70" t="n">
        <f aca="false">OphrsIn!D250/LinhrsIn!D251</f>
        <v>0.930654388167992</v>
      </c>
      <c r="E251" s="70" t="n">
        <f aca="false">OphrsIn!E250/LinhrsIn!E251</f>
        <v>0.913623500875893</v>
      </c>
      <c r="F251" s="70" t="n">
        <f aca="false">OphrsIn!F250/LinhrsIn!F251</f>
        <v>0.801860465116279</v>
      </c>
      <c r="G251" s="70" t="n">
        <f aca="false">OphrsIn!G250/LinhrsIn!G251</f>
        <v>0.722020084412749</v>
      </c>
      <c r="H251" s="70" t="n">
        <f aca="false">OphrsIn!H250/LinhrsIn!H251</f>
        <v>0.645990922844176</v>
      </c>
      <c r="I251" s="70" t="n">
        <v>0.975490859851049</v>
      </c>
      <c r="J251" s="70" t="n">
        <f aca="false">OphrsIn!J250/LinhrsIn!J251</f>
        <v>0.970763553789384</v>
      </c>
      <c r="K251" s="70" t="n">
        <f aca="false">OphrsIn!K250/LinhrsIn!K251</f>
        <v>1</v>
      </c>
      <c r="L251" s="70" t="n">
        <f aca="false">OphrsIn!L250/LinhrsIn!L251</f>
        <v>0.874217336858216</v>
      </c>
      <c r="M251" s="70" t="n">
        <f aca="false">OphrsIn!M250/LinhrsIn!M251</f>
        <v>0.945738596735947</v>
      </c>
      <c r="N251" s="70" t="n">
        <f aca="false">OphrsIn!N250/LinhrsIn!N251</f>
        <v>0.971895689771652</v>
      </c>
      <c r="O251" s="70" t="n">
        <f aca="false">OphrsIn!O250/LinhrsIn!O251</f>
        <v>0.999861111111111</v>
      </c>
      <c r="P251" s="70" t="n">
        <f aca="false">OphrsIn!P250/LinhrsIn!P251</f>
        <v>0.985078639602097</v>
      </c>
      <c r="Q251" s="70" t="n">
        <f aca="false">OphrsIn!Q250/LinhrsIn!Q251</f>
        <v>0.997170192696402</v>
      </c>
      <c r="R251" s="70" t="n">
        <f aca="false">OphrsIn!R250/LinhrsIn!R251</f>
        <v>0.997762529832936</v>
      </c>
      <c r="S251" s="70" t="n">
        <f aca="false">OphrsIn!S250/LinhrsIn!S251</f>
        <v>1</v>
      </c>
      <c r="T251" s="70" t="n">
        <f aca="false">OphrsIn!T250/LinhrsIn!T251</f>
        <v>0.97182899207248</v>
      </c>
      <c r="U251" s="70" t="n">
        <f aca="false">OphrsIn!U250/LinhrsIn!U251</f>
        <v>0.953341401102595</v>
      </c>
      <c r="V251" s="70" t="n">
        <f aca="false">OphrsIn!V250/LinhrsIn!V251</f>
        <v>0.98741610738255</v>
      </c>
      <c r="W251" s="70" t="n">
        <f aca="false">OphrsIn!W250/LinhrsIn!W251</f>
        <v>0.990306946688207</v>
      </c>
      <c r="X251" s="70" t="n">
        <f aca="false">OphrsIn!X250/LinhrsIn!X251</f>
        <v>1</v>
      </c>
      <c r="Y251" s="70" t="n">
        <f aca="false">OphrsIn!Y250/LinhrsIn!Y251</f>
        <v>0.995384615384615</v>
      </c>
      <c r="Z251" s="70" t="n">
        <f aca="false">OphrsIn!Z250/LinhrsIn!Z251</f>
        <v>0.972039252587714</v>
      </c>
      <c r="AA251" s="70" t="n">
        <f aca="false">OphrsIn!AA250/LinhrsIn!AA251</f>
        <v>0.998878923766816</v>
      </c>
      <c r="AB251" s="70" t="n">
        <f aca="false">OphrsIn!AB250/LinhrsIn!AB251</f>
        <v>1</v>
      </c>
      <c r="AC251" s="70" t="n">
        <f aca="false">IF(LinhrsIn!AC251&gt;0,OphrsIn!AC250/LinhrsIn!AC251,0)</f>
        <v>0.96716458081012</v>
      </c>
      <c r="AD251" s="70" t="n">
        <f aca="false">IF(LinhrsIn!AD251&gt;0,OphrsIn!AD250/LinhrsIn!AD251,0)</f>
        <v>0.996274217585693</v>
      </c>
      <c r="AE251" s="70" t="n">
        <f aca="false">IF(LinhrsIn!AE251&gt;0,OphrsIn!AE250/LinhrsIn!AE251,0)</f>
        <v>0.976212909467827</v>
      </c>
      <c r="AF251" s="70"/>
      <c r="AG251" s="70"/>
      <c r="AH251" s="70"/>
      <c r="AI251" s="70"/>
      <c r="AJ251" s="70"/>
      <c r="AK251" s="70"/>
      <c r="AL251" s="70"/>
      <c r="AM251" s="70"/>
      <c r="AN251" s="70"/>
      <c r="AO251" s="70" t="n">
        <f aca="false">AVERAGE(E251:P251)</f>
        <v>0.900545063414046</v>
      </c>
      <c r="AP251" s="70" t="n">
        <f aca="false">AVERAGE(Q251:AB251)</f>
        <v>0.988677413459526</v>
      </c>
      <c r="AQ251" s="70" t="n">
        <f aca="false">AVERAGE(AC251:AN251)</f>
        <v>0.979883902621213</v>
      </c>
      <c r="AR251" s="70" t="n">
        <f aca="false">AVERAGE(E251:G251)</f>
        <v>0.812501350134974</v>
      </c>
      <c r="AS251" s="70" t="n">
        <f aca="false">AVERAGE(H251:J251)</f>
        <v>0.864081778828203</v>
      </c>
      <c r="AT251" s="70" t="n">
        <f aca="false">AVERAGE(K251:M251)</f>
        <v>0.939985311198054</v>
      </c>
      <c r="AU251" s="70" t="n">
        <f aca="false">AVERAGE(N251:P251)</f>
        <v>0.985611813494954</v>
      </c>
      <c r="AV251" s="70" t="n">
        <f aca="false">AVERAGE(Q251:S251)</f>
        <v>0.998310907509779</v>
      </c>
      <c r="AW251" s="70" t="n">
        <f aca="false">AVERAGE(T251:V251)</f>
        <v>0.970862166852542</v>
      </c>
      <c r="AX251" s="70" t="n">
        <f aca="false">AVERAGE(W251:Y251)</f>
        <v>0.995230520690941</v>
      </c>
      <c r="AY251" s="70" t="n">
        <f aca="false">AVERAGE(Z251:AB251)</f>
        <v>0.990306058784843</v>
      </c>
      <c r="AZ251" s="70" t="n">
        <f aca="false">AVERAGE(AC251:AE251)</f>
        <v>0.979883902621213</v>
      </c>
    </row>
    <row r="252" customFormat="false" ht="12.75" hidden="true" customHeight="false" outlineLevel="0" collapsed="false">
      <c r="A252" s="69" t="s">
        <v>12</v>
      </c>
      <c r="B252" s="69" t="n">
        <v>1</v>
      </c>
      <c r="C252" s="69" t="n">
        <v>242</v>
      </c>
      <c r="D252" s="70" t="n">
        <f aca="false">OphrsIn!D251/LinhrsIn!D252</f>
        <v>0.973391257127342</v>
      </c>
      <c r="E252" s="70" t="n">
        <f aca="false">OphrsIn!E251/LinhrsIn!E252</f>
        <v>0.9892939422686</v>
      </c>
      <c r="F252" s="70" t="n">
        <f aca="false">OphrsIn!F251/LinhrsIn!F252</f>
        <v>0.994183510251563</v>
      </c>
      <c r="G252" s="70" t="n">
        <f aca="false">OphrsIn!G251/LinhrsIn!G252</f>
        <v>0.885024013971765</v>
      </c>
      <c r="H252" s="70" t="n">
        <f aca="false">OphrsIn!H251/LinhrsIn!H252</f>
        <v>0.87536231884058</v>
      </c>
      <c r="I252" s="70" t="n">
        <v>1</v>
      </c>
      <c r="J252" s="70" t="n">
        <f aca="false">OphrsIn!J251/LinhrsIn!J252</f>
        <v>1.03200465522258</v>
      </c>
      <c r="K252" s="70" t="n">
        <f aca="false">OphrsIn!K251/LinhrsIn!K252</f>
        <v>0.933646668509815</v>
      </c>
      <c r="L252" s="70" t="n">
        <f aca="false">OphrsIn!L251/LinhrsIn!L252</f>
        <v>0.989737274220033</v>
      </c>
      <c r="M252" s="70" t="n">
        <f aca="false">OphrsIn!M251/LinhrsIn!M252</f>
        <v>0.977014796724609</v>
      </c>
      <c r="N252" s="70" t="n">
        <f aca="false">OphrsIn!N251/LinhrsIn!N252</f>
        <v>1</v>
      </c>
      <c r="O252" s="70" t="n">
        <f aca="false">OphrsIn!O251/LinhrsIn!O252</f>
        <v>1</v>
      </c>
      <c r="P252" s="70" t="n">
        <f aca="false">OphrsIn!P251/LinhrsIn!P252</f>
        <v>0.993314231136581</v>
      </c>
      <c r="Q252" s="70" t="n">
        <f aca="false">OphrsIn!Q251/LinhrsIn!Q252</f>
        <v>1</v>
      </c>
      <c r="R252" s="70" t="n">
        <f aca="false">OphrsIn!R251/LinhrsIn!R252</f>
        <v>0.969879518072289</v>
      </c>
      <c r="S252" s="70" t="n">
        <f aca="false">OphrsIn!S251/LinhrsIn!S252</f>
        <v>1</v>
      </c>
      <c r="T252" s="70" t="n">
        <f aca="false">OphrsIn!T251/LinhrsIn!T252</f>
        <v>0.950824291954347</v>
      </c>
      <c r="U252" s="70" t="n">
        <f aca="false">OphrsIn!U251/LinhrsIn!U252</f>
        <v>0.987984339138653</v>
      </c>
      <c r="V252" s="70" t="n">
        <f aca="false">OphrsIn!V251/LinhrsIn!V252</f>
        <v>0.959357541899441</v>
      </c>
      <c r="W252" s="70" t="n">
        <f aca="false">OphrsIn!W251/LinhrsIn!W252</f>
        <v>0.933162300837159</v>
      </c>
      <c r="X252" s="70" t="n">
        <f aca="false">OphrsIn!X251/LinhrsIn!X252</f>
        <v>0.999730748519117</v>
      </c>
      <c r="Y252" s="70" t="n">
        <f aca="false">OphrsIn!Y251/LinhrsIn!Y252</f>
        <v>0.986862334032145</v>
      </c>
      <c r="Z252" s="70" t="n">
        <f aca="false">OphrsIn!Z251/LinhrsIn!Z252</f>
        <v>0.978219951599893</v>
      </c>
      <c r="AA252" s="70" t="n">
        <f aca="false">OphrsIn!AA251/LinhrsIn!AA252</f>
        <v>0.939652758331</v>
      </c>
      <c r="AB252" s="70" t="n">
        <f aca="false">OphrsIn!AB251/LinhrsIn!AB252</f>
        <v>1</v>
      </c>
      <c r="AC252" s="70" t="n">
        <f aca="false">IF(LinhrsIn!AC252&gt;0,OphrsIn!AC251/LinhrsIn!AC252,0)</f>
        <v>0.998252688172043</v>
      </c>
      <c r="AD252" s="70" t="n">
        <f aca="false">IF(LinhrsIn!AD252&gt;0,OphrsIn!AD251/LinhrsIn!AD252,0)</f>
        <v>0.976029962546817</v>
      </c>
      <c r="AE252" s="70" t="n">
        <f aca="false">IF(LinhrsIn!AE252&gt;0,OphrsIn!AE251/LinhrsIn!AE252,0)</f>
        <v>0.964944402070185</v>
      </c>
      <c r="AF252" s="70"/>
      <c r="AG252" s="70"/>
      <c r="AH252" s="70"/>
      <c r="AI252" s="70"/>
      <c r="AJ252" s="70"/>
      <c r="AK252" s="70"/>
      <c r="AL252" s="70"/>
      <c r="AM252" s="70"/>
      <c r="AN252" s="70"/>
      <c r="AO252" s="70" t="n">
        <f aca="false">AVERAGE(E252:P252)</f>
        <v>0.97246511759551</v>
      </c>
      <c r="AP252" s="70" t="n">
        <f aca="false">AVERAGE(Q252:AB252)</f>
        <v>0.975472815365337</v>
      </c>
      <c r="AQ252" s="70" t="n">
        <f aca="false">AVERAGE(AC252:AN252)</f>
        <v>0.979742350929682</v>
      </c>
      <c r="AR252" s="70" t="n">
        <f aca="false">AVERAGE(E252:G252)</f>
        <v>0.95616715549731</v>
      </c>
      <c r="AS252" s="70" t="n">
        <f aca="false">AVERAGE(H252:J252)</f>
        <v>0.969122324687719</v>
      </c>
      <c r="AT252" s="70" t="n">
        <f aca="false">AVERAGE(K252:M252)</f>
        <v>0.966799579818152</v>
      </c>
      <c r="AU252" s="70" t="n">
        <f aca="false">AVERAGE(N252:P252)</f>
        <v>0.99777141037886</v>
      </c>
      <c r="AV252" s="70" t="n">
        <f aca="false">AVERAGE(Q252:S252)</f>
        <v>0.98995983935743</v>
      </c>
      <c r="AW252" s="70" t="n">
        <f aca="false">AVERAGE(T252:V252)</f>
        <v>0.96605539099748</v>
      </c>
      <c r="AX252" s="70" t="n">
        <f aca="false">AVERAGE(W252:Y252)</f>
        <v>0.973251794462807</v>
      </c>
      <c r="AY252" s="70" t="n">
        <f aca="false">AVERAGE(Z252:AB252)</f>
        <v>0.972624236643631</v>
      </c>
      <c r="AZ252" s="70" t="n">
        <f aca="false">AVERAGE(AC252:AE252)</f>
        <v>0.979742350929682</v>
      </c>
    </row>
    <row r="253" customFormat="false" ht="12.75" hidden="true" customHeight="false" outlineLevel="0" collapsed="false">
      <c r="A253" s="69" t="s">
        <v>12</v>
      </c>
      <c r="B253" s="69" t="n">
        <v>1</v>
      </c>
      <c r="C253" s="69" t="n">
        <v>243</v>
      </c>
      <c r="D253" s="70" t="n">
        <f aca="false">OphrsIn!D252/LinhrsIn!D253</f>
        <v>0.996184246388662</v>
      </c>
      <c r="E253" s="70" t="n">
        <f aca="false">OphrsIn!E252/LinhrsIn!E253</f>
        <v>0.963855421686747</v>
      </c>
      <c r="F253" s="70" t="n">
        <f aca="false">OphrsIn!F252/LinhrsIn!F253</f>
        <v>0.995973540408398</v>
      </c>
      <c r="G253" s="70" t="n">
        <f aca="false">OphrsIn!G252/LinhrsIn!G253</f>
        <v>0.958528618094021</v>
      </c>
      <c r="H253" s="70" t="n">
        <f aca="false">OphrsIn!H252/LinhrsIn!H253</f>
        <v>0.65527950310559</v>
      </c>
      <c r="I253" s="70" t="n">
        <v>0.993915630070308</v>
      </c>
      <c r="J253" s="70" t="n">
        <f aca="false">OphrsIn!J252/LinhrsIn!J253</f>
        <v>1.00084542764548</v>
      </c>
      <c r="K253" s="70" t="n">
        <f aca="false">OphrsIn!K252/LinhrsIn!K253</f>
        <v>0.99986216402481</v>
      </c>
      <c r="L253" s="70" t="n">
        <f aca="false">OphrsIn!L252/LinhrsIn!L253</f>
        <v>0.959929606064708</v>
      </c>
      <c r="M253" s="70" t="n">
        <f aca="false">OphrsIn!M252/LinhrsIn!M253</f>
        <v>0.990921787709497</v>
      </c>
      <c r="N253" s="70" t="n">
        <f aca="false">OphrsIn!N252/LinhrsIn!N253</f>
        <v>0.984455258177886</v>
      </c>
      <c r="O253" s="70" t="n">
        <f aca="false">OphrsIn!O252/LinhrsIn!O253</f>
        <v>0.881124721603564</v>
      </c>
      <c r="P253" s="70" t="n">
        <f aca="false">OphrsIn!P252/LinhrsIn!P253</f>
        <v>0.996504906573464</v>
      </c>
      <c r="Q253" s="70" t="n">
        <f aca="false">OphrsIn!Q252/LinhrsIn!Q253</f>
        <v>0.658937719061742</v>
      </c>
      <c r="R253" s="70" t="n">
        <f aca="false">OphrsIn!R252/LinhrsIn!R253</f>
        <v>0</v>
      </c>
      <c r="S253" s="70" t="n">
        <f aca="false">OphrsIn!S252/LinhrsIn!S253</f>
        <v>0.161772629310345</v>
      </c>
      <c r="T253" s="70" t="n">
        <f aca="false">OphrsIn!T252/LinhrsIn!T253</f>
        <v>0.994468869663878</v>
      </c>
      <c r="U253" s="70" t="n">
        <f aca="false">OphrsIn!U252/LinhrsIn!U253</f>
        <v>0.99891112018511</v>
      </c>
      <c r="V253" s="70" t="n">
        <f aca="false">OphrsIn!V252/LinhrsIn!V253</f>
        <v>0.720877242950726</v>
      </c>
      <c r="W253" s="70" t="n">
        <f aca="false">OphrsIn!W252/LinhrsIn!W253</f>
        <v>0.995697768217263</v>
      </c>
      <c r="X253" s="70" t="n">
        <f aca="false">OphrsIn!X252/LinhrsIn!X253</f>
        <v>0.983712478126262</v>
      </c>
      <c r="Y253" s="70" t="n">
        <f aca="false">OphrsIn!Y252/LinhrsIn!Y253</f>
        <v>0.888966578100965</v>
      </c>
      <c r="Z253" s="70" t="n">
        <f aca="false">OphrsIn!Z252/LinhrsIn!Z253</f>
        <v>0.955908052157548</v>
      </c>
      <c r="AA253" s="70" t="n">
        <f aca="false">OphrsIn!AA252/LinhrsIn!AA253</f>
        <v>0.994960100797984</v>
      </c>
      <c r="AB253" s="70" t="n">
        <f aca="false">OphrsIn!AB252/LinhrsIn!AB253</f>
        <v>1</v>
      </c>
      <c r="AC253" s="70" t="n">
        <f aca="false">IF(LinhrsIn!AC253&gt;0,OphrsIn!AC252/LinhrsIn!AC253,0)</f>
        <v>0.99986559139785</v>
      </c>
      <c r="AD253" s="70" t="n">
        <f aca="false">IF(LinhrsIn!AD253&gt;0,OphrsIn!AD252/LinhrsIn!AD253,0)</f>
        <v>0.996422715754956</v>
      </c>
      <c r="AE253" s="70" t="n">
        <f aca="false">IF(LinhrsIn!AE253&gt;0,OphrsIn!AE252/LinhrsIn!AE253,0)</f>
        <v>0.97650367725141</v>
      </c>
      <c r="AF253" s="70"/>
      <c r="AG253" s="70"/>
      <c r="AH253" s="70"/>
      <c r="AI253" s="70"/>
      <c r="AJ253" s="70"/>
      <c r="AK253" s="70"/>
      <c r="AL253" s="70"/>
      <c r="AM253" s="70"/>
      <c r="AN253" s="70"/>
      <c r="AO253" s="70" t="n">
        <f aca="false">AVERAGE(E253:P253)</f>
        <v>0.948433048763707</v>
      </c>
      <c r="AP253" s="70" t="n">
        <f aca="false">AVERAGE(Q253:AB253)</f>
        <v>0.779517713214319</v>
      </c>
      <c r="AQ253" s="70" t="n">
        <f aca="false">AVERAGE(AC253:AN253)</f>
        <v>0.990930661468072</v>
      </c>
      <c r="AR253" s="70" t="n">
        <f aca="false">AVERAGE(E253:G253)</f>
        <v>0.972785860063055</v>
      </c>
      <c r="AS253" s="70" t="n">
        <f aca="false">AVERAGE(H253:J253)</f>
        <v>0.883346853607127</v>
      </c>
      <c r="AT253" s="70" t="n">
        <f aca="false">AVERAGE(K253:M253)</f>
        <v>0.983571185933005</v>
      </c>
      <c r="AU253" s="70" t="n">
        <f aca="false">AVERAGE(N253:P253)</f>
        <v>0.954028295451638</v>
      </c>
      <c r="AV253" s="70" t="n">
        <f aca="false">AVERAGE(Q253:S253)</f>
        <v>0.273570116124029</v>
      </c>
      <c r="AW253" s="70" t="n">
        <f aca="false">AVERAGE(T253:V253)</f>
        <v>0.904752410933238</v>
      </c>
      <c r="AX253" s="70" t="n">
        <f aca="false">AVERAGE(W253:Y253)</f>
        <v>0.956125608148163</v>
      </c>
      <c r="AY253" s="70" t="n">
        <f aca="false">AVERAGE(Z253:AB253)</f>
        <v>0.983622717651844</v>
      </c>
      <c r="AZ253" s="70" t="n">
        <f aca="false">AVERAGE(AC253:AE253)</f>
        <v>0.990930661468072</v>
      </c>
    </row>
    <row r="254" customFormat="false" ht="12.75" hidden="true" customHeight="false" outlineLevel="0" collapsed="false">
      <c r="A254" s="69" t="s">
        <v>12</v>
      </c>
      <c r="B254" s="69" t="n">
        <v>1</v>
      </c>
      <c r="C254" s="69" t="n">
        <v>244</v>
      </c>
      <c r="D254" s="70" t="n">
        <f aca="false">OphrsIn!D253/LinhrsIn!D254</f>
        <v>0.923223782899223</v>
      </c>
      <c r="E254" s="70" t="n">
        <f aca="false">OphrsIn!E253/LinhrsIn!E254</f>
        <v>0.999315537303217</v>
      </c>
      <c r="F254" s="70" t="n">
        <f aca="false">OphrsIn!F253/LinhrsIn!F254</f>
        <v>0.934053275737941</v>
      </c>
      <c r="G254" s="70" t="n">
        <f aca="false">OphrsIn!G253/LinhrsIn!G254</f>
        <v>0.928788977519942</v>
      </c>
      <c r="H254" s="70" t="n">
        <f aca="false">OphrsIn!H253/LinhrsIn!H254</f>
        <v>1.00526315789474</v>
      </c>
      <c r="I254" s="70" t="n">
        <v>0.991340819916114</v>
      </c>
      <c r="J254" s="70" t="n">
        <f aca="false">OphrsIn!J253/LinhrsIn!J254</f>
        <v>0.997318656505786</v>
      </c>
      <c r="K254" s="70" t="n">
        <f aca="false">OphrsIn!K253/LinhrsIn!K254</f>
        <v>0.966778749159381</v>
      </c>
      <c r="L254" s="70" t="n">
        <f aca="false">OphrsIn!L253/LinhrsIn!L254</f>
        <v>1</v>
      </c>
      <c r="M254" s="70" t="n">
        <f aca="false">OphrsIn!M253/LinhrsIn!M254</f>
        <v>1</v>
      </c>
      <c r="N254" s="70" t="n">
        <f aca="false">OphrsIn!N253/LinhrsIn!N254</f>
        <v>1</v>
      </c>
      <c r="O254" s="70" t="n">
        <f aca="false">OphrsIn!O253/LinhrsIn!O254</f>
        <v>1</v>
      </c>
      <c r="P254" s="70" t="n">
        <f aca="false">OphrsIn!P253/LinhrsIn!P254</f>
        <v>0.974317601183273</v>
      </c>
      <c r="Q254" s="70" t="n">
        <f aca="false">OphrsIn!Q253/LinhrsIn!Q254</f>
        <v>0.996501143856816</v>
      </c>
      <c r="R254" s="70" t="n">
        <f aca="false">OphrsIn!R253/LinhrsIn!R254</f>
        <v>0.997019818208911</v>
      </c>
      <c r="S254" s="70" t="n">
        <f aca="false">OphrsIn!S253/LinhrsIn!S254</f>
        <v>0.99784627809934</v>
      </c>
      <c r="T254" s="70" t="n">
        <f aca="false">OphrsIn!T253/LinhrsIn!T254</f>
        <v>1</v>
      </c>
      <c r="U254" s="70" t="n">
        <f aca="false">OphrsIn!U253/LinhrsIn!U254</f>
        <v>1</v>
      </c>
      <c r="V254" s="70" t="n">
        <f aca="false">OphrsIn!V253/LinhrsIn!V254</f>
        <v>0.989810161920715</v>
      </c>
      <c r="W254" s="70" t="n">
        <f aca="false">OphrsIn!W253/LinhrsIn!W254</f>
        <v>0.962553879310345</v>
      </c>
      <c r="X254" s="70" t="n">
        <f aca="false">OphrsIn!X253/LinhrsIn!X254</f>
        <v>0.985964912280702</v>
      </c>
      <c r="Y254" s="70" t="n">
        <f aca="false">OphrsIn!Y253/LinhrsIn!Y254</f>
        <v>0.99972059234423</v>
      </c>
      <c r="Z254" s="70" t="n">
        <f aca="false">OphrsIn!Z253/LinhrsIn!Z254</f>
        <v>0.958994353320785</v>
      </c>
      <c r="AA254" s="70" t="n">
        <f aca="false">OphrsIn!AA253/LinhrsIn!AA254</f>
        <v>0.949365303244006</v>
      </c>
      <c r="AB254" s="70" t="n">
        <f aca="false">OphrsIn!AB253/LinhrsIn!AB254</f>
        <v>0.968627450980392</v>
      </c>
      <c r="AC254" s="70" t="n">
        <f aca="false">IF(LinhrsIn!AC254&gt;0,OphrsIn!AC253/LinhrsIn!AC254,0)</f>
        <v>0.987012987012987</v>
      </c>
      <c r="AD254" s="70" t="n">
        <f aca="false">IF(LinhrsIn!AD254&gt;0,OphrsIn!AD253/LinhrsIn!AD254,0)</f>
        <v>0.950661853188929</v>
      </c>
      <c r="AE254" s="70" t="n">
        <f aca="false">IF(LinhrsIn!AE254&gt;0,OphrsIn!AE253/LinhrsIn!AE254,0)</f>
        <v>0.97986813777069</v>
      </c>
      <c r="AF254" s="70"/>
      <c r="AG254" s="70"/>
      <c r="AH254" s="70"/>
      <c r="AI254" s="70"/>
      <c r="AJ254" s="70"/>
      <c r="AK254" s="70"/>
      <c r="AL254" s="70"/>
      <c r="AM254" s="70"/>
      <c r="AN254" s="70"/>
      <c r="AO254" s="70" t="n">
        <f aca="false">AVERAGE(E254:P254)</f>
        <v>0.983098064601699</v>
      </c>
      <c r="AP254" s="70" t="n">
        <f aca="false">AVERAGE(Q254:AB254)</f>
        <v>0.98386699113052</v>
      </c>
      <c r="AQ254" s="70" t="n">
        <f aca="false">AVERAGE(AC254:AN254)</f>
        <v>0.972514325990869</v>
      </c>
      <c r="AR254" s="70" t="n">
        <f aca="false">AVERAGE(E254:G254)</f>
        <v>0.9540525968537</v>
      </c>
      <c r="AS254" s="70" t="n">
        <f aca="false">AVERAGE(H254:J254)</f>
        <v>0.997974211438879</v>
      </c>
      <c r="AT254" s="70" t="n">
        <f aca="false">AVERAGE(K254:M254)</f>
        <v>0.988926249719794</v>
      </c>
      <c r="AU254" s="70" t="n">
        <f aca="false">AVERAGE(N254:P254)</f>
        <v>0.991439200394424</v>
      </c>
      <c r="AV254" s="70" t="n">
        <f aca="false">AVERAGE(Q254:S254)</f>
        <v>0.997122413388356</v>
      </c>
      <c r="AW254" s="70" t="n">
        <f aca="false">AVERAGE(T254:V254)</f>
        <v>0.996603387306905</v>
      </c>
      <c r="AX254" s="70" t="n">
        <f aca="false">AVERAGE(W254:Y254)</f>
        <v>0.982746461311759</v>
      </c>
      <c r="AY254" s="70" t="n">
        <f aca="false">AVERAGE(Z254:AB254)</f>
        <v>0.958995702515061</v>
      </c>
      <c r="AZ254" s="70" t="n">
        <f aca="false">AVERAGE(AC254:AE254)</f>
        <v>0.972514325990869</v>
      </c>
    </row>
    <row r="255" customFormat="false" ht="12.75" hidden="true" customHeight="false" outlineLevel="0" collapsed="false">
      <c r="A255" s="69" t="s">
        <v>12</v>
      </c>
      <c r="B255" s="69" t="n">
        <v>1</v>
      </c>
      <c r="C255" s="69" t="n">
        <v>245</v>
      </c>
      <c r="D255" s="70" t="n">
        <f aca="false">OphrsIn!D254/LinhrsIn!D255</f>
        <v>0.930797248077701</v>
      </c>
      <c r="E255" s="70" t="n">
        <f aca="false">OphrsIn!E254/LinhrsIn!E255</f>
        <v>0.947708025272214</v>
      </c>
      <c r="F255" s="70" t="n">
        <f aca="false">OphrsIn!F254/LinhrsIn!F255</f>
        <v>0.966911235793411</v>
      </c>
      <c r="G255" s="70" t="n">
        <f aca="false">OphrsIn!G254/LinhrsIn!G255</f>
        <v>0.791842475386779</v>
      </c>
      <c r="H255" s="70" t="n">
        <f aca="false">OphrsIn!H254/LinhrsIn!H255</f>
        <v>0.617210682492582</v>
      </c>
      <c r="I255" s="70" t="n">
        <v>0.996369991933316</v>
      </c>
      <c r="J255" s="70" t="n">
        <f aca="false">OphrsIn!J254/LinhrsIn!J255</f>
        <v>0.990415335463259</v>
      </c>
      <c r="K255" s="70" t="n">
        <f aca="false">OphrsIn!K254/LinhrsIn!K255</f>
        <v>0.997041022192334</v>
      </c>
      <c r="L255" s="70" t="n">
        <f aca="false">OphrsIn!L254/LinhrsIn!L255</f>
        <v>0.993371212121212</v>
      </c>
      <c r="M255" s="70" t="n">
        <f aca="false">OphrsIn!M254/LinhrsIn!M255</f>
        <v>0.97206313730968</v>
      </c>
      <c r="N255" s="70" t="n">
        <f aca="false">OphrsIn!N254/LinhrsIn!N255</f>
        <v>0.999730676003232</v>
      </c>
      <c r="O255" s="70" t="n">
        <f aca="false">OphrsIn!O254/LinhrsIn!O255</f>
        <v>0.970215727209464</v>
      </c>
      <c r="P255" s="70" t="n">
        <f aca="false">OphrsIn!P254/LinhrsIn!P255</f>
        <v>0.937357171662858</v>
      </c>
      <c r="Q255" s="70" t="n">
        <f aca="false">OphrsIn!Q254/LinhrsIn!Q255</f>
        <v>0.979690652320108</v>
      </c>
      <c r="R255" s="70" t="n">
        <f aca="false">OphrsIn!R254/LinhrsIn!R255</f>
        <v>0.966303861637096</v>
      </c>
      <c r="S255" s="70" t="n">
        <f aca="false">OphrsIn!S254/LinhrsIn!S255</f>
        <v>0.998788857488898</v>
      </c>
      <c r="T255" s="70" t="n">
        <f aca="false">OphrsIn!T254/LinhrsIn!T255</f>
        <v>0.246110559417411</v>
      </c>
      <c r="U255" s="70" t="n">
        <f aca="false">OphrsIn!U254/LinhrsIn!U255</f>
        <v>0.47136086662153</v>
      </c>
      <c r="V255" s="70" t="n">
        <f aca="false">OphrsIn!V254/LinhrsIn!V255</f>
        <v>0.983159359777314</v>
      </c>
      <c r="W255" s="70" t="n">
        <f aca="false">OphrsIn!W254/LinhrsIn!W255</f>
        <v>0.976332161211793</v>
      </c>
      <c r="X255" s="70" t="n">
        <f aca="false">OphrsIn!X254/LinhrsIn!X255</f>
        <v>0.952874646559849</v>
      </c>
      <c r="Y255" s="70" t="n">
        <f aca="false">OphrsIn!Y254/LinhrsIn!Y255</f>
        <v>0.916887463394227</v>
      </c>
      <c r="Z255" s="70" t="n">
        <f aca="false">OphrsIn!Z254/LinhrsIn!Z255</f>
        <v>0.898815931108719</v>
      </c>
      <c r="AA255" s="70" t="n">
        <f aca="false">OphrsIn!AA254/LinhrsIn!AA255</f>
        <v>0.999861111111111</v>
      </c>
      <c r="AB255" s="70" t="n">
        <f aca="false">OphrsIn!AB254/LinhrsIn!AB255</f>
        <v>0.996369991933316</v>
      </c>
      <c r="AC255" s="70" t="n">
        <f aca="false">IF(LinhrsIn!AC255&gt;0,OphrsIn!AC254/LinhrsIn!AC255,0)</f>
        <v>0.99986559139785</v>
      </c>
      <c r="AD255" s="70" t="n">
        <f aca="false">IF(LinhrsIn!AD255&gt;0,OphrsIn!AD254/LinhrsIn!AD255,0)</f>
        <v>0.994783127142644</v>
      </c>
      <c r="AE255" s="70" t="n">
        <f aca="false">IF(LinhrsIn!AE255&gt;0,OphrsIn!AE254/LinhrsIn!AE255,0)</f>
        <v>0.971954018238422</v>
      </c>
      <c r="AF255" s="70"/>
      <c r="AG255" s="70"/>
      <c r="AH255" s="70"/>
      <c r="AI255" s="70"/>
      <c r="AJ255" s="70"/>
      <c r="AK255" s="70"/>
      <c r="AL255" s="70"/>
      <c r="AM255" s="70"/>
      <c r="AN255" s="70"/>
      <c r="AO255" s="70" t="n">
        <f aca="false">AVERAGE(E255:P255)</f>
        <v>0.931686391070028</v>
      </c>
      <c r="AP255" s="70" t="n">
        <f aca="false">AVERAGE(Q255:AB255)</f>
        <v>0.865546288548448</v>
      </c>
      <c r="AQ255" s="70" t="n">
        <f aca="false">AVERAGE(AC255:AN255)</f>
        <v>0.988867578926305</v>
      </c>
      <c r="AR255" s="70" t="n">
        <f aca="false">AVERAGE(E255:G255)</f>
        <v>0.902153912150801</v>
      </c>
      <c r="AS255" s="70" t="n">
        <f aca="false">AVERAGE(H255:J255)</f>
        <v>0.867998669963052</v>
      </c>
      <c r="AT255" s="70" t="n">
        <f aca="false">AVERAGE(K255:M255)</f>
        <v>0.987491790541075</v>
      </c>
      <c r="AU255" s="70" t="n">
        <f aca="false">AVERAGE(N255:P255)</f>
        <v>0.969101191625185</v>
      </c>
      <c r="AV255" s="70" t="n">
        <f aca="false">AVERAGE(Q255:S255)</f>
        <v>0.9815944571487</v>
      </c>
      <c r="AW255" s="70" t="n">
        <f aca="false">AVERAGE(T255:V255)</f>
        <v>0.566876928605419</v>
      </c>
      <c r="AX255" s="70" t="n">
        <f aca="false">AVERAGE(W255:Y255)</f>
        <v>0.948698090388623</v>
      </c>
      <c r="AY255" s="70" t="n">
        <f aca="false">AVERAGE(Z255:AB255)</f>
        <v>0.965015678051049</v>
      </c>
      <c r="AZ255" s="70" t="n">
        <f aca="false">AVERAGE(AC255:AE255)</f>
        <v>0.988867578926305</v>
      </c>
    </row>
    <row r="256" customFormat="false" ht="12.75" hidden="true" customHeight="false" outlineLevel="0" collapsed="false">
      <c r="A256" s="69" t="s">
        <v>12</v>
      </c>
      <c r="B256" s="69" t="n">
        <v>1</v>
      </c>
      <c r="C256" s="69" t="n">
        <v>246</v>
      </c>
      <c r="D256" s="70" t="n">
        <f aca="false">OphrsIn!D255/LinhrsIn!D256</f>
        <v>0.999595305544314</v>
      </c>
      <c r="E256" s="70" t="n">
        <f aca="false">OphrsIn!E255/LinhrsIn!E256</f>
        <v>0.963839225702379</v>
      </c>
      <c r="F256" s="70" t="n">
        <f aca="false">OphrsIn!F255/LinhrsIn!F256</f>
        <v>0.968493741907639</v>
      </c>
      <c r="G256" s="70" t="n">
        <f aca="false">OphrsIn!G255/LinhrsIn!G256</f>
        <v>0.79100642398287</v>
      </c>
      <c r="H256" s="70" t="n">
        <f aca="false">OphrsIn!H255/LinhrsIn!H256</f>
        <v>0.513219284603422</v>
      </c>
      <c r="I256" s="70" t="n">
        <v>0.996907770906158</v>
      </c>
      <c r="J256" s="70" t="n">
        <f aca="false">OphrsIn!J255/LinhrsIn!J256</f>
        <v>0.999305555555556</v>
      </c>
      <c r="K256" s="70" t="n">
        <f aca="false">OphrsIn!K255/LinhrsIn!K256</f>
        <v>0.998518518518519</v>
      </c>
      <c r="L256" s="70" t="n">
        <f aca="false">OphrsIn!L255/LinhrsIn!L256</f>
        <v>1</v>
      </c>
      <c r="M256" s="70" t="n">
        <f aca="false">OphrsIn!M255/LinhrsIn!M256</f>
        <v>0.999442819334169</v>
      </c>
      <c r="N256" s="70" t="n">
        <f aca="false">OphrsIn!N255/LinhrsIn!N256</f>
        <v>0.999730676003232</v>
      </c>
      <c r="O256" s="70" t="n">
        <f aca="false">OphrsIn!O255/LinhrsIn!O256</f>
        <v>1</v>
      </c>
      <c r="P256" s="70" t="n">
        <f aca="false">OphrsIn!P255/LinhrsIn!P256</f>
        <v>0.940756698532382</v>
      </c>
      <c r="Q256" s="70" t="n">
        <f aca="false">OphrsIn!Q255/LinhrsIn!Q256</f>
        <v>0.867007672634271</v>
      </c>
      <c r="R256" s="70" t="n">
        <f aca="false">OphrsIn!R255/LinhrsIn!R256</f>
        <v>0.89653593773844</v>
      </c>
      <c r="S256" s="70" t="n">
        <f aca="false">OphrsIn!S255/LinhrsIn!S256</f>
        <v>1</v>
      </c>
      <c r="T256" s="70" t="n">
        <f aca="false">OphrsIn!T255/LinhrsIn!T256</f>
        <v>0.887280393534786</v>
      </c>
      <c r="U256" s="70" t="n">
        <f aca="false">OphrsIn!U255/LinhrsIn!U256</f>
        <v>0.331798603891282</v>
      </c>
      <c r="V256" s="70" t="n">
        <f aca="false">OphrsIn!V255/LinhrsIn!V256</f>
        <v>0.954045397576939</v>
      </c>
      <c r="W256" s="70" t="n">
        <f aca="false">OphrsIn!W255/LinhrsIn!W256</f>
        <v>0.992696781173925</v>
      </c>
      <c r="X256" s="70" t="n">
        <f aca="false">OphrsIn!X255/LinhrsIn!X256</f>
        <v>0.995961771436263</v>
      </c>
      <c r="Y256" s="70" t="n">
        <f aca="false">OphrsIn!Y255/LinhrsIn!Y256</f>
        <v>0.894414263825045</v>
      </c>
      <c r="Z256" s="70" t="n">
        <f aca="false">OphrsIn!Z255/LinhrsIn!Z256</f>
        <v>0.989513310029578</v>
      </c>
      <c r="AA256" s="70" t="n">
        <f aca="false">OphrsIn!AA255/LinhrsIn!AA256</f>
        <v>0.967880978865406</v>
      </c>
      <c r="AB256" s="70" t="n">
        <f aca="false">OphrsIn!AB255/LinhrsIn!AB256</f>
        <v>0.835441334768568</v>
      </c>
      <c r="AC256" s="70" t="n">
        <f aca="false">IF(LinhrsIn!AC256&gt;0,OphrsIn!AC255/LinhrsIn!AC256,0)</f>
        <v>0.999731182795699</v>
      </c>
      <c r="AD256" s="70" t="n">
        <f aca="false">IF(LinhrsIn!AD256&gt;0,OphrsIn!AD255/LinhrsIn!AD256,0)</f>
        <v>0.954859028194361</v>
      </c>
      <c r="AE256" s="70" t="n">
        <f aca="false">IF(LinhrsIn!AE256&gt;0,OphrsIn!AE255/LinhrsIn!AE256,0)</f>
        <v>0.974608310801088</v>
      </c>
      <c r="AF256" s="70"/>
      <c r="AG256" s="70"/>
      <c r="AH256" s="70"/>
      <c r="AI256" s="70"/>
      <c r="AJ256" s="70"/>
      <c r="AK256" s="70"/>
      <c r="AL256" s="70"/>
      <c r="AM256" s="70"/>
      <c r="AN256" s="70"/>
      <c r="AO256" s="70" t="n">
        <f aca="false">AVERAGE(E256:P256)</f>
        <v>0.930935059587194</v>
      </c>
      <c r="AP256" s="70" t="n">
        <f aca="false">AVERAGE(Q256:AB256)</f>
        <v>0.884381370456209</v>
      </c>
      <c r="AQ256" s="70" t="n">
        <f aca="false">AVERAGE(AC256:AN256)</f>
        <v>0.976399507263716</v>
      </c>
      <c r="AR256" s="70" t="n">
        <f aca="false">AVERAGE(E256:G256)</f>
        <v>0.907779797197629</v>
      </c>
      <c r="AS256" s="70" t="n">
        <f aca="false">AVERAGE(H256:J256)</f>
        <v>0.836477537021712</v>
      </c>
      <c r="AT256" s="70" t="n">
        <f aca="false">AVERAGE(K256:M256)</f>
        <v>0.999320445950896</v>
      </c>
      <c r="AU256" s="70" t="n">
        <f aca="false">AVERAGE(N256:P256)</f>
        <v>0.980162458178538</v>
      </c>
      <c r="AV256" s="70" t="n">
        <f aca="false">AVERAGE(Q256:S256)</f>
        <v>0.921181203457571</v>
      </c>
      <c r="AW256" s="70" t="n">
        <f aca="false">AVERAGE(T256:V256)</f>
        <v>0.724374798334336</v>
      </c>
      <c r="AX256" s="70" t="n">
        <f aca="false">AVERAGE(W256:Y256)</f>
        <v>0.961024272145078</v>
      </c>
      <c r="AY256" s="70" t="n">
        <f aca="false">AVERAGE(Z256:AB256)</f>
        <v>0.930945207887851</v>
      </c>
      <c r="AZ256" s="70" t="n">
        <f aca="false">AVERAGE(AC256:AE256)</f>
        <v>0.976399507263716</v>
      </c>
    </row>
    <row r="257" customFormat="false" ht="12.75" hidden="true" customHeight="false" outlineLevel="0" collapsed="false">
      <c r="A257" s="69" t="s">
        <v>12</v>
      </c>
      <c r="B257" s="69" t="n">
        <v>1</v>
      </c>
      <c r="C257" s="69" t="n">
        <v>247</v>
      </c>
      <c r="D257" s="70" t="n">
        <f aca="false">OphrsIn!D256/LinhrsIn!D257</f>
        <v>0.863348172130042</v>
      </c>
      <c r="E257" s="70" t="n">
        <f aca="false">OphrsIn!E256/LinhrsIn!E257</f>
        <v>0.923511224626966</v>
      </c>
      <c r="F257" s="70" t="n">
        <f aca="false">OphrsIn!F256/LinhrsIn!F257</f>
        <v>0.911155836687752</v>
      </c>
      <c r="G257" s="70" t="n">
        <f aca="false">OphrsIn!G256/LinhrsIn!G257</f>
        <v>0.827185017026107</v>
      </c>
      <c r="H257" s="70" t="n">
        <f aca="false">OphrsIn!H256/LinhrsIn!H257</f>
        <v>0.781069262237269</v>
      </c>
      <c r="I257" s="70" t="n">
        <v>0.842495876855415</v>
      </c>
      <c r="J257" s="70" t="n">
        <f aca="false">OphrsIn!J256/LinhrsIn!J257</f>
        <v>0.835101926836079</v>
      </c>
      <c r="K257" s="70" t="n">
        <f aca="false">OphrsIn!K256/LinhrsIn!K257</f>
        <v>0.912306657700067</v>
      </c>
      <c r="L257" s="70" t="n">
        <f aca="false">OphrsIn!L256/LinhrsIn!L257</f>
        <v>1</v>
      </c>
      <c r="M257" s="70" t="n">
        <f aca="false">OphrsIn!M256/LinhrsIn!M257</f>
        <v>1</v>
      </c>
      <c r="N257" s="70" t="n">
        <f aca="false">OphrsIn!N256/LinhrsIn!N257</f>
        <v>1</v>
      </c>
      <c r="O257" s="70" t="n">
        <f aca="false">OphrsIn!O256/LinhrsIn!O257</f>
        <v>0.987195546276966</v>
      </c>
      <c r="P257" s="70" t="n">
        <f aca="false">OphrsIn!P256/LinhrsIn!P257</f>
        <v>0.99946200403497</v>
      </c>
      <c r="Q257" s="70" t="n">
        <f aca="false">OphrsIn!Q256/LinhrsIn!Q257</f>
        <v>0.99404922910468</v>
      </c>
      <c r="R257" s="70" t="n">
        <f aca="false">OphrsIn!R256/LinhrsIn!R257</f>
        <v>0.97855547282204</v>
      </c>
      <c r="S257" s="70" t="n">
        <f aca="false">OphrsIn!S256/LinhrsIn!S257</f>
        <v>0.966516945692119</v>
      </c>
      <c r="T257" s="70" t="n">
        <f aca="false">OphrsIn!T256/LinhrsIn!T257</f>
        <v>0.966897947383637</v>
      </c>
      <c r="U257" s="70" t="n">
        <f aca="false">OphrsIn!U256/LinhrsIn!U257</f>
        <v>0.991226886219463</v>
      </c>
      <c r="V257" s="70" t="n">
        <f aca="false">OphrsIn!V256/LinhrsIn!V257</f>
        <v>0.995262644559008</v>
      </c>
      <c r="W257" s="70" t="n">
        <f aca="false">OphrsIn!W256/LinhrsIn!W257</f>
        <v>0.945075757575758</v>
      </c>
      <c r="X257" s="70" t="n">
        <f aca="false">OphrsIn!X256/LinhrsIn!X257</f>
        <v>0.999865392381209</v>
      </c>
      <c r="Y257" s="70" t="n">
        <f aca="false">OphrsIn!Y256/LinhrsIn!Y257</f>
        <v>1</v>
      </c>
      <c r="Z257" s="70" t="n">
        <f aca="false">OphrsIn!Z256/LinhrsIn!Z257</f>
        <v>0.994622210271578</v>
      </c>
      <c r="AA257" s="70" t="n">
        <f aca="false">OphrsIn!AA256/LinhrsIn!AA257</f>
        <v>0.982626619552415</v>
      </c>
      <c r="AB257" s="70" t="n">
        <f aca="false">OphrsIn!AB256/LinhrsIn!AB257</f>
        <v>0.994622210271578</v>
      </c>
      <c r="AC257" s="70" t="n">
        <f aca="false">IF(LinhrsIn!AC257&gt;0,OphrsIn!AC256/LinhrsIn!AC257,0)</f>
        <v>1</v>
      </c>
      <c r="AD257" s="70" t="n">
        <f aca="false">IF(LinhrsIn!AD257&gt;0,OphrsIn!AD256/LinhrsIn!AD257,0)</f>
        <v>0.987481371087929</v>
      </c>
      <c r="AE257" s="70" t="n">
        <f aca="false">IF(LinhrsIn!AE257&gt;0,OphrsIn!AE256/LinhrsIn!AE257,0)</f>
        <v>0.679352037767808</v>
      </c>
      <c r="AF257" s="70"/>
      <c r="AG257" s="70"/>
      <c r="AH257" s="70"/>
      <c r="AI257" s="70"/>
      <c r="AJ257" s="70"/>
      <c r="AK257" s="70"/>
      <c r="AL257" s="70"/>
      <c r="AM257" s="70"/>
      <c r="AN257" s="70"/>
      <c r="AO257" s="70" t="n">
        <f aca="false">AVERAGE(E257:P257)</f>
        <v>0.918290279356799</v>
      </c>
      <c r="AP257" s="70" t="n">
        <f aca="false">AVERAGE(Q257:AB257)</f>
        <v>0.98411010965279</v>
      </c>
      <c r="AQ257" s="70" t="n">
        <f aca="false">AVERAGE(AC257:AN257)</f>
        <v>0.888944469618579</v>
      </c>
      <c r="AR257" s="70" t="n">
        <f aca="false">AVERAGE(E257:G257)</f>
        <v>0.887284026113608</v>
      </c>
      <c r="AS257" s="70" t="n">
        <f aca="false">AVERAGE(H257:J257)</f>
        <v>0.819555688642921</v>
      </c>
      <c r="AT257" s="70" t="n">
        <f aca="false">AVERAGE(K257:M257)</f>
        <v>0.970768885900022</v>
      </c>
      <c r="AU257" s="70" t="n">
        <f aca="false">AVERAGE(N257:P257)</f>
        <v>0.995552516770645</v>
      </c>
      <c r="AV257" s="70" t="n">
        <f aca="false">AVERAGE(Q257:S257)</f>
        <v>0.979707215872946</v>
      </c>
      <c r="AW257" s="70" t="n">
        <f aca="false">AVERAGE(T257:V257)</f>
        <v>0.984462492720703</v>
      </c>
      <c r="AX257" s="70" t="n">
        <f aca="false">AVERAGE(W257:Y257)</f>
        <v>0.981647049985655</v>
      </c>
      <c r="AY257" s="70" t="n">
        <f aca="false">AVERAGE(Z257:AB257)</f>
        <v>0.990623680031857</v>
      </c>
      <c r="AZ257" s="70" t="n">
        <f aca="false">AVERAGE(AC257:AE257)</f>
        <v>0.888944469618579</v>
      </c>
    </row>
    <row r="258" customFormat="false" ht="12.75" hidden="true" customHeight="false" outlineLevel="0" collapsed="false">
      <c r="A258" s="69" t="s">
        <v>12</v>
      </c>
      <c r="B258" s="69" t="n">
        <v>1</v>
      </c>
      <c r="C258" s="69" t="n">
        <v>248</v>
      </c>
      <c r="D258" s="70" t="n">
        <f aca="false">OphrsIn!D257/LinhrsIn!D258</f>
        <v>0.97666261972211</v>
      </c>
      <c r="E258" s="70" t="n">
        <f aca="false">OphrsIn!E257/LinhrsIn!E258</f>
        <v>0.995967741935484</v>
      </c>
      <c r="F258" s="70" t="n">
        <f aca="false">OphrsIn!F257/LinhrsIn!F258</f>
        <v>0.95732145423193</v>
      </c>
      <c r="G258" s="70" t="n">
        <f aca="false">OphrsIn!G257/LinhrsIn!G258</f>
        <v>0.816171085396221</v>
      </c>
      <c r="H258" s="70" t="n">
        <f aca="false">OphrsIn!H257/LinhrsIn!H258</f>
        <v>0.998591549295775</v>
      </c>
      <c r="I258" s="70" t="n">
        <v>0.935457845905607</v>
      </c>
      <c r="J258" s="70" t="n">
        <f aca="false">OphrsIn!J257/LinhrsIn!J258</f>
        <v>0.993184979137691</v>
      </c>
      <c r="K258" s="70" t="n">
        <f aca="false">OphrsIn!K257/LinhrsIn!K258</f>
        <v>0.951035781544256</v>
      </c>
      <c r="L258" s="70" t="n">
        <f aca="false">OphrsIn!L257/LinhrsIn!L258</f>
        <v>0.942081814499797</v>
      </c>
      <c r="M258" s="70" t="n">
        <f aca="false">OphrsIn!M257/LinhrsIn!M258</f>
        <v>0.974337517433752</v>
      </c>
      <c r="N258" s="70" t="n">
        <f aca="false">OphrsIn!N257/LinhrsIn!N258</f>
        <v>0.983092114162045</v>
      </c>
      <c r="O258" s="70" t="n">
        <f aca="false">OphrsIn!O257/LinhrsIn!O258</f>
        <v>0.953653444676409</v>
      </c>
      <c r="P258" s="70" t="n">
        <f aca="false">OphrsIn!P257/LinhrsIn!P258</f>
        <v>0.946724068343872</v>
      </c>
      <c r="Q258" s="70" t="n">
        <f aca="false">OphrsIn!Q257/LinhrsIn!Q258</f>
        <v>0.992874428609841</v>
      </c>
      <c r="R258" s="70" t="n">
        <f aca="false">OphrsIn!R257/LinhrsIn!R258</f>
        <v>0.990011926058438</v>
      </c>
      <c r="S258" s="70" t="n">
        <f aca="false">OphrsIn!S257/LinhrsIn!S258</f>
        <v>0.994214987219158</v>
      </c>
      <c r="T258" s="70" t="n">
        <f aca="false">OphrsIn!T257/LinhrsIn!T258</f>
        <v>0.96693177061532</v>
      </c>
      <c r="U258" s="70" t="n">
        <f aca="false">OphrsIn!U257/LinhrsIn!U258</f>
        <v>0.990835579514825</v>
      </c>
      <c r="V258" s="70" t="n">
        <f aca="false">OphrsIn!V257/LinhrsIn!V258</f>
        <v>0.969709659408152</v>
      </c>
      <c r="W258" s="70" t="n">
        <f aca="false">OphrsIn!W257/LinhrsIn!W258</f>
        <v>0.979307546659454</v>
      </c>
      <c r="X258" s="70" t="n">
        <f aca="false">OphrsIn!X257/LinhrsIn!X258</f>
        <v>0.956521739130435</v>
      </c>
      <c r="Y258" s="70" t="n">
        <f aca="false">OphrsIn!Y257/LinhrsIn!Y258</f>
        <v>0.990672420994014</v>
      </c>
      <c r="Z258" s="70" t="n">
        <f aca="false">OphrsIn!Z257/LinhrsIn!Z258</f>
        <v>0.993412207582684</v>
      </c>
      <c r="AA258" s="70" t="n">
        <f aca="false">OphrsIn!AA257/LinhrsIn!AA258</f>
        <v>0.999722222222222</v>
      </c>
      <c r="AB258" s="70" t="n">
        <f aca="false">OphrsIn!AB257/LinhrsIn!AB258</f>
        <v>0.979833288518419</v>
      </c>
      <c r="AC258" s="70" t="n">
        <f aca="false">IF(LinhrsIn!AC258&gt;0,OphrsIn!AC257/LinhrsIn!AC258,0)</f>
        <v>1</v>
      </c>
      <c r="AD258" s="70" t="n">
        <f aca="false">IF(LinhrsIn!AD258&gt;0,OphrsIn!AD257/LinhrsIn!AD258,0)</f>
        <v>0.991055456171735</v>
      </c>
      <c r="AE258" s="70" t="n">
        <f aca="false">IF(LinhrsIn!AE258&gt;0,OphrsIn!AE257/LinhrsIn!AE258,0)</f>
        <v>0.972720796511341</v>
      </c>
      <c r="AF258" s="70"/>
      <c r="AG258" s="70"/>
      <c r="AH258" s="70"/>
      <c r="AI258" s="70"/>
      <c r="AJ258" s="70"/>
      <c r="AK258" s="70"/>
      <c r="AL258" s="70"/>
      <c r="AM258" s="70"/>
      <c r="AN258" s="70"/>
      <c r="AO258" s="70" t="n">
        <f aca="false">AVERAGE(E258:P258)</f>
        <v>0.953968283046903</v>
      </c>
      <c r="AP258" s="70" t="n">
        <f aca="false">AVERAGE(Q258:AB258)</f>
        <v>0.983670648044413</v>
      </c>
      <c r="AQ258" s="70" t="n">
        <f aca="false">AVERAGE(AC258:AN258)</f>
        <v>0.987925417561026</v>
      </c>
      <c r="AR258" s="70" t="n">
        <f aca="false">AVERAGE(E258:G258)</f>
        <v>0.923153427187878</v>
      </c>
      <c r="AS258" s="70" t="n">
        <f aca="false">AVERAGE(H258:J258)</f>
        <v>0.975744791446358</v>
      </c>
      <c r="AT258" s="70" t="n">
        <f aca="false">AVERAGE(K258:M258)</f>
        <v>0.955818371159269</v>
      </c>
      <c r="AU258" s="70" t="n">
        <f aca="false">AVERAGE(N258:P258)</f>
        <v>0.961156542394109</v>
      </c>
      <c r="AV258" s="70" t="n">
        <f aca="false">AVERAGE(Q258:S258)</f>
        <v>0.992367113962479</v>
      </c>
      <c r="AW258" s="70" t="n">
        <f aca="false">AVERAGE(T258:V258)</f>
        <v>0.975825669846099</v>
      </c>
      <c r="AX258" s="70" t="n">
        <f aca="false">AVERAGE(W258:Y258)</f>
        <v>0.975500568927967</v>
      </c>
      <c r="AY258" s="70" t="n">
        <f aca="false">AVERAGE(Z258:AB258)</f>
        <v>0.990989239441108</v>
      </c>
      <c r="AZ258" s="70" t="n">
        <f aca="false">AVERAGE(AC258:AE258)</f>
        <v>0.987925417561026</v>
      </c>
    </row>
    <row r="259" customFormat="false" ht="12.75" hidden="true" customHeight="false" outlineLevel="0" collapsed="false">
      <c r="A259" s="69" t="s">
        <v>12</v>
      </c>
      <c r="B259" s="69" t="n">
        <v>1</v>
      </c>
      <c r="C259" s="69" t="n">
        <v>249</v>
      </c>
      <c r="D259" s="70" t="n">
        <f aca="false">OphrsIn!D258/LinhrsIn!D259</f>
        <v>0.960474841494672</v>
      </c>
      <c r="E259" s="70" t="n">
        <f aca="false">OphrsIn!E258/LinhrsIn!E259</f>
        <v>0.884573894282632</v>
      </c>
      <c r="F259" s="70" t="n">
        <f aca="false">OphrsIn!F258/LinhrsIn!F259</f>
        <v>0.989222589452508</v>
      </c>
      <c r="G259" s="70" t="n">
        <f aca="false">OphrsIn!G258/LinhrsIn!G259</f>
        <v>0.676673713883016</v>
      </c>
      <c r="H259" s="70" t="n">
        <f aca="false">OphrsIn!H258/LinhrsIn!H259</f>
        <v>0.607940446650124</v>
      </c>
      <c r="I259" s="70" t="n">
        <v>0.96773326162947</v>
      </c>
      <c r="J259" s="70" t="n">
        <f aca="false">OphrsIn!J258/LinhrsIn!J259</f>
        <v>0.993055555555556</v>
      </c>
      <c r="K259" s="70" t="n">
        <f aca="false">OphrsIn!K258/LinhrsIn!K259</f>
        <v>0.953866845998655</v>
      </c>
      <c r="L259" s="70" t="n">
        <f aca="false">OphrsIn!L258/LinhrsIn!L259</f>
        <v>0.969209993247806</v>
      </c>
      <c r="M259" s="70" t="n">
        <f aca="false">OphrsIn!M258/LinhrsIn!M259</f>
        <v>0.988865692414753</v>
      </c>
      <c r="N259" s="70" t="n">
        <f aca="false">OphrsIn!N258/LinhrsIn!N259</f>
        <v>0.991902834008097</v>
      </c>
      <c r="O259" s="70" t="n">
        <f aca="false">OphrsIn!O258/LinhrsIn!O259</f>
        <v>0.918035068188144</v>
      </c>
      <c r="P259" s="70" t="n">
        <f aca="false">OphrsIn!P258/LinhrsIn!P259</f>
        <v>0.868435227578777</v>
      </c>
      <c r="Q259" s="70" t="n">
        <f aca="false">OphrsIn!Q258/LinhrsIn!Q259</f>
        <v>0.99852090896867</v>
      </c>
      <c r="R259" s="70" t="n">
        <f aca="false">OphrsIn!R258/LinhrsIn!R259</f>
        <v>0.962283840190817</v>
      </c>
      <c r="S259" s="70" t="n">
        <f aca="false">OphrsIn!S258/LinhrsIn!S259</f>
        <v>0.175528334903756</v>
      </c>
      <c r="T259" s="70" t="n">
        <f aca="false">OphrsIn!T258/LinhrsIn!T259</f>
        <v>0</v>
      </c>
      <c r="U259" s="70" t="n">
        <f aca="false">OphrsIn!U258/LinhrsIn!U259</f>
        <v>0.620643251244785</v>
      </c>
      <c r="V259" s="70" t="n">
        <f aca="false">OphrsIn!V258/LinhrsIn!V259</f>
        <v>0.959515859766277</v>
      </c>
      <c r="W259" s="70" t="n">
        <f aca="false">OphrsIn!W258/LinhrsIn!W259</f>
        <v>0.951828363243827</v>
      </c>
      <c r="X259" s="70" t="n">
        <f aca="false">OphrsIn!X258/LinhrsIn!X259</f>
        <v>0.965540449589447</v>
      </c>
      <c r="Y259" s="70" t="n">
        <f aca="false">OphrsIn!Y258/LinhrsIn!Y259</f>
        <v>0.968954475845747</v>
      </c>
      <c r="Z259" s="70" t="n">
        <f aca="false">OphrsIn!Z258/LinhrsIn!Z259</f>
        <v>0.979428413640757</v>
      </c>
      <c r="AA259" s="70" t="n">
        <f aca="false">OphrsIn!AA258/LinhrsIn!AA259</f>
        <v>1</v>
      </c>
      <c r="AB259" s="70" t="n">
        <f aca="false">OphrsIn!AB258/LinhrsIn!AB259</f>
        <v>0.988160904076416</v>
      </c>
      <c r="AC259" s="70" t="n">
        <f aca="false">IF(LinhrsIn!AC259&gt;0,OphrsIn!AC258/LinhrsIn!AC259,0)</f>
        <v>0.99986559139785</v>
      </c>
      <c r="AD259" s="70" t="n">
        <f aca="false">IF(LinhrsIn!AD259&gt;0,OphrsIn!AD258/LinhrsIn!AD259,0)</f>
        <v>0.995533720410898</v>
      </c>
      <c r="AE259" s="70" t="n">
        <f aca="false">IF(LinhrsIn!AE259&gt;0,OphrsIn!AE258/LinhrsIn!AE259,0)</f>
        <v>0.982896146560051</v>
      </c>
      <c r="AF259" s="70"/>
      <c r="AG259" s="70"/>
      <c r="AH259" s="70"/>
      <c r="AI259" s="70"/>
      <c r="AJ259" s="70"/>
      <c r="AK259" s="70"/>
      <c r="AL259" s="70"/>
      <c r="AM259" s="70"/>
      <c r="AN259" s="70"/>
      <c r="AO259" s="70" t="n">
        <f aca="false">AVERAGE(E259:P259)</f>
        <v>0.900792926907462</v>
      </c>
      <c r="AP259" s="70" t="n">
        <f aca="false">AVERAGE(Q259:AB259)</f>
        <v>0.797533733455875</v>
      </c>
      <c r="AQ259" s="70" t="n">
        <f aca="false">AVERAGE(AC259:AN259)</f>
        <v>0.992765152789599</v>
      </c>
      <c r="AR259" s="70" t="n">
        <f aca="false">AVERAGE(E259:G259)</f>
        <v>0.850156732539385</v>
      </c>
      <c r="AS259" s="70" t="n">
        <f aca="false">AVERAGE(H259:J259)</f>
        <v>0.85624308794505</v>
      </c>
      <c r="AT259" s="70" t="n">
        <f aca="false">AVERAGE(K259:M259)</f>
        <v>0.970647510553738</v>
      </c>
      <c r="AU259" s="70" t="n">
        <f aca="false">AVERAGE(N259:P259)</f>
        <v>0.926124376591673</v>
      </c>
      <c r="AV259" s="70" t="n">
        <f aca="false">AVERAGE(Q259:S259)</f>
        <v>0.712111028021081</v>
      </c>
      <c r="AW259" s="70" t="n">
        <f aca="false">AVERAGE(T259:V259)</f>
        <v>0.526719703670354</v>
      </c>
      <c r="AX259" s="70" t="n">
        <f aca="false">AVERAGE(W259:Y259)</f>
        <v>0.962107762893007</v>
      </c>
      <c r="AY259" s="70" t="n">
        <f aca="false">AVERAGE(Z259:AB259)</f>
        <v>0.989196439239058</v>
      </c>
      <c r="AZ259" s="70" t="n">
        <f aca="false">AVERAGE(AC259:AE259)</f>
        <v>0.992765152789599</v>
      </c>
    </row>
    <row r="260" customFormat="false" ht="12.75" hidden="true" customHeight="false" outlineLevel="0" collapsed="false">
      <c r="A260" s="69" t="s">
        <v>12</v>
      </c>
      <c r="B260" s="69" t="n">
        <v>1</v>
      </c>
      <c r="C260" s="69" t="n">
        <v>250</v>
      </c>
      <c r="D260" s="70" t="n">
        <f aca="false">OphrsIn!D259/LinhrsIn!D260</f>
        <v>0.836486486486487</v>
      </c>
      <c r="E260" s="70" t="n">
        <f aca="false">OphrsIn!E259/LinhrsIn!E260</f>
        <v>0.842886041807148</v>
      </c>
      <c r="F260" s="70" t="n">
        <f aca="false">OphrsIn!F259/LinhrsIn!F260</f>
        <v>0.956665706881659</v>
      </c>
      <c r="G260" s="70" t="n">
        <f aca="false">OphrsIn!G259/LinhrsIn!G260</f>
        <v>0.787985368598762</v>
      </c>
      <c r="H260" s="70" t="n">
        <f aca="false">OphrsIn!H259/LinhrsIn!H260</f>
        <v>0.984507042253521</v>
      </c>
      <c r="I260" s="70" t="n">
        <v>0.977673167451244</v>
      </c>
      <c r="J260" s="70" t="n">
        <f aca="false">OphrsIn!J259/LinhrsIn!J260</f>
        <v>0.937030859049208</v>
      </c>
      <c r="K260" s="70" t="n">
        <f aca="false">OphrsIn!K259/LinhrsIn!K260</f>
        <v>0.997713517148621</v>
      </c>
      <c r="L260" s="70" t="n">
        <f aca="false">OphrsIn!L259/LinhrsIn!L260</f>
        <v>0.997834619028285</v>
      </c>
      <c r="M260" s="70" t="n">
        <f aca="false">OphrsIn!M259/LinhrsIn!M260</f>
        <v>0.997486384583159</v>
      </c>
      <c r="N260" s="70" t="n">
        <f aca="false">OphrsIn!N259/LinhrsIn!N260</f>
        <v>0.976515049264408</v>
      </c>
      <c r="O260" s="70" t="n">
        <f aca="false">OphrsIn!O259/LinhrsIn!O260</f>
        <v>1</v>
      </c>
      <c r="P260" s="70" t="n">
        <f aca="false">OphrsIn!P259/LinhrsIn!P260</f>
        <v>0.982524532867321</v>
      </c>
      <c r="Q260" s="70" t="n">
        <f aca="false">OphrsIn!Q259/LinhrsIn!Q260</f>
        <v>0.99892429743176</v>
      </c>
      <c r="R260" s="70" t="n">
        <f aca="false">OphrsIn!R259/LinhrsIn!R260</f>
        <v>0.98715651135006</v>
      </c>
      <c r="S260" s="70" t="n">
        <f aca="false">OphrsIn!S259/LinhrsIn!S260</f>
        <v>0.91656541109761</v>
      </c>
      <c r="T260" s="70" t="n">
        <f aca="false">OphrsIn!T259/LinhrsIn!T260</f>
        <v>0.933758865248227</v>
      </c>
      <c r="U260" s="70" t="n">
        <f aca="false">OphrsIn!U259/LinhrsIn!U260</f>
        <v>0.955801860974275</v>
      </c>
      <c r="V260" s="70" t="n">
        <f aca="false">OphrsIn!V259/LinhrsIn!V260</f>
        <v>0.995650913308205</v>
      </c>
      <c r="W260" s="70" t="n">
        <f aca="false">OphrsIn!W259/LinhrsIn!W260</f>
        <v>1.00285171102662</v>
      </c>
      <c r="X260" s="70" t="n">
        <f aca="false">OphrsIn!X259/LinhrsIn!X260</f>
        <v>0.99448108762956</v>
      </c>
      <c r="Y260" s="70" t="n">
        <f aca="false">OphrsIn!Y259/LinhrsIn!Y260</f>
        <v>0.983778492518529</v>
      </c>
      <c r="Z260" s="70" t="n">
        <f aca="false">OphrsIn!Z259/LinhrsIn!Z260</f>
        <v>0.977058029689609</v>
      </c>
      <c r="AA260" s="70" t="n">
        <f aca="false">OphrsIn!AA259/LinhrsIn!AA260</f>
        <v>0.97985551542095</v>
      </c>
      <c r="AB260" s="70" t="n">
        <f aca="false">OphrsIn!AB259/LinhrsIn!AB260</f>
        <v>0.956539289558665</v>
      </c>
      <c r="AC260" s="70" t="n">
        <f aca="false">IF(LinhrsIn!AC260&gt;0,OphrsIn!AC259/LinhrsIn!AC260,0)</f>
        <v>0.994354079849442</v>
      </c>
      <c r="AD260" s="70" t="n">
        <f aca="false">IF(LinhrsIn!AD260&gt;0,OphrsIn!AD259/LinhrsIn!AD260,0)</f>
        <v>0.983822648292391</v>
      </c>
      <c r="AE260" s="70" t="n">
        <f aca="false">IF(LinhrsIn!AE260&gt;0,OphrsIn!AE259/LinhrsIn!AE260,0)</f>
        <v>0.930113509720104</v>
      </c>
      <c r="AF260" s="70"/>
      <c r="AG260" s="70"/>
      <c r="AH260" s="70"/>
      <c r="AI260" s="70"/>
      <c r="AJ260" s="70"/>
      <c r="AK260" s="70"/>
      <c r="AL260" s="70"/>
      <c r="AM260" s="70"/>
      <c r="AN260" s="70"/>
      <c r="AO260" s="70" t="n">
        <f aca="false">AVERAGE(E260:P260)</f>
        <v>0.953235190744445</v>
      </c>
      <c r="AP260" s="70" t="n">
        <f aca="false">AVERAGE(Q260:AB260)</f>
        <v>0.973535165437839</v>
      </c>
      <c r="AQ260" s="70" t="n">
        <f aca="false">AVERAGE(AC260:AN260)</f>
        <v>0.969430079287312</v>
      </c>
      <c r="AR260" s="70" t="n">
        <f aca="false">AVERAGE(E260:G260)</f>
        <v>0.862512372429189</v>
      </c>
      <c r="AS260" s="70" t="n">
        <f aca="false">AVERAGE(H260:J260)</f>
        <v>0.966403689584658</v>
      </c>
      <c r="AT260" s="70" t="n">
        <f aca="false">AVERAGE(K260:M260)</f>
        <v>0.997678173586688</v>
      </c>
      <c r="AU260" s="70" t="n">
        <f aca="false">AVERAGE(N260:P260)</f>
        <v>0.986346527377243</v>
      </c>
      <c r="AV260" s="70" t="n">
        <f aca="false">AVERAGE(Q260:S260)</f>
        <v>0.96754873995981</v>
      </c>
      <c r="AW260" s="70" t="n">
        <f aca="false">AVERAGE(T260:V260)</f>
        <v>0.961737213176902</v>
      </c>
      <c r="AX260" s="70" t="n">
        <f aca="false">AVERAGE(W260:Y260)</f>
        <v>0.993703763724902</v>
      </c>
      <c r="AY260" s="70" t="n">
        <f aca="false">AVERAGE(Z260:AB260)</f>
        <v>0.971150944889741</v>
      </c>
      <c r="AZ260" s="70" t="n">
        <f aca="false">AVERAGE(AC260:AE260)</f>
        <v>0.969430079287312</v>
      </c>
    </row>
    <row r="261" customFormat="false" ht="12.75" hidden="true" customHeight="false" outlineLevel="0" collapsed="false">
      <c r="A261" s="69" t="s">
        <v>12</v>
      </c>
      <c r="B261" s="69" t="n">
        <v>1</v>
      </c>
      <c r="C261" s="69" t="n">
        <v>251</v>
      </c>
      <c r="D261" s="70" t="n">
        <f aca="false">OphrsIn!D260/LinhrsIn!D261</f>
        <v>0.797463230333288</v>
      </c>
      <c r="E261" s="70" t="n">
        <f aca="false">OphrsIn!E260/LinhrsIn!E261</f>
        <v>0.940907255350653</v>
      </c>
      <c r="F261" s="70" t="n">
        <f aca="false">OphrsIn!F260/LinhrsIn!F261</f>
        <v>0.964650093404225</v>
      </c>
      <c r="G261" s="70" t="n">
        <f aca="false">OphrsIn!G260/LinhrsIn!G261</f>
        <v>0.871945834559906</v>
      </c>
      <c r="H261" s="70" t="n">
        <f aca="false">OphrsIn!H260/LinhrsIn!H261</f>
        <v>0.990126939351199</v>
      </c>
      <c r="I261" s="70" t="n">
        <v>0.963704799032128</v>
      </c>
      <c r="J261" s="70" t="n">
        <f aca="false">OphrsIn!J260/LinhrsIn!J261</f>
        <v>0.873315738296986</v>
      </c>
      <c r="K261" s="70" t="n">
        <f aca="false">OphrsIn!K260/LinhrsIn!K261</f>
        <v>0.983319881624966</v>
      </c>
      <c r="L261" s="70" t="n">
        <f aca="false">OphrsIn!L260/LinhrsIn!L261</f>
        <v>0.997299486902512</v>
      </c>
      <c r="M261" s="70" t="n">
        <f aca="false">OphrsIn!M260/LinhrsIn!M261</f>
        <v>0.999860704833542</v>
      </c>
      <c r="N261" s="70" t="n">
        <f aca="false">OphrsIn!N260/LinhrsIn!N261</f>
        <v>0.997030638412741</v>
      </c>
      <c r="O261" s="70" t="n">
        <f aca="false">OphrsIn!O260/LinhrsIn!O261</f>
        <v>0.933119687891877</v>
      </c>
      <c r="P261" s="70" t="n">
        <f aca="false">OphrsIn!P260/LinhrsIn!P261</f>
        <v>0.730071246135233</v>
      </c>
      <c r="Q261" s="70" t="n">
        <f aca="false">OphrsIn!Q260/LinhrsIn!Q261</f>
        <v>0.923203510696654</v>
      </c>
      <c r="R261" s="70" t="n">
        <f aca="false">OphrsIn!R260/LinhrsIn!R261</f>
        <v>0.763747758517633</v>
      </c>
      <c r="S261" s="70" t="n">
        <f aca="false">OphrsIn!S260/LinhrsIn!S261</f>
        <v>0.781783936499395</v>
      </c>
      <c r="T261" s="70" t="n">
        <f aca="false">OphrsIn!T260/LinhrsIn!T261</f>
        <v>0.968806826129529</v>
      </c>
      <c r="U261" s="70" t="n">
        <f aca="false">OphrsIn!U260/LinhrsIn!U261</f>
        <v>0.981727574750831</v>
      </c>
      <c r="V261" s="70" t="n">
        <f aca="false">OphrsIn!V260/LinhrsIn!V261</f>
        <v>0.994272943148484</v>
      </c>
      <c r="W261" s="70" t="n">
        <f aca="false">OphrsIn!W260/LinhrsIn!W261</f>
        <v>0.999864755206925</v>
      </c>
      <c r="X261" s="70" t="n">
        <f aca="false">OphrsIn!X260/LinhrsIn!X261</f>
        <v>0.97145165634258</v>
      </c>
      <c r="Y261" s="70" t="n">
        <f aca="false">OphrsIn!Y260/LinhrsIn!Y261</f>
        <v>0.993178337741891</v>
      </c>
      <c r="Z261" s="70" t="n">
        <f aca="false">OphrsIn!Z260/LinhrsIn!Z261</f>
        <v>0.983866630814735</v>
      </c>
      <c r="AA261" s="70" t="n">
        <f aca="false">OphrsIn!AA260/LinhrsIn!AA261</f>
        <v>0.952083333333333</v>
      </c>
      <c r="AB261" s="70" t="n">
        <f aca="false">OphrsIn!AB260/LinhrsIn!AB261</f>
        <v>0.979371713630848</v>
      </c>
      <c r="AC261" s="70" t="n">
        <f aca="false">IF(LinhrsIn!AC261&gt;0,OphrsIn!AC260/LinhrsIn!AC261,0)</f>
        <v>0.99986559139785</v>
      </c>
      <c r="AD261" s="70" t="n">
        <f aca="false">IF(LinhrsIn!AD261&gt;0,OphrsIn!AD260/LinhrsIn!AD261,0)</f>
        <v>0.995384844424594</v>
      </c>
      <c r="AE261" s="70" t="n">
        <f aca="false">IF(LinhrsIn!AE261&gt;0,OphrsIn!AE260/LinhrsIn!AE261,0)</f>
        <v>0.98334632704373</v>
      </c>
      <c r="AF261" s="70"/>
      <c r="AG261" s="70"/>
      <c r="AH261" s="70"/>
      <c r="AI261" s="70"/>
      <c r="AJ261" s="70"/>
      <c r="AK261" s="70"/>
      <c r="AL261" s="70"/>
      <c r="AM261" s="70"/>
      <c r="AN261" s="70"/>
      <c r="AO261" s="70" t="n">
        <f aca="false">AVERAGE(E261:P261)</f>
        <v>0.937112692149664</v>
      </c>
      <c r="AP261" s="70" t="n">
        <f aca="false">AVERAGE(Q261:AB261)</f>
        <v>0.941113248067736</v>
      </c>
      <c r="AQ261" s="70" t="n">
        <f aca="false">AVERAGE(AC261:AN261)</f>
        <v>0.992865587622058</v>
      </c>
      <c r="AR261" s="70" t="n">
        <f aca="false">AVERAGE(E261:G261)</f>
        <v>0.925834394438261</v>
      </c>
      <c r="AS261" s="70" t="n">
        <f aca="false">AVERAGE(H261:J261)</f>
        <v>0.942382492226771</v>
      </c>
      <c r="AT261" s="70" t="n">
        <f aca="false">AVERAGE(K261:M261)</f>
        <v>0.993493357787007</v>
      </c>
      <c r="AU261" s="70" t="n">
        <f aca="false">AVERAGE(N261:P261)</f>
        <v>0.886740524146617</v>
      </c>
      <c r="AV261" s="70" t="n">
        <f aca="false">AVERAGE(Q261:S261)</f>
        <v>0.822911735237894</v>
      </c>
      <c r="AW261" s="70" t="n">
        <f aca="false">AVERAGE(T261:V261)</f>
        <v>0.981602448009615</v>
      </c>
      <c r="AX261" s="70" t="n">
        <f aca="false">AVERAGE(W261:Y261)</f>
        <v>0.988164916430465</v>
      </c>
      <c r="AY261" s="70" t="n">
        <f aca="false">AVERAGE(Z261:AB261)</f>
        <v>0.971773892592972</v>
      </c>
      <c r="AZ261" s="70" t="n">
        <f aca="false">AVERAGE(AC261:AE261)</f>
        <v>0.992865587622058</v>
      </c>
    </row>
    <row r="262" customFormat="false" ht="12.75" hidden="true" customHeight="false" outlineLevel="0" collapsed="false">
      <c r="A262" s="69" t="s">
        <v>12</v>
      </c>
      <c r="B262" s="69" t="n">
        <v>1</v>
      </c>
      <c r="C262" s="69" t="n">
        <v>252</v>
      </c>
      <c r="D262" s="70" t="n">
        <f aca="false">OphrsIn!D261/LinhrsIn!D262</f>
        <v>0.978407557354926</v>
      </c>
      <c r="E262" s="70" t="n">
        <f aca="false">OphrsIn!E261/LinhrsIn!E262</f>
        <v>0.777822634907819</v>
      </c>
      <c r="F262" s="70" t="n">
        <f aca="false">OphrsIn!F261/LinhrsIn!F262</f>
        <v>0.999856321839081</v>
      </c>
      <c r="G262" s="70" t="n">
        <f aca="false">OphrsIn!G261/LinhrsIn!G262</f>
        <v>0.863951473136915</v>
      </c>
      <c r="H262" s="70" t="n">
        <f aca="false">OphrsIn!H261/LinhrsIn!H262</f>
        <v>1</v>
      </c>
      <c r="I262" s="70" t="n">
        <v>0.991529981177736</v>
      </c>
      <c r="J262" s="70" t="n">
        <f aca="false">OphrsIn!J261/LinhrsIn!J262</f>
        <v>0.96624062239511</v>
      </c>
      <c r="K262" s="70" t="n">
        <f aca="false">OphrsIn!K261/LinhrsIn!K262</f>
        <v>0.97551130247578</v>
      </c>
      <c r="L262" s="70" t="n">
        <f aca="false">OphrsIn!L261/LinhrsIn!L262</f>
        <v>0.999864974345126</v>
      </c>
      <c r="M262" s="70" t="n">
        <f aca="false">OphrsIn!M261/LinhrsIn!M262</f>
        <v>0.992066805845511</v>
      </c>
      <c r="N262" s="70" t="n">
        <f aca="false">OphrsIn!N261/LinhrsIn!N262</f>
        <v>0.960048589553246</v>
      </c>
      <c r="O262" s="70" t="n">
        <f aca="false">OphrsIn!O261/LinhrsIn!O262</f>
        <v>0.988448155880306</v>
      </c>
      <c r="P262" s="70" t="n">
        <f aca="false">OphrsIn!P261/LinhrsIn!P262</f>
        <v>0.999462365591398</v>
      </c>
      <c r="Q262" s="70" t="n">
        <f aca="false">OphrsIn!Q261/LinhrsIn!Q262</f>
        <v>0.841750841750842</v>
      </c>
      <c r="R262" s="70" t="n">
        <f aca="false">OphrsIn!R261/LinhrsIn!R262</f>
        <v>0.786597170513775</v>
      </c>
      <c r="S262" s="70" t="n">
        <f aca="false">OphrsIn!S261/LinhrsIn!S262</f>
        <v>0.998385577828602</v>
      </c>
      <c r="T262" s="70" t="n">
        <f aca="false">OphrsIn!T261/LinhrsIn!T262</f>
        <v>0.948444942560942</v>
      </c>
      <c r="U262" s="70" t="n">
        <f aca="false">OphrsIn!U261/LinhrsIn!U262</f>
        <v>1</v>
      </c>
      <c r="V262" s="70" t="n">
        <f aca="false">OphrsIn!V261/LinhrsIn!V262</f>
        <v>0.996798440979956</v>
      </c>
      <c r="W262" s="70" t="n">
        <f aca="false">OphrsIn!W261/LinhrsIn!W262</f>
        <v>0.990262374898567</v>
      </c>
      <c r="X262" s="70" t="n">
        <f aca="false">OphrsIn!X261/LinhrsIn!X262</f>
        <v>0.968358691261613</v>
      </c>
      <c r="Y262" s="70" t="n">
        <f aca="false">OphrsIn!Y261/LinhrsIn!Y262</f>
        <v>0.999860782402896</v>
      </c>
      <c r="Z262" s="70" t="n">
        <f aca="false">OphrsIn!Z261/LinhrsIn!Z262</f>
        <v>0.989378865286367</v>
      </c>
      <c r="AA262" s="70" t="n">
        <f aca="false">OphrsIn!AA261/LinhrsIn!AA262</f>
        <v>1</v>
      </c>
      <c r="AB262" s="70" t="n">
        <f aca="false">OphrsIn!AB261/LinhrsIn!AB262</f>
        <v>0.91045980102178</v>
      </c>
      <c r="AC262" s="70" t="n">
        <f aca="false">IF(LinhrsIn!AC262&gt;0,OphrsIn!AC261/LinhrsIn!AC262,0)</f>
        <v>0.997849462365591</v>
      </c>
      <c r="AD262" s="70" t="n">
        <f aca="false">IF(LinhrsIn!AD262&gt;0,OphrsIn!AD261/LinhrsIn!AD262,0)</f>
        <v>0.9737978264106</v>
      </c>
      <c r="AE262" s="70" t="n">
        <f aca="false">IF(LinhrsIn!AE262&gt;0,OphrsIn!AE261/LinhrsIn!AE262,0)</f>
        <v>0.953682588323327</v>
      </c>
      <c r="AF262" s="70"/>
      <c r="AG262" s="70"/>
      <c r="AH262" s="70"/>
      <c r="AI262" s="70"/>
      <c r="AJ262" s="70"/>
      <c r="AK262" s="70"/>
      <c r="AL262" s="70"/>
      <c r="AM262" s="70"/>
      <c r="AN262" s="70"/>
      <c r="AO262" s="70" t="n">
        <f aca="false">AVERAGE(E262:P262)</f>
        <v>0.959566935595669</v>
      </c>
      <c r="AP262" s="70" t="n">
        <f aca="false">AVERAGE(Q262:AB262)</f>
        <v>0.952524790708778</v>
      </c>
      <c r="AQ262" s="70" t="n">
        <f aca="false">AVERAGE(AC262:AN262)</f>
        <v>0.975109959033173</v>
      </c>
      <c r="AR262" s="70" t="n">
        <f aca="false">AVERAGE(E262:G262)</f>
        <v>0.880543476627938</v>
      </c>
      <c r="AS262" s="70" t="n">
        <f aca="false">AVERAGE(H262:J262)</f>
        <v>0.985923534524282</v>
      </c>
      <c r="AT262" s="70" t="n">
        <f aca="false">AVERAGE(K262:M262)</f>
        <v>0.989147694222139</v>
      </c>
      <c r="AU262" s="70" t="n">
        <f aca="false">AVERAGE(N262:P262)</f>
        <v>0.982653037008317</v>
      </c>
      <c r="AV262" s="70" t="n">
        <f aca="false">AVERAGE(Q262:S262)</f>
        <v>0.875577863364407</v>
      </c>
      <c r="AW262" s="70" t="n">
        <f aca="false">AVERAGE(T262:V262)</f>
        <v>0.981747794513632</v>
      </c>
      <c r="AX262" s="70" t="n">
        <f aca="false">AVERAGE(W262:Y262)</f>
        <v>0.986160616187692</v>
      </c>
      <c r="AY262" s="70" t="n">
        <f aca="false">AVERAGE(Z262:AB262)</f>
        <v>0.966612888769383</v>
      </c>
      <c r="AZ262" s="70" t="n">
        <f aca="false">AVERAGE(AC262:AE262)</f>
        <v>0.975109959033173</v>
      </c>
    </row>
    <row r="263" customFormat="false" ht="12.75" hidden="true" customHeight="false" outlineLevel="0" collapsed="false">
      <c r="A263" s="69" t="s">
        <v>12</v>
      </c>
      <c r="B263" s="69" t="n">
        <v>1</v>
      </c>
      <c r="C263" s="69" t="n">
        <v>253</v>
      </c>
      <c r="D263" s="70" t="n">
        <f aca="false">OphrsIn!D262/LinhrsIn!D263</f>
        <v>0.591172897826967</v>
      </c>
      <c r="E263" s="70" t="n">
        <f aca="false">OphrsIn!E262/LinhrsIn!E263</f>
        <v>0.998383185125303</v>
      </c>
      <c r="F263" s="70" t="n">
        <f aca="false">OphrsIn!F262/LinhrsIn!F263</f>
        <v>0.991954022988506</v>
      </c>
      <c r="G263" s="70" t="n">
        <f aca="false">OphrsIn!G262/LinhrsIn!G263</f>
        <v>0.761227650288611</v>
      </c>
      <c r="H263" s="70" t="n">
        <f aca="false">OphrsIn!H262/LinhrsIn!H263</f>
        <v>1</v>
      </c>
      <c r="I263" s="70" t="n">
        <v>0.999728887081469</v>
      </c>
      <c r="J263" s="70" t="n">
        <f aca="false">OphrsIn!J262/LinhrsIn!J263</f>
        <v>0.999444444444445</v>
      </c>
      <c r="K263" s="70" t="n">
        <f aca="false">OphrsIn!K262/LinhrsIn!K263</f>
        <v>0.998251277912295</v>
      </c>
      <c r="L263" s="70" t="n">
        <f aca="false">OphrsIn!L262/LinhrsIn!L263</f>
        <v>0.963538149898717</v>
      </c>
      <c r="M263" s="70" t="n">
        <f aca="false">OphrsIn!M262/LinhrsIn!M263</f>
        <v>0.972291840712893</v>
      </c>
      <c r="N263" s="70" t="n">
        <f aca="false">OphrsIn!N262/LinhrsIn!N263</f>
        <v>0.997165226781858</v>
      </c>
      <c r="O263" s="70" t="n">
        <f aca="false">OphrsIn!O262/LinhrsIn!O263</f>
        <v>1</v>
      </c>
      <c r="P263" s="70" t="n">
        <f aca="false">OphrsIn!P262/LinhrsIn!P263</f>
        <v>0.830622395483264</v>
      </c>
      <c r="Q263" s="70" t="n">
        <f aca="false">OphrsIn!Q262/LinhrsIn!Q263</f>
        <v>0.864595939222805</v>
      </c>
      <c r="R263" s="70" t="n">
        <f aca="false">OphrsIn!R262/LinhrsIn!R263</f>
        <v>0.839333933393339</v>
      </c>
      <c r="S263" s="70" t="n">
        <f aca="false">OphrsIn!S262/LinhrsIn!S263</f>
        <v>0.998789183371452</v>
      </c>
      <c r="T263" s="70" t="n">
        <f aca="false">OphrsIn!T262/LinhrsIn!T263</f>
        <v>0.990512069206083</v>
      </c>
      <c r="U263" s="70" t="n">
        <f aca="false">OphrsIn!U262/LinhrsIn!U263</f>
        <v>0.990184214064811</v>
      </c>
      <c r="V263" s="70" t="n">
        <f aca="false">OphrsIn!V262/LinhrsIn!V263</f>
        <v>0.979140239605356</v>
      </c>
      <c r="W263" s="70" t="n">
        <f aca="false">OphrsIn!W262/LinhrsIn!W263</f>
        <v>0.937830867381566</v>
      </c>
      <c r="X263" s="70" t="n">
        <f aca="false">OphrsIn!X262/LinhrsIn!X263</f>
        <v>0.994596055120238</v>
      </c>
      <c r="Y263" s="70" t="n">
        <f aca="false">OphrsIn!Y262/LinhrsIn!Y263</f>
        <v>0.750139353400223</v>
      </c>
      <c r="Z263" s="70" t="n">
        <f aca="false">OphrsIn!Z262/LinhrsIn!Z263</f>
        <v>0</v>
      </c>
      <c r="AA263" s="70" t="n">
        <f aca="false">OphrsIn!AA262/LinhrsIn!AA263</f>
        <v>0</v>
      </c>
      <c r="AB263" s="70" t="n">
        <f aca="false">OphrsIn!AB262/LinhrsIn!AB263</f>
        <v>0.885609700297415</v>
      </c>
      <c r="AC263" s="70" t="n">
        <f aca="false">IF(LinhrsIn!AC263&gt;0,OphrsIn!AC262/LinhrsIn!AC263,0)</f>
        <v>0.99986559139785</v>
      </c>
      <c r="AD263" s="70" t="n">
        <f aca="false">IF(LinhrsIn!AD263&gt;0,OphrsIn!AD262/LinhrsIn!AD263,0)</f>
        <v>0.993151704630043</v>
      </c>
      <c r="AE263" s="70" t="n">
        <f aca="false">IF(LinhrsIn!AE263&gt;0,OphrsIn!AE262/LinhrsIn!AE263,0)</f>
        <v>0.971334731538191</v>
      </c>
      <c r="AF263" s="70"/>
      <c r="AG263" s="70"/>
      <c r="AH263" s="70"/>
      <c r="AI263" s="70"/>
      <c r="AJ263" s="70"/>
      <c r="AK263" s="70"/>
      <c r="AL263" s="70"/>
      <c r="AM263" s="70"/>
      <c r="AN263" s="70"/>
      <c r="AO263" s="70" t="n">
        <f aca="false">AVERAGE(E263:P263)</f>
        <v>0.959383923393113</v>
      </c>
      <c r="AP263" s="70" t="n">
        <f aca="false">AVERAGE(Q263:AB263)</f>
        <v>0.769227629588607</v>
      </c>
      <c r="AQ263" s="70" t="n">
        <f aca="false">AVERAGE(AC263:AN263)</f>
        <v>0.988117342522028</v>
      </c>
      <c r="AR263" s="70" t="n">
        <f aca="false">AVERAGE(E263:G263)</f>
        <v>0.91718828613414</v>
      </c>
      <c r="AS263" s="70" t="n">
        <f aca="false">AVERAGE(H263:J263)</f>
        <v>0.999724443841971</v>
      </c>
      <c r="AT263" s="70" t="n">
        <f aca="false">AVERAGE(K263:M263)</f>
        <v>0.978027089507969</v>
      </c>
      <c r="AU263" s="70" t="n">
        <f aca="false">AVERAGE(N263:P263)</f>
        <v>0.942595874088374</v>
      </c>
      <c r="AV263" s="70" t="n">
        <f aca="false">AVERAGE(Q263:S263)</f>
        <v>0.900906351995865</v>
      </c>
      <c r="AW263" s="70" t="n">
        <f aca="false">AVERAGE(T263:V263)</f>
        <v>0.986612174292083</v>
      </c>
      <c r="AX263" s="70" t="n">
        <f aca="false">AVERAGE(W263:Y263)</f>
        <v>0.894188758634009</v>
      </c>
      <c r="AY263" s="70" t="n">
        <f aca="false">AVERAGE(Z263:AB263)</f>
        <v>0.295203233432472</v>
      </c>
      <c r="AZ263" s="70" t="n">
        <f aca="false">AVERAGE(AC263:AE263)</f>
        <v>0.988117342522028</v>
      </c>
    </row>
    <row r="264" customFormat="false" ht="12.75" hidden="true" customHeight="false" outlineLevel="0" collapsed="false">
      <c r="A264" s="69" t="s">
        <v>12</v>
      </c>
      <c r="B264" s="69" t="n">
        <v>1</v>
      </c>
      <c r="C264" s="69" t="n">
        <v>254</v>
      </c>
      <c r="D264" s="70" t="n">
        <f aca="false">OphrsIn!D263/LinhrsIn!D264</f>
        <v>0.204678362573099</v>
      </c>
      <c r="E264" s="70" t="n">
        <f aca="false">OphrsIn!E263/LinhrsIn!E264</f>
        <v>0.999314599040439</v>
      </c>
      <c r="F264" s="70" t="n">
        <f aca="false">OphrsIn!F263/LinhrsIn!F264</f>
        <v>0.999856321839081</v>
      </c>
      <c r="G264" s="70" t="n">
        <f aca="false">OphrsIn!G263/LinhrsIn!G264</f>
        <v>0.707413138275426</v>
      </c>
      <c r="H264" s="70" t="n">
        <f aca="false">OphrsIn!H263/LinhrsIn!H264</f>
        <v>0.977175463623395</v>
      </c>
      <c r="I264" s="70" t="n">
        <v>0.987227749394999</v>
      </c>
      <c r="J264" s="70" t="n">
        <f aca="false">OphrsIn!J263/LinhrsIn!J264</f>
        <v>0.999444444444445</v>
      </c>
      <c r="K264" s="70" t="n">
        <f aca="false">OphrsIn!K263/LinhrsIn!K264</f>
        <v>0.997175521183591</v>
      </c>
      <c r="L264" s="70" t="n">
        <f aca="false">OphrsIn!L263/LinhrsIn!L264</f>
        <v>0.999864937871421</v>
      </c>
      <c r="M264" s="70" t="n">
        <f aca="false">OphrsIn!M263/LinhrsIn!M264</f>
        <v>0.998603546990644</v>
      </c>
      <c r="N264" s="70" t="n">
        <f aca="false">OphrsIn!N263/LinhrsIn!N264</f>
        <v>0.999730058037522</v>
      </c>
      <c r="O264" s="70" t="n">
        <f aca="false">OphrsIn!O263/LinhrsIn!O264</f>
        <v>0.991372112440857</v>
      </c>
      <c r="P264" s="70" t="n">
        <f aca="false">OphrsIn!P263/LinhrsIn!P264</f>
        <v>0.959811827956989</v>
      </c>
      <c r="Q264" s="70" t="n">
        <f aca="false">OphrsIn!Q263/LinhrsIn!Q264</f>
        <v>0.322259583053127</v>
      </c>
      <c r="R264" s="70" t="n">
        <f aca="false">OphrsIn!R263/LinhrsIn!R264</f>
        <v>0.692307692307692</v>
      </c>
      <c r="S264" s="70" t="n">
        <f aca="false">OphrsIn!S263/LinhrsIn!S264</f>
        <v>0.949447290374764</v>
      </c>
      <c r="T264" s="70" t="n">
        <f aca="false">OphrsIn!T263/LinhrsIn!T264</f>
        <v>0.0628059868513079</v>
      </c>
      <c r="U264" s="70" t="n">
        <f aca="false">OphrsIn!U263/LinhrsIn!U264</f>
        <v>0.563181267662495</v>
      </c>
      <c r="V264" s="70" t="n">
        <f aca="false">OphrsIn!V263/LinhrsIn!V264</f>
        <v>0.76984572230014</v>
      </c>
      <c r="W264" s="70" t="n">
        <f aca="false">OphrsIn!W263/LinhrsIn!W264</f>
        <v>0.954551602867578</v>
      </c>
      <c r="X264" s="70" t="n">
        <f aca="false">OphrsIn!X263/LinhrsIn!X264</f>
        <v>0.980018901039557</v>
      </c>
      <c r="Y264" s="70" t="n">
        <f aca="false">OphrsIn!Y263/LinhrsIn!Y264</f>
        <v>0.246536964980545</v>
      </c>
      <c r="Z264" s="70" t="n">
        <f aca="false">OphrsIn!Z263/LinhrsIn!Z264</f>
        <v>0.99300417059061</v>
      </c>
      <c r="AA264" s="70" t="n">
        <f aca="false">OphrsIn!AA263/LinhrsIn!AA264</f>
        <v>0.994304764550632</v>
      </c>
      <c r="AB264" s="70" t="n">
        <f aca="false">OphrsIn!AB263/LinhrsIn!AB264</f>
        <v>0.997848884108632</v>
      </c>
      <c r="AC264" s="70" t="n">
        <f aca="false">IF(LinhrsIn!AC264&gt;0,OphrsIn!AC263/LinhrsIn!AC264,0)</f>
        <v>0.999193548387097</v>
      </c>
      <c r="AD264" s="70" t="n">
        <f aca="false">IF(LinhrsIn!AD264&gt;0,OphrsIn!AD263/LinhrsIn!AD264,0)</f>
        <v>0.994192972007147</v>
      </c>
      <c r="AE264" s="70" t="n">
        <f aca="false">IF(LinhrsIn!AE264&gt;0,OphrsIn!AE263/LinhrsIn!AE264,0)</f>
        <v>0.988867051630463</v>
      </c>
      <c r="AF264" s="70"/>
      <c r="AG264" s="70"/>
      <c r="AH264" s="70"/>
      <c r="AI264" s="70"/>
      <c r="AJ264" s="70"/>
      <c r="AK264" s="70"/>
      <c r="AL264" s="70"/>
      <c r="AM264" s="70"/>
      <c r="AN264" s="70"/>
      <c r="AO264" s="70" t="n">
        <f aca="false">AVERAGE(E264:P264)</f>
        <v>0.968082476758234</v>
      </c>
      <c r="AP264" s="70" t="n">
        <f aca="false">AVERAGE(Q264:AB264)</f>
        <v>0.710509402557257</v>
      </c>
      <c r="AQ264" s="70" t="n">
        <f aca="false">AVERAGE(AC264:AN264)</f>
        <v>0.994084524008236</v>
      </c>
      <c r="AR264" s="70" t="n">
        <f aca="false">AVERAGE(E264:G264)</f>
        <v>0.902194686384982</v>
      </c>
      <c r="AS264" s="70" t="n">
        <f aca="false">AVERAGE(H264:J264)</f>
        <v>0.98794921915428</v>
      </c>
      <c r="AT264" s="70" t="n">
        <f aca="false">AVERAGE(K264:M264)</f>
        <v>0.998548002015219</v>
      </c>
      <c r="AU264" s="70" t="n">
        <f aca="false">AVERAGE(N264:P264)</f>
        <v>0.983637999478456</v>
      </c>
      <c r="AV264" s="70" t="n">
        <f aca="false">AVERAGE(Q264:S264)</f>
        <v>0.654671521911861</v>
      </c>
      <c r="AW264" s="70" t="n">
        <f aca="false">AVERAGE(T264:V264)</f>
        <v>0.465277658937981</v>
      </c>
      <c r="AX264" s="70" t="n">
        <f aca="false">AVERAGE(W264:Y264)</f>
        <v>0.72703582296256</v>
      </c>
      <c r="AY264" s="70" t="n">
        <f aca="false">AVERAGE(Z264:AB264)</f>
        <v>0.995052606416624</v>
      </c>
      <c r="AZ264" s="70" t="n">
        <f aca="false">AVERAGE(AC264:AE264)</f>
        <v>0.994084524008236</v>
      </c>
    </row>
    <row r="265" customFormat="false" ht="12.75" hidden="true" customHeight="false" outlineLevel="0" collapsed="false">
      <c r="A265" s="69" t="s">
        <v>12</v>
      </c>
      <c r="B265" s="69" t="n">
        <v>1</v>
      </c>
      <c r="C265" s="69" t="n">
        <v>255</v>
      </c>
      <c r="D265" s="70" t="n">
        <f aca="false">OphrsIn!D264/LinhrsIn!D265</f>
        <v>0.991768992038861</v>
      </c>
      <c r="E265" s="70" t="n">
        <f aca="false">OphrsIn!E264/LinhrsIn!E265</f>
        <v>0.997845408025855</v>
      </c>
      <c r="F265" s="70" t="n">
        <f aca="false">OphrsIn!F264/LinhrsIn!F265</f>
        <v>0.999856321839081</v>
      </c>
      <c r="G265" s="70" t="n">
        <f aca="false">OphrsIn!G264/LinhrsIn!G265</f>
        <v>0.743665126697466</v>
      </c>
      <c r="H265" s="70" t="n">
        <f aca="false">OphrsIn!H264/LinhrsIn!H265</f>
        <v>0.998591549295775</v>
      </c>
      <c r="I265" s="70" t="n">
        <v>1</v>
      </c>
      <c r="J265" s="70" t="n">
        <f aca="false">OphrsIn!J264/LinhrsIn!J265</f>
        <v>0.920778318276581</v>
      </c>
      <c r="K265" s="70" t="n">
        <f aca="false">OphrsIn!K264/LinhrsIn!K265</f>
        <v>0.998250571928408</v>
      </c>
      <c r="L265" s="70" t="n">
        <f aca="false">OphrsIn!L264/LinhrsIn!L265</f>
        <v>0.981358908550588</v>
      </c>
      <c r="M265" s="70" t="n">
        <f aca="false">OphrsIn!M264/LinhrsIn!M265</f>
        <v>0.95191637630662</v>
      </c>
      <c r="N265" s="70" t="n">
        <f aca="false">OphrsIn!N264/LinhrsIn!N265</f>
        <v>0.999729839254356</v>
      </c>
      <c r="O265" s="70" t="n">
        <f aca="false">OphrsIn!O264/LinhrsIn!O265</f>
        <v>0.999165043139438</v>
      </c>
      <c r="P265" s="70" t="n">
        <f aca="false">OphrsIn!P264/LinhrsIn!P265</f>
        <v>0.967588825603472</v>
      </c>
      <c r="Q265" s="70" t="n">
        <f aca="false">OphrsIn!Q264/LinhrsIn!Q265</f>
        <v>0.887446485292087</v>
      </c>
      <c r="R265" s="70" t="n">
        <f aca="false">OphrsIn!R264/LinhrsIn!R265</f>
        <v>0.917690991131165</v>
      </c>
      <c r="S265" s="70" t="n">
        <f aca="false">OphrsIn!S264/LinhrsIn!S265</f>
        <v>0.851689096402087</v>
      </c>
      <c r="T265" s="70" t="n">
        <f aca="false">OphrsIn!T264/LinhrsIn!T265</f>
        <v>1</v>
      </c>
      <c r="U265" s="70" t="n">
        <f aca="false">OphrsIn!U264/LinhrsIn!U265</f>
        <v>1</v>
      </c>
      <c r="V265" s="70" t="n">
        <f aca="false">OphrsIn!V264/LinhrsIn!V265</f>
        <v>1</v>
      </c>
      <c r="W265" s="70" t="n">
        <f aca="false">OphrsIn!W264/LinhrsIn!W265</f>
        <v>0.967431130411182</v>
      </c>
      <c r="X265" s="70" t="n">
        <f aca="false">OphrsIn!X264/LinhrsIn!X265</f>
        <v>0.999865247271257</v>
      </c>
      <c r="Y265" s="70" t="n">
        <f aca="false">OphrsIn!Y264/LinhrsIn!Y265</f>
        <v>0.989494326936546</v>
      </c>
      <c r="Z265" s="70" t="n">
        <f aca="false">OphrsIn!Z264/LinhrsIn!Z265</f>
        <v>0.983987072131629</v>
      </c>
      <c r="AA265" s="70" t="n">
        <f aca="false">OphrsIn!AA264/LinhrsIn!AA265</f>
        <v>1</v>
      </c>
      <c r="AB265" s="70" t="n">
        <f aca="false">OphrsIn!AB264/LinhrsIn!AB265</f>
        <v>0.996498316498316</v>
      </c>
      <c r="AC265" s="70" t="n">
        <f aca="false">IF(LinhrsIn!AC265&gt;0,OphrsIn!AC264/LinhrsIn!AC265,0)</f>
        <v>0.994220430107527</v>
      </c>
      <c r="AD265" s="70" t="n">
        <f aca="false">IF(LinhrsIn!AD265&gt;0,OphrsIn!AD264/LinhrsIn!AD265,0)</f>
        <v>0.98302561048243</v>
      </c>
      <c r="AE265" s="70" t="n">
        <f aca="false">IF(LinhrsIn!AE265&gt;0,OphrsIn!AE264/LinhrsIn!AE265,0)</f>
        <v>0.961493665280592</v>
      </c>
      <c r="AF265" s="70"/>
      <c r="AG265" s="70"/>
      <c r="AH265" s="70"/>
      <c r="AI265" s="70"/>
      <c r="AJ265" s="70"/>
      <c r="AK265" s="70"/>
      <c r="AL265" s="70"/>
      <c r="AM265" s="70"/>
      <c r="AN265" s="70"/>
      <c r="AO265" s="70" t="n">
        <f aca="false">AVERAGE(E265:P265)</f>
        <v>0.963228857409803</v>
      </c>
      <c r="AP265" s="70" t="n">
        <f aca="false">AVERAGE(Q265:AB265)</f>
        <v>0.966175222172856</v>
      </c>
      <c r="AQ265" s="70" t="n">
        <f aca="false">AVERAGE(AC265:AN265)</f>
        <v>0.97957990195685</v>
      </c>
      <c r="AR265" s="70" t="n">
        <f aca="false">AVERAGE(E265:G265)</f>
        <v>0.913788952187467</v>
      </c>
      <c r="AS265" s="70" t="n">
        <f aca="false">AVERAGE(H265:J265)</f>
        <v>0.973123289190785</v>
      </c>
      <c r="AT265" s="70" t="n">
        <f aca="false">AVERAGE(K265:M265)</f>
        <v>0.977175285595205</v>
      </c>
      <c r="AU265" s="70" t="n">
        <f aca="false">AVERAGE(N265:P265)</f>
        <v>0.988827902665755</v>
      </c>
      <c r="AV265" s="70" t="n">
        <f aca="false">AVERAGE(Q265:S265)</f>
        <v>0.885608857608446</v>
      </c>
      <c r="AW265" s="70" t="n">
        <f aca="false">AVERAGE(T265:V265)</f>
        <v>1</v>
      </c>
      <c r="AX265" s="70" t="n">
        <f aca="false">AVERAGE(W265:Y265)</f>
        <v>0.985596901539662</v>
      </c>
      <c r="AY265" s="70" t="n">
        <f aca="false">AVERAGE(Z265:AB265)</f>
        <v>0.993495129543315</v>
      </c>
      <c r="AZ265" s="70" t="n">
        <f aca="false">AVERAGE(AC265:AE265)</f>
        <v>0.97957990195685</v>
      </c>
    </row>
    <row r="266" customFormat="false" ht="12.75" hidden="true" customHeight="false" outlineLevel="0" collapsed="false">
      <c r="A266" s="69" t="s">
        <v>12</v>
      </c>
      <c r="B266" s="69" t="n">
        <v>1</v>
      </c>
      <c r="C266" s="69" t="n">
        <v>256</v>
      </c>
      <c r="D266" s="70" t="n">
        <f aca="false">OphrsIn!D265/LinhrsIn!D266</f>
        <v>0.909704413551087</v>
      </c>
      <c r="E266" s="70" t="n">
        <f aca="false">OphrsIn!E265/LinhrsIn!E266</f>
        <v>0.973118279569893</v>
      </c>
      <c r="F266" s="70" t="n">
        <f aca="false">OphrsIn!F265/LinhrsIn!F266</f>
        <v>0.873812949640288</v>
      </c>
      <c r="G266" s="70" t="n">
        <f aca="false">OphrsIn!G265/LinhrsIn!G266</f>
        <v>0.883544303797468</v>
      </c>
      <c r="H266" s="70" t="n">
        <f aca="false">OphrsIn!H265/LinhrsIn!H266</f>
        <v>0.676342525399129</v>
      </c>
      <c r="I266" s="70" t="n">
        <v>0.957246571659048</v>
      </c>
      <c r="J266" s="70" t="n">
        <f aca="false">OphrsIn!J265/LinhrsIn!J266</f>
        <v>0.975413251840534</v>
      </c>
      <c r="K266" s="70" t="n">
        <f aca="false">OphrsIn!K265/LinhrsIn!K266</f>
        <v>0.984255147355672</v>
      </c>
      <c r="L266" s="70" t="n">
        <f aca="false">OphrsIn!L265/LinhrsIn!L266</f>
        <v>0.997974068071313</v>
      </c>
      <c r="M266" s="70" t="n">
        <f aca="false">OphrsIn!M265/LinhrsIn!M266</f>
        <v>0.998469032707029</v>
      </c>
      <c r="N266" s="70" t="n">
        <f aca="false">OphrsIn!N265/LinhrsIn!N266</f>
        <v>0.990571120689655</v>
      </c>
      <c r="O266" s="70" t="n">
        <f aca="false">OphrsIn!O265/LinhrsIn!O266</f>
        <v>0.94536284673578</v>
      </c>
      <c r="P266" s="70" t="n">
        <f aca="false">OphrsIn!P265/LinhrsIn!P266</f>
        <v>0.993681097069105</v>
      </c>
      <c r="Q266" s="70" t="n">
        <f aca="false">OphrsIn!Q265/LinhrsIn!Q266</f>
        <v>0.706159225389995</v>
      </c>
      <c r="R266" s="70" t="n">
        <f aca="false">OphrsIn!R265/LinhrsIn!R266</f>
        <v>0.990899597195286</v>
      </c>
      <c r="S266" s="70" t="n">
        <f aca="false">OphrsIn!S265/LinhrsIn!S266</f>
        <v>0.998789183371452</v>
      </c>
      <c r="T266" s="70" t="n">
        <f aca="false">OphrsIn!T265/LinhrsIn!T266</f>
        <v>0.987025669642857</v>
      </c>
      <c r="U266" s="70" t="n">
        <f aca="false">OphrsIn!U265/LinhrsIn!U266</f>
        <v>1</v>
      </c>
      <c r="V266" s="70" t="n">
        <f aca="false">OphrsIn!V265/LinhrsIn!V266</f>
        <v>0.986238532110092</v>
      </c>
      <c r="W266" s="70" t="n">
        <f aca="false">OphrsIn!W265/LinhrsIn!W266</f>
        <v>0.993643494725453</v>
      </c>
      <c r="X266" s="70" t="n">
        <f aca="false">OphrsIn!X265/LinhrsIn!X266</f>
        <v>0.962030429513936</v>
      </c>
      <c r="Y266" s="70" t="n">
        <f aca="false">OphrsIn!Y265/LinhrsIn!Y266</f>
        <v>0.995405179615706</v>
      </c>
      <c r="Z266" s="70" t="n">
        <f aca="false">OphrsIn!Z265/LinhrsIn!Z266</f>
        <v>0.984269965044367</v>
      </c>
      <c r="AA266" s="70" t="n">
        <f aca="false">OphrsIn!AA265/LinhrsIn!AA266</f>
        <v>0.999861111111111</v>
      </c>
      <c r="AB266" s="70" t="n">
        <f aca="false">OphrsIn!AB265/LinhrsIn!AB266</f>
        <v>0.984671238402582</v>
      </c>
      <c r="AC266" s="70" t="n">
        <f aca="false">IF(LinhrsIn!AC266&gt;0,OphrsIn!AC265/LinhrsIn!AC266,0)</f>
        <v>0.99986559139785</v>
      </c>
      <c r="AD266" s="70" t="n">
        <f aca="false">IF(LinhrsIn!AD266&gt;0,OphrsIn!AD265/LinhrsIn!AD266,0)</f>
        <v>0.99655327438933</v>
      </c>
      <c r="AE266" s="70" t="n">
        <f aca="false">IF(LinhrsIn!AE266&gt;0,OphrsIn!AE265/LinhrsIn!AE266,0)</f>
        <v>0.972124602696812</v>
      </c>
      <c r="AF266" s="70"/>
      <c r="AG266" s="70"/>
      <c r="AH266" s="70"/>
      <c r="AI266" s="70"/>
      <c r="AJ266" s="70"/>
      <c r="AK266" s="70"/>
      <c r="AL266" s="70"/>
      <c r="AM266" s="70"/>
      <c r="AN266" s="70"/>
      <c r="AO266" s="70" t="n">
        <f aca="false">AVERAGE(E266:P266)</f>
        <v>0.937482599544576</v>
      </c>
      <c r="AP266" s="70" t="n">
        <f aca="false">AVERAGE(Q266:AB266)</f>
        <v>0.96574946884357</v>
      </c>
      <c r="AQ266" s="70" t="n">
        <f aca="false">AVERAGE(AC266:AN266)</f>
        <v>0.989514489494664</v>
      </c>
      <c r="AR266" s="70" t="n">
        <f aca="false">AVERAGE(E266:G266)</f>
        <v>0.91015851100255</v>
      </c>
      <c r="AS266" s="70" t="n">
        <f aca="false">AVERAGE(H266:J266)</f>
        <v>0.869667449632904</v>
      </c>
      <c r="AT266" s="70" t="n">
        <f aca="false">AVERAGE(K266:M266)</f>
        <v>0.993566082711338</v>
      </c>
      <c r="AU266" s="70" t="n">
        <f aca="false">AVERAGE(N266:P266)</f>
        <v>0.976538354831513</v>
      </c>
      <c r="AV266" s="70" t="n">
        <f aca="false">AVERAGE(Q266:S266)</f>
        <v>0.898616001985578</v>
      </c>
      <c r="AW266" s="70" t="n">
        <f aca="false">AVERAGE(T266:V266)</f>
        <v>0.991088067250983</v>
      </c>
      <c r="AX266" s="70" t="n">
        <f aca="false">AVERAGE(W266:Y266)</f>
        <v>0.983693034618365</v>
      </c>
      <c r="AY266" s="70" t="n">
        <f aca="false">AVERAGE(Z266:AB266)</f>
        <v>0.989600771519353</v>
      </c>
      <c r="AZ266" s="70" t="n">
        <f aca="false">AVERAGE(AC266:AE266)</f>
        <v>0.989514489494664</v>
      </c>
    </row>
    <row r="267" customFormat="false" ht="12.75" hidden="true" customHeight="false" outlineLevel="0" collapsed="false">
      <c r="A267" s="69" t="s">
        <v>12</v>
      </c>
      <c r="B267" s="69" t="n">
        <v>1</v>
      </c>
      <c r="C267" s="69" t="n">
        <v>257</v>
      </c>
      <c r="D267" s="70" t="n">
        <f aca="false">OphrsIn!D266/LinhrsIn!D267</f>
        <v>0.888109056552841</v>
      </c>
      <c r="E267" s="70" t="n">
        <f aca="false">OphrsIn!E266/LinhrsIn!E267</f>
        <v>0.920822691221939</v>
      </c>
      <c r="F267" s="70" t="n">
        <f aca="false">OphrsIn!F266/LinhrsIn!F267</f>
        <v>0.974252013808976</v>
      </c>
      <c r="G267" s="70" t="n">
        <f aca="false">OphrsIn!G266/LinhrsIn!G267</f>
        <v>0.877585479105108</v>
      </c>
      <c r="H267" s="70" t="n">
        <f aca="false">OphrsIn!H266/LinhrsIn!H267</f>
        <v>0.561119293078056</v>
      </c>
      <c r="I267" s="70" t="n">
        <v>0.994891099758</v>
      </c>
      <c r="J267" s="70" t="n">
        <f aca="false">OphrsIn!J266/LinhrsIn!J267</f>
        <v>0.999583333333333</v>
      </c>
      <c r="K267" s="70" t="n">
        <f aca="false">OphrsIn!K266/LinhrsIn!K267</f>
        <v>0.984255147355672</v>
      </c>
      <c r="L267" s="70" t="n">
        <f aca="false">OphrsIn!L266/LinhrsIn!L267</f>
        <v>1</v>
      </c>
      <c r="M267" s="70" t="n">
        <f aca="false">OphrsIn!M266/LinhrsIn!M267</f>
        <v>0.999860821155184</v>
      </c>
      <c r="N267" s="70" t="n">
        <f aca="false">OphrsIn!N266/LinhrsIn!N267</f>
        <v>0.999596014004848</v>
      </c>
      <c r="O267" s="70" t="n">
        <f aca="false">OphrsIn!O266/LinhrsIn!O267</f>
        <v>0.99053583855254</v>
      </c>
      <c r="P267" s="70" t="n">
        <f aca="false">OphrsIn!P266/LinhrsIn!P267</f>
        <v>0.794971766603926</v>
      </c>
      <c r="Q267" s="70" t="n">
        <f aca="false">OphrsIn!Q266/LinhrsIn!Q267</f>
        <v>0.93329747175901</v>
      </c>
      <c r="R267" s="70" t="n">
        <f aca="false">OphrsIn!R266/LinhrsIn!R267</f>
        <v>0.897122409422991</v>
      </c>
      <c r="S267" s="70" t="n">
        <f aca="false">OphrsIn!S266/LinhrsIn!S267</f>
        <v>0.95600699582941</v>
      </c>
      <c r="T267" s="70" t="n">
        <f aca="false">OphrsIn!T266/LinhrsIn!T267</f>
        <v>0.998883928571429</v>
      </c>
      <c r="U267" s="70" t="n">
        <f aca="false">OphrsIn!U266/LinhrsIn!U267</f>
        <v>0.996230986673846</v>
      </c>
      <c r="V267" s="70" t="n">
        <f aca="false">OphrsIn!V266/LinhrsIn!V267</f>
        <v>0.996939343350028</v>
      </c>
      <c r="W267" s="70" t="n">
        <f aca="false">OphrsIn!W266/LinhrsIn!W267</f>
        <v>0.999323776034623</v>
      </c>
      <c r="X267" s="70" t="n">
        <f aca="false">OphrsIn!X266/LinhrsIn!X267</f>
        <v>0.985064585575888</v>
      </c>
      <c r="Y267" s="70" t="n">
        <f aca="false">OphrsIn!Y266/LinhrsIn!Y267</f>
        <v>0.874930284439487</v>
      </c>
      <c r="Z267" s="70" t="n">
        <f aca="false">OphrsIn!Z266/LinhrsIn!Z267</f>
        <v>0.935892087331386</v>
      </c>
      <c r="AA267" s="70" t="n">
        <f aca="false">OphrsIn!AA266/LinhrsIn!AA267</f>
        <v>0.9775</v>
      </c>
      <c r="AB267" s="70" t="n">
        <f aca="false">OphrsIn!AB266/LinhrsIn!AB267</f>
        <v>0.9959661153691</v>
      </c>
      <c r="AC267" s="70" t="n">
        <f aca="false">IF(LinhrsIn!AC267&gt;0,OphrsIn!AC266/LinhrsIn!AC267,0)</f>
        <v>0.99986559139785</v>
      </c>
      <c r="AD267" s="70" t="n">
        <f aca="false">IF(LinhrsIn!AD267&gt;0,OphrsIn!AD266/LinhrsIn!AD267,0)</f>
        <v>0.934853905784138</v>
      </c>
      <c r="AE267" s="70" t="n">
        <f aca="false">IF(LinhrsIn!AE267&gt;0,OphrsIn!AE266/LinhrsIn!AE267,0)</f>
        <v>0.979402696408629</v>
      </c>
      <c r="AF267" s="70"/>
      <c r="AG267" s="70"/>
      <c r="AH267" s="70"/>
      <c r="AI267" s="70"/>
      <c r="AJ267" s="70"/>
      <c r="AK267" s="70"/>
      <c r="AL267" s="70"/>
      <c r="AM267" s="70"/>
      <c r="AN267" s="70"/>
      <c r="AO267" s="70" t="n">
        <f aca="false">AVERAGE(E267:P267)</f>
        <v>0.924789458164799</v>
      </c>
      <c r="AP267" s="70" t="n">
        <f aca="false">AVERAGE(Q267:AB267)</f>
        <v>0.9622631653631</v>
      </c>
      <c r="AQ267" s="70" t="n">
        <f aca="false">AVERAGE(AC267:AN267)</f>
        <v>0.971374064530206</v>
      </c>
      <c r="AR267" s="70" t="n">
        <f aca="false">AVERAGE(E267:G267)</f>
        <v>0.924220061378674</v>
      </c>
      <c r="AS267" s="70" t="n">
        <f aca="false">AVERAGE(H267:J267)</f>
        <v>0.851864575389796</v>
      </c>
      <c r="AT267" s="70" t="n">
        <f aca="false">AVERAGE(K267:M267)</f>
        <v>0.994705322836952</v>
      </c>
      <c r="AU267" s="70" t="n">
        <f aca="false">AVERAGE(N267:P267)</f>
        <v>0.928367873053771</v>
      </c>
      <c r="AV267" s="70" t="n">
        <f aca="false">AVERAGE(Q267:S267)</f>
        <v>0.928808959003804</v>
      </c>
      <c r="AW267" s="70" t="n">
        <f aca="false">AVERAGE(T267:V267)</f>
        <v>0.997351419531767</v>
      </c>
      <c r="AX267" s="70" t="n">
        <f aca="false">AVERAGE(W267:Y267)</f>
        <v>0.953106215349999</v>
      </c>
      <c r="AY267" s="70" t="n">
        <f aca="false">AVERAGE(Z267:AB267)</f>
        <v>0.969786067566829</v>
      </c>
      <c r="AZ267" s="70" t="n">
        <f aca="false">AVERAGE(AC267:AE267)</f>
        <v>0.971374064530206</v>
      </c>
    </row>
    <row r="268" customFormat="false" ht="12.75" hidden="true" customHeight="false" outlineLevel="0" collapsed="false">
      <c r="A268" s="69" t="s">
        <v>12</v>
      </c>
      <c r="B268" s="69" t="n">
        <v>1</v>
      </c>
      <c r="C268" s="69" t="n">
        <v>258</v>
      </c>
      <c r="D268" s="70" t="n">
        <f aca="false">OphrsIn!D267/LinhrsIn!D268</f>
        <v>0.921727395411606</v>
      </c>
      <c r="E268" s="70" t="n">
        <f aca="false">OphrsIn!E267/LinhrsIn!E268</f>
        <v>0.988700564971751</v>
      </c>
      <c r="F268" s="70" t="n">
        <f aca="false">OphrsIn!F267/LinhrsIn!F268</f>
        <v>0.939502802126742</v>
      </c>
      <c r="G268" s="70" t="n">
        <f aca="false">OphrsIn!G267/LinhrsIn!G268</f>
        <v>0.818616789908656</v>
      </c>
      <c r="H268" s="70" t="n">
        <f aca="false">OphrsIn!H267/LinhrsIn!H268</f>
        <v>0.685050798258346</v>
      </c>
      <c r="I268" s="70" t="n">
        <v>0.986421080935736</v>
      </c>
      <c r="J268" s="70" t="n">
        <f aca="false">OphrsIn!J267/LinhrsIn!J268</f>
        <v>0.946103625503542</v>
      </c>
      <c r="K268" s="70" t="n">
        <f aca="false">OphrsIn!K267/LinhrsIn!K268</f>
        <v>0.997309658326608</v>
      </c>
      <c r="L268" s="70" t="n">
        <f aca="false">OphrsIn!L267/LinhrsIn!L268</f>
        <v>0.999864718614719</v>
      </c>
      <c r="M268" s="70" t="n">
        <f aca="false">OphrsIn!M267/LinhrsIn!M268</f>
        <v>0.995824634655532</v>
      </c>
      <c r="N268" s="70" t="n">
        <f aca="false">OphrsIn!N267/LinhrsIn!N268</f>
        <v>0.988686868686869</v>
      </c>
      <c r="O268" s="70" t="n">
        <f aca="false">OphrsIn!O267/LinhrsIn!O268</f>
        <v>0.985527414416922</v>
      </c>
      <c r="P268" s="70" t="n">
        <f aca="false">OphrsIn!P267/LinhrsIn!P268</f>
        <v>0.987089833243679</v>
      </c>
      <c r="Q268" s="70" t="n">
        <f aca="false">OphrsIn!Q267/LinhrsIn!Q268</f>
        <v>0.973783275073945</v>
      </c>
      <c r="R268" s="70" t="n">
        <f aca="false">OphrsIn!R267/LinhrsIn!R268</f>
        <v>0.935931899641577</v>
      </c>
      <c r="S268" s="70" t="n">
        <f aca="false">OphrsIn!S267/LinhrsIn!S268</f>
        <v>0.995423956931359</v>
      </c>
      <c r="T268" s="70" t="n">
        <f aca="false">OphrsIn!T267/LinhrsIn!T268</f>
        <v>0.996233784349282</v>
      </c>
      <c r="U268" s="70" t="n">
        <f aca="false">OphrsIn!U267/LinhrsIn!U268</f>
        <v>0.952836544940035</v>
      </c>
      <c r="V268" s="70" t="n">
        <f aca="false">OphrsIn!V267/LinhrsIn!V268</f>
        <v>0.971563981042654</v>
      </c>
      <c r="W268" s="70" t="n">
        <f aca="false">OphrsIn!W267/LinhrsIn!W268</f>
        <v>0.997295104138491</v>
      </c>
      <c r="X268" s="70" t="n">
        <f aca="false">OphrsIn!X267/LinhrsIn!X268</f>
        <v>0.992460958535272</v>
      </c>
      <c r="Y268" s="70" t="n">
        <f aca="false">OphrsIn!Y267/LinhrsIn!Y268</f>
        <v>0.997632971317182</v>
      </c>
      <c r="Z268" s="70" t="n">
        <f aca="false">OphrsIn!Z267/LinhrsIn!Z268</f>
        <v>0.947559499798306</v>
      </c>
      <c r="AA268" s="70" t="n">
        <f aca="false">OphrsIn!AA267/LinhrsIn!AA268</f>
        <v>0.378299527646569</v>
      </c>
      <c r="AB268" s="70" t="n">
        <f aca="false">OphrsIn!AB267/LinhrsIn!AB268</f>
        <v>0.946752722872126</v>
      </c>
      <c r="AC268" s="70" t="n">
        <f aca="false">IF(LinhrsIn!AC268&gt;0,OphrsIn!AC267/LinhrsIn!AC268,0)</f>
        <v>1</v>
      </c>
      <c r="AD268" s="70" t="n">
        <f aca="false">IF(LinhrsIn!AD268&gt;0,OphrsIn!AD267/LinhrsIn!AD268,0)</f>
        <v>0.997319034852547</v>
      </c>
      <c r="AE268" s="70" t="n">
        <f aca="false">IF(LinhrsIn!AE268&gt;0,OphrsIn!AE267/LinhrsIn!AE268,0)</f>
        <v>0.977362957154418</v>
      </c>
      <c r="AF268" s="70"/>
      <c r="AG268" s="70"/>
      <c r="AH268" s="70"/>
      <c r="AI268" s="70"/>
      <c r="AJ268" s="70"/>
      <c r="AK268" s="70"/>
      <c r="AL268" s="70"/>
      <c r="AM268" s="70"/>
      <c r="AN268" s="70"/>
      <c r="AO268" s="70" t="n">
        <f aca="false">AVERAGE(E268:P268)</f>
        <v>0.943224899137425</v>
      </c>
      <c r="AP268" s="70" t="n">
        <f aca="false">AVERAGE(Q268:AB268)</f>
        <v>0.923814518857233</v>
      </c>
      <c r="AQ268" s="70" t="n">
        <f aca="false">AVERAGE(AC268:AN268)</f>
        <v>0.991560664002322</v>
      </c>
      <c r="AR268" s="70" t="n">
        <f aca="false">AVERAGE(E268:G268)</f>
        <v>0.915606719002383</v>
      </c>
      <c r="AS268" s="70" t="n">
        <f aca="false">AVERAGE(H268:J268)</f>
        <v>0.872525168232541</v>
      </c>
      <c r="AT268" s="70" t="n">
        <f aca="false">AVERAGE(K268:M268)</f>
        <v>0.997666337198953</v>
      </c>
      <c r="AU268" s="70" t="n">
        <f aca="false">AVERAGE(N268:P268)</f>
        <v>0.987101372115823</v>
      </c>
      <c r="AV268" s="70" t="n">
        <f aca="false">AVERAGE(Q268:S268)</f>
        <v>0.96837971054896</v>
      </c>
      <c r="AW268" s="70" t="n">
        <f aca="false">AVERAGE(T268:V268)</f>
        <v>0.973544770110657</v>
      </c>
      <c r="AX268" s="70" t="n">
        <f aca="false">AVERAGE(W268:Y268)</f>
        <v>0.995796344663648</v>
      </c>
      <c r="AY268" s="70" t="n">
        <f aca="false">AVERAGE(Z268:AB268)</f>
        <v>0.757537250105667</v>
      </c>
      <c r="AZ268" s="70" t="n">
        <f aca="false">AVERAGE(AC268:AE268)</f>
        <v>0.991560664002322</v>
      </c>
    </row>
    <row r="269" customFormat="false" ht="12.75" hidden="true" customHeight="false" outlineLevel="0" collapsed="false">
      <c r="A269" s="69" t="s">
        <v>12</v>
      </c>
      <c r="B269" s="69" t="n">
        <v>1</v>
      </c>
      <c r="C269" s="69" t="n">
        <v>259</v>
      </c>
      <c r="D269" s="70" t="n">
        <f aca="false">OphrsIn!D268/LinhrsIn!D269</f>
        <v>0.611525423728814</v>
      </c>
      <c r="E269" s="70" t="n">
        <f aca="false">OphrsIn!E268/LinhrsIn!E269</f>
        <v>0.983870967741936</v>
      </c>
      <c r="F269" s="70" t="n">
        <f aca="false">OphrsIn!F268/LinhrsIn!F269</f>
        <v>0.975230414746544</v>
      </c>
      <c r="G269" s="70" t="n">
        <f aca="false">OphrsIn!G268/LinhrsIn!G269</f>
        <v>0.770378713219766</v>
      </c>
      <c r="H269" s="70" t="n">
        <f aca="false">OphrsIn!H268/LinhrsIn!H269</f>
        <v>0.75</v>
      </c>
      <c r="I269" s="70" t="n">
        <v>0.987765528367841</v>
      </c>
      <c r="J269" s="70" t="n">
        <f aca="false">OphrsIn!J268/LinhrsIn!J269</f>
        <v>0.99930545909154</v>
      </c>
      <c r="K269" s="70" t="n">
        <f aca="false">OphrsIn!K268/LinhrsIn!K269</f>
        <v>0.990502035278155</v>
      </c>
      <c r="L269" s="70" t="n">
        <f aca="false">OphrsIn!L268/LinhrsIn!L269</f>
        <v>1.00027019724399</v>
      </c>
      <c r="M269" s="70" t="n">
        <f aca="false">OphrsIn!M268/LinhrsIn!M269</f>
        <v>0.995824634655532</v>
      </c>
      <c r="N269" s="70" t="n">
        <f aca="false">OphrsIn!N268/LinhrsIn!N269</f>
        <v>0.999461352006464</v>
      </c>
      <c r="O269" s="70" t="n">
        <f aca="false">OphrsIn!O268/LinhrsIn!O269</f>
        <v>0.833797327394209</v>
      </c>
      <c r="P269" s="70" t="n">
        <f aca="false">OphrsIn!P268/LinhrsIn!P269</f>
        <v>0.885199623605323</v>
      </c>
      <c r="Q269" s="70" t="n">
        <f aca="false">OphrsIn!Q268/LinhrsIn!Q269</f>
        <v>0.991258741258741</v>
      </c>
      <c r="R269" s="70" t="n">
        <f aca="false">OphrsIn!R268/LinhrsIn!R269</f>
        <v>0.967977360738755</v>
      </c>
      <c r="S269" s="70" t="n">
        <f aca="false">OphrsIn!S268/LinhrsIn!S269</f>
        <v>0.997309296381004</v>
      </c>
      <c r="T269" s="70" t="n">
        <f aca="false">OphrsIn!T268/LinhrsIn!T269</f>
        <v>0.998744419642857</v>
      </c>
      <c r="U269" s="70" t="n">
        <f aca="false">OphrsIn!U268/LinhrsIn!U269</f>
        <v>0.998252218338263</v>
      </c>
      <c r="V269" s="70" t="n">
        <f aca="false">OphrsIn!V268/LinhrsIn!V269</f>
        <v>0.980264072272411</v>
      </c>
      <c r="W269" s="70" t="n">
        <f aca="false">OphrsIn!W268/LinhrsIn!W269</f>
        <v>0.996348390586963</v>
      </c>
      <c r="X269" s="70" t="n">
        <f aca="false">OphrsIn!X268/LinhrsIn!X269</f>
        <v>0.992061356297094</v>
      </c>
      <c r="Y269" s="70" t="n">
        <f aca="false">OphrsIn!Y268/LinhrsIn!Y269</f>
        <v>0.988025619604567</v>
      </c>
      <c r="Z269" s="70" t="n">
        <f aca="false">OphrsIn!Z268/LinhrsIn!Z269</f>
        <v>0.991078669910787</v>
      </c>
      <c r="AA269" s="70" t="n">
        <f aca="false">OphrsIn!AA268/LinhrsIn!AA269</f>
        <v>0.979441589109599</v>
      </c>
      <c r="AB269" s="70" t="n">
        <f aca="false">OphrsIn!AB268/LinhrsIn!AB269</f>
        <v>0.987896718665949</v>
      </c>
      <c r="AC269" s="70" t="n">
        <f aca="false">IF(LinhrsIn!AC269&gt;0,OphrsIn!AC268/LinhrsIn!AC269,0)</f>
        <v>0.857777179763186</v>
      </c>
      <c r="AD269" s="70" t="n">
        <f aca="false">IF(LinhrsIn!AD269&gt;0,OphrsIn!AD268/LinhrsIn!AD269,0)</f>
        <v>0.94062360137252</v>
      </c>
      <c r="AE269" s="70" t="n">
        <f aca="false">IF(LinhrsIn!AE269&gt;0,OphrsIn!AE268/LinhrsIn!AE269,0)</f>
        <v>0.979814401187072</v>
      </c>
      <c r="AF269" s="70"/>
      <c r="AG269" s="70"/>
      <c r="AH269" s="70"/>
      <c r="AI269" s="70"/>
      <c r="AJ269" s="70"/>
      <c r="AK269" s="70"/>
      <c r="AL269" s="70"/>
      <c r="AM269" s="70"/>
      <c r="AN269" s="70"/>
      <c r="AO269" s="70" t="n">
        <f aca="false">AVERAGE(E269:P269)</f>
        <v>0.930967187779275</v>
      </c>
      <c r="AP269" s="70" t="n">
        <f aca="false">AVERAGE(Q269:AB269)</f>
        <v>0.989054871067249</v>
      </c>
      <c r="AQ269" s="70" t="n">
        <f aca="false">AVERAGE(AC269:AN269)</f>
        <v>0.926071727440926</v>
      </c>
      <c r="AR269" s="70" t="n">
        <f aca="false">AVERAGE(E269:G269)</f>
        <v>0.909826698569415</v>
      </c>
      <c r="AS269" s="70" t="n">
        <f aca="false">AVERAGE(H269:J269)</f>
        <v>0.912356995819794</v>
      </c>
      <c r="AT269" s="70" t="n">
        <f aca="false">AVERAGE(K269:M269)</f>
        <v>0.995532289059225</v>
      </c>
      <c r="AU269" s="70" t="n">
        <f aca="false">AVERAGE(N269:P269)</f>
        <v>0.906152767668666</v>
      </c>
      <c r="AV269" s="70" t="n">
        <f aca="false">AVERAGE(Q269:S269)</f>
        <v>0.985515132792833</v>
      </c>
      <c r="AW269" s="70" t="n">
        <f aca="false">AVERAGE(T269:V269)</f>
        <v>0.992420236751177</v>
      </c>
      <c r="AX269" s="70" t="n">
        <f aca="false">AVERAGE(W269:Y269)</f>
        <v>0.992145122162874</v>
      </c>
      <c r="AY269" s="70" t="n">
        <f aca="false">AVERAGE(Z269:AB269)</f>
        <v>0.986138992562112</v>
      </c>
      <c r="AZ269" s="70" t="n">
        <f aca="false">AVERAGE(AC269:AE269)</f>
        <v>0.926071727440926</v>
      </c>
    </row>
    <row r="270" customFormat="false" ht="12.75" hidden="true" customHeight="false" outlineLevel="0" collapsed="false"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W270" s="28"/>
    </row>
    <row r="271" customFormat="false" ht="12.75" hidden="true" customHeight="false" outlineLevel="0" collapsed="false">
      <c r="A271" s="69" t="s">
        <v>12</v>
      </c>
      <c r="B271" s="69" t="s">
        <v>28</v>
      </c>
      <c r="C271" s="69" t="s">
        <v>66</v>
      </c>
      <c r="D271" s="70" t="n">
        <f aca="false">AVERAGE(D118:D269)</f>
        <v>0.873330876057262</v>
      </c>
      <c r="E271" s="70" t="n">
        <f aca="false">AVERAGE(E118:E269)</f>
        <v>0.936023743308301</v>
      </c>
      <c r="F271" s="70" t="n">
        <f aca="false">AVERAGE(F118:F269)</f>
        <v>0.946106575631866</v>
      </c>
      <c r="G271" s="70" t="n">
        <f aca="false">AVERAGE(G118:G269)</f>
        <v>0.929880568735589</v>
      </c>
      <c r="H271" s="70" t="n">
        <f aca="false">AVERAGE(H118:H269)</f>
        <v>0.850816684092742</v>
      </c>
      <c r="I271" s="70" t="n">
        <f aca="false">AVERAGE(I118:I269)</f>
        <v>0.911542894800719</v>
      </c>
      <c r="J271" s="70" t="n">
        <f aca="false">AVERAGE(J118:J269)</f>
        <v>0.931425770711847</v>
      </c>
      <c r="K271" s="70" t="n">
        <f aca="false">AVERAGE(K118:K269)</f>
        <v>0.956767625979283</v>
      </c>
      <c r="L271" s="70" t="n">
        <f aca="false">AVERAGE(L118:L269)</f>
        <v>0.961606246351953</v>
      </c>
      <c r="M271" s="70" t="n">
        <f aca="false">AVERAGE(M118:M269)</f>
        <v>0.980687693791176</v>
      </c>
      <c r="N271" s="70" t="n">
        <f aca="false">AVERAGE(N118:N269)</f>
        <v>0.972529485653656</v>
      </c>
      <c r="O271" s="70" t="n">
        <f aca="false">AVERAGE(O118:O269)</f>
        <v>0.947020506027457</v>
      </c>
      <c r="P271" s="70" t="n">
        <f aca="false">AVERAGE(P118:P269)</f>
        <v>0.885634066326116</v>
      </c>
      <c r="Q271" s="70" t="n">
        <f aca="false">AVERAGE(Q118:Q269)</f>
        <v>0.882690543260138</v>
      </c>
      <c r="R271" s="70" t="n">
        <f aca="false">AVERAGE(R118:R269)</f>
        <v>0.830084780408824</v>
      </c>
      <c r="S271" s="70" t="n">
        <f aca="false">AVERAGE(S118:S269)</f>
        <v>0.913407036250496</v>
      </c>
      <c r="T271" s="70" t="n">
        <f aca="false">AVERAGE(T118:T269)</f>
        <v>0.937367279770908</v>
      </c>
      <c r="U271" s="70" t="n">
        <f aca="false">AVERAGE(U118:U269)</f>
        <v>0.928239770761551</v>
      </c>
      <c r="V271" s="70" t="n">
        <f aca="false">AVERAGE(V118:V269)</f>
        <v>0.929697353359645</v>
      </c>
      <c r="W271" s="70" t="n">
        <f aca="false">AVERAGE(W118:W269)</f>
        <v>0.928234378923275</v>
      </c>
      <c r="X271" s="70" t="n">
        <f aca="false">AVERAGE(X118:X219,X222:X269)</f>
        <v>0.921664709793631</v>
      </c>
      <c r="Y271" s="70" t="n">
        <f aca="false">AVERAGE(Y118:Y219,Y222:Y269)</f>
        <v>0.918893945025321</v>
      </c>
      <c r="Z271" s="70" t="n">
        <f aca="false">AVERAGE(Z118:Z219,Z222:Z269)</f>
        <v>0.925689969688278</v>
      </c>
      <c r="AA271" s="70" t="n">
        <f aca="false">AVERAGE(AA118:AA219,AA222:AA269)</f>
        <v>0.93523856176052</v>
      </c>
      <c r="AB271" s="70" t="n">
        <f aca="false">AVERAGE(AB118:AB219,AB222:AB269)</f>
        <v>0.94500535404054</v>
      </c>
      <c r="AC271" s="70" t="n">
        <f aca="false">AVERAGE(AC118:AC219,AC222:AC269)</f>
        <v>0.950997203180111</v>
      </c>
      <c r="AD271" s="70" t="n">
        <f aca="false">AVERAGE(AD118:AD219,AD222:AD269)</f>
        <v>0.958746374168213</v>
      </c>
      <c r="AE271" s="70" t="n">
        <f aca="false">AVERAGE(AE118:AE219,AE222:AE269)</f>
        <v>0.942598278737909</v>
      </c>
      <c r="AF271" s="70"/>
      <c r="AG271" s="70"/>
      <c r="AH271" s="70"/>
      <c r="AI271" s="70"/>
      <c r="AJ271" s="70"/>
      <c r="AK271" s="70"/>
      <c r="AL271" s="70"/>
      <c r="AM271" s="70"/>
      <c r="AN271" s="70"/>
      <c r="AO271" s="70" t="n">
        <f aca="false">AVERAGE(AO118:AO219,AO222:AO269)</f>
        <v>0.933678831787442</v>
      </c>
      <c r="AP271" s="70" t="n">
        <f aca="false">AVERAGE(AP118:AP219,AP222:AP269)</f>
        <v>0.916138771928361</v>
      </c>
      <c r="AQ271" s="70" t="n">
        <f aca="false">AVERAGE(AQ118:AQ219,AQ222:AQ269)</f>
        <v>0.950780618695411</v>
      </c>
      <c r="AR271" s="70" t="n">
        <f aca="false">AVERAGE(AR118:AR219,AR222:AR269)</f>
        <v>0.936681655286383</v>
      </c>
      <c r="AS271" s="70" t="n">
        <f aca="false">AVERAGE(AS118:AS219,AS222:AS269)</f>
        <v>0.897095978784061</v>
      </c>
      <c r="AT271" s="70" t="n">
        <f aca="false">AVERAGE(AT118:AT219,AT222:AT269)</f>
        <v>0.966361305091285</v>
      </c>
      <c r="AU271" s="70" t="n">
        <f aca="false">AVERAGE(AU118:AU219,AU222:AU269)</f>
        <v>0.934576387988038</v>
      </c>
      <c r="AV271" s="70" t="n">
        <f aca="false">AVERAGE(AV118:AV219,AV222:AV269)</f>
        <v>0.87533339821739</v>
      </c>
      <c r="AW271" s="70" t="n">
        <f aca="false">AVERAGE(AW118:AW219,AW222:AW269)</f>
        <v>0.931246775478349</v>
      </c>
      <c r="AX271" s="70" t="n">
        <f aca="false">AVERAGE(AX118:AX219,AX222:AX269)</f>
        <v>0.922663618854592</v>
      </c>
      <c r="AY271" s="70" t="n">
        <f aca="false">AVERAGE(AY118:AY219,AY222:AY269)</f>
        <v>0.935311295163113</v>
      </c>
      <c r="AZ271" s="70" t="n">
        <f aca="false">AVERAGE(AC271:AE271)</f>
        <v>0.950780618695411</v>
      </c>
    </row>
    <row r="272" customFormat="false" ht="12.75" hidden="false" customHeight="false" outlineLevel="0" collapsed="false">
      <c r="A272" s="69" t="s">
        <v>27</v>
      </c>
      <c r="B272" s="69" t="s">
        <v>28</v>
      </c>
      <c r="C272" s="69" t="s">
        <v>66</v>
      </c>
      <c r="D272" s="70" t="n">
        <f aca="false">AVERAGE(D11:D117)</f>
        <v>0.96748038669669</v>
      </c>
      <c r="E272" s="70" t="n">
        <f aca="false">AVERAGE(E11:E117)</f>
        <v>0.971092475440189</v>
      </c>
      <c r="F272" s="70" t="n">
        <f aca="false">AVERAGE(F11:F117)</f>
        <v>0.950191690906312</v>
      </c>
      <c r="G272" s="70" t="n">
        <f aca="false">AVERAGE(G11:G117)</f>
        <v>0.961416535822838</v>
      </c>
      <c r="H272" s="70" t="n">
        <f aca="false">AVERAGE(H11:H117)</f>
        <v>0.954674493266009</v>
      </c>
      <c r="I272" s="70" t="n">
        <f aca="false">AVERAGE(I11:I117)</f>
        <v>0.919273125500829</v>
      </c>
      <c r="J272" s="70" t="n">
        <f aca="false">AVERAGE(J11:J117)</f>
        <v>0.946974675226935</v>
      </c>
      <c r="K272" s="70" t="n">
        <f aca="false">AVERAGE(K11:K117)</f>
        <v>0.950929741605427</v>
      </c>
      <c r="L272" s="70" t="n">
        <f aca="false">AVERAGE(L11:L117)</f>
        <v>0.938962322918569</v>
      </c>
      <c r="M272" s="70" t="n">
        <f aca="false">AVERAGE(M11:M117)</f>
        <v>0.982303150733275</v>
      </c>
      <c r="N272" s="70" t="n">
        <f aca="false">AVERAGE(N11:N117)</f>
        <v>0.993593832731872</v>
      </c>
      <c r="O272" s="70" t="n">
        <f aca="false">AVERAGE(O11:O117)</f>
        <v>0.960040713991194</v>
      </c>
      <c r="P272" s="70" t="n">
        <f aca="false">AVERAGE(P11:P117)</f>
        <v>0.910097602623337</v>
      </c>
      <c r="Q272" s="70" t="n">
        <f aca="false">AVERAGE(Q11:Q117)</f>
        <v>0.881153010098643</v>
      </c>
      <c r="R272" s="70" t="n">
        <f aca="false">AVERAGE(R11:R117)</f>
        <v>0.879413685948165</v>
      </c>
      <c r="S272" s="70" t="n">
        <f aca="false">AVERAGE(S11:S117)</f>
        <v>0.945518128811967</v>
      </c>
      <c r="T272" s="70" t="n">
        <f aca="false">AVERAGE(T11:T117)</f>
        <v>0.92842586178065</v>
      </c>
      <c r="U272" s="70" t="n">
        <f aca="false">AVERAGE(U11:U117)</f>
        <v>0.959809591368395</v>
      </c>
      <c r="V272" s="70" t="n">
        <f aca="false">AVERAGE(V11:V117)</f>
        <v>0.935125432142492</v>
      </c>
      <c r="W272" s="70" t="n">
        <f aca="false">AVERAGE(W11:W117)</f>
        <v>0.890262241130051</v>
      </c>
      <c r="X272" s="70" t="n">
        <f aca="false">AVERAGE(X11:X117)</f>
        <v>0.906313667901888</v>
      </c>
      <c r="Y272" s="70" t="n">
        <f aca="false">AVERAGE(Y11:Y117)</f>
        <v>0.887482526777049</v>
      </c>
      <c r="Z272" s="70" t="n">
        <f aca="false">AVERAGE(Z11:Z117)</f>
        <v>0.893324009247046</v>
      </c>
      <c r="AA272" s="70" t="n">
        <f aca="false">AVERAGE(AA11:AA117)</f>
        <v>0.926961425477457</v>
      </c>
      <c r="AB272" s="70" t="n">
        <f aca="false">AVERAGE(AB11:AB117)</f>
        <v>0.946645093948277</v>
      </c>
      <c r="AC272" s="70" t="n">
        <f aca="false">AVERAGE(AC11:AC117)</f>
        <v>0.92324232997599</v>
      </c>
      <c r="AD272" s="70" t="n">
        <f aca="false">AVERAGE(AD11:AD117)</f>
        <v>0.962802927515052</v>
      </c>
      <c r="AE272" s="70" t="n">
        <f aca="false">AVERAGE(AE11:AE117)</f>
        <v>0.954210556573826</v>
      </c>
      <c r="AF272" s="70"/>
      <c r="AG272" s="70"/>
      <c r="AH272" s="70"/>
      <c r="AI272" s="70"/>
      <c r="AJ272" s="70"/>
      <c r="AK272" s="70"/>
      <c r="AL272" s="70"/>
      <c r="AM272" s="70"/>
      <c r="AN272" s="70"/>
      <c r="AO272" s="70" t="n">
        <f aca="false">AVERAGE(AO11:AO117)</f>
        <v>0.953295863397232</v>
      </c>
      <c r="AP272" s="70" t="n">
        <f aca="false">AVERAGE(AP11:AP117)</f>
        <v>0.915036222886007</v>
      </c>
      <c r="AQ272" s="70" t="n">
        <f aca="false">AVERAGE(AQ11:AQ117)</f>
        <v>0.946751938021623</v>
      </c>
      <c r="AR272" s="70" t="n">
        <f aca="false">AVERAGE(AR11:AR117)</f>
        <v>0.960900234056446</v>
      </c>
      <c r="AS272" s="70" t="n">
        <f aca="false">AVERAGE(AS11:AS117)</f>
        <v>0.940307431331258</v>
      </c>
      <c r="AT272" s="70" t="n">
        <f aca="false">AVERAGE(AT11:AT117)</f>
        <v>0.957398405085757</v>
      </c>
      <c r="AU272" s="70" t="n">
        <f aca="false">AVERAGE(AU11:AU117)</f>
        <v>0.954577383115468</v>
      </c>
      <c r="AV272" s="70" t="n">
        <f aca="false">AVERAGE(AV11:AV117)</f>
        <v>0.902028274952925</v>
      </c>
      <c r="AW272" s="70" t="n">
        <f aca="false">AVERAGE(T272:V272)</f>
        <v>0.941120295097179</v>
      </c>
      <c r="AX272" s="70" t="n">
        <f aca="false">AVERAGE(W272:Y272)</f>
        <v>0.894686145269663</v>
      </c>
      <c r="AY272" s="70" t="n">
        <f aca="false">AVERAGE(Z272:AB272)</f>
        <v>0.92231017622426</v>
      </c>
      <c r="AZ272" s="70" t="n">
        <f aca="false">AVERAGE(AC272:AE272)</f>
        <v>0.946751938021623</v>
      </c>
    </row>
    <row r="273" customFormat="false" ht="12.75" hidden="true" customHeight="false" outlineLevel="0" collapsed="false">
      <c r="A273" s="7" t="s">
        <v>14</v>
      </c>
      <c r="D273" s="28" t="n">
        <f aca="false">AVERAGE(D220:D221)</f>
        <v>0.956432067306763</v>
      </c>
      <c r="E273" s="28" t="n">
        <f aca="false">AVERAGE(E220:E221)</f>
        <v>0.965120886435482</v>
      </c>
      <c r="F273" s="28" t="n">
        <f aca="false">AVERAGE(F220:F221)</f>
        <v>0.997986438435459</v>
      </c>
      <c r="G273" s="28"/>
      <c r="H273" s="28"/>
      <c r="I273" s="28"/>
      <c r="J273" s="28"/>
      <c r="X273" s="70" t="n">
        <f aca="false">AVERAGE(X121:X220)</f>
        <v>0.9172979114049</v>
      </c>
      <c r="Y273" s="70" t="n">
        <f aca="false">AVERAGE(Y121:Y220)</f>
        <v>0.924197143542485</v>
      </c>
      <c r="Z273" s="70" t="n">
        <f aca="false">AVERAGE(Z121:Z220)</f>
        <v>0.933103931669318</v>
      </c>
      <c r="AA273" s="70" t="n">
        <f aca="false">AVERAGE(AA121:AA220)</f>
        <v>0.94997804477142</v>
      </c>
      <c r="AB273" s="70" t="n">
        <f aca="false">AVERAGE(AB121:AB220)</f>
        <v>0.961091667019261</v>
      </c>
      <c r="AC273" s="70" t="n">
        <f aca="false">AVERAGE(AC121:AC220)</f>
        <v>0.966593055927856</v>
      </c>
      <c r="AD273" s="70" t="n">
        <f aca="false">AVERAGE(AD121:AD220)</f>
        <v>0.966431318410062</v>
      </c>
      <c r="AE273" s="70" t="n">
        <f aca="false">AVERAGE(AE121:AE220)</f>
        <v>0.950388656974553</v>
      </c>
      <c r="AF273" s="70"/>
      <c r="AG273" s="70"/>
      <c r="AH273" s="70"/>
      <c r="AI273" s="70"/>
      <c r="AJ273" s="70"/>
      <c r="AK273" s="70"/>
      <c r="AL273" s="70"/>
      <c r="AM273" s="70"/>
      <c r="AN273" s="70"/>
      <c r="AO273" s="70" t="n">
        <f aca="false">AVERAGE(AO121:AO220)</f>
        <v>0.932516553898217</v>
      </c>
      <c r="AP273" s="70" t="n">
        <f aca="false">AVERAGE(AP121:AP220)</f>
        <v>0.92051769853731</v>
      </c>
      <c r="AQ273" s="70" t="n">
        <f aca="false">AVERAGE(AQ121:AQ220)</f>
        <v>0.961137677104157</v>
      </c>
      <c r="AR273" s="70" t="n">
        <f aca="false">AVERAGE(AR121:AR220)</f>
        <v>0.942037360646063</v>
      </c>
      <c r="AS273" s="70" t="n">
        <f aca="false">AVERAGE(AS121:AS220)</f>
        <v>0.898398938360216</v>
      </c>
      <c r="AT273" s="70" t="n">
        <f aca="false">AVERAGE(AT121:AT220)</f>
        <v>0.960798452310809</v>
      </c>
      <c r="AU273" s="70" t="n">
        <f aca="false">AVERAGE(AU121:AU220)</f>
        <v>0.92883146427578</v>
      </c>
      <c r="AV273" s="70" t="n">
        <f aca="false">AVERAGE(AV121:AV220)</f>
        <v>0.874667355322453</v>
      </c>
      <c r="AW273" s="70" t="n">
        <f aca="false">AVERAGE(AW121:AW220)</f>
        <v>0.936043935676178</v>
      </c>
      <c r="AX273" s="70" t="n">
        <f aca="false">AVERAGE(AX121:AX220)</f>
        <v>0.923301621997277</v>
      </c>
      <c r="AY273" s="70" t="n">
        <f aca="false">AVERAGE(AY121:AY220)</f>
        <v>0.948057881153333</v>
      </c>
      <c r="AZ273" s="70" t="n">
        <f aca="false">AVERAGE(AC273:AE273)</f>
        <v>0.961137677104157</v>
      </c>
    </row>
    <row r="274" customFormat="false" ht="12.75" hidden="false" customHeight="false" outlineLevel="0" collapsed="false">
      <c r="D274" s="17"/>
      <c r="E274" s="17"/>
      <c r="F274" s="17"/>
      <c r="G274" s="17"/>
      <c r="H274" s="17"/>
      <c r="I274" s="17"/>
    </row>
    <row r="275" customFormat="false" ht="12.75" hidden="true" customHeight="false" outlineLevel="0" collapsed="false">
      <c r="B275" s="7" t="s">
        <v>58</v>
      </c>
      <c r="D275" s="28" t="n">
        <f aca="false">AVERAGE(D220:D260)</f>
        <v>0.929823215153741</v>
      </c>
      <c r="E275" s="28" t="n">
        <f aca="false">AVERAGE(E220:E260)</f>
        <v>0.956465202708206</v>
      </c>
      <c r="F275" s="28" t="n">
        <f aca="false">AVERAGE(F220:F260)</f>
        <v>0.94251502791114</v>
      </c>
      <c r="G275" s="28" t="n">
        <f aca="false">AVERAGE(G220:G260)</f>
        <v>0.912746900741724</v>
      </c>
      <c r="H275" s="28" t="n">
        <f aca="false">AVERAGE(H220:H260)</f>
        <v>0.801418518891941</v>
      </c>
      <c r="I275" s="28" t="n">
        <f aca="false">AVERAGE(I220:I260)</f>
        <v>0.915075431496689</v>
      </c>
      <c r="J275" s="28" t="n">
        <f aca="false">AVERAGE(J220:J260)</f>
        <v>0.937570020284439</v>
      </c>
      <c r="K275" s="28" t="n">
        <f aca="false">AVERAGE(K220:K260)</f>
        <v>0.957227634555133</v>
      </c>
      <c r="L275" s="28" t="n">
        <f aca="false">AVERAGE(L220:L260)</f>
        <v>0.974694381630214</v>
      </c>
      <c r="M275" s="28" t="n">
        <f aca="false">AVERAGE(M220:M260)</f>
        <v>0.985469212364538</v>
      </c>
      <c r="N275" s="28" t="n">
        <f aca="false">AVERAGE(N220:N260)</f>
        <v>0.981441612060667</v>
      </c>
    </row>
    <row r="277" customFormat="false" ht="12.75" hidden="false" customHeight="false" outlineLevel="0" collapsed="false">
      <c r="K277" s="28"/>
    </row>
  </sheetData>
  <conditionalFormatting sqref="AA11:AB269">
    <cfRule type="cellIs" priority="2" operator="greaterThan" aboveAverage="0" equalAverage="0" bottom="0" percent="0" rank="0" text="" dxfId="1">
      <formula>1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5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W272"/>
  <sheetViews>
    <sheetView showFormulas="false" showGridLines="tru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A4" activeCellId="0" sqref="A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7" width="13.85"/>
    <col collapsed="false" customWidth="true" hidden="false" outlineLevel="0" max="3" min="2" style="7" width="9.14"/>
    <col collapsed="false" customWidth="true" hidden="true" outlineLevel="0" max="10" min="4" style="0" width="9.14"/>
    <col collapsed="false" customWidth="true" hidden="true" outlineLevel="0" max="11" min="11" style="0" width="8.28"/>
    <col collapsed="false" customWidth="true" hidden="true" outlineLevel="0" max="16" min="12" style="0" width="9.14"/>
    <col collapsed="false" customWidth="true" hidden="true" outlineLevel="0" max="17" min="17" style="0" width="10.28"/>
    <col collapsed="false" customWidth="true" hidden="true" outlineLevel="0" max="21" min="18" style="0" width="9.14"/>
    <col collapsed="false" customWidth="true" hidden="true" outlineLevel="0" max="22" min="22" style="0" width="11.13"/>
    <col collapsed="false" customWidth="true" hidden="true" outlineLevel="0" max="23" min="23" style="0" width="11.28"/>
    <col collapsed="false" customWidth="true" hidden="true" outlineLevel="0" max="24" min="24" style="0" width="9.14"/>
    <col collapsed="false" customWidth="false" hidden="true" outlineLevel="0" max="25" min="25" style="0" width="9.06"/>
    <col collapsed="false" customWidth="true" hidden="true" outlineLevel="0" max="26" min="26" style="0" width="12.42"/>
    <col collapsed="false" customWidth="true" hidden="true" outlineLevel="0" max="27" min="27" style="0" width="10.41"/>
    <col collapsed="false" customWidth="false" hidden="true" outlineLevel="0" max="28" min="28" style="0" width="9.06"/>
    <col collapsed="false" customWidth="false" hidden="true" outlineLevel="0" max="40" min="32" style="0" width="9.06"/>
    <col collapsed="false" customWidth="true" hidden="true" outlineLevel="0" max="41" min="41" style="0" width="11.99"/>
    <col collapsed="false" customWidth="true" hidden="false" outlineLevel="0" max="42" min="42" style="0" width="11.99"/>
    <col collapsed="false" customWidth="true" hidden="true" outlineLevel="0" max="44" min="43" style="0" width="9.14"/>
    <col collapsed="false" customWidth="false" hidden="true" outlineLevel="0" max="45" min="45" style="0" width="9.06"/>
    <col collapsed="false" customWidth="true" hidden="true" outlineLevel="0" max="48" min="46" style="0" width="9.14"/>
  </cols>
  <sheetData>
    <row r="1" customFormat="false" ht="12.75" hidden="true" customHeight="false" outlineLevel="0" collapsed="false">
      <c r="A1" s="54" t="s">
        <v>105</v>
      </c>
      <c r="B1" s="7" t="n">
        <v>4</v>
      </c>
    </row>
    <row r="2" customFormat="false" ht="12.75" hidden="true" customHeight="false" outlineLevel="0" collapsed="false">
      <c r="A2" s="54"/>
    </row>
    <row r="3" customFormat="false" ht="12.75" hidden="true" customHeight="false" outlineLevel="0" collapsed="false">
      <c r="A3" s="54" t="s">
        <v>106</v>
      </c>
    </row>
    <row r="4" customFormat="false" ht="12.75" hidden="false" customHeight="false" outlineLevel="0" collapsed="false">
      <c r="A4" s="54"/>
    </row>
    <row r="5" customFormat="false" ht="20.25" hidden="false" customHeight="false" outlineLevel="0" collapsed="false">
      <c r="A5" s="66" t="s">
        <v>107</v>
      </c>
    </row>
    <row r="6" customFormat="false" ht="20.25" hidden="false" customHeight="false" outlineLevel="0" collapsed="false">
      <c r="A6" s="66" t="s">
        <v>108</v>
      </c>
    </row>
    <row r="7" customFormat="false" ht="12.75" hidden="false" customHeight="false" outlineLevel="0" collapsed="false">
      <c r="D7" s="0" t="n">
        <v>1999</v>
      </c>
    </row>
    <row r="8" customFormat="false" ht="12.75" hidden="false" customHeight="false" outlineLevel="0" collapsed="false">
      <c r="D8" s="0" t="s">
        <v>15</v>
      </c>
      <c r="E8" s="67" t="n">
        <v>2000</v>
      </c>
      <c r="F8" s="67" t="n">
        <v>2000</v>
      </c>
      <c r="G8" s="67" t="n">
        <v>2000</v>
      </c>
      <c r="H8" s="67" t="n">
        <v>2000</v>
      </c>
      <c r="I8" s="67" t="n">
        <v>2000</v>
      </c>
      <c r="J8" s="67" t="n">
        <v>2000</v>
      </c>
      <c r="K8" s="67" t="n">
        <v>2000</v>
      </c>
      <c r="L8" s="67" t="n">
        <v>2000</v>
      </c>
      <c r="M8" s="67" t="n">
        <v>2000</v>
      </c>
      <c r="N8" s="67" t="n">
        <v>2000</v>
      </c>
      <c r="O8" s="67" t="n">
        <v>2000</v>
      </c>
      <c r="P8" s="67" t="n">
        <v>2000</v>
      </c>
      <c r="Q8" s="67" t="n">
        <v>2001</v>
      </c>
      <c r="R8" s="67" t="n">
        <v>2001</v>
      </c>
      <c r="S8" s="67" t="n">
        <v>2001</v>
      </c>
      <c r="T8" s="67" t="n">
        <v>2001</v>
      </c>
      <c r="U8" s="67" t="n">
        <v>2001</v>
      </c>
      <c r="V8" s="67" t="n">
        <v>2001</v>
      </c>
      <c r="W8" s="67" t="n">
        <v>2001</v>
      </c>
      <c r="X8" s="67" t="n">
        <v>2001</v>
      </c>
      <c r="Y8" s="67" t="n">
        <v>2001</v>
      </c>
      <c r="Z8" s="67" t="n">
        <v>2001</v>
      </c>
      <c r="AA8" s="67" t="n">
        <v>2001</v>
      </c>
      <c r="AB8" s="67" t="n">
        <v>2001</v>
      </c>
      <c r="AC8" s="67" t="n">
        <v>2002</v>
      </c>
      <c r="AD8" s="67" t="n">
        <v>2002</v>
      </c>
      <c r="AE8" s="67" t="n">
        <v>2002</v>
      </c>
      <c r="AF8" s="67" t="n">
        <v>2002</v>
      </c>
      <c r="AG8" s="67" t="n">
        <v>2002</v>
      </c>
      <c r="AH8" s="67" t="n">
        <v>2002</v>
      </c>
      <c r="AI8" s="67" t="n">
        <v>2002</v>
      </c>
      <c r="AJ8" s="67" t="n">
        <v>2002</v>
      </c>
      <c r="AK8" s="67" t="n">
        <v>2002</v>
      </c>
      <c r="AL8" s="67" t="n">
        <v>2002</v>
      </c>
      <c r="AM8" s="67" t="n">
        <v>2002</v>
      </c>
      <c r="AN8" s="67" t="n">
        <v>2002</v>
      </c>
      <c r="AO8" s="67" t="n">
        <v>2001</v>
      </c>
      <c r="AP8" s="67" t="n">
        <v>2002</v>
      </c>
      <c r="AQ8" s="67" t="n">
        <v>2000</v>
      </c>
      <c r="AR8" s="67" t="n">
        <v>2000</v>
      </c>
      <c r="AS8" s="67" t="n">
        <v>2001</v>
      </c>
      <c r="AT8" s="67" t="n">
        <v>2001</v>
      </c>
      <c r="AU8" s="67" t="n">
        <v>2001</v>
      </c>
      <c r="AV8" s="67" t="n">
        <v>2001</v>
      </c>
      <c r="AW8" s="67" t="n">
        <v>2002</v>
      </c>
    </row>
    <row r="9" customFormat="false" ht="12.75" hidden="false" customHeight="false" outlineLevel="0" collapsed="false">
      <c r="A9" s="69" t="s">
        <v>2</v>
      </c>
      <c r="B9" s="69" t="s">
        <v>3</v>
      </c>
      <c r="C9" s="69" t="s">
        <v>4</v>
      </c>
      <c r="D9" s="105"/>
      <c r="E9" s="69" t="s">
        <v>16</v>
      </c>
      <c r="F9" s="69" t="s">
        <v>17</v>
      </c>
      <c r="G9" s="69" t="s">
        <v>18</v>
      </c>
      <c r="H9" s="68" t="s">
        <v>19</v>
      </c>
      <c r="I9" s="68" t="s">
        <v>20</v>
      </c>
      <c r="J9" s="68" t="s">
        <v>21</v>
      </c>
      <c r="K9" s="68" t="s">
        <v>22</v>
      </c>
      <c r="L9" s="68" t="s">
        <v>23</v>
      </c>
      <c r="M9" s="68" t="s">
        <v>24</v>
      </c>
      <c r="N9" s="68" t="s">
        <v>25</v>
      </c>
      <c r="O9" s="68" t="s">
        <v>26</v>
      </c>
      <c r="P9" s="68" t="s">
        <v>15</v>
      </c>
      <c r="Q9" s="68" t="s">
        <v>16</v>
      </c>
      <c r="R9" s="68" t="s">
        <v>17</v>
      </c>
      <c r="S9" s="68" t="s">
        <v>18</v>
      </c>
      <c r="T9" s="68" t="s">
        <v>19</v>
      </c>
      <c r="U9" s="68" t="s">
        <v>20</v>
      </c>
      <c r="V9" s="68" t="s">
        <v>21</v>
      </c>
      <c r="W9" s="68" t="s">
        <v>22</v>
      </c>
      <c r="X9" s="68" t="s">
        <v>23</v>
      </c>
      <c r="Y9" s="68" t="s">
        <v>24</v>
      </c>
      <c r="Z9" s="68" t="s">
        <v>25</v>
      </c>
      <c r="AA9" s="68" t="s">
        <v>26</v>
      </c>
      <c r="AB9" s="68" t="s">
        <v>15</v>
      </c>
      <c r="AC9" s="68" t="s">
        <v>16</v>
      </c>
      <c r="AD9" s="68" t="s">
        <v>17</v>
      </c>
      <c r="AE9" s="68" t="s">
        <v>18</v>
      </c>
      <c r="AF9" s="68" t="s">
        <v>19</v>
      </c>
      <c r="AG9" s="68" t="s">
        <v>20</v>
      </c>
      <c r="AH9" s="68" t="s">
        <v>21</v>
      </c>
      <c r="AI9" s="68" t="s">
        <v>22</v>
      </c>
      <c r="AJ9" s="68" t="s">
        <v>23</v>
      </c>
      <c r="AK9" s="68" t="s">
        <v>24</v>
      </c>
      <c r="AL9" s="68" t="s">
        <v>25</v>
      </c>
      <c r="AM9" s="68" t="s">
        <v>26</v>
      </c>
      <c r="AN9" s="68" t="s">
        <v>15</v>
      </c>
      <c r="AO9" s="68" t="s">
        <v>61</v>
      </c>
      <c r="AP9" s="68" t="s">
        <v>61</v>
      </c>
      <c r="AQ9" s="68" t="s">
        <v>64</v>
      </c>
      <c r="AR9" s="68" t="s">
        <v>65</v>
      </c>
      <c r="AS9" s="68" t="s">
        <v>62</v>
      </c>
      <c r="AT9" s="68" t="s">
        <v>63</v>
      </c>
      <c r="AU9" s="68" t="s">
        <v>64</v>
      </c>
      <c r="AV9" s="68" t="s">
        <v>65</v>
      </c>
      <c r="AW9" s="68" t="s">
        <v>62</v>
      </c>
    </row>
    <row r="10" customFormat="false" ht="12.75" hidden="false" customHeight="false" outlineLevel="0" collapsed="false">
      <c r="A10" s="69" t="s">
        <v>27</v>
      </c>
      <c r="B10" s="69" t="n">
        <v>2</v>
      </c>
      <c r="C10" s="69" t="n">
        <v>1</v>
      </c>
      <c r="D10" s="70"/>
      <c r="E10" s="70"/>
      <c r="F10" s="70"/>
      <c r="G10" s="70"/>
      <c r="H10" s="70" t="n">
        <f aca="false">(EPCHrsIn!H11+MH)/LinhrsIn!H11</f>
        <v>0.95693248124479</v>
      </c>
      <c r="I10" s="70" t="n">
        <f aca="false">(EPCHrsIn!I11+MH)/LinhrsIn!I11</f>
        <v>0.997835497835498</v>
      </c>
      <c r="J10" s="70" t="n">
        <f aca="false">(EPCHrsIn!J11+MH)/LinhrsIn!J11</f>
        <v>0.971372984991662</v>
      </c>
      <c r="K10" s="70" t="n">
        <f aca="false">(EPCHrsIn!K11+MH)/LinhrsIn!K11</f>
        <v>0.930703768742402</v>
      </c>
      <c r="L10" s="70" t="n">
        <f aca="false">(EPCHrsIn!L11+MH)/LinhrsIn!L11</f>
        <v>0.962243502051984</v>
      </c>
      <c r="M10" s="70" t="n">
        <f aca="false">(EPCHrsIn!M11+MH)/LinhrsIn!M11</f>
        <v>1.00306065664997</v>
      </c>
      <c r="N10" s="70" t="n">
        <f aca="false">(EPCHrsIn!N11+MH)/LinhrsIn!N11</f>
        <v>0.983429880102385</v>
      </c>
      <c r="O10" s="70" t="n">
        <f aca="false">(EPCHrsIn!O11+MH)/LinhrsIn!O11</f>
        <v>0.952910126406445</v>
      </c>
      <c r="P10" s="70" t="n">
        <f aca="false">(EPCHrsIn!P11+MH)/LinhrsIn!P11</f>
        <v>0.869068423175158</v>
      </c>
      <c r="Q10" s="70" t="n">
        <f aca="false">(EPCHrsIn!Q11+MH)/LinhrsIn!Q11</f>
        <v>0.959655728886498</v>
      </c>
      <c r="R10" s="70" t="n">
        <f aca="false">(EPCHrsIn!R11+MH)/LinhrsIn!R11</f>
        <v>0.982696897374702</v>
      </c>
      <c r="S10" s="70" t="n">
        <f aca="false">(EPCHrsIn!S11+MH)/LinhrsIn!S11</f>
        <v>1.00571102227299</v>
      </c>
      <c r="T10" s="70" t="n">
        <f aca="false">(EPCHrsIn!T11+MH)/LinhrsIn!T11</f>
        <v>0.955814922884535</v>
      </c>
      <c r="U10" s="70" t="n">
        <f aca="false">(EPCHrsIn!U11+MH)/LinhrsIn!U11</f>
        <v>0.990186853071649</v>
      </c>
      <c r="V10" s="70" t="n">
        <f aca="false">(EPCHrsIn!V11+MH)/LinhrsIn!V11</f>
        <v>0.965953307392996</v>
      </c>
      <c r="W10" s="70" t="n">
        <v>0.928494623655914</v>
      </c>
      <c r="X10" s="70" t="n">
        <f aca="false">(EPCHrsIn!X11+MH)/LinhrsIn!X11</f>
        <v>1.00418297125894</v>
      </c>
      <c r="Y10" s="70" t="n">
        <f aca="false">IF(LinhrsIn!Y11&gt;4,(EPCHrsIn!Y11+MH)/LinhrsIn!Y11,0)</f>
        <v>0.964280731128785</v>
      </c>
      <c r="Z10" s="70" t="n">
        <f aca="false">IF(LinhrsIn!Z11&gt;4,(EPCHrsIn!Z11+MH)/LinhrsIn!Z11,0)</f>
        <v>0.989901709977111</v>
      </c>
      <c r="AA10" s="70" t="n">
        <f aca="false">IF(LinhrsIn!AA11&gt;4,(EPCHrsIn!AA11+MH)/LinhrsIn!AA11,0)</f>
        <v>0.925406306431449</v>
      </c>
      <c r="AB10" s="70" t="n">
        <f aca="false">IF(LinhrsIn!AB11&gt;4,(EPCHrsIn!AB11+MH)/LinhrsIn!AB11,0)</f>
        <v>0.997311105135789</v>
      </c>
      <c r="AC10" s="70" t="n">
        <f aca="false">IF(LinhrsIn!AC11&gt;4,(EPCHrsIn!AC11+MH)/LinhrsIn!AC11,0)</f>
        <v>0.99744623655914</v>
      </c>
      <c r="AD10" s="70" t="n">
        <f aca="false">IF(LinhrsIn!AD11&gt;4,(EPCHrsIn!AD11+MH)/LinhrsIn!AD11,0)</f>
        <v>0.93608340888486</v>
      </c>
      <c r="AE10" s="70" t="n">
        <f aca="false">IF(LinhrsIn!AE11&gt;4,(EPCHrsIn!AE11+MH)/LinhrsIn!AE11,0)</f>
        <v>0.977035628006324</v>
      </c>
      <c r="AF10" s="70"/>
      <c r="AG10" s="70"/>
      <c r="AH10" s="70"/>
      <c r="AI10" s="70"/>
      <c r="AJ10" s="70"/>
      <c r="AK10" s="70"/>
      <c r="AL10" s="70"/>
      <c r="AM10" s="70"/>
      <c r="AN10" s="70"/>
      <c r="AO10" s="70" t="n">
        <f aca="false">AVERAGE(Q10:AB10)</f>
        <v>0.97246634828928</v>
      </c>
      <c r="AP10" s="70" t="n">
        <f aca="false">AVERAGE(AC10:AN10)</f>
        <v>0.970188424483441</v>
      </c>
      <c r="AQ10" s="70" t="n">
        <f aca="false">AVERAGE(K10:M10)</f>
        <v>0.965335975814786</v>
      </c>
      <c r="AR10" s="70" t="n">
        <f aca="false">AVERAGE(N10:P10)</f>
        <v>0.935136143227996</v>
      </c>
      <c r="AS10" s="70" t="n">
        <f aca="false">AVERAGE(Q10:S10)</f>
        <v>0.982687882844729</v>
      </c>
      <c r="AT10" s="70" t="n">
        <f aca="false">AVERAGE(T10:V10)</f>
        <v>0.970651694449727</v>
      </c>
      <c r="AU10" s="70" t="n">
        <f aca="false">AVERAGE(W10:Y10)</f>
        <v>0.965652775347879</v>
      </c>
      <c r="AV10" s="70" t="n">
        <f aca="false">AVERAGE(Z10:AB10)</f>
        <v>0.970873040514783</v>
      </c>
      <c r="AW10" s="70" t="n">
        <f aca="false">AVERAGE(AC10:AE10)</f>
        <v>0.970188424483441</v>
      </c>
    </row>
    <row r="11" customFormat="false" ht="12.75" hidden="false" customHeight="false" outlineLevel="0" collapsed="false">
      <c r="A11" s="69" t="s">
        <v>27</v>
      </c>
      <c r="B11" s="69" t="n">
        <v>2</v>
      </c>
      <c r="C11" s="69" t="n">
        <v>2</v>
      </c>
      <c r="D11" s="70"/>
      <c r="E11" s="70"/>
      <c r="F11" s="70"/>
      <c r="G11" s="70"/>
      <c r="H11" s="70" t="n">
        <f aca="false">(EPCHrsIn!H12+MH)/LinhrsIn!H12</f>
        <v>0.696304529035843</v>
      </c>
      <c r="I11" s="70" t="n">
        <f aca="false">(EPCHrsIn!I12+MH)/LinhrsIn!I12</f>
        <v>0.918758434547908</v>
      </c>
      <c r="J11" s="70" t="n">
        <f aca="false">(EPCHrsIn!J12+MH)/LinhrsIn!J12</f>
        <v>0.964106844741235</v>
      </c>
      <c r="K11" s="70" t="n">
        <f aca="false">(EPCHrsIn!K12+MH)/LinhrsIn!K12</f>
        <v>0.995682676740421</v>
      </c>
      <c r="L11" s="70" t="n">
        <f aca="false">(EPCHrsIn!L12+MH)/LinhrsIn!L12</f>
        <v>0.858505997818975</v>
      </c>
      <c r="M11" s="70" t="n">
        <f aca="false">(EPCHrsIn!M12+MH)/LinhrsIn!M12</f>
        <v>1.00340136054422</v>
      </c>
      <c r="N11" s="70" t="n">
        <f aca="false">(EPCHrsIn!N12+MH)/LinhrsIn!N12</f>
        <v>1.00403225806452</v>
      </c>
      <c r="O11" s="70" t="n">
        <f aca="false">(EPCHrsIn!O12+MH)/LinhrsIn!O12</f>
        <v>1.00416666666667</v>
      </c>
      <c r="P11" s="70" t="n">
        <f aca="false">(EPCHrsIn!P12+MH)/LinhrsIn!P12</f>
        <v>0.88272519186751</v>
      </c>
      <c r="Q11" s="70" t="n">
        <f aca="false">(EPCHrsIn!Q12+MH)/LinhrsIn!Q12</f>
        <v>0.800628157858801</v>
      </c>
      <c r="R11" s="70" t="n">
        <f aca="false">(EPCHrsIn!R12+MH)/LinhrsIn!R12</f>
        <v>0.52279355333845</v>
      </c>
      <c r="S11" s="70" t="n">
        <f aca="false">(EPCHrsIn!S12+MH)/LinhrsIn!S12</f>
        <v>1.00229605618585</v>
      </c>
      <c r="T11" s="70" t="n">
        <f aca="false">(EPCHrsIn!T12+MH)/LinhrsIn!T12</f>
        <v>0.986105321661804</v>
      </c>
      <c r="U11" s="70" t="n">
        <f aca="false">(EPCHrsIn!U12+MH)/LinhrsIn!U12</f>
        <v>1.00416722677779</v>
      </c>
      <c r="V11" s="70" t="n">
        <f aca="false">(EPCHrsIn!V12+MH)/LinhrsIn!V12</f>
        <v>0.999026966916875</v>
      </c>
      <c r="W11" s="70" t="n">
        <v>0.980779569892473</v>
      </c>
      <c r="X11" s="70" t="n">
        <f aca="false">(EPCHrsIn!X12+MH)/LinhrsIn!X12</f>
        <v>1.00283515593358</v>
      </c>
      <c r="Y11" s="70" t="n">
        <f aca="false">IF(LinhrsIn!Y12&gt;4,(EPCHrsIn!Y12+MH)/LinhrsIn!Y12,0)</f>
        <v>1.00390189520624</v>
      </c>
      <c r="Z11" s="70" t="n">
        <f aca="false">IF(LinhrsIn!Z12&gt;4,(EPCHrsIn!Z12+MH)/LinhrsIn!Z12,0)</f>
        <v>1.00310852817948</v>
      </c>
      <c r="AA11" s="70" t="n">
        <f aca="false">IF(LinhrsIn!AA12&gt;4,(EPCHrsIn!AA12+MH)/LinhrsIn!AA12,0)</f>
        <v>1.00402777777778</v>
      </c>
      <c r="AB11" s="70" t="n">
        <f aca="false">IF(LinhrsIn!AB12&gt;4,(EPCHrsIn!AB12+MH)/LinhrsIn!AB12,0)</f>
        <v>0.958603896103896</v>
      </c>
      <c r="AC11" s="70" t="n">
        <f aca="false">IF(LinhrsIn!AC12&gt;4,(EPCHrsIn!AC12+MH)/LinhrsIn!AC12,0)</f>
        <v>1.00080677692618</v>
      </c>
      <c r="AD11" s="70" t="n">
        <f aca="false">IF(LinhrsIn!AD12&gt;4,(EPCHrsIn!AD12+MH)/LinhrsIn!AD12,0)</f>
        <v>1.00015121729926</v>
      </c>
      <c r="AE11" s="70" t="n">
        <f aca="false">IF(LinhrsIn!AE12&gt;4,(EPCHrsIn!AE12+MH)/LinhrsIn!AE12,0)</f>
        <v>0.980342532906291</v>
      </c>
      <c r="AF11" s="70"/>
      <c r="AG11" s="70"/>
      <c r="AH11" s="70"/>
      <c r="AI11" s="70"/>
      <c r="AJ11" s="70"/>
      <c r="AK11" s="70"/>
      <c r="AL11" s="70"/>
      <c r="AM11" s="70"/>
      <c r="AN11" s="70"/>
      <c r="AO11" s="70" t="n">
        <f aca="false">AVERAGE(Q11:AB11)</f>
        <v>0.939022842152752</v>
      </c>
      <c r="AP11" s="70" t="n">
        <f aca="false">AVERAGE(AC11:AN11)</f>
        <v>0.993766842377243</v>
      </c>
      <c r="AQ11" s="70" t="n">
        <f aca="false">AVERAGE(K11:M11)</f>
        <v>0.952530011701204</v>
      </c>
      <c r="AR11" s="70" t="n">
        <f aca="false">AVERAGE(N11:P11)</f>
        <v>0.963641372199565</v>
      </c>
      <c r="AS11" s="70" t="n">
        <f aca="false">AVERAGE(Q11:S11)</f>
        <v>0.775239255794366</v>
      </c>
      <c r="AT11" s="70" t="n">
        <f aca="false">AVERAGE(T11:V11)</f>
        <v>0.996433171785491</v>
      </c>
      <c r="AU11" s="70" t="n">
        <f aca="false">AVERAGE(W11:Y11)</f>
        <v>0.995838873677431</v>
      </c>
      <c r="AV11" s="70" t="n">
        <f aca="false">AVERAGE(Z11:AB11)</f>
        <v>0.988580067353719</v>
      </c>
      <c r="AW11" s="70" t="n">
        <f aca="false">AVERAGE(AC11:AE11)</f>
        <v>0.993766842377243</v>
      </c>
    </row>
    <row r="12" customFormat="false" ht="12.75" hidden="false" customHeight="false" outlineLevel="0" collapsed="false">
      <c r="A12" s="69" t="s">
        <v>27</v>
      </c>
      <c r="B12" s="69" t="n">
        <v>2</v>
      </c>
      <c r="C12" s="69" t="n">
        <v>3</v>
      </c>
      <c r="D12" s="70"/>
      <c r="E12" s="70"/>
      <c r="F12" s="70"/>
      <c r="G12" s="70"/>
      <c r="H12" s="70" t="n">
        <f aca="false">(EPCHrsIn!H13+MH)/LinhrsIn!H13</f>
        <v>1.00083356487913</v>
      </c>
      <c r="I12" s="70" t="n">
        <f aca="false">(EPCHrsIn!I13+MH)/LinhrsIn!I13</f>
        <v>1</v>
      </c>
      <c r="J12" s="70" t="n">
        <f aca="false">(EPCHrsIn!J13+MH)/LinhrsIn!J13</f>
        <v>1.00069492703266</v>
      </c>
      <c r="K12" s="70" t="n">
        <f aca="false">(EPCHrsIn!K13+MH)/LinhrsIn!K13</f>
        <v>0.997129475751624</v>
      </c>
      <c r="L12" s="70" t="n">
        <f aca="false">(EPCHrsIn!L13+MH)/LinhrsIn!L13</f>
        <v>0.631459545580493</v>
      </c>
      <c r="M12" s="70" t="n">
        <f aca="false">(EPCHrsIn!M13+MH)/LinhrsIn!M13</f>
        <v>1.00222407561857</v>
      </c>
      <c r="N12" s="70" t="n">
        <f aca="false">(EPCHrsIn!N13+MH)/LinhrsIn!N13</f>
        <v>1.00416722677779</v>
      </c>
      <c r="O12" s="70" t="n">
        <f aca="false">(EPCHrsIn!O13+MH)/LinhrsIn!O13</f>
        <v>1.00416666666667</v>
      </c>
      <c r="P12" s="70" t="n">
        <f aca="false">(EPCHrsIn!P13+MH)/LinhrsIn!P13</f>
        <v>0.900389837343729</v>
      </c>
      <c r="Q12" s="70" t="n">
        <f aca="false">(EPCHrsIn!Q13+MH)/LinhrsIn!Q13</f>
        <v>0.974310692669805</v>
      </c>
      <c r="R12" s="70" t="n">
        <f aca="false">(EPCHrsIn!R13+MH)/LinhrsIn!R13</f>
        <v>0.802336028751123</v>
      </c>
      <c r="S12" s="70" t="n">
        <f aca="false">(EPCHrsIn!S13+MH)/LinhrsIn!S13</f>
        <v>0.97796106003245</v>
      </c>
      <c r="T12" s="70" t="n">
        <f aca="false">(EPCHrsIn!T13+MH)/LinhrsIn!T13</f>
        <v>0.990552931369825</v>
      </c>
      <c r="U12" s="70" t="n">
        <f aca="false">(EPCHrsIn!U13+MH)/LinhrsIn!U13</f>
        <v>0.998252453286732</v>
      </c>
      <c r="V12" s="70" t="n">
        <f aca="false">(EPCHrsIn!V13+MH)/LinhrsIn!V13</f>
        <v>1.00027797081306</v>
      </c>
      <c r="W12" s="70" t="n">
        <v>0.989784946236559</v>
      </c>
      <c r="X12" s="70" t="n">
        <f aca="false">(EPCHrsIn!X13+MH)/LinhrsIn!X13</f>
        <v>0.983126349892009</v>
      </c>
      <c r="Y12" s="70" t="n">
        <f aca="false">IF(LinhrsIn!Y13&gt;4,(EPCHrsIn!Y13+MH)/LinhrsIn!Y13,0)</f>
        <v>1.00432055749129</v>
      </c>
      <c r="Z12" s="70" t="n">
        <f aca="false">IF(LinhrsIn!Z13&gt;4,(EPCHrsIn!Z13+MH)/LinhrsIn!Z13,0)</f>
        <v>0.993944287444489</v>
      </c>
      <c r="AA12" s="70" t="n">
        <f aca="false">IF(LinhrsIn!AA13&gt;4,(EPCHrsIn!AA13+MH)/LinhrsIn!AA13,0)</f>
        <v>1.00319488817891</v>
      </c>
      <c r="AB12" s="70" t="n">
        <f aca="false">IF(LinhrsIn!AB13&gt;4,(EPCHrsIn!AB13+MH)/LinhrsIn!AB13,0)</f>
        <v>0.951465447700995</v>
      </c>
      <c r="AC12" s="70" t="n">
        <f aca="false">IF(LinhrsIn!AC13&gt;4,(EPCHrsIn!AC13+MH)/LinhrsIn!AC13,0)</f>
        <v>0.993673441916813</v>
      </c>
      <c r="AD12" s="70" t="n">
        <f aca="false">IF(LinhrsIn!AD13&gt;4,(EPCHrsIn!AD13+MH)/LinhrsIn!AD13,0)</f>
        <v>1.00045385779123</v>
      </c>
      <c r="AE12" s="70" t="n">
        <f aca="false">IF(LinhrsIn!AE13&gt;4,(EPCHrsIn!AE13+MH)/LinhrsIn!AE13,0)</f>
        <v>0.982080951508535</v>
      </c>
      <c r="AF12" s="70"/>
      <c r="AG12" s="70"/>
      <c r="AH12" s="70"/>
      <c r="AI12" s="70"/>
      <c r="AJ12" s="70"/>
      <c r="AK12" s="70"/>
      <c r="AL12" s="70"/>
      <c r="AM12" s="70"/>
      <c r="AN12" s="70"/>
      <c r="AO12" s="70" t="n">
        <f aca="false">AVERAGE(Q12:AB12)</f>
        <v>0.972460634488938</v>
      </c>
      <c r="AP12" s="70" t="n">
        <f aca="false">AVERAGE(AC12:AN12)</f>
        <v>0.992069417072191</v>
      </c>
      <c r="AQ12" s="70" t="n">
        <f aca="false">AVERAGE(K12:M12)</f>
        <v>0.876937698983563</v>
      </c>
      <c r="AR12" s="70" t="n">
        <f aca="false">AVERAGE(N12:P12)</f>
        <v>0.969574576929396</v>
      </c>
      <c r="AS12" s="70" t="n">
        <f aca="false">AVERAGE(Q12:S12)</f>
        <v>0.918202593817793</v>
      </c>
      <c r="AT12" s="70" t="n">
        <f aca="false">AVERAGE(T12:V12)</f>
        <v>0.996361118489874</v>
      </c>
      <c r="AU12" s="70" t="n">
        <f aca="false">AVERAGE(W12:Y12)</f>
        <v>0.992410617873286</v>
      </c>
      <c r="AV12" s="70" t="n">
        <f aca="false">AVERAGE(Z12:AB12)</f>
        <v>0.982868207774799</v>
      </c>
      <c r="AW12" s="70" t="n">
        <f aca="false">AVERAGE(AC12:AE12)</f>
        <v>0.992069417072191</v>
      </c>
    </row>
    <row r="13" customFormat="false" ht="12.75" hidden="false" customHeight="false" outlineLevel="0" collapsed="false">
      <c r="A13" s="69" t="s">
        <v>27</v>
      </c>
      <c r="B13" s="69" t="n">
        <v>2</v>
      </c>
      <c r="C13" s="69" t="n">
        <v>4</v>
      </c>
      <c r="D13" s="70"/>
      <c r="E13" s="70"/>
      <c r="F13" s="70"/>
      <c r="G13" s="70"/>
      <c r="H13" s="70" t="n">
        <f aca="false">(EPCHrsIn!H14+MH)/LinhrsIn!H14</f>
        <v>0.786410470620997</v>
      </c>
      <c r="I13" s="70" t="n">
        <f aca="false">(EPCHrsIn!I14+MH)/LinhrsIn!I14</f>
        <v>0.0597826086956522</v>
      </c>
      <c r="J13" s="70" t="n">
        <f aca="false">(EPCHrsIn!J14+MH)/LinhrsIn!J14</f>
        <v>0.923312361843224</v>
      </c>
      <c r="K13" s="70" t="n">
        <f aca="false">(EPCHrsIn!K14+MH)/LinhrsIn!K14</f>
        <v>0.981981981981982</v>
      </c>
      <c r="L13" s="70" t="n">
        <f aca="false">(EPCHrsIn!L14+MH)/LinhrsIn!L14</f>
        <v>1.00083093476799</v>
      </c>
      <c r="M13" s="70" t="n">
        <f aca="false">(EPCHrsIn!M14+MH)/LinhrsIn!M14</f>
        <v>0.994997220678155</v>
      </c>
      <c r="N13" s="70" t="n">
        <f aca="false">(EPCHrsIn!N14+MH)/LinhrsIn!N14</f>
        <v>1.00403225806452</v>
      </c>
      <c r="O13" s="70" t="n">
        <f aca="false">(EPCHrsIn!O14+MH)/LinhrsIn!O14</f>
        <v>0.80202690896383</v>
      </c>
      <c r="P13" s="70" t="n">
        <f aca="false">(EPCHrsIn!P14+MH)/LinhrsIn!P14</f>
        <v>1.00215082672402</v>
      </c>
      <c r="Q13" s="70" t="n">
        <f aca="false">(EPCHrsIn!Q14+MH)/LinhrsIn!Q14</f>
        <v>1.00174825174825</v>
      </c>
      <c r="R13" s="70" t="n">
        <f aca="false">(EPCHrsIn!R14+MH)/LinhrsIn!R14</f>
        <v>0.962117822520507</v>
      </c>
      <c r="S13" s="70" t="n">
        <f aca="false">(EPCHrsIn!S14+MH)/LinhrsIn!S14</f>
        <v>0.987420532936562</v>
      </c>
      <c r="T13" s="70" t="n">
        <f aca="false">(EPCHrsIn!T14+MH)/LinhrsIn!T14</f>
        <v>0.980272297860517</v>
      </c>
      <c r="U13" s="70" t="n">
        <f aca="false">(EPCHrsIn!U14+MH)/LinhrsIn!U14</f>
        <v>0.956568508807315</v>
      </c>
      <c r="V13" s="70" t="n">
        <f aca="false">(EPCHrsIn!V14+MH)/LinhrsIn!V14</f>
        <v>0.954545454545455</v>
      </c>
      <c r="W13" s="70" t="n">
        <v>0.264381720430108</v>
      </c>
      <c r="X13" s="70" t="n">
        <f aca="false">(EPCHrsIn!X14+MH)/LinhrsIn!X14</f>
        <v>0.571091793133933</v>
      </c>
      <c r="Y13" s="70" t="n">
        <f aca="false">IF(LinhrsIn!Y14&gt;4,(EPCHrsIn!Y14+MH)/LinhrsIn!Y14,0)</f>
        <v>0.974531206269242</v>
      </c>
      <c r="Z13" s="70" t="n">
        <f aca="false">IF(LinhrsIn!Z14&gt;4,(EPCHrsIn!Z14+MH)/LinhrsIn!Z14,0)</f>
        <v>0.909739997305672</v>
      </c>
      <c r="AA13" s="70" t="n">
        <f aca="false">IF(LinhrsIn!AA14&gt;4,(EPCHrsIn!AA14+MH)/LinhrsIn!AA14,0)</f>
        <v>1.00402777777778</v>
      </c>
      <c r="AB13" s="70" t="n">
        <f aca="false">IF(LinhrsIn!AB14&gt;4,(EPCHrsIn!AB14+MH)/LinhrsIn!AB14,0)</f>
        <v>1.00416778703953</v>
      </c>
      <c r="AC13" s="70" t="n">
        <f aca="false">IF(LinhrsIn!AC14&gt;4,(EPCHrsIn!AC14+MH)/LinhrsIn!AC14,0)</f>
        <v>0.996891471820516</v>
      </c>
      <c r="AD13" s="70" t="n">
        <f aca="false">IF(LinhrsIn!AD14&gt;4,(EPCHrsIn!AD14+MH)/LinhrsIn!AD14,0)</f>
        <v>1.00030238887209</v>
      </c>
      <c r="AE13" s="70" t="n">
        <f aca="false">IF(LinhrsIn!AE14&gt;4,(EPCHrsIn!AE14+MH)/LinhrsIn!AE14,0)</f>
        <v>0.980802535464678</v>
      </c>
      <c r="AF13" s="70"/>
      <c r="AG13" s="70"/>
      <c r="AH13" s="70"/>
      <c r="AI13" s="70"/>
      <c r="AJ13" s="70"/>
      <c r="AK13" s="70"/>
      <c r="AL13" s="70"/>
      <c r="AM13" s="70"/>
      <c r="AN13" s="70"/>
      <c r="AO13" s="70" t="n">
        <f aca="false">AVERAGE(Q13:AB13)</f>
        <v>0.880884429197905</v>
      </c>
      <c r="AP13" s="70" t="n">
        <f aca="false">AVERAGE(AC13:AN13)</f>
        <v>0.992665465385761</v>
      </c>
      <c r="AQ13" s="70" t="n">
        <f aca="false">AVERAGE(K13:M13)</f>
        <v>0.992603379142709</v>
      </c>
      <c r="AR13" s="70" t="n">
        <f aca="false">AVERAGE(N13:P13)</f>
        <v>0.936069997917456</v>
      </c>
      <c r="AS13" s="70" t="n">
        <f aca="false">AVERAGE(Q13:S13)</f>
        <v>0.983762202401774</v>
      </c>
      <c r="AT13" s="70" t="n">
        <f aca="false">AVERAGE(T13:V13)</f>
        <v>0.963795420404429</v>
      </c>
      <c r="AU13" s="70" t="n">
        <f aca="false">AVERAGE(W13:Y13)</f>
        <v>0.603334906611094</v>
      </c>
      <c r="AV13" s="70" t="n">
        <f aca="false">AVERAGE(Z13:AB13)</f>
        <v>0.972645187374325</v>
      </c>
      <c r="AW13" s="70" t="n">
        <f aca="false">AVERAGE(AC13:AE13)</f>
        <v>0.992665465385761</v>
      </c>
    </row>
    <row r="14" customFormat="false" ht="12.75" hidden="false" customHeight="false" outlineLevel="0" collapsed="false">
      <c r="A14" s="69" t="s">
        <v>27</v>
      </c>
      <c r="B14" s="69" t="n">
        <v>2</v>
      </c>
      <c r="C14" s="69" t="n">
        <v>5</v>
      </c>
      <c r="D14" s="70"/>
      <c r="E14" s="70"/>
      <c r="F14" s="70"/>
      <c r="G14" s="70"/>
      <c r="H14" s="70" t="n">
        <f aca="false">(EPCHrsIn!H15+MH)/LinhrsIn!H15</f>
        <v>0.998888580161156</v>
      </c>
      <c r="I14" s="70" t="n">
        <f aca="false">(EPCHrsIn!I15+MH)/LinhrsIn!I15</f>
        <v>0.999865573329749</v>
      </c>
      <c r="J14" s="70" t="n">
        <f aca="false">(EPCHrsIn!J15+MH)/LinhrsIn!J15</f>
        <v>0.954368391764051</v>
      </c>
      <c r="K14" s="70" t="n">
        <f aca="false">(EPCHrsIn!K15+MH)/LinhrsIn!K15</f>
        <v>0.936572199730094</v>
      </c>
      <c r="L14" s="70" t="n">
        <f aca="false">(EPCHrsIn!L15+MH)/LinhrsIn!L15</f>
        <v>0.99670037654653</v>
      </c>
      <c r="M14" s="70" t="n">
        <f aca="false">(EPCHrsIn!M15+MH)/LinhrsIn!M15</f>
        <v>1.00347463516331</v>
      </c>
      <c r="N14" s="70" t="n">
        <f aca="false">(EPCHrsIn!N15+MH)/LinhrsIn!N15</f>
        <v>1.00403225806452</v>
      </c>
      <c r="O14" s="70" t="n">
        <f aca="false">(EPCHrsIn!O15+MH)/LinhrsIn!O15</f>
        <v>1.00416666666667</v>
      </c>
      <c r="P14" s="70" t="n">
        <f aca="false">(EPCHrsIn!P15+MH)/LinhrsIn!P15</f>
        <v>0.785186180938298</v>
      </c>
      <c r="Q14" s="70" t="n">
        <f aca="false">(EPCHrsIn!Q15+MH)/LinhrsIn!Q15</f>
        <v>0.935180204410974</v>
      </c>
      <c r="R14" s="70" t="n">
        <f aca="false">(EPCHrsIn!R15+MH)/LinhrsIn!R15</f>
        <v>0.893033707865169</v>
      </c>
      <c r="S14" s="70" t="n">
        <f aca="false">(EPCHrsIn!S15+MH)/LinhrsIn!S15</f>
        <v>0.835089141004862</v>
      </c>
      <c r="T14" s="70" t="n">
        <f aca="false">(EPCHrsIn!T15+MH)/LinhrsIn!T15</f>
        <v>0.958408679927667</v>
      </c>
      <c r="U14" s="70" t="n">
        <f aca="false">(EPCHrsIn!U15+MH)/LinhrsIn!U15</f>
        <v>0.990724559752655</v>
      </c>
      <c r="V14" s="70" t="n">
        <f aca="false">(EPCHrsIn!V15+MH)/LinhrsIn!V15</f>
        <v>0.997915508615898</v>
      </c>
      <c r="W14" s="70" t="n">
        <v>0.988037634408602</v>
      </c>
      <c r="X14" s="70" t="n">
        <f aca="false">(EPCHrsIn!X15+MH)/LinhrsIn!X15</f>
        <v>1.00215895290784</v>
      </c>
      <c r="Y14" s="70" t="n">
        <f aca="false">IF(LinhrsIn!Y15&gt;4,(EPCHrsIn!Y15+MH)/LinhrsIn!Y15,0)</f>
        <v>1.00362268357252</v>
      </c>
      <c r="Z14" s="70" t="n">
        <f aca="false">IF(LinhrsIn!Z15&gt;4,(EPCHrsIn!Z15+MH)/LinhrsIn!Z15,0)</f>
        <v>1.0021534320323</v>
      </c>
      <c r="AA14" s="70" t="n">
        <f aca="false">IF(LinhrsIn!AA15&gt;4,(EPCHrsIn!AA15+MH)/LinhrsIn!AA15,0)</f>
        <v>1.00416666666667</v>
      </c>
      <c r="AB14" s="70" t="n">
        <f aca="false">IF(LinhrsIn!AB15&gt;4,(EPCHrsIn!AB15+MH)/LinhrsIn!AB15,0)</f>
        <v>1.00201667114816</v>
      </c>
      <c r="AC14" s="70" t="n">
        <f aca="false">IF(LinhrsIn!AC15&gt;4,(EPCHrsIn!AC15+MH)/LinhrsIn!AC15,0)</f>
        <v>0.98763108362463</v>
      </c>
      <c r="AD14" s="70" t="n">
        <f aca="false">IF(LinhrsIn!AD15&gt;4,(EPCHrsIn!AD15+MH)/LinhrsIn!AD15,0)</f>
        <v>0.987742130750606</v>
      </c>
      <c r="AE14" s="70" t="n">
        <f aca="false">IF(LinhrsIn!AE15&gt;4,(EPCHrsIn!AE15+MH)/LinhrsIn!AE15,0)</f>
        <v>0.980567882406625</v>
      </c>
      <c r="AF14" s="70"/>
      <c r="AG14" s="70"/>
      <c r="AH14" s="70"/>
      <c r="AI14" s="70"/>
      <c r="AJ14" s="70"/>
      <c r="AK14" s="70"/>
      <c r="AL14" s="70"/>
      <c r="AM14" s="70"/>
      <c r="AN14" s="70"/>
      <c r="AO14" s="70" t="n">
        <f aca="false">AVERAGE(Q14:AB14)</f>
        <v>0.967708986859443</v>
      </c>
      <c r="AP14" s="70" t="n">
        <f aca="false">AVERAGE(AC14:AN14)</f>
        <v>0.985313698927287</v>
      </c>
      <c r="AQ14" s="70" t="n">
        <f aca="false">AVERAGE(K14:M14)</f>
        <v>0.978915737146644</v>
      </c>
      <c r="AR14" s="70" t="n">
        <f aca="false">AVERAGE(N14:P14)</f>
        <v>0.931128368556494</v>
      </c>
      <c r="AS14" s="70" t="n">
        <f aca="false">AVERAGE(Q14:S14)</f>
        <v>0.887767684427002</v>
      </c>
      <c r="AT14" s="70" t="n">
        <f aca="false">AVERAGE(T14:V14)</f>
        <v>0.982349582765407</v>
      </c>
      <c r="AU14" s="70" t="n">
        <f aca="false">AVERAGE(W14:Y14)</f>
        <v>0.997939756962988</v>
      </c>
      <c r="AV14" s="70" t="n">
        <f aca="false">AVERAGE(Z14:AB14)</f>
        <v>1.00277892328238</v>
      </c>
      <c r="AW14" s="70" t="n">
        <f aca="false">AVERAGE(AC14:AE14)</f>
        <v>0.985313698927287</v>
      </c>
    </row>
    <row r="15" customFormat="false" ht="12.75" hidden="false" customHeight="false" outlineLevel="0" collapsed="false">
      <c r="A15" s="69" t="s">
        <v>27</v>
      </c>
      <c r="B15" s="69" t="n">
        <v>2</v>
      </c>
      <c r="C15" s="69" t="n">
        <v>6</v>
      </c>
      <c r="D15" s="70"/>
      <c r="E15" s="70"/>
      <c r="F15" s="70"/>
      <c r="G15" s="70"/>
      <c r="H15" s="70" t="n">
        <f aca="false">(EPCHrsIn!H16+MH)/LinhrsIn!H16</f>
        <v>0.990691858849681</v>
      </c>
      <c r="I15" s="70" t="n">
        <f aca="false">(EPCHrsIn!I16+MH)/LinhrsIn!I16</f>
        <v>0.997849173275978</v>
      </c>
      <c r="J15" s="70" t="n">
        <f aca="false">(EPCHrsIn!J16+MH)/LinhrsIn!J16</f>
        <v>0.984153461217681</v>
      </c>
      <c r="K15" s="70" t="n">
        <f aca="false">(EPCHrsIn!K16+MH)/LinhrsIn!K16</f>
        <v>0.972936400541272</v>
      </c>
      <c r="L15" s="70" t="n">
        <f aca="false">(EPCHrsIn!L16+MH)/LinhrsIn!L16</f>
        <v>0.996303395399781</v>
      </c>
      <c r="M15" s="70" t="n">
        <f aca="false">(EPCHrsIn!M16+MH)/LinhrsIn!M16</f>
        <v>1.00208478109798</v>
      </c>
      <c r="N15" s="70" t="n">
        <f aca="false">(EPCHrsIn!N16+MH)/LinhrsIn!N16</f>
        <v>1.00282296007528</v>
      </c>
      <c r="O15" s="70" t="n">
        <f aca="false">(EPCHrsIn!O16+MH)/LinhrsIn!O16</f>
        <v>1</v>
      </c>
      <c r="P15" s="70" t="n">
        <f aca="false">(EPCHrsIn!P16+MH)/LinhrsIn!P16</f>
        <v>0.43304535637149</v>
      </c>
      <c r="Q15" s="70" t="n">
        <f aca="false">(EPCHrsIn!Q16+MH)/LinhrsIn!Q16</f>
        <v>0.940013449899126</v>
      </c>
      <c r="R15" s="70" t="n">
        <f aca="false">(EPCHrsIn!R16+MH)/LinhrsIn!R16</f>
        <v>0.858911260253542</v>
      </c>
      <c r="S15" s="70" t="n">
        <f aca="false">(EPCHrsIn!S16+MH)/LinhrsIn!S16</f>
        <v>0.992576596031853</v>
      </c>
      <c r="T15" s="70" t="n">
        <f aca="false">(EPCHrsIn!T16+MH)/LinhrsIn!T16</f>
        <v>0.944715901158733</v>
      </c>
      <c r="U15" s="70" t="n">
        <f aca="false">(EPCHrsIn!U16+MH)/LinhrsIn!U16</f>
        <v>0.990993413093158</v>
      </c>
      <c r="V15" s="70" t="n">
        <f aca="false">(EPCHrsIn!V16+MH)/LinhrsIn!V16</f>
        <v>0.976786210731165</v>
      </c>
      <c r="W15" s="70" t="n">
        <v>0.894758064516129</v>
      </c>
      <c r="X15" s="70" t="n">
        <f aca="false">(EPCHrsIn!X16+MH)/LinhrsIn!X16</f>
        <v>0.982865623313546</v>
      </c>
      <c r="Y15" s="70" t="n">
        <f aca="false">IF(LinhrsIn!Y16&gt;4,(EPCHrsIn!Y16+MH)/LinhrsIn!Y16,0)</f>
        <v>0.983837257907204</v>
      </c>
      <c r="Z15" s="70" t="n">
        <f aca="false">IF(LinhrsIn!Z16&gt;4,(EPCHrsIn!Z16+MH)/LinhrsIn!Z16,0)</f>
        <v>0.978568540234533</v>
      </c>
      <c r="AA15" s="70" t="n">
        <f aca="false">IF(LinhrsIn!AA16&gt;4,(EPCHrsIn!AA16+MH)/LinhrsIn!AA16,0)</f>
        <v>0.993193499097097</v>
      </c>
      <c r="AB15" s="70" t="n">
        <f aca="false">IF(LinhrsIn!AB16&gt;4,(EPCHrsIn!AB16+MH)/LinhrsIn!AB16,0)</f>
        <v>0.938155418123151</v>
      </c>
      <c r="AC15" s="70" t="n">
        <f aca="false">IF(LinhrsIn!AC16&gt;4,(EPCHrsIn!AC16+MH)/LinhrsIn!AC16,0)</f>
        <v>0.967989240080699</v>
      </c>
      <c r="AD15" s="70" t="n">
        <f aca="false">IF(LinhrsIn!AD16&gt;4,(EPCHrsIn!AD16+MH)/LinhrsIn!AD16,0)</f>
        <v>0.999092558983666</v>
      </c>
      <c r="AE15" s="70" t="n">
        <f aca="false">IF(LinhrsIn!AE16&gt;4,(EPCHrsIn!AE16+MH)/LinhrsIn!AE16,0)</f>
        <v>0.983844948040879</v>
      </c>
      <c r="AF15" s="70"/>
      <c r="AG15" s="70"/>
      <c r="AH15" s="70"/>
      <c r="AI15" s="70"/>
      <c r="AJ15" s="70"/>
      <c r="AK15" s="70"/>
      <c r="AL15" s="70"/>
      <c r="AM15" s="70"/>
      <c r="AN15" s="70"/>
      <c r="AO15" s="70" t="n">
        <f aca="false">AVERAGE(Q15:AB15)</f>
        <v>0.956281269529936</v>
      </c>
      <c r="AP15" s="70" t="n">
        <f aca="false">AVERAGE(AC15:AN15)</f>
        <v>0.983642249035081</v>
      </c>
      <c r="AQ15" s="70" t="n">
        <f aca="false">AVERAGE(K15:M15)</f>
        <v>0.990441525679679</v>
      </c>
      <c r="AR15" s="70" t="n">
        <f aca="false">AVERAGE(N15:P15)</f>
        <v>0.811956105482257</v>
      </c>
      <c r="AS15" s="70" t="n">
        <f aca="false">AVERAGE(Q15:S15)</f>
        <v>0.93050043539484</v>
      </c>
      <c r="AT15" s="70" t="n">
        <f aca="false">AVERAGE(T15:V15)</f>
        <v>0.970831841661018</v>
      </c>
      <c r="AU15" s="70" t="n">
        <f aca="false">AVERAGE(W15:Y15)</f>
        <v>0.953820315245626</v>
      </c>
      <c r="AV15" s="70" t="n">
        <f aca="false">AVERAGE(Z15:AB15)</f>
        <v>0.969972485818261</v>
      </c>
      <c r="AW15" s="70" t="n">
        <f aca="false">AVERAGE(AC15:AE15)</f>
        <v>0.983642249035081</v>
      </c>
    </row>
    <row r="16" customFormat="false" ht="12.75" hidden="false" customHeight="false" outlineLevel="0" collapsed="false">
      <c r="A16" s="69" t="s">
        <v>27</v>
      </c>
      <c r="B16" s="69" t="n">
        <v>2</v>
      </c>
      <c r="C16" s="69" t="n">
        <v>7</v>
      </c>
      <c r="D16" s="70"/>
      <c r="E16" s="70"/>
      <c r="F16" s="70"/>
      <c r="G16" s="70"/>
      <c r="H16" s="70" t="n">
        <f aca="false">(EPCHrsIn!H17+MH)/LinhrsIn!H17</f>
        <v>1.00166712975827</v>
      </c>
      <c r="I16" s="70" t="n">
        <f aca="false">(EPCHrsIn!I17+MH)/LinhrsIn!I17</f>
        <v>0.960612985616346</v>
      </c>
      <c r="J16" s="70" t="n">
        <f aca="false">(EPCHrsIn!J17+MH)/LinhrsIn!J17</f>
        <v>0.945100764419736</v>
      </c>
      <c r="K16" s="70" t="n">
        <f aca="false">(EPCHrsIn!K17+MH)/LinhrsIn!K17</f>
        <v>0.96406779661017</v>
      </c>
      <c r="L16" s="70" t="n">
        <f aca="false">(EPCHrsIn!L17+MH)/LinhrsIn!L17</f>
        <v>1.00105164761264</v>
      </c>
      <c r="M16" s="70" t="n">
        <f aca="false">(EPCHrsIn!M17+MH)/LinhrsIn!M17</f>
        <v>0.984016678248784</v>
      </c>
      <c r="N16" s="70" t="n">
        <f aca="false">(EPCHrsIn!N17+MH)/LinhrsIn!N17</f>
        <v>1.00416722677779</v>
      </c>
      <c r="O16" s="70" t="n">
        <f aca="false">(EPCHrsIn!O17+MH)/LinhrsIn!O17</f>
        <v>1.00416666666667</v>
      </c>
      <c r="P16" s="70" t="n">
        <f aca="false">(EPCHrsIn!P17+MH)/LinhrsIn!P17</f>
        <v>0.981583546175561</v>
      </c>
      <c r="Q16" s="70" t="n">
        <f aca="false">(EPCHrsIn!Q17+MH)/LinhrsIn!Q17</f>
        <v>1.00174825174825</v>
      </c>
      <c r="R16" s="70" t="n">
        <f aca="false">(EPCHrsIn!R17+MH)/LinhrsIn!R17</f>
        <v>0.958979713603819</v>
      </c>
      <c r="S16" s="70" t="n">
        <f aca="false">(EPCHrsIn!S17+MH)/LinhrsIn!S17</f>
        <v>0.984097035040431</v>
      </c>
      <c r="T16" s="70" t="n">
        <f aca="false">(EPCHrsIn!T17+MH)/LinhrsIn!T17</f>
        <v>0.958321756043345</v>
      </c>
      <c r="U16" s="70" t="n">
        <f aca="false">(EPCHrsIn!U17+MH)/LinhrsIn!U17</f>
        <v>0.972158708809684</v>
      </c>
      <c r="V16" s="70" t="n">
        <f aca="false">(EPCHrsIn!V17+MH)/LinhrsIn!V17</f>
        <v>0.974847137298499</v>
      </c>
      <c r="W16" s="70" t="n">
        <v>0.908333333333333</v>
      </c>
      <c r="X16" s="70" t="n">
        <f aca="false">(EPCHrsIn!X17+MH)/LinhrsIn!X17</f>
        <v>0.981651376146789</v>
      </c>
      <c r="Y16" s="70" t="n">
        <f aca="false">IF(LinhrsIn!Y17&gt;4,(EPCHrsIn!Y17+MH)/LinhrsIn!Y17,0)</f>
        <v>1.00363331470095</v>
      </c>
      <c r="Z16" s="70" t="n">
        <f aca="false">IF(LinhrsIn!Z17&gt;4,(EPCHrsIn!Z17+MH)/LinhrsIn!Z17,0)</f>
        <v>0.946390882228789</v>
      </c>
      <c r="AA16" s="70" t="n">
        <f aca="false">IF(LinhrsIn!AA17&gt;4,(EPCHrsIn!AA17+MH)/LinhrsIn!AA17,0)</f>
        <v>0.999443981095357</v>
      </c>
      <c r="AB16" s="70" t="n">
        <f aca="false">IF(LinhrsIn!AB17&gt;4,(EPCHrsIn!AB17+MH)/LinhrsIn!AB17,0)</f>
        <v>0.928092959671907</v>
      </c>
      <c r="AC16" s="70" t="n">
        <f aca="false">IF(LinhrsIn!AC17&gt;4,(EPCHrsIn!AC17+MH)/LinhrsIn!AC17,0)</f>
        <v>0.447838345864662</v>
      </c>
      <c r="AD16" s="70" t="n">
        <f aca="false">IF(LinhrsIn!AD17&gt;4,(EPCHrsIn!AD17+MH)/LinhrsIn!AD17,0)</f>
        <v>0.987388987566607</v>
      </c>
      <c r="AE16" s="70" t="n">
        <f aca="false">IF(LinhrsIn!AE17&gt;4,(EPCHrsIn!AE17+MH)/LinhrsIn!AE17,0)</f>
        <v>0.949399165263714</v>
      </c>
      <c r="AF16" s="70"/>
      <c r="AG16" s="70"/>
      <c r="AH16" s="70"/>
      <c r="AI16" s="70"/>
      <c r="AJ16" s="70"/>
      <c r="AK16" s="70"/>
      <c r="AL16" s="70"/>
      <c r="AM16" s="70"/>
      <c r="AN16" s="70"/>
      <c r="AO16" s="70" t="n">
        <f aca="false">AVERAGE(Q16:AB16)</f>
        <v>0.968141537476763</v>
      </c>
      <c r="AP16" s="70" t="n">
        <f aca="false">AVERAGE(AC16:AN16)</f>
        <v>0.794875499564994</v>
      </c>
      <c r="AQ16" s="70" t="n">
        <f aca="false">AVERAGE(K16:M16)</f>
        <v>0.983045374157199</v>
      </c>
      <c r="AR16" s="70" t="n">
        <f aca="false">AVERAGE(N16:P16)</f>
        <v>0.996639146540007</v>
      </c>
      <c r="AS16" s="70" t="n">
        <f aca="false">AVERAGE(Q16:S16)</f>
        <v>0.981608333464167</v>
      </c>
      <c r="AT16" s="70" t="n">
        <f aca="false">AVERAGE(T16:V16)</f>
        <v>0.96844253405051</v>
      </c>
      <c r="AU16" s="70" t="n">
        <f aca="false">AVERAGE(W16:Y16)</f>
        <v>0.964539341393691</v>
      </c>
      <c r="AV16" s="70" t="n">
        <f aca="false">AVERAGE(Z16:AB16)</f>
        <v>0.957975940998684</v>
      </c>
      <c r="AW16" s="70" t="n">
        <f aca="false">AVERAGE(AC16:AE16)</f>
        <v>0.794875499564994</v>
      </c>
    </row>
    <row r="17" customFormat="false" ht="12.75" hidden="false" customHeight="false" outlineLevel="0" collapsed="false">
      <c r="A17" s="69" t="s">
        <v>27</v>
      </c>
      <c r="B17" s="69" t="n">
        <v>2</v>
      </c>
      <c r="C17" s="69" t="n">
        <v>8</v>
      </c>
      <c r="D17" s="70"/>
      <c r="E17" s="70"/>
      <c r="F17" s="70"/>
      <c r="G17" s="70"/>
      <c r="H17" s="70" t="n">
        <f aca="false">(EPCHrsIn!H18+MH)/LinhrsIn!H18</f>
        <v>1.00055570991942</v>
      </c>
      <c r="I17" s="70" t="n">
        <f aca="false">(EPCHrsIn!I18+MH)/LinhrsIn!I18</f>
        <v>1.00094161958569</v>
      </c>
      <c r="J17" s="70" t="n">
        <f aca="false">(EPCHrsIn!J18+MH)/LinhrsIn!J18</f>
        <v>0.984859008195583</v>
      </c>
      <c r="K17" s="70" t="n">
        <f aca="false">(EPCHrsIn!K18+MH)/LinhrsIn!K18</f>
        <v>0.994310484963424</v>
      </c>
      <c r="L17" s="70" t="n">
        <f aca="false">(EPCHrsIn!L18+MH)/LinhrsIn!L18</f>
        <v>0.969213057022891</v>
      </c>
      <c r="M17" s="70" t="n">
        <f aca="false">(EPCHrsIn!M18+MH)/LinhrsIn!M18</f>
        <v>0.993745656706046</v>
      </c>
      <c r="N17" s="70" t="n">
        <f aca="false">(EPCHrsIn!N18+MH)/LinhrsIn!N18</f>
        <v>0.934997964445651</v>
      </c>
      <c r="O17" s="70" t="n">
        <f aca="false">(EPCHrsIn!O18+MH)/LinhrsIn!O18</f>
        <v>0.477821011673152</v>
      </c>
      <c r="P17" s="70" t="n">
        <f aca="false">(EPCHrsIn!P18+MH)/LinhrsIn!P18</f>
        <v>0.860293128949845</v>
      </c>
      <c r="Q17" s="70" t="n">
        <f aca="false">(EPCHrsIn!Q18+MH)/LinhrsIn!Q18</f>
        <v>0.86336740182894</v>
      </c>
      <c r="R17" s="70" t="n">
        <f aca="false">(EPCHrsIn!R18+MH)/LinhrsIn!R18</f>
        <v>0.740519558077038</v>
      </c>
      <c r="S17" s="70" t="n">
        <f aca="false">(EPCHrsIn!S18+MH)/LinhrsIn!S18</f>
        <v>0.955531453362256</v>
      </c>
      <c r="T17" s="70" t="n">
        <f aca="false">(EPCHrsIn!T18+MH)/LinhrsIn!T18</f>
        <v>0.922904086504705</v>
      </c>
      <c r="U17" s="70" t="n">
        <f aca="false">(EPCHrsIn!U18+MH)/LinhrsIn!U18</f>
        <v>0.994487765528368</v>
      </c>
      <c r="V17" s="70" t="n">
        <f aca="false">(EPCHrsIn!V18+MH)/LinhrsIn!V18</f>
        <v>0.985874125874126</v>
      </c>
      <c r="W17" s="70" t="n">
        <v>0.984408602150538</v>
      </c>
      <c r="X17" s="70" t="n">
        <f aca="false">(EPCHrsIn!X18+MH)/LinhrsIn!X18</f>
        <v>1.00296856024828</v>
      </c>
      <c r="Y17" s="70" t="n">
        <f aca="false">IF(LinhrsIn!Y18&gt;4,(EPCHrsIn!Y18+MH)/LinhrsIn!Y18,0)</f>
        <v>0.991309223437062</v>
      </c>
      <c r="Z17" s="70" t="n">
        <f aca="false">IF(LinhrsIn!Z18&gt;4,(EPCHrsIn!Z18+MH)/LinhrsIn!Z18,0)</f>
        <v>0.917509098261221</v>
      </c>
      <c r="AA17" s="70" t="n">
        <f aca="false">IF(LinhrsIn!AA18&gt;4,(EPCHrsIn!AA18+MH)/LinhrsIn!AA18,0)</f>
        <v>0.995416666666667</v>
      </c>
      <c r="AB17" s="70" t="n">
        <f aca="false">IF(LinhrsIn!AB18&gt;4,(EPCHrsIn!AB18+MH)/LinhrsIn!AB18,0)</f>
        <v>1.00322667383705</v>
      </c>
      <c r="AC17" s="70" t="n">
        <f aca="false">IF(LinhrsIn!AC18&gt;4,(EPCHrsIn!AC18+MH)/LinhrsIn!AC18,0)</f>
        <v>0.960307816929931</v>
      </c>
      <c r="AD17" s="70" t="n">
        <f aca="false">IF(LinhrsIn!AD18&gt;4,(EPCHrsIn!AD18+MH)/LinhrsIn!AD18,0)</f>
        <v>0.980232382676928</v>
      </c>
      <c r="AE17" s="70" t="n">
        <f aca="false">IF(LinhrsIn!AE18&gt;4,(EPCHrsIn!AE18+MH)/LinhrsIn!AE18,0)</f>
        <v>0.970630635199507</v>
      </c>
      <c r="AF17" s="70"/>
      <c r="AG17" s="70"/>
      <c r="AH17" s="70"/>
      <c r="AI17" s="70"/>
      <c r="AJ17" s="70"/>
      <c r="AK17" s="70"/>
      <c r="AL17" s="70"/>
      <c r="AM17" s="70"/>
      <c r="AN17" s="70"/>
      <c r="AO17" s="70" t="n">
        <f aca="false">AVERAGE(Q17:AB17)</f>
        <v>0.946460267981354</v>
      </c>
      <c r="AP17" s="70" t="n">
        <f aca="false">AVERAGE(AC17:AN17)</f>
        <v>0.970390278268789</v>
      </c>
      <c r="AQ17" s="70" t="n">
        <f aca="false">AVERAGE(K17:M17)</f>
        <v>0.98575639956412</v>
      </c>
      <c r="AR17" s="70" t="n">
        <f aca="false">AVERAGE(N17:P17)</f>
        <v>0.757704035022883</v>
      </c>
      <c r="AS17" s="70" t="n">
        <f aca="false">AVERAGE(Q17:S17)</f>
        <v>0.853139471089411</v>
      </c>
      <c r="AT17" s="70" t="n">
        <f aca="false">AVERAGE(T17:V17)</f>
        <v>0.967755325969066</v>
      </c>
      <c r="AU17" s="70" t="n">
        <f aca="false">AVERAGE(W17:Y17)</f>
        <v>0.992895461945293</v>
      </c>
      <c r="AV17" s="70" t="n">
        <f aca="false">AVERAGE(Z17:AB17)</f>
        <v>0.972050812921647</v>
      </c>
      <c r="AW17" s="70" t="n">
        <f aca="false">AVERAGE(AC17:AE17)</f>
        <v>0.970390278268789</v>
      </c>
    </row>
    <row r="18" customFormat="false" ht="12.75" hidden="false" customHeight="false" outlineLevel="0" collapsed="false">
      <c r="A18" s="69" t="s">
        <v>27</v>
      </c>
      <c r="B18" s="69" t="n">
        <v>2</v>
      </c>
      <c r="C18" s="69" t="n">
        <v>9</v>
      </c>
      <c r="D18" s="70"/>
      <c r="E18" s="70"/>
      <c r="F18" s="70"/>
      <c r="G18" s="70"/>
      <c r="H18" s="70" t="n">
        <f aca="false">(EPCHrsIn!H19+MH)/LinhrsIn!H19</f>
        <v>1.00152820227841</v>
      </c>
      <c r="I18" s="70" t="n">
        <f aca="false">(EPCHrsIn!I19+MH)/LinhrsIn!I19</f>
        <v>0.96289823901062</v>
      </c>
      <c r="J18" s="70" t="n">
        <f aca="false">(EPCHrsIn!J19+MH)/LinhrsIn!J19</f>
        <v>0.968190026392555</v>
      </c>
      <c r="K18" s="70" t="n">
        <f aca="false">(EPCHrsIn!K19+MH)/LinhrsIn!K19</f>
        <v>0.99335052245895</v>
      </c>
      <c r="L18" s="70" t="n">
        <f aca="false">(EPCHrsIn!L19+MH)/LinhrsIn!L19</f>
        <v>0.999399221573534</v>
      </c>
      <c r="M18" s="70" t="n">
        <f aca="false">(EPCHrsIn!M19+MH)/LinhrsIn!M19</f>
        <v>0.992069013496591</v>
      </c>
      <c r="N18" s="70" t="n">
        <f aca="false">(EPCHrsIn!N19+MH)/LinhrsIn!N19</f>
        <v>1.00403225806452</v>
      </c>
      <c r="O18" s="70" t="n">
        <f aca="false">(EPCHrsIn!O19+MH)/LinhrsIn!O19</f>
        <v>1.00416666666667</v>
      </c>
      <c r="P18" s="70" t="n">
        <f aca="false">(EPCHrsIn!P19+MH)/LinhrsIn!P19</f>
        <v>1.00443548387097</v>
      </c>
      <c r="Q18" s="70" t="n">
        <f aca="false">(EPCHrsIn!Q19+MH)/LinhrsIn!Q19</f>
        <v>0.948762775685853</v>
      </c>
      <c r="R18" s="70" t="n">
        <f aca="false">(EPCHrsIn!R19+MH)/LinhrsIn!R19</f>
        <v>0.906338553318419</v>
      </c>
      <c r="S18" s="70" t="n">
        <f aca="false">(EPCHrsIn!S19+MH)/LinhrsIn!S19</f>
        <v>0.997035839396389</v>
      </c>
      <c r="T18" s="70" t="n">
        <f aca="false">(EPCHrsIn!T19+MH)/LinhrsIn!T19</f>
        <v>0.989858293970548</v>
      </c>
      <c r="U18" s="70" t="n">
        <f aca="false">(EPCHrsIn!U19+MH)/LinhrsIn!U19</f>
        <v>1.00174778166174</v>
      </c>
      <c r="V18" s="70" t="n">
        <f aca="false">(EPCHrsIn!V19+MH)/LinhrsIn!V19</f>
        <v>0.918979534622933</v>
      </c>
      <c r="W18" s="70" t="n">
        <v>0.906451612903226</v>
      </c>
      <c r="X18" s="70" t="n">
        <f aca="false">(EPCHrsIn!X19+MH)/LinhrsIn!X19</f>
        <v>0.939414384023749</v>
      </c>
      <c r="Y18" s="70" t="n">
        <f aca="false">IF(LinhrsIn!Y19&gt;4,(EPCHrsIn!Y19+MH)/LinhrsIn!Y19,0)</f>
        <v>0.995819397993311</v>
      </c>
      <c r="Z18" s="70" t="n">
        <f aca="false">IF(LinhrsIn!Z19&gt;4,(EPCHrsIn!Z19+MH)/LinhrsIn!Z19,0)</f>
        <v>1.00121163166397</v>
      </c>
      <c r="AA18" s="70" t="n">
        <f aca="false">IF(LinhrsIn!AA19&gt;4,(EPCHrsIn!AA19+MH)/LinhrsIn!AA19,0)</f>
        <v>1.00375052090568</v>
      </c>
      <c r="AB18" s="70" t="n">
        <f aca="false">IF(LinhrsIn!AB19&gt;4,(EPCHrsIn!AB19+MH)/LinhrsIn!AB19,0)</f>
        <v>0.963266953713671</v>
      </c>
      <c r="AC18" s="70" t="n">
        <f aca="false">IF(LinhrsIn!AC19&gt;4,(EPCHrsIn!AC19+MH)/LinhrsIn!AC19,0)</f>
        <v>1.00108504001085</v>
      </c>
      <c r="AD18" s="70" t="n">
        <f aca="false">IF(LinhrsIn!AD19&gt;4,(EPCHrsIn!AD19+MH)/LinhrsIn!AD19,0)</f>
        <v>0.998639661426844</v>
      </c>
      <c r="AE18" s="70" t="n">
        <f aca="false">IF(LinhrsIn!AE19&gt;4,(EPCHrsIn!AE19+MH)/LinhrsIn!AE19,0)</f>
        <v>0.980179376715816</v>
      </c>
      <c r="AF18" s="70"/>
      <c r="AG18" s="70"/>
      <c r="AH18" s="70"/>
      <c r="AI18" s="70"/>
      <c r="AJ18" s="70"/>
      <c r="AK18" s="70"/>
      <c r="AL18" s="70"/>
      <c r="AM18" s="70"/>
      <c r="AN18" s="70"/>
      <c r="AO18" s="70" t="n">
        <f aca="false">AVERAGE(Q18:AB18)</f>
        <v>0.964386439988291</v>
      </c>
      <c r="AP18" s="70" t="n">
        <f aca="false">AVERAGE(AC18:AN18)</f>
        <v>0.993301359384504</v>
      </c>
      <c r="AQ18" s="70" t="n">
        <f aca="false">AVERAGE(K18:M18)</f>
        <v>0.994939585843025</v>
      </c>
      <c r="AR18" s="70" t="n">
        <f aca="false">AVERAGE(N18:P18)</f>
        <v>1.00421146953405</v>
      </c>
      <c r="AS18" s="70" t="n">
        <f aca="false">AVERAGE(Q18:S18)</f>
        <v>0.950712389466887</v>
      </c>
      <c r="AT18" s="70" t="n">
        <f aca="false">AVERAGE(T18:V18)</f>
        <v>0.970195203418406</v>
      </c>
      <c r="AU18" s="70" t="n">
        <f aca="false">AVERAGE(W18:Y18)</f>
        <v>0.947228464973429</v>
      </c>
      <c r="AV18" s="70" t="n">
        <f aca="false">AVERAGE(Z18:AB18)</f>
        <v>0.989409702094442</v>
      </c>
      <c r="AW18" s="70" t="n">
        <f aca="false">AVERAGE(AC18:AE18)</f>
        <v>0.993301359384504</v>
      </c>
    </row>
    <row r="19" customFormat="false" ht="12.75" hidden="false" customHeight="false" outlineLevel="0" collapsed="false">
      <c r="A19" s="69" t="s">
        <v>27</v>
      </c>
      <c r="B19" s="69" t="n">
        <v>2</v>
      </c>
      <c r="C19" s="69" t="n">
        <v>10</v>
      </c>
      <c r="D19" s="70"/>
      <c r="E19" s="70"/>
      <c r="F19" s="70"/>
      <c r="G19" s="70"/>
      <c r="H19" s="70" t="n">
        <f aca="false">(EPCHrsIn!H20+MH)/LinhrsIn!H20</f>
        <v>0.98235621005835</v>
      </c>
      <c r="I19" s="70" t="n">
        <f aca="false">(EPCHrsIn!I20+MH)/LinhrsIn!I20</f>
        <v>1.00362952009679</v>
      </c>
      <c r="J19" s="70" t="n">
        <f aca="false">(EPCHrsIn!J20+MH)/LinhrsIn!J20</f>
        <v>1.00319577601779</v>
      </c>
      <c r="K19" s="70" t="n">
        <f aca="false">(EPCHrsIn!K20+MH)/LinhrsIn!K20</f>
        <v>0.976926190797463</v>
      </c>
      <c r="L19" s="70" t="n">
        <f aca="false">(EPCHrsIn!L20+MH)/LinhrsIn!L20</f>
        <v>1.0007280796127</v>
      </c>
      <c r="M19" s="70" t="n">
        <f aca="false">(EPCHrsIn!M20+MH)/LinhrsIn!M20</f>
        <v>1.00237330727349</v>
      </c>
      <c r="N19" s="70" t="n">
        <f aca="false">(EPCHrsIn!N20+MH)/LinhrsIn!N20</f>
        <v>1.00416722677779</v>
      </c>
      <c r="O19" s="70" t="n">
        <f aca="false">(EPCHrsIn!O20+MH)/LinhrsIn!O20</f>
        <v>1.00430615363245</v>
      </c>
      <c r="P19" s="70" t="n">
        <f aca="false">(EPCHrsIn!P20+MH)/LinhrsIn!P20</f>
        <v>0.97459335932249</v>
      </c>
      <c r="Q19" s="70" t="n">
        <f aca="false">(EPCHrsIn!Q20+MH)/LinhrsIn!Q20</f>
        <v>0.842119419042496</v>
      </c>
      <c r="R19" s="70" t="n">
        <f aca="false">(EPCHrsIn!R20+MH)/LinhrsIn!R20</f>
        <v>0.790541548560346</v>
      </c>
      <c r="S19" s="70" t="n">
        <f aca="false">(EPCHrsIn!S20+MH)/LinhrsIn!S20</f>
        <v>0.968286099865047</v>
      </c>
      <c r="T19" s="70" t="n">
        <f aca="false">(EPCHrsIn!T20+MH)/LinhrsIn!T20</f>
        <v>0.990968459080172</v>
      </c>
      <c r="U19" s="70" t="n">
        <f aca="false">(EPCHrsIn!U20+MH)/LinhrsIn!U20</f>
        <v>0.977009948910998</v>
      </c>
      <c r="V19" s="70" t="n">
        <f aca="false">(EPCHrsIn!V20+MH)/LinhrsIn!V20</f>
        <v>0.995362563237774</v>
      </c>
      <c r="W19" s="70" t="n">
        <v>0.975</v>
      </c>
      <c r="X19" s="70" t="n">
        <f aca="false">(EPCHrsIn!X20+MH)/LinhrsIn!X20</f>
        <v>0.992982456140351</v>
      </c>
      <c r="Y19" s="70" t="n">
        <f aca="false">IF(LinhrsIn!Y20&gt;4,(EPCHrsIn!Y20+MH)/LinhrsIn!Y20,0)</f>
        <v>0.992873113471213</v>
      </c>
      <c r="Z19" s="70" t="n">
        <f aca="false">IF(LinhrsIn!Z20&gt;4,(EPCHrsIn!Z20+MH)/LinhrsIn!Z20,0)</f>
        <v>0.975929682217715</v>
      </c>
      <c r="AA19" s="70" t="n">
        <f aca="false">IF(LinhrsIn!AA20&gt;4,(EPCHrsIn!AA20+MH)/LinhrsIn!AA20,0)</f>
        <v>1.00427715996578</v>
      </c>
      <c r="AB19" s="70" t="n">
        <f aca="false">IF(LinhrsIn!AB20&gt;4,(EPCHrsIn!AB20+MH)/LinhrsIn!AB20,0)</f>
        <v>1.00064808813999</v>
      </c>
      <c r="AC19" s="70" t="n">
        <f aca="false">IF(LinhrsIn!AC20&gt;4,(EPCHrsIn!AC20+MH)/LinhrsIn!AC20,0)</f>
        <v>0.00737675422813962</v>
      </c>
      <c r="AD19" s="70" t="n">
        <f aca="false">IF(LinhrsIn!AD20&gt;4,(EPCHrsIn!AD20+MH)/LinhrsIn!AD20,0)</f>
        <v>0.00604183974020089</v>
      </c>
      <c r="AE19" s="70" t="n">
        <f aca="false">IF(LinhrsIn!AE20&gt;4,(EPCHrsIn!AE20+MH)/LinhrsIn!AE20,0)</f>
        <v>0.00643012436101644</v>
      </c>
      <c r="AF19" s="70"/>
      <c r="AG19" s="70"/>
      <c r="AH19" s="70"/>
      <c r="AI19" s="70"/>
      <c r="AJ19" s="70"/>
      <c r="AK19" s="70"/>
      <c r="AL19" s="70"/>
      <c r="AM19" s="70"/>
      <c r="AN19" s="70"/>
      <c r="AO19" s="70" t="n">
        <f aca="false">AVERAGE(Q19:AB19)</f>
        <v>0.958833211552657</v>
      </c>
      <c r="AP19" s="70" t="n">
        <f aca="false">AVERAGE(AC19:AN19)</f>
        <v>0.00661623944311898</v>
      </c>
      <c r="AQ19" s="70" t="n">
        <f aca="false">AVERAGE(K19:M19)</f>
        <v>0.993342525894549</v>
      </c>
      <c r="AR19" s="70" t="n">
        <f aca="false">AVERAGE(N19:P19)</f>
        <v>0.99435557991091</v>
      </c>
      <c r="AS19" s="70" t="n">
        <f aca="false">AVERAGE(Q19:S19)</f>
        <v>0.86698235582263</v>
      </c>
      <c r="AT19" s="70" t="n">
        <f aca="false">AVERAGE(T19:V19)</f>
        <v>0.987780323742981</v>
      </c>
      <c r="AU19" s="70" t="n">
        <f aca="false">AVERAGE(W19:Y19)</f>
        <v>0.986951856537188</v>
      </c>
      <c r="AV19" s="70" t="n">
        <f aca="false">AVERAGE(Z19:AB19)</f>
        <v>0.993618310107828</v>
      </c>
      <c r="AW19" s="70" t="n">
        <f aca="false">AVERAGE(AC19:AE19)</f>
        <v>0.00661623944311898</v>
      </c>
    </row>
    <row r="20" customFormat="false" ht="12.75" hidden="false" customHeight="false" outlineLevel="0" collapsed="false">
      <c r="A20" s="69" t="s">
        <v>27</v>
      </c>
      <c r="B20" s="69" t="n">
        <v>2</v>
      </c>
      <c r="C20" s="69" t="n">
        <v>11</v>
      </c>
      <c r="D20" s="70"/>
      <c r="E20" s="70"/>
      <c r="F20" s="70"/>
      <c r="G20" s="70"/>
      <c r="H20" s="70" t="n">
        <f aca="false">(EPCHrsIn!H21+MH)/LinhrsIn!H21</f>
        <v>0.990093484023999</v>
      </c>
      <c r="I20" s="70" t="n">
        <f aca="false">(EPCHrsIn!I21+MH)/LinhrsIn!I21</f>
        <v>0.995295066541202</v>
      </c>
      <c r="J20" s="70" t="n">
        <f aca="false">(EPCHrsIn!J21+MH)/LinhrsIn!J21</f>
        <v>0.997499305362601</v>
      </c>
      <c r="K20" s="70" t="n">
        <f aca="false">(EPCHrsIn!K21+MH)/LinhrsIn!K21</f>
        <v>0.998246324025361</v>
      </c>
      <c r="L20" s="70" t="n">
        <f aca="false">(EPCHrsIn!L21+MH)/LinhrsIn!L21</f>
        <v>0.996404922001076</v>
      </c>
      <c r="M20" s="70" t="n">
        <f aca="false">(EPCHrsIn!M21+MH)/LinhrsIn!M21</f>
        <v>1.00194552529183</v>
      </c>
      <c r="N20" s="70" t="n">
        <f aca="false">(EPCHrsIn!N21+MH)/LinhrsIn!N21</f>
        <v>0.88362652232747</v>
      </c>
      <c r="O20" s="70" t="n">
        <f aca="false">(EPCHrsIn!O21+MH)/LinhrsIn!O21</f>
        <v>0.998749826364773</v>
      </c>
      <c r="P20" s="70" t="n">
        <f aca="false">(EPCHrsIn!P21+MH)/LinhrsIn!P21</f>
        <v>0.970750775037067</v>
      </c>
      <c r="Q20" s="70" t="n">
        <f aca="false">(EPCHrsIn!Q21+MH)/LinhrsIn!Q21</f>
        <v>1.00201721355568</v>
      </c>
      <c r="R20" s="70" t="n">
        <f aca="false">(EPCHrsIn!R21+MH)/LinhrsIn!R21</f>
        <v>0.961073825503356</v>
      </c>
      <c r="S20" s="70" t="n">
        <f aca="false">(EPCHrsIn!S21+MH)/LinhrsIn!S21</f>
        <v>1.00571102227299</v>
      </c>
      <c r="T20" s="70" t="n">
        <f aca="false">(EPCHrsIn!T21+MH)/LinhrsIn!T21</f>
        <v>0.990275076410114</v>
      </c>
      <c r="U20" s="70" t="n">
        <f aca="false">(EPCHrsIn!U21+MH)/LinhrsIn!U21</f>
        <v>0.638661110364296</v>
      </c>
      <c r="V20" s="70" t="n">
        <f aca="false">(EPCHrsIn!V21+MH)/LinhrsIn!V21</f>
        <v>1.00069483046137</v>
      </c>
      <c r="W20" s="70" t="n">
        <v>0.908198924731183</v>
      </c>
      <c r="X20" s="70" t="n">
        <f aca="false">(EPCHrsIn!X21+MH)/LinhrsIn!X21</f>
        <v>0.254400670578374</v>
      </c>
      <c r="Y20" s="70" t="n">
        <f aca="false">IF(LinhrsIn!Y21&gt;4,(EPCHrsIn!Y21+MH)/LinhrsIn!Y21,0)</f>
        <v>0.00560381059120202</v>
      </c>
      <c r="Z20" s="70" t="n">
        <f aca="false">IF(LinhrsIn!Z21&gt;4,(EPCHrsIn!Z21+MH)/LinhrsIn!Z21,0)</f>
        <v>0.761859838274933</v>
      </c>
      <c r="AA20" s="70" t="n">
        <f aca="false">IF(LinhrsIn!AA21&gt;4,(EPCHrsIn!AA21+MH)/LinhrsIn!AA21,0)</f>
        <v>0.969583333333333</v>
      </c>
      <c r="AB20" s="70" t="n">
        <f aca="false">IF(LinhrsIn!AB21&gt;4,(EPCHrsIn!AB21+MH)/LinhrsIn!AB21,0)</f>
        <v>1.00161333691853</v>
      </c>
      <c r="AC20" s="70" t="n">
        <f aca="false">IF(LinhrsIn!AC21&gt;4,(EPCHrsIn!AC21+MH)/LinhrsIn!AC21,0)</f>
        <v>0.99905901330824</v>
      </c>
      <c r="AD20" s="70" t="n">
        <f aca="false">IF(LinhrsIn!AD21&gt;4,(EPCHrsIn!AD21+MH)/LinhrsIn!AD21,0)</f>
        <v>0.983698113207547</v>
      </c>
      <c r="AE20" s="70" t="n">
        <f aca="false">IF(LinhrsIn!AE21&gt;4,(EPCHrsIn!AE21+MH)/LinhrsIn!AE21,0)</f>
        <v>0.97959080786414</v>
      </c>
      <c r="AF20" s="70"/>
      <c r="AG20" s="70"/>
      <c r="AH20" s="70"/>
      <c r="AI20" s="70"/>
      <c r="AJ20" s="70"/>
      <c r="AK20" s="70"/>
      <c r="AL20" s="70"/>
      <c r="AM20" s="70"/>
      <c r="AN20" s="70"/>
      <c r="AO20" s="70" t="n">
        <f aca="false">AVERAGE(Q20:AB20)</f>
        <v>0.791641082749612</v>
      </c>
      <c r="AP20" s="70" t="n">
        <f aca="false">AVERAGE(AC20:AN20)</f>
        <v>0.987449311459976</v>
      </c>
      <c r="AQ20" s="70" t="n">
        <f aca="false">AVERAGE(K20:M20)</f>
        <v>0.998865590439422</v>
      </c>
      <c r="AR20" s="70" t="n">
        <f aca="false">AVERAGE(N20:P20)</f>
        <v>0.951042374576437</v>
      </c>
      <c r="AS20" s="70" t="n">
        <f aca="false">AVERAGE(Q20:S20)</f>
        <v>0.989600687110673</v>
      </c>
      <c r="AT20" s="70" t="n">
        <f aca="false">AVERAGE(T20:V20)</f>
        <v>0.876543672411926</v>
      </c>
      <c r="AU20" s="70" t="n">
        <f aca="false">AVERAGE(W20:Y20)</f>
        <v>0.389401135300253</v>
      </c>
      <c r="AV20" s="70" t="n">
        <f aca="false">AVERAGE(Z20:AB20)</f>
        <v>0.911018836175598</v>
      </c>
      <c r="AW20" s="70" t="n">
        <f aca="false">AVERAGE(AC20:AE20)</f>
        <v>0.987449311459976</v>
      </c>
    </row>
    <row r="21" customFormat="false" ht="12.75" hidden="false" customHeight="false" outlineLevel="0" collapsed="false">
      <c r="A21" s="69" t="s">
        <v>27</v>
      </c>
      <c r="B21" s="69" t="n">
        <v>2</v>
      </c>
      <c r="C21" s="69" t="n">
        <v>12</v>
      </c>
      <c r="D21" s="70"/>
      <c r="E21" s="70"/>
      <c r="F21" s="70"/>
      <c r="G21" s="70"/>
      <c r="H21" s="70" t="n">
        <f aca="false">(EPCHrsIn!H22+MH)/LinhrsIn!H22</f>
        <v>0.265763111373011</v>
      </c>
      <c r="I21" s="70" t="n">
        <f aca="false">(EPCHrsIn!I22+MH)/LinhrsIn!I22</f>
        <v>0.835710441334769</v>
      </c>
      <c r="J21" s="70" t="n">
        <f aca="false">(EPCHrsIn!J22+MH)/LinhrsIn!J22</f>
        <v>0.911490898985689</v>
      </c>
      <c r="K21" s="70" t="n">
        <f aca="false">(EPCHrsIn!K22+MH)/LinhrsIn!K22</f>
        <v>0.886400431732326</v>
      </c>
      <c r="L21" s="70" t="n">
        <f aca="false">(EPCHrsIn!L22+MH)/LinhrsIn!L22</f>
        <v>0.590512387387387</v>
      </c>
      <c r="M21" s="70" t="n">
        <f aca="false">(EPCHrsIn!M22+MH)/LinhrsIn!M22</f>
        <v>0.896455872133426</v>
      </c>
      <c r="N21" s="70" t="n">
        <f aca="false">(EPCHrsIn!N22+MH)/LinhrsIn!N22</f>
        <v>0.922043010752688</v>
      </c>
      <c r="O21" s="70" t="n">
        <f aca="false">(EPCHrsIn!O22+MH)/LinhrsIn!O22</f>
        <v>0.951388888888889</v>
      </c>
      <c r="P21" s="70" t="n">
        <f aca="false">(EPCHrsIn!P22+MH)/LinhrsIn!P22</f>
        <v>0.878612716763006</v>
      </c>
      <c r="Q21" s="70" t="n">
        <f aca="false">(EPCHrsIn!Q22+MH)/LinhrsIn!Q22</f>
        <v>0.800941492938803</v>
      </c>
      <c r="R21" s="70" t="n">
        <f aca="false">(EPCHrsIn!R22+MH)/LinhrsIn!R22</f>
        <v>0.901849642004773</v>
      </c>
      <c r="S21" s="70" t="n">
        <f aca="false">(EPCHrsIn!S22+MH)/LinhrsIn!S22</f>
        <v>0.942603071948262</v>
      </c>
      <c r="T21" s="70" t="n">
        <f aca="false">(EPCHrsIn!T22+MH)/LinhrsIn!T22</f>
        <v>0.993469501181048</v>
      </c>
      <c r="U21" s="70" t="n">
        <f aca="false">(EPCHrsIn!U22+MH)/LinhrsIn!U22</f>
        <v>0.988510520487265</v>
      </c>
      <c r="V21" s="70" t="n">
        <f aca="false">(EPCHrsIn!V22+MH)/LinhrsIn!V22</f>
        <v>1.00180655919956</v>
      </c>
      <c r="W21" s="70" t="n">
        <v>0.849462365591398</v>
      </c>
      <c r="X21" s="70" t="n">
        <f aca="false">(EPCHrsIn!X22+MH)/LinhrsIn!X22</f>
        <v>0.871289800323799</v>
      </c>
      <c r="Y21" s="70" t="n">
        <f aca="false">IF(LinhrsIn!Y22&gt;4,(EPCHrsIn!Y22+MH)/LinhrsIn!Y22,0)</f>
        <v>1.00153267381914</v>
      </c>
      <c r="Z21" s="70" t="n">
        <f aca="false">IF(LinhrsIn!Z22&gt;4,(EPCHrsIn!Z22+MH)/LinhrsIn!Z22,0)</f>
        <v>1.00309514197282</v>
      </c>
      <c r="AA21" s="70" t="n">
        <f aca="false">IF(LinhrsIn!AA22&gt;4,(EPCHrsIn!AA22+MH)/LinhrsIn!AA22,0)</f>
        <v>0.991526600916794</v>
      </c>
      <c r="AB21" s="70" t="n">
        <f aca="false">IF(LinhrsIn!AB22&gt;4,(EPCHrsIn!AB22+MH)/LinhrsIn!AB22,0)</f>
        <v>1.00457112126916</v>
      </c>
      <c r="AC21" s="70" t="n">
        <f aca="false">IF(LinhrsIn!AC22&gt;4,(EPCHrsIn!AC22+MH)/LinhrsIn!AC22,0)</f>
        <v>0.996495484566653</v>
      </c>
      <c r="AD21" s="70" t="n">
        <f aca="false">IF(LinhrsIn!AD22&gt;4,(EPCHrsIn!AD22+MH)/LinhrsIn!AD22,0)</f>
        <v>1.00015103458692</v>
      </c>
      <c r="AE21" s="70" t="n">
        <f aca="false">IF(LinhrsIn!AE22&gt;4,(EPCHrsIn!AE22+MH)/LinhrsIn!AE22,0)</f>
        <v>0.976485237546686</v>
      </c>
      <c r="AF21" s="70"/>
      <c r="AG21" s="70"/>
      <c r="AH21" s="70"/>
      <c r="AI21" s="70"/>
      <c r="AJ21" s="70"/>
      <c r="AK21" s="70"/>
      <c r="AL21" s="70"/>
      <c r="AM21" s="70"/>
      <c r="AN21" s="70"/>
      <c r="AO21" s="70" t="n">
        <f aca="false">AVERAGE(Q21:AB21)</f>
        <v>0.945888207637735</v>
      </c>
      <c r="AP21" s="70" t="n">
        <f aca="false">AVERAGE(AC21:AN21)</f>
        <v>0.991043918900087</v>
      </c>
      <c r="AQ21" s="70" t="n">
        <f aca="false">AVERAGE(K21:M21)</f>
        <v>0.79112289708438</v>
      </c>
      <c r="AR21" s="70" t="n">
        <f aca="false">AVERAGE(N21:P21)</f>
        <v>0.917348205468194</v>
      </c>
      <c r="AS21" s="70" t="n">
        <f aca="false">AVERAGE(Q21:S21)</f>
        <v>0.881798068963946</v>
      </c>
      <c r="AT21" s="70" t="n">
        <f aca="false">AVERAGE(T21:V21)</f>
        <v>0.994595526955956</v>
      </c>
      <c r="AU21" s="70" t="n">
        <f aca="false">AVERAGE(W21:Y21)</f>
        <v>0.907428279911447</v>
      </c>
      <c r="AV21" s="70" t="n">
        <f aca="false">AVERAGE(Z21:AB21)</f>
        <v>0.99973095471959</v>
      </c>
      <c r="AW21" s="70" t="n">
        <f aca="false">AVERAGE(AC21:AE21)</f>
        <v>0.991043918900087</v>
      </c>
    </row>
    <row r="22" customFormat="false" ht="12.75" hidden="false" customHeight="false" outlineLevel="0" collapsed="false">
      <c r="A22" s="69" t="s">
        <v>27</v>
      </c>
      <c r="B22" s="69" t="n">
        <v>2</v>
      </c>
      <c r="C22" s="69" t="n">
        <v>13</v>
      </c>
      <c r="D22" s="70"/>
      <c r="E22" s="70"/>
      <c r="F22" s="70"/>
      <c r="G22" s="70"/>
      <c r="H22" s="70" t="n">
        <f aca="false">(EPCHrsIn!H23+MH)/LinhrsIn!H23</f>
        <v>0.978188385662684</v>
      </c>
      <c r="I22" s="70" t="n">
        <f aca="false">(EPCHrsIn!I23+MH)/LinhrsIn!I23</f>
        <v>0.793265993265993</v>
      </c>
      <c r="J22" s="70" t="n">
        <f aca="false">(EPCHrsIn!J23+MH)/LinhrsIn!J23</f>
        <v>0.850118071954438</v>
      </c>
      <c r="K22" s="70" t="n">
        <f aca="false">(EPCHrsIn!K23+MH)/LinhrsIn!K23</f>
        <v>0.971397733405289</v>
      </c>
      <c r="L22" s="70" t="n">
        <f aca="false">(EPCHrsIn!L23+MH)/LinhrsIn!L23</f>
        <v>0.916906600080983</v>
      </c>
      <c r="M22" s="70" t="n">
        <f aca="false">(EPCHrsIn!M23+MH)/LinhrsIn!M23</f>
        <v>0.95158364727222</v>
      </c>
      <c r="N22" s="70" t="n">
        <f aca="false">(EPCHrsIn!N23+MH)/LinhrsIn!N23</f>
        <v>0.931576824842049</v>
      </c>
      <c r="O22" s="70" t="n">
        <f aca="false">(EPCHrsIn!O23+MH)/LinhrsIn!O23</f>
        <v>0.640277777777778</v>
      </c>
      <c r="P22" s="70" t="n">
        <f aca="false">(EPCHrsIn!P23+MH)/LinhrsIn!P23</f>
        <v>0.794327194515392</v>
      </c>
      <c r="Q22" s="70" t="n">
        <f aca="false">(EPCHrsIn!Q23+MH)/LinhrsIn!Q23</f>
        <v>0.756724045185584</v>
      </c>
      <c r="R22" s="70" t="n">
        <f aca="false">(EPCHrsIn!R23+MH)/LinhrsIn!R23</f>
        <v>0.782699478001491</v>
      </c>
      <c r="S22" s="70" t="n">
        <f aca="false">(EPCHrsIn!S23+MH)/LinhrsIn!S23</f>
        <v>0.00746686578308755</v>
      </c>
      <c r="T22" s="70" t="n">
        <f aca="false">(EPCHrsIn!T23+MH)/LinhrsIn!T23</f>
        <v>0.193128185765528</v>
      </c>
      <c r="U22" s="70" t="n">
        <f aca="false">(EPCHrsIn!U23+MH)/LinhrsIn!U23</f>
        <v>0.986928985311953</v>
      </c>
      <c r="V22" s="70" t="n">
        <f aca="false">(EPCHrsIn!V23+MH)/LinhrsIn!V23</f>
        <v>0.991798721156519</v>
      </c>
      <c r="W22" s="70" t="n">
        <v>0.938037634408602</v>
      </c>
      <c r="X22" s="70" t="n">
        <f aca="false">(EPCHrsIn!X23+MH)/LinhrsIn!X23</f>
        <v>0.948572201921776</v>
      </c>
      <c r="Y22" s="70" t="n">
        <f aca="false">IF(LinhrsIn!Y23&gt;4,(EPCHrsIn!Y23+MH)/LinhrsIn!Y23,0)</f>
        <v>0.991220735785953</v>
      </c>
      <c r="Z22" s="70" t="n">
        <f aca="false">IF(LinhrsIn!Z23&gt;4,(EPCHrsIn!Z23+MH)/LinhrsIn!Z23,0)</f>
        <v>0.993767782143341</v>
      </c>
      <c r="AA22" s="70" t="n">
        <f aca="false">IF(LinhrsIn!AA23&gt;4,(EPCHrsIn!AA23+MH)/LinhrsIn!AA23,0)</f>
        <v>1.00264956073072</v>
      </c>
      <c r="AB22" s="70" t="n">
        <f aca="false">IF(LinhrsIn!AB23&gt;4,(EPCHrsIn!AB23+MH)/LinhrsIn!AB23,0)</f>
        <v>0.926324280720624</v>
      </c>
      <c r="AC22" s="70" t="n">
        <f aca="false">IF(LinhrsIn!AC23&gt;4,(EPCHrsIn!AC23+MH)/LinhrsIn!AC23,0)</f>
        <v>0.981574312423791</v>
      </c>
      <c r="AD22" s="70" t="n">
        <f aca="false">IF(LinhrsIn!AD23&gt;4,(EPCHrsIn!AD23+MH)/LinhrsIn!AD23,0)</f>
        <v>0.999541354532946</v>
      </c>
      <c r="AE22" s="70" t="n">
        <f aca="false">IF(LinhrsIn!AE23&gt;4,(EPCHrsIn!AE23+MH)/LinhrsIn!AE23,0)</f>
        <v>0.939575694595294</v>
      </c>
      <c r="AF22" s="70"/>
      <c r="AG22" s="70"/>
      <c r="AH22" s="70"/>
      <c r="AI22" s="70"/>
      <c r="AJ22" s="70"/>
      <c r="AK22" s="70"/>
      <c r="AL22" s="70"/>
      <c r="AM22" s="70"/>
      <c r="AN22" s="70"/>
      <c r="AO22" s="70" t="n">
        <f aca="false">AVERAGE(Q22:AB22)</f>
        <v>0.793276539742931</v>
      </c>
      <c r="AP22" s="70" t="n">
        <f aca="false">AVERAGE(AC22:AN22)</f>
        <v>0.97356378718401</v>
      </c>
      <c r="AQ22" s="70" t="n">
        <f aca="false">AVERAGE(K22:M22)</f>
        <v>0.946629326919497</v>
      </c>
      <c r="AR22" s="70" t="n">
        <f aca="false">AVERAGE(N22:P22)</f>
        <v>0.78872726571174</v>
      </c>
      <c r="AS22" s="70" t="n">
        <f aca="false">AVERAGE(Q22:S22)</f>
        <v>0.515630129656721</v>
      </c>
      <c r="AT22" s="70" t="n">
        <f aca="false">AVERAGE(T22:V22)</f>
        <v>0.723951964078</v>
      </c>
      <c r="AU22" s="70" t="n">
        <f aca="false">AVERAGE(W22:Y22)</f>
        <v>0.95927685737211</v>
      </c>
      <c r="AV22" s="70" t="n">
        <f aca="false">AVERAGE(Z22:AB22)</f>
        <v>0.974247207864895</v>
      </c>
      <c r="AW22" s="70" t="n">
        <f aca="false">AVERAGE(AC22:AE22)</f>
        <v>0.97356378718401</v>
      </c>
    </row>
    <row r="23" customFormat="false" ht="12.75" hidden="false" customHeight="false" outlineLevel="0" collapsed="false">
      <c r="A23" s="69" t="s">
        <v>27</v>
      </c>
      <c r="B23" s="69" t="n">
        <v>2</v>
      </c>
      <c r="C23" s="69" t="n">
        <v>14</v>
      </c>
      <c r="D23" s="70"/>
      <c r="E23" s="70"/>
      <c r="F23" s="70"/>
      <c r="G23" s="70"/>
      <c r="H23" s="70" t="n">
        <f aca="false">(EPCHrsIn!H24+MH)/LinhrsIn!H24</f>
        <v>0.988606363762679</v>
      </c>
      <c r="I23" s="70" t="n">
        <f aca="false">(EPCHrsIn!I24+MH)/LinhrsIn!I24</f>
        <v>1.00268817204301</v>
      </c>
      <c r="J23" s="70" t="n">
        <f aca="false">(EPCHrsIn!J24+MH)/LinhrsIn!J24</f>
        <v>0.997767234161317</v>
      </c>
      <c r="K23" s="70" t="n">
        <f aca="false">(EPCHrsIn!K24+MH)/LinhrsIn!K24</f>
        <v>0.99986506544326</v>
      </c>
      <c r="L23" s="70" t="n">
        <f aca="false">(EPCHrsIn!L24+MH)/LinhrsIn!L24</f>
        <v>1.00044714900484</v>
      </c>
      <c r="M23" s="70" t="n">
        <f aca="false">(EPCHrsIn!M24+MH)/LinhrsIn!M24</f>
        <v>1.00319577601779</v>
      </c>
      <c r="N23" s="70" t="n">
        <f aca="false">(EPCHrsIn!N24+MH)/LinhrsIn!N24</f>
        <v>0.98252688172043</v>
      </c>
      <c r="O23" s="70" t="n">
        <f aca="false">(EPCHrsIn!O24+MH)/LinhrsIn!O24</f>
        <v>1.00416666666667</v>
      </c>
      <c r="P23" s="70" t="n">
        <f aca="false">(EPCHrsIn!P24+MH)/LinhrsIn!P24</f>
        <v>0.950127705336739</v>
      </c>
      <c r="Q23" s="70" t="n">
        <f aca="false">(EPCHrsIn!Q24+MH)/LinhrsIn!Q24</f>
        <v>0.99744520640043</v>
      </c>
      <c r="R23" s="70" t="n">
        <f aca="false">(EPCHrsIn!R24+MH)/LinhrsIn!R24</f>
        <v>0.7999098693105</v>
      </c>
      <c r="S23" s="70" t="n">
        <f aca="false">(EPCHrsIn!S24+MH)/LinhrsIn!S24</f>
        <v>0.806687423852714</v>
      </c>
      <c r="T23" s="70" t="n">
        <f aca="false">(EPCHrsIn!T24+MH)/LinhrsIn!T24</f>
        <v>0.98110586273965</v>
      </c>
      <c r="U23" s="70" t="n">
        <f aca="false">(EPCHrsIn!U24+MH)/LinhrsIn!U24</f>
        <v>0.929373562440806</v>
      </c>
      <c r="V23" s="70" t="n">
        <f aca="false">(EPCHrsIn!V24+MH)/LinhrsIn!V24</f>
        <v>0.957434970093198</v>
      </c>
      <c r="W23" s="70" t="n">
        <v>0.946370967741936</v>
      </c>
      <c r="X23" s="70" t="n">
        <f aca="false">(EPCHrsIn!X24+MH)/LinhrsIn!X24</f>
        <v>1.00148508167949</v>
      </c>
      <c r="Y23" s="70" t="n">
        <f aca="false">IF(LinhrsIn!Y24&gt;4,(EPCHrsIn!Y24+MH)/LinhrsIn!Y24,0)</f>
        <v>1.00126742712294</v>
      </c>
      <c r="Z23" s="70" t="n">
        <f aca="false">IF(LinhrsIn!Z24&gt;4,(EPCHrsIn!Z24+MH)/LinhrsIn!Z24,0)</f>
        <v>1.00161485668147</v>
      </c>
      <c r="AA23" s="70" t="n">
        <f aca="false">IF(LinhrsIn!AA24&gt;4,(EPCHrsIn!AA24+MH)/LinhrsIn!AA24,0)</f>
        <v>1.00430555555556</v>
      </c>
      <c r="AB23" s="70" t="n">
        <f aca="false">IF(LinhrsIn!AB24&gt;4,(EPCHrsIn!AB24+MH)/LinhrsIn!AB24,0)</f>
        <v>0.985843332883915</v>
      </c>
      <c r="AC23" s="70" t="n">
        <f aca="false">IF(LinhrsIn!AC24&gt;4,(EPCHrsIn!AC24+MH)/LinhrsIn!AC24,0)</f>
        <v>0.994487765528368</v>
      </c>
      <c r="AD23" s="70" t="n">
        <f aca="false">IF(LinhrsIn!AD24&gt;4,(EPCHrsIn!AD24+MH)/LinhrsIn!AD24,0)</f>
        <v>1.00060422960725</v>
      </c>
      <c r="AE23" s="70" t="n">
        <f aca="false">IF(LinhrsIn!AE24&gt;4,(EPCHrsIn!AE24+MH)/LinhrsIn!AE24,0)</f>
        <v>0.965521446275868</v>
      </c>
      <c r="AF23" s="70"/>
      <c r="AG23" s="70"/>
      <c r="AH23" s="70"/>
      <c r="AI23" s="70"/>
      <c r="AJ23" s="70"/>
      <c r="AK23" s="70"/>
      <c r="AL23" s="70"/>
      <c r="AM23" s="70"/>
      <c r="AN23" s="70"/>
      <c r="AO23" s="70" t="n">
        <f aca="false">AVERAGE(Q23:AB23)</f>
        <v>0.951070343041884</v>
      </c>
      <c r="AP23" s="70" t="n">
        <f aca="false">AVERAGE(AC23:AN23)</f>
        <v>0.986871147137162</v>
      </c>
      <c r="AQ23" s="70" t="n">
        <f aca="false">AVERAGE(K23:M23)</f>
        <v>1.0011693301553</v>
      </c>
      <c r="AR23" s="70" t="n">
        <f aca="false">AVERAGE(N23:P23)</f>
        <v>0.978940417907945</v>
      </c>
      <c r="AS23" s="70" t="n">
        <f aca="false">AVERAGE(Q23:S23)</f>
        <v>0.868014166521215</v>
      </c>
      <c r="AT23" s="70" t="n">
        <f aca="false">AVERAGE(T23:V23)</f>
        <v>0.955971465091218</v>
      </c>
      <c r="AU23" s="70" t="n">
        <f aca="false">AVERAGE(W23:Y23)</f>
        <v>0.983041158848123</v>
      </c>
      <c r="AV23" s="70" t="n">
        <f aca="false">AVERAGE(Z23:AB23)</f>
        <v>0.99725458170698</v>
      </c>
      <c r="AW23" s="70" t="n">
        <f aca="false">AVERAGE(AC23:AE23)</f>
        <v>0.986871147137162</v>
      </c>
    </row>
    <row r="24" customFormat="false" ht="12.75" hidden="false" customHeight="false" outlineLevel="0" collapsed="false">
      <c r="A24" s="69" t="s">
        <v>27</v>
      </c>
      <c r="B24" s="69" t="n">
        <v>2</v>
      </c>
      <c r="C24" s="69" t="n">
        <v>15</v>
      </c>
      <c r="D24" s="70"/>
      <c r="E24" s="70"/>
      <c r="F24" s="70"/>
      <c r="G24" s="70"/>
      <c r="H24" s="70" t="n">
        <f aca="false">(EPCHrsIn!H25+MH)/LinhrsIn!H25</f>
        <v>0.995693248124479</v>
      </c>
      <c r="I24" s="70" t="n">
        <f aca="false">(EPCHrsIn!I25+MH)/LinhrsIn!I25</f>
        <v>0.990145788336933</v>
      </c>
      <c r="J24" s="70" t="n">
        <f aca="false">(EPCHrsIn!J25+MH)/LinhrsIn!J25</f>
        <v>1.00291707181553</v>
      </c>
      <c r="K24" s="70" t="n">
        <f aca="false">(EPCHrsIn!K25+MH)/LinhrsIn!K25</f>
        <v>0.994333513221802</v>
      </c>
      <c r="L24" s="70" t="n">
        <f aca="false">(EPCHrsIn!L25+MH)/LinhrsIn!L25</f>
        <v>0.975377261679719</v>
      </c>
      <c r="M24" s="70" t="n">
        <f aca="false">(EPCHrsIn!M25+MH)/LinhrsIn!M25</f>
        <v>1.00347463516331</v>
      </c>
      <c r="N24" s="70" t="n">
        <f aca="false">(EPCHrsIn!N25+MH)/LinhrsIn!N25</f>
        <v>0.99610162656271</v>
      </c>
      <c r="O24" s="70" t="n">
        <f aca="false">(EPCHrsIn!O25+MH)/LinhrsIn!O25</f>
        <v>0.995971662730935</v>
      </c>
      <c r="P24" s="70" t="n">
        <f aca="false">(EPCHrsIn!P25+MH)/LinhrsIn!P25</f>
        <v>0.870494889725659</v>
      </c>
      <c r="Q24" s="70" t="n">
        <f aca="false">(EPCHrsIn!Q25+MH)/LinhrsIn!Q25</f>
        <v>1.00174801667339</v>
      </c>
      <c r="R24" s="70" t="n">
        <f aca="false">(EPCHrsIn!R25+MH)/LinhrsIn!R25</f>
        <v>0.821844225604297</v>
      </c>
      <c r="S24" s="70" t="n">
        <f aca="false">(EPCHrsIn!S25+MH)/LinhrsIn!S25</f>
        <v>0.943599407726477</v>
      </c>
      <c r="T24" s="70" t="n">
        <f aca="false">(EPCHrsIn!T25+MH)/LinhrsIn!T25</f>
        <v>0.98235621005835</v>
      </c>
      <c r="U24" s="70" t="n">
        <f aca="false">(EPCHrsIn!U25+MH)/LinhrsIn!U25</f>
        <v>1.00188197338352</v>
      </c>
      <c r="V24" s="70" t="n">
        <f aca="false">(EPCHrsIn!V25+MH)/LinhrsIn!V25</f>
        <v>1.00194579569145</v>
      </c>
      <c r="W24" s="70" t="n">
        <v>0.984005376344086</v>
      </c>
      <c r="X24" s="70" t="n">
        <f aca="false">(EPCHrsIn!X25+MH)/LinhrsIn!X25</f>
        <v>0.0641371860653524</v>
      </c>
      <c r="Y24" s="70" t="n">
        <f aca="false">IF(LinhrsIn!Y25&gt;4,(EPCHrsIn!Y25+MH)/LinhrsIn!Y25,0)</f>
        <v>0.33065765385157</v>
      </c>
      <c r="Z24" s="70" t="n">
        <f aca="false">IF(LinhrsIn!Z25&gt;4,(EPCHrsIn!Z25+MH)/LinhrsIn!Z25,0)</f>
        <v>1.00188399946171</v>
      </c>
      <c r="AA24" s="70" t="n">
        <f aca="false">IF(LinhrsIn!AA25&gt;4,(EPCHrsIn!AA25+MH)/LinhrsIn!AA25,0)</f>
        <v>1.00416666666667</v>
      </c>
      <c r="AB24" s="70" t="n">
        <f aca="false">IF(LinhrsIn!AB25&gt;4,(EPCHrsIn!AB25+MH)/LinhrsIn!AB25,0)</f>
        <v>0.875219446320054</v>
      </c>
      <c r="AC24" s="70" t="n">
        <f aca="false">IF(LinhrsIn!AC25&gt;4,(EPCHrsIn!AC25+MH)/LinhrsIn!AC25,0)</f>
        <v>0.994487024337771</v>
      </c>
      <c r="AD24" s="70" t="n">
        <f aca="false">IF(LinhrsIn!AD25&gt;4,(EPCHrsIn!AD25+MH)/LinhrsIn!AD25,0)</f>
        <v>1.00075528700906</v>
      </c>
      <c r="AE24" s="70" t="n">
        <f aca="false">IF(LinhrsIn!AE25&gt;4,(EPCHrsIn!AE25+MH)/LinhrsIn!AE25,0)</f>
        <v>0.919678210077862</v>
      </c>
      <c r="AF24" s="70"/>
      <c r="AG24" s="70"/>
      <c r="AH24" s="70"/>
      <c r="AI24" s="70"/>
      <c r="AJ24" s="70"/>
      <c r="AK24" s="70"/>
      <c r="AL24" s="70"/>
      <c r="AM24" s="70"/>
      <c r="AN24" s="70"/>
      <c r="AO24" s="70" t="n">
        <f aca="false">AVERAGE(Q24:AB24)</f>
        <v>0.834453829820578</v>
      </c>
      <c r="AP24" s="70" t="n">
        <f aca="false">AVERAGE(AC24:AN24)</f>
        <v>0.971640173808232</v>
      </c>
      <c r="AQ24" s="70" t="n">
        <f aca="false">AVERAGE(K24:M24)</f>
        <v>0.991061803354943</v>
      </c>
      <c r="AR24" s="70" t="n">
        <f aca="false">AVERAGE(N24:P24)</f>
        <v>0.954189393006435</v>
      </c>
      <c r="AS24" s="70" t="n">
        <f aca="false">AVERAGE(Q24:S24)</f>
        <v>0.922397216668055</v>
      </c>
      <c r="AT24" s="70" t="n">
        <f aca="false">AVERAGE(T24:V24)</f>
        <v>0.995394659711107</v>
      </c>
      <c r="AU24" s="70" t="n">
        <f aca="false">AVERAGE(W24:Y24)</f>
        <v>0.459600072087003</v>
      </c>
      <c r="AV24" s="70" t="n">
        <f aca="false">AVERAGE(Z24:AB24)</f>
        <v>0.960423370816145</v>
      </c>
      <c r="AW24" s="70" t="n">
        <f aca="false">AVERAGE(AC24:AE24)</f>
        <v>0.971640173808232</v>
      </c>
    </row>
    <row r="25" customFormat="false" ht="12.75" hidden="false" customHeight="false" outlineLevel="0" collapsed="false">
      <c r="A25" s="69" t="s">
        <v>27</v>
      </c>
      <c r="B25" s="69" t="n">
        <v>2</v>
      </c>
      <c r="C25" s="69" t="n">
        <v>16</v>
      </c>
      <c r="D25" s="70"/>
      <c r="E25" s="70"/>
      <c r="F25" s="70"/>
      <c r="G25" s="70"/>
      <c r="H25" s="70" t="n">
        <f aca="false">(EPCHrsIn!H26+MH)/LinhrsIn!H26</f>
        <v>0.935676576826896</v>
      </c>
      <c r="I25" s="70" t="n">
        <f aca="false">(EPCHrsIn!I26+MH)/LinhrsIn!I26</f>
        <v>0.949314331809626</v>
      </c>
      <c r="J25" s="70" t="n">
        <f aca="false">(EPCHrsIn!J26+MH)/LinhrsIn!J26</f>
        <v>1.00180630818397</v>
      </c>
      <c r="K25" s="70" t="n">
        <f aca="false">(EPCHrsIn!K26+MH)/LinhrsIn!K26</f>
        <v>0.995817028741061</v>
      </c>
      <c r="L25" s="70" t="n">
        <f aca="false">(EPCHrsIn!L26+MH)/LinhrsIn!L26</f>
        <v>1.00103066164605</v>
      </c>
      <c r="M25" s="70" t="n">
        <f aca="false">(EPCHrsIn!M26+MH)/LinhrsIn!M26</f>
        <v>1.00333518621456</v>
      </c>
      <c r="N25" s="70" t="n">
        <f aca="false">(EPCHrsIn!N26+MH)/LinhrsIn!N26</f>
        <v>1.00403225806452</v>
      </c>
      <c r="O25" s="70" t="n">
        <f aca="false">(EPCHrsIn!O26+MH)/LinhrsIn!O26</f>
        <v>1.0041958041958</v>
      </c>
      <c r="P25" s="70" t="n">
        <f aca="false">(EPCHrsIn!P26+MH)/LinhrsIn!P26</f>
        <v>1.00268853340503</v>
      </c>
      <c r="Q25" s="70" t="n">
        <f aca="false">(EPCHrsIn!Q26+MH)/LinhrsIn!Q26</f>
        <v>0.911048311129054</v>
      </c>
      <c r="R25" s="70" t="n">
        <f aca="false">(EPCHrsIn!R26+MH)/LinhrsIn!R26</f>
        <v>1.00193971948672</v>
      </c>
      <c r="S25" s="70" t="n">
        <f aca="false">(EPCHrsIn!S26+MH)/LinhrsIn!S26</f>
        <v>0.996627546202617</v>
      </c>
      <c r="T25" s="70" t="n">
        <f aca="false">(EPCHrsIn!T26+MH)/LinhrsIn!T26</f>
        <v>0.976931628682601</v>
      </c>
      <c r="U25" s="70" t="n">
        <f aca="false">(EPCHrsIn!U26+MH)/LinhrsIn!U26</f>
        <v>0.999731146659497</v>
      </c>
      <c r="V25" s="70" t="n">
        <f aca="false">(EPCHrsIn!V26+MH)/LinhrsIn!V26</f>
        <v>0.998469245755636</v>
      </c>
      <c r="W25" s="70" t="n">
        <v>0.992741935483871</v>
      </c>
      <c r="X25" s="70" t="n">
        <f aca="false">(EPCHrsIn!X26+MH)/LinhrsIn!X26</f>
        <v>0.965817785646194</v>
      </c>
      <c r="Y25" s="70" t="n">
        <f aca="false">IF(LinhrsIn!Y26&gt;4,(EPCHrsIn!Y26+MH)/LinhrsIn!Y26,0)</f>
        <v>1.00365887981987</v>
      </c>
      <c r="Z25" s="70" t="n">
        <f aca="false">IF(LinhrsIn!Z26&gt;4,(EPCHrsIn!Z26+MH)/LinhrsIn!Z26,0)</f>
        <v>0.952624495289367</v>
      </c>
      <c r="AA25" s="70" t="n">
        <f aca="false">IF(LinhrsIn!AA26&gt;4,(EPCHrsIn!AA26+MH)/LinhrsIn!AA26,0)</f>
        <v>0.825507085301473</v>
      </c>
      <c r="AB25" s="70" t="n">
        <f aca="false">IF(LinhrsIn!AB26&gt;4,(EPCHrsIn!AB26+MH)/LinhrsIn!AB26,0)</f>
        <v>1.00471888903869</v>
      </c>
      <c r="AC25" s="70" t="n">
        <f aca="false">IF(LinhrsIn!AC26&gt;4,(EPCHrsIn!AC26+MH)/LinhrsIn!AC26,0)</f>
        <v>0.967047747141897</v>
      </c>
      <c r="AD25" s="70" t="n">
        <f aca="false">IF(LinhrsIn!AD26&gt;4,(EPCHrsIn!AD26+MH)/LinhrsIn!AD26,0)</f>
        <v>1.00045317220544</v>
      </c>
      <c r="AE25" s="70" t="n">
        <f aca="false">IF(LinhrsIn!AE26&gt;4,(EPCHrsIn!AE26+MH)/LinhrsIn!AE26,0)</f>
        <v>0.888820717701885</v>
      </c>
      <c r="AF25" s="70"/>
      <c r="AG25" s="70"/>
      <c r="AH25" s="70"/>
      <c r="AI25" s="70"/>
      <c r="AJ25" s="70"/>
      <c r="AK25" s="70"/>
      <c r="AL25" s="70"/>
      <c r="AM25" s="70"/>
      <c r="AN25" s="70"/>
      <c r="AO25" s="70" t="n">
        <f aca="false">AVERAGE(Q25:AB25)</f>
        <v>0.9691513890413</v>
      </c>
      <c r="AP25" s="70" t="n">
        <f aca="false">AVERAGE(AC25:AN25)</f>
        <v>0.95210721234974</v>
      </c>
      <c r="AQ25" s="70" t="n">
        <f aca="false">AVERAGE(K25:M25)</f>
        <v>1.00006095886722</v>
      </c>
      <c r="AR25" s="70" t="n">
        <f aca="false">AVERAGE(N25:P25)</f>
        <v>1.00363886522178</v>
      </c>
      <c r="AS25" s="70" t="n">
        <f aca="false">AVERAGE(Q25:S25)</f>
        <v>0.969871858939464</v>
      </c>
      <c r="AT25" s="70" t="n">
        <f aca="false">AVERAGE(T25:V25)</f>
        <v>0.991710673699245</v>
      </c>
      <c r="AU25" s="70" t="n">
        <f aca="false">AVERAGE(W25:Y25)</f>
        <v>0.987406200316645</v>
      </c>
      <c r="AV25" s="70" t="n">
        <f aca="false">AVERAGE(Z25:AB25)</f>
        <v>0.927616823209845</v>
      </c>
      <c r="AW25" s="70" t="n">
        <f aca="false">AVERAGE(AC25:AE25)</f>
        <v>0.95210721234974</v>
      </c>
    </row>
    <row r="26" customFormat="false" ht="12.75" hidden="false" customHeight="false" outlineLevel="0" collapsed="false">
      <c r="A26" s="69" t="s">
        <v>27</v>
      </c>
      <c r="B26" s="69" t="n">
        <v>2</v>
      </c>
      <c r="C26" s="69" t="n">
        <v>17</v>
      </c>
      <c r="D26" s="70"/>
      <c r="E26" s="70"/>
      <c r="F26" s="70"/>
      <c r="G26" s="70"/>
      <c r="H26" s="70" t="n">
        <f aca="false">(EPCHrsIn!H27+MH)/LinhrsIn!H27</f>
        <v>0.998055015282023</v>
      </c>
      <c r="I26" s="70" t="n">
        <f aca="false">(EPCHrsIn!I27+MH)/LinhrsIn!I27</f>
        <v>0.999327866648743</v>
      </c>
      <c r="J26" s="70" t="n">
        <f aca="false">(EPCHrsIn!J27+MH)/LinhrsIn!J27</f>
        <v>0.982554082344731</v>
      </c>
      <c r="K26" s="70" t="n">
        <f aca="false">(EPCHrsIn!K27+MH)/LinhrsIn!K27</f>
        <v>1.00121441101066</v>
      </c>
      <c r="L26" s="70" t="n">
        <f aca="false">(EPCHrsIn!L27+MH)/LinhrsIn!L27</f>
        <v>1.00205984400215</v>
      </c>
      <c r="M26" s="70" t="n">
        <f aca="false">(EPCHrsIn!M27+MH)/LinhrsIn!M27</f>
        <v>1.00361412288018</v>
      </c>
      <c r="N26" s="70" t="n">
        <f aca="false">(EPCHrsIn!N27+MH)/LinhrsIn!N27</f>
        <v>1.00403225806452</v>
      </c>
      <c r="O26" s="70" t="n">
        <f aca="false">(EPCHrsIn!O27+MH)/LinhrsIn!O27</f>
        <v>1.00416666666667</v>
      </c>
      <c r="P26" s="70" t="n">
        <f aca="false">(EPCHrsIn!P27+MH)/LinhrsIn!P27</f>
        <v>0.993278666487431</v>
      </c>
      <c r="Q26" s="70" t="n">
        <f aca="false">(EPCHrsIn!Q27+MH)/LinhrsIn!Q27</f>
        <v>0.982654296087132</v>
      </c>
      <c r="R26" s="70" t="n">
        <f aca="false">(EPCHrsIn!R27+MH)/LinhrsIn!R27</f>
        <v>0.945182972367438</v>
      </c>
      <c r="S26" s="70" t="n">
        <f aca="false">(EPCHrsIn!S27+MH)/LinhrsIn!S27</f>
        <v>0.994604073924187</v>
      </c>
      <c r="T26" s="70" t="n">
        <f aca="false">(EPCHrsIn!T27+MH)/LinhrsIn!T27</f>
        <v>0.813703600334915</v>
      </c>
      <c r="U26" s="70" t="n">
        <f aca="false">(EPCHrsIn!U27+MH)/LinhrsIn!U27</f>
        <v>1.00174754671327</v>
      </c>
      <c r="V26" s="70" t="n">
        <f aca="false">(EPCHrsIn!V27+MH)/LinhrsIn!V27</f>
        <v>0.969974979149291</v>
      </c>
      <c r="W26" s="70" t="n">
        <v>0.987903225806452</v>
      </c>
      <c r="X26" s="70" t="n">
        <f aca="false">(EPCHrsIn!X27+MH)/LinhrsIn!X27</f>
        <v>1.02332613390929</v>
      </c>
      <c r="Y26" s="70" t="n">
        <f aca="false">IF(LinhrsIn!Y27&gt;4,(EPCHrsIn!Y27+MH)/LinhrsIn!Y27,0)</f>
        <v>1.01348345843759</v>
      </c>
      <c r="Z26" s="70" t="n">
        <f aca="false">IF(LinhrsIn!Z27&gt;4,(EPCHrsIn!Z27+MH)/LinhrsIn!Z27,0)</f>
        <v>0.925841184387618</v>
      </c>
      <c r="AA26" s="70" t="n">
        <f aca="false">IF(LinhrsIn!AA27&gt;4,(EPCHrsIn!AA27+MH)/LinhrsIn!AA27,0)</f>
        <v>0.775876460767947</v>
      </c>
      <c r="AB26" s="70" t="n">
        <f aca="false">IF(LinhrsIn!AB27&gt;4,(EPCHrsIn!AB27+MH)/LinhrsIn!AB27,0)</f>
        <v>0.67858106285406</v>
      </c>
      <c r="AC26" s="70" t="n">
        <f aca="false">IF(LinhrsIn!AC27&gt;4,(EPCHrsIn!AC27+MH)/LinhrsIn!AC27,0)</f>
        <v>0.377117504705566</v>
      </c>
      <c r="AD26" s="70" t="n">
        <f aca="false">IF(LinhrsIn!AD27&gt;4,(EPCHrsIn!AD27+MH)/LinhrsIn!AD27,0)</f>
        <v>1.00015105740181</v>
      </c>
      <c r="AE26" s="70" t="n">
        <f aca="false">IF(LinhrsIn!AE27&gt;4,(EPCHrsIn!AE27+MH)/LinhrsIn!AE27,0)</f>
        <v>0.985249695078561</v>
      </c>
      <c r="AF26" s="70"/>
      <c r="AG26" s="70"/>
      <c r="AH26" s="70"/>
      <c r="AI26" s="70"/>
      <c r="AJ26" s="70"/>
      <c r="AK26" s="70"/>
      <c r="AL26" s="70"/>
      <c r="AM26" s="70"/>
      <c r="AN26" s="70"/>
      <c r="AO26" s="70" t="n">
        <f aca="false">AVERAGE(Q26:AB26)</f>
        <v>0.926073249561599</v>
      </c>
      <c r="AP26" s="70" t="n">
        <f aca="false">AVERAGE(AC26:AN26)</f>
        <v>0.787506085728647</v>
      </c>
      <c r="AQ26" s="70" t="n">
        <f aca="false">AVERAGE(K26:M26)</f>
        <v>1.00229612596433</v>
      </c>
      <c r="AR26" s="70" t="n">
        <f aca="false">AVERAGE(N26:P26)</f>
        <v>1.0004925304062</v>
      </c>
      <c r="AS26" s="70" t="n">
        <f aca="false">AVERAGE(Q26:S26)</f>
        <v>0.974147114126252</v>
      </c>
      <c r="AT26" s="70" t="n">
        <f aca="false">AVERAGE(T26:V26)</f>
        <v>0.928475375399158</v>
      </c>
      <c r="AU26" s="70" t="n">
        <f aca="false">AVERAGE(W26:Y26)</f>
        <v>1.00823760605111</v>
      </c>
      <c r="AV26" s="70" t="n">
        <f aca="false">AVERAGE(Z26:AB26)</f>
        <v>0.793432902669875</v>
      </c>
      <c r="AW26" s="70" t="n">
        <f aca="false">AVERAGE(AC26:AE26)</f>
        <v>0.787506085728647</v>
      </c>
    </row>
    <row r="27" customFormat="false" ht="12.75" hidden="false" customHeight="false" outlineLevel="0" collapsed="false">
      <c r="A27" s="69" t="s">
        <v>27</v>
      </c>
      <c r="B27" s="69" t="n">
        <v>2</v>
      </c>
      <c r="C27" s="69" t="n">
        <v>18</v>
      </c>
      <c r="D27" s="70"/>
      <c r="E27" s="70"/>
      <c r="F27" s="70"/>
      <c r="G27" s="70"/>
      <c r="H27" s="70" t="n">
        <f aca="false">(EPCHrsIn!H28+MH)/LinhrsIn!H28</f>
        <v>0.999583217560434</v>
      </c>
      <c r="I27" s="70" t="n">
        <f aca="false">(EPCHrsIn!I28+MH)/LinhrsIn!I28</f>
        <v>0.957386745530313</v>
      </c>
      <c r="J27" s="70" t="n">
        <f aca="false">(EPCHrsIn!J28+MH)/LinhrsIn!J28</f>
        <v>0.629789605684826</v>
      </c>
      <c r="K27" s="70" t="n">
        <f aca="false">(EPCHrsIn!K28+MH)/LinhrsIn!K28</f>
        <v>0.957906098219104</v>
      </c>
      <c r="L27" s="70" t="n">
        <f aca="false">(EPCHrsIn!L28+MH)/LinhrsIn!L28</f>
        <v>0.930012242701466</v>
      </c>
      <c r="M27" s="70" t="n">
        <f aca="false">(EPCHrsIn!M28+MH)/LinhrsIn!M28</f>
        <v>1.00333518621456</v>
      </c>
      <c r="N27" s="70" t="n">
        <f aca="false">(EPCHrsIn!N28+MH)/LinhrsIn!N28</f>
        <v>1.00416722677779</v>
      </c>
      <c r="O27" s="70" t="n">
        <f aca="false">(EPCHrsIn!O28+MH)/LinhrsIn!O28</f>
        <v>0.996110030564046</v>
      </c>
      <c r="P27" s="70" t="n">
        <f aca="false">(EPCHrsIn!P28+MH)/LinhrsIn!P28</f>
        <v>0.971236559139785</v>
      </c>
      <c r="Q27" s="70" t="n">
        <f aca="false">(EPCHrsIn!Q28+MH)/LinhrsIn!Q28</f>
        <v>0.99704181793734</v>
      </c>
      <c r="R27" s="70" t="n">
        <f aca="false">(EPCHrsIn!R28+MH)/LinhrsIn!R28</f>
        <v>1.00313339301701</v>
      </c>
      <c r="S27" s="70" t="n">
        <f aca="false">(EPCHrsIn!S28+MH)/LinhrsIn!S28</f>
        <v>0.997308209959623</v>
      </c>
      <c r="T27" s="70" t="n">
        <f aca="false">(EPCHrsIn!T28+MH)/LinhrsIn!T28</f>
        <v>0.987077949145477</v>
      </c>
      <c r="U27" s="70" t="n">
        <f aca="false">(EPCHrsIn!U28+MH)/LinhrsIn!U28</f>
        <v>1.00053770668101</v>
      </c>
      <c r="V27" s="70" t="n">
        <f aca="false">(EPCHrsIn!V28+MH)/LinhrsIn!V28</f>
        <v>0.997359277275886</v>
      </c>
      <c r="W27" s="70" t="n">
        <v>0.990725806451613</v>
      </c>
      <c r="X27" s="70" t="n">
        <f aca="false">(EPCHrsIn!X28+MH)/LinhrsIn!X28</f>
        <v>0.996490754487785</v>
      </c>
      <c r="Y27" s="70" t="n">
        <f aca="false">IF(LinhrsIn!Y28&gt;4,(EPCHrsIn!Y28+MH)/LinhrsIn!Y28,0)</f>
        <v>1.00337932976626</v>
      </c>
      <c r="Z27" s="70" t="n">
        <f aca="false">IF(LinhrsIn!Z28&gt;4,(EPCHrsIn!Z28+MH)/LinhrsIn!Z28,0)</f>
        <v>0.988091941290501</v>
      </c>
      <c r="AA27" s="70" t="n">
        <f aca="false">IF(LinhrsIn!AA28&gt;4,(EPCHrsIn!AA28+MH)/LinhrsIn!AA28,0)</f>
        <v>0.976773296244784</v>
      </c>
      <c r="AB27" s="70" t="n">
        <f aca="false">IF(LinhrsIn!AB28&gt;4,(EPCHrsIn!AB28+MH)/LinhrsIn!AB28,0)</f>
        <v>0.349157113958193</v>
      </c>
      <c r="AC27" s="70" t="n">
        <f aca="false">IF(LinhrsIn!AC28&gt;4,(EPCHrsIn!AC28+MH)/LinhrsIn!AC28,0)</f>
        <v>0.00875182329652011</v>
      </c>
      <c r="AD27" s="70" t="n">
        <f aca="false">IF(LinhrsIn!AD28&gt;4,(EPCHrsIn!AD28+MH)/LinhrsIn!AD28,0)</f>
        <v>0.785130224106602</v>
      </c>
      <c r="AE27" s="70" t="n">
        <f aca="false">IF(LinhrsIn!AE28&gt;4,(EPCHrsIn!AE28+MH)/LinhrsIn!AE28,0)</f>
        <v>0.9170075716509</v>
      </c>
      <c r="AF27" s="70"/>
      <c r="AG27" s="70"/>
      <c r="AH27" s="70"/>
      <c r="AI27" s="70"/>
      <c r="AJ27" s="70"/>
      <c r="AK27" s="70"/>
      <c r="AL27" s="70"/>
      <c r="AM27" s="70"/>
      <c r="AN27" s="70"/>
      <c r="AO27" s="70" t="n">
        <f aca="false">AVERAGE(Q27:AB27)</f>
        <v>0.94058971635129</v>
      </c>
      <c r="AP27" s="70" t="n">
        <f aca="false">AVERAGE(AC27:AN27)</f>
        <v>0.570296539684674</v>
      </c>
      <c r="AQ27" s="70" t="n">
        <f aca="false">AVERAGE(K27:M27)</f>
        <v>0.963751175711711</v>
      </c>
      <c r="AR27" s="70" t="n">
        <f aca="false">AVERAGE(N27:P27)</f>
        <v>0.990504605493875</v>
      </c>
      <c r="AS27" s="70" t="n">
        <f aca="false">AVERAGE(Q27:S27)</f>
        <v>0.999161140304658</v>
      </c>
      <c r="AT27" s="70" t="n">
        <f aca="false">AVERAGE(T27:V27)</f>
        <v>0.994991644367456</v>
      </c>
      <c r="AU27" s="70" t="n">
        <f aca="false">AVERAGE(W27:Y27)</f>
        <v>0.996865296901887</v>
      </c>
      <c r="AV27" s="70" t="n">
        <f aca="false">AVERAGE(Z27:AB27)</f>
        <v>0.771340783831159</v>
      </c>
      <c r="AW27" s="70" t="n">
        <f aca="false">AVERAGE(AC27:AE27)</f>
        <v>0.570296539684674</v>
      </c>
    </row>
    <row r="28" customFormat="false" ht="12.75" hidden="false" customHeight="false" outlineLevel="0" collapsed="false">
      <c r="A28" s="69" t="s">
        <v>27</v>
      </c>
      <c r="B28" s="69" t="n">
        <v>2</v>
      </c>
      <c r="C28" s="69" t="n">
        <v>19</v>
      </c>
      <c r="D28" s="70"/>
      <c r="E28" s="70"/>
      <c r="F28" s="70"/>
      <c r="G28" s="70"/>
      <c r="H28" s="70" t="n">
        <f aca="false">(EPCHrsIn!H29+MH)/LinhrsIn!H29</f>
        <v>0.994303973325924</v>
      </c>
      <c r="I28" s="70" t="n">
        <f aca="false">(EPCHrsIn!I29+MH)/LinhrsIn!I29</f>
        <v>1.00067213335126</v>
      </c>
      <c r="J28" s="70" t="n">
        <f aca="false">(EPCHrsIn!J29+MH)/LinhrsIn!J29</f>
        <v>1.00291707181553</v>
      </c>
      <c r="K28" s="70" t="n">
        <f aca="false">(EPCHrsIn!K29+MH)/LinhrsIn!K29</f>
        <v>1.00242849433351</v>
      </c>
      <c r="L28" s="70" t="n">
        <f aca="false">(EPCHrsIn!L29+MH)/LinhrsIn!L29</f>
        <v>0.99043733189887</v>
      </c>
      <c r="M28" s="70" t="n">
        <f aca="false">(EPCHrsIn!M29+MH)/LinhrsIn!M29</f>
        <v>1.0045852438516</v>
      </c>
      <c r="N28" s="70" t="n">
        <f aca="false">(EPCHrsIn!N29+MH)/LinhrsIn!N29</f>
        <v>1.00403225806452</v>
      </c>
      <c r="O28" s="70" t="n">
        <f aca="false">(EPCHrsIn!O29+MH)/LinhrsIn!O29</f>
        <v>1.00555555555556</v>
      </c>
      <c r="P28" s="70" t="n">
        <f aca="false">(EPCHrsIn!P29+MH)/LinhrsIn!P29</f>
        <v>0.86949494949495</v>
      </c>
      <c r="Q28" s="70" t="n">
        <f aca="false">(EPCHrsIn!Q29+MH)/LinhrsIn!Q29</f>
        <v>0.991797767917171</v>
      </c>
      <c r="R28" s="70" t="n">
        <f aca="false">(EPCHrsIn!R29+MH)/LinhrsIn!R29</f>
        <v>0.974343675417661</v>
      </c>
      <c r="S28" s="70" t="n">
        <f aca="false">(EPCHrsIn!S29+MH)/LinhrsIn!S29</f>
        <v>0.99502688172043</v>
      </c>
      <c r="T28" s="70" t="n">
        <f aca="false">(EPCHrsIn!T29+MH)/LinhrsIn!T29</f>
        <v>0.988330091692137</v>
      </c>
      <c r="U28" s="70" t="n">
        <f aca="false">(EPCHrsIn!U29+MH)/LinhrsIn!U29</f>
        <v>0.949321145315231</v>
      </c>
      <c r="V28" s="70" t="n">
        <f aca="false">(EPCHrsIn!V29+MH)/LinhrsIn!V29</f>
        <v>1.00125086865879</v>
      </c>
      <c r="W28" s="70" t="n">
        <v>0.983198924731183</v>
      </c>
      <c r="X28" s="70" t="n">
        <f aca="false">(EPCHrsIn!X29+MH)/LinhrsIn!X29</f>
        <v>0.998785097192225</v>
      </c>
      <c r="Y28" s="70" t="n">
        <f aca="false">IF(LinhrsIn!Y29&gt;4,(EPCHrsIn!Y29+MH)/LinhrsIn!Y29,0)</f>
        <v>0.681843811671835</v>
      </c>
      <c r="Z28" s="70" t="n">
        <f aca="false">IF(LinhrsIn!Z29&gt;4,(EPCHrsIn!Z29+MH)/LinhrsIn!Z29,0)</f>
        <v>0.998654286098775</v>
      </c>
      <c r="AA28" s="70" t="n">
        <f aca="false">IF(LinhrsIn!AA29&gt;4,(EPCHrsIn!AA29+MH)/LinhrsIn!AA29,0)</f>
        <v>1.00347222222222</v>
      </c>
      <c r="AB28" s="70" t="n">
        <f aca="false">IF(LinhrsIn!AB29&gt;4,(EPCHrsIn!AB29+MH)/LinhrsIn!AB29,0)</f>
        <v>1.00417958743427</v>
      </c>
      <c r="AC28" s="70" t="n">
        <f aca="false">IF(LinhrsIn!AC29&gt;4,(EPCHrsIn!AC29+MH)/LinhrsIn!AC29,0)</f>
        <v>0.995295066541202</v>
      </c>
      <c r="AD28" s="70" t="n">
        <f aca="false">IF(LinhrsIn!AD29&gt;4,(EPCHrsIn!AD29+MH)/LinhrsIn!AD29,0)</f>
        <v>0.994411720283945</v>
      </c>
      <c r="AE28" s="70" t="n">
        <f aca="false">IF(LinhrsIn!AE29&gt;4,(EPCHrsIn!AE29+MH)/LinhrsIn!AE29,0)</f>
        <v>0.969664815161117</v>
      </c>
      <c r="AF28" s="70"/>
      <c r="AG28" s="70"/>
      <c r="AH28" s="70"/>
      <c r="AI28" s="70"/>
      <c r="AJ28" s="70"/>
      <c r="AK28" s="70"/>
      <c r="AL28" s="70"/>
      <c r="AM28" s="70"/>
      <c r="AN28" s="70"/>
      <c r="AO28" s="70" t="n">
        <f aca="false">AVERAGE(Q28:AB28)</f>
        <v>0.964183696672661</v>
      </c>
      <c r="AP28" s="70" t="n">
        <f aca="false">AVERAGE(AC28:AN28)</f>
        <v>0.986457200662088</v>
      </c>
      <c r="AQ28" s="70" t="n">
        <f aca="false">AVERAGE(K28:M28)</f>
        <v>0.999150356694663</v>
      </c>
      <c r="AR28" s="70" t="n">
        <f aca="false">AVERAGE(N28:P28)</f>
        <v>0.959694254371674</v>
      </c>
      <c r="AS28" s="70" t="n">
        <f aca="false">AVERAGE(Q28:S28)</f>
        <v>0.987056108351754</v>
      </c>
      <c r="AT28" s="70" t="n">
        <f aca="false">AVERAGE(T28:V28)</f>
        <v>0.979634035222053</v>
      </c>
      <c r="AU28" s="70" t="n">
        <f aca="false">AVERAGE(W28:Y28)</f>
        <v>0.887942611198414</v>
      </c>
      <c r="AV28" s="70" t="n">
        <f aca="false">AVERAGE(Z28:AB28)</f>
        <v>1.00210203191842</v>
      </c>
      <c r="AW28" s="70" t="n">
        <f aca="false">AVERAGE(AC28:AE28)</f>
        <v>0.986457200662088</v>
      </c>
    </row>
    <row r="29" customFormat="false" ht="12.75" hidden="false" customHeight="false" outlineLevel="0" collapsed="false">
      <c r="A29" s="69" t="s">
        <v>27</v>
      </c>
      <c r="B29" s="69" t="n">
        <v>2</v>
      </c>
      <c r="C29" s="69" t="n">
        <v>20</v>
      </c>
      <c r="D29" s="70"/>
      <c r="E29" s="70"/>
      <c r="F29" s="70"/>
      <c r="G29" s="70"/>
      <c r="H29" s="70" t="n">
        <f aca="false">(EPCHrsIn!H30+MH)/LinhrsIn!H30</f>
        <v>1.00222283967769</v>
      </c>
      <c r="I29" s="70" t="n">
        <f aca="false">(EPCHrsIn!I30+MH)/LinhrsIn!I30</f>
        <v>1.00322580645161</v>
      </c>
      <c r="J29" s="70" t="n">
        <f aca="false">(EPCHrsIn!J30+MH)/LinhrsIn!J30</f>
        <v>0.997773448371834</v>
      </c>
      <c r="K29" s="70" t="n">
        <f aca="false">(EPCHrsIn!K30+MH)/LinhrsIn!K30</f>
        <v>0.997300944669366</v>
      </c>
      <c r="L29" s="70" t="n">
        <f aca="false">(EPCHrsIn!L30+MH)/LinhrsIn!L30</f>
        <v>1.0014927380312</v>
      </c>
      <c r="M29" s="70" t="n">
        <f aca="false">(EPCHrsIn!M30+MH)/LinhrsIn!M30</f>
        <v>1.00333518621456</v>
      </c>
      <c r="N29" s="70" t="n">
        <f aca="false">(EPCHrsIn!N30+MH)/LinhrsIn!N30</f>
        <v>1.00430223178274</v>
      </c>
      <c r="O29" s="70" t="n">
        <f aca="false">(EPCHrsIn!O30+MH)/LinhrsIn!O30</f>
        <v>1.0045852438516</v>
      </c>
      <c r="P29" s="70" t="n">
        <f aca="false">(EPCHrsIn!P30+MH)/LinhrsIn!P30</f>
        <v>0.945564516129032</v>
      </c>
      <c r="Q29" s="70" t="n">
        <f aca="false">(EPCHrsIn!Q30+MH)/LinhrsIn!Q30</f>
        <v>0.977138246369016</v>
      </c>
      <c r="R29" s="70" t="n">
        <f aca="false">(EPCHrsIn!R30+MH)/LinhrsIn!R30</f>
        <v>0.998644578313253</v>
      </c>
      <c r="S29" s="70" t="n">
        <f aca="false">(EPCHrsIn!S30+MH)/LinhrsIn!S30</f>
        <v>1.00040639393118</v>
      </c>
      <c r="T29" s="70" t="n">
        <f aca="false">(EPCHrsIn!T30+MH)/LinhrsIn!T30</f>
        <v>0.96818118660553</v>
      </c>
      <c r="U29" s="70" t="n">
        <f aca="false">(EPCHrsIn!U30+MH)/LinhrsIn!U30</f>
        <v>0.939096531325625</v>
      </c>
      <c r="V29" s="70" t="n">
        <f aca="false">(EPCHrsIn!V30+MH)/LinhrsIn!V30</f>
        <v>0.992215735335001</v>
      </c>
      <c r="W29" s="70" t="n">
        <v>0.99247311827957</v>
      </c>
      <c r="X29" s="70" t="n">
        <f aca="false">(EPCHrsIn!X30+MH)/LinhrsIn!X30</f>
        <v>0.982672262082036</v>
      </c>
      <c r="Y29" s="70" t="n">
        <f aca="false">IF(LinhrsIn!Y30&gt;4,(EPCHrsIn!Y30+MH)/LinhrsIn!Y30,0)</f>
        <v>0.991216886244511</v>
      </c>
      <c r="Z29" s="70" t="n">
        <f aca="false">IF(LinhrsIn!Z30&gt;4,(EPCHrsIn!Z30+MH)/LinhrsIn!Z30,0)</f>
        <v>0.988381518508511</v>
      </c>
      <c r="AA29" s="70" t="n">
        <f aca="false">IF(LinhrsIn!AA30&gt;4,(EPCHrsIn!AA30+MH)/LinhrsIn!AA30,0)</f>
        <v>1.00458396999583</v>
      </c>
      <c r="AB29" s="70" t="n">
        <f aca="false">IF(LinhrsIn!AB30&gt;4,(EPCHrsIn!AB30+MH)/LinhrsIn!AB30,0)</f>
        <v>1.00390993663206</v>
      </c>
      <c r="AC29" s="70" t="n">
        <f aca="false">IF(LinhrsIn!AC30&gt;4,(EPCHrsIn!AC30+MH)/LinhrsIn!AC30,0)</f>
        <v>0.992067760150578</v>
      </c>
      <c r="AD29" s="70" t="n">
        <f aca="false">IF(LinhrsIn!AD30&gt;4,(EPCHrsIn!AD30+MH)/LinhrsIn!AD30,0)</f>
        <v>0.993504531722054</v>
      </c>
      <c r="AE29" s="70" t="n">
        <f aca="false">IF(LinhrsIn!AE30&gt;4,(EPCHrsIn!AE30+MH)/LinhrsIn!AE30,0)</f>
        <v>0.985417105335362</v>
      </c>
      <c r="AF29" s="70"/>
      <c r="AG29" s="70"/>
      <c r="AH29" s="70"/>
      <c r="AI29" s="70"/>
      <c r="AJ29" s="70"/>
      <c r="AK29" s="70"/>
      <c r="AL29" s="70"/>
      <c r="AM29" s="70"/>
      <c r="AN29" s="70"/>
      <c r="AO29" s="70" t="n">
        <f aca="false">AVERAGE(Q29:AB29)</f>
        <v>0.986576696968511</v>
      </c>
      <c r="AP29" s="70" t="n">
        <f aca="false">AVERAGE(AC29:AN29)</f>
        <v>0.990329799069332</v>
      </c>
      <c r="AQ29" s="70" t="n">
        <f aca="false">AVERAGE(K29:M29)</f>
        <v>1.00070962297171</v>
      </c>
      <c r="AR29" s="70" t="n">
        <f aca="false">AVERAGE(N29:P29)</f>
        <v>0.984817330587791</v>
      </c>
      <c r="AS29" s="70" t="n">
        <f aca="false">AVERAGE(Q29:S29)</f>
        <v>0.992063072871151</v>
      </c>
      <c r="AT29" s="70" t="n">
        <f aca="false">AVERAGE(T29:V29)</f>
        <v>0.966497817755386</v>
      </c>
      <c r="AU29" s="70" t="n">
        <f aca="false">AVERAGE(W29:Y29)</f>
        <v>0.988787422202039</v>
      </c>
      <c r="AV29" s="70" t="n">
        <f aca="false">AVERAGE(Z29:AB29)</f>
        <v>0.998958475045468</v>
      </c>
      <c r="AW29" s="70" t="n">
        <f aca="false">AVERAGE(AC29:AE29)</f>
        <v>0.990329799069332</v>
      </c>
    </row>
    <row r="30" customFormat="false" ht="12.75" hidden="false" customHeight="false" outlineLevel="0" collapsed="false">
      <c r="A30" s="69" t="s">
        <v>27</v>
      </c>
      <c r="B30" s="69" t="n">
        <v>2</v>
      </c>
      <c r="C30" s="69" t="n">
        <v>21</v>
      </c>
      <c r="D30" s="70"/>
      <c r="E30" s="70"/>
      <c r="F30" s="70"/>
      <c r="G30" s="70"/>
      <c r="H30" s="70" t="n">
        <f aca="false">(EPCHrsIn!H31+MH)/LinhrsIn!H31</f>
        <v>0.892449150181109</v>
      </c>
      <c r="I30" s="70" t="n">
        <f aca="false">(EPCHrsIn!I31+MH)/LinhrsIn!I31</f>
        <v>0.995429493211453</v>
      </c>
      <c r="J30" s="70" t="n">
        <f aca="false">(EPCHrsIn!J31+MH)/LinhrsIn!J31</f>
        <v>1.00027785495971</v>
      </c>
      <c r="K30" s="70" t="n">
        <f aca="false">(EPCHrsIn!K31+MH)/LinhrsIn!K31</f>
        <v>1.00121441101066</v>
      </c>
      <c r="L30" s="70" t="n">
        <f aca="false">(EPCHrsIn!L31+MH)/LinhrsIn!L31</f>
        <v>1.0010617267348</v>
      </c>
      <c r="M30" s="70" t="n">
        <f aca="false">(EPCHrsIn!M31+MH)/LinhrsIn!M31</f>
        <v>1.0045852438516</v>
      </c>
      <c r="N30" s="70" t="n">
        <f aca="false">(EPCHrsIn!N31+MH)/LinhrsIn!N31</f>
        <v>1.00540540540541</v>
      </c>
      <c r="O30" s="70" t="n">
        <f aca="false">(EPCHrsIn!O31+MH)/LinhrsIn!O31</f>
        <v>1.0045852438516</v>
      </c>
      <c r="P30" s="70" t="n">
        <f aca="false">(EPCHrsIn!P31+MH)/LinhrsIn!P31</f>
        <v>1.00120984003226</v>
      </c>
      <c r="Q30" s="70" t="n">
        <f aca="false">(EPCHrsIn!Q31+MH)/LinhrsIn!Q31</f>
        <v>0.99811752050558</v>
      </c>
      <c r="R30" s="70" t="n">
        <f aca="false">(EPCHrsIn!R31+MH)/LinhrsIn!R31</f>
        <v>0.999700733203651</v>
      </c>
      <c r="S30" s="70" t="n">
        <f aca="false">(EPCHrsIn!S31+MH)/LinhrsIn!S31</f>
        <v>0.978468577580406</v>
      </c>
      <c r="T30" s="70" t="n">
        <f aca="false">(EPCHrsIn!T31+MH)/LinhrsIn!T31</f>
        <v>0.965823839955543</v>
      </c>
      <c r="U30" s="70" t="n">
        <f aca="false">(EPCHrsIn!U31+MH)/LinhrsIn!U31</f>
        <v>0.995967199892459</v>
      </c>
      <c r="V30" s="70" t="n">
        <f aca="false">(EPCHrsIn!V31+MH)/LinhrsIn!V31</f>
        <v>0.996662030598053</v>
      </c>
      <c r="W30" s="70" t="n">
        <v>0.953091397849462</v>
      </c>
      <c r="X30" s="70" t="n">
        <f aca="false">(EPCHrsIn!X31+MH)/LinhrsIn!X31</f>
        <v>0.993918097040141</v>
      </c>
      <c r="Y30" s="70" t="n">
        <f aca="false">IF(LinhrsIn!Y31&gt;4,(EPCHrsIn!Y31+MH)/LinhrsIn!Y31,0)</f>
        <v>1.00350434538828</v>
      </c>
      <c r="Z30" s="70" t="n">
        <f aca="false">IF(LinhrsIn!Z31&gt;4,(EPCHrsIn!Z31+MH)/LinhrsIn!Z31,0)</f>
        <v>0.994078061911171</v>
      </c>
      <c r="AA30" s="70" t="n">
        <f aca="false">IF(LinhrsIn!AA31&gt;4,(EPCHrsIn!AA31+MH)/LinhrsIn!AA31,0)</f>
        <v>0.995693846367551</v>
      </c>
      <c r="AB30" s="70" t="n">
        <f aca="false">IF(LinhrsIn!AB31&gt;4,(EPCHrsIn!AB31+MH)/LinhrsIn!AB31,0)</f>
        <v>1.00471888903869</v>
      </c>
      <c r="AC30" s="70" t="n">
        <f aca="false">IF(LinhrsIn!AC31&gt;4,(EPCHrsIn!AC31+MH)/LinhrsIn!AC31,0)</f>
        <v>0.990725806451613</v>
      </c>
      <c r="AD30" s="70" t="n">
        <f aca="false">IF(LinhrsIn!AD31&gt;4,(EPCHrsIn!AD31+MH)/LinhrsIn!AD31,0)</f>
        <v>0.98096389182656</v>
      </c>
      <c r="AE30" s="70" t="n">
        <f aca="false">IF(LinhrsIn!AE31&gt;4,(EPCHrsIn!AE31+MH)/LinhrsIn!AE31,0)</f>
        <v>0.974500792987602</v>
      </c>
      <c r="AF30" s="70"/>
      <c r="AG30" s="70"/>
      <c r="AH30" s="70"/>
      <c r="AI30" s="70"/>
      <c r="AJ30" s="70"/>
      <c r="AK30" s="70"/>
      <c r="AL30" s="70"/>
      <c r="AM30" s="70"/>
      <c r="AN30" s="70"/>
      <c r="AO30" s="70" t="n">
        <f aca="false">AVERAGE(Q30:AB30)</f>
        <v>0.989978711610916</v>
      </c>
      <c r="AP30" s="70" t="n">
        <f aca="false">AVERAGE(AC30:AN30)</f>
        <v>0.982063497088592</v>
      </c>
      <c r="AQ30" s="70" t="n">
        <f aca="false">AVERAGE(K30:M30)</f>
        <v>1.00228712719902</v>
      </c>
      <c r="AR30" s="70" t="n">
        <f aca="false">AVERAGE(N30:P30)</f>
        <v>1.00373349642976</v>
      </c>
      <c r="AS30" s="70" t="n">
        <f aca="false">AVERAGE(Q30:S30)</f>
        <v>0.992095610429879</v>
      </c>
      <c r="AT30" s="70" t="n">
        <f aca="false">AVERAGE(T30:V30)</f>
        <v>0.986151023482018</v>
      </c>
      <c r="AU30" s="70" t="n">
        <f aca="false">AVERAGE(W30:Y30)</f>
        <v>0.983504613425962</v>
      </c>
      <c r="AV30" s="70" t="n">
        <f aca="false">AVERAGE(Z30:AB30)</f>
        <v>0.998163599105806</v>
      </c>
      <c r="AW30" s="70" t="n">
        <f aca="false">AVERAGE(AC30:AE30)</f>
        <v>0.982063497088592</v>
      </c>
    </row>
    <row r="31" customFormat="false" ht="12.75" hidden="false" customHeight="false" outlineLevel="0" collapsed="false">
      <c r="A31" s="69" t="s">
        <v>27</v>
      </c>
      <c r="B31" s="69" t="n">
        <v>2</v>
      </c>
      <c r="C31" s="69" t="n">
        <v>22</v>
      </c>
      <c r="D31" s="70"/>
      <c r="E31" s="70"/>
      <c r="F31" s="70"/>
      <c r="G31" s="70"/>
      <c r="H31" s="70" t="n">
        <f aca="false">(EPCHrsIn!H32+MH)/LinhrsIn!H32</f>
        <v>0.972766430457135</v>
      </c>
      <c r="I31" s="70" t="n">
        <f aca="false">(EPCHrsIn!I32+MH)/LinhrsIn!I32</f>
        <v>0.903750504100014</v>
      </c>
      <c r="J31" s="70" t="n">
        <f aca="false">(EPCHrsIn!J32+MH)/LinhrsIn!J32</f>
        <v>0.957077371857202</v>
      </c>
      <c r="K31" s="70" t="n">
        <f aca="false">(EPCHrsIn!K32+MH)/LinhrsIn!K32</f>
        <v>0.984643179765131</v>
      </c>
      <c r="L31" s="70" t="n">
        <f aca="false">(EPCHrsIn!L32+MH)/LinhrsIn!L32</f>
        <v>0.996792295258621</v>
      </c>
      <c r="M31" s="70" t="n">
        <f aca="false">(EPCHrsIn!M32+MH)/LinhrsIn!M32</f>
        <v>0.983606557377049</v>
      </c>
      <c r="N31" s="70" t="n">
        <f aca="false">(EPCHrsIn!N32+MH)/LinhrsIn!N32</f>
        <v>1.00430223178274</v>
      </c>
      <c r="O31" s="70" t="n">
        <f aca="false">(EPCHrsIn!O32+MH)/LinhrsIn!O32</f>
        <v>1.00416666666667</v>
      </c>
      <c r="P31" s="70" t="n">
        <f aca="false">(EPCHrsIn!P32+MH)/LinhrsIn!P32</f>
        <v>0.980107526881721</v>
      </c>
      <c r="Q31" s="70" t="n">
        <f aca="false">(EPCHrsIn!Q32+MH)/LinhrsIn!Q32</f>
        <v>0.997443487621098</v>
      </c>
      <c r="R31" s="70" t="n">
        <f aca="false">(EPCHrsIn!R32+MH)/LinhrsIn!R32</f>
        <v>1</v>
      </c>
      <c r="S31" s="70" t="n">
        <f aca="false">(EPCHrsIn!S32+MH)/LinhrsIn!S32</f>
        <v>0.999865573329749</v>
      </c>
      <c r="T31" s="70" t="n">
        <f aca="false">(EPCHrsIn!T32+MH)/LinhrsIn!T32</f>
        <v>0.98345383759733</v>
      </c>
      <c r="U31" s="70" t="n">
        <f aca="false">(EPCHrsIn!U32+MH)/LinhrsIn!U32</f>
        <v>1.00255410673478</v>
      </c>
      <c r="V31" s="70" t="n">
        <f aca="false">(EPCHrsIn!V32+MH)/LinhrsIn!V32</f>
        <v>1.00111141983884</v>
      </c>
      <c r="W31" s="70" t="n">
        <v>0.993413978494624</v>
      </c>
      <c r="X31" s="70" t="n">
        <f aca="false">(EPCHrsIn!X32+MH)/LinhrsIn!X32</f>
        <v>0.809755438454263</v>
      </c>
      <c r="Y31" s="70" t="n">
        <f aca="false">IF(LinhrsIn!Y32&gt;4,(EPCHrsIn!Y32+MH)/LinhrsIn!Y32,0)</f>
        <v>0.977103525776092</v>
      </c>
      <c r="Z31" s="70" t="n">
        <f aca="false">IF(LinhrsIn!Z32&gt;4,(EPCHrsIn!Z32+MH)/LinhrsIn!Z32,0)</f>
        <v>0.957551020408163</v>
      </c>
      <c r="AA31" s="70" t="n">
        <f aca="false">IF(LinhrsIn!AA32&gt;4,(EPCHrsIn!AA32+MH)/LinhrsIn!AA32,0)</f>
        <v>0.603168685927307</v>
      </c>
      <c r="AB31" s="70" t="n">
        <f aca="false">IF(LinhrsIn!AB32&gt;4,(EPCHrsIn!AB32+MH)/LinhrsIn!AB32,0)</f>
        <v>1.00470556601237</v>
      </c>
      <c r="AC31" s="70" t="n">
        <f aca="false">IF(LinhrsIn!AC32&gt;4,(EPCHrsIn!AC32+MH)/LinhrsIn!AC32,0)</f>
        <v>1.00241968006452</v>
      </c>
      <c r="AD31" s="70" t="n">
        <f aca="false">IF(LinhrsIn!AD32&gt;4,(EPCHrsIn!AD32+MH)/LinhrsIn!AD32,0)</f>
        <v>0.99125320464485</v>
      </c>
      <c r="AE31" s="70" t="n">
        <f aca="false">IF(LinhrsIn!AE32&gt;4,(EPCHrsIn!AE32+MH)/LinhrsIn!AE32,0)</f>
        <v>0.91112982581165</v>
      </c>
      <c r="AF31" s="70"/>
      <c r="AG31" s="70"/>
      <c r="AH31" s="70"/>
      <c r="AI31" s="70"/>
      <c r="AJ31" s="70"/>
      <c r="AK31" s="70"/>
      <c r="AL31" s="70"/>
      <c r="AM31" s="70"/>
      <c r="AN31" s="70"/>
      <c r="AO31" s="70" t="n">
        <f aca="false">AVERAGE(Q31:AB31)</f>
        <v>0.944177220016218</v>
      </c>
      <c r="AP31" s="70" t="n">
        <f aca="false">AVERAGE(AC31:AN31)</f>
        <v>0.968267570173675</v>
      </c>
      <c r="AQ31" s="70" t="n">
        <f aca="false">AVERAGE(K31:M31)</f>
        <v>0.9883473441336</v>
      </c>
      <c r="AR31" s="70" t="n">
        <f aca="false">AVERAGE(N31:P31)</f>
        <v>0.996192141777041</v>
      </c>
      <c r="AS31" s="70" t="n">
        <f aca="false">AVERAGE(Q31:S31)</f>
        <v>0.999103020316949</v>
      </c>
      <c r="AT31" s="70" t="n">
        <f aca="false">AVERAGE(T31:V31)</f>
        <v>0.99570645472365</v>
      </c>
      <c r="AU31" s="70" t="n">
        <f aca="false">AVERAGE(W31:Y31)</f>
        <v>0.926757647574993</v>
      </c>
      <c r="AV31" s="70" t="n">
        <f aca="false">AVERAGE(Z31:AB31)</f>
        <v>0.85514175744928</v>
      </c>
      <c r="AW31" s="70" t="n">
        <f aca="false">AVERAGE(AC31:AE31)</f>
        <v>0.968267570173675</v>
      </c>
    </row>
    <row r="32" customFormat="false" ht="12.75" hidden="false" customHeight="false" outlineLevel="0" collapsed="false">
      <c r="A32" s="69" t="s">
        <v>27</v>
      </c>
      <c r="B32" s="69" t="n">
        <v>2</v>
      </c>
      <c r="C32" s="69" t="n">
        <v>23</v>
      </c>
      <c r="D32" s="70"/>
      <c r="E32" s="70"/>
      <c r="F32" s="70"/>
      <c r="G32" s="70"/>
      <c r="H32" s="70" t="n">
        <f aca="false">(EPCHrsIn!H33+MH)/LinhrsIn!H33</f>
        <v>0.629151035153536</v>
      </c>
      <c r="I32" s="70" t="n">
        <f aca="false">(EPCHrsIn!I33+MH)/LinhrsIn!I33</f>
        <v>0.953353945422772</v>
      </c>
      <c r="J32" s="70" t="n">
        <f aca="false">(EPCHrsIn!J33+MH)/LinhrsIn!J33</f>
        <v>0.943186553688012</v>
      </c>
      <c r="K32" s="70" t="n">
        <f aca="false">(EPCHrsIn!K33+MH)/LinhrsIn!K33</f>
        <v>1.00124464112847</v>
      </c>
      <c r="L32" s="70" t="n">
        <f aca="false">(EPCHrsIn!L33+MH)/LinhrsIn!L33</f>
        <v>0.707700800441623</v>
      </c>
      <c r="M32" s="70" t="n">
        <f aca="false">(EPCHrsIn!M33+MH)/LinhrsIn!M33</f>
        <v>1.00363941769317</v>
      </c>
      <c r="N32" s="70" t="n">
        <f aca="false">(EPCHrsIn!N33+MH)/LinhrsIn!N33</f>
        <v>1.00416722677779</v>
      </c>
      <c r="O32" s="70" t="n">
        <f aca="false">(EPCHrsIn!O33+MH)/LinhrsIn!O33</f>
        <v>0.90429226281428</v>
      </c>
      <c r="P32" s="70" t="n">
        <f aca="false">(EPCHrsIn!P33+MH)/LinhrsIn!P33</f>
        <v>0.98508064516129</v>
      </c>
      <c r="Q32" s="70" t="n">
        <f aca="false">(EPCHrsIn!Q33+MH)/LinhrsIn!Q33</f>
        <v>0.750037241173842</v>
      </c>
      <c r="R32" s="70" t="n">
        <f aca="false">(EPCHrsIn!R33+MH)/LinhrsIn!R33</f>
        <v>0.811253876827647</v>
      </c>
      <c r="S32" s="70" t="n">
        <f aca="false">(EPCHrsIn!S33+MH)/LinhrsIn!S33</f>
        <v>0.998519913885899</v>
      </c>
      <c r="T32" s="70" t="n">
        <f aca="false">(EPCHrsIn!T33+MH)/LinhrsIn!T33</f>
        <v>0.948033903015145</v>
      </c>
      <c r="U32" s="70" t="n">
        <f aca="false">(EPCHrsIn!U33+MH)/LinhrsIn!U33</f>
        <v>0.97271138593897</v>
      </c>
      <c r="V32" s="70" t="n">
        <f aca="false">(EPCHrsIn!V33+MH)/LinhrsIn!V33</f>
        <v>1.00138966092273</v>
      </c>
      <c r="W32" s="70" t="n">
        <v>0.995698924731183</v>
      </c>
      <c r="X32" s="70" t="n">
        <f aca="false">(EPCHrsIn!X33+MH)/LinhrsIn!X33</f>
        <v>0.986787110691654</v>
      </c>
      <c r="Y32" s="70" t="n">
        <f aca="false">IF(LinhrsIn!Y33&gt;4,(EPCHrsIn!Y33+MH)/LinhrsIn!Y33,0)</f>
        <v>0.964149636300658</v>
      </c>
      <c r="Z32" s="70" t="n">
        <f aca="false">IF(LinhrsIn!Z33&gt;4,(EPCHrsIn!Z33+MH)/LinhrsIn!Z33,0)</f>
        <v>1.00271112918531</v>
      </c>
      <c r="AA32" s="70" t="n">
        <f aca="false">IF(LinhrsIn!AA33&gt;4,(EPCHrsIn!AA33+MH)/LinhrsIn!AA33,0)</f>
        <v>0.997427836524721</v>
      </c>
      <c r="AB32" s="70" t="n">
        <f aca="false">IF(LinhrsIn!AB33&gt;4,(EPCHrsIn!AB33+MH)/LinhrsIn!AB33,0)</f>
        <v>0.969872225958305</v>
      </c>
      <c r="AC32" s="70" t="n">
        <f aca="false">IF(LinhrsIn!AC33&gt;4,(EPCHrsIn!AC33+MH)/LinhrsIn!AC33,0)</f>
        <v>0.998521107824684</v>
      </c>
      <c r="AD32" s="70" t="n">
        <f aca="false">IF(LinhrsIn!AD33&gt;4,(EPCHrsIn!AD33+MH)/LinhrsIn!AD33,0)</f>
        <v>0.951418225709113</v>
      </c>
      <c r="AE32" s="70" t="n">
        <f aca="false">IF(LinhrsIn!AE33&gt;4,(EPCHrsIn!AE33+MH)/LinhrsIn!AE33,0)</f>
        <v>0.982010794699044</v>
      </c>
      <c r="AF32" s="70"/>
      <c r="AG32" s="70"/>
      <c r="AH32" s="70"/>
      <c r="AI32" s="70"/>
      <c r="AJ32" s="70"/>
      <c r="AK32" s="70"/>
      <c r="AL32" s="70"/>
      <c r="AM32" s="70"/>
      <c r="AN32" s="70"/>
      <c r="AO32" s="70" t="n">
        <f aca="false">AVERAGE(Q32:AB32)</f>
        <v>0.949882737096339</v>
      </c>
      <c r="AP32" s="70" t="n">
        <f aca="false">AVERAGE(AC32:AN32)</f>
        <v>0.977316709410947</v>
      </c>
      <c r="AQ32" s="70" t="n">
        <f aca="false">AVERAGE(K32:M32)</f>
        <v>0.904194953087755</v>
      </c>
      <c r="AR32" s="70" t="n">
        <f aca="false">AVERAGE(N32:P32)</f>
        <v>0.964513378251121</v>
      </c>
      <c r="AS32" s="70" t="n">
        <f aca="false">AVERAGE(Q32:S32)</f>
        <v>0.853270343962463</v>
      </c>
      <c r="AT32" s="70" t="n">
        <f aca="false">AVERAGE(T32:V32)</f>
        <v>0.974044983292283</v>
      </c>
      <c r="AU32" s="70" t="n">
        <f aca="false">AVERAGE(W32:Y32)</f>
        <v>0.982211890574498</v>
      </c>
      <c r="AV32" s="70" t="n">
        <f aca="false">AVERAGE(Z32:AB32)</f>
        <v>0.990003730556111</v>
      </c>
      <c r="AW32" s="70" t="n">
        <f aca="false">AVERAGE(AC32:AE32)</f>
        <v>0.977316709410947</v>
      </c>
    </row>
    <row r="33" customFormat="false" ht="12.75" hidden="false" customHeight="false" outlineLevel="0" collapsed="false">
      <c r="A33" s="69" t="s">
        <v>27</v>
      </c>
      <c r="B33" s="69" t="n">
        <v>2</v>
      </c>
      <c r="C33" s="69" t="n">
        <v>24</v>
      </c>
      <c r="D33" s="70"/>
      <c r="E33" s="70"/>
      <c r="F33" s="70"/>
      <c r="G33" s="70"/>
      <c r="H33" s="70" t="n">
        <f aca="false">(EPCHrsIn!H34+MH)/LinhrsIn!H34</f>
        <v>0.95741127348643</v>
      </c>
      <c r="I33" s="70" t="n">
        <f aca="false">(EPCHrsIn!I34+MH)/LinhrsIn!I34</f>
        <v>0.99373126192423</v>
      </c>
      <c r="J33" s="70" t="n">
        <f aca="false">(EPCHrsIn!J34+MH)/LinhrsIn!J34</f>
        <v>0.981491867638811</v>
      </c>
      <c r="K33" s="70" t="n">
        <f aca="false">(EPCHrsIn!K34+MH)/LinhrsIn!K34</f>
        <v>0.987637171829421</v>
      </c>
      <c r="L33" s="70" t="n">
        <f aca="false">(EPCHrsIn!L34+MH)/LinhrsIn!L34</f>
        <v>0.99988510237069</v>
      </c>
      <c r="M33" s="70" t="n">
        <f aca="false">(EPCHrsIn!M34+MH)/LinhrsIn!M34</f>
        <v>0.968280467445743</v>
      </c>
      <c r="N33" s="70" t="n">
        <f aca="false">(EPCHrsIn!N34+MH)/LinhrsIn!N34</f>
        <v>1.00403225806452</v>
      </c>
      <c r="O33" s="70" t="n">
        <f aca="false">(EPCHrsIn!O34+MH)/LinhrsIn!O34</f>
        <v>0.920961244617308</v>
      </c>
      <c r="P33" s="70" t="n">
        <f aca="false">(EPCHrsIn!P34+MH)/LinhrsIn!P34</f>
        <v>0.92001613120043</v>
      </c>
      <c r="Q33" s="70" t="n">
        <f aca="false">(EPCHrsIn!Q34+MH)/LinhrsIn!Q34</f>
        <v>0.857931591704821</v>
      </c>
      <c r="R33" s="70" t="n">
        <f aca="false">(EPCHrsIn!R34+MH)/LinhrsIn!R34</f>
        <v>0.793350231101834</v>
      </c>
      <c r="S33" s="70" t="n">
        <f aca="false">(EPCHrsIn!S34+MH)/LinhrsIn!S34</f>
        <v>0.957830508474576</v>
      </c>
      <c r="T33" s="70" t="n">
        <f aca="false">(EPCHrsIn!T34+MH)/LinhrsIn!T34</f>
        <v>0.961003584229391</v>
      </c>
      <c r="U33" s="70" t="n">
        <f aca="false">(EPCHrsIn!U34+MH)/LinhrsIn!U34</f>
        <v>0.986957106360091</v>
      </c>
      <c r="V33" s="70" t="n">
        <f aca="false">(EPCHrsIn!V34+MH)/LinhrsIn!V34</f>
        <v>0.998873398112942</v>
      </c>
      <c r="W33" s="70" t="n">
        <v>0.27741935483871</v>
      </c>
      <c r="X33" s="70" t="n">
        <f aca="false">(EPCHrsIn!X34+MH)/LinhrsIn!X34</f>
        <v>0.994335041812787</v>
      </c>
      <c r="Y33" s="70" t="n">
        <f aca="false">IF(LinhrsIn!Y34&gt;4,(EPCHrsIn!Y34+MH)/LinhrsIn!Y34,0)</f>
        <v>1.00028070175439</v>
      </c>
      <c r="Z33" s="70" t="n">
        <f aca="false">IF(LinhrsIn!Z34&gt;4,(EPCHrsIn!Z34+MH)/LinhrsIn!Z34,0)</f>
        <v>1.00080742834073</v>
      </c>
      <c r="AA33" s="70" t="n">
        <f aca="false">IF(LinhrsIn!AA34&gt;4,(EPCHrsIn!AA34+MH)/LinhrsIn!AA34,0)</f>
        <v>1.00263888888889</v>
      </c>
      <c r="AB33" s="70" t="n">
        <f aca="false">IF(LinhrsIn!AB34&gt;4,(EPCHrsIn!AB34+MH)/LinhrsIn!AB34,0)</f>
        <v>1.00470556601237</v>
      </c>
      <c r="AC33" s="70" t="n">
        <f aca="false">IF(LinhrsIn!AC34&gt;4,(EPCHrsIn!AC34+MH)/LinhrsIn!AC34,0)</f>
        <v>0.991388589881593</v>
      </c>
      <c r="AD33" s="70" t="n">
        <f aca="false">IF(LinhrsIn!AD34&gt;4,(EPCHrsIn!AD34+MH)/LinhrsIn!AD34,0)</f>
        <v>0.977978883861237</v>
      </c>
      <c r="AE33" s="70" t="n">
        <f aca="false">IF(LinhrsIn!AE34&gt;4,(EPCHrsIn!AE34+MH)/LinhrsIn!AE34,0)</f>
        <v>0.979995233517404</v>
      </c>
      <c r="AF33" s="70"/>
      <c r="AG33" s="70"/>
      <c r="AH33" s="70"/>
      <c r="AI33" s="70"/>
      <c r="AJ33" s="70"/>
      <c r="AK33" s="70"/>
      <c r="AL33" s="70"/>
      <c r="AM33" s="70"/>
      <c r="AN33" s="70"/>
      <c r="AO33" s="70" t="n">
        <f aca="false">AVERAGE(Q33:AB33)</f>
        <v>0.903011116802628</v>
      </c>
      <c r="AP33" s="70" t="n">
        <f aca="false">AVERAGE(AC33:AN33)</f>
        <v>0.983120902420078</v>
      </c>
      <c r="AQ33" s="70" t="n">
        <f aca="false">AVERAGE(K33:M33)</f>
        <v>0.985267580548618</v>
      </c>
      <c r="AR33" s="70" t="n">
        <f aca="false">AVERAGE(N33:P33)</f>
        <v>0.948336544627418</v>
      </c>
      <c r="AS33" s="70" t="n">
        <f aca="false">AVERAGE(Q33:S33)</f>
        <v>0.869704110427077</v>
      </c>
      <c r="AT33" s="70" t="n">
        <f aca="false">AVERAGE(T33:V33)</f>
        <v>0.982278029567475</v>
      </c>
      <c r="AU33" s="70" t="n">
        <f aca="false">AVERAGE(W33:Y33)</f>
        <v>0.757345032801961</v>
      </c>
      <c r="AV33" s="70" t="n">
        <f aca="false">AVERAGE(Z33:AB33)</f>
        <v>1.002717294414</v>
      </c>
      <c r="AW33" s="70" t="n">
        <f aca="false">AVERAGE(AC33:AE33)</f>
        <v>0.983120902420078</v>
      </c>
    </row>
    <row r="34" customFormat="false" ht="12.75" hidden="false" customHeight="false" outlineLevel="0" collapsed="false">
      <c r="A34" s="69" t="s">
        <v>27</v>
      </c>
      <c r="B34" s="69" t="n">
        <v>2</v>
      </c>
      <c r="C34" s="69" t="n">
        <v>25</v>
      </c>
      <c r="D34" s="70"/>
      <c r="E34" s="70"/>
      <c r="F34" s="70"/>
      <c r="G34" s="70"/>
      <c r="H34" s="70" t="n">
        <f aca="false">(EPCHrsIn!H35+MH)/LinhrsIn!H35</f>
        <v>0.986661108795331</v>
      </c>
      <c r="I34" s="70" t="n">
        <f aca="false">(EPCHrsIn!I35+MH)/LinhrsIn!I35</f>
        <v>0.996773759913967</v>
      </c>
      <c r="J34" s="70" t="n">
        <f aca="false">(EPCHrsIn!J35+MH)/LinhrsIn!J35</f>
        <v>0.992868130331422</v>
      </c>
      <c r="K34" s="70" t="n">
        <f aca="false">(EPCHrsIn!K35+MH)/LinhrsIn!K35</f>
        <v>0.985290036081044</v>
      </c>
      <c r="L34" s="70" t="n">
        <f aca="false">(EPCHrsIn!L35+MH)/LinhrsIn!L35</f>
        <v>0.994912803234501</v>
      </c>
      <c r="M34" s="70" t="n">
        <f aca="false">(EPCHrsIn!M35+MH)/LinhrsIn!M35</f>
        <v>0.967158363484553</v>
      </c>
      <c r="N34" s="70" t="n">
        <f aca="false">(EPCHrsIn!N35+MH)/LinhrsIn!N35</f>
        <v>0.986691759645114</v>
      </c>
      <c r="O34" s="70" t="n">
        <f aca="false">(EPCHrsIn!O35+MH)/LinhrsIn!O35</f>
        <v>1.00555555555556</v>
      </c>
      <c r="P34" s="70" t="n">
        <f aca="false">(EPCHrsIn!P35+MH)/LinhrsIn!P35</f>
        <v>0.899852130662724</v>
      </c>
      <c r="Q34" s="70" t="n">
        <f aca="false">(EPCHrsIn!Q35+MH)/LinhrsIn!Q35</f>
        <v>0.83705597416577</v>
      </c>
      <c r="R34" s="70" t="n">
        <f aca="false">(EPCHrsIn!R35+MH)/LinhrsIn!R35</f>
        <v>1.00268456375839</v>
      </c>
      <c r="S34" s="70" t="n">
        <f aca="false">(EPCHrsIn!S35+MH)/LinhrsIn!S35</f>
        <v>0.999596665770368</v>
      </c>
      <c r="T34" s="70" t="n">
        <f aca="false">(EPCHrsIn!T35+MH)/LinhrsIn!T35</f>
        <v>0.984419668381933</v>
      </c>
      <c r="U34" s="70" t="n">
        <f aca="false">(EPCHrsIn!U35+MH)/LinhrsIn!U35</f>
        <v>0.999596665770368</v>
      </c>
      <c r="V34" s="70" t="n">
        <f aca="false">(EPCHrsIn!V35+MH)/LinhrsIn!V35</f>
        <v>0.940816893581551</v>
      </c>
      <c r="W34" s="70" t="n">
        <v>0.980913978494624</v>
      </c>
      <c r="X34" s="70" t="n">
        <f aca="false">(EPCHrsIn!X35+MH)/LinhrsIn!X35</f>
        <v>0.996224888769044</v>
      </c>
      <c r="Y34" s="70" t="n">
        <f aca="false">IF(LinhrsIn!Y35&gt;4,(EPCHrsIn!Y35+MH)/LinhrsIn!Y35,0)</f>
        <v>1.0040701754386</v>
      </c>
      <c r="Z34" s="70" t="n">
        <f aca="false">IF(LinhrsIn!Z35&gt;4,(EPCHrsIn!Z35+MH)/LinhrsIn!Z35,0)</f>
        <v>1.00255685641233</v>
      </c>
      <c r="AA34" s="70" t="n">
        <f aca="false">IF(LinhrsIn!AA35&gt;4,(EPCHrsIn!AA35+MH)/LinhrsIn!AA35,0)</f>
        <v>1.00416724545076</v>
      </c>
      <c r="AB34" s="70" t="n">
        <f aca="false">IF(LinhrsIn!AB35&gt;4,(EPCHrsIn!AB35+MH)/LinhrsIn!AB35,0)</f>
        <v>1.00309222909384</v>
      </c>
      <c r="AC34" s="70" t="n">
        <f aca="false">IF(LinhrsIn!AC35&gt;4,(EPCHrsIn!AC35+MH)/LinhrsIn!AC35,0)</f>
        <v>0.995832773222207</v>
      </c>
      <c r="AD34" s="70" t="n">
        <f aca="false">IF(LinhrsIn!AD35&gt;4,(EPCHrsIn!AD35+MH)/LinhrsIn!AD35,0)</f>
        <v>0.994118534157744</v>
      </c>
      <c r="AE34" s="70" t="n">
        <f aca="false">IF(LinhrsIn!AE35&gt;4,(EPCHrsIn!AE35+MH)/LinhrsIn!AE35,0)</f>
        <v>0.9787491961743</v>
      </c>
      <c r="AF34" s="70"/>
      <c r="AG34" s="70"/>
      <c r="AH34" s="70"/>
      <c r="AI34" s="70"/>
      <c r="AJ34" s="70"/>
      <c r="AK34" s="70"/>
      <c r="AL34" s="70"/>
      <c r="AM34" s="70"/>
      <c r="AN34" s="70"/>
      <c r="AO34" s="70" t="n">
        <f aca="false">AVERAGE(Q34:AB34)</f>
        <v>0.979599650423964</v>
      </c>
      <c r="AP34" s="70" t="n">
        <f aca="false">AVERAGE(AC34:AN34)</f>
        <v>0.989566834518084</v>
      </c>
      <c r="AQ34" s="70" t="n">
        <f aca="false">AVERAGE(K34:M34)</f>
        <v>0.9824537342667</v>
      </c>
      <c r="AR34" s="70" t="n">
        <f aca="false">AVERAGE(N34:P34)</f>
        <v>0.964033148621131</v>
      </c>
      <c r="AS34" s="70" t="n">
        <f aca="false">AVERAGE(Q34:S34)</f>
        <v>0.946445734564843</v>
      </c>
      <c r="AT34" s="70" t="n">
        <f aca="false">AVERAGE(T34:V34)</f>
        <v>0.974944409244617</v>
      </c>
      <c r="AU34" s="70" t="n">
        <f aca="false">AVERAGE(W34:Y34)</f>
        <v>0.993736347567421</v>
      </c>
      <c r="AV34" s="70" t="n">
        <f aca="false">AVERAGE(Z34:AB34)</f>
        <v>1.00327211031898</v>
      </c>
      <c r="AW34" s="70" t="n">
        <f aca="false">AVERAGE(AC34:AE34)</f>
        <v>0.989566834518084</v>
      </c>
    </row>
    <row r="35" customFormat="false" ht="12.75" hidden="false" customHeight="false" outlineLevel="0" collapsed="false">
      <c r="A35" s="69" t="s">
        <v>27</v>
      </c>
      <c r="B35" s="69" t="n">
        <v>2</v>
      </c>
      <c r="C35" s="69" t="n">
        <v>26</v>
      </c>
      <c r="D35" s="70"/>
      <c r="E35" s="70"/>
      <c r="F35" s="70"/>
      <c r="G35" s="70"/>
      <c r="H35" s="70" t="n">
        <f aca="false">(EPCHrsIn!H36+MH)/LinhrsIn!H36</f>
        <v>0.981381131026817</v>
      </c>
      <c r="I35" s="70" t="n">
        <f aca="false">(EPCHrsIn!I36+MH)/LinhrsIn!I36</f>
        <v>0.964890016920474</v>
      </c>
      <c r="J35" s="70" t="n">
        <f aca="false">(EPCHrsIn!J36+MH)/LinhrsIn!J36</f>
        <v>0.994858969014867</v>
      </c>
      <c r="K35" s="70" t="n">
        <f aca="false">(EPCHrsIn!K36+MH)/LinhrsIn!K36</f>
        <v>0.976757055893747</v>
      </c>
      <c r="L35" s="70" t="n">
        <f aca="false">(EPCHrsIn!L36+MH)/LinhrsIn!L36</f>
        <v>0.904735317887931</v>
      </c>
      <c r="M35" s="70" t="n">
        <f aca="false">(EPCHrsIn!M36+MH)/LinhrsIn!M36</f>
        <v>1.00417246175243</v>
      </c>
      <c r="N35" s="70" t="n">
        <f aca="false">(EPCHrsIn!N36+MH)/LinhrsIn!N36</f>
        <v>0.984003226240086</v>
      </c>
      <c r="O35" s="70" t="n">
        <f aca="false">(EPCHrsIn!O36+MH)/LinhrsIn!O36</f>
        <v>1.00430615363245</v>
      </c>
      <c r="P35" s="70" t="n">
        <f aca="false">(EPCHrsIn!P36+MH)/LinhrsIn!P36</f>
        <v>1.00241968006452</v>
      </c>
      <c r="Q35" s="70" t="n">
        <f aca="false">(EPCHrsIn!Q36+MH)/LinhrsIn!Q36</f>
        <v>0.9635507733692</v>
      </c>
      <c r="R35" s="70" t="n">
        <f aca="false">(EPCHrsIn!R36+MH)/LinhrsIn!R36</f>
        <v>0.936614466815809</v>
      </c>
      <c r="S35" s="70" t="n">
        <f aca="false">(EPCHrsIn!S36+MH)/LinhrsIn!S36</f>
        <v>0.930551816958277</v>
      </c>
      <c r="T35" s="70" t="n">
        <f aca="false">(EPCHrsIn!T36+MH)/LinhrsIn!T36</f>
        <v>0.528288340034463</v>
      </c>
      <c r="U35" s="70" t="n">
        <f aca="false">(EPCHrsIn!U36+MH)/LinhrsIn!U36</f>
        <v>0.998655552567895</v>
      </c>
      <c r="V35" s="70" t="n">
        <f aca="false">(EPCHrsIn!V36+MH)/LinhrsIn!V36</f>
        <v>1.00097249235899</v>
      </c>
      <c r="W35" s="70" t="n">
        <v>0.988709677419355</v>
      </c>
      <c r="X35" s="70" t="n">
        <f aca="false">(EPCHrsIn!X36+MH)/LinhrsIn!X36</f>
        <v>0.996764190373466</v>
      </c>
      <c r="Y35" s="70" t="n">
        <f aca="false">IF(LinhrsIn!Y36&gt;4,(EPCHrsIn!Y36+MH)/LinhrsIn!Y36,0)</f>
        <v>1.0039298245614</v>
      </c>
      <c r="Z35" s="70" t="n">
        <f aca="false">IF(LinhrsIn!Z36&gt;4,(EPCHrsIn!Z36+MH)/LinhrsIn!Z36,0)</f>
        <v>0.986273718207509</v>
      </c>
      <c r="AA35" s="70" t="n">
        <f aca="false">IF(LinhrsIn!AA36&gt;4,(EPCHrsIn!AA36+MH)/LinhrsIn!AA36,0)</f>
        <v>1.00208333333333</v>
      </c>
      <c r="AB35" s="70" t="n">
        <f aca="false">IF(LinhrsIn!AB36&gt;4,(EPCHrsIn!AB36+MH)/LinhrsIn!AB36,0)</f>
        <v>1.00363000806668</v>
      </c>
      <c r="AC35" s="70" t="n">
        <f aca="false">IF(LinhrsIn!AC36&gt;4,(EPCHrsIn!AC36+MH)/LinhrsIn!AC36,0)</f>
        <v>0.978501892915089</v>
      </c>
      <c r="AD35" s="70" t="n">
        <f aca="false">IF(LinhrsIn!AD36&gt;4,(EPCHrsIn!AD36+MH)/LinhrsIn!AD36,0)</f>
        <v>0.993965907376678</v>
      </c>
      <c r="AE35" s="70" t="n">
        <f aca="false">IF(LinhrsIn!AE36&gt;4,(EPCHrsIn!AE36+MH)/LinhrsIn!AE36,0)</f>
        <v>0.978586470686433</v>
      </c>
      <c r="AF35" s="70"/>
      <c r="AG35" s="70"/>
      <c r="AH35" s="70"/>
      <c r="AI35" s="70"/>
      <c r="AJ35" s="70"/>
      <c r="AK35" s="70"/>
      <c r="AL35" s="70"/>
      <c r="AM35" s="70"/>
      <c r="AN35" s="70"/>
      <c r="AO35" s="70" t="n">
        <f aca="false">AVERAGE(Q35:AB35)</f>
        <v>0.945002016172199</v>
      </c>
      <c r="AP35" s="70" t="n">
        <f aca="false">AVERAGE(AC35:AN35)</f>
        <v>0.983684756992734</v>
      </c>
      <c r="AQ35" s="70" t="n">
        <f aca="false">AVERAGE(K35:M35)</f>
        <v>0.961888278511371</v>
      </c>
      <c r="AR35" s="70" t="n">
        <f aca="false">AVERAGE(N35:P35)</f>
        <v>0.996909686645687</v>
      </c>
      <c r="AS35" s="70" t="n">
        <f aca="false">AVERAGE(Q35:S35)</f>
        <v>0.943572352381095</v>
      </c>
      <c r="AT35" s="70" t="n">
        <f aca="false">AVERAGE(T35:V35)</f>
        <v>0.842638794987115</v>
      </c>
      <c r="AU35" s="70" t="n">
        <f aca="false">AVERAGE(W35:Y35)</f>
        <v>0.996467897451408</v>
      </c>
      <c r="AV35" s="70" t="n">
        <f aca="false">AVERAGE(Z35:AB35)</f>
        <v>0.997329019869176</v>
      </c>
      <c r="AW35" s="70" t="n">
        <f aca="false">AVERAGE(AC35:AE35)</f>
        <v>0.983684756992734</v>
      </c>
    </row>
    <row r="36" customFormat="false" ht="12.75" hidden="false" customHeight="false" outlineLevel="0" collapsed="false">
      <c r="A36" s="69" t="s">
        <v>27</v>
      </c>
      <c r="B36" s="69" t="n">
        <v>2</v>
      </c>
      <c r="C36" s="69" t="n">
        <v>27</v>
      </c>
      <c r="D36" s="70"/>
      <c r="E36" s="70"/>
      <c r="F36" s="70"/>
      <c r="G36" s="70"/>
      <c r="H36" s="70" t="n">
        <f aca="false">(EPCHrsIn!H37+MH)/LinhrsIn!H37</f>
        <v>0.961549456832476</v>
      </c>
      <c r="I36" s="70" t="n">
        <f aca="false">(EPCHrsIn!I37+MH)/LinhrsIn!I37</f>
        <v>0.96881328473066</v>
      </c>
      <c r="J36" s="70" t="n">
        <f aca="false">(EPCHrsIn!J37+MH)/LinhrsIn!J37</f>
        <v>0.996663886572143</v>
      </c>
      <c r="K36" s="70" t="n">
        <f aca="false">(EPCHrsIn!K37+MH)/LinhrsIn!K37</f>
        <v>1.00138312586445</v>
      </c>
      <c r="L36" s="70" t="n">
        <f aca="false">(EPCHrsIn!L37+MH)/LinhrsIn!L37</f>
        <v>0.946978310656069</v>
      </c>
      <c r="M36" s="70" t="n">
        <f aca="false">(EPCHrsIn!M37+MH)/LinhrsIn!M37</f>
        <v>0.97913769123783</v>
      </c>
      <c r="N36" s="70" t="n">
        <f aca="false">(EPCHrsIn!N37+MH)/LinhrsIn!N37</f>
        <v>0.971736204576043</v>
      </c>
      <c r="O36" s="70" t="n">
        <f aca="false">(EPCHrsIn!O37+MH)/LinhrsIn!O37</f>
        <v>0.929295735518822</v>
      </c>
      <c r="P36" s="70" t="n">
        <f aca="false">(EPCHrsIn!P37+MH)/LinhrsIn!P37</f>
        <v>0.767710713805619</v>
      </c>
      <c r="Q36" s="70" t="n">
        <f aca="false">(EPCHrsIn!Q37+MH)/LinhrsIn!Q37</f>
        <v>1.00188298587761</v>
      </c>
      <c r="R36" s="70" t="n">
        <f aca="false">(EPCHrsIn!R37+MH)/LinhrsIn!R37</f>
        <v>0.974355151334427</v>
      </c>
      <c r="S36" s="70" t="n">
        <f aca="false">(EPCHrsIn!S37+MH)/LinhrsIn!S37</f>
        <v>1.00040453074434</v>
      </c>
      <c r="T36" s="70" t="n">
        <f aca="false">(EPCHrsIn!T37+MH)/LinhrsIn!T37</f>
        <v>0.978711244463495</v>
      </c>
      <c r="U36" s="70" t="n">
        <f aca="false">(EPCHrsIn!U37+MH)/LinhrsIn!U37</f>
        <v>0.990855298547606</v>
      </c>
      <c r="V36" s="70" t="n">
        <f aca="false">(EPCHrsIn!V37+MH)/LinhrsIn!V37</f>
        <v>0.939221140472879</v>
      </c>
      <c r="W36" s="70" t="n">
        <v>0.995564516129032</v>
      </c>
      <c r="X36" s="70" t="n">
        <f aca="false">(EPCHrsIn!X37+MH)/LinhrsIn!X37</f>
        <v>0.992738731333059</v>
      </c>
      <c r="Y36" s="70" t="n">
        <f aca="false">IF(LinhrsIn!Y37&gt;4,(EPCHrsIn!Y37+MH)/LinhrsIn!Y37,0)</f>
        <v>1.00238629983156</v>
      </c>
      <c r="Z36" s="70" t="n">
        <f aca="false">IF(LinhrsIn!Z37&gt;4,(EPCHrsIn!Z37+MH)/LinhrsIn!Z37,0)</f>
        <v>1.00390257031355</v>
      </c>
      <c r="AA36" s="70" t="n">
        <f aca="false">IF(LinhrsIn!AA37&gt;4,(EPCHrsIn!AA37+MH)/LinhrsIn!AA37,0)</f>
        <v>0.992082233643562</v>
      </c>
      <c r="AB36" s="70" t="n">
        <f aca="false">IF(LinhrsIn!AB37&gt;4,(EPCHrsIn!AB37+MH)/LinhrsIn!AB37,0)</f>
        <v>1.00470556601237</v>
      </c>
      <c r="AC36" s="70" t="n">
        <f aca="false">IF(LinhrsIn!AC37&gt;4,(EPCHrsIn!AC37+MH)/LinhrsIn!AC37,0)</f>
        <v>0.998118279569893</v>
      </c>
      <c r="AD36" s="70" t="n">
        <f aca="false">IF(LinhrsIn!AD37&gt;4,(EPCHrsIn!AD37+MH)/LinhrsIn!AD37,0)</f>
        <v>0.992757996378998</v>
      </c>
      <c r="AE36" s="70" t="n">
        <f aca="false">IF(LinhrsIn!AE37&gt;4,(EPCHrsIn!AE37+MH)/LinhrsIn!AE37,0)</f>
        <v>0.97534865771259</v>
      </c>
      <c r="AF36" s="70"/>
      <c r="AG36" s="70"/>
      <c r="AH36" s="70"/>
      <c r="AI36" s="70"/>
      <c r="AJ36" s="70"/>
      <c r="AK36" s="70"/>
      <c r="AL36" s="70"/>
      <c r="AM36" s="70"/>
      <c r="AN36" s="70"/>
      <c r="AO36" s="70" t="n">
        <f aca="false">AVERAGE(Q36:AB36)</f>
        <v>0.989734189058623</v>
      </c>
      <c r="AP36" s="70" t="n">
        <f aca="false">AVERAGE(AC36:AN36)</f>
        <v>0.988741644553827</v>
      </c>
      <c r="AQ36" s="70" t="n">
        <f aca="false">AVERAGE(K36:M36)</f>
        <v>0.975833042586118</v>
      </c>
      <c r="AR36" s="70" t="n">
        <f aca="false">AVERAGE(N36:P36)</f>
        <v>0.889580884633495</v>
      </c>
      <c r="AS36" s="70" t="n">
        <f aca="false">AVERAGE(Q36:S36)</f>
        <v>0.992214222652123</v>
      </c>
      <c r="AT36" s="70" t="n">
        <f aca="false">AVERAGE(T36:V36)</f>
        <v>0.96959589449466</v>
      </c>
      <c r="AU36" s="70" t="n">
        <f aca="false">AVERAGE(W36:Y36)</f>
        <v>0.996896515764549</v>
      </c>
      <c r="AV36" s="70" t="n">
        <f aca="false">AVERAGE(Z36:AB36)</f>
        <v>1.00023012332316</v>
      </c>
      <c r="AW36" s="70" t="n">
        <f aca="false">AVERAGE(AC36:AE36)</f>
        <v>0.988741644553827</v>
      </c>
    </row>
    <row r="37" customFormat="false" ht="12.75" hidden="false" customHeight="false" outlineLevel="0" collapsed="false">
      <c r="A37" s="69" t="s">
        <v>27</v>
      </c>
      <c r="B37" s="69" t="n">
        <v>2</v>
      </c>
      <c r="C37" s="69" t="n">
        <v>28</v>
      </c>
      <c r="D37" s="70"/>
      <c r="E37" s="70"/>
      <c r="F37" s="70"/>
      <c r="G37" s="70"/>
      <c r="H37" s="70" t="n">
        <f aca="false">(EPCHrsIn!H38+MH)/LinhrsIn!H38</f>
        <v>1.0015333147477</v>
      </c>
      <c r="I37" s="70" t="n">
        <f aca="false">(EPCHrsIn!I38+MH)/LinhrsIn!I38</f>
        <v>0.9829094886519</v>
      </c>
      <c r="J37" s="70" t="n">
        <f aca="false">(EPCHrsIn!J38+MH)/LinhrsIn!J38</f>
        <v>0.972009469433227</v>
      </c>
      <c r="K37" s="70" t="n">
        <f aca="false">(EPCHrsIn!K38+MH)/LinhrsIn!K38</f>
        <v>0.151194436044754</v>
      </c>
      <c r="L37" s="70" t="n">
        <f aca="false">(EPCHrsIn!L38+MH)/LinhrsIn!L38</f>
        <v>0.15488802303263</v>
      </c>
      <c r="M37" s="70" t="n">
        <f aca="false">(EPCHrsIn!M38+MH)/LinhrsIn!M38</f>
        <v>0.97510084851857</v>
      </c>
      <c r="N37" s="70" t="n">
        <f aca="false">(EPCHrsIn!N38+MH)/LinhrsIn!N38</f>
        <v>0.993003229278794</v>
      </c>
      <c r="O37" s="70" t="n">
        <f aca="false">(EPCHrsIn!O38+MH)/LinhrsIn!O38</f>
        <v>1.00416666666667</v>
      </c>
      <c r="P37" s="70" t="n">
        <f aca="false">(EPCHrsIn!P38+MH)/LinhrsIn!P38</f>
        <v>0.973655913978495</v>
      </c>
      <c r="Q37" s="70" t="n">
        <f aca="false">(EPCHrsIn!Q38+MH)/LinhrsIn!Q38</f>
        <v>0.993544048419637</v>
      </c>
      <c r="R37" s="70" t="n">
        <f aca="false">(EPCHrsIn!R38+MH)/LinhrsIn!R38</f>
        <v>1.00387770320656</v>
      </c>
      <c r="S37" s="70" t="n">
        <f aca="false">(EPCHrsIn!S38+MH)/LinhrsIn!S38</f>
        <v>0.999057619816909</v>
      </c>
      <c r="T37" s="70" t="n">
        <f aca="false">(EPCHrsIn!T38+MH)/LinhrsIn!T38</f>
        <v>0.987853672477851</v>
      </c>
      <c r="U37" s="70" t="n">
        <f aca="false">(EPCHrsIn!U38+MH)/LinhrsIn!U38</f>
        <v>0.987093304651788</v>
      </c>
      <c r="V37" s="70" t="n">
        <f aca="false">(EPCHrsIn!V38+MH)/LinhrsIn!V38</f>
        <v>0.989995831596499</v>
      </c>
      <c r="W37" s="70" t="n">
        <v>0.265591397849462</v>
      </c>
      <c r="X37" s="70" t="n">
        <f aca="false">(EPCHrsIn!X38+MH)/LinhrsIn!X38</f>
        <v>0.00621789672884563</v>
      </c>
      <c r="Y37" s="70" t="n">
        <f aca="false">IF(LinhrsIn!Y38&gt;4,(EPCHrsIn!Y38+MH)/LinhrsIn!Y38,0)</f>
        <v>0.00569395017793594</v>
      </c>
      <c r="Z37" s="70" t="n">
        <f aca="false">IF(LinhrsIn!Z38&gt;4,(EPCHrsIn!Z38+MH)/LinhrsIn!Z38,0)</f>
        <v>0.00555787133527859</v>
      </c>
      <c r="AA37" s="70" t="n">
        <f aca="false">IF(LinhrsIn!AA38&gt;4,(EPCHrsIn!AA38+MH)/LinhrsIn!AA38,0)</f>
        <v>0.00555864369093941</v>
      </c>
      <c r="AB37" s="70" t="n">
        <f aca="false">IF(LinhrsIn!AB38&gt;4,(EPCHrsIn!AB38+MH)/LinhrsIn!AB38,0)</f>
        <v>0.00537778972842162</v>
      </c>
      <c r="AC37" s="70" t="n">
        <f aca="false">IF(LinhrsIn!AC38&gt;4,(EPCHrsIn!AC38+MH)/LinhrsIn!AC38,0)</f>
        <v>0.00879210063573651</v>
      </c>
      <c r="AD37" s="70" t="n">
        <f aca="false">IF(LinhrsIn!AD38&gt;4,(EPCHrsIn!AD38+MH)/LinhrsIn!AD38,0)</f>
        <v>0.929654335961189</v>
      </c>
      <c r="AE37" s="70" t="n">
        <f aca="false">IF(LinhrsIn!AE38&gt;4,(EPCHrsIn!AE38+MH)/LinhrsIn!AE38,0)</f>
        <v>0.934862377923505</v>
      </c>
      <c r="AF37" s="70"/>
      <c r="AG37" s="70"/>
      <c r="AH37" s="70"/>
      <c r="AI37" s="70"/>
      <c r="AJ37" s="70"/>
      <c r="AK37" s="70"/>
      <c r="AL37" s="70"/>
      <c r="AM37" s="70"/>
      <c r="AN37" s="70"/>
      <c r="AO37" s="70" t="n">
        <f aca="false">AVERAGE(Q37:AB37)</f>
        <v>0.521284977473344</v>
      </c>
      <c r="AP37" s="70" t="n">
        <f aca="false">AVERAGE(AC37:AN37)</f>
        <v>0.62443627150681</v>
      </c>
      <c r="AQ37" s="70" t="n">
        <f aca="false">AVERAGE(K37:M37)</f>
        <v>0.427061102531984</v>
      </c>
      <c r="AR37" s="70" t="n">
        <f aca="false">AVERAGE(N37:P37)</f>
        <v>0.990275269974652</v>
      </c>
      <c r="AS37" s="70" t="n">
        <f aca="false">AVERAGE(Q37:S37)</f>
        <v>0.998826457147703</v>
      </c>
      <c r="AT37" s="70" t="n">
        <f aca="false">AVERAGE(T37:V37)</f>
        <v>0.988314269575379</v>
      </c>
      <c r="AU37" s="70" t="n">
        <f aca="false">AVERAGE(W37:Y37)</f>
        <v>0.0925010815854147</v>
      </c>
      <c r="AV37" s="70" t="n">
        <f aca="false">AVERAGE(Z37:AB37)</f>
        <v>0.00549810158487987</v>
      </c>
      <c r="AW37" s="70" t="n">
        <f aca="false">AVERAGE(AC37:AE37)</f>
        <v>0.62443627150681</v>
      </c>
    </row>
    <row r="38" customFormat="false" ht="12.75" hidden="false" customHeight="false" outlineLevel="0" collapsed="false">
      <c r="A38" s="69" t="s">
        <v>27</v>
      </c>
      <c r="B38" s="69" t="n">
        <v>2</v>
      </c>
      <c r="C38" s="69" t="n">
        <v>29</v>
      </c>
      <c r="D38" s="70"/>
      <c r="E38" s="70"/>
      <c r="F38" s="70"/>
      <c r="G38" s="70"/>
      <c r="H38" s="70" t="n">
        <f aca="false">(EPCHrsIn!H39+MH)/LinhrsIn!H39</f>
        <v>0.996915311273135</v>
      </c>
      <c r="I38" s="70" t="n">
        <f aca="false">(EPCHrsIn!I39+MH)/LinhrsIn!I39</f>
        <v>0.979804918258003</v>
      </c>
      <c r="J38" s="70" t="n">
        <f aca="false">(EPCHrsIn!J39+MH)/LinhrsIn!J39</f>
        <v>0.968688845401174</v>
      </c>
      <c r="K38" s="70" t="n">
        <f aca="false">(EPCHrsIn!K39+MH)/LinhrsIn!K39</f>
        <v>0.995850622406639</v>
      </c>
      <c r="L38" s="70" t="n">
        <f aca="false">(EPCHrsIn!L39+MH)/LinhrsIn!L39</f>
        <v>0.941509832974138</v>
      </c>
      <c r="M38" s="70" t="n">
        <f aca="false">(EPCHrsIn!M39+MH)/LinhrsIn!M39</f>
        <v>0.983910009967251</v>
      </c>
      <c r="N38" s="70" t="n">
        <f aca="false">(EPCHrsIn!N39+MH)/LinhrsIn!N39</f>
        <v>1.00013442667025</v>
      </c>
      <c r="O38" s="70" t="n">
        <f aca="false">(EPCHrsIn!O39+MH)/LinhrsIn!O39</f>
        <v>1.00416666666667</v>
      </c>
      <c r="P38" s="70" t="n">
        <f aca="false">(EPCHrsIn!P39+MH)/LinhrsIn!P39</f>
        <v>0.913025944347359</v>
      </c>
      <c r="Q38" s="70" t="n">
        <f aca="false">(EPCHrsIn!Q39+MH)/LinhrsIn!Q39</f>
        <v>0.978556979096426</v>
      </c>
      <c r="R38" s="70" t="n">
        <f aca="false">(EPCHrsIn!R39+MH)/LinhrsIn!R39</f>
        <v>0.860899447183625</v>
      </c>
      <c r="S38" s="70" t="n">
        <f aca="false">(EPCHrsIn!S39+MH)/LinhrsIn!S39</f>
        <v>0.981986826186315</v>
      </c>
      <c r="T38" s="70" t="n">
        <f aca="false">(EPCHrsIn!T39+MH)/LinhrsIn!T39</f>
        <v>0.95732493197766</v>
      </c>
      <c r="U38" s="70" t="n">
        <f aca="false">(EPCHrsIn!U39+MH)/LinhrsIn!U39</f>
        <v>0.982387738639419</v>
      </c>
      <c r="V38" s="70" t="n">
        <f aca="false">(EPCHrsIn!V39+MH)/LinhrsIn!V39</f>
        <v>0.999305362600722</v>
      </c>
      <c r="W38" s="70" t="n">
        <v>0.964650537634409</v>
      </c>
      <c r="X38" s="70" t="n">
        <f aca="false">(EPCHrsIn!X39+MH)/LinhrsIn!X39</f>
        <v>0.94169835234474</v>
      </c>
      <c r="Y38" s="70" t="n">
        <f aca="false">IF(LinhrsIn!Y39&gt;4,(EPCHrsIn!Y39+MH)/LinhrsIn!Y39,0)</f>
        <v>0.56440325326272</v>
      </c>
      <c r="Z38" s="70" t="n">
        <f aca="false">IF(LinhrsIn!Z39&gt;4,(EPCHrsIn!Z39+MH)/LinhrsIn!Z39,0)</f>
        <v>1.00188399946171</v>
      </c>
      <c r="AA38" s="70" t="n">
        <f aca="false">IF(LinhrsIn!AA39&gt;4,(EPCHrsIn!AA39+MH)/LinhrsIn!AA39,0)</f>
        <v>1.00388888888889</v>
      </c>
      <c r="AB38" s="70" t="n">
        <f aca="false">IF(LinhrsIn!AB39&gt;4,(EPCHrsIn!AB39+MH)/LinhrsIn!AB39,0)</f>
        <v>1.00443667652595</v>
      </c>
      <c r="AC38" s="70" t="n">
        <f aca="false">IF(LinhrsIn!AC39&gt;4,(EPCHrsIn!AC39+MH)/LinhrsIn!AC39,0)</f>
        <v>0.998252688172043</v>
      </c>
      <c r="AD38" s="70" t="n">
        <f aca="false">IF(LinhrsIn!AD39&gt;4,(EPCHrsIn!AD39+MH)/LinhrsIn!AD39,0)</f>
        <v>0.992429977289932</v>
      </c>
      <c r="AE38" s="70" t="n">
        <f aca="false">IF(LinhrsIn!AE39&gt;4,(EPCHrsIn!AE39+MH)/LinhrsIn!AE39,0)</f>
        <v>0.974435463949517</v>
      </c>
      <c r="AF38" s="70"/>
      <c r="AG38" s="70"/>
      <c r="AH38" s="70"/>
      <c r="AI38" s="70"/>
      <c r="AJ38" s="70"/>
      <c r="AK38" s="70"/>
      <c r="AL38" s="70"/>
      <c r="AM38" s="70"/>
      <c r="AN38" s="70"/>
      <c r="AO38" s="70" t="n">
        <f aca="false">AVERAGE(Q38:AB38)</f>
        <v>0.936785249483549</v>
      </c>
      <c r="AP38" s="70" t="n">
        <f aca="false">AVERAGE(AC38:AN38)</f>
        <v>0.988372709803831</v>
      </c>
      <c r="AQ38" s="70" t="n">
        <f aca="false">AVERAGE(K38:M38)</f>
        <v>0.973756821782676</v>
      </c>
      <c r="AR38" s="70" t="n">
        <f aca="false">AVERAGE(N38:P38)</f>
        <v>0.972442345894759</v>
      </c>
      <c r="AS38" s="70" t="n">
        <f aca="false">AVERAGE(Q38:S38)</f>
        <v>0.940481084155456</v>
      </c>
      <c r="AT38" s="70" t="n">
        <f aca="false">AVERAGE(T38:V38)</f>
        <v>0.979672677739267</v>
      </c>
      <c r="AU38" s="70" t="n">
        <f aca="false">AVERAGE(W38:Y38)</f>
        <v>0.82358404774729</v>
      </c>
      <c r="AV38" s="70" t="n">
        <f aca="false">AVERAGE(Z38:AB38)</f>
        <v>1.00340318829218</v>
      </c>
      <c r="AW38" s="70" t="n">
        <f aca="false">AVERAGE(AC38:AE38)</f>
        <v>0.988372709803831</v>
      </c>
    </row>
    <row r="39" customFormat="false" ht="12.75" hidden="false" customHeight="false" outlineLevel="0" collapsed="false">
      <c r="A39" s="69" t="s">
        <v>27</v>
      </c>
      <c r="B39" s="69" t="n">
        <v>2</v>
      </c>
      <c r="C39" s="69" t="n">
        <v>30</v>
      </c>
      <c r="D39" s="70"/>
      <c r="E39" s="70"/>
      <c r="F39" s="70"/>
      <c r="G39" s="70"/>
      <c r="H39" s="70" t="n">
        <f aca="false">(EPCHrsIn!H40+MH)/LinhrsIn!H40</f>
        <v>1.00055570991942</v>
      </c>
      <c r="I39" s="70" t="n">
        <f aca="false">(EPCHrsIn!I40+MH)/LinhrsIn!I40</f>
        <v>0.980373706143299</v>
      </c>
      <c r="J39" s="70" t="n">
        <f aca="false">(EPCHrsIn!J40+MH)/LinhrsIn!J40</f>
        <v>0.976388888888889</v>
      </c>
      <c r="K39" s="70" t="n">
        <f aca="false">(EPCHrsIn!K40+MH)/LinhrsIn!K40</f>
        <v>0.917278647637522</v>
      </c>
      <c r="L39" s="70" t="n">
        <f aca="false">(EPCHrsIn!L40+MH)/LinhrsIn!L40</f>
        <v>0.93949440926849</v>
      </c>
      <c r="M39" s="70" t="n">
        <f aca="false">(EPCHrsIn!M40+MH)/LinhrsIn!M40</f>
        <v>1.00417246175243</v>
      </c>
      <c r="N39" s="70" t="n">
        <f aca="false">(EPCHrsIn!N40+MH)/LinhrsIn!N40</f>
        <v>1.00430223178274</v>
      </c>
      <c r="O39" s="70" t="n">
        <f aca="false">(EPCHrsIn!O40+MH)/LinhrsIn!O40</f>
        <v>0.954299208223364</v>
      </c>
      <c r="P39" s="70" t="n">
        <f aca="false">(EPCHrsIn!P40+MH)/LinhrsIn!P40</f>
        <v>0.953622798763275</v>
      </c>
      <c r="Q39" s="70" t="n">
        <f aca="false">(EPCHrsIn!Q40+MH)/LinhrsIn!Q40</f>
        <v>0.316606757728253</v>
      </c>
      <c r="R39" s="70" t="n">
        <f aca="false">(EPCHrsIn!R40+MH)/LinhrsIn!R40</f>
        <v>0.011972463334331</v>
      </c>
      <c r="S39" s="70" t="n">
        <f aca="false">(EPCHrsIn!S40+MH)/LinhrsIn!S40</f>
        <v>0.768107561081394</v>
      </c>
      <c r="T39" s="70" t="n">
        <f aca="false">(EPCHrsIn!T40+MH)/LinhrsIn!T40</f>
        <v>0.953320366768547</v>
      </c>
      <c r="U39" s="70" t="n">
        <f aca="false">(EPCHrsIn!U40+MH)/LinhrsIn!U40</f>
        <v>0.94352204681546</v>
      </c>
      <c r="V39" s="70" t="n">
        <f aca="false">(EPCHrsIn!V40+MH)/LinhrsIn!V40</f>
        <v>0.908509454949944</v>
      </c>
      <c r="W39" s="70" t="n">
        <v>0.995833333333333</v>
      </c>
      <c r="X39" s="70" t="n">
        <f aca="false">(EPCHrsIn!X40+MH)/LinhrsIn!X40</f>
        <v>0.981221291542826</v>
      </c>
      <c r="Y39" s="70" t="n">
        <f aca="false">IF(LinhrsIn!Y40&gt;4,(EPCHrsIn!Y40+MH)/LinhrsIn!Y40,0)</f>
        <v>0.950183460344341</v>
      </c>
      <c r="Z39" s="70" t="n">
        <f aca="false">IF(LinhrsIn!Z40&gt;4,(EPCHrsIn!Z40+MH)/LinhrsIn!Z40,0)</f>
        <v>0.996635715246939</v>
      </c>
      <c r="AA39" s="70" t="n">
        <f aca="false">IF(LinhrsIn!AA40&gt;4,(EPCHrsIn!AA40+MH)/LinhrsIn!AA40,0)</f>
        <v>1.00402777777778</v>
      </c>
      <c r="AB39" s="70" t="n">
        <f aca="false">IF(LinhrsIn!AB40&gt;4,(EPCHrsIn!AB40+MH)/LinhrsIn!AB40,0)</f>
        <v>0.989237185524015</v>
      </c>
      <c r="AC39" s="70" t="n">
        <f aca="false">IF(LinhrsIn!AC40&gt;4,(EPCHrsIn!AC40+MH)/LinhrsIn!AC40,0)</f>
        <v>0.964107407907165</v>
      </c>
      <c r="AD39" s="70" t="n">
        <f aca="false">IF(LinhrsIn!AD40&gt;4,(EPCHrsIn!AD40+MH)/LinhrsIn!AD40,0)</f>
        <v>0.995760145366445</v>
      </c>
      <c r="AE39" s="70" t="n">
        <f aca="false">IF(LinhrsIn!AE40&gt;4,(EPCHrsIn!AE40+MH)/LinhrsIn!AE40,0)</f>
        <v>0.938819127153232</v>
      </c>
      <c r="AF39" s="70"/>
      <c r="AG39" s="70"/>
      <c r="AH39" s="70"/>
      <c r="AI39" s="70"/>
      <c r="AJ39" s="70"/>
      <c r="AK39" s="70"/>
      <c r="AL39" s="70"/>
      <c r="AM39" s="70"/>
      <c r="AN39" s="70"/>
      <c r="AO39" s="70" t="n">
        <f aca="false">AVERAGE(Q39:AB39)</f>
        <v>0.818264784537263</v>
      </c>
      <c r="AP39" s="70" t="n">
        <f aca="false">AVERAGE(AC39:AN39)</f>
        <v>0.966228893475614</v>
      </c>
      <c r="AQ39" s="70" t="n">
        <f aca="false">AVERAGE(K39:M39)</f>
        <v>0.953648506219482</v>
      </c>
      <c r="AR39" s="70" t="n">
        <f aca="false">AVERAGE(N39:P39)</f>
        <v>0.970741412923125</v>
      </c>
      <c r="AS39" s="70" t="n">
        <f aca="false">AVERAGE(Q39:S39)</f>
        <v>0.365562260714659</v>
      </c>
      <c r="AT39" s="70" t="n">
        <f aca="false">AVERAGE(T39:V39)</f>
        <v>0.935117289511317</v>
      </c>
      <c r="AU39" s="70" t="n">
        <f aca="false">AVERAGE(W39:Y39)</f>
        <v>0.975746028406833</v>
      </c>
      <c r="AV39" s="70" t="n">
        <f aca="false">AVERAGE(Z39:AB39)</f>
        <v>0.996633559516244</v>
      </c>
      <c r="AW39" s="70" t="n">
        <f aca="false">AVERAGE(AC39:AE39)</f>
        <v>0.966228893475614</v>
      </c>
    </row>
    <row r="40" customFormat="false" ht="12.75" hidden="false" customHeight="false" outlineLevel="0" collapsed="false">
      <c r="A40" s="69" t="s">
        <v>27</v>
      </c>
      <c r="B40" s="69" t="n">
        <v>2</v>
      </c>
      <c r="C40" s="69" t="n">
        <v>31</v>
      </c>
      <c r="D40" s="70"/>
      <c r="E40" s="70"/>
      <c r="F40" s="70"/>
      <c r="G40" s="70"/>
      <c r="H40" s="70" t="n">
        <f aca="false">(EPCHrsIn!H41+MH)/LinhrsIn!H41</f>
        <v>1</v>
      </c>
      <c r="I40" s="70" t="n">
        <f aca="false">(EPCHrsIn!I41+MH)/LinhrsIn!I41</f>
        <v>0.260567296996663</v>
      </c>
      <c r="J40" s="70" t="n">
        <f aca="false">(EPCHrsIn!J41+MH)/LinhrsIn!J41</f>
        <v>0.264182424916574</v>
      </c>
      <c r="K40" s="70" t="n">
        <f aca="false">(EPCHrsIn!K41+MH)/LinhrsIn!K41</f>
        <v>0.959485154307445</v>
      </c>
      <c r="L40" s="70" t="n">
        <f aca="false">(EPCHrsIn!L41+MH)/LinhrsIn!L41</f>
        <v>0.965502641202763</v>
      </c>
      <c r="M40" s="70" t="n">
        <f aca="false">(EPCHrsIn!M41+MH)/LinhrsIn!M41</f>
        <v>1.00278164116829</v>
      </c>
      <c r="N40" s="70" t="n">
        <f aca="false">(EPCHrsIn!N41+MH)/LinhrsIn!N41</f>
        <v>1.00403225806452</v>
      </c>
      <c r="O40" s="70" t="n">
        <f aca="false">(EPCHrsIn!O41+MH)/LinhrsIn!O41</f>
        <v>0.9875</v>
      </c>
      <c r="P40" s="70" t="n">
        <f aca="false">(EPCHrsIn!P41+MH)/LinhrsIn!P41</f>
        <v>0.878881570103509</v>
      </c>
      <c r="Q40" s="70" t="n">
        <f aca="false">(EPCHrsIn!Q41+MH)/LinhrsIn!Q41</f>
        <v>0.967202051558915</v>
      </c>
      <c r="R40" s="70" t="n">
        <f aca="false">(EPCHrsIn!R41+MH)/LinhrsIn!R41</f>
        <v>0.753242880572536</v>
      </c>
      <c r="S40" s="70" t="n">
        <f aca="false">(EPCHrsIn!S41+MH)/LinhrsIn!S41</f>
        <v>0.995345653661875</v>
      </c>
      <c r="T40" s="70" t="n">
        <f aca="false">(EPCHrsIn!T41+MH)/LinhrsIn!T41</f>
        <v>0.985688481311658</v>
      </c>
      <c r="U40" s="70" t="n">
        <f aca="false">(EPCHrsIn!U41+MH)/LinhrsIn!U41</f>
        <v>1.00255410673478</v>
      </c>
      <c r="V40" s="70" t="n">
        <f aca="false">(EPCHrsIn!V41+MH)/LinhrsIn!V41</f>
        <v>1.0004169562196</v>
      </c>
      <c r="W40" s="70" t="n">
        <v>0.990725806451613</v>
      </c>
      <c r="X40" s="70" t="n">
        <f aca="false">(EPCHrsIn!X41+MH)/LinhrsIn!X41</f>
        <v>0.994597514856834</v>
      </c>
      <c r="Y40" s="70" t="n">
        <f aca="false">IF(LinhrsIn!Y41&gt;4,(EPCHrsIn!Y41+MH)/LinhrsIn!Y41,0)</f>
        <v>0.990747231179027</v>
      </c>
      <c r="Z40" s="70" t="n">
        <f aca="false">IF(LinhrsIn!Z41&gt;4,(EPCHrsIn!Z41+MH)/LinhrsIn!Z41,0)</f>
        <v>1.00228771363208</v>
      </c>
      <c r="AA40" s="70" t="n">
        <f aca="false">IF(LinhrsIn!AA41&gt;4,(EPCHrsIn!AA41+MH)/LinhrsIn!AA41,0)</f>
        <v>0.938934483238281</v>
      </c>
      <c r="AB40" s="70" t="n">
        <f aca="false">IF(LinhrsIn!AB41&gt;4,(EPCHrsIn!AB41+MH)/LinhrsIn!AB41,0)</f>
        <v>1.00176342919154</v>
      </c>
      <c r="AC40" s="70" t="n">
        <f aca="false">IF(LinhrsIn!AC41&gt;4,(EPCHrsIn!AC41+MH)/LinhrsIn!AC41,0)</f>
        <v>0.988627132412673</v>
      </c>
      <c r="AD40" s="70" t="n">
        <f aca="false">IF(LinhrsIn!AD41&gt;4,(EPCHrsIn!AD41+MH)/LinhrsIn!AD41,0)</f>
        <v>0.996971990915973</v>
      </c>
      <c r="AE40" s="70" t="n">
        <f aca="false">IF(LinhrsIn!AE41&gt;4,(EPCHrsIn!AE41+MH)/LinhrsIn!AE41,0)</f>
        <v>0.979668673159664</v>
      </c>
      <c r="AF40" s="70"/>
      <c r="AG40" s="70"/>
      <c r="AH40" s="70"/>
      <c r="AI40" s="70"/>
      <c r="AJ40" s="70"/>
      <c r="AK40" s="70"/>
      <c r="AL40" s="70"/>
      <c r="AM40" s="70"/>
      <c r="AN40" s="70"/>
      <c r="AO40" s="70" t="n">
        <f aca="false">AVERAGE(Q40:AB40)</f>
        <v>0.968625525717394</v>
      </c>
      <c r="AP40" s="70" t="n">
        <f aca="false">AVERAGE(AC40:AN40)</f>
        <v>0.988422598829437</v>
      </c>
      <c r="AQ40" s="70" t="n">
        <f aca="false">AVERAGE(K40:M40)</f>
        <v>0.975923145559499</v>
      </c>
      <c r="AR40" s="70" t="n">
        <f aca="false">AVERAGE(N40:P40)</f>
        <v>0.956804609389342</v>
      </c>
      <c r="AS40" s="70" t="n">
        <f aca="false">AVERAGE(Q40:S40)</f>
        <v>0.905263528597776</v>
      </c>
      <c r="AT40" s="70" t="n">
        <f aca="false">AVERAGE(T40:V40)</f>
        <v>0.996219848088677</v>
      </c>
      <c r="AU40" s="70" t="n">
        <f aca="false">AVERAGE(W40:Y40)</f>
        <v>0.992023517495825</v>
      </c>
      <c r="AV40" s="70" t="n">
        <f aca="false">AVERAGE(Z40:AB40)</f>
        <v>0.980995208687299</v>
      </c>
      <c r="AW40" s="70" t="n">
        <f aca="false">AVERAGE(AC40:AE40)</f>
        <v>0.988422598829437</v>
      </c>
    </row>
    <row r="41" customFormat="false" ht="12.75" hidden="false" customHeight="false" outlineLevel="0" collapsed="false">
      <c r="A41" s="69" t="s">
        <v>27</v>
      </c>
      <c r="B41" s="69" t="n">
        <v>2</v>
      </c>
      <c r="C41" s="69" t="n">
        <v>32</v>
      </c>
      <c r="D41" s="70"/>
      <c r="E41" s="70"/>
      <c r="F41" s="70"/>
      <c r="G41" s="70"/>
      <c r="H41" s="70" t="n">
        <f aca="false">(EPCHrsIn!H42+MH)/LinhrsIn!H42</f>
        <v>0.977064220183486</v>
      </c>
      <c r="I41" s="70" t="n">
        <f aca="false">(EPCHrsIn!I42+MH)/LinhrsIn!I42</f>
        <v>0.981045839494556</v>
      </c>
      <c r="J41" s="70" t="n">
        <f aca="false">(EPCHrsIn!J42+MH)/LinhrsIn!J42</f>
        <v>0.975643702157272</v>
      </c>
      <c r="K41" s="70" t="n">
        <f aca="false">(EPCHrsIn!K42+MH)/LinhrsIn!K42</f>
        <v>0.995299972352779</v>
      </c>
      <c r="L41" s="70" t="n">
        <f aca="false">(EPCHrsIn!L42+MH)/LinhrsIn!L42</f>
        <v>0.963602990704567</v>
      </c>
      <c r="M41" s="70" t="n">
        <f aca="false">(EPCHrsIn!M42+MH)/LinhrsIn!M42</f>
        <v>1.00292112950341</v>
      </c>
      <c r="N41" s="70" t="n">
        <f aca="false">(EPCHrsIn!N42+MH)/LinhrsIn!N42</f>
        <v>1.00309264488369</v>
      </c>
      <c r="O41" s="70" t="n">
        <f aca="false">(EPCHrsIn!O42+MH)/LinhrsIn!O42</f>
        <v>1.0047248471373</v>
      </c>
      <c r="P41" s="70" t="n">
        <f aca="false">(EPCHrsIn!P42+MH)/LinhrsIn!P42</f>
        <v>0.990857757461683</v>
      </c>
      <c r="Q41" s="70" t="n">
        <f aca="false">(EPCHrsIn!Q42+MH)/LinhrsIn!Q42</f>
        <v>0.280273037542662</v>
      </c>
      <c r="R41" s="70" t="n">
        <f aca="false">(EPCHrsIn!R42+MH)/LinhrsIn!R42</f>
        <v>0.723790928206669</v>
      </c>
      <c r="S41" s="70" t="n">
        <f aca="false">(EPCHrsIn!S42+MH)/LinhrsIn!S42</f>
        <v>0.785859682453522</v>
      </c>
      <c r="T41" s="70" t="n">
        <f aca="false">(EPCHrsIn!T42+MH)/LinhrsIn!T42</f>
        <v>0.949965253648367</v>
      </c>
      <c r="U41" s="70" t="n">
        <f aca="false">(EPCHrsIn!U42+MH)/LinhrsIn!U42</f>
        <v>0.99300417059061</v>
      </c>
      <c r="V41" s="70" t="n">
        <f aca="false">(EPCHrsIn!V42+MH)/LinhrsIn!V42</f>
        <v>0.999305169538633</v>
      </c>
      <c r="W41" s="70" t="n">
        <v>0.979704301075269</v>
      </c>
      <c r="X41" s="70" t="n">
        <f aca="false">(EPCHrsIn!X42+MH)/LinhrsIn!X42</f>
        <v>0.980431848852902</v>
      </c>
      <c r="Y41" s="70" t="n">
        <f aca="false">IF(LinhrsIn!Y42&gt;4,(EPCHrsIn!Y42+MH)/LinhrsIn!Y42,0)</f>
        <v>0.968435951875442</v>
      </c>
      <c r="Z41" s="70" t="n">
        <f aca="false">IF(LinhrsIn!Z42&gt;4,(EPCHrsIn!Z42+MH)/LinhrsIn!Z42,0)</f>
        <v>0.821962050867985</v>
      </c>
      <c r="AA41" s="70" t="n">
        <f aca="false">IF(LinhrsIn!AA42&gt;4,(EPCHrsIn!AA42+MH)/LinhrsIn!AA42,0)</f>
        <v>0.0056976097832129</v>
      </c>
      <c r="AB41" s="70" t="n">
        <f aca="false">IF(LinhrsIn!AB42&gt;4,(EPCHrsIn!AB42+MH)/LinhrsIn!AB42,0)</f>
        <v>0.881118881118881</v>
      </c>
      <c r="AC41" s="70" t="n">
        <f aca="false">IF(LinhrsIn!AC42&gt;4,(EPCHrsIn!AC42+MH)/LinhrsIn!AC42,0)</f>
        <v>0.972980239279473</v>
      </c>
      <c r="AD41" s="70" t="n">
        <f aca="false">IF(LinhrsIn!AD42&gt;4,(EPCHrsIn!AD42+MH)/LinhrsIn!AD42,0)</f>
        <v>0.933232628398792</v>
      </c>
      <c r="AE41" s="70" t="n">
        <f aca="false">IF(LinhrsIn!AE42&gt;4,(EPCHrsIn!AE42+MH)/LinhrsIn!AE42,0)</f>
        <v>0.929199352731477</v>
      </c>
      <c r="AF41" s="70"/>
      <c r="AG41" s="70"/>
      <c r="AH41" s="70"/>
      <c r="AI41" s="70"/>
      <c r="AJ41" s="70"/>
      <c r="AK41" s="70"/>
      <c r="AL41" s="70"/>
      <c r="AM41" s="70"/>
      <c r="AN41" s="70"/>
      <c r="AO41" s="70" t="n">
        <f aca="false">AVERAGE(Q41:AB41)</f>
        <v>0.780795740462846</v>
      </c>
      <c r="AP41" s="70" t="n">
        <f aca="false">AVERAGE(AC41:AN41)</f>
        <v>0.945137406803247</v>
      </c>
      <c r="AQ41" s="70" t="n">
        <f aca="false">AVERAGE(K41:M41)</f>
        <v>0.987274697520251</v>
      </c>
      <c r="AR41" s="70" t="n">
        <f aca="false">AVERAGE(N41:P41)</f>
        <v>0.999558416494224</v>
      </c>
      <c r="AS41" s="70" t="n">
        <f aca="false">AVERAGE(Q41:S41)</f>
        <v>0.596641216067617</v>
      </c>
      <c r="AT41" s="70" t="n">
        <f aca="false">AVERAGE(T41:V41)</f>
        <v>0.98075819792587</v>
      </c>
      <c r="AU41" s="70" t="n">
        <f aca="false">AVERAGE(W41:Y41)</f>
        <v>0.976190700601204</v>
      </c>
      <c r="AV41" s="70" t="n">
        <f aca="false">AVERAGE(Z41:AB41)</f>
        <v>0.569592847256693</v>
      </c>
      <c r="AW41" s="70" t="n">
        <f aca="false">AVERAGE(AC41:AE41)</f>
        <v>0.945137406803247</v>
      </c>
    </row>
    <row r="42" customFormat="false" ht="12.75" hidden="false" customHeight="false" outlineLevel="0" collapsed="false">
      <c r="A42" s="69" t="s">
        <v>27</v>
      </c>
      <c r="B42" s="69" t="n">
        <v>2</v>
      </c>
      <c r="C42" s="69" t="n">
        <v>33</v>
      </c>
      <c r="D42" s="70"/>
      <c r="E42" s="70"/>
      <c r="F42" s="70"/>
      <c r="G42" s="70"/>
      <c r="H42" s="70" t="n">
        <f aca="false">(EPCHrsIn!H43+MH)/LinhrsIn!H43</f>
        <v>0.995137538205057</v>
      </c>
      <c r="I42" s="70" t="n">
        <f aca="false">(EPCHrsIn!I43+MH)/LinhrsIn!I43</f>
        <v>1.00189163626537</v>
      </c>
      <c r="J42" s="70" t="n">
        <f aca="false">(EPCHrsIn!J43+MH)/LinhrsIn!J43</f>
        <v>1.00361412288018</v>
      </c>
      <c r="K42" s="70" t="n">
        <f aca="false">(EPCHrsIn!K43+MH)/LinhrsIn!K43</f>
        <v>0.999308914996545</v>
      </c>
      <c r="L42" s="70" t="n">
        <f aca="false">(EPCHrsIn!L43+MH)/LinhrsIn!L43</f>
        <v>1.002484375</v>
      </c>
      <c r="M42" s="70" t="n">
        <f aca="false">(EPCHrsIn!M43+MH)/LinhrsIn!M43</f>
        <v>1.00307348421347</v>
      </c>
      <c r="N42" s="70" t="n">
        <f aca="false">(EPCHrsIn!N43+MH)/LinhrsIn!N43</f>
        <v>0.993279569892473</v>
      </c>
      <c r="O42" s="70" t="n">
        <f aca="false">(EPCHrsIn!O43+MH)/LinhrsIn!O43</f>
        <v>1.00416666666667</v>
      </c>
      <c r="P42" s="70" t="n">
        <f aca="false">(EPCHrsIn!P43+MH)/LinhrsIn!P43</f>
        <v>0.569730476848652</v>
      </c>
      <c r="Q42" s="70" t="n">
        <f aca="false">(EPCHrsIn!Q43+MH)/LinhrsIn!Q43</f>
        <v>0.340566689702833</v>
      </c>
      <c r="R42" s="70" t="n">
        <f aca="false">(EPCHrsIn!R43+MH)/LinhrsIn!R43</f>
        <v>0.941255404800954</v>
      </c>
      <c r="S42" s="70" t="n">
        <f aca="false">(EPCHrsIn!S43+MH)/LinhrsIn!S43</f>
        <v>0.963806425376169</v>
      </c>
      <c r="T42" s="70" t="n">
        <f aca="false">(EPCHrsIn!T43+MH)/LinhrsIn!T43</f>
        <v>0.968459080172294</v>
      </c>
      <c r="U42" s="70" t="n">
        <f aca="false">(EPCHrsIn!U43+MH)/LinhrsIn!U43</f>
        <v>1.00174731182796</v>
      </c>
      <c r="V42" s="70" t="n">
        <f aca="false">(EPCHrsIn!V43+MH)/LinhrsIn!V43</f>
        <v>0.999305362600722</v>
      </c>
      <c r="W42" s="70" t="n">
        <v>0.995161290322581</v>
      </c>
      <c r="X42" s="70" t="n">
        <f aca="false">(EPCHrsIn!X43+MH)/LinhrsIn!X43</f>
        <v>1.01497821350763</v>
      </c>
      <c r="Y42" s="70" t="n">
        <f aca="false">IF(LinhrsIn!Y43&gt;4,(EPCHrsIn!Y43+MH)/LinhrsIn!Y43,0)</f>
        <v>0.905022305367679</v>
      </c>
      <c r="Z42" s="70" t="n">
        <f aca="false">IF(LinhrsIn!Z43&gt;4,(EPCHrsIn!Z43+MH)/LinhrsIn!Z43,0)</f>
        <v>1.00255685641233</v>
      </c>
      <c r="AA42" s="70" t="n">
        <f aca="false">IF(LinhrsIn!AA43&gt;4,(EPCHrsIn!AA43+MH)/LinhrsIn!AA43,0)</f>
        <v>1.00263888888889</v>
      </c>
      <c r="AB42" s="70" t="n">
        <f aca="false">IF(LinhrsIn!AB43&gt;4,(EPCHrsIn!AB43+MH)/LinhrsIn!AB43,0)</f>
        <v>0.981715514923367</v>
      </c>
      <c r="AC42" s="70" t="n">
        <f aca="false">IF(LinhrsIn!AC43&gt;4,(EPCHrsIn!AC43+MH)/LinhrsIn!AC43,0)</f>
        <v>0.984648532184218</v>
      </c>
      <c r="AD42" s="70" t="n">
        <f aca="false">IF(LinhrsIn!AD43&gt;4,(EPCHrsIn!AD43+MH)/LinhrsIn!AD43,0)</f>
        <v>0.985819882335194</v>
      </c>
      <c r="AE42" s="70" t="n">
        <f aca="false">IF(LinhrsIn!AE43&gt;4,(EPCHrsIn!AE43+MH)/LinhrsIn!AE43,0)</f>
        <v>0.971857356406418</v>
      </c>
      <c r="AF42" s="70"/>
      <c r="AG42" s="70"/>
      <c r="AH42" s="70"/>
      <c r="AI42" s="70"/>
      <c r="AJ42" s="70"/>
      <c r="AK42" s="70"/>
      <c r="AL42" s="70"/>
      <c r="AM42" s="70"/>
      <c r="AN42" s="70"/>
      <c r="AO42" s="70" t="n">
        <f aca="false">AVERAGE(Q42:AB42)</f>
        <v>0.926434445325283</v>
      </c>
      <c r="AP42" s="70" t="n">
        <f aca="false">AVERAGE(AC42:AN42)</f>
        <v>0.980775256975277</v>
      </c>
      <c r="AQ42" s="70" t="n">
        <f aca="false">AVERAGE(K42:M42)</f>
        <v>1.00162225807</v>
      </c>
      <c r="AR42" s="70" t="n">
        <f aca="false">AVERAGE(N42:P42)</f>
        <v>0.855725571135931</v>
      </c>
      <c r="AS42" s="70" t="n">
        <f aca="false">AVERAGE(Q42:S42)</f>
        <v>0.748542839959986</v>
      </c>
      <c r="AT42" s="70" t="n">
        <f aca="false">AVERAGE(T42:V42)</f>
        <v>0.989837251533658</v>
      </c>
      <c r="AU42" s="70" t="n">
        <f aca="false">AVERAGE(W42:Y42)</f>
        <v>0.971720603065962</v>
      </c>
      <c r="AV42" s="70" t="n">
        <f aca="false">AVERAGE(Z42:AB42)</f>
        <v>0.995637086741527</v>
      </c>
      <c r="AW42" s="70" t="n">
        <f aca="false">AVERAGE(AC42:AE42)</f>
        <v>0.980775256975277</v>
      </c>
    </row>
    <row r="43" customFormat="false" ht="12.75" hidden="false" customHeight="false" outlineLevel="0" collapsed="false">
      <c r="A43" s="69" t="s">
        <v>27</v>
      </c>
      <c r="B43" s="69" t="n">
        <v>2</v>
      </c>
      <c r="C43" s="69" t="n">
        <v>34</v>
      </c>
      <c r="D43" s="70"/>
      <c r="E43" s="70"/>
      <c r="F43" s="70"/>
      <c r="G43" s="70"/>
      <c r="H43" s="70" t="n">
        <f aca="false">(EPCHrsIn!H44+MH)/LinhrsIn!H44</f>
        <v>0.999305362600722</v>
      </c>
      <c r="I43" s="70" t="n">
        <f aca="false">(EPCHrsIn!I44+MH)/LinhrsIn!I44</f>
        <v>1.00067294751009</v>
      </c>
      <c r="J43" s="70" t="n">
        <f aca="false">(EPCHrsIn!J44+MH)/LinhrsIn!J44</f>
        <v>0.995128740431454</v>
      </c>
      <c r="K43" s="70" t="n">
        <f aca="false">(EPCHrsIn!K44+MH)/LinhrsIn!K44</f>
        <v>0.92969909593847</v>
      </c>
      <c r="L43" s="70" t="n">
        <f aca="false">(EPCHrsIn!L44+MH)/LinhrsIn!L44</f>
        <v>1.0004731746672</v>
      </c>
      <c r="M43" s="70" t="n">
        <f aca="false">(EPCHrsIn!M44+MH)/LinhrsIn!M44</f>
        <v>1.00125330733881</v>
      </c>
      <c r="N43" s="70" t="n">
        <f aca="false">(EPCHrsIn!N44+MH)/LinhrsIn!N44</f>
        <v>1.00134408602151</v>
      </c>
      <c r="O43" s="70" t="n">
        <f aca="false">(EPCHrsIn!O44+MH)/LinhrsIn!O44</f>
        <v>0.969671675013912</v>
      </c>
      <c r="P43" s="70" t="n">
        <f aca="false">(EPCHrsIn!P44+MH)/LinhrsIn!P44</f>
        <v>0.980510752688172</v>
      </c>
      <c r="Q43" s="70" t="n">
        <f aca="false">(EPCHrsIn!Q44+MH)/LinhrsIn!Q44</f>
        <v>0.945004706198736</v>
      </c>
      <c r="R43" s="70" t="n">
        <f aca="false">(EPCHrsIn!R44+MH)/LinhrsIn!R44</f>
        <v>1.00074604595643</v>
      </c>
      <c r="S43" s="70" t="n">
        <f aca="false">(EPCHrsIn!S44+MH)/LinhrsIn!S44</f>
        <v>1.00148128198222</v>
      </c>
      <c r="T43" s="70" t="n">
        <f aca="false">(EPCHrsIn!T44+MH)/LinhrsIn!T44</f>
        <v>0.954015004167825</v>
      </c>
      <c r="U43" s="70" t="n">
        <f aca="false">(EPCHrsIn!U44+MH)/LinhrsIn!U44</f>
        <v>0.941658825110902</v>
      </c>
      <c r="V43" s="70" t="n">
        <f aca="false">(EPCHrsIn!V44+MH)/LinhrsIn!V44</f>
        <v>1</v>
      </c>
      <c r="W43" s="70" t="n">
        <v>0.986155913978495</v>
      </c>
      <c r="X43" s="70" t="n">
        <f aca="false">(EPCHrsIn!X44+MH)/LinhrsIn!X44</f>
        <v>0.998919794761005</v>
      </c>
      <c r="Y43" s="70" t="n">
        <f aca="false">IF(LinhrsIn!Y44&gt;4,(EPCHrsIn!Y44+MH)/LinhrsIn!Y44,0)</f>
        <v>1.00447802966695</v>
      </c>
      <c r="Z43" s="70" t="n">
        <f aca="false">IF(LinhrsIn!Z44&gt;4,(EPCHrsIn!Z44+MH)/LinhrsIn!Z44,0)</f>
        <v>1.00174942807159</v>
      </c>
      <c r="AA43" s="70" t="n">
        <f aca="false">IF(LinhrsIn!AA44&gt;4,(EPCHrsIn!AA44+MH)/LinhrsIn!AA44,0)</f>
        <v>0.987498263647729</v>
      </c>
      <c r="AB43" s="70" t="n">
        <f aca="false">IF(LinhrsIn!AB44&gt;4,(EPCHrsIn!AB44+MH)/LinhrsIn!AB44,0)</f>
        <v>1.00470556601237</v>
      </c>
      <c r="AC43" s="70" t="n">
        <f aca="false">IF(LinhrsIn!AC44&gt;4,(EPCHrsIn!AC44+MH)/LinhrsIn!AC44,0)</f>
        <v>0.989917999731147</v>
      </c>
      <c r="AD43" s="70" t="n">
        <f aca="false">IF(LinhrsIn!AD44&gt;4,(EPCHrsIn!AD44+MH)/LinhrsIn!AD44,0)</f>
        <v>1.00015103458692</v>
      </c>
      <c r="AE43" s="70" t="n">
        <f aca="false">IF(LinhrsIn!AE44&gt;4,(EPCHrsIn!AE44+MH)/LinhrsIn!AE44,0)</f>
        <v>0.972565351284364</v>
      </c>
      <c r="AF43" s="70"/>
      <c r="AG43" s="70"/>
      <c r="AH43" s="70"/>
      <c r="AI43" s="70"/>
      <c r="AJ43" s="70"/>
      <c r="AK43" s="70"/>
      <c r="AL43" s="70"/>
      <c r="AM43" s="70"/>
      <c r="AN43" s="70"/>
      <c r="AO43" s="70" t="n">
        <f aca="false">AVERAGE(Q43:AB43)</f>
        <v>0.985534404962854</v>
      </c>
      <c r="AP43" s="70" t="n">
        <f aca="false">AVERAGE(AC43:AN43)</f>
        <v>0.98754479520081</v>
      </c>
      <c r="AQ43" s="70" t="n">
        <f aca="false">AVERAGE(K43:M43)</f>
        <v>0.977141859314828</v>
      </c>
      <c r="AR43" s="70" t="n">
        <f aca="false">AVERAGE(N43:P43)</f>
        <v>0.983842171241197</v>
      </c>
      <c r="AS43" s="70" t="n">
        <f aca="false">AVERAGE(Q43:S43)</f>
        <v>0.982410678045797</v>
      </c>
      <c r="AT43" s="70" t="n">
        <f aca="false">AVERAGE(T43:V43)</f>
        <v>0.965224609759576</v>
      </c>
      <c r="AU43" s="70" t="n">
        <f aca="false">AVERAGE(W43:Y43)</f>
        <v>0.996517912802149</v>
      </c>
      <c r="AV43" s="70" t="n">
        <f aca="false">AVERAGE(Z43:AB43)</f>
        <v>0.997984419243897</v>
      </c>
      <c r="AW43" s="70" t="n">
        <f aca="false">AVERAGE(AC43:AE43)</f>
        <v>0.98754479520081</v>
      </c>
    </row>
    <row r="44" customFormat="false" ht="12.75" hidden="false" customHeight="false" outlineLevel="0" collapsed="false">
      <c r="A44" s="69" t="s">
        <v>27</v>
      </c>
      <c r="B44" s="69" t="n">
        <v>2</v>
      </c>
      <c r="C44" s="69" t="n">
        <v>35</v>
      </c>
      <c r="D44" s="70"/>
      <c r="E44" s="70"/>
      <c r="F44" s="70"/>
      <c r="G44" s="70"/>
      <c r="H44" s="70" t="n">
        <f aca="false">(EPCHrsIn!H45+MH)/LinhrsIn!H45</f>
        <v>0.999861053216618</v>
      </c>
      <c r="I44" s="70" t="n">
        <f aca="false">(EPCHrsIn!I45+MH)/LinhrsIn!I45</f>
        <v>1.00080742834073</v>
      </c>
      <c r="J44" s="70" t="n">
        <f aca="false">(EPCHrsIn!J45+MH)/LinhrsIn!J45</f>
        <v>0.995971662730935</v>
      </c>
      <c r="K44" s="70" t="n">
        <f aca="false">(EPCHrsIn!K45+MH)/LinhrsIn!K45</f>
        <v>1.00107933081489</v>
      </c>
      <c r="L44" s="70" t="n">
        <f aca="false">(EPCHrsIn!L45+MH)/LinhrsIn!L45</f>
        <v>1.00008551835418</v>
      </c>
      <c r="M44" s="70" t="n">
        <f aca="false">(EPCHrsIn!M45+MH)/LinhrsIn!M45</f>
        <v>1.00333518621456</v>
      </c>
      <c r="N44" s="70" t="n">
        <f aca="false">(EPCHrsIn!N45+MH)/LinhrsIn!N45</f>
        <v>0.871201936004302</v>
      </c>
      <c r="O44" s="70" t="n">
        <f aca="false">(EPCHrsIn!O45+MH)/LinhrsIn!O45</f>
        <v>1.0045852438516</v>
      </c>
      <c r="P44" s="70" t="n">
        <f aca="false">(EPCHrsIn!P45+MH)/LinhrsIn!P45</f>
        <v>0.999865573329749</v>
      </c>
      <c r="Q44" s="70" t="n">
        <f aca="false">(EPCHrsIn!Q45+MH)/LinhrsIn!Q45</f>
        <v>0.974458097473423</v>
      </c>
      <c r="R44" s="70" t="n">
        <f aca="false">(EPCHrsIn!R45+MH)/LinhrsIn!R45</f>
        <v>1.00223813786929</v>
      </c>
      <c r="S44" s="70" t="n">
        <f aca="false">(EPCHrsIn!S45+MH)/LinhrsIn!S45</f>
        <v>1.00107947645392</v>
      </c>
      <c r="T44" s="70" t="n">
        <f aca="false">(EPCHrsIn!T45+MH)/LinhrsIn!T45</f>
        <v>0.96679171877171</v>
      </c>
      <c r="U44" s="70" t="n">
        <f aca="false">(EPCHrsIn!U45+MH)/LinhrsIn!U45</f>
        <v>0.999596719989246</v>
      </c>
      <c r="V44" s="70" t="n">
        <f aca="false">(EPCHrsIn!V45+MH)/LinhrsIn!V45</f>
        <v>0.999026696329255</v>
      </c>
      <c r="W44" s="70" t="n">
        <v>0.941935483870968</v>
      </c>
      <c r="X44" s="70" t="n">
        <f aca="false">(EPCHrsIn!X45+MH)/LinhrsIn!X45</f>
        <v>0.997698036560596</v>
      </c>
      <c r="Y44" s="70" t="n">
        <f aca="false">IF(LinhrsIn!Y45&gt;4,(EPCHrsIn!Y45+MH)/LinhrsIn!Y45,0)</f>
        <v>1.00266069177986</v>
      </c>
      <c r="Z44" s="70" t="n">
        <f aca="false">IF(LinhrsIn!Z45&gt;4,(EPCHrsIn!Z45+MH)/LinhrsIn!Z45,0)</f>
        <v>0.988008623012665</v>
      </c>
      <c r="AA44" s="70" t="n">
        <f aca="false">IF(LinhrsIn!AA45&gt;4,(EPCHrsIn!AA45+MH)/LinhrsIn!AA45,0)</f>
        <v>0.909292957355188</v>
      </c>
      <c r="AB44" s="70" t="n">
        <f aca="false">IF(LinhrsIn!AB45&gt;4,(EPCHrsIn!AB45+MH)/LinhrsIn!AB45,0)</f>
        <v>0.994081248318537</v>
      </c>
      <c r="AC44" s="70" t="n">
        <f aca="false">IF(LinhrsIn!AC45&gt;4,(EPCHrsIn!AC45+MH)/LinhrsIn!AC45,0)</f>
        <v>1.00362903225806</v>
      </c>
      <c r="AD44" s="70" t="n">
        <f aca="false">IF(LinhrsIn!AD45&gt;4,(EPCHrsIn!AD45+MH)/LinhrsIn!AD45,0)</f>
        <v>1.00120864178879</v>
      </c>
      <c r="AE44" s="70" t="n">
        <f aca="false">IF(LinhrsIn!AE45&gt;4,(EPCHrsIn!AE45+MH)/LinhrsIn!AE45,0)</f>
        <v>0.902618385922745</v>
      </c>
      <c r="AF44" s="70"/>
      <c r="AG44" s="70"/>
      <c r="AH44" s="70"/>
      <c r="AI44" s="70"/>
      <c r="AJ44" s="70"/>
      <c r="AK44" s="70"/>
      <c r="AL44" s="70"/>
      <c r="AM44" s="70"/>
      <c r="AN44" s="70"/>
      <c r="AO44" s="70" t="n">
        <f aca="false">AVERAGE(Q44:AB44)</f>
        <v>0.981405657315389</v>
      </c>
      <c r="AP44" s="70" t="n">
        <f aca="false">AVERAGE(AC44:AN44)</f>
        <v>0.969152019989866</v>
      </c>
      <c r="AQ44" s="70" t="n">
        <f aca="false">AVERAGE(K44:M44)</f>
        <v>1.00150001179454</v>
      </c>
      <c r="AR44" s="70" t="n">
        <f aca="false">AVERAGE(N44:P44)</f>
        <v>0.958550917728552</v>
      </c>
      <c r="AS44" s="70" t="n">
        <f aca="false">AVERAGE(Q44:S44)</f>
        <v>0.992591903932212</v>
      </c>
      <c r="AT44" s="70" t="n">
        <f aca="false">AVERAGE(T44:V44)</f>
        <v>0.988471711696737</v>
      </c>
      <c r="AU44" s="70" t="n">
        <f aca="false">AVERAGE(W44:Y44)</f>
        <v>0.980764737403809</v>
      </c>
      <c r="AV44" s="70" t="n">
        <f aca="false">AVERAGE(Z44:AB44)</f>
        <v>0.963794276228797</v>
      </c>
      <c r="AW44" s="70" t="n">
        <f aca="false">AVERAGE(AC44:AE44)</f>
        <v>0.969152019989866</v>
      </c>
    </row>
    <row r="45" customFormat="false" ht="12.75" hidden="false" customHeight="false" outlineLevel="0" collapsed="false">
      <c r="A45" s="69" t="s">
        <v>27</v>
      </c>
      <c r="B45" s="69" t="n">
        <v>2</v>
      </c>
      <c r="C45" s="69" t="n">
        <v>36</v>
      </c>
      <c r="D45" s="70"/>
      <c r="E45" s="70"/>
      <c r="F45" s="70"/>
      <c r="G45" s="70"/>
      <c r="H45" s="70" t="n">
        <f aca="false">(EPCHrsIn!H46+MH)/LinhrsIn!H46</f>
        <v>0.999583217560434</v>
      </c>
      <c r="I45" s="70" t="n">
        <f aca="false">(EPCHrsIn!I46+MH)/LinhrsIn!I46</f>
        <v>0.588702084734365</v>
      </c>
      <c r="J45" s="70" t="n">
        <f aca="false">(EPCHrsIn!J46+MH)/LinhrsIn!J46</f>
        <v>0.885855358698809</v>
      </c>
      <c r="K45" s="70" t="n">
        <f aca="false">(EPCHrsIn!K46+MH)/LinhrsIn!K46</f>
        <v>1.00294158845777</v>
      </c>
      <c r="L45" s="70" t="n">
        <f aca="false">(EPCHrsIn!L46+MH)/LinhrsIn!L46</f>
        <v>0.967403745524649</v>
      </c>
      <c r="M45" s="70" t="n">
        <f aca="false">(EPCHrsIn!M46+MH)/LinhrsIn!M46</f>
        <v>1.00333518621456</v>
      </c>
      <c r="N45" s="70" t="n">
        <f aca="false">(EPCHrsIn!N46+MH)/LinhrsIn!N46</f>
        <v>1.00403225806452</v>
      </c>
      <c r="O45" s="70" t="n">
        <f aca="false">(EPCHrsIn!O46+MH)/LinhrsIn!O46</f>
        <v>0.979302680927907</v>
      </c>
      <c r="P45" s="70" t="n">
        <f aca="false">(EPCHrsIn!P46+MH)/LinhrsIn!P46</f>
        <v>0.965049065734642</v>
      </c>
      <c r="Q45" s="70" t="n">
        <f aca="false">(EPCHrsIn!Q46+MH)/LinhrsIn!Q46</f>
        <v>0.978155339805825</v>
      </c>
      <c r="R45" s="70" t="n">
        <f aca="false">(EPCHrsIn!R46+MH)/LinhrsIn!R46</f>
        <v>0.960459564309162</v>
      </c>
      <c r="S45" s="70" t="n">
        <f aca="false">(EPCHrsIn!S46+MH)/LinhrsIn!S46</f>
        <v>0.995007421400621</v>
      </c>
      <c r="T45" s="70" t="n">
        <f aca="false">(EPCHrsIn!T46+MH)/LinhrsIn!T46</f>
        <v>0.983426183844011</v>
      </c>
      <c r="U45" s="70" t="n">
        <f aca="false">(EPCHrsIn!U46+MH)/LinhrsIn!U46</f>
        <v>0.998655733297486</v>
      </c>
      <c r="V45" s="70" t="n">
        <f aca="false">(EPCHrsIn!V46+MH)/LinhrsIn!V46</f>
        <v>1.00166782487839</v>
      </c>
      <c r="W45" s="70" t="n">
        <v>0.993413978494624</v>
      </c>
      <c r="X45" s="70" t="n">
        <f aca="false">(EPCHrsIn!X46+MH)/LinhrsIn!X46</f>
        <v>0.987976222642529</v>
      </c>
      <c r="Y45" s="70" t="n">
        <f aca="false">IF(LinhrsIn!Y46&gt;4,(EPCHrsIn!Y46+MH)/LinhrsIn!Y46,0)</f>
        <v>1.00475790652113</v>
      </c>
      <c r="Z45" s="70" t="n">
        <f aca="false">IF(LinhrsIn!Z46&gt;4,(EPCHrsIn!Z46+MH)/LinhrsIn!Z46,0)</f>
        <v>0.987619432108734</v>
      </c>
      <c r="AA45" s="70" t="n">
        <f aca="false">IF(LinhrsIn!AA46&gt;4,(EPCHrsIn!AA46+MH)/LinhrsIn!AA46,0)</f>
        <v>1.00472222222222</v>
      </c>
      <c r="AB45" s="70" t="n">
        <f aca="false">IF(LinhrsIn!AB46&gt;4,(EPCHrsIn!AB46+MH)/LinhrsIn!AB46,0)</f>
        <v>0.988706641570315</v>
      </c>
      <c r="AC45" s="70" t="n">
        <f aca="false">IF(LinhrsIn!AC46&gt;4,(EPCHrsIn!AC46+MH)/LinhrsIn!AC46,0)</f>
        <v>0.950779989241528</v>
      </c>
      <c r="AD45" s="70" t="n">
        <f aca="false">IF(LinhrsIn!AD46&gt;4,(EPCHrsIn!AD46+MH)/LinhrsIn!AD46,0)</f>
        <v>0.991675495686393</v>
      </c>
      <c r="AE45" s="70" t="n">
        <f aca="false">IF(LinhrsIn!AE46&gt;4,(EPCHrsIn!AE46+MH)/LinhrsIn!AE46,0)</f>
        <v>0.968694956993976</v>
      </c>
      <c r="AF45" s="70"/>
      <c r="AG45" s="70"/>
      <c r="AH45" s="70"/>
      <c r="AI45" s="70"/>
      <c r="AJ45" s="70"/>
      <c r="AK45" s="70"/>
      <c r="AL45" s="70"/>
      <c r="AM45" s="70"/>
      <c r="AN45" s="70"/>
      <c r="AO45" s="70" t="n">
        <f aca="false">AVERAGE(Q45:AB45)</f>
        <v>0.990380705924587</v>
      </c>
      <c r="AP45" s="70" t="n">
        <f aca="false">AVERAGE(AC45:AN45)</f>
        <v>0.970383480640633</v>
      </c>
      <c r="AQ45" s="70" t="n">
        <f aca="false">AVERAGE(K45:M45)</f>
        <v>0.99122684006566</v>
      </c>
      <c r="AR45" s="70" t="n">
        <f aca="false">AVERAGE(N45:P45)</f>
        <v>0.982794668242355</v>
      </c>
      <c r="AS45" s="70" t="n">
        <f aca="false">AVERAGE(Q45:S45)</f>
        <v>0.977874108505202</v>
      </c>
      <c r="AT45" s="70" t="n">
        <f aca="false">AVERAGE(T45:V45)</f>
        <v>0.994583247339962</v>
      </c>
      <c r="AU45" s="70" t="n">
        <f aca="false">AVERAGE(W45:Y45)</f>
        <v>0.995382702552761</v>
      </c>
      <c r="AV45" s="70" t="n">
        <f aca="false">AVERAGE(Z45:AB45)</f>
        <v>0.993682765300424</v>
      </c>
      <c r="AW45" s="70" t="n">
        <f aca="false">AVERAGE(AC45:AE45)</f>
        <v>0.970383480640633</v>
      </c>
    </row>
    <row r="46" customFormat="false" ht="12.75" hidden="false" customHeight="false" outlineLevel="0" collapsed="false">
      <c r="A46" s="69" t="s">
        <v>27</v>
      </c>
      <c r="B46" s="69" t="n">
        <v>2</v>
      </c>
      <c r="C46" s="69" t="n">
        <v>37</v>
      </c>
      <c r="D46" s="70"/>
      <c r="E46" s="70"/>
      <c r="F46" s="70"/>
      <c r="G46" s="70"/>
      <c r="H46" s="70" t="n">
        <f aca="false">(EPCHrsIn!H47+MH)/LinhrsIn!H47</f>
        <v>0.856236786469345</v>
      </c>
      <c r="I46" s="70" t="n">
        <f aca="false">(EPCHrsIn!I47+MH)/LinhrsIn!I47</f>
        <v>0.00537706681005512</v>
      </c>
      <c r="J46" s="70" t="n">
        <f aca="false">(EPCHrsIn!J47+MH)/LinhrsIn!J47</f>
        <v>0.846756317422787</v>
      </c>
      <c r="K46" s="70" t="n">
        <f aca="false">(EPCHrsIn!K47+MH)/LinhrsIn!K47</f>
        <v>0.979889323795384</v>
      </c>
      <c r="L46" s="70" t="n">
        <f aca="false">(EPCHrsIn!L47+MH)/LinhrsIn!L47</f>
        <v>0.98275581551701</v>
      </c>
      <c r="M46" s="70" t="n">
        <f aca="false">(EPCHrsIn!M47+MH)/LinhrsIn!M47</f>
        <v>1.00319577601779</v>
      </c>
      <c r="N46" s="70" t="n">
        <f aca="false">(EPCHrsIn!N47+MH)/LinhrsIn!N47</f>
        <v>0.987903225806452</v>
      </c>
      <c r="O46" s="70" t="n">
        <f aca="false">(EPCHrsIn!O47+MH)/LinhrsIn!O47</f>
        <v>0.977610902517035</v>
      </c>
      <c r="P46" s="70" t="n">
        <f aca="false">(EPCHrsIn!P47+MH)/LinhrsIn!P47</f>
        <v>0.898094337072577</v>
      </c>
      <c r="Q46" s="70" t="n">
        <f aca="false">(EPCHrsIn!Q47+MH)/LinhrsIn!Q47</f>
        <v>0.914305949008499</v>
      </c>
      <c r="R46" s="70" t="n">
        <f aca="false">(EPCHrsIn!R47+MH)/LinhrsIn!R47</f>
        <v>0.957268788286269</v>
      </c>
      <c r="S46" s="70" t="n">
        <f aca="false">(EPCHrsIn!S47+MH)/LinhrsIn!S47</f>
        <v>1.0044402583423</v>
      </c>
      <c r="T46" s="70" t="n">
        <f aca="false">(EPCHrsIn!T47+MH)/LinhrsIn!T47</f>
        <v>0.531911848883801</v>
      </c>
      <c r="U46" s="70" t="n">
        <f aca="false">(EPCHrsIn!U47+MH)/LinhrsIn!U47</f>
        <v>0.752218338262974</v>
      </c>
      <c r="V46" s="70" t="n">
        <f aca="false">(EPCHrsIn!V47+MH)/LinhrsIn!V47</f>
        <v>0.980675656888642</v>
      </c>
      <c r="W46" s="70" t="n">
        <v>0.974462365591398</v>
      </c>
      <c r="X46" s="70" t="n">
        <f aca="false">(EPCHrsIn!X47+MH)/LinhrsIn!X47</f>
        <v>0.987846049966239</v>
      </c>
      <c r="Y46" s="70" t="n">
        <f aca="false">IF(LinhrsIn!Y47&gt;4,(EPCHrsIn!Y47+MH)/LinhrsIn!Y47,0)</f>
        <v>0.982647635040582</v>
      </c>
      <c r="Z46" s="70" t="n">
        <f aca="false">IF(LinhrsIn!Z47&gt;4,(EPCHrsIn!Z47+MH)/LinhrsIn!Z47,0)</f>
        <v>1.00349556332347</v>
      </c>
      <c r="AA46" s="70" t="n">
        <f aca="false">IF(LinhrsIn!AA47&gt;4,(EPCHrsIn!AA47+MH)/LinhrsIn!AA47,0)</f>
        <v>1.00194444444444</v>
      </c>
      <c r="AB46" s="70" t="n">
        <f aca="false">IF(LinhrsIn!AB47&gt;4,(EPCHrsIn!AB47+MH)/LinhrsIn!AB47,0)</f>
        <v>1.00416778703953</v>
      </c>
      <c r="AC46" s="70" t="n">
        <f aca="false">IF(LinhrsIn!AC47&gt;4,(EPCHrsIn!AC47+MH)/LinhrsIn!AC47,0)</f>
        <v>0.994751715785224</v>
      </c>
      <c r="AD46" s="70" t="n">
        <f aca="false">IF(LinhrsIn!AD47&gt;4,(EPCHrsIn!AD47+MH)/LinhrsIn!AD47,0)</f>
        <v>0.999546142208775</v>
      </c>
      <c r="AE46" s="70" t="n">
        <f aca="false">IF(LinhrsIn!AE47&gt;4,(EPCHrsIn!AE47+MH)/LinhrsIn!AE47,0)</f>
        <v>0.968963223560688</v>
      </c>
      <c r="AF46" s="70"/>
      <c r="AG46" s="70"/>
      <c r="AH46" s="70"/>
      <c r="AI46" s="70"/>
      <c r="AJ46" s="70"/>
      <c r="AK46" s="70"/>
      <c r="AL46" s="70"/>
      <c r="AM46" s="70"/>
      <c r="AN46" s="70"/>
      <c r="AO46" s="70" t="n">
        <f aca="false">AVERAGE(Q46:AB46)</f>
        <v>0.924615390423179</v>
      </c>
      <c r="AP46" s="70" t="n">
        <f aca="false">AVERAGE(AC46:AN46)</f>
        <v>0.987753693851562</v>
      </c>
      <c r="AQ46" s="70" t="n">
        <f aca="false">AVERAGE(K46:M46)</f>
        <v>0.988613638443393</v>
      </c>
      <c r="AR46" s="70" t="n">
        <f aca="false">AVERAGE(N46:P46)</f>
        <v>0.954536155132021</v>
      </c>
      <c r="AS46" s="70" t="n">
        <f aca="false">AVERAGE(Q46:S46)</f>
        <v>0.958671665212357</v>
      </c>
      <c r="AT46" s="70" t="n">
        <f aca="false">AVERAGE(T46:V46)</f>
        <v>0.754935281345139</v>
      </c>
      <c r="AU46" s="70" t="n">
        <f aca="false">AVERAGE(W46:Y46)</f>
        <v>0.981652016866073</v>
      </c>
      <c r="AV46" s="70" t="n">
        <f aca="false">AVERAGE(Z46:AB46)</f>
        <v>1.00320259826915</v>
      </c>
      <c r="AW46" s="70" t="n">
        <f aca="false">AVERAGE(AC46:AE46)</f>
        <v>0.987753693851562</v>
      </c>
    </row>
    <row r="47" customFormat="false" ht="12.75" hidden="false" customHeight="false" outlineLevel="0" collapsed="false">
      <c r="A47" s="69" t="s">
        <v>27</v>
      </c>
      <c r="B47" s="69" t="n">
        <v>2</v>
      </c>
      <c r="C47" s="69" t="n">
        <v>38</v>
      </c>
      <c r="D47" s="70"/>
      <c r="E47" s="70"/>
      <c r="F47" s="70"/>
      <c r="G47" s="70"/>
      <c r="H47" s="70" t="n">
        <f aca="false">(EPCHrsIn!H48+MH)/LinhrsIn!H48</f>
        <v>0.963988137268747</v>
      </c>
      <c r="I47" s="70" t="n">
        <f aca="false">(EPCHrsIn!I48+MH)/LinhrsIn!I48</f>
        <v>0.932365201021917</v>
      </c>
      <c r="J47" s="70" t="n">
        <f aca="false">(EPCHrsIn!J48+MH)/LinhrsIn!J48</f>
        <v>0.974423130386433</v>
      </c>
      <c r="K47" s="70" t="n">
        <f aca="false">(EPCHrsIn!K48+MH)/LinhrsIn!K48</f>
        <v>0.95058061031596</v>
      </c>
      <c r="L47" s="70" t="n">
        <f aca="false">(EPCHrsIn!L48+MH)/LinhrsIn!L48</f>
        <v>0.953580086580087</v>
      </c>
      <c r="M47" s="70" t="n">
        <f aca="false">(EPCHrsIn!M48+MH)/LinhrsIn!M48</f>
        <v>0.971913236929922</v>
      </c>
      <c r="N47" s="70" t="n">
        <f aca="false">(EPCHrsIn!N48+MH)/LinhrsIn!N48</f>
        <v>1.00174801667339</v>
      </c>
      <c r="O47" s="70" t="n">
        <f aca="false">(EPCHrsIn!O48+MH)/LinhrsIn!O48</f>
        <v>1.00430615363245</v>
      </c>
      <c r="P47" s="70" t="n">
        <f aca="false">(EPCHrsIn!P48+MH)/LinhrsIn!P48</f>
        <v>0.82542030934768</v>
      </c>
      <c r="Q47" s="70" t="n">
        <f aca="false">(EPCHrsIn!Q48+MH)/LinhrsIn!Q48</f>
        <v>0.858798167609809</v>
      </c>
      <c r="R47" s="70" t="n">
        <f aca="false">(EPCHrsIn!R48+MH)/LinhrsIn!R48</f>
        <v>1.00238734706058</v>
      </c>
      <c r="S47" s="70" t="n">
        <f aca="false">(EPCHrsIn!S48+MH)/LinhrsIn!S48</f>
        <v>1.00456989247312</v>
      </c>
      <c r="T47" s="70" t="n">
        <f aca="false">(EPCHrsIn!T48+MH)/LinhrsIn!T48</f>
        <v>0.981633504939474</v>
      </c>
      <c r="U47" s="70" t="n">
        <f aca="false">(EPCHrsIn!U48+MH)/LinhrsIn!U48</f>
        <v>0.99070206171675</v>
      </c>
      <c r="V47" s="70" t="n">
        <f aca="false">(EPCHrsIn!V48+MH)/LinhrsIn!V48</f>
        <v>0.967451035648866</v>
      </c>
      <c r="W47" s="70" t="n">
        <v>0.480241935483871</v>
      </c>
      <c r="X47" s="70" t="n">
        <f aca="false">(EPCHrsIn!X48+MH)/LinhrsIn!X48</f>
        <v>0.708958422631805</v>
      </c>
      <c r="Y47" s="70" t="n">
        <f aca="false">IF(LinhrsIn!Y48&gt;4,(EPCHrsIn!Y48+MH)/LinhrsIn!Y48,0)</f>
        <v>0.975780484390312</v>
      </c>
      <c r="Z47" s="70" t="n">
        <f aca="false">IF(LinhrsIn!Z48&gt;4,(EPCHrsIn!Z48+MH)/LinhrsIn!Z48,0)</f>
        <v>0.816208198489752</v>
      </c>
      <c r="AA47" s="70" t="n">
        <f aca="false">IF(LinhrsIn!AA48&gt;4,(EPCHrsIn!AA48+MH)/LinhrsIn!AA48,0)</f>
        <v>0.984991662034464</v>
      </c>
      <c r="AB47" s="70" t="n">
        <f aca="false">IF(LinhrsIn!AB48&gt;4,(EPCHrsIn!AB48+MH)/LinhrsIn!AB48,0)</f>
        <v>0.996235547190105</v>
      </c>
      <c r="AC47" s="70" t="n">
        <f aca="false">IF(LinhrsIn!AC48&gt;4,(EPCHrsIn!AC48+MH)/LinhrsIn!AC48,0)</f>
        <v>0.970963839225702</v>
      </c>
      <c r="AD47" s="70" t="n">
        <f aca="false">IF(LinhrsIn!AD48&gt;4,(EPCHrsIn!AD48+MH)/LinhrsIn!AD48,0)</f>
        <v>0.97583081570997</v>
      </c>
      <c r="AE47" s="70" t="n">
        <f aca="false">IF(LinhrsIn!AE48&gt;4,(EPCHrsIn!AE48+MH)/LinhrsIn!AE48,0)</f>
        <v>0.930233449553193</v>
      </c>
      <c r="AF47" s="70"/>
      <c r="AG47" s="70"/>
      <c r="AH47" s="70"/>
      <c r="AI47" s="70"/>
      <c r="AJ47" s="70"/>
      <c r="AK47" s="70"/>
      <c r="AL47" s="70"/>
      <c r="AM47" s="70"/>
      <c r="AN47" s="70"/>
      <c r="AO47" s="70" t="n">
        <f aca="false">AVERAGE(Q47:AB47)</f>
        <v>0.897329854972409</v>
      </c>
      <c r="AP47" s="70" t="n">
        <f aca="false">AVERAGE(AC47:AN47)</f>
        <v>0.959009368162955</v>
      </c>
      <c r="AQ47" s="70" t="n">
        <f aca="false">AVERAGE(K47:M47)</f>
        <v>0.958691311275323</v>
      </c>
      <c r="AR47" s="70" t="n">
        <f aca="false">AVERAGE(N47:P47)</f>
        <v>0.943824826551173</v>
      </c>
      <c r="AS47" s="70" t="n">
        <f aca="false">AVERAGE(Q47:S47)</f>
        <v>0.955251802381169</v>
      </c>
      <c r="AT47" s="70" t="n">
        <f aca="false">AVERAGE(T47:V47)</f>
        <v>0.97992886743503</v>
      </c>
      <c r="AU47" s="70" t="n">
        <f aca="false">AVERAGE(W47:Y47)</f>
        <v>0.721660280835329</v>
      </c>
      <c r="AV47" s="70" t="n">
        <f aca="false">AVERAGE(Z47:AB47)</f>
        <v>0.932478469238107</v>
      </c>
      <c r="AW47" s="70" t="n">
        <f aca="false">AVERAGE(AC47:AE47)</f>
        <v>0.959009368162955</v>
      </c>
    </row>
    <row r="48" customFormat="false" ht="12.75" hidden="false" customHeight="false" outlineLevel="0" collapsed="false">
      <c r="A48" s="69" t="s">
        <v>27</v>
      </c>
      <c r="B48" s="69" t="n">
        <v>2</v>
      </c>
      <c r="C48" s="69" t="n">
        <v>39</v>
      </c>
      <c r="D48" s="70"/>
      <c r="E48" s="70"/>
      <c r="F48" s="70"/>
      <c r="G48" s="70"/>
      <c r="H48" s="70" t="n">
        <f aca="false">(EPCHrsIn!H49+MH)/LinhrsIn!H49</f>
        <v>0.890520350334879</v>
      </c>
      <c r="I48" s="70" t="n">
        <f aca="false">(EPCHrsIn!I49+MH)/LinhrsIn!I49</f>
        <v>0.881838956849039</v>
      </c>
      <c r="J48" s="70" t="n">
        <f aca="false">(EPCHrsIn!J49+MH)/LinhrsIn!J49</f>
        <v>0.950131962772607</v>
      </c>
      <c r="K48" s="70" t="n">
        <f aca="false">(EPCHrsIn!K49+MH)/LinhrsIn!K49</f>
        <v>0.912162162162162</v>
      </c>
      <c r="L48" s="70" t="n">
        <f aca="false">(EPCHrsIn!L49+MH)/LinhrsIn!L49</f>
        <v>0.956825870646766</v>
      </c>
      <c r="M48" s="70" t="n">
        <f aca="false">(EPCHrsIn!M49+MH)/LinhrsIn!M49</f>
        <v>1.00180630818397</v>
      </c>
      <c r="N48" s="70" t="n">
        <f aca="false">(EPCHrsIn!N49+MH)/LinhrsIn!N49</f>
        <v>1.00282296007528</v>
      </c>
      <c r="O48" s="70" t="n">
        <f aca="false">(EPCHrsIn!O49+MH)/LinhrsIn!O49</f>
        <v>0.997222222222222</v>
      </c>
      <c r="P48" s="70" t="n">
        <f aca="false">(EPCHrsIn!P49+MH)/LinhrsIn!P49</f>
        <v>0.951875252050007</v>
      </c>
      <c r="Q48" s="70" t="n">
        <f aca="false">(EPCHrsIn!Q49+MH)/LinhrsIn!Q49</f>
        <v>0.981981981981982</v>
      </c>
      <c r="R48" s="70" t="n">
        <f aca="false">(EPCHrsIn!R49+MH)/LinhrsIn!R49</f>
        <v>0.741309861256154</v>
      </c>
      <c r="S48" s="70" t="n">
        <f aca="false">(EPCHrsIn!S49+MH)/LinhrsIn!S49</f>
        <v>1.00376394676704</v>
      </c>
      <c r="T48" s="70" t="n">
        <f aca="false">(EPCHrsIn!T49+MH)/LinhrsIn!T49</f>
        <v>0.984928830588892</v>
      </c>
      <c r="U48" s="70" t="n">
        <f aca="false">(EPCHrsIn!U49+MH)/LinhrsIn!U49</f>
        <v>1.00255410673478</v>
      </c>
      <c r="V48" s="70" t="n">
        <f aca="false">(EPCHrsIn!V49+MH)/LinhrsIn!V49</f>
        <v>0.997498610339077</v>
      </c>
      <c r="W48" s="70" t="n">
        <v>0.584408602150538</v>
      </c>
      <c r="X48" s="70" t="n">
        <f aca="false">(EPCHrsIn!X49+MH)/LinhrsIn!X49</f>
        <v>0.993112761647535</v>
      </c>
      <c r="Y48" s="70" t="n">
        <f aca="false">IF(LinhrsIn!Y49&gt;4,(EPCHrsIn!Y49+MH)/LinhrsIn!Y49,0)</f>
        <v>0.994006968641115</v>
      </c>
      <c r="Z48" s="70" t="n">
        <f aca="false">IF(LinhrsIn!Z49&gt;4,(EPCHrsIn!Z49+MH)/LinhrsIn!Z49,0)</f>
        <v>0.997311105135789</v>
      </c>
      <c r="AA48" s="70" t="n">
        <f aca="false">IF(LinhrsIn!AA49&gt;4,(EPCHrsIn!AA49+MH)/LinhrsIn!AA49,0)</f>
        <v>1.00222253090707</v>
      </c>
      <c r="AB48" s="70" t="n">
        <f aca="false">IF(LinhrsIn!AB49&gt;4,(EPCHrsIn!AB49+MH)/LinhrsIn!AB49,0)</f>
        <v>0.994756655014789</v>
      </c>
      <c r="AC48" s="70" t="n">
        <f aca="false">IF(LinhrsIn!AC49&gt;4,(EPCHrsIn!AC49+MH)/LinhrsIn!AC49,0)</f>
        <v>0.940717838419142</v>
      </c>
      <c r="AD48" s="70" t="n">
        <f aca="false">IF(LinhrsIn!AD49&gt;4,(EPCHrsIn!AD49+MH)/LinhrsIn!AD49,0)</f>
        <v>0.992450551109769</v>
      </c>
      <c r="AE48" s="70" t="n">
        <f aca="false">IF(LinhrsIn!AE49&gt;4,(EPCHrsIn!AE49+MH)/LinhrsIn!AE49,0)</f>
        <v>0.910185957582892</v>
      </c>
      <c r="AF48" s="70"/>
      <c r="AG48" s="70"/>
      <c r="AH48" s="70"/>
      <c r="AI48" s="70"/>
      <c r="AJ48" s="70"/>
      <c r="AK48" s="70"/>
      <c r="AL48" s="70"/>
      <c r="AM48" s="70"/>
      <c r="AN48" s="70"/>
      <c r="AO48" s="70" t="n">
        <f aca="false">AVERAGE(Q48:AB48)</f>
        <v>0.939821330097063</v>
      </c>
      <c r="AP48" s="70" t="n">
        <f aca="false">AVERAGE(AC48:AN48)</f>
        <v>0.947784782370601</v>
      </c>
      <c r="AQ48" s="70" t="n">
        <f aca="false">AVERAGE(K48:M48)</f>
        <v>0.956931446997631</v>
      </c>
      <c r="AR48" s="70" t="n">
        <f aca="false">AVERAGE(N48:P48)</f>
        <v>0.983973478115836</v>
      </c>
      <c r="AS48" s="70" t="n">
        <f aca="false">AVERAGE(Q48:S48)</f>
        <v>0.909018596668392</v>
      </c>
      <c r="AT48" s="70" t="n">
        <f aca="false">AVERAGE(T48:V48)</f>
        <v>0.994993849220915</v>
      </c>
      <c r="AU48" s="70" t="n">
        <f aca="false">AVERAGE(W48:Y48)</f>
        <v>0.857176110813063</v>
      </c>
      <c r="AV48" s="70" t="n">
        <f aca="false">AVERAGE(Z48:AB48)</f>
        <v>0.998096763685883</v>
      </c>
      <c r="AW48" s="70" t="n">
        <f aca="false">AVERAGE(AC48:AE48)</f>
        <v>0.947784782370601</v>
      </c>
    </row>
    <row r="49" customFormat="false" ht="12.75" hidden="false" customHeight="false" outlineLevel="0" collapsed="false">
      <c r="A49" s="69" t="s">
        <v>27</v>
      </c>
      <c r="B49" s="69" t="n">
        <v>2</v>
      </c>
      <c r="C49" s="69" t="n">
        <v>40</v>
      </c>
      <c r="D49" s="70"/>
      <c r="E49" s="70"/>
      <c r="F49" s="70"/>
      <c r="G49" s="70"/>
      <c r="H49" s="70" t="n">
        <f aca="false">(EPCHrsIn!H50+MH)/LinhrsIn!H50</f>
        <v>0.942661830357143</v>
      </c>
      <c r="I49" s="70" t="n">
        <f aca="false">(EPCHrsIn!I50+MH)/LinhrsIn!I50</f>
        <v>1.00268853340503</v>
      </c>
      <c r="J49" s="70" t="n">
        <f aca="false">(EPCHrsIn!J50+MH)/LinhrsIn!J50</f>
        <v>0.982080844561745</v>
      </c>
      <c r="K49" s="70" t="n">
        <f aca="false">(EPCHrsIn!K50+MH)/LinhrsIn!K50</f>
        <v>1.00107933081489</v>
      </c>
      <c r="L49" s="70" t="n">
        <f aca="false">(EPCHrsIn!L50+MH)/LinhrsIn!L50</f>
        <v>0.987477471418964</v>
      </c>
      <c r="M49" s="70" t="n">
        <f aca="false">(EPCHrsIn!M50+MH)/LinhrsIn!M50</f>
        <v>1.00208478109798</v>
      </c>
      <c r="N49" s="70" t="n">
        <f aca="false">(EPCHrsIn!N50+MH)/LinhrsIn!N50</f>
        <v>1.00343170899108</v>
      </c>
      <c r="O49" s="70" t="n">
        <f aca="false">(EPCHrsIn!O50+MH)/LinhrsIn!O50</f>
        <v>0.963855421686747</v>
      </c>
      <c r="P49" s="70" t="n">
        <f aca="false">(EPCHrsIn!P50+MH)/LinhrsIn!P50</f>
        <v>1.00309139784946</v>
      </c>
      <c r="Q49" s="70" t="n">
        <f aca="false">(EPCHrsIn!Q50+MH)/LinhrsIn!Q50</f>
        <v>0.976469006319753</v>
      </c>
      <c r="R49" s="70" t="n">
        <f aca="false">(EPCHrsIn!R50+MH)/LinhrsIn!R50</f>
        <v>0.993884248210024</v>
      </c>
      <c r="S49" s="70" t="n">
        <f aca="false">(EPCHrsIn!S50+MH)/LinhrsIn!S50</f>
        <v>0.984691011235955</v>
      </c>
      <c r="T49" s="70" t="n">
        <f aca="false">(EPCHrsIn!T50+MH)/LinhrsIn!T50</f>
        <v>0.974703004891684</v>
      </c>
      <c r="U49" s="70" t="n">
        <f aca="false">(EPCHrsIn!U50+MH)/LinhrsIn!U50</f>
        <v>0.984421565971282</v>
      </c>
      <c r="V49" s="70" t="n">
        <f aca="false">(EPCHrsIn!V50+MH)/LinhrsIn!V50</f>
        <v>0.996664350243225</v>
      </c>
      <c r="W49" s="70" t="n">
        <v>0.960215053763441</v>
      </c>
      <c r="X49" s="70" t="n">
        <f aca="false">(EPCHrsIn!X50+MH)/LinhrsIn!X50</f>
        <v>0.945132743362832</v>
      </c>
      <c r="Y49" s="70" t="n">
        <f aca="false">IF(LinhrsIn!Y50&gt;4,(EPCHrsIn!Y50+MH)/LinhrsIn!Y50,0)</f>
        <v>0.291293850305354</v>
      </c>
      <c r="Z49" s="70" t="n">
        <f aca="false">IF(LinhrsIn!Z50&gt;4,(EPCHrsIn!Z50+MH)/LinhrsIn!Z50,0)</f>
        <v>0.264456126162556</v>
      </c>
      <c r="AA49" s="70" t="n">
        <f aca="false">IF(LinhrsIn!AA50&gt;4,(EPCHrsIn!AA50+MH)/LinhrsIn!AA50,0)</f>
        <v>1.0016668981803</v>
      </c>
      <c r="AB49" s="70" t="n">
        <f aca="false">IF(LinhrsIn!AB50&gt;4,(EPCHrsIn!AB50+MH)/LinhrsIn!AB50,0)</f>
        <v>1.00416778703953</v>
      </c>
      <c r="AC49" s="70" t="n">
        <f aca="false">IF(LinhrsIn!AC50&gt;4,(EPCHrsIn!AC50+MH)/LinhrsIn!AC50,0)</f>
        <v>1.00485436893204</v>
      </c>
      <c r="AD49" s="70" t="n">
        <f aca="false">IF(LinhrsIn!AD50&gt;4,(EPCHrsIn!AD50+MH)/LinhrsIn!AD50,0)</f>
        <v>0.972356495468278</v>
      </c>
      <c r="AE49" s="70" t="n">
        <f aca="false">IF(LinhrsIn!AE50&gt;4,(EPCHrsIn!AE50+MH)/LinhrsIn!AE50,0)</f>
        <v>0.977565968632974</v>
      </c>
      <c r="AF49" s="70"/>
      <c r="AG49" s="70"/>
      <c r="AH49" s="70"/>
      <c r="AI49" s="70"/>
      <c r="AJ49" s="70"/>
      <c r="AK49" s="70"/>
      <c r="AL49" s="70"/>
      <c r="AM49" s="70"/>
      <c r="AN49" s="70"/>
      <c r="AO49" s="70" t="n">
        <f aca="false">AVERAGE(Q49:AB49)</f>
        <v>0.864813803807161</v>
      </c>
      <c r="AP49" s="70" t="n">
        <f aca="false">AVERAGE(AC49:AN49)</f>
        <v>0.984925611011097</v>
      </c>
      <c r="AQ49" s="70" t="n">
        <f aca="false">AVERAGE(K49:M49)</f>
        <v>0.996880527777281</v>
      </c>
      <c r="AR49" s="70" t="n">
        <f aca="false">AVERAGE(N49:P49)</f>
        <v>0.990126176175762</v>
      </c>
      <c r="AS49" s="70" t="n">
        <f aca="false">AVERAGE(Q49:S49)</f>
        <v>0.985014755255244</v>
      </c>
      <c r="AT49" s="70" t="n">
        <f aca="false">AVERAGE(T49:V49)</f>
        <v>0.985262973702063</v>
      </c>
      <c r="AU49" s="70" t="n">
        <f aca="false">AVERAGE(W49:Y49)</f>
        <v>0.732213882477209</v>
      </c>
      <c r="AV49" s="70" t="n">
        <f aca="false">AVERAGE(Z49:AB49)</f>
        <v>0.756763603794128</v>
      </c>
      <c r="AW49" s="70" t="n">
        <f aca="false">AVERAGE(AC49:AE49)</f>
        <v>0.984925611011097</v>
      </c>
    </row>
    <row r="50" customFormat="false" ht="12.75" hidden="false" customHeight="false" outlineLevel="0" collapsed="false">
      <c r="A50" s="69" t="s">
        <v>27</v>
      </c>
      <c r="B50" s="69" t="n">
        <v>2</v>
      </c>
      <c r="C50" s="69" t="n">
        <v>41</v>
      </c>
      <c r="D50" s="70"/>
      <c r="E50" s="70"/>
      <c r="F50" s="70"/>
      <c r="G50" s="70"/>
      <c r="H50" s="70" t="n">
        <f aca="false">(EPCHrsIn!H51+MH)/LinhrsIn!H51</f>
        <v>0.980547450326525</v>
      </c>
      <c r="I50" s="70" t="n">
        <f aca="false">(EPCHrsIn!I51+MH)/LinhrsIn!I51</f>
        <v>0.885004723984344</v>
      </c>
      <c r="J50" s="70" t="n">
        <f aca="false">(EPCHrsIn!J51+MH)/LinhrsIn!J51</f>
        <v>0.972357271843312</v>
      </c>
      <c r="K50" s="70" t="n">
        <f aca="false">(EPCHrsIn!K51+MH)/LinhrsIn!K51</f>
        <v>0.960287809602878</v>
      </c>
      <c r="L50" s="70" t="n">
        <f aca="false">(EPCHrsIn!L51+MH)/LinhrsIn!L51</f>
        <v>0.994234644396552</v>
      </c>
      <c r="M50" s="70" t="n">
        <f aca="false">(EPCHrsIn!M51+MH)/LinhrsIn!M51</f>
        <v>0.99735707330644</v>
      </c>
      <c r="N50" s="70" t="n">
        <f aca="false">(EPCHrsIn!N51+MH)/LinhrsIn!N51</f>
        <v>0.951740825379755</v>
      </c>
      <c r="O50" s="70" t="n">
        <f aca="false">(EPCHrsIn!O51+MH)/LinhrsIn!O51</f>
        <v>1.00555555555556</v>
      </c>
      <c r="P50" s="70" t="n">
        <f aca="false">(EPCHrsIn!P51+MH)/LinhrsIn!P51</f>
        <v>1.00430107526882</v>
      </c>
      <c r="Q50" s="70" t="n">
        <f aca="false">(EPCHrsIn!Q51+MH)/LinhrsIn!Q51</f>
        <v>0.9892213870373</v>
      </c>
      <c r="R50" s="70" t="n">
        <f aca="false">(EPCHrsIn!R51+MH)/LinhrsIn!R51</f>
        <v>0.700029922202274</v>
      </c>
      <c r="S50" s="70" t="n">
        <f aca="false">(EPCHrsIn!S51+MH)/LinhrsIn!S51</f>
        <v>1.00470430107527</v>
      </c>
      <c r="T50" s="70" t="n">
        <f aca="false">(EPCHrsIn!T51+MH)/LinhrsIn!T51</f>
        <v>0.964191166225442</v>
      </c>
      <c r="U50" s="70" t="n">
        <f aca="false">(EPCHrsIn!U51+MH)/LinhrsIn!U51</f>
        <v>0.998790159967738</v>
      </c>
      <c r="V50" s="70" t="n">
        <f aca="false">(EPCHrsIn!V51+MH)/LinhrsIn!V51</f>
        <v>1.0025006946374</v>
      </c>
      <c r="W50" s="70" t="n">
        <v>0.993145161290323</v>
      </c>
      <c r="X50" s="70" t="n">
        <f aca="false">(EPCHrsIn!X51+MH)/LinhrsIn!X51</f>
        <v>1.00053959260758</v>
      </c>
      <c r="Y50" s="70" t="n">
        <f aca="false">IF(LinhrsIn!Y51&gt;4,(EPCHrsIn!Y51+MH)/LinhrsIn!Y51,0)</f>
        <v>0.997047244094488</v>
      </c>
      <c r="Z50" s="70" t="n">
        <f aca="false">IF(LinhrsIn!Z51&gt;4,(EPCHrsIn!Z51+MH)/LinhrsIn!Z51,0)</f>
        <v>1.00256168262101</v>
      </c>
      <c r="AA50" s="70" t="n">
        <f aca="false">IF(LinhrsIn!AA51&gt;4,(EPCHrsIn!AA51+MH)/LinhrsIn!AA51,0)</f>
        <v>1.0016668981803</v>
      </c>
      <c r="AB50" s="70" t="n">
        <f aca="false">IF(LinhrsIn!AB51&gt;4,(EPCHrsIn!AB51+MH)/LinhrsIn!AB51,0)</f>
        <v>1.00470556601237</v>
      </c>
      <c r="AC50" s="70" t="n">
        <f aca="false">IF(LinhrsIn!AC51&gt;4,(EPCHrsIn!AC51+MH)/LinhrsIn!AC51,0)</f>
        <v>1.00403225806452</v>
      </c>
      <c r="AD50" s="70" t="n">
        <f aca="false">IF(LinhrsIn!AD51&gt;4,(EPCHrsIn!AD51+MH)/LinhrsIn!AD51,0)</f>
        <v>0.998190591073583</v>
      </c>
      <c r="AE50" s="70" t="n">
        <f aca="false">IF(LinhrsIn!AE51&gt;4,(EPCHrsIn!AE51+MH)/LinhrsIn!AE51,0)</f>
        <v>0.971396070433216</v>
      </c>
      <c r="AF50" s="70"/>
      <c r="AG50" s="70"/>
      <c r="AH50" s="70"/>
      <c r="AI50" s="70"/>
      <c r="AJ50" s="70"/>
      <c r="AK50" s="70"/>
      <c r="AL50" s="70"/>
      <c r="AM50" s="70"/>
      <c r="AN50" s="70"/>
      <c r="AO50" s="70" t="n">
        <f aca="false">AVERAGE(Q50:AB50)</f>
        <v>0.971591981329291</v>
      </c>
      <c r="AP50" s="70" t="n">
        <f aca="false">AVERAGE(AC50:AN50)</f>
        <v>0.991206306523772</v>
      </c>
      <c r="AQ50" s="70" t="n">
        <f aca="false">AVERAGE(K50:M50)</f>
        <v>0.98395984243529</v>
      </c>
      <c r="AR50" s="70" t="n">
        <f aca="false">AVERAGE(N50:P50)</f>
        <v>0.987199152068043</v>
      </c>
      <c r="AS50" s="70" t="n">
        <f aca="false">AVERAGE(Q50:S50)</f>
        <v>0.897985203438281</v>
      </c>
      <c r="AT50" s="70" t="n">
        <f aca="false">AVERAGE(T50:V50)</f>
        <v>0.988494006943526</v>
      </c>
      <c r="AU50" s="70" t="n">
        <f aca="false">AVERAGE(W50:Y50)</f>
        <v>0.996910665997464</v>
      </c>
      <c r="AV50" s="70" t="n">
        <f aca="false">AVERAGE(Z50:AB50)</f>
        <v>1.00297804893789</v>
      </c>
      <c r="AW50" s="70" t="n">
        <f aca="false">AVERAGE(AC50:AE50)</f>
        <v>0.991206306523772</v>
      </c>
    </row>
    <row r="51" customFormat="false" ht="12.75" hidden="false" customHeight="false" outlineLevel="0" collapsed="false">
      <c r="A51" s="69" t="s">
        <v>27</v>
      </c>
      <c r="B51" s="69" t="n">
        <v>2</v>
      </c>
      <c r="C51" s="69" t="n">
        <v>42</v>
      </c>
      <c r="D51" s="70"/>
      <c r="E51" s="70"/>
      <c r="F51" s="70"/>
      <c r="G51" s="70"/>
      <c r="H51" s="70" t="n">
        <f aca="false">(EPCHrsIn!H52+MH)/LinhrsIn!H52</f>
        <v>0.970960122273169</v>
      </c>
      <c r="I51" s="70" t="n">
        <f aca="false">(EPCHrsIn!I52+MH)/LinhrsIn!I52</f>
        <v>0.992871553463349</v>
      </c>
      <c r="J51" s="70" t="n">
        <f aca="false">(EPCHrsIn!J52+MH)/LinhrsIn!J52</f>
        <v>0.972357271843312</v>
      </c>
      <c r="K51" s="70" t="n">
        <f aca="false">(EPCHrsIn!K52+MH)/LinhrsIn!K52</f>
        <v>1.00318251003183</v>
      </c>
      <c r="L51" s="70" t="n">
        <f aca="false">(EPCHrsIn!L52+MH)/LinhrsIn!L52</f>
        <v>1.00218440193966</v>
      </c>
      <c r="M51" s="70" t="n">
        <f aca="false">(EPCHrsIn!M52+MH)/LinhrsIn!M52</f>
        <v>1.00292112950341</v>
      </c>
      <c r="N51" s="70" t="n">
        <f aca="false">(EPCHrsIn!N52+MH)/LinhrsIn!N52</f>
        <v>1</v>
      </c>
      <c r="O51" s="70" t="n">
        <f aca="false">(EPCHrsIn!O52+MH)/LinhrsIn!O52</f>
        <v>0.971197996382357</v>
      </c>
      <c r="P51" s="70" t="n">
        <f aca="false">(EPCHrsIn!P52+MH)/LinhrsIn!P52</f>
        <v>0.980241935483871</v>
      </c>
      <c r="Q51" s="70" t="n">
        <f aca="false">(EPCHrsIn!Q52+MH)/LinhrsIn!Q52</f>
        <v>1.00255548083389</v>
      </c>
      <c r="R51" s="70" t="n">
        <f aca="false">(EPCHrsIn!R52+MH)/LinhrsIn!R52</f>
        <v>1.00283370618941</v>
      </c>
      <c r="S51" s="70" t="n">
        <f aca="false">(EPCHrsIn!S52+MH)/LinhrsIn!S52</f>
        <v>1.00470430107527</v>
      </c>
      <c r="T51" s="70" t="n">
        <f aca="false">(EPCHrsIn!T52+MH)/LinhrsIn!T52</f>
        <v>0.922926829268293</v>
      </c>
      <c r="U51" s="70" t="n">
        <f aca="false">(EPCHrsIn!U52+MH)/LinhrsIn!U52</f>
        <v>0.970560559214948</v>
      </c>
      <c r="V51" s="70" t="n">
        <f aca="false">(EPCHrsIn!V52+MH)/LinhrsIn!V52</f>
        <v>1.00250138966092</v>
      </c>
      <c r="W51" s="70" t="n">
        <v>0.995295698924731</v>
      </c>
      <c r="X51" s="70" t="n">
        <f aca="false">(EPCHrsIn!X52+MH)/LinhrsIn!X52</f>
        <v>1.00215720641769</v>
      </c>
      <c r="Y51" s="70" t="n">
        <f aca="false">IF(LinhrsIn!Y52&gt;4,(EPCHrsIn!Y52+MH)/LinhrsIn!Y52,0)</f>
        <v>0.95901179112858</v>
      </c>
      <c r="Z51" s="70" t="n">
        <f aca="false">IF(LinhrsIn!Z52&gt;4,(EPCHrsIn!Z52+MH)/LinhrsIn!Z52,0)</f>
        <v>1.00336428475306</v>
      </c>
      <c r="AA51" s="70" t="n">
        <f aca="false">IF(LinhrsIn!AA52&gt;4,(EPCHrsIn!AA52+MH)/LinhrsIn!AA52,0)</f>
        <v>1.00291666666667</v>
      </c>
      <c r="AB51" s="70" t="n">
        <f aca="false">IF(LinhrsIn!AB52&gt;4,(EPCHrsIn!AB52+MH)/LinhrsIn!AB52,0)</f>
        <v>1.00349556332347</v>
      </c>
      <c r="AC51" s="70" t="n">
        <f aca="false">IF(LinhrsIn!AC52&gt;4,(EPCHrsIn!AC52+MH)/LinhrsIn!AC52,0)</f>
        <v>1.00094212651413</v>
      </c>
      <c r="AD51" s="70" t="n">
        <f aca="false">IF(LinhrsIn!AD52&gt;4,(EPCHrsIn!AD52+MH)/LinhrsIn!AD52,0)</f>
        <v>0.993514328808447</v>
      </c>
      <c r="AE51" s="70" t="n">
        <f aca="false">IF(LinhrsIn!AE52&gt;4,(EPCHrsIn!AE52+MH)/LinhrsIn!AE52,0)</f>
        <v>0.889093708904833</v>
      </c>
      <c r="AF51" s="70"/>
      <c r="AG51" s="70"/>
      <c r="AH51" s="70"/>
      <c r="AI51" s="70"/>
      <c r="AJ51" s="70"/>
      <c r="AK51" s="70"/>
      <c r="AL51" s="70"/>
      <c r="AM51" s="70"/>
      <c r="AN51" s="70"/>
      <c r="AO51" s="70" t="n">
        <f aca="false">AVERAGE(Q51:AB51)</f>
        <v>0.989360289788078</v>
      </c>
      <c r="AP51" s="70" t="n">
        <f aca="false">AVERAGE(AC51:AN51)</f>
        <v>0.961183388075804</v>
      </c>
      <c r="AQ51" s="70" t="n">
        <f aca="false">AVERAGE(K51:M51)</f>
        <v>1.00276268049163</v>
      </c>
      <c r="AR51" s="70" t="n">
        <f aca="false">AVERAGE(N51:P51)</f>
        <v>0.983813310622076</v>
      </c>
      <c r="AS51" s="70" t="n">
        <f aca="false">AVERAGE(Q51:S51)</f>
        <v>1.00336449603286</v>
      </c>
      <c r="AT51" s="70" t="n">
        <f aca="false">AVERAGE(T51:V51)</f>
        <v>0.965329592714721</v>
      </c>
      <c r="AU51" s="70" t="n">
        <f aca="false">AVERAGE(W51:Y51)</f>
        <v>0.985488232157</v>
      </c>
      <c r="AV51" s="70" t="n">
        <f aca="false">AVERAGE(Z51:AB51)</f>
        <v>1.00325883824773</v>
      </c>
      <c r="AW51" s="70" t="n">
        <f aca="false">AVERAGE(AC51:AE51)</f>
        <v>0.961183388075804</v>
      </c>
    </row>
    <row r="52" customFormat="false" ht="12.75" hidden="false" customHeight="false" outlineLevel="0" collapsed="false">
      <c r="A52" s="69" t="s">
        <v>27</v>
      </c>
      <c r="B52" s="69" t="n">
        <v>2</v>
      </c>
      <c r="C52" s="69" t="n">
        <v>43</v>
      </c>
      <c r="D52" s="70"/>
      <c r="E52" s="70"/>
      <c r="F52" s="70"/>
      <c r="G52" s="70"/>
      <c r="H52" s="70" t="n">
        <f aca="false">(EPCHrsIn!H53+MH)/LinhrsIn!H53</f>
        <v>0.995692649715159</v>
      </c>
      <c r="I52" s="70" t="n">
        <f aca="false">(EPCHrsIn!I53+MH)/LinhrsIn!I53</f>
        <v>0.95172509738453</v>
      </c>
      <c r="J52" s="70" t="n">
        <f aca="false">(EPCHrsIn!J53+MH)/LinhrsIn!J53</f>
        <v>0.921756262313538</v>
      </c>
      <c r="K52" s="70" t="n">
        <f aca="false">(EPCHrsIn!K53+MH)/LinhrsIn!K53</f>
        <v>1.00179881001799</v>
      </c>
      <c r="L52" s="70" t="n">
        <f aca="false">(EPCHrsIn!L53+MH)/LinhrsIn!L53</f>
        <v>0.998831088362069</v>
      </c>
      <c r="M52" s="70" t="n">
        <f aca="false">(EPCHrsIn!M53+MH)/LinhrsIn!M53</f>
        <v>0.989837115411388</v>
      </c>
      <c r="N52" s="70" t="n">
        <f aca="false">(EPCHrsIn!N53+MH)/LinhrsIn!N53</f>
        <v>1.00403225806452</v>
      </c>
      <c r="O52" s="70" t="n">
        <f aca="false">(EPCHrsIn!O53+MH)/LinhrsIn!O53</f>
        <v>1.00291707181553</v>
      </c>
      <c r="P52" s="70" t="n">
        <f aca="false">(EPCHrsIn!P53+MH)/LinhrsIn!P53</f>
        <v>0.748217888365837</v>
      </c>
      <c r="Q52" s="70" t="n">
        <f aca="false">(EPCHrsIn!Q53+MH)/LinhrsIn!Q53</f>
        <v>0.00574795229199598</v>
      </c>
      <c r="R52" s="70" t="n">
        <f aca="false">(EPCHrsIn!R53+MH)/LinhrsIn!R53</f>
        <v>0.825733207190161</v>
      </c>
      <c r="S52" s="70" t="n">
        <f aca="false">(EPCHrsIn!S53+MH)/LinhrsIn!S53</f>
        <v>0.997983328851842</v>
      </c>
      <c r="T52" s="70" t="n">
        <f aca="false">(EPCHrsIn!T53+MH)/LinhrsIn!T53</f>
        <v>0.983240223463687</v>
      </c>
      <c r="U52" s="70" t="n">
        <f aca="false">(EPCHrsIn!U53+MH)/LinhrsIn!U53</f>
        <v>0.998252453286732</v>
      </c>
      <c r="V52" s="70" t="n">
        <f aca="false">(EPCHrsIn!V53+MH)/LinhrsIn!V53</f>
        <v>1.00111157426706</v>
      </c>
      <c r="W52" s="70" t="n">
        <v>0.895967741935484</v>
      </c>
      <c r="X52" s="70" t="n">
        <f aca="false">(EPCHrsIn!X53+MH)/LinhrsIn!X53</f>
        <v>0.996356275303644</v>
      </c>
      <c r="Y52" s="70" t="n">
        <f aca="false">IF(LinhrsIn!Y53&gt;4,(EPCHrsIn!Y53+MH)/LinhrsIn!Y53,0)</f>
        <v>0.994245614035088</v>
      </c>
      <c r="Z52" s="70" t="n">
        <f aca="false">IF(LinhrsIn!Z53&gt;4,(EPCHrsIn!Z53+MH)/LinhrsIn!Z53,0)</f>
        <v>0.98950201884253</v>
      </c>
      <c r="AA52" s="70" t="n">
        <f aca="false">IF(LinhrsIn!AA53&gt;4,(EPCHrsIn!AA53+MH)/LinhrsIn!AA53,0)</f>
        <v>1.0051396027226</v>
      </c>
      <c r="AB52" s="70" t="n">
        <f aca="false">IF(LinhrsIn!AB53&gt;4,(EPCHrsIn!AB53+MH)/LinhrsIn!AB53,0)</f>
        <v>1.00389889755311</v>
      </c>
      <c r="AC52" s="70" t="n">
        <f aca="false">IF(LinhrsIn!AC53&gt;4,(EPCHrsIn!AC53+MH)/LinhrsIn!AC53,0)</f>
        <v>1.002554450121</v>
      </c>
      <c r="AD52" s="70" t="n">
        <f aca="false">IF(LinhrsIn!AD53&gt;4,(EPCHrsIn!AD53+MH)/LinhrsIn!AD53,0)</f>
        <v>0.997432799758381</v>
      </c>
      <c r="AE52" s="70" t="n">
        <f aca="false">IF(LinhrsIn!AE53&gt;4,(EPCHrsIn!AE53+MH)/LinhrsIn!AE53,0)</f>
        <v>0.971370663506179</v>
      </c>
      <c r="AF52" s="70"/>
      <c r="AG52" s="70"/>
      <c r="AH52" s="70"/>
      <c r="AI52" s="70"/>
      <c r="AJ52" s="70"/>
      <c r="AK52" s="70"/>
      <c r="AL52" s="70"/>
      <c r="AM52" s="70"/>
      <c r="AN52" s="70"/>
      <c r="AO52" s="70" t="n">
        <f aca="false">AVERAGE(Q52:AB52)</f>
        <v>0.891431574145327</v>
      </c>
      <c r="AP52" s="70" t="n">
        <f aca="false">AVERAGE(AC52:AN52)</f>
        <v>0.990452637795187</v>
      </c>
      <c r="AQ52" s="70" t="n">
        <f aca="false">AVERAGE(K52:M52)</f>
        <v>0.996822337930482</v>
      </c>
      <c r="AR52" s="70" t="n">
        <f aca="false">AVERAGE(N52:P52)</f>
        <v>0.918389072748628</v>
      </c>
      <c r="AS52" s="70" t="n">
        <f aca="false">AVERAGE(Q52:S52)</f>
        <v>0.609821496111333</v>
      </c>
      <c r="AT52" s="70" t="n">
        <f aca="false">AVERAGE(T52:V52)</f>
        <v>0.994201417005825</v>
      </c>
      <c r="AU52" s="70" t="n">
        <f aca="false">AVERAGE(W52:Y52)</f>
        <v>0.962189877091405</v>
      </c>
      <c r="AV52" s="70" t="n">
        <f aca="false">AVERAGE(Z52:AB52)</f>
        <v>0.999513506372746</v>
      </c>
      <c r="AW52" s="70" t="n">
        <f aca="false">AVERAGE(AC52:AE52)</f>
        <v>0.990452637795187</v>
      </c>
    </row>
    <row r="53" customFormat="false" ht="12.75" hidden="false" customHeight="false" outlineLevel="0" collapsed="false">
      <c r="A53" s="69" t="s">
        <v>27</v>
      </c>
      <c r="B53" s="69" t="n">
        <v>2</v>
      </c>
      <c r="C53" s="69" t="n">
        <v>44</v>
      </c>
      <c r="D53" s="70"/>
      <c r="E53" s="70"/>
      <c r="F53" s="70"/>
      <c r="G53" s="70"/>
      <c r="H53" s="70" t="n">
        <f aca="false">(EPCHrsIn!H54+MH)/LinhrsIn!H54</f>
        <v>0.99513415820937</v>
      </c>
      <c r="I53" s="70" t="n">
        <f aca="false">(EPCHrsIn!I54+MH)/LinhrsIn!I54</f>
        <v>0.988295537673738</v>
      </c>
      <c r="J53" s="70" t="n">
        <f aca="false">(EPCHrsIn!J54+MH)/LinhrsIn!J54</f>
        <v>0.984974958263773</v>
      </c>
      <c r="K53" s="70" t="n">
        <f aca="false">(EPCHrsIn!K54+MH)/LinhrsIn!K54</f>
        <v>1.00260953165774</v>
      </c>
      <c r="L53" s="70" t="n">
        <f aca="false">(EPCHrsIn!L54+MH)/LinhrsIn!L54</f>
        <v>1.00243615301724</v>
      </c>
      <c r="M53" s="70" t="n">
        <f aca="false">(EPCHrsIn!M54+MH)/LinhrsIn!M54</f>
        <v>0.811186865173229</v>
      </c>
      <c r="N53" s="70" t="n">
        <f aca="false">(EPCHrsIn!N54+MH)/LinhrsIn!N54</f>
        <v>1.00416722677779</v>
      </c>
      <c r="O53" s="70" t="n">
        <f aca="false">(EPCHrsIn!O54+MH)/LinhrsIn!O54</f>
        <v>1.00406105587453</v>
      </c>
      <c r="P53" s="70" t="n">
        <f aca="false">(EPCHrsIn!P54+MH)/LinhrsIn!P54</f>
        <v>0.921763677913698</v>
      </c>
      <c r="Q53" s="70" t="n">
        <f aca="false">(EPCHrsIn!Q54+MH)/LinhrsIn!Q54</f>
        <v>0.983866630814735</v>
      </c>
      <c r="R53" s="70" t="n">
        <f aca="false">(EPCHrsIn!R54+MH)/LinhrsIn!R54</f>
        <v>1.00164032209961</v>
      </c>
      <c r="S53" s="70" t="n">
        <f aca="false">(EPCHrsIn!S54+MH)/LinhrsIn!S54</f>
        <v>0.982927812878075</v>
      </c>
      <c r="T53" s="70" t="n">
        <f aca="false">(EPCHrsIn!T54+MH)/LinhrsIn!T54</f>
        <v>0.918918918918919</v>
      </c>
      <c r="U53" s="70" t="n">
        <f aca="false">(EPCHrsIn!U54+MH)/LinhrsIn!U54</f>
        <v>0.998924586637989</v>
      </c>
      <c r="V53" s="70" t="n">
        <f aca="false">(EPCHrsIn!V54+MH)/LinhrsIn!V54</f>
        <v>1.00166736140058</v>
      </c>
      <c r="W53" s="70" t="n">
        <v>0.967338709677419</v>
      </c>
      <c r="X53" s="70" t="n">
        <f aca="false">(EPCHrsIn!X54+MH)/LinhrsIn!X54</f>
        <v>1.0024268572199</v>
      </c>
      <c r="Y53" s="70" t="n">
        <f aca="false">IF(LinhrsIn!Y54&gt;4,(EPCHrsIn!Y54+MH)/LinhrsIn!Y54,0)</f>
        <v>0.984292465943842</v>
      </c>
      <c r="Z53" s="70" t="n">
        <f aca="false">IF(LinhrsIn!Z54&gt;4,(EPCHrsIn!Z54+MH)/LinhrsIn!Z54,0)</f>
        <v>1.00201857085184</v>
      </c>
      <c r="AA53" s="70" t="n">
        <f aca="false">IF(LinhrsIn!AA54&gt;4,(EPCHrsIn!AA54+MH)/LinhrsIn!AA54,0)</f>
        <v>0.993888040005556</v>
      </c>
      <c r="AB53" s="70" t="n">
        <f aca="false">IF(LinhrsIn!AB54&gt;4,(EPCHrsIn!AB54+MH)/LinhrsIn!AB54,0)</f>
        <v>1.00510821346955</v>
      </c>
      <c r="AC53" s="70" t="n">
        <f aca="false">IF(LinhrsIn!AC54&gt;4,(EPCHrsIn!AC54+MH)/LinhrsIn!AC54,0)</f>
        <v>1.00201667114816</v>
      </c>
      <c r="AD53" s="70" t="n">
        <f aca="false">IF(LinhrsIn!AD54&gt;4,(EPCHrsIn!AD54+MH)/LinhrsIn!AD54,0)</f>
        <v>0.9986353297953</v>
      </c>
      <c r="AE53" s="70" t="n">
        <f aca="false">IF(LinhrsIn!AE54&gt;4,(EPCHrsIn!AE54+MH)/LinhrsIn!AE54,0)</f>
        <v>0.971021968669018</v>
      </c>
      <c r="AF53" s="70"/>
      <c r="AG53" s="70"/>
      <c r="AH53" s="70"/>
      <c r="AI53" s="70"/>
      <c r="AJ53" s="70"/>
      <c r="AK53" s="70"/>
      <c r="AL53" s="70"/>
      <c r="AM53" s="70"/>
      <c r="AN53" s="70"/>
      <c r="AO53" s="70" t="n">
        <f aca="false">AVERAGE(Q53:AB53)</f>
        <v>0.986918207493169</v>
      </c>
      <c r="AP53" s="70" t="n">
        <f aca="false">AVERAGE(AC53:AN53)</f>
        <v>0.990557989870825</v>
      </c>
      <c r="AQ53" s="70" t="n">
        <f aca="false">AVERAGE(K53:M53)</f>
        <v>0.938744183282737</v>
      </c>
      <c r="AR53" s="70" t="n">
        <f aca="false">AVERAGE(N53:P53)</f>
        <v>0.976663986855339</v>
      </c>
      <c r="AS53" s="70" t="n">
        <f aca="false">AVERAGE(Q53:S53)</f>
        <v>0.989478255264141</v>
      </c>
      <c r="AT53" s="70" t="n">
        <f aca="false">AVERAGE(T53:V53)</f>
        <v>0.973170288985831</v>
      </c>
      <c r="AU53" s="70" t="n">
        <f aca="false">AVERAGE(W53:Y53)</f>
        <v>0.984686010947054</v>
      </c>
      <c r="AV53" s="70" t="n">
        <f aca="false">AVERAGE(Z53:AB53)</f>
        <v>1.00033827477565</v>
      </c>
      <c r="AW53" s="70" t="n">
        <f aca="false">AVERAGE(AC53:AE53)</f>
        <v>0.990557989870825</v>
      </c>
    </row>
    <row r="54" customFormat="false" ht="12.75" hidden="false" customHeight="false" outlineLevel="0" collapsed="false">
      <c r="A54" s="69" t="s">
        <v>27</v>
      </c>
      <c r="B54" s="69" t="n">
        <v>2</v>
      </c>
      <c r="C54" s="69" t="n">
        <v>45</v>
      </c>
      <c r="D54" s="70"/>
      <c r="E54" s="70"/>
      <c r="F54" s="70"/>
      <c r="G54" s="70"/>
      <c r="H54" s="70" t="n">
        <f aca="false">(EPCHrsIn!H55+MH)/LinhrsIn!H55</f>
        <v>0.905364091161757</v>
      </c>
      <c r="I54" s="70" t="n">
        <f aca="false">(EPCHrsIn!I55+MH)/LinhrsIn!I55</f>
        <v>1.00028972910329</v>
      </c>
      <c r="J54" s="70" t="n">
        <f aca="false">(EPCHrsIn!J55+MH)/LinhrsIn!J55</f>
        <v>0.994160177975528</v>
      </c>
      <c r="K54" s="70" t="n">
        <f aca="false">(EPCHrsIn!K55+MH)/LinhrsIn!K55</f>
        <v>0.995742343084741</v>
      </c>
      <c r="L54" s="70" t="n">
        <f aca="false">(EPCHrsIn!L55+MH)/LinhrsIn!L55</f>
        <v>0.998008086253369</v>
      </c>
      <c r="M54" s="70" t="n">
        <f aca="false">(EPCHrsIn!M55+MH)/LinhrsIn!M55</f>
        <v>0.997079682937005</v>
      </c>
      <c r="N54" s="70" t="n">
        <f aca="false">(EPCHrsIn!N55+MH)/LinhrsIn!N55</f>
        <v>1.00537634408602</v>
      </c>
      <c r="O54" s="70" t="n">
        <f aca="false">(EPCHrsIn!O55+MH)/LinhrsIn!O55</f>
        <v>0.967066703879431</v>
      </c>
      <c r="P54" s="70" t="n">
        <f aca="false">(EPCHrsIn!P55+MH)/LinhrsIn!P55</f>
        <v>0.717955651703624</v>
      </c>
      <c r="Q54" s="70" t="n">
        <f aca="false">(EPCHrsIn!Q55+MH)/LinhrsIn!Q55</f>
        <v>1.00161377084454</v>
      </c>
      <c r="R54" s="70" t="n">
        <f aca="false">(EPCHrsIn!R55+MH)/LinhrsIn!R55</f>
        <v>0.828874607681961</v>
      </c>
      <c r="S54" s="70" t="n">
        <f aca="false">(EPCHrsIn!S55+MH)/LinhrsIn!S55</f>
        <v>0.974727785992741</v>
      </c>
      <c r="T54" s="70" t="n">
        <f aca="false">(EPCHrsIn!T55+MH)/LinhrsIn!T55</f>
        <v>0.938592810183243</v>
      </c>
      <c r="U54" s="70" t="n">
        <f aca="false">(EPCHrsIn!U55+MH)/LinhrsIn!U55</f>
        <v>1.00147869337277</v>
      </c>
      <c r="V54" s="70" t="n">
        <f aca="false">(EPCHrsIn!V55+MH)/LinhrsIn!V55</f>
        <v>1.00097289784573</v>
      </c>
      <c r="W54" s="70" t="n">
        <v>0.992338709677419</v>
      </c>
      <c r="X54" s="70" t="n">
        <f aca="false">(EPCHrsIn!X55+MH)/LinhrsIn!X55</f>
        <v>0.978427935823109</v>
      </c>
      <c r="Y54" s="70" t="n">
        <f aca="false">IF(LinhrsIn!Y55&gt;4,(EPCHrsIn!Y55+MH)/LinhrsIn!Y55,0)</f>
        <v>0.962931522354273</v>
      </c>
      <c r="Z54" s="70" t="n">
        <f aca="false">IF(LinhrsIn!Z55&gt;4,(EPCHrsIn!Z55+MH)/LinhrsIn!Z55,0)</f>
        <v>0.881212121212121</v>
      </c>
      <c r="AA54" s="70" t="n">
        <f aca="false">IF(LinhrsIn!AA55&gt;4,(EPCHrsIn!AA55+MH)/LinhrsIn!AA55,0)</f>
        <v>0.86484233921378</v>
      </c>
      <c r="AB54" s="70" t="n">
        <f aca="false">IF(LinhrsIn!AB55&gt;4,(EPCHrsIn!AB55+MH)/LinhrsIn!AB55,0)</f>
        <v>0.998924586637989</v>
      </c>
      <c r="AC54" s="70" t="n">
        <f aca="false">IF(LinhrsIn!AC55&gt;4,(EPCHrsIn!AC55+MH)/LinhrsIn!AC55,0)</f>
        <v>0.96491463906439</v>
      </c>
      <c r="AD54" s="70" t="n">
        <f aca="false">IF(LinhrsIn!AD55&gt;4,(EPCHrsIn!AD55+MH)/LinhrsIn!AD55,0)</f>
        <v>0.956849728424864</v>
      </c>
      <c r="AE54" s="70" t="n">
        <f aca="false">IF(LinhrsIn!AE55&gt;4,(EPCHrsIn!AE55+MH)/LinhrsIn!AE55,0)</f>
        <v>0.971551938680026</v>
      </c>
      <c r="AF54" s="70"/>
      <c r="AG54" s="70"/>
      <c r="AH54" s="70"/>
      <c r="AI54" s="70"/>
      <c r="AJ54" s="70"/>
      <c r="AK54" s="70"/>
      <c r="AL54" s="70"/>
      <c r="AM54" s="70"/>
      <c r="AN54" s="70"/>
      <c r="AO54" s="70" t="n">
        <f aca="false">AVERAGE(Q54:AB54)</f>
        <v>0.952078148403306</v>
      </c>
      <c r="AP54" s="70" t="n">
        <f aca="false">AVERAGE(AC54:AN54)</f>
        <v>0.964438768723094</v>
      </c>
      <c r="AQ54" s="70" t="n">
        <f aca="false">AVERAGE(K54:M54)</f>
        <v>0.996943370758372</v>
      </c>
      <c r="AR54" s="70" t="n">
        <f aca="false">AVERAGE(N54:P54)</f>
        <v>0.896799566556359</v>
      </c>
      <c r="AS54" s="70" t="n">
        <f aca="false">AVERAGE(Q54:S54)</f>
        <v>0.935072054839747</v>
      </c>
      <c r="AT54" s="70" t="n">
        <f aca="false">AVERAGE(T54:V54)</f>
        <v>0.980348133800578</v>
      </c>
      <c r="AU54" s="70" t="n">
        <f aca="false">AVERAGE(W54:Y54)</f>
        <v>0.977899389284934</v>
      </c>
      <c r="AV54" s="70" t="n">
        <f aca="false">AVERAGE(Z54:AB54)</f>
        <v>0.914993015687963</v>
      </c>
      <c r="AW54" s="70" t="n">
        <f aca="false">AVERAGE(AC54:AE54)</f>
        <v>0.964438768723094</v>
      </c>
    </row>
    <row r="55" customFormat="false" ht="12.75" hidden="false" customHeight="false" outlineLevel="0" collapsed="false">
      <c r="A55" s="69" t="s">
        <v>27</v>
      </c>
      <c r="B55" s="69" t="n">
        <v>2</v>
      </c>
      <c r="C55" s="69" t="n">
        <v>46</v>
      </c>
      <c r="D55" s="70"/>
      <c r="E55" s="70"/>
      <c r="F55" s="70"/>
      <c r="G55" s="70"/>
      <c r="H55" s="70" t="n">
        <f aca="false">(EPCHrsIn!H56+MH)/LinhrsIn!H56</f>
        <v>0.992482249756369</v>
      </c>
      <c r="I55" s="70" t="n">
        <f aca="false">(EPCHrsIn!I56+MH)/LinhrsIn!I56</f>
        <v>0.969661439249597</v>
      </c>
      <c r="J55" s="70" t="n">
        <f aca="false">(EPCHrsIn!J56+MH)/LinhrsIn!J56</f>
        <v>0.995677032491982</v>
      </c>
      <c r="K55" s="70" t="n">
        <f aca="false">(EPCHrsIn!K56+MH)/LinhrsIn!K56</f>
        <v>0.967963701361199</v>
      </c>
      <c r="L55" s="70" t="n">
        <f aca="false">(EPCHrsIn!L56+MH)/LinhrsIn!L56</f>
        <v>1.00138865687727</v>
      </c>
      <c r="M55" s="70" t="n">
        <f aca="false">(EPCHrsIn!M56+MH)/LinhrsIn!M56</f>
        <v>1.00250976017847</v>
      </c>
      <c r="N55" s="70" t="n">
        <f aca="false">(EPCHrsIn!N56+MH)/LinhrsIn!N56</f>
        <v>1.00403225806452</v>
      </c>
      <c r="O55" s="70" t="n">
        <f aca="false">(EPCHrsIn!O56+MH)/LinhrsIn!O56</f>
        <v>1.00416666666667</v>
      </c>
      <c r="P55" s="70" t="n">
        <f aca="false">(EPCHrsIn!P56+MH)/LinhrsIn!P56</f>
        <v>0.980241935483871</v>
      </c>
      <c r="Q55" s="70" t="n">
        <f aca="false">(EPCHrsIn!Q56+MH)/LinhrsIn!Q56</f>
        <v>0.940290478752017</v>
      </c>
      <c r="R55" s="70" t="n">
        <f aca="false">(EPCHrsIn!R56+MH)/LinhrsIn!R56</f>
        <v>0.695253829978973</v>
      </c>
      <c r="S55" s="70" t="n">
        <f aca="false">(EPCHrsIn!S56+MH)/LinhrsIn!S56</f>
        <v>0.921183591123067</v>
      </c>
      <c r="T55" s="70" t="n">
        <f aca="false">(EPCHrsIn!T56+MH)/LinhrsIn!T56</f>
        <v>0.977073780741976</v>
      </c>
      <c r="U55" s="70" t="n">
        <f aca="false">(EPCHrsIn!U56+MH)/LinhrsIn!U56</f>
        <v>0.928959521869057</v>
      </c>
      <c r="V55" s="70" t="n">
        <f aca="false">(EPCHrsIn!V56+MH)/LinhrsIn!V56</f>
        <v>0.167504889633976</v>
      </c>
      <c r="W55" s="70" t="n">
        <v>0.199462365591398</v>
      </c>
      <c r="X55" s="70" t="n">
        <f aca="false">(EPCHrsIn!X56+MH)/LinhrsIn!X56</f>
        <v>0.96612685560054</v>
      </c>
      <c r="Y55" s="70" t="n">
        <f aca="false">IF(LinhrsIn!Y56&gt;4,(EPCHrsIn!Y56+MH)/LinhrsIn!Y56,0)</f>
        <v>0.991137994091996</v>
      </c>
      <c r="Z55" s="70" t="n">
        <f aca="false">IF(LinhrsIn!Z56&gt;4,(EPCHrsIn!Z56+MH)/LinhrsIn!Z56,0)</f>
        <v>1.00269142780245</v>
      </c>
      <c r="AA55" s="70" t="n">
        <f aca="false">IF(LinhrsIn!AA56&gt;4,(EPCHrsIn!AA56+MH)/LinhrsIn!AA56,0)</f>
        <v>1.00402777777778</v>
      </c>
      <c r="AB55" s="70" t="n">
        <f aca="false">IF(LinhrsIn!AB56&gt;4,(EPCHrsIn!AB56+MH)/LinhrsIn!AB56,0)</f>
        <v>1.00322624008603</v>
      </c>
      <c r="AC55" s="70" t="n">
        <f aca="false">IF(LinhrsIn!AC56&gt;4,(EPCHrsIn!AC56+MH)/LinhrsIn!AC56,0)</f>
        <v>1.00255513717052</v>
      </c>
      <c r="AD55" s="70" t="n">
        <f aca="false">IF(LinhrsIn!AD56&gt;4,(EPCHrsIn!AD56+MH)/LinhrsIn!AD56,0)</f>
        <v>0.996528825837609</v>
      </c>
      <c r="AE55" s="70" t="n">
        <f aca="false">IF(LinhrsIn!AE56&gt;4,(EPCHrsIn!AE56+MH)/LinhrsIn!AE56,0)</f>
        <v>0.971763340590193</v>
      </c>
      <c r="AF55" s="70"/>
      <c r="AG55" s="70"/>
      <c r="AH55" s="70"/>
      <c r="AI55" s="70"/>
      <c r="AJ55" s="70"/>
      <c r="AK55" s="70"/>
      <c r="AL55" s="70"/>
      <c r="AM55" s="70"/>
      <c r="AN55" s="70"/>
      <c r="AO55" s="70" t="n">
        <f aca="false">AVERAGE(Q55:AB55)</f>
        <v>0.816411562754105</v>
      </c>
      <c r="AP55" s="70" t="n">
        <f aca="false">AVERAGE(AC55:AN55)</f>
        <v>0.990282434532775</v>
      </c>
      <c r="AQ55" s="70" t="n">
        <f aca="false">AVERAGE(K55:M55)</f>
        <v>0.990620706138982</v>
      </c>
      <c r="AR55" s="70" t="n">
        <f aca="false">AVERAGE(N55:P55)</f>
        <v>0.996146953405018</v>
      </c>
      <c r="AS55" s="70" t="n">
        <f aca="false">AVERAGE(Q55:S55)</f>
        <v>0.852242633284686</v>
      </c>
      <c r="AT55" s="70" t="n">
        <f aca="false">AVERAGE(T55:V55)</f>
        <v>0.691179397415003</v>
      </c>
      <c r="AU55" s="70" t="n">
        <f aca="false">AVERAGE(W55:Y55)</f>
        <v>0.718909071761311</v>
      </c>
      <c r="AV55" s="70" t="n">
        <f aca="false">AVERAGE(Z55:AB55)</f>
        <v>1.00331514855542</v>
      </c>
      <c r="AW55" s="70" t="n">
        <f aca="false">AVERAGE(AC55:AE55)</f>
        <v>0.990282434532775</v>
      </c>
    </row>
    <row r="56" customFormat="false" ht="12.75" hidden="false" customHeight="false" outlineLevel="0" collapsed="false">
      <c r="A56" s="69" t="s">
        <v>27</v>
      </c>
      <c r="B56" s="69" t="n">
        <v>2</v>
      </c>
      <c r="C56" s="69" t="n">
        <v>47</v>
      </c>
      <c r="D56" s="70"/>
      <c r="E56" s="70"/>
      <c r="F56" s="70"/>
      <c r="G56" s="70"/>
      <c r="H56" s="70" t="n">
        <f aca="false">(EPCHrsIn!H57+MH)/LinhrsIn!H57</f>
        <v>0.995414118954975</v>
      </c>
      <c r="I56" s="70" t="n">
        <f aca="false">(EPCHrsIn!I57+MH)/LinhrsIn!I57</f>
        <v>1.0024268572199</v>
      </c>
      <c r="J56" s="70" t="n">
        <f aca="false">(EPCHrsIn!J57+MH)/LinhrsIn!J57</f>
        <v>0.990277777777778</v>
      </c>
      <c r="K56" s="70" t="n">
        <f aca="false">(EPCHrsIn!K57+MH)/LinhrsIn!K57</f>
        <v>0.944176430048243</v>
      </c>
      <c r="L56" s="70" t="n">
        <f aca="false">(EPCHrsIn!L57+MH)/LinhrsIn!L57</f>
        <v>0.723629859067678</v>
      </c>
      <c r="M56" s="70" t="n">
        <f aca="false">(EPCHrsIn!M57+MH)/LinhrsIn!M57</f>
        <v>0.999860937282715</v>
      </c>
      <c r="N56" s="70" t="n">
        <f aca="false">(EPCHrsIn!N57+MH)/LinhrsIn!N57</f>
        <v>1.00403225806452</v>
      </c>
      <c r="O56" s="70" t="n">
        <f aca="false">(EPCHrsIn!O57+MH)/LinhrsIn!O57</f>
        <v>0.993598664069023</v>
      </c>
      <c r="P56" s="70" t="n">
        <f aca="false">(EPCHrsIn!P57+MH)/LinhrsIn!P57</f>
        <v>0.940717838419142</v>
      </c>
      <c r="Q56" s="70" t="n">
        <f aca="false">(EPCHrsIn!Q57+MH)/LinhrsIn!Q57</f>
        <v>1.00161377084454</v>
      </c>
      <c r="R56" s="70" t="n">
        <f aca="false">(EPCHrsIn!R57+MH)/LinhrsIn!R57</f>
        <v>0.972017673048601</v>
      </c>
      <c r="S56" s="70" t="n">
        <f aca="false">(EPCHrsIn!S57+MH)/LinhrsIn!S57</f>
        <v>1.0052426401398</v>
      </c>
      <c r="T56" s="70" t="n">
        <f aca="false">(EPCHrsIn!T57+MH)/LinhrsIn!T57</f>
        <v>0.946413619871616</v>
      </c>
      <c r="U56" s="70" t="n">
        <f aca="false">(EPCHrsIn!U57+MH)/LinhrsIn!U57</f>
        <v>0.993278666487431</v>
      </c>
      <c r="V56" s="70" t="n">
        <f aca="false">(EPCHrsIn!V57+MH)/LinhrsIn!V57</f>
        <v>0.988745310546061</v>
      </c>
      <c r="W56" s="70" t="n">
        <v>0.974462365591398</v>
      </c>
      <c r="X56" s="70" t="n">
        <f aca="false">(EPCHrsIn!X57+MH)/LinhrsIn!X57</f>
        <v>1.00309264488369</v>
      </c>
      <c r="Y56" s="70" t="n">
        <f aca="false">IF(LinhrsIn!Y57&gt;4,(EPCHrsIn!Y57+MH)/LinhrsIn!Y57,0)</f>
        <v>1.00183771557817</v>
      </c>
      <c r="Z56" s="70" t="n">
        <f aca="false">IF(LinhrsIn!Z57&gt;4,(EPCHrsIn!Z57+MH)/LinhrsIn!Z57,0)</f>
        <v>0.288963660834455</v>
      </c>
      <c r="AA56" s="70" t="n">
        <f aca="false">IF(LinhrsIn!AA57&gt;4,(EPCHrsIn!AA57+MH)/LinhrsIn!AA57,0)</f>
        <v>1.00625434329395</v>
      </c>
      <c r="AB56" s="70" t="n">
        <f aca="false">IF(LinhrsIn!AB57&gt;4,(EPCHrsIn!AB57+MH)/LinhrsIn!AB57,0)</f>
        <v>1.00672947510094</v>
      </c>
      <c r="AC56" s="70" t="n">
        <f aca="false">IF(LinhrsIn!AC57&gt;4,(EPCHrsIn!AC57+MH)/LinhrsIn!AC57,0)</f>
        <v>1.00537634408602</v>
      </c>
      <c r="AD56" s="70" t="n">
        <f aca="false">IF(LinhrsIn!AD57&gt;4,(EPCHrsIn!AD57+MH)/LinhrsIn!AD57,0)</f>
        <v>1.02860620815581</v>
      </c>
      <c r="AE56" s="145" t="n">
        <f aca="false">IF(LinhrsIn!AE57&gt;4,(EPCHrsIn!AE57+MH)/LinhrsIn!AE57,0)</f>
        <v>1.12806453970819</v>
      </c>
      <c r="AF56" s="70"/>
      <c r="AG56" s="70"/>
      <c r="AH56" s="70"/>
      <c r="AI56" s="70"/>
      <c r="AJ56" s="70"/>
      <c r="AK56" s="70"/>
      <c r="AL56" s="70"/>
      <c r="AM56" s="70"/>
      <c r="AN56" s="70"/>
      <c r="AO56" s="70" t="n">
        <f aca="false">AVERAGE(Q56:AB56)</f>
        <v>0.932387657185056</v>
      </c>
      <c r="AP56" s="70" t="n">
        <f aca="false">AVERAGE(AC56:AN56)</f>
        <v>1.05401569731667</v>
      </c>
      <c r="AQ56" s="70" t="n">
        <f aca="false">AVERAGE(K56:M56)</f>
        <v>0.889222408799545</v>
      </c>
      <c r="AR56" s="70" t="n">
        <f aca="false">AVERAGE(N56:P56)</f>
        <v>0.979449586850894</v>
      </c>
      <c r="AS56" s="70" t="n">
        <f aca="false">AVERAGE(Q56:S56)</f>
        <v>0.992958028010982</v>
      </c>
      <c r="AT56" s="70" t="n">
        <f aca="false">AVERAGE(T56:V56)</f>
        <v>0.976145865635036</v>
      </c>
      <c r="AU56" s="70" t="n">
        <f aca="false">AVERAGE(W56:Y56)</f>
        <v>0.99313090868442</v>
      </c>
      <c r="AV56" s="70" t="n">
        <f aca="false">AVERAGE(Z56:AB56)</f>
        <v>0.767315826409784</v>
      </c>
      <c r="AW56" s="70" t="n">
        <f aca="false">AVERAGE(AC56:AE56)</f>
        <v>1.05401569731667</v>
      </c>
    </row>
    <row r="57" customFormat="false" ht="12.75" hidden="false" customHeight="false" outlineLevel="0" collapsed="false">
      <c r="A57" s="69" t="s">
        <v>27</v>
      </c>
      <c r="B57" s="69" t="n">
        <v>2</v>
      </c>
      <c r="C57" s="69" t="n">
        <v>48</v>
      </c>
      <c r="D57" s="70"/>
      <c r="E57" s="70"/>
      <c r="F57" s="70"/>
      <c r="G57" s="70"/>
      <c r="H57" s="70" t="n">
        <f aca="false">(EPCHrsIn!H58+MH)/LinhrsIn!H58</f>
        <v>1.00138966092273</v>
      </c>
      <c r="I57" s="70" t="n">
        <f aca="false">(EPCHrsIn!I58+MH)/LinhrsIn!I58</f>
        <v>1.00390993663206</v>
      </c>
      <c r="J57" s="70" t="n">
        <f aca="false">(EPCHrsIn!J58+MH)/LinhrsIn!J58</f>
        <v>1</v>
      </c>
      <c r="K57" s="70" t="n">
        <f aca="false">(EPCHrsIn!K58+MH)/LinhrsIn!K58</f>
        <v>1.00260953165774</v>
      </c>
      <c r="L57" s="70" t="n">
        <f aca="false">(EPCHrsIn!L58+MH)/LinhrsIn!L58</f>
        <v>1.00147554896942</v>
      </c>
      <c r="M57" s="70" t="n">
        <f aca="false">(EPCHrsIn!M58+MH)/LinhrsIn!M58</f>
        <v>0.968011126564673</v>
      </c>
      <c r="N57" s="70" t="n">
        <f aca="false">(EPCHrsIn!N58+MH)/LinhrsIn!N58</f>
        <v>1.00403225806452</v>
      </c>
      <c r="O57" s="70" t="n">
        <f aca="false">(EPCHrsIn!O58+MH)/LinhrsIn!O58</f>
        <v>0.980691762744826</v>
      </c>
      <c r="P57" s="70" t="n">
        <f aca="false">(EPCHrsIn!P58+MH)/LinhrsIn!P58</f>
        <v>0.965049065734642</v>
      </c>
      <c r="Q57" s="70" t="n">
        <f aca="false">(EPCHrsIn!Q58+MH)/LinhrsIn!Q58</f>
        <v>0.964900484131253</v>
      </c>
      <c r="R57" s="70" t="n">
        <f aca="false">(EPCHrsIn!R58+MH)/LinhrsIn!R58</f>
        <v>0.991497613365155</v>
      </c>
      <c r="S57" s="70" t="n">
        <f aca="false">(EPCHrsIn!S58+MH)/LinhrsIn!S58</f>
        <v>0.997309658326608</v>
      </c>
      <c r="T57" s="70" t="n">
        <f aca="false">(EPCHrsIn!T58+MH)/LinhrsIn!T58</f>
        <v>0.901794408123522</v>
      </c>
      <c r="U57" s="70" t="n">
        <f aca="false">(EPCHrsIn!U58+MH)/LinhrsIn!U58</f>
        <v>0.982121252856567</v>
      </c>
      <c r="V57" s="70" t="n">
        <f aca="false">(EPCHrsIn!V58+MH)/LinhrsIn!V58</f>
        <v>0.979841512581677</v>
      </c>
      <c r="W57" s="70" t="n">
        <v>0.994489247311828</v>
      </c>
      <c r="X57" s="70" t="n">
        <f aca="false">(EPCHrsIn!X58+MH)/LinhrsIn!X58</f>
        <v>1.00242033077854</v>
      </c>
      <c r="Y57" s="70" t="n">
        <f aca="false">IF(LinhrsIn!Y58&gt;4,(EPCHrsIn!Y58+MH)/LinhrsIn!Y58,0)</f>
        <v>0.999295377677565</v>
      </c>
      <c r="Z57" s="70" t="n">
        <f aca="false">IF(LinhrsIn!Z58&gt;4,(EPCHrsIn!Z58+MH)/LinhrsIn!Z58,0)</f>
        <v>0.972009150854528</v>
      </c>
      <c r="AA57" s="70" t="n">
        <f aca="false">IF(LinhrsIn!AA58&gt;4,(EPCHrsIn!AA58+MH)/LinhrsIn!AA58,0)</f>
        <v>1.00138908181692</v>
      </c>
      <c r="AB57" s="70" t="n">
        <f aca="false">IF(LinhrsIn!AB58&gt;4,(EPCHrsIn!AB58+MH)/LinhrsIn!AB58,0)</f>
        <v>0.99905901330824</v>
      </c>
      <c r="AC57" s="70" t="n">
        <f aca="false">IF(LinhrsIn!AC58&gt;4,(EPCHrsIn!AC58+MH)/LinhrsIn!AC58,0)</f>
        <v>1.00269796303791</v>
      </c>
      <c r="AD57" s="70" t="n">
        <f aca="false">IF(LinhrsIn!AD58&gt;4,(EPCHrsIn!AD58+MH)/LinhrsIn!AD58,0)</f>
        <v>0.998487140695915</v>
      </c>
      <c r="AE57" s="70" t="n">
        <f aca="false">IF(LinhrsIn!AE58&gt;4,(EPCHrsIn!AE58+MH)/LinhrsIn!AE58,0)</f>
        <v>0.913765294593996</v>
      </c>
      <c r="AF57" s="70"/>
      <c r="AG57" s="70"/>
      <c r="AH57" s="70"/>
      <c r="AI57" s="70"/>
      <c r="AJ57" s="70"/>
      <c r="AK57" s="70"/>
      <c r="AL57" s="70"/>
      <c r="AM57" s="70"/>
      <c r="AN57" s="70"/>
      <c r="AO57" s="70" t="n">
        <f aca="false">AVERAGE(Q57:AB57)</f>
        <v>0.9821772609277</v>
      </c>
      <c r="AP57" s="70" t="n">
        <f aca="false">AVERAGE(AC57:AN57)</f>
        <v>0.971650132775939</v>
      </c>
      <c r="AQ57" s="70" t="n">
        <f aca="false">AVERAGE(K57:M57)</f>
        <v>0.990698735730611</v>
      </c>
      <c r="AR57" s="70" t="n">
        <f aca="false">AVERAGE(N57:P57)</f>
        <v>0.983257695514661</v>
      </c>
      <c r="AS57" s="70" t="n">
        <f aca="false">AVERAGE(Q57:S57)</f>
        <v>0.984569251941005</v>
      </c>
      <c r="AT57" s="70" t="n">
        <f aca="false">AVERAGE(T57:V57)</f>
        <v>0.954585724520589</v>
      </c>
      <c r="AU57" s="70" t="n">
        <f aca="false">AVERAGE(W57:Y57)</f>
        <v>0.998734985255978</v>
      </c>
      <c r="AV57" s="70" t="n">
        <f aca="false">AVERAGE(Z57:AB57)</f>
        <v>0.990819081993229</v>
      </c>
      <c r="AW57" s="70" t="n">
        <f aca="false">AVERAGE(AC57:AE57)</f>
        <v>0.971650132775939</v>
      </c>
    </row>
    <row r="58" customFormat="false" ht="12.75" hidden="false" customHeight="false" outlineLevel="0" collapsed="false">
      <c r="A58" s="69" t="s">
        <v>27</v>
      </c>
      <c r="B58" s="69" t="n">
        <v>2</v>
      </c>
      <c r="C58" s="69" t="n">
        <v>49</v>
      </c>
      <c r="D58" s="70"/>
      <c r="E58" s="70"/>
      <c r="F58" s="70"/>
      <c r="G58" s="70"/>
      <c r="H58" s="70" t="n">
        <f aca="false">(EPCHrsIn!H59+MH)/LinhrsIn!H59</f>
        <v>0.980964290676671</v>
      </c>
      <c r="I58" s="70" t="n">
        <f aca="false">(EPCHrsIn!I59+MH)/LinhrsIn!I59</f>
        <v>0.97511768661735</v>
      </c>
      <c r="J58" s="70" t="n">
        <f aca="false">(EPCHrsIn!J59+MH)/LinhrsIn!J59</f>
        <v>0.984934621944287</v>
      </c>
      <c r="K58" s="70" t="n">
        <f aca="false">(EPCHrsIn!K59+MH)/LinhrsIn!K59</f>
        <v>0.96070460704607</v>
      </c>
      <c r="L58" s="70" t="n">
        <f aca="false">(EPCHrsIn!L59+MH)/LinhrsIn!L59</f>
        <v>0.993413695681421</v>
      </c>
      <c r="M58" s="70" t="n">
        <f aca="false">(EPCHrsIn!M59+MH)/LinhrsIn!M59</f>
        <v>1.00139082058414</v>
      </c>
      <c r="N58" s="70" t="n">
        <f aca="false">(EPCHrsIn!N59+MH)/LinhrsIn!N59</f>
        <v>1.00461580233505</v>
      </c>
      <c r="O58" s="70" t="n">
        <f aca="false">(EPCHrsIn!O59+MH)/LinhrsIn!O59</f>
        <v>1.00416666666667</v>
      </c>
      <c r="P58" s="70" t="n">
        <f aca="false">(EPCHrsIn!P59+MH)/LinhrsIn!P59</f>
        <v>0.989213110219887</v>
      </c>
      <c r="Q58" s="70" t="n">
        <f aca="false">(EPCHrsIn!Q59+MH)/LinhrsIn!Q59</f>
        <v>0.948352387357095</v>
      </c>
      <c r="R58" s="70" t="n">
        <f aca="false">(EPCHrsIn!R59+MH)/LinhrsIn!R59</f>
        <v>0.651648515590034</v>
      </c>
      <c r="S58" s="70" t="n">
        <f aca="false">(EPCHrsIn!S59+MH)/LinhrsIn!S59</f>
        <v>0.988842586369136</v>
      </c>
      <c r="T58" s="70" t="n">
        <f aca="false">(EPCHrsIn!T59+MH)/LinhrsIn!T59</f>
        <v>0.96647656141327</v>
      </c>
      <c r="U58" s="70" t="n">
        <f aca="false">(EPCHrsIn!U59+MH)/LinhrsIn!U59</f>
        <v>1.00174754671327</v>
      </c>
      <c r="V58" s="70" t="n">
        <f aca="false">(EPCHrsIn!V59+MH)/LinhrsIn!V59</f>
        <v>0.987468671679198</v>
      </c>
      <c r="W58" s="70" t="n">
        <v>0.989247311827957</v>
      </c>
      <c r="X58" s="70" t="n">
        <f aca="false">(EPCHrsIn!X59+MH)/LinhrsIn!X59</f>
        <v>0.998516720604099</v>
      </c>
      <c r="Y58" s="70" t="n">
        <f aca="false">IF(LinhrsIn!Y59&gt;4,(EPCHrsIn!Y59+MH)/LinhrsIn!Y59,0)</f>
        <v>1.00140331181589</v>
      </c>
      <c r="Z58" s="70" t="n">
        <f aca="false">IF(LinhrsIn!Z59&gt;4,(EPCHrsIn!Z59+MH)/LinhrsIn!Z59,0)</f>
        <v>0.968480603448276</v>
      </c>
      <c r="AA58" s="70" t="n">
        <f aca="false">IF(LinhrsIn!AA59&gt;4,(EPCHrsIn!AA59+MH)/LinhrsIn!AA59,0)</f>
        <v>0.959577719127657</v>
      </c>
      <c r="AB58" s="70" t="n">
        <f aca="false">IF(LinhrsIn!AB59&gt;4,(EPCHrsIn!AB59+MH)/LinhrsIn!AB59,0)</f>
        <v>0.997714439365421</v>
      </c>
      <c r="AC58" s="70" t="n">
        <f aca="false">IF(LinhrsIn!AC59&gt;4,(EPCHrsIn!AC59+MH)/LinhrsIn!AC59,0)</f>
        <v>1.00053770668101</v>
      </c>
      <c r="AD58" s="70" t="n">
        <f aca="false">IF(LinhrsIn!AD59&gt;4,(EPCHrsIn!AD59+MH)/LinhrsIn!AD59,0)</f>
        <v>0.989421930870084</v>
      </c>
      <c r="AE58" s="70" t="n">
        <f aca="false">IF(LinhrsIn!AE59&gt;4,(EPCHrsIn!AE59+MH)/LinhrsIn!AE59,0)</f>
        <v>0.97419350789358</v>
      </c>
      <c r="AF58" s="70"/>
      <c r="AG58" s="70"/>
      <c r="AH58" s="70"/>
      <c r="AI58" s="70"/>
      <c r="AJ58" s="70"/>
      <c r="AK58" s="70"/>
      <c r="AL58" s="70"/>
      <c r="AM58" s="70"/>
      <c r="AN58" s="70"/>
      <c r="AO58" s="70" t="n">
        <f aca="false">AVERAGE(Q58:AB58)</f>
        <v>0.954956364609275</v>
      </c>
      <c r="AP58" s="70" t="n">
        <f aca="false">AVERAGE(AC58:AN58)</f>
        <v>0.988051048481556</v>
      </c>
      <c r="AQ58" s="70" t="n">
        <f aca="false">AVERAGE(K58:M58)</f>
        <v>0.985169707770545</v>
      </c>
      <c r="AR58" s="70" t="n">
        <f aca="false">AVERAGE(N58:P58)</f>
        <v>0.999331859740535</v>
      </c>
      <c r="AS58" s="70" t="n">
        <f aca="false">AVERAGE(Q58:S58)</f>
        <v>0.862947829772088</v>
      </c>
      <c r="AT58" s="70" t="n">
        <f aca="false">AVERAGE(T58:V58)</f>
        <v>0.985230926601912</v>
      </c>
      <c r="AU58" s="70" t="n">
        <f aca="false">AVERAGE(W58:Y58)</f>
        <v>0.996389114749314</v>
      </c>
      <c r="AV58" s="70" t="n">
        <f aca="false">AVERAGE(Z58:AB58)</f>
        <v>0.975257587313784</v>
      </c>
      <c r="AW58" s="70" t="n">
        <f aca="false">AVERAGE(AC58:AE58)</f>
        <v>0.988051048481556</v>
      </c>
    </row>
    <row r="59" customFormat="false" ht="12.75" hidden="false" customHeight="false" outlineLevel="0" collapsed="false">
      <c r="A59" s="69" t="s">
        <v>27</v>
      </c>
      <c r="B59" s="69" t="n">
        <v>2</v>
      </c>
      <c r="C59" s="69" t="n">
        <v>50</v>
      </c>
      <c r="D59" s="70"/>
      <c r="E59" s="70"/>
      <c r="F59" s="70"/>
      <c r="G59" s="70"/>
      <c r="H59" s="70" t="n">
        <f aca="false">(EPCHrsIn!H60+MH)/LinhrsIn!H60</f>
        <v>0.994720022231485</v>
      </c>
      <c r="I59" s="70" t="n">
        <f aca="false">(EPCHrsIn!I60+MH)/LinhrsIn!I60</f>
        <v>1.01689603488214</v>
      </c>
      <c r="J59" s="70" t="n">
        <f aca="false">(EPCHrsIn!J60+MH)/LinhrsIn!J60</f>
        <v>1.00277777777778</v>
      </c>
      <c r="K59" s="70" t="n">
        <f aca="false">(EPCHrsIn!K60+MH)/LinhrsIn!K60</f>
        <v>0.943089430894309</v>
      </c>
      <c r="L59" s="70" t="n">
        <f aca="false">(EPCHrsIn!L60+MH)/LinhrsIn!L60</f>
        <v>0.998595776163573</v>
      </c>
      <c r="M59" s="70" t="n">
        <f aca="false">(EPCHrsIn!M60+MH)/LinhrsIn!M60</f>
        <v>1.00153011545417</v>
      </c>
      <c r="N59" s="70" t="n">
        <f aca="false">(EPCHrsIn!N60+MH)/LinhrsIn!N60</f>
        <v>1.00430223178274</v>
      </c>
      <c r="O59" s="70" t="n">
        <f aca="false">(EPCHrsIn!O60+MH)/LinhrsIn!O60</f>
        <v>0.983835005574136</v>
      </c>
      <c r="P59" s="70" t="n">
        <f aca="false">(EPCHrsIn!P60+MH)/LinhrsIn!P60</f>
        <v>0.969860064585576</v>
      </c>
      <c r="Q59" s="70" t="n">
        <f aca="false">(EPCHrsIn!Q60+MH)/LinhrsIn!Q60</f>
        <v>1.00147948890383</v>
      </c>
      <c r="R59" s="70" t="n">
        <f aca="false">(EPCHrsIn!R60+MH)/LinhrsIn!R60</f>
        <v>1.00268536476205</v>
      </c>
      <c r="S59" s="70" t="n">
        <f aca="false">(EPCHrsIn!S60+MH)/LinhrsIn!S60</f>
        <v>0.91437802907916</v>
      </c>
      <c r="T59" s="70" t="n">
        <f aca="false">(EPCHrsIn!T60+MH)/LinhrsIn!T60</f>
        <v>0.974211208759545</v>
      </c>
      <c r="U59" s="70" t="n">
        <f aca="false">(EPCHrsIn!U60+MH)/LinhrsIn!U60</f>
        <v>1.00215053763441</v>
      </c>
      <c r="V59" s="70" t="n">
        <f aca="false">(EPCHrsIn!V60+MH)/LinhrsIn!V60</f>
        <v>0.967274752819942</v>
      </c>
      <c r="W59" s="70" t="n">
        <v>0.67258064516129</v>
      </c>
      <c r="X59" s="70" t="n">
        <f aca="false">(EPCHrsIn!X60+MH)/LinhrsIn!X60</f>
        <v>0.935949298813377</v>
      </c>
      <c r="Y59" s="70" t="n">
        <f aca="false">IF(LinhrsIn!Y60&gt;4,(EPCHrsIn!Y60+MH)/LinhrsIn!Y60,0)</f>
        <v>0.994688286273414</v>
      </c>
      <c r="Z59" s="70" t="n">
        <f aca="false">IF(LinhrsIn!Z60&gt;4,(EPCHrsIn!Z60+MH)/LinhrsIn!Z60,0)</f>
        <v>0.991934399784917</v>
      </c>
      <c r="AA59" s="70" t="n">
        <f aca="false">IF(LinhrsIn!AA60&gt;4,(EPCHrsIn!AA60+MH)/LinhrsIn!AA60,0)</f>
        <v>0.957077371857202</v>
      </c>
      <c r="AB59" s="70" t="n">
        <f aca="false">IF(LinhrsIn!AB60&gt;4,(EPCHrsIn!AB60+MH)/LinhrsIn!AB60,0)</f>
        <v>1.00443667652595</v>
      </c>
      <c r="AC59" s="70" t="n">
        <f aca="false">IF(LinhrsIn!AC60&gt;4,(EPCHrsIn!AC60+MH)/LinhrsIn!AC60,0)</f>
        <v>0.940852265089394</v>
      </c>
      <c r="AD59" s="70" t="n">
        <f aca="false">IF(LinhrsIn!AD60&gt;4,(EPCHrsIn!AD60+MH)/LinhrsIn!AD60,0)</f>
        <v>0.981230448383733</v>
      </c>
      <c r="AE59" s="70" t="n">
        <f aca="false">IF(LinhrsIn!AE60&gt;4,(EPCHrsIn!AE60+MH)/LinhrsIn!AE60,0)</f>
        <v>0.97589575211745</v>
      </c>
      <c r="AF59" s="70"/>
      <c r="AG59" s="70"/>
      <c r="AH59" s="70"/>
      <c r="AI59" s="70"/>
      <c r="AJ59" s="70"/>
      <c r="AK59" s="70"/>
      <c r="AL59" s="70"/>
      <c r="AM59" s="70"/>
      <c r="AN59" s="70"/>
      <c r="AO59" s="70" t="n">
        <f aca="false">AVERAGE(Q59:AB59)</f>
        <v>0.951570505031257</v>
      </c>
      <c r="AP59" s="70" t="n">
        <f aca="false">AVERAGE(AC59:AN59)</f>
        <v>0.965992821863526</v>
      </c>
      <c r="AQ59" s="70" t="n">
        <f aca="false">AVERAGE(K59:M59)</f>
        <v>0.981071774170683</v>
      </c>
      <c r="AR59" s="70" t="n">
        <f aca="false">AVERAGE(N59:P59)</f>
        <v>0.985999100647483</v>
      </c>
      <c r="AS59" s="70" t="n">
        <f aca="false">AVERAGE(Q59:S59)</f>
        <v>0.97284762758168</v>
      </c>
      <c r="AT59" s="70" t="n">
        <f aca="false">AVERAGE(T59:V59)</f>
        <v>0.981212166404632</v>
      </c>
      <c r="AU59" s="70" t="n">
        <f aca="false">AVERAGE(W59:Y59)</f>
        <v>0.867739410082693</v>
      </c>
      <c r="AV59" s="70" t="n">
        <f aca="false">AVERAGE(Z59:AB59)</f>
        <v>0.984482816056023</v>
      </c>
      <c r="AW59" s="70" t="n">
        <f aca="false">AVERAGE(AC59:AE59)</f>
        <v>0.965992821863526</v>
      </c>
    </row>
    <row r="60" customFormat="false" ht="12.75" hidden="false" customHeight="false" outlineLevel="0" collapsed="false">
      <c r="A60" s="69" t="s">
        <v>27</v>
      </c>
      <c r="B60" s="69" t="n">
        <v>2</v>
      </c>
      <c r="C60" s="69" t="n">
        <v>51</v>
      </c>
      <c r="D60" s="70"/>
      <c r="E60" s="70"/>
      <c r="F60" s="70"/>
      <c r="G60" s="70"/>
      <c r="H60" s="70" t="n">
        <f aca="false">(EPCHrsIn!H61+MH)/LinhrsIn!H61</f>
        <v>0.992636843567658</v>
      </c>
      <c r="I60" s="70" t="n">
        <f aca="false">(EPCHrsIn!I61+MH)/LinhrsIn!I61</f>
        <v>0.961107359891965</v>
      </c>
      <c r="J60" s="70" t="n">
        <f aca="false">(EPCHrsIn!J61+MH)/LinhrsIn!J61</f>
        <v>0.904669260700389</v>
      </c>
      <c r="K60" s="70" t="n">
        <f aca="false">(EPCHrsIn!K61+MH)/LinhrsIn!K61</f>
        <v>0.997425125355739</v>
      </c>
      <c r="L60" s="70" t="n">
        <f aca="false">(EPCHrsIn!L61+MH)/LinhrsIn!L61</f>
        <v>0.996139994620764</v>
      </c>
      <c r="M60" s="70" t="n">
        <f aca="false">(EPCHrsIn!M61+MH)/LinhrsIn!M61</f>
        <v>0.948203842940685</v>
      </c>
      <c r="N60" s="70" t="n">
        <f aca="false">(EPCHrsIn!N61+MH)/LinhrsIn!N61</f>
        <v>1.00073046018992</v>
      </c>
      <c r="O60" s="70" t="n">
        <f aca="false">(EPCHrsIn!O61+MH)/LinhrsIn!O61</f>
        <v>0.991804417280178</v>
      </c>
      <c r="P60" s="70" t="n">
        <f aca="false">(EPCHrsIn!P61+MH)/LinhrsIn!P61</f>
        <v>1.00403225806452</v>
      </c>
      <c r="Q60" s="70" t="n">
        <f aca="false">(EPCHrsIn!Q61+MH)/LinhrsIn!Q61</f>
        <v>0.947955890263583</v>
      </c>
      <c r="R60" s="70" t="n">
        <f aca="false">(EPCHrsIn!R61+MH)/LinhrsIn!R61</f>
        <v>0.824705355810831</v>
      </c>
      <c r="S60" s="70" t="n">
        <f aca="false">(EPCHrsIn!S61+MH)/LinhrsIn!S61</f>
        <v>0.989381720430108</v>
      </c>
      <c r="T60" s="70" t="n">
        <f aca="false">(EPCHrsIn!T61+MH)/LinhrsIn!T61</f>
        <v>0.910937934873365</v>
      </c>
      <c r="U60" s="70" t="n">
        <f aca="false">(EPCHrsIn!U61+MH)/LinhrsIn!U61</f>
        <v>0.711756483926076</v>
      </c>
      <c r="V60" s="70" t="n">
        <f aca="false">(EPCHrsIn!V61+MH)/LinhrsIn!V61</f>
        <v>0.965263304154509</v>
      </c>
      <c r="W60" s="70" t="n">
        <v>0.930510752688172</v>
      </c>
      <c r="X60" s="70" t="n">
        <f aca="false">(EPCHrsIn!X61+MH)/LinhrsIn!X61</f>
        <v>0.957248819959541</v>
      </c>
      <c r="Y60" s="70" t="n">
        <f aca="false">IF(LinhrsIn!Y61&gt;4,(EPCHrsIn!Y61+MH)/LinhrsIn!Y61,0)</f>
        <v>0.933492019042285</v>
      </c>
      <c r="Z60" s="70" t="n">
        <f aca="false">IF(LinhrsIn!Z61&gt;4,(EPCHrsIn!Z61+MH)/LinhrsIn!Z61,0)</f>
        <v>0.948380158623471</v>
      </c>
      <c r="AA60" s="70" t="n">
        <f aca="false">IF(LinhrsIn!AA61&gt;4,(EPCHrsIn!AA61+MH)/LinhrsIn!AA61,0)</f>
        <v>1.0034727045423</v>
      </c>
      <c r="AB60" s="70" t="n">
        <f aca="false">IF(LinhrsIn!AB61&gt;4,(EPCHrsIn!AB61+MH)/LinhrsIn!AB61,0)</f>
        <v>0.966882067851373</v>
      </c>
      <c r="AC60" s="70" t="n">
        <f aca="false">IF(LinhrsIn!AC61&gt;4,(EPCHrsIn!AC61+MH)/LinhrsIn!AC61,0)</f>
        <v>1.00309347679892</v>
      </c>
      <c r="AD60" s="70" t="n">
        <f aca="false">IF(LinhrsIn!AD61&gt;4,(EPCHrsIn!AD61+MH)/LinhrsIn!AD61,0)</f>
        <v>0.99284862932062</v>
      </c>
      <c r="AE60" s="70" t="n">
        <f aca="false">IF(LinhrsIn!AE61&gt;4,(EPCHrsIn!AE61+MH)/LinhrsIn!AE61,0)</f>
        <v>0.967292717561608</v>
      </c>
      <c r="AF60" s="70"/>
      <c r="AG60" s="70"/>
      <c r="AH60" s="70"/>
      <c r="AI60" s="70"/>
      <c r="AJ60" s="70"/>
      <c r="AK60" s="70"/>
      <c r="AL60" s="70"/>
      <c r="AM60" s="70"/>
      <c r="AN60" s="70"/>
      <c r="AO60" s="70" t="n">
        <f aca="false">AVERAGE(Q60:AB60)</f>
        <v>0.924165601013801</v>
      </c>
      <c r="AP60" s="70" t="n">
        <f aca="false">AVERAGE(AC60:AN60)</f>
        <v>0.987744941227051</v>
      </c>
      <c r="AQ60" s="70" t="n">
        <f aca="false">AVERAGE(K60:M60)</f>
        <v>0.980589654305729</v>
      </c>
      <c r="AR60" s="70" t="n">
        <f aca="false">AVERAGE(N60:P60)</f>
        <v>0.998855711844871</v>
      </c>
      <c r="AS60" s="70" t="n">
        <f aca="false">AVERAGE(Q60:S60)</f>
        <v>0.92068098883484</v>
      </c>
      <c r="AT60" s="70" t="n">
        <f aca="false">AVERAGE(T60:V60)</f>
        <v>0.862652574317983</v>
      </c>
      <c r="AU60" s="70" t="n">
        <f aca="false">AVERAGE(W60:Y60)</f>
        <v>0.94041719723</v>
      </c>
      <c r="AV60" s="70" t="n">
        <f aca="false">AVERAGE(Z60:AB60)</f>
        <v>0.972911643672381</v>
      </c>
      <c r="AW60" s="70" t="n">
        <f aca="false">AVERAGE(AC60:AE60)</f>
        <v>0.987744941227051</v>
      </c>
    </row>
    <row r="61" customFormat="false" ht="12.75" hidden="false" customHeight="false" outlineLevel="0" collapsed="false">
      <c r="A61" s="69" t="s">
        <v>27</v>
      </c>
      <c r="B61" s="69" t="n">
        <v>2</v>
      </c>
      <c r="C61" s="69" t="n">
        <v>52</v>
      </c>
      <c r="D61" s="70"/>
      <c r="E61" s="70"/>
      <c r="F61" s="70"/>
      <c r="G61" s="70"/>
      <c r="H61" s="70" t="n">
        <f aca="false">(EPCHrsIn!H62+MH)/LinhrsIn!H62</f>
        <v>1.00166736140058</v>
      </c>
      <c r="I61" s="70" t="n">
        <f aca="false">(EPCHrsIn!I62+MH)/LinhrsIn!I62</f>
        <v>1.00188197338352</v>
      </c>
      <c r="J61" s="70" t="n">
        <f aca="false">(EPCHrsIn!J62+MH)/LinhrsIn!J62</f>
        <v>0.984722222222222</v>
      </c>
      <c r="K61" s="70" t="n">
        <f aca="false">(EPCHrsIn!K62+MH)/LinhrsIn!K62</f>
        <v>0.998915695310382</v>
      </c>
      <c r="L61" s="70" t="n">
        <f aca="false">(EPCHrsIn!L62+MH)/LinhrsIn!L62</f>
        <v>0.993650915283099</v>
      </c>
      <c r="M61" s="70" t="n">
        <f aca="false">(EPCHrsIn!M62+MH)/LinhrsIn!M62</f>
        <v>0.99735707330644</v>
      </c>
      <c r="N61" s="70" t="n">
        <f aca="false">(EPCHrsIn!N62+MH)/LinhrsIn!N62</f>
        <v>0.996846290963938</v>
      </c>
      <c r="O61" s="70" t="n">
        <f aca="false">(EPCHrsIn!O62+MH)/LinhrsIn!O62</f>
        <v>0.986248090012502</v>
      </c>
      <c r="P61" s="70" t="n">
        <f aca="false">(EPCHrsIn!P62+MH)/LinhrsIn!P62</f>
        <v>0.88587175695658</v>
      </c>
      <c r="Q61" s="70" t="n">
        <f aca="false">(EPCHrsIn!Q62+MH)/LinhrsIn!Q62</f>
        <v>0.913517148621385</v>
      </c>
      <c r="R61" s="70" t="n">
        <f aca="false">(EPCHrsIn!R62+MH)/LinhrsIn!R62</f>
        <v>0.985827241533642</v>
      </c>
      <c r="S61" s="70" t="n">
        <f aca="false">(EPCHrsIn!S62+MH)/LinhrsIn!S62</f>
        <v>0.906901654782726</v>
      </c>
      <c r="T61" s="70" t="n">
        <f aca="false">(EPCHrsIn!T62+MH)/LinhrsIn!T62</f>
        <v>0.957050923335199</v>
      </c>
      <c r="U61" s="70" t="n">
        <f aca="false">(EPCHrsIn!U62+MH)/LinhrsIn!U62</f>
        <v>0.998790159967738</v>
      </c>
      <c r="V61" s="70" t="n">
        <f aca="false">(EPCHrsIn!V62+MH)/LinhrsIn!V62</f>
        <v>0.998332406892718</v>
      </c>
      <c r="W61" s="70" t="n">
        <v>0.971505376344086</v>
      </c>
      <c r="X61" s="70" t="n">
        <f aca="false">(EPCHrsIn!X62+MH)/LinhrsIn!X62</f>
        <v>0.977750809061489</v>
      </c>
      <c r="Y61" s="70" t="n">
        <f aca="false">IF(LinhrsIn!Y62&gt;4,(EPCHrsIn!Y62+MH)/LinhrsIn!Y62,0)</f>
        <v>0.801062491262408</v>
      </c>
      <c r="Z61" s="70" t="n">
        <f aca="false">IF(LinhrsIn!Z62&gt;4,(EPCHrsIn!Z62+MH)/LinhrsIn!Z62,0)</f>
        <v>0.00558347292015634</v>
      </c>
      <c r="AA61" s="70" t="n">
        <f aca="false">IF(LinhrsIn!AA62&gt;4,(EPCHrsIn!AA62+MH)/LinhrsIn!AA62,0)</f>
        <v>0.976107792748993</v>
      </c>
      <c r="AB61" s="70" t="n">
        <f aca="false">IF(LinhrsIn!AB62&gt;4,(EPCHrsIn!AB62+MH)/LinhrsIn!AB62,0)</f>
        <v>1.00430223178274</v>
      </c>
      <c r="AC61" s="70" t="n">
        <f aca="false">IF(LinhrsIn!AC62&gt;4,(EPCHrsIn!AC62+MH)/LinhrsIn!AC62,0)</f>
        <v>1.00053770668101</v>
      </c>
      <c r="AD61" s="70" t="n">
        <f aca="false">IF(LinhrsIn!AD62&gt;4,(EPCHrsIn!AD62+MH)/LinhrsIn!AD62,0)</f>
        <v>0.987472035794184</v>
      </c>
      <c r="AE61" s="70" t="n">
        <f aca="false">IF(LinhrsIn!AE62&gt;4,(EPCHrsIn!AE62+MH)/LinhrsIn!AE62,0)</f>
        <v>0.954962303456416</v>
      </c>
      <c r="AF61" s="70"/>
      <c r="AG61" s="70"/>
      <c r="AH61" s="70"/>
      <c r="AI61" s="70"/>
      <c r="AJ61" s="70"/>
      <c r="AK61" s="70"/>
      <c r="AL61" s="70"/>
      <c r="AM61" s="70"/>
      <c r="AN61" s="70"/>
      <c r="AO61" s="70" t="n">
        <f aca="false">AVERAGE(Q61:AB61)</f>
        <v>0.874727642437773</v>
      </c>
      <c r="AP61" s="70" t="n">
        <f aca="false">AVERAGE(AC61:AN61)</f>
        <v>0.980990681977202</v>
      </c>
      <c r="AQ61" s="70" t="n">
        <f aca="false">AVERAGE(K61:M61)</f>
        <v>0.996641227966641</v>
      </c>
      <c r="AR61" s="70" t="n">
        <f aca="false">AVERAGE(N61:P61)</f>
        <v>0.956322045977673</v>
      </c>
      <c r="AS61" s="70" t="n">
        <f aca="false">AVERAGE(Q61:S61)</f>
        <v>0.935415348312584</v>
      </c>
      <c r="AT61" s="70" t="n">
        <f aca="false">AVERAGE(T61:V61)</f>
        <v>0.984724496731885</v>
      </c>
      <c r="AU61" s="70" t="n">
        <f aca="false">AVERAGE(W61:Y61)</f>
        <v>0.916772892222661</v>
      </c>
      <c r="AV61" s="70" t="n">
        <f aca="false">AVERAGE(Z61:AB61)</f>
        <v>0.661997832483962</v>
      </c>
      <c r="AW61" s="70" t="n">
        <f aca="false">AVERAGE(AC61:AE61)</f>
        <v>0.980990681977202</v>
      </c>
    </row>
    <row r="62" customFormat="false" ht="12.75" hidden="false" customHeight="false" outlineLevel="0" collapsed="false">
      <c r="A62" s="69" t="s">
        <v>27</v>
      </c>
      <c r="B62" s="69" t="n">
        <v>2</v>
      </c>
      <c r="C62" s="69" t="n">
        <v>53</v>
      </c>
      <c r="D62" s="70"/>
      <c r="E62" s="70"/>
      <c r="F62" s="70"/>
      <c r="G62" s="70"/>
      <c r="H62" s="70" t="n">
        <f aca="false">(EPCHrsIn!H63+MH)/LinhrsIn!H63</f>
        <v>1.0030568292344</v>
      </c>
      <c r="I62" s="70" t="n">
        <f aca="false">(EPCHrsIn!I63+MH)/LinhrsIn!I63</f>
        <v>1.00282296007528</v>
      </c>
      <c r="J62" s="70" t="n">
        <f aca="false">(EPCHrsIn!J63+MH)/LinhrsIn!J63</f>
        <v>0.932332916492983</v>
      </c>
      <c r="K62" s="70" t="n">
        <f aca="false">(EPCHrsIn!K63+MH)/LinhrsIn!K63</f>
        <v>0.979940363242071</v>
      </c>
      <c r="L62" s="70" t="n">
        <f aca="false">(EPCHrsIn!L63+MH)/LinhrsIn!L63</f>
        <v>0.969723994078859</v>
      </c>
      <c r="M62" s="70" t="n">
        <f aca="false">(EPCHrsIn!M63+MH)/LinhrsIn!M63</f>
        <v>0.949930458970793</v>
      </c>
      <c r="N62" s="70" t="n">
        <f aca="false">(EPCHrsIn!N63+MH)/LinhrsIn!N63</f>
        <v>1.00358422939068</v>
      </c>
      <c r="O62" s="70" t="n">
        <f aca="false">(EPCHrsIn!O63+MH)/LinhrsIn!O63</f>
        <v>0.961511741003196</v>
      </c>
      <c r="P62" s="70" t="n">
        <f aca="false">(EPCHrsIn!P63+MH)/LinhrsIn!P63</f>
        <v>0.891503092229094</v>
      </c>
      <c r="Q62" s="70" t="n">
        <f aca="false">(EPCHrsIn!Q63+MH)/LinhrsIn!Q63</f>
        <v>0.950511027434104</v>
      </c>
      <c r="R62" s="70" t="n">
        <f aca="false">(EPCHrsIn!R63+MH)/LinhrsIn!R63</f>
        <v>0.976428464866478</v>
      </c>
      <c r="S62" s="70" t="n">
        <f aca="false">(EPCHrsIn!S63+MH)/LinhrsIn!S63</f>
        <v>0.930899256254226</v>
      </c>
      <c r="T62" s="70" t="n">
        <f aca="false">(EPCHrsIn!T63+MH)/LinhrsIn!T63</f>
        <v>0.956449144288298</v>
      </c>
      <c r="U62" s="70" t="n">
        <f aca="false">(EPCHrsIn!U63+MH)/LinhrsIn!U63</f>
        <v>0.917260863715862</v>
      </c>
      <c r="V62" s="70" t="n">
        <f aca="false">(EPCHrsIn!V63+MH)/LinhrsIn!V63</f>
        <v>0.995830437804031</v>
      </c>
      <c r="W62" s="70" t="n">
        <v>0.96505376344086</v>
      </c>
      <c r="X62" s="70" t="n">
        <f aca="false">(EPCHrsIn!X63+MH)/LinhrsIn!X63</f>
        <v>0.988414883467357</v>
      </c>
      <c r="Y62" s="70" t="n">
        <f aca="false">IF(LinhrsIn!Y63&gt;4,(EPCHrsIn!Y63+MH)/LinhrsIn!Y63,0)</f>
        <v>0.89307735426009</v>
      </c>
      <c r="Z62" s="70" t="n">
        <f aca="false">IF(LinhrsIn!Z63&gt;4,(EPCHrsIn!Z63+MH)/LinhrsIn!Z63,0)</f>
        <v>1.00597371565114</v>
      </c>
      <c r="AA62" s="70" t="n">
        <f aca="false">IF(LinhrsIn!AA63&gt;4,(EPCHrsIn!AA63+MH)/LinhrsIn!AA63,0)</f>
        <v>0.683083199766866</v>
      </c>
      <c r="AB62" s="70" t="n">
        <f aca="false">IF(LinhrsIn!AB63&gt;4,(EPCHrsIn!AB63+MH)/LinhrsIn!AB63,0)</f>
        <v>0.81469387755102</v>
      </c>
      <c r="AC62" s="70" t="n">
        <f aca="false">IF(LinhrsIn!AC63&gt;4,(EPCHrsIn!AC63+MH)/LinhrsIn!AC63,0)</f>
        <v>0.946632611910203</v>
      </c>
      <c r="AD62" s="70" t="n">
        <f aca="false">IF(LinhrsIn!AD63&gt;4,(EPCHrsIn!AD63+MH)/LinhrsIn!AD63,0)</f>
        <v>0.563701385784533</v>
      </c>
      <c r="AE62" s="70" t="n">
        <f aca="false">IF(LinhrsIn!AE63&gt;4,(EPCHrsIn!AE63+MH)/LinhrsIn!AE63,0)</f>
        <v>0.96624295467503</v>
      </c>
      <c r="AF62" s="70"/>
      <c r="AG62" s="70"/>
      <c r="AH62" s="70"/>
      <c r="AI62" s="70"/>
      <c r="AJ62" s="70"/>
      <c r="AK62" s="70"/>
      <c r="AL62" s="70"/>
      <c r="AM62" s="70"/>
      <c r="AN62" s="70"/>
      <c r="AO62" s="70" t="n">
        <f aca="false">AVERAGE(Q62:AB62)</f>
        <v>0.923139665708361</v>
      </c>
      <c r="AP62" s="70" t="n">
        <f aca="false">AVERAGE(AC62:AN62)</f>
        <v>0.825525650789922</v>
      </c>
      <c r="AQ62" s="70" t="n">
        <f aca="false">AVERAGE(K62:M62)</f>
        <v>0.966531605430574</v>
      </c>
      <c r="AR62" s="70" t="n">
        <f aca="false">AVERAGE(N62:P62)</f>
        <v>0.95219968754099</v>
      </c>
      <c r="AS62" s="70" t="n">
        <f aca="false">AVERAGE(Q62:S62)</f>
        <v>0.952612916184936</v>
      </c>
      <c r="AT62" s="70" t="n">
        <f aca="false">AVERAGE(T62:V62)</f>
        <v>0.956513481936064</v>
      </c>
      <c r="AU62" s="70" t="n">
        <f aca="false">AVERAGE(W62:Y62)</f>
        <v>0.948848667056102</v>
      </c>
      <c r="AV62" s="70" t="n">
        <f aca="false">AVERAGE(Z62:AB62)</f>
        <v>0.83458359765634</v>
      </c>
      <c r="AW62" s="70" t="n">
        <f aca="false">AVERAGE(AC62:AE62)</f>
        <v>0.825525650789922</v>
      </c>
    </row>
    <row r="63" customFormat="false" ht="12.75" hidden="false" customHeight="false" outlineLevel="0" collapsed="false">
      <c r="A63" s="69" t="s">
        <v>27</v>
      </c>
      <c r="B63" s="69" t="n">
        <v>2</v>
      </c>
      <c r="C63" s="69" t="n">
        <v>54</v>
      </c>
      <c r="D63" s="70"/>
      <c r="E63" s="70"/>
      <c r="F63" s="70"/>
      <c r="G63" s="70"/>
      <c r="H63" s="70" t="n">
        <f aca="false">(EPCHrsIn!H64+MH)/LinhrsIn!H64</f>
        <v>0.90674658488988</v>
      </c>
      <c r="I63" s="70" t="n">
        <f aca="false">(EPCHrsIn!I64+MH)/LinhrsIn!I64</f>
        <v>0.960872528970688</v>
      </c>
      <c r="J63" s="70" t="n">
        <f aca="false">(EPCHrsIn!J64+MH)/LinhrsIn!J64</f>
        <v>0.988704504253242</v>
      </c>
      <c r="K63" s="70" t="n">
        <f aca="false">(EPCHrsIn!K64+MH)/LinhrsIn!K64</f>
        <v>0.927651411345574</v>
      </c>
      <c r="L63" s="70" t="n">
        <f aca="false">(EPCHrsIn!L64+MH)/LinhrsIn!L64</f>
        <v>0.993701223611671</v>
      </c>
      <c r="M63" s="70" t="n">
        <f aca="false">(EPCHrsIn!M64+MH)/LinhrsIn!M64</f>
        <v>1.00278164116829</v>
      </c>
      <c r="N63" s="70" t="n">
        <f aca="false">(EPCHrsIn!N64+MH)/LinhrsIn!N64</f>
        <v>1.00422400872053</v>
      </c>
      <c r="O63" s="70" t="n">
        <f aca="false">(EPCHrsIn!O64+MH)/LinhrsIn!O64</f>
        <v>1.00430615363245</v>
      </c>
      <c r="P63" s="70" t="n">
        <f aca="false">(EPCHrsIn!P64+MH)/LinhrsIn!P64</f>
        <v>0.872205763533531</v>
      </c>
      <c r="Q63" s="70" t="n">
        <f aca="false">(EPCHrsIn!Q64+MH)/LinhrsIn!Q64</f>
        <v>0.48728984532616</v>
      </c>
      <c r="R63" s="70" t="n">
        <f aca="false">(EPCHrsIn!R64+MH)/LinhrsIn!R64</f>
        <v>0.946175637393768</v>
      </c>
      <c r="S63" s="70" t="n">
        <f aca="false">(EPCHrsIn!S64+MH)/LinhrsIn!S64</f>
        <v>0.929416509814466</v>
      </c>
      <c r="T63" s="70" t="n">
        <f aca="false">(EPCHrsIn!T64+MH)/LinhrsIn!T64</f>
        <v>0.931044109436069</v>
      </c>
      <c r="U63" s="70" t="n">
        <f aca="false">(EPCHrsIn!U64+MH)/LinhrsIn!U64</f>
        <v>1.00403280010754</v>
      </c>
      <c r="V63" s="70" t="n">
        <f aca="false">(EPCHrsIn!V64+MH)/LinhrsIn!V64</f>
        <v>0.999861053216618</v>
      </c>
      <c r="W63" s="70" t="n">
        <v>0.988575268817204</v>
      </c>
      <c r="X63" s="70" t="n">
        <f aca="false">(EPCHrsIn!X64+MH)/LinhrsIn!X64</f>
        <v>1.00445344129555</v>
      </c>
      <c r="Y63" s="70" t="n">
        <f aca="false">IF(LinhrsIn!Y64&gt;4,(EPCHrsIn!Y64+MH)/LinhrsIn!Y64,0)</f>
        <v>0.998881588144834</v>
      </c>
      <c r="Z63" s="70" t="n">
        <f aca="false">IF(LinhrsIn!Z64&gt;4,(EPCHrsIn!Z64+MH)/LinhrsIn!Z64,0)</f>
        <v>1.00053785128412</v>
      </c>
      <c r="AA63" s="70" t="n">
        <f aca="false">IF(LinhrsIn!AA64&gt;4,(EPCHrsIn!AA64+MH)/LinhrsIn!AA64,0)</f>
        <v>1.00430615363245</v>
      </c>
      <c r="AB63" s="70" t="n">
        <f aca="false">IF(LinhrsIn!AB64&gt;4,(EPCHrsIn!AB64+MH)/LinhrsIn!AB64,0)</f>
        <v>0.944735780556676</v>
      </c>
      <c r="AC63" s="70" t="n">
        <f aca="false">IF(LinhrsIn!AC64&gt;4,(EPCHrsIn!AC64+MH)/LinhrsIn!AC64,0)</f>
        <v>0.944616211856432</v>
      </c>
      <c r="AD63" s="70" t="n">
        <f aca="false">IF(LinhrsIn!AD64&gt;4,(EPCHrsIn!AD64+MH)/LinhrsIn!AD64,0)</f>
        <v>0.98704200178731</v>
      </c>
      <c r="AE63" s="70" t="n">
        <f aca="false">IF(LinhrsIn!AE64&gt;4,(EPCHrsIn!AE64+MH)/LinhrsIn!AE64,0)</f>
        <v>0.977507212739196</v>
      </c>
      <c r="AF63" s="70"/>
      <c r="AG63" s="70"/>
      <c r="AH63" s="70"/>
      <c r="AI63" s="70"/>
      <c r="AJ63" s="70"/>
      <c r="AK63" s="70"/>
      <c r="AL63" s="70"/>
      <c r="AM63" s="70"/>
      <c r="AN63" s="70"/>
      <c r="AO63" s="70" t="n">
        <f aca="false">AVERAGE(Q63:AB63)</f>
        <v>0.936609169918788</v>
      </c>
      <c r="AP63" s="70" t="n">
        <f aca="false">AVERAGE(AC63:AN63)</f>
        <v>0.969721808794313</v>
      </c>
      <c r="AQ63" s="70" t="n">
        <f aca="false">AVERAGE(K63:M63)</f>
        <v>0.974711425375178</v>
      </c>
      <c r="AR63" s="70" t="n">
        <f aca="false">AVERAGE(N63:P63)</f>
        <v>0.960245308628838</v>
      </c>
      <c r="AS63" s="70" t="n">
        <f aca="false">AVERAGE(Q63:S63)</f>
        <v>0.787627330844798</v>
      </c>
      <c r="AT63" s="70" t="n">
        <f aca="false">AVERAGE(T63:V63)</f>
        <v>0.97831265425341</v>
      </c>
      <c r="AU63" s="70" t="n">
        <f aca="false">AVERAGE(W63:Y63)</f>
        <v>0.997303432752528</v>
      </c>
      <c r="AV63" s="70" t="n">
        <f aca="false">AVERAGE(Z63:AB63)</f>
        <v>0.983193261824415</v>
      </c>
      <c r="AW63" s="70" t="n">
        <f aca="false">AVERAGE(AC63:AE63)</f>
        <v>0.969721808794313</v>
      </c>
    </row>
    <row r="64" customFormat="false" ht="12.75" hidden="false" customHeight="false" outlineLevel="0" collapsed="false">
      <c r="A64" s="69" t="s">
        <v>27</v>
      </c>
      <c r="B64" s="69" t="n">
        <v>2</v>
      </c>
      <c r="C64" s="69" t="n">
        <v>55</v>
      </c>
      <c r="D64" s="70"/>
      <c r="E64" s="70"/>
      <c r="F64" s="70"/>
      <c r="G64" s="70"/>
      <c r="H64" s="70" t="n">
        <f aca="false">(EPCHrsIn!H65+MH)/LinhrsIn!H65</f>
        <v>0.949291469852737</v>
      </c>
      <c r="I64" s="70" t="n">
        <f aca="false">(EPCHrsIn!I65+MH)/LinhrsIn!I65</f>
        <v>0.979822437449556</v>
      </c>
      <c r="J64" s="70" t="n">
        <f aca="false">(EPCHrsIn!J65+MH)/LinhrsIn!J65</f>
        <v>0.933462980969579</v>
      </c>
      <c r="K64" s="70" t="n">
        <f aca="false">(EPCHrsIn!K65+MH)/LinhrsIn!K65</f>
        <v>0.998766954377312</v>
      </c>
      <c r="L64" s="70" t="n">
        <f aca="false">(EPCHrsIn!L65+MH)/LinhrsIn!L65</f>
        <v>0.984692214602662</v>
      </c>
      <c r="M64" s="70" t="n">
        <f aca="false">(EPCHrsIn!M65+MH)/LinhrsIn!M65</f>
        <v>0.960923376442776</v>
      </c>
      <c r="N64" s="70" t="n">
        <f aca="false">(EPCHrsIn!N65+MH)/LinhrsIn!N65</f>
        <v>1.00212828544192</v>
      </c>
      <c r="O64" s="70" t="n">
        <f aca="false">(EPCHrsIn!O65+MH)/LinhrsIn!O65</f>
        <v>0.847810979847116</v>
      </c>
      <c r="P64" s="70" t="n">
        <f aca="false">(EPCHrsIn!P65+MH)/LinhrsIn!P65</f>
        <v>0.832770498446576</v>
      </c>
      <c r="Q64" s="70" t="n">
        <f aca="false">(EPCHrsIn!Q65+MH)/LinhrsIn!Q65</f>
        <v>0.912441156691325</v>
      </c>
      <c r="R64" s="70" t="n">
        <f aca="false">(EPCHrsIn!R65+MH)/LinhrsIn!R65</f>
        <v>1.00193827344565</v>
      </c>
      <c r="S64" s="70" t="n">
        <f aca="false">(EPCHrsIn!S65+MH)/LinhrsIn!S65</f>
        <v>0.978044181034483</v>
      </c>
      <c r="T64" s="70" t="n">
        <f aca="false">(EPCHrsIn!T65+MH)/LinhrsIn!T65</f>
        <v>0.970785235855779</v>
      </c>
      <c r="U64" s="70" t="n">
        <f aca="false">(EPCHrsIn!U65+MH)/LinhrsIn!U65</f>
        <v>0.891731194690265</v>
      </c>
      <c r="V64" s="70" t="n">
        <f aca="false">(EPCHrsIn!V65+MH)/LinhrsIn!V65</f>
        <v>0.425826504662334</v>
      </c>
      <c r="W64" s="70" t="n">
        <v>0.504569892473118</v>
      </c>
      <c r="X64" s="70" t="n">
        <f aca="false">(EPCHrsIn!X65+MH)/LinhrsIn!X65</f>
        <v>1.00161943319838</v>
      </c>
      <c r="Y64" s="70" t="n">
        <f aca="false">IF(LinhrsIn!Y65&gt;4,(EPCHrsIn!Y65+MH)/LinhrsIn!Y65,0)</f>
        <v>0.964325685506435</v>
      </c>
      <c r="Z64" s="70" t="n">
        <f aca="false">IF(LinhrsIn!Z65&gt;4,(EPCHrsIn!Z65+MH)/LinhrsIn!Z65,0)</f>
        <v>1.00274876305662</v>
      </c>
      <c r="AA64" s="70" t="n">
        <f aca="false">IF(LinhrsIn!AA65&gt;4,(EPCHrsIn!AA65+MH)/LinhrsIn!AA65,0)</f>
        <v>1.00416724545076</v>
      </c>
      <c r="AB64" s="70" t="n">
        <f aca="false">IF(LinhrsIn!AB65&gt;4,(EPCHrsIn!AB65+MH)/LinhrsIn!AB65,0)</f>
        <v>1.00013444474321</v>
      </c>
      <c r="AC64" s="70" t="n">
        <f aca="false">IF(LinhrsIn!AC65&gt;4,(EPCHrsIn!AC65+MH)/LinhrsIn!AC65,0)</f>
        <v>1.00268817204301</v>
      </c>
      <c r="AD64" s="70" t="n">
        <f aca="false">IF(LinhrsIn!AD65&gt;4,(EPCHrsIn!AD65+MH)/LinhrsIn!AD65,0)</f>
        <v>0.961721775394698</v>
      </c>
      <c r="AE64" s="70" t="n">
        <f aca="false">IF(LinhrsIn!AE65&gt;4,(EPCHrsIn!AE65+MH)/LinhrsIn!AE65,0)</f>
        <v>0.9668446595346</v>
      </c>
      <c r="AF64" s="70"/>
      <c r="AG64" s="70"/>
      <c r="AH64" s="70"/>
      <c r="AI64" s="70"/>
      <c r="AJ64" s="70"/>
      <c r="AK64" s="70"/>
      <c r="AL64" s="70"/>
      <c r="AM64" s="70"/>
      <c r="AN64" s="70"/>
      <c r="AO64" s="70" t="n">
        <f aca="false">AVERAGE(Q64:AB64)</f>
        <v>0.888194334234031</v>
      </c>
      <c r="AP64" s="70" t="n">
        <f aca="false">AVERAGE(AC64:AN64)</f>
        <v>0.97708486899077</v>
      </c>
      <c r="AQ64" s="70" t="n">
        <f aca="false">AVERAGE(K64:M64)</f>
        <v>0.98146084847425</v>
      </c>
      <c r="AR64" s="70" t="n">
        <f aca="false">AVERAGE(N64:P64)</f>
        <v>0.89423658791187</v>
      </c>
      <c r="AS64" s="70" t="n">
        <f aca="false">AVERAGE(Q64:S64)</f>
        <v>0.964141203723821</v>
      </c>
      <c r="AT64" s="70" t="n">
        <f aca="false">AVERAGE(T64:V64)</f>
        <v>0.762780978402793</v>
      </c>
      <c r="AU64" s="70" t="n">
        <f aca="false">AVERAGE(W64:Y64)</f>
        <v>0.823505003725978</v>
      </c>
      <c r="AV64" s="70" t="n">
        <f aca="false">AVERAGE(Z64:AB64)</f>
        <v>1.00235015108353</v>
      </c>
      <c r="AW64" s="70" t="n">
        <f aca="false">AVERAGE(AC64:AE64)</f>
        <v>0.97708486899077</v>
      </c>
    </row>
    <row r="65" customFormat="false" ht="12.75" hidden="false" customHeight="false" outlineLevel="0" collapsed="false">
      <c r="A65" s="69" t="s">
        <v>27</v>
      </c>
      <c r="B65" s="69" t="n">
        <v>2</v>
      </c>
      <c r="C65" s="69" t="n">
        <v>56</v>
      </c>
      <c r="D65" s="70"/>
      <c r="E65" s="70"/>
      <c r="F65" s="70"/>
      <c r="G65" s="70"/>
      <c r="H65" s="70" t="n">
        <f aca="false">(EPCHrsIn!H66+MH)/LinhrsIn!H66</f>
        <v>0.97582661850514</v>
      </c>
      <c r="I65" s="70" t="n">
        <f aca="false">(EPCHrsIn!I66+MH)/LinhrsIn!I66</f>
        <v>0.961383207750269</v>
      </c>
      <c r="J65" s="70" t="n">
        <f aca="false">(EPCHrsIn!J66+MH)/LinhrsIn!J66</f>
        <v>1.00180630818397</v>
      </c>
      <c r="K65" s="70" t="n">
        <f aca="false">(EPCHrsIn!K66+MH)/LinhrsIn!K66</f>
        <v>0.995890410958904</v>
      </c>
      <c r="L65" s="70" t="n">
        <f aca="false">(EPCHrsIn!L66+MH)/LinhrsIn!L66</f>
        <v>0.964189458114831</v>
      </c>
      <c r="M65" s="70" t="n">
        <f aca="false">(EPCHrsIn!M66+MH)/LinhrsIn!M66</f>
        <v>1.00403281880128</v>
      </c>
      <c r="N65" s="70" t="n">
        <f aca="false">(EPCHrsIn!N66+MH)/LinhrsIn!N66</f>
        <v>1.00203114421124</v>
      </c>
      <c r="O65" s="70" t="n">
        <f aca="false">(EPCHrsIn!O66+MH)/LinhrsIn!O66</f>
        <v>1.00569523544937</v>
      </c>
      <c r="P65" s="70" t="n">
        <f aca="false">(EPCHrsIn!P66+MH)/LinhrsIn!P66</f>
        <v>0.978196500672948</v>
      </c>
      <c r="Q65" s="70" t="n">
        <f aca="false">(EPCHrsIn!Q66+MH)/LinhrsIn!Q66</f>
        <v>0.981705676620931</v>
      </c>
      <c r="R65" s="70" t="n">
        <f aca="false">(EPCHrsIn!R66+MH)/LinhrsIn!R66</f>
        <v>0.88907111972566</v>
      </c>
      <c r="S65" s="70" t="n">
        <f aca="false">(EPCHrsIn!S66+MH)/LinhrsIn!S66</f>
        <v>1.00362903225806</v>
      </c>
      <c r="T65" s="70" t="n">
        <f aca="false">(EPCHrsIn!T66+MH)/LinhrsIn!T66</f>
        <v>0.958635097493036</v>
      </c>
      <c r="U65" s="70" t="n">
        <f aca="false">(EPCHrsIn!U66+MH)/LinhrsIn!U66</f>
        <v>0.997310381925767</v>
      </c>
      <c r="V65" s="70" t="n">
        <f aca="false">(EPCHrsIn!V66+MH)/LinhrsIn!V66</f>
        <v>0.991106170094497</v>
      </c>
      <c r="W65" s="70" t="n">
        <v>0.970967741935484</v>
      </c>
      <c r="X65" s="70" t="n">
        <f aca="false">(EPCHrsIn!X66+MH)/LinhrsIn!X66</f>
        <v>1.00377867746289</v>
      </c>
      <c r="Y65" s="70" t="n">
        <f aca="false">IF(LinhrsIn!Y66&gt;4,(EPCHrsIn!Y66+MH)/LinhrsIn!Y66,0)</f>
        <v>0.994818652849741</v>
      </c>
      <c r="Z65" s="70" t="n">
        <f aca="false">IF(LinhrsIn!Z66&gt;4,(EPCHrsIn!Z66+MH)/LinhrsIn!Z66,0)</f>
        <v>0.972031733225763</v>
      </c>
      <c r="AA65" s="70" t="n">
        <f aca="false">IF(LinhrsIn!AA66&gt;4,(EPCHrsIn!AA66+MH)/LinhrsIn!AA66,0)</f>
        <v>1.00416724545076</v>
      </c>
      <c r="AB65" s="70" t="n">
        <f aca="false">IF(LinhrsIn!AB66&gt;4,(EPCHrsIn!AB66+MH)/LinhrsIn!AB66,0)</f>
        <v>1.00537778972842</v>
      </c>
      <c r="AC65" s="70" t="n">
        <f aca="false">IF(LinhrsIn!AC66&gt;4,(EPCHrsIn!AC66+MH)/LinhrsIn!AC66,0)</f>
        <v>0.256183249016301</v>
      </c>
      <c r="AD65" s="70" t="n">
        <f aca="false">IF(LinhrsIn!AD66&gt;4,(EPCHrsIn!AD66+MH)/LinhrsIn!AD66,0)</f>
        <v>0.970424201453439</v>
      </c>
      <c r="AE65" s="70" t="n">
        <f aca="false">IF(LinhrsIn!AE66&gt;4,(EPCHrsIn!AE66+MH)/LinhrsIn!AE66,0)</f>
        <v>0.973160471540713</v>
      </c>
      <c r="AF65" s="70"/>
      <c r="AG65" s="70"/>
      <c r="AH65" s="70"/>
      <c r="AI65" s="70"/>
      <c r="AJ65" s="70"/>
      <c r="AK65" s="70"/>
      <c r="AL65" s="70"/>
      <c r="AM65" s="70"/>
      <c r="AN65" s="70"/>
      <c r="AO65" s="70" t="n">
        <f aca="false">AVERAGE(Q65:AB65)</f>
        <v>0.981049943230917</v>
      </c>
      <c r="AP65" s="70" t="n">
        <f aca="false">AVERAGE(AC65:AN65)</f>
        <v>0.733255974003484</v>
      </c>
      <c r="AQ65" s="70" t="n">
        <f aca="false">AVERAGE(K65:M65)</f>
        <v>0.988037562625005</v>
      </c>
      <c r="AR65" s="70" t="n">
        <f aca="false">AVERAGE(N65:P65)</f>
        <v>0.995307626777852</v>
      </c>
      <c r="AS65" s="70" t="n">
        <f aca="false">AVERAGE(Q65:S65)</f>
        <v>0.958135276201552</v>
      </c>
      <c r="AT65" s="70" t="n">
        <f aca="false">AVERAGE(T65:V65)</f>
        <v>0.982350549837767</v>
      </c>
      <c r="AU65" s="70" t="n">
        <f aca="false">AVERAGE(W65:Y65)</f>
        <v>0.989855024082704</v>
      </c>
      <c r="AV65" s="70" t="n">
        <f aca="false">AVERAGE(Z65:AB65)</f>
        <v>0.993858922801647</v>
      </c>
      <c r="AW65" s="70" t="n">
        <f aca="false">AVERAGE(AC65:AE65)</f>
        <v>0.733255974003484</v>
      </c>
    </row>
    <row r="66" customFormat="false" ht="12.75" hidden="false" customHeight="false" outlineLevel="0" collapsed="false">
      <c r="A66" s="69" t="s">
        <v>27</v>
      </c>
      <c r="B66" s="69" t="n">
        <v>2</v>
      </c>
      <c r="C66" s="69" t="n">
        <v>57</v>
      </c>
      <c r="D66" s="70"/>
      <c r="E66" s="70"/>
      <c r="F66" s="70"/>
      <c r="G66" s="70"/>
      <c r="H66" s="70" t="n">
        <f aca="false">(EPCHrsIn!H67+MH)/LinhrsIn!H67</f>
        <v>0.992493744787323</v>
      </c>
      <c r="I66" s="70" t="n">
        <f aca="false">(EPCHrsIn!I67+MH)/LinhrsIn!I67</f>
        <v>1.00162999185004</v>
      </c>
      <c r="J66" s="70" t="n">
        <f aca="false">(EPCHrsIn!J67+MH)/LinhrsIn!J67</f>
        <v>0.992207069301419</v>
      </c>
      <c r="K66" s="70" t="n">
        <f aca="false">(EPCHrsIn!K67+MH)/LinhrsIn!K67</f>
        <v>0.998630136986301</v>
      </c>
      <c r="L66" s="70" t="n">
        <f aca="false">(EPCHrsIn!L67+MH)/LinhrsIn!L67</f>
        <v>0.95704797456104</v>
      </c>
      <c r="M66" s="70" t="n">
        <f aca="false">(EPCHrsIn!M67+MH)/LinhrsIn!M67</f>
        <v>0.987482614742698</v>
      </c>
      <c r="N66" s="70" t="n">
        <f aca="false">(EPCHrsIn!N67+MH)/LinhrsIn!N67</f>
        <v>1.00125156445557</v>
      </c>
      <c r="O66" s="70" t="n">
        <f aca="false">(EPCHrsIn!O67+MH)/LinhrsIn!O67</f>
        <v>1.00277777777778</v>
      </c>
      <c r="P66" s="70" t="n">
        <f aca="false">(EPCHrsIn!P67+MH)/LinhrsIn!P67</f>
        <v>0.931980104852803</v>
      </c>
      <c r="Q66" s="70" t="n">
        <f aca="false">(EPCHrsIn!Q67+MH)/LinhrsIn!Q67</f>
        <v>0.922932078009415</v>
      </c>
      <c r="R66" s="70" t="n">
        <f aca="false">(EPCHrsIn!R67+MH)/LinhrsIn!R67</f>
        <v>0.903206562266965</v>
      </c>
      <c r="S66" s="70" t="n">
        <f aca="false">(EPCHrsIn!S67+MH)/LinhrsIn!S67</f>
        <v>0.989915288422751</v>
      </c>
      <c r="T66" s="70" t="n">
        <f aca="false">(EPCHrsIn!T67+MH)/LinhrsIn!T67</f>
        <v>0.974540901502504</v>
      </c>
      <c r="U66" s="70" t="n">
        <f aca="false">(EPCHrsIn!U67+MH)/LinhrsIn!U67</f>
        <v>0.993413093157683</v>
      </c>
      <c r="V66" s="70" t="n">
        <f aca="false">(EPCHrsIn!V67+MH)/LinhrsIn!V67</f>
        <v>1.00180605723812</v>
      </c>
      <c r="W66" s="70" t="n">
        <v>0.970833333333333</v>
      </c>
      <c r="X66" s="70" t="n">
        <f aca="false">(EPCHrsIn!X67+MH)/LinhrsIn!X67</f>
        <v>1.00404858299595</v>
      </c>
      <c r="Y66" s="70" t="n">
        <f aca="false">IF(LinhrsIn!Y67&gt;4,(EPCHrsIn!Y67+MH)/LinhrsIn!Y67,0)</f>
        <v>0.949849116252335</v>
      </c>
      <c r="Z66" s="70" t="n">
        <f aca="false">IF(LinhrsIn!Z67&gt;4,(EPCHrsIn!Z67+MH)/LinhrsIn!Z67,0)</f>
        <v>0.97499327776284</v>
      </c>
      <c r="AA66" s="70" t="n">
        <f aca="false">IF(LinhrsIn!AA67&gt;4,(EPCHrsIn!AA67+MH)/LinhrsIn!AA67,0)</f>
        <v>0.988857938718663</v>
      </c>
      <c r="AB66" s="70" t="n">
        <f aca="false">IF(LinhrsIn!AB67&gt;4,(EPCHrsIn!AB67+MH)/LinhrsIn!AB67,0)</f>
        <v>1.00363000806668</v>
      </c>
      <c r="AC66" s="70" t="n">
        <f aca="false">IF(LinhrsIn!AC67&gt;4,(EPCHrsIn!AC67+MH)/LinhrsIn!AC67,0)</f>
        <v>0.998924586637989</v>
      </c>
      <c r="AD66" s="70" t="n">
        <f aca="false">IF(LinhrsIn!AD67&gt;4,(EPCHrsIn!AD67+MH)/LinhrsIn!AD67,0)</f>
        <v>0.99463886820551</v>
      </c>
      <c r="AE66" s="70" t="n">
        <f aca="false">IF(LinhrsIn!AE67&gt;4,(EPCHrsIn!AE67+MH)/LinhrsIn!AE67,0)</f>
        <v>0.911603458228419</v>
      </c>
      <c r="AF66" s="70"/>
      <c r="AG66" s="70"/>
      <c r="AH66" s="70"/>
      <c r="AI66" s="70"/>
      <c r="AJ66" s="70"/>
      <c r="AK66" s="70"/>
      <c r="AL66" s="70"/>
      <c r="AM66" s="70"/>
      <c r="AN66" s="70"/>
      <c r="AO66" s="70" t="n">
        <f aca="false">AVERAGE(Q66:AB66)</f>
        <v>0.973168853143937</v>
      </c>
      <c r="AP66" s="70" t="n">
        <f aca="false">AVERAGE(AC66:AN66)</f>
        <v>0.968388971023973</v>
      </c>
      <c r="AQ66" s="70" t="n">
        <f aca="false">AVERAGE(K66:M66)</f>
        <v>0.981053575430013</v>
      </c>
      <c r="AR66" s="70" t="n">
        <f aca="false">AVERAGE(N66:P66)</f>
        <v>0.978669815695383</v>
      </c>
      <c r="AS66" s="70" t="n">
        <f aca="false">AVERAGE(Q66:S66)</f>
        <v>0.93868464289971</v>
      </c>
      <c r="AT66" s="70" t="n">
        <f aca="false">AVERAGE(T66:V66)</f>
        <v>0.989920017299436</v>
      </c>
      <c r="AU66" s="70" t="n">
        <f aca="false">AVERAGE(W66:Y66)</f>
        <v>0.974910344193873</v>
      </c>
      <c r="AV66" s="70" t="n">
        <f aca="false">AVERAGE(Z66:AB66)</f>
        <v>0.989160408182729</v>
      </c>
      <c r="AW66" s="70" t="n">
        <f aca="false">AVERAGE(AC66:AE66)</f>
        <v>0.968388971023973</v>
      </c>
    </row>
    <row r="67" customFormat="false" ht="12.75" hidden="false" customHeight="false" outlineLevel="0" collapsed="false">
      <c r="A67" s="69" t="s">
        <v>27</v>
      </c>
      <c r="B67" s="69" t="n">
        <v>2</v>
      </c>
      <c r="C67" s="69" t="n">
        <v>58</v>
      </c>
      <c r="D67" s="70"/>
      <c r="E67" s="70"/>
      <c r="F67" s="70"/>
      <c r="G67" s="70"/>
      <c r="H67" s="70" t="n">
        <f aca="false">(EPCHrsIn!H68+MH)/LinhrsIn!H68</f>
        <v>0.00601173020527859</v>
      </c>
      <c r="I67" s="70" t="n">
        <f aca="false">(EPCHrsIn!I68+MH)/LinhrsIn!I68</f>
        <v>0.00537634408602151</v>
      </c>
      <c r="J67" s="70" t="n">
        <f aca="false">(EPCHrsIn!J68+MH)/LinhrsIn!J68</f>
        <v>0.0280898876404494</v>
      </c>
      <c r="K67" s="70" t="n">
        <f aca="false">(EPCHrsIn!K68+MH)/LinhrsIn!K68</f>
        <v>0.939759036144578</v>
      </c>
      <c r="L67" s="70" t="n">
        <f aca="false">(EPCHrsIn!L68+MH)/LinhrsIn!L68</f>
        <v>0.999845813148789</v>
      </c>
      <c r="M67" s="70" t="n">
        <f aca="false">(EPCHrsIn!M68+MH)/LinhrsIn!M68</f>
        <v>1.00403281880128</v>
      </c>
      <c r="N67" s="70" t="n">
        <f aca="false">(EPCHrsIn!N68+MH)/LinhrsIn!N68</f>
        <v>1.0045723507262</v>
      </c>
      <c r="O67" s="70" t="n">
        <f aca="false">(EPCHrsIn!O68+MH)/LinhrsIn!O68</f>
        <v>1.00319577601779</v>
      </c>
      <c r="P67" s="70" t="n">
        <f aca="false">(EPCHrsIn!P68+MH)/LinhrsIn!P68</f>
        <v>1.00403225806452</v>
      </c>
      <c r="Q67" s="70" t="n">
        <f aca="false">(EPCHrsIn!Q68+MH)/LinhrsIn!Q68</f>
        <v>1.00026899798252</v>
      </c>
      <c r="R67" s="70" t="n">
        <f aca="false">(EPCHrsIn!R68+MH)/LinhrsIn!R68</f>
        <v>0.952721191851627</v>
      </c>
      <c r="S67" s="70" t="n">
        <f aca="false">(EPCHrsIn!S68+MH)/LinhrsIn!S68</f>
        <v>1.00389784946237</v>
      </c>
      <c r="T67" s="70" t="n">
        <f aca="false">(EPCHrsIn!T68+MH)/LinhrsIn!T68</f>
        <v>0.977339079660781</v>
      </c>
      <c r="U67" s="70" t="n">
        <f aca="false">(EPCHrsIn!U68+MH)/LinhrsIn!U68</f>
        <v>0.970171413146174</v>
      </c>
      <c r="V67" s="70" t="n">
        <f aca="false">(EPCHrsIn!V68+MH)/LinhrsIn!V68</f>
        <v>0.995271210013908</v>
      </c>
      <c r="W67" s="70" t="n">
        <v>0.993817204301075</v>
      </c>
      <c r="X67" s="70" t="n">
        <f aca="false">(EPCHrsIn!X68+MH)/LinhrsIn!X68</f>
        <v>0.991493383742911</v>
      </c>
      <c r="Y67" s="70" t="n">
        <f aca="false">IF(LinhrsIn!Y68&gt;4,(EPCHrsIn!Y68+MH)/LinhrsIn!Y68,0)</f>
        <v>0.951840963180736</v>
      </c>
      <c r="Z67" s="70" t="n">
        <f aca="false">IF(LinhrsIn!Z68&gt;4,(EPCHrsIn!Z68+MH)/LinhrsIn!Z68,0)</f>
        <v>1.00013477088949</v>
      </c>
      <c r="AA67" s="70" t="n">
        <f aca="false">IF(LinhrsIn!AA68&gt;4,(EPCHrsIn!AA68+MH)/LinhrsIn!AA68,0)</f>
        <v>0.990970968190026</v>
      </c>
      <c r="AB67" s="70" t="n">
        <f aca="false">IF(LinhrsIn!AB68&gt;4,(EPCHrsIn!AB68+MH)/LinhrsIn!AB68,0)</f>
        <v>0.973925965955147</v>
      </c>
      <c r="AC67" s="70" t="n">
        <f aca="false">IF(LinhrsIn!AC68&gt;4,(EPCHrsIn!AC68+MH)/LinhrsIn!AC68,0)</f>
        <v>0.730597921446889</v>
      </c>
      <c r="AD67" s="70" t="n">
        <f aca="false">IF(LinhrsIn!AD68&gt;4,(EPCHrsIn!AD68+MH)/LinhrsIn!AD68,0)</f>
        <v>0.985550424549382</v>
      </c>
      <c r="AE67" s="70" t="n">
        <f aca="false">IF(LinhrsIn!AE68&gt;4,(EPCHrsIn!AE68+MH)/LinhrsIn!AE68,0)</f>
        <v>0.977306104167035</v>
      </c>
      <c r="AF67" s="70"/>
      <c r="AG67" s="70"/>
      <c r="AH67" s="70"/>
      <c r="AI67" s="70"/>
      <c r="AJ67" s="70"/>
      <c r="AK67" s="70"/>
      <c r="AL67" s="70"/>
      <c r="AM67" s="70"/>
      <c r="AN67" s="70"/>
      <c r="AO67" s="70" t="n">
        <f aca="false">AVERAGE(Q67:AB67)</f>
        <v>0.98348774986473</v>
      </c>
      <c r="AP67" s="70" t="n">
        <f aca="false">AVERAGE(AC67:AN67)</f>
        <v>0.897818150054435</v>
      </c>
      <c r="AQ67" s="70" t="n">
        <f aca="false">AVERAGE(K67:M67)</f>
        <v>0.981212556031549</v>
      </c>
      <c r="AR67" s="70" t="n">
        <f aca="false">AVERAGE(N67:P67)</f>
        <v>1.00393346160283</v>
      </c>
      <c r="AS67" s="70" t="n">
        <f aca="false">AVERAGE(Q67:S67)</f>
        <v>0.985629346432169</v>
      </c>
      <c r="AT67" s="70" t="n">
        <f aca="false">AVERAGE(T67:V67)</f>
        <v>0.980927234273621</v>
      </c>
      <c r="AU67" s="70" t="n">
        <f aca="false">AVERAGE(W67:Y67)</f>
        <v>0.979050517074908</v>
      </c>
      <c r="AV67" s="70" t="n">
        <f aca="false">AVERAGE(Z67:AB67)</f>
        <v>0.988343901678221</v>
      </c>
      <c r="AW67" s="70" t="n">
        <f aca="false">AVERAGE(AC67:AE67)</f>
        <v>0.897818150054435</v>
      </c>
    </row>
    <row r="68" customFormat="false" ht="12.75" hidden="false" customHeight="false" outlineLevel="0" collapsed="false">
      <c r="A68" s="69" t="s">
        <v>27</v>
      </c>
      <c r="B68" s="69" t="n">
        <v>2</v>
      </c>
      <c r="C68" s="69" t="n">
        <v>59</v>
      </c>
      <c r="D68" s="70"/>
      <c r="E68" s="70"/>
      <c r="F68" s="70"/>
      <c r="G68" s="70"/>
      <c r="H68" s="70" t="n">
        <f aca="false">(EPCHrsIn!H69+MH)/LinhrsIn!H69</f>
        <v>0.907752153375938</v>
      </c>
      <c r="I68" s="70" t="n">
        <f aca="false">(EPCHrsIn!I69+MH)/LinhrsIn!I69</f>
        <v>1.0044360801183</v>
      </c>
      <c r="J68" s="70" t="n">
        <f aca="false">(EPCHrsIn!J69+MH)/LinhrsIn!J69</f>
        <v>0.933722384326803</v>
      </c>
      <c r="K68" s="70" t="n">
        <f aca="false">(EPCHrsIn!K69+MH)/LinhrsIn!K69</f>
        <v>0.999863032461307</v>
      </c>
      <c r="L68" s="70" t="n">
        <f aca="false">(EPCHrsIn!L69+MH)/LinhrsIn!L69</f>
        <v>0.999739679978486</v>
      </c>
      <c r="M68" s="70" t="n">
        <f aca="false">(EPCHrsIn!M69+MH)/LinhrsIn!M69</f>
        <v>0.93353984793016</v>
      </c>
      <c r="N68" s="70" t="n">
        <f aca="false">(EPCHrsIn!N69+MH)/LinhrsIn!N69</f>
        <v>1.00537856847331</v>
      </c>
      <c r="O68" s="70" t="n">
        <f aca="false">(EPCHrsIn!O69+MH)/LinhrsIn!O69</f>
        <v>0.708530147263129</v>
      </c>
      <c r="P68" s="70" t="n">
        <f aca="false">(EPCHrsIn!P69+MH)/LinhrsIn!P69</f>
        <v>0.841900527924424</v>
      </c>
      <c r="Q68" s="70" t="n">
        <f aca="false">(EPCHrsIn!Q69+MH)/LinhrsIn!Q69</f>
        <v>0.879775280898876</v>
      </c>
      <c r="R68" s="70" t="n">
        <f aca="false">(EPCHrsIn!R69+MH)/LinhrsIn!R69</f>
        <v>0.92919026991003</v>
      </c>
      <c r="S68" s="70" t="n">
        <f aca="false">(EPCHrsIn!S69+MH)/LinhrsIn!S69</f>
        <v>0.821185617103985</v>
      </c>
      <c r="T68" s="70" t="n">
        <f aca="false">(EPCHrsIn!T69+MH)/LinhrsIn!T69</f>
        <v>0.873773987206823</v>
      </c>
      <c r="U68" s="70" t="n">
        <f aca="false">(EPCHrsIn!U69+MH)/LinhrsIn!U69</f>
        <v>0.915757492059108</v>
      </c>
      <c r="V68" s="70" t="n">
        <f aca="false">(EPCHrsIn!V69+MH)/LinhrsIn!V69</f>
        <v>0.971087016958577</v>
      </c>
      <c r="W68" s="70" t="n">
        <v>0.961693548387097</v>
      </c>
      <c r="X68" s="70" t="n">
        <f aca="false">(EPCHrsIn!X69+MH)/LinhrsIn!X69</f>
        <v>0.921563342318059</v>
      </c>
      <c r="Y68" s="70" t="n">
        <f aca="false">IF(LinhrsIn!Y69&gt;4,(EPCHrsIn!Y69+MH)/LinhrsIn!Y69,0)</f>
        <v>0.959405940594059</v>
      </c>
      <c r="Z68" s="70" t="n">
        <f aca="false">IF(LinhrsIn!Z69&gt;4,(EPCHrsIn!Z69+MH)/LinhrsIn!Z69,0)</f>
        <v>0.743379124769863</v>
      </c>
      <c r="AA68" s="70" t="n">
        <f aca="false">IF(LinhrsIn!AA69&gt;4,(EPCHrsIn!AA69+MH)/LinhrsIn!AA69,0)</f>
        <v>0.968293700458907</v>
      </c>
      <c r="AB68" s="70" t="n">
        <f aca="false">IF(LinhrsIn!AB69&gt;4,(EPCHrsIn!AB69+MH)/LinhrsIn!AB69,0)</f>
        <v>1.00094123974721</v>
      </c>
      <c r="AC68" s="70" t="n">
        <f aca="false">IF(LinhrsIn!AC69&gt;4,(EPCHrsIn!AC69+MH)/LinhrsIn!AC69,0)</f>
        <v>1.00470430107527</v>
      </c>
      <c r="AD68" s="70" t="n">
        <f aca="false">IF(LinhrsIn!AD69&gt;4,(EPCHrsIn!AD69+MH)/LinhrsIn!AD69,0)</f>
        <v>0.979448994787789</v>
      </c>
      <c r="AE68" s="70" t="n">
        <f aca="false">IF(LinhrsIn!AE69&gt;4,(EPCHrsIn!AE69+MH)/LinhrsIn!AE69,0)</f>
        <v>0.976530563459356</v>
      </c>
      <c r="AF68" s="70"/>
      <c r="AG68" s="70"/>
      <c r="AH68" s="70"/>
      <c r="AI68" s="70"/>
      <c r="AJ68" s="70"/>
      <c r="AK68" s="70"/>
      <c r="AL68" s="70"/>
      <c r="AM68" s="70"/>
      <c r="AN68" s="70"/>
      <c r="AO68" s="70" t="n">
        <f aca="false">AVERAGE(Q68:AB68)</f>
        <v>0.91217054670105</v>
      </c>
      <c r="AP68" s="70" t="n">
        <f aca="false">AVERAGE(AC68:AN68)</f>
        <v>0.986894619774138</v>
      </c>
      <c r="AQ68" s="70" t="n">
        <f aca="false">AVERAGE(K68:M68)</f>
        <v>0.977714186789984</v>
      </c>
      <c r="AR68" s="70" t="n">
        <f aca="false">AVERAGE(N68:P68)</f>
        <v>0.851936414553622</v>
      </c>
      <c r="AS68" s="70" t="n">
        <f aca="false">AVERAGE(Q68:S68)</f>
        <v>0.876717055970964</v>
      </c>
      <c r="AT68" s="70" t="n">
        <f aca="false">AVERAGE(T68:V68)</f>
        <v>0.920206165408169</v>
      </c>
      <c r="AU68" s="70" t="n">
        <f aca="false">AVERAGE(W68:Y68)</f>
        <v>0.947554277099739</v>
      </c>
      <c r="AV68" s="70" t="n">
        <f aca="false">AVERAGE(Z68:AB68)</f>
        <v>0.904204688325326</v>
      </c>
      <c r="AW68" s="70" t="n">
        <f aca="false">AVERAGE(AC68:AE68)</f>
        <v>0.986894619774138</v>
      </c>
    </row>
    <row r="69" customFormat="false" ht="12.75" hidden="false" customHeight="false" outlineLevel="0" collapsed="false">
      <c r="A69" s="69" t="s">
        <v>27</v>
      </c>
      <c r="B69" s="69" t="n">
        <v>2</v>
      </c>
      <c r="C69" s="69" t="n">
        <v>60</v>
      </c>
      <c r="D69" s="70"/>
      <c r="E69" s="70"/>
      <c r="F69" s="70"/>
      <c r="G69" s="70"/>
      <c r="H69" s="70" t="n">
        <f aca="false">(EPCHrsIn!H70+MH)/LinhrsIn!H70</f>
        <v>0.99985202722699</v>
      </c>
      <c r="I69" s="70" t="n">
        <f aca="false">(EPCHrsIn!I70+MH)/LinhrsIn!I70</f>
        <v>0.938129700581808</v>
      </c>
      <c r="J69" s="70" t="n">
        <f aca="false">(EPCHrsIn!J70+MH)/LinhrsIn!J70</f>
        <v>1.00194552529183</v>
      </c>
      <c r="K69" s="70" t="n">
        <f aca="false">(EPCHrsIn!K70+MH)/LinhrsIn!K70</f>
        <v>0.998780322536929</v>
      </c>
      <c r="L69" s="70" t="n">
        <f aca="false">(EPCHrsIn!L70+MH)/LinhrsIn!L70</f>
        <v>0.999521177894312</v>
      </c>
      <c r="M69" s="70" t="n">
        <f aca="false">(EPCHrsIn!M70+MH)/LinhrsIn!M70</f>
        <v>1.00417246175243</v>
      </c>
      <c r="N69" s="70" t="n">
        <f aca="false">(EPCHrsIn!N70+MH)/LinhrsIn!N70</f>
        <v>1.00417283618253</v>
      </c>
      <c r="O69" s="70" t="n">
        <f aca="false">(EPCHrsIn!O70+MH)/LinhrsIn!O70</f>
        <v>1.00416666666667</v>
      </c>
      <c r="P69" s="70" t="n">
        <f aca="false">(EPCHrsIn!P70+MH)/LinhrsIn!P70</f>
        <v>0.978494623655914</v>
      </c>
      <c r="Q69" s="70" t="n">
        <f aca="false">(EPCHrsIn!Q70+MH)/LinhrsIn!Q70</f>
        <v>0.99986548291633</v>
      </c>
      <c r="R69" s="70" t="n">
        <f aca="false">(EPCHrsIn!R70+MH)/LinhrsIn!R70</f>
        <v>0.985835694050992</v>
      </c>
      <c r="S69" s="70" t="n">
        <f aca="false">(EPCHrsIn!S70+MH)/LinhrsIn!S70</f>
        <v>1.00443548387097</v>
      </c>
      <c r="T69" s="70" t="n">
        <f aca="false">(EPCHrsIn!T70+MH)/LinhrsIn!T70</f>
        <v>0.987901543596162</v>
      </c>
      <c r="U69" s="70" t="n">
        <f aca="false">(EPCHrsIn!U70+MH)/LinhrsIn!U70</f>
        <v>0.992069892473118</v>
      </c>
      <c r="V69" s="70" t="n">
        <f aca="false">(EPCHrsIn!V70+MH)/LinhrsIn!V70</f>
        <v>1.00069463739928</v>
      </c>
      <c r="W69" s="70" t="n">
        <v>0.988440860215054</v>
      </c>
      <c r="X69" s="70" t="n">
        <f aca="false">(EPCHrsIn!X70+MH)/LinhrsIn!X70</f>
        <v>0.99689524838013</v>
      </c>
      <c r="Y69" s="70" t="n">
        <f aca="false">IF(LinhrsIn!Y70&gt;4,(EPCHrsIn!Y70+MH)/LinhrsIn!Y70,0)</f>
        <v>1.0041934582052</v>
      </c>
      <c r="Z69" s="70" t="n">
        <f aca="false">IF(LinhrsIn!Z70&gt;4,(EPCHrsIn!Z70+MH)/LinhrsIn!Z70,0)</f>
        <v>0.991664425920947</v>
      </c>
      <c r="AA69" s="70" t="n">
        <f aca="false">IF(LinhrsIn!AA70&gt;4,(EPCHrsIn!AA70+MH)/LinhrsIn!AA70,0)</f>
        <v>0.997083333333333</v>
      </c>
      <c r="AB69" s="70" t="n">
        <f aca="false">IF(LinhrsIn!AB70&gt;4,(EPCHrsIn!AB70+MH)/LinhrsIn!AB70,0)</f>
        <v>0.944421961419129</v>
      </c>
      <c r="AC69" s="70" t="n">
        <f aca="false">IF(LinhrsIn!AC70&gt;4,(EPCHrsIn!AC70+MH)/LinhrsIn!AC70,0)</f>
        <v>1.00510821346955</v>
      </c>
      <c r="AD69" s="70" t="n">
        <f aca="false">IF(LinhrsIn!AD70&gt;4,(EPCHrsIn!AD70+MH)/LinhrsIn!AD70,0)</f>
        <v>0.990169794459339</v>
      </c>
      <c r="AE69" s="70" t="n">
        <f aca="false">IF(LinhrsIn!AE70&gt;4,(EPCHrsIn!AE70+MH)/LinhrsIn!AE70,0)</f>
        <v>0.975363319153526</v>
      </c>
      <c r="AF69" s="70"/>
      <c r="AG69" s="70"/>
      <c r="AH69" s="70"/>
      <c r="AI69" s="70"/>
      <c r="AJ69" s="70"/>
      <c r="AK69" s="70"/>
      <c r="AL69" s="70"/>
      <c r="AM69" s="70"/>
      <c r="AN69" s="70"/>
      <c r="AO69" s="70" t="n">
        <f aca="false">AVERAGE(Q69:AB69)</f>
        <v>0.99112516848172</v>
      </c>
      <c r="AP69" s="70" t="n">
        <f aca="false">AVERAGE(AC69:AN69)</f>
        <v>0.990213775694139</v>
      </c>
      <c r="AQ69" s="70" t="n">
        <f aca="false">AVERAGE(K69:M69)</f>
        <v>1.00082465406123</v>
      </c>
      <c r="AR69" s="70" t="n">
        <f aca="false">AVERAGE(N69:P69)</f>
        <v>0.995611375501703</v>
      </c>
      <c r="AS69" s="70" t="n">
        <f aca="false">AVERAGE(Q69:S69)</f>
        <v>0.99671222027943</v>
      </c>
      <c r="AT69" s="70" t="n">
        <f aca="false">AVERAGE(T69:V69)</f>
        <v>0.993555357822853</v>
      </c>
      <c r="AU69" s="70" t="n">
        <f aca="false">AVERAGE(W69:Y69)</f>
        <v>0.996509855600128</v>
      </c>
      <c r="AV69" s="70" t="n">
        <f aca="false">AVERAGE(Z69:AB69)</f>
        <v>0.977723240224469</v>
      </c>
      <c r="AW69" s="70" t="n">
        <f aca="false">AVERAGE(AC69:AE69)</f>
        <v>0.990213775694139</v>
      </c>
    </row>
    <row r="70" customFormat="false" ht="12.75" hidden="false" customHeight="false" outlineLevel="0" collapsed="false">
      <c r="A70" s="69" t="s">
        <v>27</v>
      </c>
      <c r="B70" s="69" t="n">
        <v>2</v>
      </c>
      <c r="C70" s="69" t="n">
        <v>61</v>
      </c>
      <c r="D70" s="70"/>
      <c r="E70" s="70"/>
      <c r="F70" s="70"/>
      <c r="G70" s="70"/>
      <c r="H70" s="70" t="n">
        <f aca="false">(EPCHrsIn!H71+MH)/LinhrsIn!H71</f>
        <v>0.977910530702973</v>
      </c>
      <c r="I70" s="70" t="n">
        <f aca="false">(EPCHrsIn!I71+MH)/LinhrsIn!I71</f>
        <v>0.949979830576845</v>
      </c>
      <c r="J70" s="70" t="n">
        <f aca="false">(EPCHrsIn!J71+MH)/LinhrsIn!J71</f>
        <v>0.947353799138769</v>
      </c>
      <c r="K70" s="70" t="n">
        <f aca="false">(EPCHrsIn!K71+MH)/LinhrsIn!K71</f>
        <v>0.981653888280394</v>
      </c>
      <c r="L70" s="70" t="n">
        <f aca="false">(EPCHrsIn!L71+MH)/LinhrsIn!L71</f>
        <v>0.9991879790238</v>
      </c>
      <c r="M70" s="70" t="n">
        <f aca="false">(EPCHrsIn!M71+MH)/LinhrsIn!M71</f>
        <v>0.986091794158554</v>
      </c>
      <c r="N70" s="70" t="n">
        <f aca="false">(EPCHrsIn!N71+MH)/LinhrsIn!N71</f>
        <v>1.0061433447099</v>
      </c>
      <c r="O70" s="70" t="n">
        <f aca="false">(EPCHrsIn!O71+MH)/LinhrsIn!O71</f>
        <v>0.779274899291568</v>
      </c>
      <c r="P70" s="70" t="n">
        <f aca="false">(EPCHrsIn!P71+MH)/LinhrsIn!P71</f>
        <v>0.636779136980777</v>
      </c>
      <c r="Q70" s="70" t="n">
        <f aca="false">(EPCHrsIn!Q71+MH)/LinhrsIn!Q71</f>
        <v>0.489301574485264</v>
      </c>
      <c r="R70" s="70" t="n">
        <f aca="false">(EPCHrsIn!R71+MH)/LinhrsIn!R71</f>
        <v>0.985980611483967</v>
      </c>
      <c r="S70" s="70" t="n">
        <f aca="false">(EPCHrsIn!S71+MH)/LinhrsIn!S71</f>
        <v>0.989237185524015</v>
      </c>
      <c r="T70" s="70" t="n">
        <f aca="false">(EPCHrsIn!T71+MH)/LinhrsIn!T71</f>
        <v>0.975208913649025</v>
      </c>
      <c r="U70" s="70" t="n">
        <f aca="false">(EPCHrsIn!U71+MH)/LinhrsIn!U71</f>
        <v>0.99448108762956</v>
      </c>
      <c r="V70" s="70" t="n">
        <f aca="false">(EPCHrsIn!V71+MH)/LinhrsIn!V71</f>
        <v>0.974016951507573</v>
      </c>
      <c r="W70" s="70" t="n">
        <v>0.986962365591398</v>
      </c>
      <c r="X70" s="70" t="n">
        <f aca="false">(EPCHrsIn!X71+MH)/LinhrsIn!X71</f>
        <v>1.00418353576248</v>
      </c>
      <c r="Y70" s="70" t="n">
        <f aca="false">IF(LinhrsIn!Y71&gt;4,(EPCHrsIn!Y71+MH)/LinhrsIn!Y71,0)</f>
        <v>0.0569007263922518</v>
      </c>
      <c r="Z70" s="70" t="n">
        <f aca="false">IF(LinhrsIn!Z71&gt;4,(EPCHrsIn!Z71+MH)/LinhrsIn!Z71,0)</f>
        <v>0.00539010914971028</v>
      </c>
      <c r="AA70" s="70" t="n">
        <f aca="false">IF(LinhrsIn!AA71&gt;4,(EPCHrsIn!AA71+MH)/LinhrsIn!AA71,0)</f>
        <v>0.773325861585879</v>
      </c>
      <c r="AB70" s="70" t="n">
        <f aca="false">IF(LinhrsIn!AB71&gt;4,(EPCHrsIn!AB71+MH)/LinhrsIn!AB71,0)</f>
        <v>1.00322667383705</v>
      </c>
      <c r="AC70" s="70" t="n">
        <f aca="false">IF(LinhrsIn!AC71&gt;4,(EPCHrsIn!AC71+MH)/LinhrsIn!AC71,0)</f>
        <v>0.978895012770534</v>
      </c>
      <c r="AD70" s="70" t="n">
        <f aca="false">IF(LinhrsIn!AD71&gt;4,(EPCHrsIn!AD71+MH)/LinhrsIn!AD71,0)</f>
        <v>0.987332339791356</v>
      </c>
      <c r="AE70" s="70" t="n">
        <f aca="false">IF(LinhrsIn!AE71&gt;4,(EPCHrsIn!AE71+MH)/LinhrsIn!AE71,0)</f>
        <v>0.977140504673405</v>
      </c>
      <c r="AF70" s="70"/>
      <c r="AG70" s="70"/>
      <c r="AH70" s="70"/>
      <c r="AI70" s="70"/>
      <c r="AJ70" s="70"/>
      <c r="AK70" s="70"/>
      <c r="AL70" s="70"/>
      <c r="AM70" s="70"/>
      <c r="AN70" s="70"/>
      <c r="AO70" s="70" t="n">
        <f aca="false">AVERAGE(Q70:AB70)</f>
        <v>0.769851299716515</v>
      </c>
      <c r="AP70" s="70" t="n">
        <f aca="false">AVERAGE(AC70:AN70)</f>
        <v>0.981122619078432</v>
      </c>
      <c r="AQ70" s="70" t="n">
        <f aca="false">AVERAGE(K70:M70)</f>
        <v>0.988977887154249</v>
      </c>
      <c r="AR70" s="70" t="n">
        <f aca="false">AVERAGE(N70:P70)</f>
        <v>0.807399126994081</v>
      </c>
      <c r="AS70" s="70" t="n">
        <f aca="false">AVERAGE(Q70:S70)</f>
        <v>0.821506457164415</v>
      </c>
      <c r="AT70" s="70" t="n">
        <f aca="false">AVERAGE(T70:V70)</f>
        <v>0.981235650928719</v>
      </c>
      <c r="AU70" s="70" t="n">
        <f aca="false">AVERAGE(W70:Y70)</f>
        <v>0.682682209248711</v>
      </c>
      <c r="AV70" s="70" t="n">
        <f aca="false">AVERAGE(Z70:AB70)</f>
        <v>0.593980881524214</v>
      </c>
      <c r="AW70" s="70" t="n">
        <f aca="false">AVERAGE(AC70:AE70)</f>
        <v>0.981122619078432</v>
      </c>
    </row>
    <row r="71" customFormat="false" ht="12.75" hidden="false" customHeight="false" outlineLevel="0" collapsed="false">
      <c r="A71" s="69" t="s">
        <v>27</v>
      </c>
      <c r="B71" s="69" t="n">
        <v>2</v>
      </c>
      <c r="C71" s="69" t="n">
        <v>62</v>
      </c>
      <c r="D71" s="70"/>
      <c r="E71" s="70"/>
      <c r="F71" s="70"/>
      <c r="G71" s="70"/>
      <c r="H71" s="70" t="n">
        <f aca="false">(EPCHrsIn!H72+MH)/LinhrsIn!H72</f>
        <v>0.994856825132055</v>
      </c>
      <c r="I71" s="70" t="n">
        <f aca="false">(EPCHrsIn!I72+MH)/LinhrsIn!I72</f>
        <v>0.989232839838493</v>
      </c>
      <c r="J71" s="70" t="n">
        <f aca="false">(EPCHrsIn!J72+MH)/LinhrsIn!J72</f>
        <v>0.97384529771842</v>
      </c>
      <c r="K71" s="70" t="n">
        <f aca="false">(EPCHrsIn!K72+MH)/LinhrsIn!K72</f>
        <v>0.997745208568207</v>
      </c>
      <c r="L71" s="70" t="n">
        <f aca="false">(EPCHrsIn!L72+MH)/LinhrsIn!L72</f>
        <v>0.99145889950222</v>
      </c>
      <c r="M71" s="70" t="n">
        <f aca="false">(EPCHrsIn!M72+MH)/LinhrsIn!M72</f>
        <v>1.00278164116829</v>
      </c>
      <c r="N71" s="70" t="n">
        <f aca="false">(EPCHrsIn!N72+MH)/LinhrsIn!N72</f>
        <v>1.00364225010117</v>
      </c>
      <c r="O71" s="70" t="n">
        <f aca="false">(EPCHrsIn!O72+MH)/LinhrsIn!O72</f>
        <v>0.873732462842061</v>
      </c>
      <c r="P71" s="70" t="n">
        <f aca="false">(EPCHrsIn!P72+MH)/LinhrsIn!P72</f>
        <v>0.931039118161043</v>
      </c>
      <c r="Q71" s="70" t="n">
        <f aca="false">(EPCHrsIn!Q72+MH)/LinhrsIn!Q72</f>
        <v>0.907694380811212</v>
      </c>
      <c r="R71" s="70" t="n">
        <f aca="false">(EPCHrsIn!R72+MH)/LinhrsIn!R72</f>
        <v>0.877630204447098</v>
      </c>
      <c r="S71" s="70" t="n">
        <f aca="false">(EPCHrsIn!S72+MH)/LinhrsIn!S72</f>
        <v>1.00537634408602</v>
      </c>
      <c r="T71" s="70" t="n">
        <f aca="false">(EPCHrsIn!T72+MH)/LinhrsIn!T72</f>
        <v>0.974405341493949</v>
      </c>
      <c r="U71" s="70" t="n">
        <f aca="false">(EPCHrsIn!U72+MH)/LinhrsIn!U72</f>
        <v>0.973383519290227</v>
      </c>
      <c r="V71" s="70" t="n">
        <f aca="false">(EPCHrsIn!V72+MH)/LinhrsIn!V72</f>
        <v>0.977907461442268</v>
      </c>
      <c r="W71" s="70" t="n">
        <v>0.805913978494624</v>
      </c>
      <c r="X71" s="70" t="n">
        <f aca="false">(EPCHrsIn!X72+MH)/LinhrsIn!X72</f>
        <v>1.00324324324324</v>
      </c>
      <c r="Y71" s="70" t="n">
        <f aca="false">IF(LinhrsIn!Y72&gt;4,(EPCHrsIn!Y72+MH)/LinhrsIn!Y72,0)</f>
        <v>1.00405367626503</v>
      </c>
      <c r="Z71" s="70" t="n">
        <f aca="false">IF(LinhrsIn!Z72&gt;4,(EPCHrsIn!Z72+MH)/LinhrsIn!Z72,0)</f>
        <v>0.991071428571429</v>
      </c>
      <c r="AA71" s="70" t="n">
        <f aca="false">IF(LinhrsIn!AA72&gt;4,(EPCHrsIn!AA72+MH)/LinhrsIn!AA72,0)</f>
        <v>0.973325923867741</v>
      </c>
      <c r="AB71" s="70" t="n">
        <f aca="false">IF(LinhrsIn!AB72&gt;4,(EPCHrsIn!AB72+MH)/LinhrsIn!AB72,0)</f>
        <v>1.00282333960742</v>
      </c>
      <c r="AC71" s="70" t="n">
        <f aca="false">IF(LinhrsIn!AC72&gt;4,(EPCHrsIn!AC72+MH)/LinhrsIn!AC72,0)</f>
        <v>1.0045723507262</v>
      </c>
      <c r="AD71" s="70" t="n">
        <f aca="false">IF(LinhrsIn!AD72&gt;4,(EPCHrsIn!AD72+MH)/LinhrsIn!AD72,0)</f>
        <v>0.971150971599402</v>
      </c>
      <c r="AE71" s="70" t="n">
        <f aca="false">IF(LinhrsIn!AE72&gt;4,(EPCHrsIn!AE72+MH)/LinhrsIn!AE72,0)</f>
        <v>0.978604176581405</v>
      </c>
      <c r="AF71" s="70"/>
      <c r="AG71" s="70"/>
      <c r="AH71" s="70"/>
      <c r="AI71" s="70"/>
      <c r="AJ71" s="70"/>
      <c r="AK71" s="70"/>
      <c r="AL71" s="70"/>
      <c r="AM71" s="70"/>
      <c r="AN71" s="70"/>
      <c r="AO71" s="70" t="n">
        <f aca="false">AVERAGE(Q71:AB71)</f>
        <v>0.958069070135022</v>
      </c>
      <c r="AP71" s="70" t="n">
        <f aca="false">AVERAGE(AC71:AN71)</f>
        <v>0.984775832969001</v>
      </c>
      <c r="AQ71" s="70" t="n">
        <f aca="false">AVERAGE(K71:M71)</f>
        <v>0.997328583079572</v>
      </c>
      <c r="AR71" s="70" t="n">
        <f aca="false">AVERAGE(N71:P71)</f>
        <v>0.936137943701426</v>
      </c>
      <c r="AS71" s="70" t="n">
        <f aca="false">AVERAGE(Q71:S71)</f>
        <v>0.930233643114777</v>
      </c>
      <c r="AT71" s="70" t="n">
        <f aca="false">AVERAGE(T71:V71)</f>
        <v>0.975232107408815</v>
      </c>
      <c r="AU71" s="70" t="n">
        <f aca="false">AVERAGE(W71:Y71)</f>
        <v>0.937736966000964</v>
      </c>
      <c r="AV71" s="70" t="n">
        <f aca="false">AVERAGE(Z71:AB71)</f>
        <v>0.98907356401553</v>
      </c>
      <c r="AW71" s="70" t="n">
        <f aca="false">AVERAGE(AC71:AE71)</f>
        <v>0.984775832969001</v>
      </c>
    </row>
    <row r="72" customFormat="false" ht="12.75" hidden="false" customHeight="false" outlineLevel="0" collapsed="false">
      <c r="A72" s="69" t="s">
        <v>27</v>
      </c>
      <c r="B72" s="69" t="n">
        <v>2</v>
      </c>
      <c r="C72" s="69" t="n">
        <v>63</v>
      </c>
      <c r="D72" s="70"/>
      <c r="E72" s="70"/>
      <c r="F72" s="70"/>
      <c r="G72" s="70"/>
      <c r="H72" s="70" t="n">
        <f aca="false">(EPCHrsIn!H73+MH)/LinhrsIn!H73</f>
        <v>0.999722145040289</v>
      </c>
      <c r="I72" s="70" t="n">
        <f aca="false">(EPCHrsIn!I73+MH)/LinhrsIn!I73</f>
        <v>0.945288345207689</v>
      </c>
      <c r="J72" s="70" t="n">
        <f aca="false">(EPCHrsIn!J73+MH)/LinhrsIn!J73</f>
        <v>0.994582580914016</v>
      </c>
      <c r="K72" s="70" t="n">
        <f aca="false">(EPCHrsIn!K73+MH)/LinhrsIn!K73</f>
        <v>0.29616724738676</v>
      </c>
      <c r="L72" s="70" t="n">
        <f aca="false">(EPCHrsIn!L73+MH)/LinhrsIn!L73</f>
        <v>0.820315467283363</v>
      </c>
      <c r="M72" s="70" t="n">
        <f aca="false">(EPCHrsIn!M73+MH)/LinhrsIn!M73</f>
        <v>0.949261221076108</v>
      </c>
      <c r="N72" s="70" t="n">
        <f aca="false">(EPCHrsIn!N73+MH)/LinhrsIn!N73</f>
        <v>0.86774628879892</v>
      </c>
      <c r="O72" s="70" t="n">
        <f aca="false">(EPCHrsIn!O73+MH)/LinhrsIn!O73</f>
        <v>1.00430615363245</v>
      </c>
      <c r="P72" s="70" t="n">
        <f aca="false">(EPCHrsIn!P73+MH)/LinhrsIn!P73</f>
        <v>0.888679752621673</v>
      </c>
      <c r="Q72" s="70" t="n">
        <f aca="false">(EPCHrsIn!Q73+MH)/LinhrsIn!Q73</f>
        <v>1.0002690703619</v>
      </c>
      <c r="R72" s="70" t="n">
        <f aca="false">(EPCHrsIn!R73+MH)/LinhrsIn!R73</f>
        <v>0.983450126733264</v>
      </c>
      <c r="S72" s="70" t="n">
        <f aca="false">(EPCHrsIn!S73+MH)/LinhrsIn!S73</f>
        <v>1.00470430107527</v>
      </c>
      <c r="T72" s="70" t="n">
        <f aca="false">(EPCHrsIn!T73+MH)/LinhrsIn!T73</f>
        <v>0.973805211090985</v>
      </c>
      <c r="U72" s="70" t="n">
        <f aca="false">(EPCHrsIn!U73+MH)/LinhrsIn!U73</f>
        <v>0.994622210271578</v>
      </c>
      <c r="V72" s="70" t="n">
        <f aca="false">(EPCHrsIn!V73+MH)/LinhrsIn!V73</f>
        <v>0.982647635040582</v>
      </c>
      <c r="W72" s="70" t="n">
        <v>0.993145161290323</v>
      </c>
      <c r="X72" s="70" t="n">
        <f aca="false">(EPCHrsIn!X73+MH)/LinhrsIn!X73</f>
        <v>1.00364372469636</v>
      </c>
      <c r="Y72" s="70" t="n">
        <f aca="false">IF(LinhrsIn!Y73&gt;4,(EPCHrsIn!Y73+MH)/LinhrsIn!Y73,0)</f>
        <v>1.00363433044451</v>
      </c>
      <c r="Z72" s="70" t="n">
        <f aca="false">IF(LinhrsIn!Z73&gt;4,(EPCHrsIn!Z73+MH)/LinhrsIn!Z73,0)</f>
        <v>0.985213066272348</v>
      </c>
      <c r="AA72" s="70" t="n">
        <f aca="false">IF(LinhrsIn!AA73&gt;4,(EPCHrsIn!AA73+MH)/LinhrsIn!AA73,0)</f>
        <v>0.983053201833588</v>
      </c>
      <c r="AB72" s="70" t="n">
        <f aca="false">IF(LinhrsIn!AB73&gt;4,(EPCHrsIn!AB73+MH)/LinhrsIn!AB73,0)</f>
        <v>0.987093304651788</v>
      </c>
      <c r="AC72" s="70" t="n">
        <f aca="false">IF(LinhrsIn!AC73&gt;4,(EPCHrsIn!AC73+MH)/LinhrsIn!AC73,0)</f>
        <v>0.98749663888142</v>
      </c>
      <c r="AD72" s="70" t="n">
        <f aca="false">IF(LinhrsIn!AD73&gt;4,(EPCHrsIn!AD73+MH)/LinhrsIn!AD73,0)</f>
        <v>0.980041703902294</v>
      </c>
      <c r="AE72" s="70" t="n">
        <f aca="false">IF(LinhrsIn!AE73&gt;4,(EPCHrsIn!AE73+MH)/LinhrsIn!AE73,0)</f>
        <v>0.981340078018597</v>
      </c>
      <c r="AF72" s="70"/>
      <c r="AG72" s="70"/>
      <c r="AH72" s="70"/>
      <c r="AI72" s="70"/>
      <c r="AJ72" s="70"/>
      <c r="AK72" s="70"/>
      <c r="AL72" s="70"/>
      <c r="AM72" s="70"/>
      <c r="AN72" s="70"/>
      <c r="AO72" s="70" t="n">
        <f aca="false">AVERAGE(Q72:AB72)</f>
        <v>0.991273445313541</v>
      </c>
      <c r="AP72" s="70" t="n">
        <f aca="false">AVERAGE(AC72:AN72)</f>
        <v>0.98295947360077</v>
      </c>
      <c r="AQ72" s="70" t="n">
        <f aca="false">AVERAGE(K72:M72)</f>
        <v>0.68858131191541</v>
      </c>
      <c r="AR72" s="70" t="n">
        <f aca="false">AVERAGE(N72:P72)</f>
        <v>0.920244065017681</v>
      </c>
      <c r="AS72" s="70" t="n">
        <f aca="false">AVERAGE(Q72:S72)</f>
        <v>0.996141166056811</v>
      </c>
      <c r="AT72" s="70" t="n">
        <f aca="false">AVERAGE(T72:V72)</f>
        <v>0.983691685467715</v>
      </c>
      <c r="AU72" s="70" t="n">
        <f aca="false">AVERAGE(W72:Y72)</f>
        <v>1.00014107214373</v>
      </c>
      <c r="AV72" s="70" t="n">
        <f aca="false">AVERAGE(Z72:AB72)</f>
        <v>0.985119857585908</v>
      </c>
      <c r="AW72" s="70" t="n">
        <f aca="false">AVERAGE(AC72:AE72)</f>
        <v>0.98295947360077</v>
      </c>
    </row>
    <row r="73" customFormat="false" ht="12.75" hidden="false" customHeight="false" outlineLevel="0" collapsed="false">
      <c r="A73" s="69" t="s">
        <v>27</v>
      </c>
      <c r="B73" s="69" t="n">
        <v>2</v>
      </c>
      <c r="C73" s="69" t="n">
        <v>64</v>
      </c>
      <c r="D73" s="70"/>
      <c r="E73" s="70"/>
      <c r="F73" s="70"/>
      <c r="G73" s="70"/>
      <c r="H73" s="70" t="n">
        <f aca="false">(EPCHrsIn!H74+MH)/LinhrsIn!H74</f>
        <v>0.945644599303136</v>
      </c>
      <c r="I73" s="70" t="n">
        <f aca="false">(EPCHrsIn!I74+MH)/LinhrsIn!I74</f>
        <v>0.959698423577793</v>
      </c>
      <c r="J73" s="70" t="n">
        <f aca="false">(EPCHrsIn!J74+MH)/LinhrsIn!J74</f>
        <v>1.00125680770842</v>
      </c>
      <c r="K73" s="70" t="n">
        <f aca="false">(EPCHrsIn!K74+MH)/LinhrsIn!K74</f>
        <v>0.985629067245119</v>
      </c>
      <c r="L73" s="70" t="n">
        <f aca="false">(EPCHrsIn!L74+MH)/LinhrsIn!L74</f>
        <v>0.943051230334812</v>
      </c>
      <c r="M73" s="70" t="n">
        <f aca="false">(EPCHrsIn!M74+MH)/LinhrsIn!M74</f>
        <v>1.00417246175243</v>
      </c>
      <c r="N73" s="70" t="n">
        <f aca="false">(EPCHrsIn!N74+MH)/LinhrsIn!N74</f>
        <v>0.984003226240086</v>
      </c>
      <c r="O73" s="70" t="n">
        <f aca="false">(EPCHrsIn!O74+MH)/LinhrsIn!O74</f>
        <v>1.00569523544937</v>
      </c>
      <c r="P73" s="70" t="n">
        <f aca="false">(EPCHrsIn!P74+MH)/LinhrsIn!P74</f>
        <v>0.984540932921092</v>
      </c>
      <c r="Q73" s="70" t="n">
        <f aca="false">(EPCHrsIn!Q74+MH)/LinhrsIn!Q74</f>
        <v>1.00107584722969</v>
      </c>
      <c r="R73" s="70" t="n">
        <f aca="false">(EPCHrsIn!R74+MH)/LinhrsIn!R74</f>
        <v>0.903042959427208</v>
      </c>
      <c r="S73" s="70" t="n">
        <f aca="false">(EPCHrsIn!S74+MH)/LinhrsIn!S74</f>
        <v>0.936032388663968</v>
      </c>
      <c r="T73" s="70" t="n">
        <f aca="false">(EPCHrsIn!T74+MH)/LinhrsIn!T74</f>
        <v>0.980258584735159</v>
      </c>
      <c r="U73" s="70" t="n">
        <f aca="false">(EPCHrsIn!U74+MH)/LinhrsIn!U74</f>
        <v>1.01893028846154</v>
      </c>
      <c r="V73" s="70" t="n">
        <f aca="false">(EPCHrsIn!V74+MH)/LinhrsIn!V74</f>
        <v>0.969010561423013</v>
      </c>
      <c r="W73" s="70" t="n">
        <v>0.993279569892473</v>
      </c>
      <c r="X73" s="70" t="n">
        <f aca="false">(EPCHrsIn!X74+MH)/LinhrsIn!X74</f>
        <v>1.00174848688635</v>
      </c>
      <c r="Y73" s="70" t="n">
        <f aca="false">IF(LinhrsIn!Y74&gt;4,(EPCHrsIn!Y74+MH)/LinhrsIn!Y74,0)</f>
        <v>0.982946603298854</v>
      </c>
      <c r="Z73" s="70" t="n">
        <f aca="false">IF(LinhrsIn!Z74&gt;4,(EPCHrsIn!Z74+MH)/LinhrsIn!Z74,0)</f>
        <v>0.752764388999149</v>
      </c>
      <c r="AA73" s="70" t="n">
        <f aca="false">IF(LinhrsIn!AA74&gt;4,(EPCHrsIn!AA74+MH)/LinhrsIn!AA74,0)</f>
        <v>0.49720910261915</v>
      </c>
      <c r="AB73" s="70" t="n">
        <f aca="false">IF(LinhrsIn!AB74&gt;4,(EPCHrsIn!AB74+MH)/LinhrsIn!AB74,0)</f>
        <v>1.00295778435063</v>
      </c>
      <c r="AC73" s="70" t="n">
        <f aca="false">IF(LinhrsIn!AC74&gt;4,(EPCHrsIn!AC74+MH)/LinhrsIn!AC74,0)</f>
        <v>1.00510752688172</v>
      </c>
      <c r="AD73" s="70" t="n">
        <f aca="false">IF(LinhrsIn!AD74&gt;4,(EPCHrsIn!AD74+MH)/LinhrsIn!AD74,0)</f>
        <v>0.984209742291077</v>
      </c>
      <c r="AE73" s="70" t="n">
        <f aca="false">IF(LinhrsIn!AE74&gt;4,(EPCHrsIn!AE74+MH)/LinhrsIn!AE74,0)</f>
        <v>0.975118685222411</v>
      </c>
      <c r="AF73" s="70"/>
      <c r="AG73" s="70"/>
      <c r="AH73" s="70"/>
      <c r="AI73" s="70"/>
      <c r="AJ73" s="70"/>
      <c r="AK73" s="70"/>
      <c r="AL73" s="70"/>
      <c r="AM73" s="70"/>
      <c r="AN73" s="70"/>
      <c r="AO73" s="70" t="n">
        <f aca="false">AVERAGE(Q73:AB73)</f>
        <v>0.919938047165599</v>
      </c>
      <c r="AP73" s="70" t="n">
        <f aca="false">AVERAGE(AC73:AN73)</f>
        <v>0.988145318131736</v>
      </c>
      <c r="AQ73" s="70" t="n">
        <f aca="false">AVERAGE(K73:M73)</f>
        <v>0.977617586444122</v>
      </c>
      <c r="AR73" s="70" t="n">
        <f aca="false">AVERAGE(N73:P73)</f>
        <v>0.991413131536849</v>
      </c>
      <c r="AS73" s="70" t="n">
        <f aca="false">AVERAGE(Q73:S73)</f>
        <v>0.946717065106956</v>
      </c>
      <c r="AT73" s="70" t="n">
        <f aca="false">AVERAGE(T73:V73)</f>
        <v>0.989399811539903</v>
      </c>
      <c r="AU73" s="70" t="n">
        <f aca="false">AVERAGE(W73:Y73)</f>
        <v>0.992658220025892</v>
      </c>
      <c r="AV73" s="70" t="n">
        <f aca="false">AVERAGE(Z73:AB73)</f>
        <v>0.750977091989644</v>
      </c>
      <c r="AW73" s="70" t="n">
        <f aca="false">AVERAGE(AC73:AE73)</f>
        <v>0.988145318131736</v>
      </c>
    </row>
    <row r="74" customFormat="false" ht="12.75" hidden="false" customHeight="false" outlineLevel="0" collapsed="false">
      <c r="A74" s="69" t="s">
        <v>27</v>
      </c>
      <c r="B74" s="69" t="n">
        <v>2</v>
      </c>
      <c r="C74" s="69" t="n">
        <v>65</v>
      </c>
      <c r="D74" s="70"/>
      <c r="E74" s="70"/>
      <c r="F74" s="70"/>
      <c r="G74" s="70"/>
      <c r="H74" s="70" t="n">
        <f aca="false">(EPCHrsIn!H75+MH)/LinhrsIn!H75</f>
        <v>0.9635655680712</v>
      </c>
      <c r="I74" s="70" t="n">
        <f aca="false">(EPCHrsIn!I75+MH)/LinhrsIn!I75</f>
        <v>0.833288117200217</v>
      </c>
      <c r="J74" s="70" t="n">
        <f aca="false">(EPCHrsIn!J75+MH)/LinhrsIn!J75</f>
        <v>0.806968641114983</v>
      </c>
      <c r="K74" s="70" t="n">
        <f aca="false">(EPCHrsIn!K75+MH)/LinhrsIn!K75</f>
        <v>0.822159013950969</v>
      </c>
      <c r="L74" s="70" t="n">
        <f aca="false">(EPCHrsIn!L75+MH)/LinhrsIn!L75</f>
        <v>0.741316659943526</v>
      </c>
      <c r="M74" s="70" t="n">
        <f aca="false">(EPCHrsIn!M75+MH)/LinhrsIn!M75</f>
        <v>0.876216968011127</v>
      </c>
      <c r="N74" s="70" t="n">
        <f aca="false">(EPCHrsIn!N75+MH)/LinhrsIn!N75</f>
        <v>0.984003226240086</v>
      </c>
      <c r="O74" s="70" t="n">
        <f aca="false">(EPCHrsIn!O75+MH)/LinhrsIn!O75</f>
        <v>0.933462980969579</v>
      </c>
      <c r="P74" s="70" t="n">
        <f aca="false">(EPCHrsIn!P75+MH)/LinhrsIn!P75</f>
        <v>0.552887284841755</v>
      </c>
      <c r="Q74" s="70" t="n">
        <f aca="false">(EPCHrsIn!Q75+MH)/LinhrsIn!Q75</f>
        <v>0.00789577575996842</v>
      </c>
      <c r="R74" s="70" t="n">
        <f aca="false">(EPCHrsIn!R75+MH)/LinhrsIn!R75</f>
        <v>0.649627791563275</v>
      </c>
      <c r="S74" s="70" t="n">
        <f aca="false">(EPCHrsIn!S75+MH)/LinhrsIn!S75</f>
        <v>0.923655913978495</v>
      </c>
      <c r="T74" s="70" t="n">
        <f aca="false">(EPCHrsIn!T75+MH)/LinhrsIn!T75</f>
        <v>0.797276643045713</v>
      </c>
      <c r="U74" s="70" t="n">
        <f aca="false">(EPCHrsIn!U75+MH)/LinhrsIn!U75</f>
        <v>0.852802796074741</v>
      </c>
      <c r="V74" s="70" t="n">
        <f aca="false">(EPCHrsIn!V75+MH)/LinhrsIn!V75</f>
        <v>0.881289963858771</v>
      </c>
      <c r="W74" s="70" t="n">
        <v>0.834408602150538</v>
      </c>
      <c r="X74" s="70" t="n">
        <f aca="false">(EPCHrsIn!X75+MH)/LinhrsIn!X75</f>
        <v>0.866274295099918</v>
      </c>
      <c r="Y74" s="70" t="n">
        <f aca="false">IF(LinhrsIn!Y75&gt;4,(EPCHrsIn!Y75+MH)/LinhrsIn!Y75,0)</f>
        <v>0.870422141459324</v>
      </c>
      <c r="Z74" s="70" t="n">
        <f aca="false">IF(LinhrsIn!Z75&gt;4,(EPCHrsIn!Z75+MH)/LinhrsIn!Z75,0)</f>
        <v>0.977509822517274</v>
      </c>
      <c r="AA74" s="70" t="n">
        <f aca="false">IF(LinhrsIn!AA75&gt;4,(EPCHrsIn!AA75+MH)/LinhrsIn!AA75,0)</f>
        <v>1.00430555555556</v>
      </c>
      <c r="AB74" s="70" t="n">
        <f aca="false">IF(LinhrsIn!AB75&gt;4,(EPCHrsIn!AB75+MH)/LinhrsIn!AB75,0)</f>
        <v>1.00457112126916</v>
      </c>
      <c r="AC74" s="70" t="n">
        <f aca="false">IF(LinhrsIn!AC75&gt;4,(EPCHrsIn!AC75+MH)/LinhrsIn!AC75,0)</f>
        <v>0.983577870507471</v>
      </c>
      <c r="AD74" s="70" t="n">
        <f aca="false">IF(LinhrsIn!AD75&gt;4,(EPCHrsIn!AD75+MH)/LinhrsIn!AD75,0)</f>
        <v>0.987473903966597</v>
      </c>
      <c r="AE74" s="70" t="n">
        <f aca="false">IF(LinhrsIn!AE75&gt;4,(EPCHrsIn!AE75+MH)/LinhrsIn!AE75,0)</f>
        <v>0.88810974609927</v>
      </c>
      <c r="AF74" s="70"/>
      <c r="AG74" s="70"/>
      <c r="AH74" s="70"/>
      <c r="AI74" s="70"/>
      <c r="AJ74" s="70"/>
      <c r="AK74" s="70"/>
      <c r="AL74" s="70"/>
      <c r="AM74" s="70"/>
      <c r="AN74" s="70"/>
      <c r="AO74" s="70" t="n">
        <f aca="false">AVERAGE(Q74:AB74)</f>
        <v>0.805836701861061</v>
      </c>
      <c r="AP74" s="70" t="n">
        <f aca="false">AVERAGE(AC74:AN74)</f>
        <v>0.953053840191113</v>
      </c>
      <c r="AQ74" s="70" t="n">
        <f aca="false">AVERAGE(K74:M74)</f>
        <v>0.813230880635207</v>
      </c>
      <c r="AR74" s="70" t="n">
        <f aca="false">AVERAGE(N74:P74)</f>
        <v>0.82345116401714</v>
      </c>
      <c r="AS74" s="70" t="n">
        <f aca="false">AVERAGE(Q74:S74)</f>
        <v>0.52705982710058</v>
      </c>
      <c r="AT74" s="70" t="n">
        <f aca="false">AVERAGE(T74:V74)</f>
        <v>0.843789800993075</v>
      </c>
      <c r="AU74" s="70" t="n">
        <f aca="false">AVERAGE(W74:Y74)</f>
        <v>0.85703501290326</v>
      </c>
      <c r="AV74" s="70" t="n">
        <f aca="false">AVERAGE(Z74:AB74)</f>
        <v>0.995462166447329</v>
      </c>
      <c r="AW74" s="70" t="n">
        <f aca="false">AVERAGE(AC74:AE74)</f>
        <v>0.953053840191113</v>
      </c>
    </row>
    <row r="75" customFormat="false" ht="12.75" hidden="false" customHeight="false" outlineLevel="0" collapsed="false">
      <c r="A75" s="69" t="s">
        <v>27</v>
      </c>
      <c r="B75" s="69" t="n">
        <v>2</v>
      </c>
      <c r="C75" s="69" t="n">
        <v>66</v>
      </c>
      <c r="D75" s="70"/>
      <c r="E75" s="70"/>
      <c r="F75" s="70"/>
      <c r="G75" s="70"/>
      <c r="H75" s="70" t="n">
        <f aca="false">(EPCHrsIn!H76+MH)/LinhrsIn!H76</f>
        <v>0.947383073496659</v>
      </c>
      <c r="I75" s="70" t="n">
        <f aca="false">(EPCHrsIn!I76+MH)/LinhrsIn!I76</f>
        <v>0.876384520716532</v>
      </c>
      <c r="J75" s="70" t="n">
        <f aca="false">(EPCHrsIn!J76+MH)/LinhrsIn!J76</f>
        <v>0.84206116464181</v>
      </c>
      <c r="K75" s="70" t="n">
        <f aca="false">(EPCHrsIn!K76+MH)/LinhrsIn!K76</f>
        <v>0.975345434841506</v>
      </c>
      <c r="L75" s="70" t="n">
        <f aca="false">(EPCHrsIn!L76+MH)/LinhrsIn!L76</f>
        <v>0.946596665770369</v>
      </c>
      <c r="M75" s="70" t="n">
        <f aca="false">(EPCHrsIn!M76+MH)/LinhrsIn!M76</f>
        <v>0.913769123783032</v>
      </c>
      <c r="N75" s="70" t="n">
        <f aca="false">(EPCHrsIn!N76+MH)/LinhrsIn!N76</f>
        <v>0.89172831203766</v>
      </c>
      <c r="O75" s="70" t="n">
        <f aca="false">(EPCHrsIn!O76+MH)/LinhrsIn!O76</f>
        <v>0.626388888888889</v>
      </c>
      <c r="P75" s="70" t="n">
        <f aca="false">(EPCHrsIn!P76+MH)/LinhrsIn!P76</f>
        <v>0.794864901196397</v>
      </c>
      <c r="Q75" s="70" t="n">
        <f aca="false">(EPCHrsIn!Q76+MH)/LinhrsIn!Q76</f>
        <v>0.69778076664425</v>
      </c>
      <c r="R75" s="70" t="n">
        <f aca="false">(EPCHrsIn!R76+MH)/LinhrsIn!R76</f>
        <v>0.77487692078174</v>
      </c>
      <c r="S75" s="70" t="n">
        <f aca="false">(EPCHrsIn!S76+MH)/LinhrsIn!S76</f>
        <v>0.823766635300444</v>
      </c>
      <c r="T75" s="70" t="n">
        <f aca="false">(EPCHrsIn!T76+MH)/LinhrsIn!T76</f>
        <v>0.835418404225744</v>
      </c>
      <c r="U75" s="70" t="n">
        <f aca="false">(EPCHrsIn!U76+MH)/LinhrsIn!U76</f>
        <v>0.872563516601694</v>
      </c>
      <c r="V75" s="70" t="n">
        <f aca="false">(EPCHrsIn!V76+MH)/LinhrsIn!V76</f>
        <v>0.832962757087271</v>
      </c>
      <c r="W75" s="70" t="n">
        <v>0.962634408602151</v>
      </c>
      <c r="X75" s="70" t="n">
        <f aca="false">(EPCHrsIn!X76+MH)/LinhrsIn!X76</f>
        <v>0.926914778856526</v>
      </c>
      <c r="Y75" s="70" t="n">
        <f aca="false">IF(LinhrsIn!Y76&gt;4,(EPCHrsIn!Y76+MH)/LinhrsIn!Y76,0)</f>
        <v>0.556192339949679</v>
      </c>
      <c r="Z75" s="70" t="n">
        <f aca="false">IF(LinhrsIn!Z76&gt;4,(EPCHrsIn!Z76+MH)/LinhrsIn!Z76,0)</f>
        <v>0.789558665231432</v>
      </c>
      <c r="AA75" s="70" t="n">
        <f aca="false">IF(LinhrsIn!AA76&gt;4,(EPCHrsIn!AA76+MH)/LinhrsIn!AA76,0)</f>
        <v>0.996666666666667</v>
      </c>
      <c r="AB75" s="70" t="n">
        <f aca="false">IF(LinhrsIn!AB76&gt;4,(EPCHrsIn!AB76+MH)/LinhrsIn!AB76,0)</f>
        <v>0.99663842947425</v>
      </c>
      <c r="AC75" s="70" t="n">
        <f aca="false">IF(LinhrsIn!AC76&gt;4,(EPCHrsIn!AC76+MH)/LinhrsIn!AC76,0)</f>
        <v>0.998924731182796</v>
      </c>
      <c r="AD75" s="70" t="n">
        <f aca="false">IF(LinhrsIn!AD76&gt;4,(EPCHrsIn!AD76+MH)/LinhrsIn!AD76,0)</f>
        <v>0.96795827123696</v>
      </c>
      <c r="AE75" s="70" t="n">
        <f aca="false">IF(LinhrsIn!AE76&gt;4,(EPCHrsIn!AE76+MH)/LinhrsIn!AE76,0)</f>
        <v>0.837565430061834</v>
      </c>
      <c r="AF75" s="70"/>
      <c r="AG75" s="70"/>
      <c r="AH75" s="70"/>
      <c r="AI75" s="70"/>
      <c r="AJ75" s="70"/>
      <c r="AK75" s="70"/>
      <c r="AL75" s="70"/>
      <c r="AM75" s="70"/>
      <c r="AN75" s="70"/>
      <c r="AO75" s="70" t="n">
        <f aca="false">AVERAGE(Q75:AB75)</f>
        <v>0.838831190785154</v>
      </c>
      <c r="AP75" s="70" t="n">
        <f aca="false">AVERAGE(AC75:AN75)</f>
        <v>0.93481614416053</v>
      </c>
      <c r="AQ75" s="70" t="n">
        <f aca="false">AVERAGE(K75:M75)</f>
        <v>0.945237074798302</v>
      </c>
      <c r="AR75" s="70" t="n">
        <f aca="false">AVERAGE(N75:P75)</f>
        <v>0.770994034040982</v>
      </c>
      <c r="AS75" s="70" t="n">
        <f aca="false">AVERAGE(Q75:S75)</f>
        <v>0.765474774242144</v>
      </c>
      <c r="AT75" s="70" t="n">
        <f aca="false">AVERAGE(T75:V75)</f>
        <v>0.846981559304903</v>
      </c>
      <c r="AU75" s="70" t="n">
        <f aca="false">AVERAGE(W75:Y75)</f>
        <v>0.815247175802785</v>
      </c>
      <c r="AV75" s="70" t="n">
        <f aca="false">AVERAGE(Z75:AB75)</f>
        <v>0.927621253790783</v>
      </c>
      <c r="AW75" s="70" t="n">
        <f aca="false">AVERAGE(AC75:AE75)</f>
        <v>0.93481614416053</v>
      </c>
    </row>
    <row r="76" customFormat="false" ht="12.75" hidden="false" customHeight="false" outlineLevel="0" collapsed="false">
      <c r="A76" s="69" t="s">
        <v>27</v>
      </c>
      <c r="B76" s="69" t="n">
        <v>2</v>
      </c>
      <c r="C76" s="69" t="n">
        <v>67</v>
      </c>
      <c r="D76" s="70"/>
      <c r="E76" s="70"/>
      <c r="F76" s="70"/>
      <c r="G76" s="70"/>
      <c r="H76" s="70" t="n">
        <f aca="false">(EPCHrsIn!H77+MH)/LinhrsIn!H77</f>
        <v>0.937760489024729</v>
      </c>
      <c r="I76" s="70" t="n">
        <f aca="false">(EPCHrsIn!I77+MH)/LinhrsIn!I77</f>
        <v>0.970829412555451</v>
      </c>
      <c r="J76" s="70" t="n">
        <f aca="false">(EPCHrsIn!J77+MH)/LinhrsIn!J77</f>
        <v>0.986248090012502</v>
      </c>
      <c r="K76" s="70" t="n">
        <f aca="false">(EPCHrsIn!K77+MH)/LinhrsIn!K77</f>
        <v>0.997027830316131</v>
      </c>
      <c r="L76" s="70" t="n">
        <f aca="false">(EPCHrsIn!L77+MH)/LinhrsIn!L77</f>
        <v>0.990914089809089</v>
      </c>
      <c r="M76" s="70" t="n">
        <f aca="false">(EPCHrsIn!M77+MH)/LinhrsIn!M77</f>
        <v>1.00333518621456</v>
      </c>
      <c r="N76" s="146" t="n">
        <f aca="false">(EPCHrsIn!N77+MH)/LinhrsIn!N77</f>
        <v>0.872429089931442</v>
      </c>
      <c r="O76" s="146" t="n">
        <f aca="false">(EPCHrsIn!O77+MH)/LinhrsIn!O77</f>
        <v>1.00277777777778</v>
      </c>
      <c r="P76" s="146" t="n">
        <f aca="false">(EPCHrsIn!P77+MH)/LinhrsIn!P77</f>
        <v>0.97002688172043</v>
      </c>
      <c r="Q76" s="146" t="n">
        <f aca="false">(EPCHrsIn!Q77+MH)/LinhrsIn!Q77</f>
        <v>1.00094136632598</v>
      </c>
      <c r="R76" s="146" t="n">
        <f aca="false">(EPCHrsIn!R77+MH)/LinhrsIn!R77</f>
        <v>0.977327327327327</v>
      </c>
      <c r="S76" s="146" t="n">
        <f aca="false">(EPCHrsIn!S77+MH)/LinhrsIn!S77</f>
        <v>1.00470430107527</v>
      </c>
      <c r="T76" s="146" t="n">
        <f aca="false">(EPCHrsIn!T77+MH)/LinhrsIn!T77</f>
        <v>0.981095357242146</v>
      </c>
      <c r="U76" s="146" t="n">
        <f aca="false">(EPCHrsIn!U77+MH)/LinhrsIn!U77</f>
        <v>0.998118026616481</v>
      </c>
      <c r="V76" s="146" t="n">
        <f aca="false">(EPCHrsIn!V77+MH)/LinhrsIn!V77</f>
        <v>0.994581075448103</v>
      </c>
      <c r="W76" s="70" t="n">
        <v>0.985215053763441</v>
      </c>
      <c r="X76" s="70" t="n">
        <f aca="false">(EPCHrsIn!X77+MH)/LinhrsIn!X77</f>
        <v>0.978539613982994</v>
      </c>
      <c r="Y76" s="70" t="n">
        <f aca="false">IF(LinhrsIn!Y77&gt;4,(EPCHrsIn!Y77+MH)/LinhrsIn!Y77,0)</f>
        <v>0.903216783216783</v>
      </c>
      <c r="Z76" s="70" t="n">
        <f aca="false">IF(LinhrsIn!Z77&gt;4,(EPCHrsIn!Z77+MH)/LinhrsIn!Z77,0)</f>
        <v>0.810792625487821</v>
      </c>
      <c r="AA76" s="70" t="n">
        <f aca="false">IF(LinhrsIn!AA77&gt;4,(EPCHrsIn!AA77+MH)/LinhrsIn!AA77,0)</f>
        <v>0.579108209473538</v>
      </c>
      <c r="AB76" s="70" t="n">
        <f aca="false">IF(LinhrsIn!AB77&gt;4,(EPCHrsIn!AB77+MH)/LinhrsIn!AB77,0)</f>
        <v>0.978088452749025</v>
      </c>
      <c r="AC76" s="70" t="n">
        <f aca="false">IF(LinhrsIn!AC77&gt;4,(EPCHrsIn!AC77+MH)/LinhrsIn!AC77,0)</f>
        <v>1.00470430107527</v>
      </c>
      <c r="AD76" s="70" t="n">
        <f aca="false">IF(LinhrsIn!AD77&gt;4,(EPCHrsIn!AD77+MH)/LinhrsIn!AD77,0)</f>
        <v>0.97493961352657</v>
      </c>
      <c r="AE76" s="70" t="n">
        <f aca="false">IF(LinhrsIn!AE77&gt;4,(EPCHrsIn!AE77+MH)/LinhrsIn!AE77,0)</f>
        <v>0.96582940278103</v>
      </c>
      <c r="AF76" s="70"/>
      <c r="AG76" s="70"/>
      <c r="AH76" s="70"/>
      <c r="AI76" s="70"/>
      <c r="AJ76" s="70"/>
      <c r="AK76" s="70"/>
      <c r="AL76" s="70"/>
      <c r="AM76" s="70"/>
      <c r="AN76" s="70"/>
      <c r="AO76" s="70" t="n">
        <f aca="false">AVERAGE(Q76:AB76)</f>
        <v>0.932644016059076</v>
      </c>
      <c r="AP76" s="70" t="n">
        <f aca="false">AVERAGE(AC76:AN76)</f>
        <v>0.981824439127623</v>
      </c>
      <c r="AQ76" s="70" t="n">
        <f aca="false">AVERAGE(K76:M76)</f>
        <v>0.997092368779928</v>
      </c>
      <c r="AR76" s="70" t="n">
        <f aca="false">AVERAGE(N76:P76)</f>
        <v>0.948411249809883</v>
      </c>
      <c r="AS76" s="70" t="n">
        <f aca="false">AVERAGE(Q76:S76)</f>
        <v>0.994324331576193</v>
      </c>
      <c r="AT76" s="70" t="n">
        <f aca="false">AVERAGE(T76:V76)</f>
        <v>0.99126481976891</v>
      </c>
      <c r="AU76" s="70" t="n">
        <f aca="false">AVERAGE(W76:Y76)</f>
        <v>0.955657150321073</v>
      </c>
      <c r="AV76" s="70" t="n">
        <f aca="false">AVERAGE(Z76:AB76)</f>
        <v>0.789329762570128</v>
      </c>
      <c r="AW76" s="70" t="n">
        <f aca="false">AVERAGE(AC76:AE76)</f>
        <v>0.981824439127623</v>
      </c>
    </row>
    <row r="77" customFormat="false" ht="12.75" hidden="false" customHeight="false" outlineLevel="0" collapsed="false">
      <c r="A77" s="69" t="s">
        <v>27</v>
      </c>
      <c r="B77" s="69" t="n">
        <v>2</v>
      </c>
      <c r="C77" s="69" t="n">
        <v>68</v>
      </c>
      <c r="D77" s="70"/>
      <c r="E77" s="70"/>
      <c r="F77" s="70"/>
      <c r="G77" s="70"/>
      <c r="H77" s="70" t="n">
        <f aca="false">(EPCHrsIn!H78+MH)/LinhrsIn!H78</f>
        <v>1.00194498471798</v>
      </c>
      <c r="I77" s="70" t="n">
        <f aca="false">(EPCHrsIn!I78+MH)/LinhrsIn!I78</f>
        <v>1.00322624008603</v>
      </c>
      <c r="J77" s="70" t="n">
        <f aca="false">(EPCHrsIn!J78+MH)/LinhrsIn!J78</f>
        <v>1.00291707181553</v>
      </c>
      <c r="K77" s="70" t="n">
        <f aca="false">(EPCHrsIn!K78+MH)/LinhrsIn!K78</f>
        <v>1.00229636633797</v>
      </c>
      <c r="L77" s="70" t="n">
        <f aca="false">(EPCHrsIn!L78+MH)/LinhrsIn!L78</f>
        <v>1.00034283409519</v>
      </c>
      <c r="M77" s="70" t="n">
        <f aca="false">(EPCHrsIn!M78+MH)/LinhrsIn!M78</f>
        <v>1.00347463516331</v>
      </c>
      <c r="N77" s="70" t="n">
        <f aca="false">(EPCHrsIn!N78+MH)/LinhrsIn!N78</f>
        <v>1.00282675999462</v>
      </c>
      <c r="O77" s="70" t="n">
        <f aca="false">(EPCHrsIn!O78+MH)/LinhrsIn!O78</f>
        <v>0.694540908459508</v>
      </c>
      <c r="P77" s="70" t="n">
        <f aca="false">(EPCHrsIn!P78+MH)/LinhrsIn!P78</f>
        <v>0.967065465788413</v>
      </c>
      <c r="Q77" s="70" t="n">
        <f aca="false">(EPCHrsIn!Q78+MH)/LinhrsIn!Q78</f>
        <v>1.00013448090371</v>
      </c>
      <c r="R77" s="70" t="n">
        <f aca="false">(EPCHrsIn!R78+MH)/LinhrsIn!R78</f>
        <v>0.940509915014164</v>
      </c>
      <c r="S77" s="70" t="n">
        <f aca="false">(EPCHrsIn!S78+MH)/LinhrsIn!S78</f>
        <v>1.00524193548387</v>
      </c>
      <c r="T77" s="70" t="n">
        <f aca="false">(EPCHrsIn!T78+MH)/LinhrsIn!T78</f>
        <v>0.931703204047218</v>
      </c>
      <c r="U77" s="70" t="n">
        <f aca="false">(EPCHrsIn!U78+MH)/LinhrsIn!U78</f>
        <v>0.984809786261594</v>
      </c>
      <c r="V77" s="70" t="n">
        <f aca="false">(EPCHrsIn!V78+MH)/LinhrsIn!V78</f>
        <v>0.997777160322312</v>
      </c>
      <c r="W77" s="70" t="n">
        <v>0.911559139784946</v>
      </c>
      <c r="X77" s="70" t="n">
        <f aca="false">(EPCHrsIn!X78+MH)/LinhrsIn!X78</f>
        <v>1.00350924551222</v>
      </c>
      <c r="Y77" s="70" t="n">
        <f aca="false">IF(LinhrsIn!Y78&gt;4,(EPCHrsIn!Y78+MH)/LinhrsIn!Y78,0)</f>
        <v>1.00251361541684</v>
      </c>
      <c r="Z77" s="70" t="n">
        <f aca="false">IF(LinhrsIn!Z78&gt;4,(EPCHrsIn!Z78+MH)/LinhrsIn!Z78,0)</f>
        <v>1.00768049155146</v>
      </c>
      <c r="AA77" s="70" t="n">
        <f aca="false">IF(LinhrsIn!AA78&gt;4,(EPCHrsIn!AA78+MH)/LinhrsIn!AA78,0)</f>
        <v>0.999849872391533</v>
      </c>
      <c r="AB77" s="70" t="n">
        <f aca="false">IF(LinhrsIn!AB78&gt;4,(EPCHrsIn!AB78+MH)/LinhrsIn!AB78,0)</f>
        <v>0.990356798457088</v>
      </c>
      <c r="AC77" s="70" t="n">
        <f aca="false">IF(LinhrsIn!AC78&gt;4,(EPCHrsIn!AC78+MH)/LinhrsIn!AC78,0)</f>
        <v>1.00456989247312</v>
      </c>
      <c r="AD77" s="70" t="n">
        <f aca="false">IF(LinhrsIn!AD78&gt;4,(EPCHrsIn!AD78+MH)/LinhrsIn!AD78,0)</f>
        <v>0.9901857164427</v>
      </c>
      <c r="AE77" s="70" t="n">
        <f aca="false">IF(LinhrsIn!AE78&gt;4,(EPCHrsIn!AE78+MH)/LinhrsIn!AE78,0)</f>
        <v>0.979116957158524</v>
      </c>
      <c r="AF77" s="70"/>
      <c r="AG77" s="70"/>
      <c r="AH77" s="70"/>
      <c r="AI77" s="70"/>
      <c r="AJ77" s="70"/>
      <c r="AK77" s="70"/>
      <c r="AL77" s="70"/>
      <c r="AM77" s="70"/>
      <c r="AN77" s="70"/>
      <c r="AO77" s="70" t="n">
        <f aca="false">AVERAGE(Q77:AB77)</f>
        <v>0.981303803762246</v>
      </c>
      <c r="AP77" s="70" t="n">
        <f aca="false">AVERAGE(AC77:AN77)</f>
        <v>0.991290855358114</v>
      </c>
      <c r="AQ77" s="70" t="n">
        <f aca="false">AVERAGE(K77:M77)</f>
        <v>1.00203794519882</v>
      </c>
      <c r="AR77" s="70" t="n">
        <f aca="false">AVERAGE(N77:P77)</f>
        <v>0.888144378080846</v>
      </c>
      <c r="AS77" s="70" t="n">
        <f aca="false">AVERAGE(Q77:S77)</f>
        <v>0.981962110467249</v>
      </c>
      <c r="AT77" s="70" t="n">
        <f aca="false">AVERAGE(T77:V77)</f>
        <v>0.971430050210375</v>
      </c>
      <c r="AU77" s="70" t="n">
        <f aca="false">AVERAGE(W77:Y77)</f>
        <v>0.972527333571334</v>
      </c>
      <c r="AV77" s="70" t="n">
        <f aca="false">AVERAGE(Z77:AB77)</f>
        <v>0.999295720800027</v>
      </c>
      <c r="AW77" s="70" t="n">
        <f aca="false">AVERAGE(AC77:AE77)</f>
        <v>0.991290855358114</v>
      </c>
    </row>
    <row r="78" customFormat="false" ht="12.75" hidden="false" customHeight="false" outlineLevel="0" collapsed="false">
      <c r="A78" s="69" t="s">
        <v>27</v>
      </c>
      <c r="B78" s="69" t="n">
        <v>2</v>
      </c>
      <c r="C78" s="69" t="n">
        <v>69</v>
      </c>
      <c r="D78" s="70"/>
      <c r="E78" s="70"/>
      <c r="F78" s="70"/>
      <c r="G78" s="70"/>
      <c r="H78" s="70" t="n">
        <f aca="false">(EPCHrsIn!H79+MH)/LinhrsIn!H79</f>
        <v>0.99416585636894</v>
      </c>
      <c r="I78" s="70" t="n">
        <f aca="false">(EPCHrsIn!I79+MH)/LinhrsIn!I79</f>
        <v>0.975668772684501</v>
      </c>
      <c r="J78" s="70" t="n">
        <f aca="false">(EPCHrsIn!J79+MH)/LinhrsIn!J79</f>
        <v>0.955688290040283</v>
      </c>
      <c r="K78" s="70" t="n">
        <f aca="false">(EPCHrsIn!K79+MH)/LinhrsIn!K79</f>
        <v>1.00135135135135</v>
      </c>
      <c r="L78" s="70" t="n">
        <f aca="false">(EPCHrsIn!L79+MH)/LinhrsIn!L79</f>
        <v>0.997558020707274</v>
      </c>
      <c r="M78" s="70" t="n">
        <f aca="false">(EPCHrsIn!M79+MH)/LinhrsIn!M79</f>
        <v>1.0047248471373</v>
      </c>
      <c r="N78" s="70" t="n">
        <f aca="false">(EPCHrsIn!N79+MH)/LinhrsIn!N79</f>
        <v>1.00350215517241</v>
      </c>
      <c r="O78" s="70" t="n">
        <f aca="false">(EPCHrsIn!O79+MH)/LinhrsIn!O79</f>
        <v>0.86123072648979</v>
      </c>
      <c r="P78" s="70" t="n">
        <f aca="false">(EPCHrsIn!P79+MH)/LinhrsIn!P79</f>
        <v>0.839989242974318</v>
      </c>
      <c r="Q78" s="70" t="n">
        <f aca="false">(EPCHrsIn!Q79+MH)/LinhrsIn!Q79</f>
        <v>1.00040344271114</v>
      </c>
      <c r="R78" s="70" t="n">
        <f aca="false">(EPCHrsIn!R79+MH)/LinhrsIn!R79</f>
        <v>0.995973154362416</v>
      </c>
      <c r="S78" s="70" t="n">
        <f aca="false">(EPCHrsIn!S79+MH)/LinhrsIn!S79</f>
        <v>1.00470430107527</v>
      </c>
      <c r="T78" s="70" t="n">
        <f aca="false">(EPCHrsIn!T79+MH)/LinhrsIn!T79</f>
        <v>0.901181375955525</v>
      </c>
      <c r="U78" s="70" t="n">
        <f aca="false">(EPCHrsIn!U79+MH)/LinhrsIn!U79</f>
        <v>1.00282296007528</v>
      </c>
      <c r="V78" s="70" t="n">
        <f aca="false">(EPCHrsIn!V79+MH)/LinhrsIn!V79</f>
        <v>0.971372984991662</v>
      </c>
      <c r="W78" s="70" t="n">
        <v>0.993951612903226</v>
      </c>
      <c r="X78" s="70" t="n">
        <f aca="false">(EPCHrsIn!X79+MH)/LinhrsIn!X79</f>
        <v>0.988651715752499</v>
      </c>
      <c r="Y78" s="70" t="n">
        <f aca="false">IF(LinhrsIn!Y79&gt;4,(EPCHrsIn!Y79+MH)/LinhrsIn!Y79,0)</f>
        <v>1.00349113252339</v>
      </c>
      <c r="Z78" s="70" t="n">
        <f aca="false">IF(LinhrsIn!Z79&gt;4,(EPCHrsIn!Z79+MH)/LinhrsIn!Z79,0)</f>
        <v>1.00188399946171</v>
      </c>
      <c r="AA78" s="70" t="n">
        <f aca="false">IF(LinhrsIn!AA79&gt;4,(EPCHrsIn!AA79+MH)/LinhrsIn!AA79,0)</f>
        <v>0.754738015607581</v>
      </c>
      <c r="AB78" s="70" t="n">
        <f aca="false">IF(LinhrsIn!AB79&gt;4,(EPCHrsIn!AB79+MH)/LinhrsIn!AB79,0)</f>
        <v>1.00416778703953</v>
      </c>
      <c r="AC78" s="70" t="n">
        <f aca="false">IF(LinhrsIn!AC79&gt;4,(EPCHrsIn!AC79+MH)/LinhrsIn!AC79,0)</f>
        <v>1.00470430107527</v>
      </c>
      <c r="AD78" s="70" t="n">
        <f aca="false">IF(LinhrsIn!AD79&gt;4,(EPCHrsIn!AD79+MH)/LinhrsIn!AD79,0)</f>
        <v>0.995619996979308</v>
      </c>
      <c r="AE78" s="70" t="n">
        <f aca="false">IF(LinhrsIn!AE79&gt;4,(EPCHrsIn!AE79+MH)/LinhrsIn!AE79,0)</f>
        <v>0.979693186104265</v>
      </c>
      <c r="AF78" s="70"/>
      <c r="AG78" s="70"/>
      <c r="AH78" s="70"/>
      <c r="AI78" s="70"/>
      <c r="AJ78" s="70"/>
      <c r="AK78" s="70"/>
      <c r="AL78" s="70"/>
      <c r="AM78" s="70"/>
      <c r="AN78" s="70"/>
      <c r="AO78" s="70" t="n">
        <f aca="false">AVERAGE(Q78:AB78)</f>
        <v>0.968611873538269</v>
      </c>
      <c r="AP78" s="70" t="n">
        <f aca="false">AVERAGE(AC78:AN78)</f>
        <v>0.993339161386281</v>
      </c>
      <c r="AQ78" s="70" t="n">
        <f aca="false">AVERAGE(K78:M78)</f>
        <v>1.00121140639864</v>
      </c>
      <c r="AR78" s="70" t="n">
        <f aca="false">AVERAGE(N78:P78)</f>
        <v>0.901574041545507</v>
      </c>
      <c r="AS78" s="70" t="n">
        <f aca="false">AVERAGE(Q78:S78)</f>
        <v>1.00036029938294</v>
      </c>
      <c r="AT78" s="70" t="n">
        <f aca="false">AVERAGE(T78:V78)</f>
        <v>0.958459107007489</v>
      </c>
      <c r="AU78" s="70" t="n">
        <f aca="false">AVERAGE(W78:Y78)</f>
        <v>0.995364820393039</v>
      </c>
      <c r="AV78" s="70" t="n">
        <f aca="false">AVERAGE(Z78:AB78)</f>
        <v>0.920263267369607</v>
      </c>
      <c r="AW78" s="70" t="n">
        <f aca="false">AVERAGE(AC78:AE78)</f>
        <v>0.993339161386281</v>
      </c>
    </row>
    <row r="79" customFormat="false" ht="12.75" hidden="false" customHeight="false" outlineLevel="0" collapsed="false">
      <c r="A79" s="69" t="s">
        <v>27</v>
      </c>
      <c r="B79" s="69" t="n">
        <v>2</v>
      </c>
      <c r="C79" s="69" t="n">
        <v>70</v>
      </c>
      <c r="D79" s="70"/>
      <c r="E79" s="70"/>
      <c r="F79" s="70"/>
      <c r="G79" s="70"/>
      <c r="H79" s="70" t="n">
        <f aca="false">(EPCHrsIn!H80+MH)/LinhrsIn!H80</f>
        <v>0.977632675743262</v>
      </c>
      <c r="I79" s="70" t="n">
        <f aca="false">(EPCHrsIn!I80+MH)/LinhrsIn!I80</f>
        <v>0.313889263101172</v>
      </c>
      <c r="J79" s="70" t="n">
        <f aca="false">(EPCHrsIn!J80+MH)/LinhrsIn!J80</f>
        <v>1.00152798999861</v>
      </c>
      <c r="K79" s="70" t="n">
        <f aca="false">(EPCHrsIn!K80+MH)/LinhrsIn!K80</f>
        <v>1.00094556260975</v>
      </c>
      <c r="L79" s="70" t="n">
        <f aca="false">(EPCHrsIn!L80+MH)/LinhrsIn!L80</f>
        <v>0.998611454692122</v>
      </c>
      <c r="M79" s="70" t="n">
        <f aca="false">(EPCHrsIn!M80+MH)/LinhrsIn!M80</f>
        <v>0.993745656706046</v>
      </c>
      <c r="N79" s="70" t="n">
        <f aca="false">(EPCHrsIn!N80+MH)/LinhrsIn!N80</f>
        <v>1.00165107319758</v>
      </c>
      <c r="O79" s="70" t="n">
        <f aca="false">(EPCHrsIn!O80+MH)/LinhrsIn!O80</f>
        <v>0.936111111111111</v>
      </c>
      <c r="P79" s="70" t="n">
        <f aca="false">(EPCHrsIn!P80+MH)/LinhrsIn!P80</f>
        <v>0.80739919634197</v>
      </c>
      <c r="Q79" s="70" t="n">
        <f aca="false">(EPCHrsIn!Q80+MH)/LinhrsIn!Q80</f>
        <v>1.00107599193006</v>
      </c>
      <c r="R79" s="70" t="n">
        <f aca="false">(EPCHrsIn!R80+MH)/LinhrsIn!R80</f>
        <v>1.00238770332786</v>
      </c>
      <c r="S79" s="70" t="n">
        <f aca="false">(EPCHrsIn!S80+MH)/LinhrsIn!S80</f>
        <v>0.993664060393637</v>
      </c>
      <c r="T79" s="70" t="n">
        <f aca="false">(EPCHrsIn!T80+MH)/LinhrsIn!T80</f>
        <v>0.973881633787163</v>
      </c>
      <c r="U79" s="70" t="n">
        <f aca="false">(EPCHrsIn!U80+MH)/LinhrsIn!U80</f>
        <v>0.594670972951151</v>
      </c>
      <c r="V79" s="70" t="n">
        <f aca="false">(EPCHrsIn!V80+MH)/LinhrsIn!V80</f>
        <v>0.313269876819709</v>
      </c>
      <c r="W79" s="70" t="n">
        <v>0</v>
      </c>
      <c r="X79" s="70" t="n">
        <f aca="false">(EPCHrsIn!X80+MH)/LinhrsIn!X80</f>
        <v>0.949331171463316</v>
      </c>
      <c r="Y79" s="70" t="n">
        <f aca="false">IF(LinhrsIn!Y80&gt;4,(EPCHrsIn!Y80+MH)/LinhrsIn!Y80,0)</f>
        <v>1.00279290601871</v>
      </c>
      <c r="Z79" s="70" t="n">
        <f aca="false">IF(LinhrsIn!Z80&gt;4,(EPCHrsIn!Z80+MH)/LinhrsIn!Z80,0)</f>
        <v>1.00295738674553</v>
      </c>
      <c r="AA79" s="70" t="n">
        <f aca="false">IF(LinhrsIn!AA80&gt;4,(EPCHrsIn!AA80+MH)/LinhrsIn!AA80,0)</f>
        <v>0.99763099219621</v>
      </c>
      <c r="AB79" s="70" t="n">
        <f aca="false">IF(LinhrsIn!AB80&gt;4,(EPCHrsIn!AB80+MH)/LinhrsIn!AB80,0)</f>
        <v>0.993680247411591</v>
      </c>
      <c r="AC79" s="70" t="n">
        <f aca="false">IF(LinhrsIn!AC80&gt;4,(EPCHrsIn!AC80+MH)/LinhrsIn!AC80,0)</f>
        <v>1.00470430107527</v>
      </c>
      <c r="AD79" s="70" t="n">
        <f aca="false">IF(LinhrsIn!AD80&gt;4,(EPCHrsIn!AD80+MH)/LinhrsIn!AD80,0)</f>
        <v>0.996977025392987</v>
      </c>
      <c r="AE79" s="70" t="n">
        <f aca="false">IF(LinhrsIn!AE80&gt;4,(EPCHrsIn!AE80+MH)/LinhrsIn!AE80,0)</f>
        <v>0.933811150682134</v>
      </c>
      <c r="AF79" s="70"/>
      <c r="AG79" s="70"/>
      <c r="AH79" s="70"/>
      <c r="AI79" s="70"/>
      <c r="AJ79" s="70"/>
      <c r="AK79" s="70"/>
      <c r="AL79" s="70"/>
      <c r="AM79" s="70"/>
      <c r="AN79" s="70"/>
      <c r="AO79" s="70" t="n">
        <f aca="false">AVERAGE(Q79:AB79)</f>
        <v>0.818778578587078</v>
      </c>
      <c r="AP79" s="70" t="n">
        <f aca="false">AVERAGE(AC79:AN79)</f>
        <v>0.978497492383463</v>
      </c>
      <c r="AQ79" s="70" t="n">
        <f aca="false">AVERAGE(K79:M79)</f>
        <v>0.99776755800264</v>
      </c>
      <c r="AR79" s="70" t="n">
        <f aca="false">AVERAGE(N79:P79)</f>
        <v>0.91505379355022</v>
      </c>
      <c r="AS79" s="70" t="n">
        <f aca="false">AVERAGE(Q79:S79)</f>
        <v>0.999042585217187</v>
      </c>
      <c r="AT79" s="70" t="n">
        <f aca="false">AVERAGE(T79:V79)</f>
        <v>0.627274161186008</v>
      </c>
      <c r="AU79" s="70" t="n">
        <f aca="false">AVERAGE(W79:Y79)</f>
        <v>0.650708025827343</v>
      </c>
      <c r="AV79" s="70" t="n">
        <f aca="false">AVERAGE(Z79:AB79)</f>
        <v>0.998089542117777</v>
      </c>
      <c r="AW79" s="70" t="n">
        <f aca="false">AVERAGE(AC79:AE79)</f>
        <v>0.978497492383463</v>
      </c>
    </row>
    <row r="80" customFormat="false" ht="12.75" hidden="false" customHeight="false" outlineLevel="0" collapsed="false">
      <c r="A80" s="69" t="s">
        <v>27</v>
      </c>
      <c r="B80" s="69" t="n">
        <v>2</v>
      </c>
      <c r="C80" s="69" t="n">
        <v>71</v>
      </c>
      <c r="D80" s="70"/>
      <c r="E80" s="70"/>
      <c r="F80" s="70"/>
      <c r="G80" s="70"/>
      <c r="H80" s="70" t="n">
        <f aca="false">(EPCHrsIn!H81+MH)/LinhrsIn!H81</f>
        <v>1.00126849894292</v>
      </c>
      <c r="I80" s="70" t="n">
        <f aca="false">(EPCHrsIn!I81+MH)/LinhrsIn!I81</f>
        <v>0.974458932652238</v>
      </c>
      <c r="J80" s="70" t="n">
        <f aca="false">(EPCHrsIn!J81+MH)/LinhrsIn!J81</f>
        <v>0.983606557377049</v>
      </c>
      <c r="K80" s="70" t="n">
        <f aca="false">(EPCHrsIn!K81+MH)/LinhrsIn!K81</f>
        <v>1.00203389830508</v>
      </c>
      <c r="L80" s="70" t="n">
        <f aca="false">(EPCHrsIn!L81+MH)/LinhrsIn!L81</f>
        <v>1.00081228990184</v>
      </c>
      <c r="M80" s="70" t="n">
        <f aca="false">(EPCHrsIn!M81+MH)/LinhrsIn!M81</f>
        <v>1.00194552529183</v>
      </c>
      <c r="N80" s="70" t="n">
        <f aca="false">(EPCHrsIn!N81+MH)/LinhrsIn!N81</f>
        <v>1.00027593818985</v>
      </c>
      <c r="O80" s="70" t="n">
        <f aca="false">(EPCHrsIn!O81+MH)/LinhrsIn!O81</f>
        <v>1.00403843475839</v>
      </c>
      <c r="P80" s="70" t="n">
        <f aca="false">(EPCHrsIn!P81+MH)/LinhrsIn!P81</f>
        <v>1.00336066675628</v>
      </c>
      <c r="Q80" s="70" t="n">
        <f aca="false">(EPCHrsIn!Q81+MH)/LinhrsIn!Q81</f>
        <v>0.999865519096288</v>
      </c>
      <c r="R80" s="70" t="n">
        <f aca="false">(EPCHrsIn!R81+MH)/LinhrsIn!R81</f>
        <v>0.985680190930788</v>
      </c>
      <c r="S80" s="70" t="n">
        <f aca="false">(EPCHrsIn!S81+MH)/LinhrsIn!S81</f>
        <v>1.00510752688172</v>
      </c>
      <c r="T80" s="70" t="n">
        <f aca="false">(EPCHrsIn!T81+MH)/LinhrsIn!T81</f>
        <v>0.864406779661017</v>
      </c>
      <c r="U80" s="70" t="n">
        <f aca="false">(EPCHrsIn!U81+MH)/LinhrsIn!U81</f>
        <v>0.998924586637989</v>
      </c>
      <c r="V80" s="70" t="n">
        <f aca="false">(EPCHrsIn!V81+MH)/LinhrsIn!V81</f>
        <v>0.994006133258991</v>
      </c>
      <c r="W80" s="70" t="n">
        <v>0.981317204301075</v>
      </c>
      <c r="X80" s="70" t="n">
        <f aca="false">(EPCHrsIn!X81+MH)/LinhrsIn!X81</f>
        <v>0.99770611253542</v>
      </c>
      <c r="Y80" s="70" t="n">
        <f aca="false">IF(LinhrsIn!Y81&gt;4,(EPCHrsIn!Y81+MH)/LinhrsIn!Y81,0)</f>
        <v>1.00237397011591</v>
      </c>
      <c r="Z80" s="70" t="n">
        <f aca="false">IF(LinhrsIn!Z81&gt;4,(EPCHrsIn!Z81+MH)/LinhrsIn!Z81,0)</f>
        <v>1.00215314224196</v>
      </c>
      <c r="AA80" s="70" t="n">
        <f aca="false">IF(LinhrsIn!AA81&gt;4,(EPCHrsIn!AA81+MH)/LinhrsIn!AA81,0)</f>
        <v>0.96930129184609</v>
      </c>
      <c r="AB80" s="70" t="n">
        <f aca="false">IF(LinhrsIn!AB81&gt;4,(EPCHrsIn!AB81+MH)/LinhrsIn!AB81,0)</f>
        <v>1</v>
      </c>
      <c r="AC80" s="70" t="n">
        <f aca="false">IF(LinhrsIn!AC81&gt;4,(EPCHrsIn!AC81+MH)/LinhrsIn!AC81,0)</f>
        <v>1.00430107526882</v>
      </c>
      <c r="AD80" s="70" t="n">
        <f aca="false">IF(LinhrsIn!AD81&gt;4,(EPCHrsIn!AD81+MH)/LinhrsIn!AD81,0)</f>
        <v>0.992294908596465</v>
      </c>
      <c r="AE80" s="70" t="n">
        <f aca="false">IF(LinhrsIn!AE81&gt;4,(EPCHrsIn!AE81+MH)/LinhrsIn!AE81,0)</f>
        <v>0.978832092089623</v>
      </c>
      <c r="AF80" s="70"/>
      <c r="AG80" s="70"/>
      <c r="AH80" s="70"/>
      <c r="AI80" s="70"/>
      <c r="AJ80" s="70"/>
      <c r="AK80" s="70"/>
      <c r="AL80" s="70"/>
      <c r="AM80" s="70"/>
      <c r="AN80" s="70"/>
      <c r="AO80" s="70" t="n">
        <f aca="false">AVERAGE(Q80:AB80)</f>
        <v>0.983403538125604</v>
      </c>
      <c r="AP80" s="70" t="n">
        <f aca="false">AVERAGE(AC80:AN80)</f>
        <v>0.991809358651635</v>
      </c>
      <c r="AQ80" s="70" t="n">
        <f aca="false">AVERAGE(K80:M80)</f>
        <v>1.00159723783292</v>
      </c>
      <c r="AR80" s="70" t="n">
        <f aca="false">AVERAGE(N80:P80)</f>
        <v>1.00255834656817</v>
      </c>
      <c r="AS80" s="70" t="n">
        <f aca="false">AVERAGE(Q80:S80)</f>
        <v>0.996884412302932</v>
      </c>
      <c r="AT80" s="70" t="n">
        <f aca="false">AVERAGE(T80:V80)</f>
        <v>0.952445833185999</v>
      </c>
      <c r="AU80" s="70" t="n">
        <f aca="false">AVERAGE(W80:Y80)</f>
        <v>0.9937990956508</v>
      </c>
      <c r="AV80" s="70" t="n">
        <f aca="false">AVERAGE(Z80:AB80)</f>
        <v>0.990484811362683</v>
      </c>
      <c r="AW80" s="70" t="n">
        <f aca="false">AVERAGE(AC80:AE80)</f>
        <v>0.991809358651635</v>
      </c>
    </row>
    <row r="81" customFormat="false" ht="12.75" hidden="false" customHeight="false" outlineLevel="0" collapsed="false">
      <c r="A81" s="69" t="s">
        <v>27</v>
      </c>
      <c r="B81" s="69" t="n">
        <v>2</v>
      </c>
      <c r="C81" s="69" t="n">
        <v>72</v>
      </c>
      <c r="D81" s="70"/>
      <c r="E81" s="70"/>
      <c r="F81" s="70"/>
      <c r="G81" s="70"/>
      <c r="H81" s="70" t="n">
        <f aca="false">(EPCHrsIn!H82+MH)/LinhrsIn!H82</f>
        <v>0.98791330925257</v>
      </c>
      <c r="I81" s="70" t="n">
        <f aca="false">(EPCHrsIn!I82+MH)/LinhrsIn!I82</f>
        <v>0.979432719451539</v>
      </c>
      <c r="J81" s="70" t="n">
        <f aca="false">(EPCHrsIn!J82+MH)/LinhrsIn!J82</f>
        <v>0.98638510697416</v>
      </c>
      <c r="K81" s="70" t="n">
        <f aca="false">(EPCHrsIn!K82+MH)/LinhrsIn!K82</f>
        <v>0.0963205548063957</v>
      </c>
      <c r="L81" s="70" t="n">
        <f aca="false">(EPCHrsIn!L82+MH)/LinhrsIn!L82</f>
        <v>0.863044701763835</v>
      </c>
      <c r="M81" s="70" t="n">
        <f aca="false">(EPCHrsIn!M82+MH)/LinhrsIn!M82</f>
        <v>0.931849791376912</v>
      </c>
      <c r="N81" s="70" t="n">
        <f aca="false">(EPCHrsIn!N82+MH)/LinhrsIn!N82</f>
        <v>1.00390782913354</v>
      </c>
      <c r="O81" s="70" t="n">
        <f aca="false">(EPCHrsIn!O82+MH)/LinhrsIn!O82</f>
        <v>1.00555555555556</v>
      </c>
      <c r="P81" s="70" t="n">
        <f aca="false">(EPCHrsIn!P82+MH)/LinhrsIn!P82</f>
        <v>0.609251042086863</v>
      </c>
      <c r="Q81" s="70" t="n">
        <f aca="false">(EPCHrsIn!Q82+MH)/LinhrsIn!Q82</f>
        <v>0.0505747126436782</v>
      </c>
      <c r="R81" s="70" t="n">
        <f aca="false">(EPCHrsIn!R82+MH)/LinhrsIn!R82</f>
        <v>0.833062330623306</v>
      </c>
      <c r="S81" s="70" t="n">
        <f aca="false">(EPCHrsIn!S82+MH)/LinhrsIn!S82</f>
        <v>0.894163528778913</v>
      </c>
      <c r="T81" s="70" t="n">
        <f aca="false">(EPCHrsIn!T82+MH)/LinhrsIn!T82</f>
        <v>0.950257051549257</v>
      </c>
      <c r="U81" s="70" t="n">
        <f aca="false">(EPCHrsIn!U82+MH)/LinhrsIn!U82</f>
        <v>1</v>
      </c>
      <c r="V81" s="70" t="n">
        <f aca="false">(EPCHrsIn!V82+MH)/LinhrsIn!V82</f>
        <v>0.97178596247394</v>
      </c>
      <c r="W81" s="70" t="n">
        <v>0.962634408602151</v>
      </c>
      <c r="X81" s="70" t="n">
        <f aca="false">(EPCHrsIn!X82+MH)/LinhrsIn!X82</f>
        <v>0.989885367498314</v>
      </c>
      <c r="Y81" s="70" t="n">
        <f aca="false">IF(LinhrsIn!Y82&gt;4,(EPCHrsIn!Y82+MH)/LinhrsIn!Y82,0)</f>
        <v>1.00377411238468</v>
      </c>
      <c r="Z81" s="70" t="n">
        <f aca="false">IF(LinhrsIn!Z82&gt;4,(EPCHrsIn!Z82+MH)/LinhrsIn!Z82,0)</f>
        <v>0.992606533136174</v>
      </c>
      <c r="AA81" s="70" t="n">
        <f aca="false">IF(LinhrsIn!AA82&gt;4,(EPCHrsIn!AA82+MH)/LinhrsIn!AA82,0)</f>
        <v>0.976246700930685</v>
      </c>
      <c r="AB81" s="70" t="n">
        <f aca="false">IF(LinhrsIn!AB82&gt;4,(EPCHrsIn!AB82+MH)/LinhrsIn!AB82,0)</f>
        <v>1.00430223178274</v>
      </c>
      <c r="AC81" s="70" t="n">
        <f aca="false">IF(LinhrsIn!AC82&gt;4,(EPCHrsIn!AC82+MH)/LinhrsIn!AC82,0)</f>
        <v>0.997983870967742</v>
      </c>
      <c r="AD81" s="70" t="n">
        <f aca="false">IF(LinhrsIn!AD82&gt;4,(EPCHrsIn!AD82+MH)/LinhrsIn!AD82,0)</f>
        <v>0.9932785660941</v>
      </c>
      <c r="AE81" s="70" t="n">
        <f aca="false">IF(LinhrsIn!AE82&gt;4,(EPCHrsIn!AE82+MH)/LinhrsIn!AE82,0)</f>
        <v>0.977840713577496</v>
      </c>
      <c r="AF81" s="70"/>
      <c r="AG81" s="70"/>
      <c r="AH81" s="70"/>
      <c r="AI81" s="70"/>
      <c r="AJ81" s="70"/>
      <c r="AK81" s="70"/>
      <c r="AL81" s="70"/>
      <c r="AM81" s="70"/>
      <c r="AN81" s="70"/>
      <c r="AO81" s="70" t="n">
        <f aca="false">AVERAGE(Q81:AB81)</f>
        <v>0.88577441170032</v>
      </c>
      <c r="AP81" s="70" t="n">
        <f aca="false">AVERAGE(AC81:AN81)</f>
        <v>0.989701050213113</v>
      </c>
      <c r="AQ81" s="70" t="n">
        <f aca="false">AVERAGE(K81:M81)</f>
        <v>0.630405015982381</v>
      </c>
      <c r="AR81" s="70" t="n">
        <f aca="false">AVERAGE(N81:P81)</f>
        <v>0.872904808925319</v>
      </c>
      <c r="AS81" s="70" t="n">
        <f aca="false">AVERAGE(Q81:S81)</f>
        <v>0.592600190681966</v>
      </c>
      <c r="AT81" s="70" t="n">
        <f aca="false">AVERAGE(T81:V81)</f>
        <v>0.974014338007732</v>
      </c>
      <c r="AU81" s="70" t="n">
        <f aca="false">AVERAGE(W81:Y81)</f>
        <v>0.985431296161715</v>
      </c>
      <c r="AV81" s="70" t="n">
        <f aca="false">AVERAGE(Z81:AB81)</f>
        <v>0.991051821949866</v>
      </c>
      <c r="AW81" s="70" t="n">
        <f aca="false">AVERAGE(AC81:AE81)</f>
        <v>0.989701050213113</v>
      </c>
    </row>
    <row r="82" customFormat="false" ht="12.75" hidden="false" customHeight="false" outlineLevel="0" collapsed="false">
      <c r="A82" s="69" t="s">
        <v>27</v>
      </c>
      <c r="B82" s="69" t="n">
        <v>2</v>
      </c>
      <c r="C82" s="69" t="n">
        <v>73</v>
      </c>
      <c r="D82" s="70"/>
      <c r="E82" s="70"/>
      <c r="F82" s="70"/>
      <c r="G82" s="70"/>
      <c r="H82" s="70" t="n">
        <f aca="false">(EPCHrsIn!H83+MH)/LinhrsIn!H83</f>
        <v>0.984155663655316</v>
      </c>
      <c r="I82" s="70" t="n">
        <f aca="false">(EPCHrsIn!I83+MH)/LinhrsIn!I83</f>
        <v>0.939035980991175</v>
      </c>
      <c r="J82" s="70" t="n">
        <f aca="false">(EPCHrsIn!J83+MH)/LinhrsIn!J83</f>
        <v>0.991793017109473</v>
      </c>
      <c r="K82" s="70" t="n">
        <f aca="false">(EPCHrsIn!K83+MH)/LinhrsIn!K83</f>
        <v>0.996339975599837</v>
      </c>
      <c r="L82" s="70" t="n">
        <f aca="false">(EPCHrsIn!L83+MH)/LinhrsIn!L83</f>
        <v>0.996979318734793</v>
      </c>
      <c r="M82" s="70" t="n">
        <f aca="false">(EPCHrsIn!M83+MH)/LinhrsIn!M83</f>
        <v>0.993045897079277</v>
      </c>
      <c r="N82" s="70" t="n">
        <f aca="false">(EPCHrsIn!N83+MH)/LinhrsIn!N83</f>
        <v>1.00274130717068</v>
      </c>
      <c r="O82" s="70" t="n">
        <f aca="false">(EPCHrsIn!O83+MH)/LinhrsIn!O83</f>
        <v>0.944575635504931</v>
      </c>
      <c r="P82" s="70" t="n">
        <f aca="false">(EPCHrsIn!P83+MH)/LinhrsIn!P83</f>
        <v>0.856029036160774</v>
      </c>
      <c r="Q82" s="70" t="n">
        <f aca="false">(EPCHrsIn!Q83+MH)/LinhrsIn!Q83</f>
        <v>0.951586874663798</v>
      </c>
      <c r="R82" s="70" t="n">
        <f aca="false">(EPCHrsIn!R83+MH)/LinhrsIn!R83</f>
        <v>0.662391887861616</v>
      </c>
      <c r="S82" s="70" t="n">
        <f aca="false">(EPCHrsIn!S83+MH)/LinhrsIn!S83</f>
        <v>1.00456989247312</v>
      </c>
      <c r="T82" s="70" t="n">
        <f aca="false">(EPCHrsIn!T83+MH)/LinhrsIn!T83</f>
        <v>0.340190316260845</v>
      </c>
      <c r="U82" s="70" t="n">
        <f aca="false">(EPCHrsIn!U83+MH)/LinhrsIn!U83</f>
        <v>0.425791115733175</v>
      </c>
      <c r="V82" s="70" t="n">
        <f aca="false">(EPCHrsIn!V83+MH)/LinhrsIn!V83</f>
        <v>0.989301097679589</v>
      </c>
      <c r="W82" s="70" t="n">
        <v>0.994354838709677</v>
      </c>
      <c r="X82" s="70" t="n">
        <f aca="false">(EPCHrsIn!X83+MH)/LinhrsIn!X83</f>
        <v>0.997167902899528</v>
      </c>
      <c r="Y82" s="70" t="n">
        <f aca="false">IF(LinhrsIn!Y83&gt;4,(EPCHrsIn!Y83+MH)/LinhrsIn!Y83,0)</f>
        <v>0.993286713286713</v>
      </c>
      <c r="Z82" s="70" t="n">
        <f aca="false">IF(LinhrsIn!Z83&gt;4,(EPCHrsIn!Z83+MH)/LinhrsIn!Z83,0)</f>
        <v>1.00107541336201</v>
      </c>
      <c r="AA82" s="70" t="n">
        <f aca="false">IF(LinhrsIn!AA83&gt;4,(EPCHrsIn!AA83+MH)/LinhrsIn!AA83,0)</f>
        <v>0.982358660925129</v>
      </c>
      <c r="AB82" s="70" t="n">
        <f aca="false">IF(LinhrsIn!AB83&gt;4,(EPCHrsIn!AB83+MH)/LinhrsIn!AB83,0)</f>
        <v>0.982387738639419</v>
      </c>
      <c r="AC82" s="70" t="n">
        <f aca="false">IF(LinhrsIn!AC83&gt;4,(EPCHrsIn!AC83+MH)/LinhrsIn!AC83,0)</f>
        <v>1.00147849462366</v>
      </c>
      <c r="AD82" s="70" t="n">
        <f aca="false">IF(LinhrsIn!AD83&gt;4,(EPCHrsIn!AD83+MH)/LinhrsIn!AD83,0)</f>
        <v>0.984956806672624</v>
      </c>
      <c r="AE82" s="70" t="n">
        <f aca="false">IF(LinhrsIn!AE83&gt;4,(EPCHrsIn!AE83+MH)/LinhrsIn!AE83,0)</f>
        <v>0.983620976756609</v>
      </c>
      <c r="AF82" s="70"/>
      <c r="AG82" s="70"/>
      <c r="AH82" s="70"/>
      <c r="AI82" s="70"/>
      <c r="AJ82" s="70"/>
      <c r="AK82" s="70"/>
      <c r="AL82" s="70"/>
      <c r="AM82" s="70"/>
      <c r="AN82" s="70"/>
      <c r="AO82" s="70" t="n">
        <f aca="false">AVERAGE(Q82:AB82)</f>
        <v>0.860371871041218</v>
      </c>
      <c r="AP82" s="70" t="n">
        <f aca="false">AVERAGE(AC82:AN82)</f>
        <v>0.990018759350963</v>
      </c>
      <c r="AQ82" s="70" t="n">
        <f aca="false">AVERAGE(K82:M82)</f>
        <v>0.995455063804636</v>
      </c>
      <c r="AR82" s="70" t="n">
        <f aca="false">AVERAGE(N82:P82)</f>
        <v>0.934448659612129</v>
      </c>
      <c r="AS82" s="70" t="n">
        <f aca="false">AVERAGE(Q82:S82)</f>
        <v>0.872849551666178</v>
      </c>
      <c r="AT82" s="70" t="n">
        <f aca="false">AVERAGE(T82:V82)</f>
        <v>0.58509417655787</v>
      </c>
      <c r="AU82" s="70" t="n">
        <f aca="false">AVERAGE(W82:Y82)</f>
        <v>0.994936484965306</v>
      </c>
      <c r="AV82" s="70" t="n">
        <f aca="false">AVERAGE(Z82:AB82)</f>
        <v>0.98860727097552</v>
      </c>
      <c r="AW82" s="70" t="n">
        <f aca="false">AVERAGE(AC82:AE82)</f>
        <v>0.990018759350963</v>
      </c>
    </row>
    <row r="83" customFormat="false" ht="12.75" hidden="false" customHeight="false" outlineLevel="0" collapsed="false">
      <c r="A83" s="69" t="s">
        <v>27</v>
      </c>
      <c r="B83" s="69" t="n">
        <v>2</v>
      </c>
      <c r="C83" s="69" t="n">
        <v>74</v>
      </c>
      <c r="D83" s="70"/>
      <c r="E83" s="70"/>
      <c r="F83" s="70"/>
      <c r="G83" s="70"/>
      <c r="H83" s="70" t="n">
        <f aca="false">(EPCHrsIn!H84+MH)/LinhrsIn!H84</f>
        <v>0.994581828285635</v>
      </c>
      <c r="I83" s="70" t="n">
        <f aca="false">(EPCHrsIn!I84+MH)/LinhrsIn!I84</f>
        <v>0.983868799569835</v>
      </c>
      <c r="J83" s="70" t="n">
        <f aca="false">(EPCHrsIn!J84+MH)/LinhrsIn!J84</f>
        <v>0.952050034746352</v>
      </c>
      <c r="K83" s="70" t="n">
        <f aca="false">(EPCHrsIn!K84+MH)/LinhrsIn!K84</f>
        <v>0.995065789473684</v>
      </c>
      <c r="L83" s="70" t="n">
        <f aca="false">(EPCHrsIn!L84+MH)/LinhrsIn!L84</f>
        <v>0.80269496812695</v>
      </c>
      <c r="M83" s="70" t="n">
        <f aca="false">(EPCHrsIn!M84+MH)/LinhrsIn!M84</f>
        <v>1.00417246175243</v>
      </c>
      <c r="N83" s="70" t="n">
        <f aca="false">(EPCHrsIn!N84+MH)/LinhrsIn!N84</f>
        <v>1.00337154416723</v>
      </c>
      <c r="O83" s="70" t="n">
        <f aca="false">(EPCHrsIn!O84+MH)/LinhrsIn!O84</f>
        <v>0.941797471871093</v>
      </c>
      <c r="P83" s="70" t="n">
        <f aca="false">(EPCHrsIn!P84+MH)/LinhrsIn!P84</f>
        <v>0.97997311827957</v>
      </c>
      <c r="Q83" s="70" t="n">
        <f aca="false">(EPCHrsIn!Q84+MH)/LinhrsIn!Q84</f>
        <v>0.99671412924425</v>
      </c>
      <c r="R83" s="70" t="n">
        <f aca="false">(EPCHrsIn!R84+MH)/LinhrsIn!R84</f>
        <v>0.96044776119403</v>
      </c>
      <c r="S83" s="70" t="n">
        <f aca="false">(EPCHrsIn!S84+MH)/LinhrsIn!S84</f>
        <v>1.00456989247312</v>
      </c>
      <c r="T83" s="70" t="n">
        <f aca="false">(EPCHrsIn!T84+MH)/LinhrsIn!T84</f>
        <v>0.966203059805285</v>
      </c>
      <c r="U83" s="70" t="n">
        <f aca="false">(EPCHrsIn!U84+MH)/LinhrsIn!U84</f>
        <v>1.00147869337277</v>
      </c>
      <c r="V83" s="70" t="n">
        <f aca="false">(EPCHrsIn!V84+MH)/LinhrsIn!V84</f>
        <v>0.996106243916006</v>
      </c>
      <c r="W83" s="70" t="n">
        <v>0.965322580645161</v>
      </c>
      <c r="X83" s="70" t="n">
        <f aca="false">(EPCHrsIn!X84+MH)/LinhrsIn!X84</f>
        <v>0.996763754045308</v>
      </c>
      <c r="Y83" s="70" t="n">
        <f aca="false">IF(LinhrsIn!Y84&gt;4,(EPCHrsIn!Y84+MH)/LinhrsIn!Y84,0)</f>
        <v>0.969523276946736</v>
      </c>
      <c r="Z83" s="70" t="n">
        <f aca="false">IF(LinhrsIn!Z84&gt;4,(EPCHrsIn!Z84+MH)/LinhrsIn!Z84,0)</f>
        <v>0.988431530804412</v>
      </c>
      <c r="AA83" s="70" t="n">
        <f aca="false">IF(LinhrsIn!AA84&gt;4,(EPCHrsIn!AA84+MH)/LinhrsIn!AA84,0)</f>
        <v>0.995136862581631</v>
      </c>
      <c r="AB83" s="70" t="n">
        <f aca="false">IF(LinhrsIn!AB84&gt;4,(EPCHrsIn!AB84+MH)/LinhrsIn!AB84,0)</f>
        <v>0.98570850748281</v>
      </c>
      <c r="AC83" s="70" t="n">
        <f aca="false">IF(LinhrsIn!AC84&gt;4,(EPCHrsIn!AC84+MH)/LinhrsIn!AC84,0)</f>
        <v>0.996102150537634</v>
      </c>
      <c r="AD83" s="70" t="n">
        <f aca="false">IF(LinhrsIn!AD84&gt;4,(EPCHrsIn!AD84+MH)/LinhrsIn!AD84,0)</f>
        <v>0.964993296588709</v>
      </c>
      <c r="AE83" s="70" t="n">
        <f aca="false">IF(LinhrsIn!AE84&gt;4,(EPCHrsIn!AE84+MH)/LinhrsIn!AE84,0)</f>
        <v>0.97478860874859</v>
      </c>
      <c r="AF83" s="70"/>
      <c r="AG83" s="70"/>
      <c r="AH83" s="70"/>
      <c r="AI83" s="70"/>
      <c r="AJ83" s="70"/>
      <c r="AK83" s="70"/>
      <c r="AL83" s="70"/>
      <c r="AM83" s="70"/>
      <c r="AN83" s="70"/>
      <c r="AO83" s="70" t="n">
        <f aca="false">AVERAGE(Q83:AB83)</f>
        <v>0.985533857709293</v>
      </c>
      <c r="AP83" s="70" t="n">
        <f aca="false">AVERAGE(AC83:AN83)</f>
        <v>0.978628018624978</v>
      </c>
      <c r="AQ83" s="70" t="n">
        <f aca="false">AVERAGE(K83:M83)</f>
        <v>0.933977739784356</v>
      </c>
      <c r="AR83" s="70" t="n">
        <f aca="false">AVERAGE(N83:P83)</f>
        <v>0.975047378105964</v>
      </c>
      <c r="AS83" s="70" t="n">
        <f aca="false">AVERAGE(Q83:S83)</f>
        <v>0.987243927637133</v>
      </c>
      <c r="AT83" s="70" t="n">
        <f aca="false">AVERAGE(T83:V83)</f>
        <v>0.987929332364686</v>
      </c>
      <c r="AU83" s="70" t="n">
        <f aca="false">AVERAGE(W83:Y83)</f>
        <v>0.977203203879068</v>
      </c>
      <c r="AV83" s="70" t="n">
        <f aca="false">AVERAGE(Z83:AB83)</f>
        <v>0.989758966956284</v>
      </c>
      <c r="AW83" s="70" t="n">
        <f aca="false">AVERAGE(AC83:AE83)</f>
        <v>0.978628018624978</v>
      </c>
    </row>
    <row r="84" customFormat="false" ht="12.75" hidden="false" customHeight="false" outlineLevel="0" collapsed="false">
      <c r="A84" s="69" t="s">
        <v>27</v>
      </c>
      <c r="B84" s="69" t="n">
        <v>2</v>
      </c>
      <c r="C84" s="69" t="n">
        <v>75</v>
      </c>
      <c r="D84" s="70"/>
      <c r="E84" s="70"/>
      <c r="F84" s="70"/>
      <c r="G84" s="70"/>
      <c r="H84" s="70" t="n">
        <f aca="false">(EPCHrsIn!H85+MH)/LinhrsIn!H85</f>
        <v>0.745588439627623</v>
      </c>
      <c r="I84" s="70" t="n">
        <f aca="false">(EPCHrsIn!I85+MH)/LinhrsIn!I85</f>
        <v>0.891295573792547</v>
      </c>
      <c r="J84" s="70" t="n">
        <f aca="false">(EPCHrsIn!J85+MH)/LinhrsIn!J85</f>
        <v>1.00277777777778</v>
      </c>
      <c r="K84" s="70" t="n">
        <f aca="false">(EPCHrsIn!K85+MH)/LinhrsIn!K85</f>
        <v>0.96096503117376</v>
      </c>
      <c r="L84" s="70" t="n">
        <f aca="false">(EPCHrsIn!L85+MH)/LinhrsIn!L85</f>
        <v>0.948225636878286</v>
      </c>
      <c r="M84" s="70" t="n">
        <f aca="false">(EPCHrsIn!M85+MH)/LinhrsIn!M85</f>
        <v>1.00403281880128</v>
      </c>
      <c r="N84" s="70" t="n">
        <f aca="false">(EPCHrsIn!N85+MH)/LinhrsIn!N85</f>
        <v>1.00443727309399</v>
      </c>
      <c r="O84" s="70" t="n">
        <f aca="false">(EPCHrsIn!O85+MH)/LinhrsIn!O85</f>
        <v>1.00569523544937</v>
      </c>
      <c r="P84" s="70" t="n">
        <f aca="false">(EPCHrsIn!P85+MH)/LinhrsIn!P85</f>
        <v>0.998118026616481</v>
      </c>
      <c r="Q84" s="70" t="n">
        <f aca="false">(EPCHrsIn!Q85+MH)/LinhrsIn!Q85</f>
        <v>1.00121032813341</v>
      </c>
      <c r="R84" s="70" t="n">
        <f aca="false">(EPCHrsIn!R85+MH)/LinhrsIn!R85</f>
        <v>1.00268496420048</v>
      </c>
      <c r="S84" s="70" t="n">
        <f aca="false">(EPCHrsIn!S85+MH)/LinhrsIn!S85</f>
        <v>0.964645785723888</v>
      </c>
      <c r="T84" s="70" t="n">
        <f aca="false">(EPCHrsIn!T85+MH)/LinhrsIn!T85</f>
        <v>0.795508439112847</v>
      </c>
      <c r="U84" s="70" t="n">
        <f aca="false">(EPCHrsIn!U85+MH)/LinhrsIn!U85</f>
        <v>0.980233965308592</v>
      </c>
      <c r="V84" s="70" t="n">
        <f aca="false">(EPCHrsIn!V85+MH)/LinhrsIn!V85</f>
        <v>0.990637227501397</v>
      </c>
      <c r="W84" s="70" t="n">
        <v>0.992204301075269</v>
      </c>
      <c r="X84" s="70" t="n">
        <f aca="false">(EPCHrsIn!X85+MH)/LinhrsIn!X85</f>
        <v>1.00296695886716</v>
      </c>
      <c r="Y84" s="70" t="n">
        <f aca="false">IF(LinhrsIn!Y85&gt;4,(EPCHrsIn!Y85+MH)/LinhrsIn!Y85,0)</f>
        <v>0.99622588761532</v>
      </c>
      <c r="Z84" s="70" t="n">
        <f aca="false">IF(LinhrsIn!Z85&gt;4,(EPCHrsIn!Z85+MH)/LinhrsIn!Z85,0)</f>
        <v>1.00067213335126</v>
      </c>
      <c r="AA84" s="70" t="n">
        <f aca="false">IF(LinhrsIn!AA85&gt;4,(EPCHrsIn!AA85+MH)/LinhrsIn!AA85,0)</f>
        <v>0.975829976385609</v>
      </c>
      <c r="AB84" s="70" t="n">
        <f aca="false">IF(LinhrsIn!AB85&gt;4,(EPCHrsIn!AB85+MH)/LinhrsIn!AB85,0)</f>
        <v>0.988434642280796</v>
      </c>
      <c r="AC84" s="70" t="n">
        <f aca="false">IF(LinhrsIn!AC85&gt;4,(EPCHrsIn!AC85+MH)/LinhrsIn!AC85,0)</f>
        <v>1.00470430107527</v>
      </c>
      <c r="AD84" s="70" t="n">
        <f aca="false">IF(LinhrsIn!AD85&gt;4,(EPCHrsIn!AD85+MH)/LinhrsIn!AD85,0)</f>
        <v>0.980772097182889</v>
      </c>
      <c r="AE84" s="70" t="n">
        <f aca="false">IF(LinhrsIn!AE85&gt;4,(EPCHrsIn!AE85+MH)/LinhrsIn!AE85,0)</f>
        <v>0.970805205483706</v>
      </c>
      <c r="AF84" s="70"/>
      <c r="AG84" s="70"/>
      <c r="AH84" s="70"/>
      <c r="AI84" s="70"/>
      <c r="AJ84" s="70"/>
      <c r="AK84" s="70"/>
      <c r="AL84" s="70"/>
      <c r="AM84" s="70"/>
      <c r="AN84" s="70"/>
      <c r="AO84" s="70" t="n">
        <f aca="false">AVERAGE(Q84:AB84)</f>
        <v>0.974271217463002</v>
      </c>
      <c r="AP84" s="70" t="n">
        <f aca="false">AVERAGE(AC84:AN84)</f>
        <v>0.985427201247288</v>
      </c>
      <c r="AQ84" s="70" t="n">
        <f aca="false">AVERAGE(K84:M84)</f>
        <v>0.971074495617775</v>
      </c>
      <c r="AR84" s="70" t="n">
        <f aca="false">AVERAGE(N84:P84)</f>
        <v>1.00275017838661</v>
      </c>
      <c r="AS84" s="70" t="n">
        <f aca="false">AVERAGE(Q84:S84)</f>
        <v>0.989513692685923</v>
      </c>
      <c r="AT84" s="70" t="n">
        <f aca="false">AVERAGE(T84:V84)</f>
        <v>0.922126543974279</v>
      </c>
      <c r="AU84" s="70" t="n">
        <f aca="false">AVERAGE(W84:Y84)</f>
        <v>0.99713238251925</v>
      </c>
      <c r="AV84" s="70" t="n">
        <f aca="false">AVERAGE(Z84:AB84)</f>
        <v>0.988312250672554</v>
      </c>
      <c r="AW84" s="70" t="n">
        <f aca="false">AVERAGE(AC84:AE84)</f>
        <v>0.985427201247288</v>
      </c>
    </row>
    <row r="85" customFormat="false" ht="12.75" hidden="false" customHeight="false" outlineLevel="0" collapsed="false">
      <c r="A85" s="69" t="s">
        <v>27</v>
      </c>
      <c r="B85" s="69" t="n">
        <v>2</v>
      </c>
      <c r="C85" s="69" t="n">
        <v>76</v>
      </c>
      <c r="D85" s="70"/>
      <c r="E85" s="70"/>
      <c r="F85" s="70"/>
      <c r="G85" s="70"/>
      <c r="H85" s="70" t="n">
        <f aca="false">(EPCHrsIn!H86+MH)/LinhrsIn!H86</f>
        <v>0.998882057015092</v>
      </c>
      <c r="I85" s="70" t="n">
        <f aca="false">(EPCHrsIn!I86+MH)/LinhrsIn!I86</f>
        <v>0.978407557354926</v>
      </c>
      <c r="J85" s="70" t="n">
        <f aca="false">(EPCHrsIn!J86+MH)/LinhrsIn!J86</f>
        <v>0.983879933296276</v>
      </c>
      <c r="K85" s="70" t="n">
        <f aca="false">(EPCHrsIn!K86+MH)/LinhrsIn!K86</f>
        <v>0.910254586829754</v>
      </c>
      <c r="L85" s="70" t="n">
        <f aca="false">(EPCHrsIn!L86+MH)/LinhrsIn!L86</f>
        <v>0.964558155170096</v>
      </c>
      <c r="M85" s="70" t="n">
        <f aca="false">(EPCHrsIn!M86+MH)/LinhrsIn!M86</f>
        <v>1.00417246175243</v>
      </c>
      <c r="N85" s="70" t="n">
        <f aca="false">(EPCHrsIn!N86+MH)/LinhrsIn!N86</f>
        <v>1.00295778435063</v>
      </c>
      <c r="O85" s="70" t="n">
        <f aca="false">(EPCHrsIn!O86+MH)/LinhrsIn!O86</f>
        <v>1.00416666666667</v>
      </c>
      <c r="P85" s="70" t="n">
        <f aca="false">(EPCHrsIn!P86+MH)/LinhrsIn!P86</f>
        <v>0.98050813281355</v>
      </c>
      <c r="Q85" s="70" t="n">
        <f aca="false">(EPCHrsIn!Q86+MH)/LinhrsIn!Q86</f>
        <v>1.00121049092132</v>
      </c>
      <c r="R85" s="70" t="n">
        <f aca="false">(EPCHrsIn!R86+MH)/LinhrsIn!R86</f>
        <v>1.00119296152699</v>
      </c>
      <c r="S85" s="70" t="n">
        <f aca="false">(EPCHrsIn!S86+MH)/LinhrsIn!S86</f>
        <v>0.915901727861771</v>
      </c>
      <c r="T85" s="70" t="n">
        <f aca="false">(EPCHrsIn!T86+MH)/LinhrsIn!T86</f>
        <v>0.969549499443826</v>
      </c>
      <c r="U85" s="70" t="n">
        <f aca="false">(EPCHrsIn!U86+MH)/LinhrsIn!U86</f>
        <v>0.988575268817204</v>
      </c>
      <c r="V85" s="70" t="n">
        <f aca="false">(EPCHrsIn!V86+MH)/LinhrsIn!V86</f>
        <v>0.94891122278057</v>
      </c>
      <c r="W85" s="70" t="n">
        <v>0.986424731182796</v>
      </c>
      <c r="X85" s="70" t="n">
        <f aca="false">(EPCHrsIn!X86+MH)/LinhrsIn!X86</f>
        <v>1.00162074554295</v>
      </c>
      <c r="Y85" s="70" t="n">
        <f aca="false">IF(LinhrsIn!Y86&gt;4,(EPCHrsIn!Y86+MH)/LinhrsIn!Y86,0)</f>
        <v>1.00405367626503</v>
      </c>
      <c r="Z85" s="70" t="n">
        <f aca="false">IF(LinhrsIn!Z86&gt;4,(EPCHrsIn!Z86+MH)/LinhrsIn!Z86,0)</f>
        <v>1.00201802771425</v>
      </c>
      <c r="AA85" s="70" t="n">
        <f aca="false">IF(LinhrsIn!AA86&gt;4,(EPCHrsIn!AA86+MH)/LinhrsIn!AA86,0)</f>
        <v>1.00194444444444</v>
      </c>
      <c r="AB85" s="70" t="n">
        <f aca="false">IF(LinhrsIn!AB86&gt;4,(EPCHrsIn!AB86+MH)/LinhrsIn!AB86,0)</f>
        <v>0.995428878730842</v>
      </c>
      <c r="AC85" s="70" t="n">
        <f aca="false">IF(LinhrsIn!AC86&gt;4,(EPCHrsIn!AC86+MH)/LinhrsIn!AC86,0)</f>
        <v>0.933019502353732</v>
      </c>
      <c r="AD85" s="70" t="n">
        <f aca="false">IF(LinhrsIn!AD86&gt;4,(EPCHrsIn!AD86+MH)/LinhrsIn!AD86,0)</f>
        <v>0.878674824653037</v>
      </c>
      <c r="AE85" s="70" t="n">
        <f aca="false">IF(LinhrsIn!AE86&gt;4,(EPCHrsIn!AE86+MH)/LinhrsIn!AE86,0)</f>
        <v>0.976841113001068</v>
      </c>
      <c r="AF85" s="70"/>
      <c r="AG85" s="70"/>
      <c r="AH85" s="70"/>
      <c r="AI85" s="70"/>
      <c r="AJ85" s="70"/>
      <c r="AK85" s="70"/>
      <c r="AL85" s="70"/>
      <c r="AM85" s="70"/>
      <c r="AN85" s="70"/>
      <c r="AO85" s="70" t="n">
        <f aca="false">AVERAGE(Q85:AB85)</f>
        <v>0.984735972935999</v>
      </c>
      <c r="AP85" s="70" t="n">
        <f aca="false">AVERAGE(AC85:AN85)</f>
        <v>0.929511813335946</v>
      </c>
      <c r="AQ85" s="70" t="n">
        <f aca="false">AVERAGE(K85:M85)</f>
        <v>0.959661734584094</v>
      </c>
      <c r="AR85" s="70" t="n">
        <f aca="false">AVERAGE(N85:P85)</f>
        <v>0.995877527943616</v>
      </c>
      <c r="AS85" s="70" t="n">
        <f aca="false">AVERAGE(Q85:S85)</f>
        <v>0.972768393436693</v>
      </c>
      <c r="AT85" s="70" t="n">
        <f aca="false">AVERAGE(T85:V85)</f>
        <v>0.969011997013867</v>
      </c>
      <c r="AU85" s="70" t="n">
        <f aca="false">AVERAGE(W85:Y85)</f>
        <v>0.997366384330257</v>
      </c>
      <c r="AV85" s="70" t="n">
        <f aca="false">AVERAGE(Z85:AB85)</f>
        <v>0.999797116963178</v>
      </c>
      <c r="AW85" s="70" t="n">
        <f aca="false">AVERAGE(AC85:AE85)</f>
        <v>0.929511813335946</v>
      </c>
    </row>
    <row r="86" customFormat="false" ht="12.75" hidden="false" customHeight="false" outlineLevel="0" collapsed="false">
      <c r="A86" s="69" t="s">
        <v>27</v>
      </c>
      <c r="B86" s="69" t="n">
        <v>2</v>
      </c>
      <c r="C86" s="69" t="n">
        <v>77</v>
      </c>
      <c r="D86" s="70"/>
      <c r="E86" s="70"/>
      <c r="F86" s="70"/>
      <c r="G86" s="70"/>
      <c r="H86" s="70" t="n">
        <f aca="false">(EPCHrsIn!H87+MH)/LinhrsIn!H87</f>
        <v>0.995276465684913</v>
      </c>
      <c r="I86" s="70" t="n">
        <f aca="false">(EPCHrsIn!I87+MH)/LinhrsIn!I87</f>
        <v>1.00013464386697</v>
      </c>
      <c r="J86" s="70" t="n">
        <f aca="false">(EPCHrsIn!J87+MH)/LinhrsIn!J87</f>
        <v>0.941797471871093</v>
      </c>
      <c r="K86" s="70" t="n">
        <f aca="false">(EPCHrsIn!K87+MH)/LinhrsIn!K87</f>
        <v>0.931618144888287</v>
      </c>
      <c r="L86" s="70" t="n">
        <f aca="false">(EPCHrsIn!L87+MH)/LinhrsIn!L87</f>
        <v>0.996043975255514</v>
      </c>
      <c r="M86" s="70" t="n">
        <f aca="false">(EPCHrsIn!M87+MH)/LinhrsIn!M87</f>
        <v>0.974116337322572</v>
      </c>
      <c r="N86" s="70" t="n">
        <f aca="false">(EPCHrsIn!N87+MH)/LinhrsIn!N87</f>
        <v>1.00403225806452</v>
      </c>
      <c r="O86" s="70" t="n">
        <f aca="false">(EPCHrsIn!O87+MH)/LinhrsIn!O87</f>
        <v>0.998611111111111</v>
      </c>
      <c r="P86" s="70" t="n">
        <f aca="false">(EPCHrsIn!P87+MH)/LinhrsIn!P87</f>
        <v>0.926075268817204</v>
      </c>
      <c r="Q86" s="70" t="n">
        <f aca="false">(EPCHrsIn!Q87+MH)/LinhrsIn!Q87</f>
        <v>0.860064585575888</v>
      </c>
      <c r="R86" s="70" t="n">
        <f aca="false">(EPCHrsIn!R87+MH)/LinhrsIn!R87</f>
        <v>0.941843125559201</v>
      </c>
      <c r="S86" s="70" t="n">
        <f aca="false">(EPCHrsIn!S87+MH)/LinhrsIn!S87</f>
        <v>1.00286689419795</v>
      </c>
      <c r="T86" s="70" t="n">
        <f aca="false">(EPCHrsIn!T87+MH)/LinhrsIn!T87</f>
        <v>0.597286333752973</v>
      </c>
      <c r="U86" s="70" t="n">
        <f aca="false">(EPCHrsIn!U87+MH)/LinhrsIn!U87</f>
        <v>0.877396705374021</v>
      </c>
      <c r="V86" s="70" t="n">
        <f aca="false">(EPCHrsIn!V87+MH)/LinhrsIn!V87</f>
        <v>0.817730617833305</v>
      </c>
      <c r="W86" s="70" t="n">
        <v>0.611827956989247</v>
      </c>
      <c r="X86" s="70" t="n">
        <f aca="false">(EPCHrsIn!X87+MH)/LinhrsIn!X87</f>
        <v>1.00360110803324</v>
      </c>
      <c r="Y86" s="70" t="n">
        <f aca="false">IF(LinhrsIn!Y87&gt;4,(EPCHrsIn!Y87+MH)/LinhrsIn!Y87,0)</f>
        <v>1.00391663169674</v>
      </c>
      <c r="Z86" s="70" t="n">
        <f aca="false">IF(LinhrsIn!Z87&gt;4,(EPCHrsIn!Z87+MH)/LinhrsIn!Z87,0)</f>
        <v>0.937829436410326</v>
      </c>
      <c r="AA86" s="70" t="n">
        <f aca="false">IF(LinhrsIn!AA87&gt;4,(EPCHrsIn!AA87+MH)/LinhrsIn!AA87,0)</f>
        <v>0.987322373920312</v>
      </c>
      <c r="AB86" s="70" t="n">
        <f aca="false">IF(LinhrsIn!AB87&gt;4,(EPCHrsIn!AB87+MH)/LinhrsIn!AB87,0)</f>
        <v>0.994753127942957</v>
      </c>
      <c r="AC86" s="70" t="n">
        <f aca="false">IF(LinhrsIn!AC87&gt;4,(EPCHrsIn!AC87+MH)/LinhrsIn!AC87,0)</f>
        <v>1.00403280010754</v>
      </c>
      <c r="AD86" s="70" t="n">
        <f aca="false">IF(LinhrsIn!AD87&gt;4,(EPCHrsIn!AD87+MH)/LinhrsIn!AD87,0)</f>
        <v>0.949493444576877</v>
      </c>
      <c r="AE86" s="70" t="n">
        <f aca="false">IF(LinhrsIn!AE87&gt;4,(EPCHrsIn!AE87+MH)/LinhrsIn!AE87,0)</f>
        <v>0.831358200006262</v>
      </c>
      <c r="AF86" s="70"/>
      <c r="AG86" s="70"/>
      <c r="AH86" s="70"/>
      <c r="AI86" s="70"/>
      <c r="AJ86" s="70"/>
      <c r="AK86" s="70"/>
      <c r="AL86" s="70"/>
      <c r="AM86" s="70"/>
      <c r="AN86" s="70"/>
      <c r="AO86" s="70" t="n">
        <f aca="false">AVERAGE(Q86:AB86)</f>
        <v>0.88636990810718</v>
      </c>
      <c r="AP86" s="70" t="n">
        <f aca="false">AVERAGE(AC86:AN86)</f>
        <v>0.928294814896893</v>
      </c>
      <c r="AQ86" s="70" t="n">
        <f aca="false">AVERAGE(K86:M86)</f>
        <v>0.967259485822124</v>
      </c>
      <c r="AR86" s="70" t="n">
        <f aca="false">AVERAGE(N86:P86)</f>
        <v>0.976239545997611</v>
      </c>
      <c r="AS86" s="70" t="n">
        <f aca="false">AVERAGE(Q86:S86)</f>
        <v>0.934924868444347</v>
      </c>
      <c r="AT86" s="70" t="n">
        <f aca="false">AVERAGE(T86:V86)</f>
        <v>0.764137885653433</v>
      </c>
      <c r="AU86" s="70" t="n">
        <f aca="false">AVERAGE(W86:Y86)</f>
        <v>0.873115232239743</v>
      </c>
      <c r="AV86" s="70" t="n">
        <f aca="false">AVERAGE(Z86:AB86)</f>
        <v>0.973301646091198</v>
      </c>
      <c r="AW86" s="70" t="n">
        <f aca="false">AVERAGE(AC86:AE86)</f>
        <v>0.928294814896893</v>
      </c>
    </row>
    <row r="87" customFormat="false" ht="12.75" hidden="false" customHeight="false" outlineLevel="0" collapsed="false">
      <c r="A87" s="69" t="s">
        <v>27</v>
      </c>
      <c r="B87" s="69" t="n">
        <v>2</v>
      </c>
      <c r="C87" s="69" t="n">
        <v>78</v>
      </c>
      <c r="D87" s="70"/>
      <c r="E87" s="70"/>
      <c r="F87" s="70"/>
      <c r="G87" s="70"/>
      <c r="H87" s="70" t="n">
        <f aca="false">(EPCHrsIn!H88+MH)/LinhrsIn!H88</f>
        <v>0.930458970792768</v>
      </c>
      <c r="I87" s="70" t="n">
        <f aca="false">(EPCHrsIn!I88+MH)/LinhrsIn!I88</f>
        <v>0.858495670995671</v>
      </c>
      <c r="J87" s="70" t="n">
        <f aca="false">(EPCHrsIn!J88+MH)/LinhrsIn!J88</f>
        <v>0.925385577323885</v>
      </c>
      <c r="K87" s="70" t="n">
        <f aca="false">(EPCHrsIn!K88+MH)/LinhrsIn!K88</f>
        <v>0.847378277153558</v>
      </c>
      <c r="L87" s="70" t="n">
        <f aca="false">(EPCHrsIn!L88+MH)/LinhrsIn!L88</f>
        <v>0.93093487621098</v>
      </c>
      <c r="M87" s="70" t="n">
        <f aca="false">(EPCHrsIn!M88+MH)/LinhrsIn!M88</f>
        <v>0.988873435326843</v>
      </c>
      <c r="N87" s="70" t="n">
        <f aca="false">(EPCHrsIn!N88+MH)/LinhrsIn!N88</f>
        <v>0.978626159430031</v>
      </c>
      <c r="O87" s="70" t="n">
        <f aca="false">(EPCHrsIn!O88+MH)/LinhrsIn!O88</f>
        <v>0.887623281011252</v>
      </c>
      <c r="P87" s="70" t="n">
        <f aca="false">(EPCHrsIn!P88+MH)/LinhrsIn!P88</f>
        <v>0.937760451673612</v>
      </c>
      <c r="Q87" s="70" t="n">
        <f aca="false">(EPCHrsIn!Q88+MH)/LinhrsIn!Q88</f>
        <v>0.942149909609234</v>
      </c>
      <c r="R87" s="70" t="n">
        <f aca="false">(EPCHrsIn!R88+MH)/LinhrsIn!R88</f>
        <v>0.85934922777028</v>
      </c>
      <c r="S87" s="70" t="n">
        <f aca="false">(EPCHrsIn!S88+MH)/LinhrsIn!S88</f>
        <v>1.00161290322581</v>
      </c>
      <c r="T87" s="70" t="n">
        <f aca="false">(EPCHrsIn!T88+MH)/LinhrsIn!T88</f>
        <v>0.916608756080612</v>
      </c>
      <c r="U87" s="70" t="n">
        <f aca="false">(EPCHrsIn!U88+MH)/LinhrsIn!U88</f>
        <v>0.980745927023024</v>
      </c>
      <c r="V87" s="70" t="n">
        <f aca="false">(EPCHrsIn!V88+MH)/LinhrsIn!V88</f>
        <v>0.971006412043491</v>
      </c>
      <c r="W87" s="70" t="n">
        <v>0.955376344086022</v>
      </c>
      <c r="X87" s="70" t="n">
        <f aca="false">(EPCHrsIn!X88+MH)/LinhrsIn!X88</f>
        <v>0.977898305084746</v>
      </c>
      <c r="Y87" s="70" t="n">
        <f aca="false">IF(LinhrsIn!Y88&gt;4,(EPCHrsIn!Y88+MH)/LinhrsIn!Y88,0)</f>
        <v>1.00349454850433</v>
      </c>
      <c r="Z87" s="70" t="n">
        <f aca="false">IF(LinhrsIn!Z88&gt;4,(EPCHrsIn!Z88+MH)/LinhrsIn!Z88,0)</f>
        <v>0.998790159967738</v>
      </c>
      <c r="AA87" s="70" t="n">
        <f aca="false">IF(LinhrsIn!AA88&gt;4,(EPCHrsIn!AA88+MH)/LinhrsIn!AA88,0)</f>
        <v>0.962507074136955</v>
      </c>
      <c r="AB87" s="70" t="n">
        <f aca="false">IF(LinhrsIn!AB88&gt;4,(EPCHrsIn!AB88+MH)/LinhrsIn!AB88,0)</f>
        <v>1.00349556332347</v>
      </c>
      <c r="AC87" s="70" t="n">
        <f aca="false">IF(LinhrsIn!AC88&gt;4,(EPCHrsIn!AC88+MH)/LinhrsIn!AC88,0)</f>
        <v>0.99704261325447</v>
      </c>
      <c r="AD87" s="70" t="n">
        <f aca="false">IF(LinhrsIn!AD88&gt;4,(EPCHrsIn!AD88+MH)/LinhrsIn!AD88,0)</f>
        <v>0.986125615396091</v>
      </c>
      <c r="AE87" s="70" t="n">
        <f aca="false">IF(LinhrsIn!AE88&gt;4,(EPCHrsIn!AE88+MH)/LinhrsIn!AE88,0)</f>
        <v>0.973153494815243</v>
      </c>
      <c r="AF87" s="70"/>
      <c r="AG87" s="70"/>
      <c r="AH87" s="70"/>
      <c r="AI87" s="70"/>
      <c r="AJ87" s="70"/>
      <c r="AK87" s="70"/>
      <c r="AL87" s="70"/>
      <c r="AM87" s="70"/>
      <c r="AN87" s="70"/>
      <c r="AO87" s="70" t="n">
        <f aca="false">AVERAGE(Q87:AB87)</f>
        <v>0.964419594237976</v>
      </c>
      <c r="AP87" s="70" t="n">
        <f aca="false">AVERAGE(AC87:AN87)</f>
        <v>0.985440574488602</v>
      </c>
      <c r="AQ87" s="70" t="n">
        <f aca="false">AVERAGE(K87:M87)</f>
        <v>0.922395529563793</v>
      </c>
      <c r="AR87" s="70" t="n">
        <f aca="false">AVERAGE(N87:P87)</f>
        <v>0.934669964038298</v>
      </c>
      <c r="AS87" s="70" t="n">
        <f aca="false">AVERAGE(Q87:S87)</f>
        <v>0.934370680201774</v>
      </c>
      <c r="AT87" s="70" t="n">
        <f aca="false">AVERAGE(T87:V87)</f>
        <v>0.956120365049042</v>
      </c>
      <c r="AU87" s="70" t="n">
        <f aca="false">AVERAGE(W87:Y87)</f>
        <v>0.9789230658917</v>
      </c>
      <c r="AV87" s="70" t="n">
        <f aca="false">AVERAGE(Z87:AB87)</f>
        <v>0.988264265809389</v>
      </c>
      <c r="AW87" s="70" t="n">
        <f aca="false">AVERAGE(AC87:AE87)</f>
        <v>0.985440574488602</v>
      </c>
    </row>
    <row r="88" customFormat="false" ht="12.75" hidden="false" customHeight="false" outlineLevel="0" collapsed="false">
      <c r="A88" s="69" t="s">
        <v>27</v>
      </c>
      <c r="B88" s="69" t="n">
        <v>2</v>
      </c>
      <c r="C88" s="69" t="n">
        <v>79</v>
      </c>
      <c r="D88" s="70"/>
      <c r="E88" s="70"/>
      <c r="F88" s="70"/>
      <c r="G88" s="70"/>
      <c r="H88" s="70" t="n">
        <f aca="false">(EPCHrsIn!H89+MH)/LinhrsIn!H89</f>
        <v>0.975657802166878</v>
      </c>
      <c r="I88" s="70" t="n">
        <f aca="false">(EPCHrsIn!I89+MH)/LinhrsIn!I89</f>
        <v>0.999192897497982</v>
      </c>
      <c r="J88" s="70" t="n">
        <f aca="false">(EPCHrsIn!J89+MH)/LinhrsIn!J89</f>
        <v>0.991666666666667</v>
      </c>
      <c r="K88" s="70" t="n">
        <f aca="false">(EPCHrsIn!K89+MH)/LinhrsIn!K89</f>
        <v>0.878808395396073</v>
      </c>
      <c r="L88" s="70" t="n">
        <f aca="false">(EPCHrsIn!L89+MH)/LinhrsIn!L89</f>
        <v>0.963361167137287</v>
      </c>
      <c r="M88" s="70" t="n">
        <f aca="false">(EPCHrsIn!M89+MH)/LinhrsIn!M89</f>
        <v>0.998609179415855</v>
      </c>
      <c r="N88" s="70" t="n">
        <f aca="false">(EPCHrsIn!N89+MH)/LinhrsIn!N89</f>
        <v>1.00013442667025</v>
      </c>
      <c r="O88" s="70" t="n">
        <f aca="false">(EPCHrsIn!O89+MH)/LinhrsIn!O89</f>
        <v>1.00291707181553</v>
      </c>
      <c r="P88" s="70" t="n">
        <f aca="false">(EPCHrsIn!P89+MH)/LinhrsIn!P89</f>
        <v>0.838296725508692</v>
      </c>
      <c r="Q88" s="70" t="n">
        <f aca="false">(EPCHrsIn!Q89+MH)/LinhrsIn!Q89</f>
        <v>0.971648440664237</v>
      </c>
      <c r="R88" s="70" t="n">
        <f aca="false">(EPCHrsIn!R89+MH)/LinhrsIn!R89</f>
        <v>0.738681356515752</v>
      </c>
      <c r="S88" s="70" t="n">
        <f aca="false">(EPCHrsIn!S89+MH)/LinhrsIn!S89</f>
        <v>0.971221086605702</v>
      </c>
      <c r="T88" s="70" t="n">
        <f aca="false">(EPCHrsIn!T89+MH)/LinhrsIn!T89</f>
        <v>0.890552834149755</v>
      </c>
      <c r="U88" s="70" t="n">
        <f aca="false">(EPCHrsIn!U89+MH)/LinhrsIn!U89</f>
        <v>0.901172300981461</v>
      </c>
      <c r="V88" s="70" t="n">
        <f aca="false">(EPCHrsIn!V89+MH)/LinhrsIn!V89</f>
        <v>0.17178596247394</v>
      </c>
      <c r="W88" s="70" t="n">
        <v>0</v>
      </c>
      <c r="X88" s="70" t="n">
        <f aca="false">(EPCHrsIn!X89+MH)/LinhrsIn!X89</f>
        <v>0.00587026709715292</v>
      </c>
      <c r="Y88" s="70" t="n">
        <f aca="false">IF(LinhrsIn!Y89&gt;4,(EPCHrsIn!Y89+MH)/LinhrsIn!Y89,0)</f>
        <v>0.00559127760693319</v>
      </c>
      <c r="Z88" s="70" t="n">
        <f aca="false">IF(LinhrsIn!Z89&gt;4,(EPCHrsIn!Z89+MH)/LinhrsIn!Z89,0)</f>
        <v>0.00595858781468792</v>
      </c>
      <c r="AA88" s="70" t="n">
        <f aca="false">IF(LinhrsIn!AA89&gt;4,(EPCHrsIn!AA89+MH)/LinhrsIn!AA89,0)</f>
        <v>0.945039654932517</v>
      </c>
      <c r="AB88" s="70" t="n">
        <f aca="false">IF(LinhrsIn!AB89&gt;4,(EPCHrsIn!AB89+MH)/LinhrsIn!AB89,0)</f>
        <v>1.00470556601237</v>
      </c>
      <c r="AC88" s="70" t="n">
        <f aca="false">IF(LinhrsIn!AC89&gt;4,(EPCHrsIn!AC89+MH)/LinhrsIn!AC89,0)</f>
        <v>1.00537706681006</v>
      </c>
      <c r="AD88" s="70" t="n">
        <f aca="false">IF(LinhrsIn!AD89&gt;4,(EPCHrsIn!AD89+MH)/LinhrsIn!AD89,0)</f>
        <v>0.982089552238806</v>
      </c>
      <c r="AE88" s="70" t="n">
        <f aca="false">IF(LinhrsIn!AE89&gt;4,(EPCHrsIn!AE89+MH)/LinhrsIn!AE89,0)</f>
        <v>0.976234452644458</v>
      </c>
      <c r="AF88" s="70"/>
      <c r="AG88" s="70"/>
      <c r="AH88" s="70"/>
      <c r="AI88" s="70"/>
      <c r="AJ88" s="70"/>
      <c r="AK88" s="70"/>
      <c r="AL88" s="70"/>
      <c r="AM88" s="70"/>
      <c r="AN88" s="70"/>
      <c r="AO88" s="70" t="n">
        <f aca="false">AVERAGE(Q88:AB88)</f>
        <v>0.551018944571209</v>
      </c>
      <c r="AP88" s="70" t="n">
        <f aca="false">AVERAGE(AC88:AN88)</f>
        <v>0.987900357231106</v>
      </c>
      <c r="AQ88" s="70" t="n">
        <f aca="false">AVERAGE(K88:M88)</f>
        <v>0.946926247316405</v>
      </c>
      <c r="AR88" s="70" t="n">
        <f aca="false">AVERAGE(N88:P88)</f>
        <v>0.947116074664824</v>
      </c>
      <c r="AS88" s="70" t="n">
        <f aca="false">AVERAGE(Q88:S88)</f>
        <v>0.89385029459523</v>
      </c>
      <c r="AT88" s="70" t="n">
        <f aca="false">AVERAGE(T88:V88)</f>
        <v>0.654503699201719</v>
      </c>
      <c r="AU88" s="70" t="n">
        <f aca="false">AVERAGE(W88:Y88)</f>
        <v>0.00382051490136204</v>
      </c>
      <c r="AV88" s="70" t="n">
        <f aca="false">AVERAGE(Z88:AB88)</f>
        <v>0.651901269586525</v>
      </c>
      <c r="AW88" s="70" t="n">
        <f aca="false">AVERAGE(AC88:AE88)</f>
        <v>0.987900357231106</v>
      </c>
    </row>
    <row r="89" customFormat="false" ht="12.75" hidden="false" customHeight="false" outlineLevel="0" collapsed="false">
      <c r="A89" s="69" t="s">
        <v>27</v>
      </c>
      <c r="B89" s="69" t="n">
        <v>2</v>
      </c>
      <c r="C89" s="69" t="n">
        <v>80</v>
      </c>
      <c r="D89" s="70"/>
      <c r="E89" s="70"/>
      <c r="F89" s="70"/>
      <c r="G89" s="70"/>
      <c r="H89" s="70" t="n">
        <f aca="false">(EPCHrsIn!H90+MH)/LinhrsIn!H90</f>
        <v>0.996797995266602</v>
      </c>
      <c r="I89" s="70" t="n">
        <f aca="false">(EPCHrsIn!I90+MH)/LinhrsIn!I90</f>
        <v>1.00336066675628</v>
      </c>
      <c r="J89" s="70" t="n">
        <f aca="false">(EPCHrsIn!J90+MH)/LinhrsIn!J90</f>
        <v>1.00319577601779</v>
      </c>
      <c r="K89" s="70" t="n">
        <f aca="false">(EPCHrsIn!K90+MH)/LinhrsIn!K90</f>
        <v>0.947339847991314</v>
      </c>
      <c r="L89" s="70" t="n">
        <f aca="false">(EPCHrsIn!L90+MH)/LinhrsIn!L90</f>
        <v>1.00108430818879</v>
      </c>
      <c r="M89" s="70" t="n">
        <f aca="false">(EPCHrsIn!M90+MH)/LinhrsIn!M90</f>
        <v>1.00347463516331</v>
      </c>
      <c r="N89" s="70" t="n">
        <f aca="false">(EPCHrsIn!N90+MH)/LinhrsIn!N90</f>
        <v>1.00430223178274</v>
      </c>
      <c r="O89" s="70" t="n">
        <f aca="false">(EPCHrsIn!O90+MH)/LinhrsIn!O90</f>
        <v>0.952777777777778</v>
      </c>
      <c r="P89" s="70" t="n">
        <f aca="false">(EPCHrsIn!P90+MH)/LinhrsIn!P90</f>
        <v>0.80255376344086</v>
      </c>
      <c r="Q89" s="70" t="n">
        <f aca="false">(EPCHrsIn!Q90+MH)/LinhrsIn!Q90</f>
        <v>0.967768037761295</v>
      </c>
      <c r="R89" s="70" t="n">
        <f aca="false">(EPCHrsIn!R90+MH)/LinhrsIn!R90</f>
        <v>0.996269770217846</v>
      </c>
      <c r="S89" s="70" t="n">
        <f aca="false">(EPCHrsIn!S90+MH)/LinhrsIn!S90</f>
        <v>1.00470430107527</v>
      </c>
      <c r="T89" s="70" t="n">
        <f aca="false">(EPCHrsIn!T90+MH)/LinhrsIn!T90</f>
        <v>0.965670604586518</v>
      </c>
      <c r="U89" s="70" t="n">
        <f aca="false">(EPCHrsIn!U90+MH)/LinhrsIn!U90</f>
        <v>1.00120984003226</v>
      </c>
      <c r="V89" s="70" t="n">
        <f aca="false">(EPCHrsIn!V90+MH)/LinhrsIn!V90</f>
        <v>0.990268316418741</v>
      </c>
      <c r="W89" s="70" t="n">
        <v>0.94247311827957</v>
      </c>
      <c r="X89" s="70" t="n">
        <f aca="false">(EPCHrsIn!X90+MH)/LinhrsIn!X90</f>
        <v>1.00391786003783</v>
      </c>
      <c r="Y89" s="70" t="n">
        <f aca="false">IF(LinhrsIn!Y90&gt;4,(EPCHrsIn!Y90+MH)/LinhrsIn!Y90,0)</f>
        <v>0.88932474082376</v>
      </c>
      <c r="Z89" s="70" t="n">
        <f aca="false">IF(LinhrsIn!Z90&gt;4,(EPCHrsIn!Z90+MH)/LinhrsIn!Z90,0)</f>
        <v>1.00269142780245</v>
      </c>
      <c r="AA89" s="70" t="n">
        <f aca="false">IF(LinhrsIn!AA90&gt;4,(EPCHrsIn!AA90+MH)/LinhrsIn!AA90,0)</f>
        <v>0.989442978191416</v>
      </c>
      <c r="AB89" s="70" t="n">
        <f aca="false">IF(LinhrsIn!AB90&gt;4,(EPCHrsIn!AB90+MH)/LinhrsIn!AB90,0)</f>
        <v>1.0047049334588</v>
      </c>
      <c r="AC89" s="70" t="n">
        <f aca="false">IF(LinhrsIn!AC90&gt;4,(EPCHrsIn!AC90+MH)/LinhrsIn!AC90,0)</f>
        <v>0.996639784946237</v>
      </c>
      <c r="AD89" s="70" t="n">
        <f aca="false">IF(LinhrsIn!AD90&gt;4,(EPCHrsIn!AD90+MH)/LinhrsIn!AD90,0)</f>
        <v>0.949018414244407</v>
      </c>
      <c r="AE89" s="70" t="n">
        <f aca="false">IF(LinhrsIn!AE90&gt;4,(EPCHrsIn!AE90+MH)/LinhrsIn!AE90,0)</f>
        <v>0.983602236768911</v>
      </c>
      <c r="AF89" s="70"/>
      <c r="AG89" s="70"/>
      <c r="AH89" s="70"/>
      <c r="AI89" s="70"/>
      <c r="AJ89" s="70"/>
      <c r="AK89" s="70"/>
      <c r="AL89" s="70"/>
      <c r="AM89" s="70"/>
      <c r="AN89" s="70"/>
      <c r="AO89" s="70" t="n">
        <f aca="false">AVERAGE(Q89:AB89)</f>
        <v>0.979870494057146</v>
      </c>
      <c r="AP89" s="70" t="n">
        <f aca="false">AVERAGE(AC89:AN89)</f>
        <v>0.976420145319852</v>
      </c>
      <c r="AQ89" s="70" t="n">
        <f aca="false">AVERAGE(K89:M89)</f>
        <v>0.983966263781136</v>
      </c>
      <c r="AR89" s="70" t="n">
        <f aca="false">AVERAGE(N89:P89)</f>
        <v>0.919877924333792</v>
      </c>
      <c r="AS89" s="70" t="n">
        <f aca="false">AVERAGE(Q89:S89)</f>
        <v>0.989580703018136</v>
      </c>
      <c r="AT89" s="70" t="n">
        <f aca="false">AVERAGE(T89:V89)</f>
        <v>0.985716253679174</v>
      </c>
      <c r="AU89" s="70" t="n">
        <f aca="false">AVERAGE(W89:Y89)</f>
        <v>0.945238573047053</v>
      </c>
      <c r="AV89" s="70" t="n">
        <f aca="false">AVERAGE(Z89:AB89)</f>
        <v>0.998946446484221</v>
      </c>
      <c r="AW89" s="70" t="n">
        <f aca="false">AVERAGE(AC89:AE89)</f>
        <v>0.976420145319852</v>
      </c>
    </row>
    <row r="90" customFormat="false" ht="12.75" hidden="false" customHeight="false" outlineLevel="0" collapsed="false">
      <c r="A90" s="69" t="s">
        <v>27</v>
      </c>
      <c r="B90" s="69" t="n">
        <v>2</v>
      </c>
      <c r="C90" s="69" t="n">
        <v>81</v>
      </c>
      <c r="D90" s="70"/>
      <c r="E90" s="70"/>
      <c r="F90" s="70"/>
      <c r="G90" s="70"/>
      <c r="H90" s="70" t="n">
        <f aca="false">(EPCHrsIn!H91+MH)/LinhrsIn!H91</f>
        <v>0.999722029186935</v>
      </c>
      <c r="I90" s="70" t="n">
        <f aca="false">(EPCHrsIn!I91+MH)/LinhrsIn!I91</f>
        <v>1.00403280010754</v>
      </c>
      <c r="J90" s="70" t="n">
        <f aca="false">(EPCHrsIn!J91+MH)/LinhrsIn!J91</f>
        <v>0.97384529771842</v>
      </c>
      <c r="K90" s="70" t="n">
        <f aca="false">(EPCHrsIn!K91+MH)/LinhrsIn!K91</f>
        <v>0.989576282658725</v>
      </c>
      <c r="L90" s="70" t="n">
        <f aca="false">(EPCHrsIn!L91+MH)/LinhrsIn!L91</f>
        <v>0.999038994218099</v>
      </c>
      <c r="M90" s="70" t="n">
        <f aca="false">(EPCHrsIn!M91+MH)/LinhrsIn!M91</f>
        <v>1.00333518621456</v>
      </c>
      <c r="N90" s="70" t="n">
        <f aca="false">(EPCHrsIn!N91+MH)/LinhrsIn!N91</f>
        <v>1.00368701351905</v>
      </c>
      <c r="O90" s="70" t="n">
        <f aca="false">(EPCHrsIn!O91+MH)/LinhrsIn!O91</f>
        <v>0.991804417280178</v>
      </c>
      <c r="P90" s="70" t="n">
        <f aca="false">(EPCHrsIn!P91+MH)/LinhrsIn!P91</f>
        <v>0.911278397634091</v>
      </c>
      <c r="Q90" s="70" t="n">
        <f aca="false">(EPCHrsIn!Q91+MH)/LinhrsIn!Q91</f>
        <v>0.980312837108954</v>
      </c>
      <c r="R90" s="70" t="n">
        <f aca="false">(EPCHrsIn!R91+MH)/LinhrsIn!R91</f>
        <v>0.894230769230769</v>
      </c>
      <c r="S90" s="70" t="n">
        <f aca="false">(EPCHrsIn!S91+MH)/LinhrsIn!S91</f>
        <v>0.997849462365591</v>
      </c>
      <c r="T90" s="70" t="n">
        <f aca="false">(EPCHrsIn!T91+MH)/LinhrsIn!T91</f>
        <v>0.9707774049217</v>
      </c>
      <c r="U90" s="70" t="n">
        <f aca="false">(EPCHrsIn!U91+MH)/LinhrsIn!U91</f>
        <v>0.972576959268719</v>
      </c>
      <c r="V90" s="70" t="n">
        <f aca="false">(EPCHrsIn!V91+MH)/LinhrsIn!V91</f>
        <v>0.985812553740327</v>
      </c>
      <c r="W90" s="70" t="n">
        <v>0.98508064516129</v>
      </c>
      <c r="X90" s="70" t="n">
        <f aca="false">(EPCHrsIn!X91+MH)/LinhrsIn!X91</f>
        <v>0.973790867333153</v>
      </c>
      <c r="Y90" s="70" t="n">
        <f aca="false">IF(LinhrsIn!Y91&gt;4,(EPCHrsIn!Y91+MH)/LinhrsIn!Y91,0)</f>
        <v>1.00270154983649</v>
      </c>
      <c r="Z90" s="70" t="n">
        <f aca="false">IF(LinhrsIn!Z91&gt;4,(EPCHrsIn!Z91+MH)/LinhrsIn!Z91,0)</f>
        <v>1.00296057058269</v>
      </c>
      <c r="AA90" s="70" t="n">
        <f aca="false">IF(LinhrsIn!AA91&gt;4,(EPCHrsIn!AA91+MH)/LinhrsIn!AA91,0)</f>
        <v>0.997499652729546</v>
      </c>
      <c r="AB90" s="70" t="n">
        <f aca="false">IF(LinhrsIn!AB91&gt;4,(EPCHrsIn!AB91+MH)/LinhrsIn!AB91,0)</f>
        <v>0.990590133082404</v>
      </c>
      <c r="AC90" s="70" t="n">
        <f aca="false">IF(LinhrsIn!AC91&gt;4,(EPCHrsIn!AC91+MH)/LinhrsIn!AC91,0)</f>
        <v>1.00456989247312</v>
      </c>
      <c r="AD90" s="70" t="n">
        <f aca="false">IF(LinhrsIn!AD91&gt;4,(EPCHrsIn!AD91+MH)/LinhrsIn!AD91,0)</f>
        <v>0.993505512762423</v>
      </c>
      <c r="AE90" s="70" t="n">
        <f aca="false">IF(LinhrsIn!AE91&gt;4,(EPCHrsIn!AE91+MH)/LinhrsIn!AE91,0)</f>
        <v>0.939960549541064</v>
      </c>
      <c r="AF90" s="70"/>
      <c r="AG90" s="70"/>
      <c r="AH90" s="70"/>
      <c r="AI90" s="70"/>
      <c r="AJ90" s="70"/>
      <c r="AK90" s="70"/>
      <c r="AL90" s="70"/>
      <c r="AM90" s="70"/>
      <c r="AN90" s="70"/>
      <c r="AO90" s="70" t="n">
        <f aca="false">AVERAGE(Q90:AB90)</f>
        <v>0.979515283780136</v>
      </c>
      <c r="AP90" s="70" t="n">
        <f aca="false">AVERAGE(AC90:AN90)</f>
        <v>0.979345318258869</v>
      </c>
      <c r="AQ90" s="70" t="n">
        <f aca="false">AVERAGE(K90:M90)</f>
        <v>0.997316821030462</v>
      </c>
      <c r="AR90" s="70" t="n">
        <f aca="false">AVERAGE(N90:P90)</f>
        <v>0.968923276144439</v>
      </c>
      <c r="AS90" s="70" t="n">
        <f aca="false">AVERAGE(Q90:S90)</f>
        <v>0.957464356235105</v>
      </c>
      <c r="AT90" s="70" t="n">
        <f aca="false">AVERAGE(T90:V90)</f>
        <v>0.976388972643582</v>
      </c>
      <c r="AU90" s="70" t="n">
        <f aca="false">AVERAGE(W90:Y90)</f>
        <v>0.987191020776976</v>
      </c>
      <c r="AV90" s="70" t="n">
        <f aca="false">AVERAGE(Z90:AB90)</f>
        <v>0.997016785464881</v>
      </c>
      <c r="AW90" s="70" t="n">
        <f aca="false">AVERAGE(AC90:AE90)</f>
        <v>0.979345318258869</v>
      </c>
    </row>
    <row r="91" customFormat="false" ht="12.75" hidden="false" customHeight="false" outlineLevel="0" collapsed="false">
      <c r="A91" s="69" t="s">
        <v>27</v>
      </c>
      <c r="B91" s="69" t="n">
        <v>2</v>
      </c>
      <c r="C91" s="69" t="n">
        <v>82</v>
      </c>
      <c r="D91" s="70"/>
      <c r="E91" s="70"/>
      <c r="F91" s="70"/>
      <c r="G91" s="70"/>
      <c r="H91" s="70" t="n">
        <f aca="false">(EPCHrsIn!H92+MH)/LinhrsIn!H92</f>
        <v>0.999027507641011</v>
      </c>
      <c r="I91" s="70" t="n">
        <f aca="false">(EPCHrsIn!I92+MH)/LinhrsIn!I92</f>
        <v>0.996235547190105</v>
      </c>
      <c r="J91" s="70" t="n">
        <f aca="false">(EPCHrsIn!J92+MH)/LinhrsIn!J92</f>
        <v>0.973168358125956</v>
      </c>
      <c r="K91" s="70" t="n">
        <f aca="false">(EPCHrsIn!K92+MH)/LinhrsIn!K92</f>
        <v>1.00391838940684</v>
      </c>
      <c r="L91" s="70" t="n">
        <f aca="false">(EPCHrsIn!L92+MH)/LinhrsIn!L92</f>
        <v>0.160439418416801</v>
      </c>
      <c r="M91" s="70" t="n">
        <f aca="false">(EPCHrsIn!M92+MH)/LinhrsIn!M92</f>
        <v>0.566952027136165</v>
      </c>
      <c r="N91" s="70" t="n">
        <f aca="false">(EPCHrsIn!N92+MH)/LinhrsIn!N92</f>
        <v>1.00572363041701</v>
      </c>
      <c r="O91" s="70" t="n">
        <f aca="false">(EPCHrsIn!O92+MH)/LinhrsIn!O92</f>
        <v>0.798185941043084</v>
      </c>
      <c r="P91" s="70" t="n">
        <f aca="false">(EPCHrsIn!P92+MH)/LinhrsIn!P92</f>
        <v>0.963367003367003</v>
      </c>
      <c r="Q91" s="70" t="n">
        <f aca="false">(EPCHrsIn!Q92+MH)/LinhrsIn!Q92</f>
        <v>0.978067814854682</v>
      </c>
      <c r="R91" s="70" t="n">
        <f aca="false">(EPCHrsIn!R92+MH)/LinhrsIn!R92</f>
        <v>0.985976428464867</v>
      </c>
      <c r="S91" s="70" t="n">
        <f aca="false">(EPCHrsIn!S92+MH)/LinhrsIn!S92</f>
        <v>0.991934399784917</v>
      </c>
      <c r="T91" s="70" t="n">
        <f aca="false">(EPCHrsIn!T92+MH)/LinhrsIn!T92</f>
        <v>0.952002232454304</v>
      </c>
      <c r="U91" s="70" t="n">
        <f aca="false">(EPCHrsIn!U92+MH)/LinhrsIn!U92</f>
        <v>0.964444444444444</v>
      </c>
      <c r="V91" s="70" t="n">
        <f aca="false">(EPCHrsIn!V92+MH)/LinhrsIn!V92</f>
        <v>0.987580240022328</v>
      </c>
      <c r="W91" s="70" t="n">
        <v>0.964381720430108</v>
      </c>
      <c r="X91" s="70" t="n">
        <f aca="false">(EPCHrsIn!X92+MH)/LinhrsIn!X92</f>
        <v>0.929691725256896</v>
      </c>
      <c r="Y91" s="70" t="n">
        <f aca="false">IF(LinhrsIn!Y92&gt;4,(EPCHrsIn!Y92+MH)/LinhrsIn!Y92,0)</f>
        <v>1.00460186863757</v>
      </c>
      <c r="Z91" s="70" t="n">
        <f aca="false">IF(LinhrsIn!Z92&gt;4,(EPCHrsIn!Z92+MH)/LinhrsIn!Z92,0)</f>
        <v>1.00161355385236</v>
      </c>
      <c r="AA91" s="70" t="n">
        <f aca="false">IF(LinhrsIn!AA92&gt;4,(EPCHrsIn!AA92+MH)/LinhrsIn!AA92,0)</f>
        <v>0.99194332546187</v>
      </c>
      <c r="AB91" s="70" t="n">
        <f aca="false">IF(LinhrsIn!AB92&gt;4,(EPCHrsIn!AB92+MH)/LinhrsIn!AB92,0)</f>
        <v>0.976340906035758</v>
      </c>
      <c r="AC91" s="70" t="n">
        <f aca="false">IF(LinhrsIn!AC92&gt;4,(EPCHrsIn!AC92+MH)/LinhrsIn!AC92,0)</f>
        <v>1.00537634408602</v>
      </c>
      <c r="AD91" s="70" t="n">
        <f aca="false">IF(LinhrsIn!AD92&gt;4,(EPCHrsIn!AD92+MH)/LinhrsIn!AD92,0)</f>
        <v>0.997130342848512</v>
      </c>
      <c r="AE91" s="70" t="n">
        <f aca="false">IF(LinhrsIn!AE92&gt;4,(EPCHrsIn!AE92+MH)/LinhrsIn!AE92,0)</f>
        <v>0.98548521550838</v>
      </c>
      <c r="AF91" s="70"/>
      <c r="AG91" s="70"/>
      <c r="AH91" s="70"/>
      <c r="AI91" s="70"/>
      <c r="AJ91" s="70"/>
      <c r="AK91" s="70"/>
      <c r="AL91" s="70"/>
      <c r="AM91" s="70"/>
      <c r="AN91" s="70"/>
      <c r="AO91" s="70" t="n">
        <f aca="false">AVERAGE(Q91:AB91)</f>
        <v>0.977381554975008</v>
      </c>
      <c r="AP91" s="70" t="n">
        <f aca="false">AVERAGE(AC91:AN91)</f>
        <v>0.995997300814305</v>
      </c>
      <c r="AQ91" s="70" t="n">
        <f aca="false">AVERAGE(K91:M91)</f>
        <v>0.577103278319935</v>
      </c>
      <c r="AR91" s="70" t="n">
        <f aca="false">AVERAGE(N91:P91)</f>
        <v>0.922425524942365</v>
      </c>
      <c r="AS91" s="70" t="n">
        <f aca="false">AVERAGE(Q91:S91)</f>
        <v>0.985326214368156</v>
      </c>
      <c r="AT91" s="70" t="n">
        <f aca="false">AVERAGE(T91:V91)</f>
        <v>0.968008972307025</v>
      </c>
      <c r="AU91" s="70" t="n">
        <f aca="false">AVERAGE(W91:Y91)</f>
        <v>0.966225104774857</v>
      </c>
      <c r="AV91" s="70" t="n">
        <f aca="false">AVERAGE(Z91:AB91)</f>
        <v>0.989965928449996</v>
      </c>
      <c r="AW91" s="70" t="n">
        <f aca="false">AVERAGE(AC91:AE91)</f>
        <v>0.995997300814305</v>
      </c>
    </row>
    <row r="92" customFormat="false" ht="12.75" hidden="false" customHeight="false" outlineLevel="0" collapsed="false">
      <c r="A92" s="69" t="s">
        <v>27</v>
      </c>
      <c r="B92" s="69" t="n">
        <v>2</v>
      </c>
      <c r="C92" s="69" t="n">
        <v>83</v>
      </c>
      <c r="D92" s="70"/>
      <c r="E92" s="70"/>
      <c r="F92" s="70"/>
      <c r="G92" s="70"/>
      <c r="H92" s="70" t="n">
        <f aca="false">(EPCHrsIn!H93+MH)/LinhrsIn!H93</f>
        <v>0.9987496526813</v>
      </c>
      <c r="I92" s="70" t="n">
        <f aca="false">(EPCHrsIn!I93+MH)/LinhrsIn!I93</f>
        <v>1.00362952009679</v>
      </c>
      <c r="J92" s="70" t="n">
        <f aca="false">(EPCHrsIn!J93+MH)/LinhrsIn!J93</f>
        <v>1.00291707181553</v>
      </c>
      <c r="K92" s="70" t="n">
        <f aca="false">(EPCHrsIn!K93+MH)/LinhrsIn!K93</f>
        <v>0.879773309944677</v>
      </c>
      <c r="L92" s="70" t="n">
        <f aca="false">(EPCHrsIn!L93+MH)/LinhrsIn!L93</f>
        <v>1.00117103670835</v>
      </c>
      <c r="M92" s="70" t="n">
        <f aca="false">(EPCHrsIn!M93+MH)/LinhrsIn!M93</f>
        <v>1.0022271714922</v>
      </c>
      <c r="N92" s="70" t="n">
        <f aca="false">(EPCHrsIn!N93+MH)/LinhrsIn!N93</f>
        <v>1.00448552399076</v>
      </c>
      <c r="O92" s="70" t="n">
        <f aca="false">(EPCHrsIn!O93+MH)/LinhrsIn!O93</f>
        <v>0.982080844561745</v>
      </c>
      <c r="P92" s="70" t="n">
        <f aca="false">(EPCHrsIn!P93+MH)/LinhrsIn!P93</f>
        <v>0.806104612074761</v>
      </c>
      <c r="Q92" s="70" t="n">
        <f aca="false">(EPCHrsIn!Q93+MH)/LinhrsIn!Q93</f>
        <v>0.99662800107904</v>
      </c>
      <c r="R92" s="70" t="n">
        <f aca="false">(EPCHrsIn!R93+MH)/LinhrsIn!R93</f>
        <v>0.958842827318819</v>
      </c>
      <c r="S92" s="70" t="n">
        <f aca="false">(EPCHrsIn!S93+MH)/LinhrsIn!S93</f>
        <v>1.00524334498521</v>
      </c>
      <c r="T92" s="70" t="n">
        <f aca="false">(EPCHrsIn!T93+MH)/LinhrsIn!T93</f>
        <v>0.983221476510067</v>
      </c>
      <c r="U92" s="70" t="n">
        <f aca="false">(EPCHrsIn!U93+MH)/LinhrsIn!U93</f>
        <v>1.0047049334588</v>
      </c>
      <c r="V92" s="70" t="n">
        <f aca="false">(EPCHrsIn!V93+MH)/LinhrsIn!V93</f>
        <v>0.900655783451932</v>
      </c>
      <c r="W92" s="70" t="n">
        <v>0.994220430107527</v>
      </c>
      <c r="X92" s="70" t="n">
        <f aca="false">(EPCHrsIn!X93+MH)/LinhrsIn!X93</f>
        <v>0.0892435808466343</v>
      </c>
      <c r="Y92" s="70" t="n">
        <f aca="false">IF(LinhrsIn!Y93&gt;4,(EPCHrsIn!Y93+MH)/LinhrsIn!Y93,0)</f>
        <v>0.00558581203742494</v>
      </c>
      <c r="Z92" s="70" t="n">
        <f aca="false">IF(LinhrsIn!Z93&gt;4,(EPCHrsIn!Z93+MH)/LinhrsIn!Z93,0)</f>
        <v>0.223747980613893</v>
      </c>
      <c r="AA92" s="70" t="n">
        <f aca="false">IF(LinhrsIn!AA93&gt;4,(EPCHrsIn!AA93+MH)/LinhrsIn!AA93,0)</f>
        <v>0.956753720864926</v>
      </c>
      <c r="AB92" s="70" t="n">
        <f aca="false">IF(LinhrsIn!AB93&gt;4,(EPCHrsIn!AB93+MH)/LinhrsIn!AB93,0)</f>
        <v>1.0044360801183</v>
      </c>
      <c r="AC92" s="70" t="n">
        <f aca="false">IF(LinhrsIn!AC93&gt;4,(EPCHrsIn!AC93+MH)/LinhrsIn!AC93,0)</f>
        <v>1.00470430107527</v>
      </c>
      <c r="AD92" s="70" t="n">
        <f aca="false">IF(LinhrsIn!AD93&gt;4,(EPCHrsIn!AD93+MH)/LinhrsIn!AD93,0)</f>
        <v>0.996374074633631</v>
      </c>
      <c r="AE92" s="70" t="n">
        <f aca="false">IF(LinhrsIn!AE93&gt;4,(EPCHrsIn!AE93+MH)/LinhrsIn!AE93,0)</f>
        <v>0.979577321934279</v>
      </c>
      <c r="AF92" s="70"/>
      <c r="AG92" s="70"/>
      <c r="AH92" s="70"/>
      <c r="AI92" s="70"/>
      <c r="AJ92" s="70"/>
      <c r="AK92" s="70"/>
      <c r="AL92" s="70"/>
      <c r="AM92" s="70"/>
      <c r="AN92" s="70"/>
      <c r="AO92" s="70" t="n">
        <f aca="false">AVERAGE(Q92:AB92)</f>
        <v>0.760273664282714</v>
      </c>
      <c r="AP92" s="70" t="n">
        <f aca="false">AVERAGE(AC92:AN92)</f>
        <v>0.993551899214393</v>
      </c>
      <c r="AQ92" s="70" t="n">
        <f aca="false">AVERAGE(K92:M92)</f>
        <v>0.961057172715077</v>
      </c>
      <c r="AR92" s="70" t="n">
        <f aca="false">AVERAGE(N92:P92)</f>
        <v>0.930890326875754</v>
      </c>
      <c r="AS92" s="70" t="n">
        <f aca="false">AVERAGE(Q92:S92)</f>
        <v>0.986904724461023</v>
      </c>
      <c r="AT92" s="70" t="n">
        <f aca="false">AVERAGE(T92:V92)</f>
        <v>0.962860731140266</v>
      </c>
      <c r="AU92" s="70" t="n">
        <f aca="false">AVERAGE(W92:Y92)</f>
        <v>0.363016607663862</v>
      </c>
      <c r="AV92" s="70" t="n">
        <f aca="false">AVERAGE(Z92:AB92)</f>
        <v>0.728312593865705</v>
      </c>
      <c r="AW92" s="70" t="n">
        <f aca="false">AVERAGE(AC92:AE92)</f>
        <v>0.993551899214393</v>
      </c>
    </row>
    <row r="93" customFormat="false" ht="12.75" hidden="false" customHeight="false" outlineLevel="0" collapsed="false">
      <c r="A93" s="69" t="s">
        <v>27</v>
      </c>
      <c r="B93" s="69" t="n">
        <v>2</v>
      </c>
      <c r="C93" s="69" t="n">
        <v>84</v>
      </c>
      <c r="D93" s="70"/>
      <c r="E93" s="70"/>
      <c r="F93" s="70"/>
      <c r="G93" s="70"/>
      <c r="H93" s="70" t="n">
        <f aca="false">(EPCHrsIn!H94+MH)/LinhrsIn!H94</f>
        <v>0.979441589109599</v>
      </c>
      <c r="I93" s="70" t="n">
        <f aca="false">(EPCHrsIn!I94+MH)/LinhrsIn!I94</f>
        <v>0.208602150537634</v>
      </c>
      <c r="J93" s="70" t="n">
        <f aca="false">(EPCHrsIn!J94+MH)/LinhrsIn!J94</f>
        <v>0.646641635377555</v>
      </c>
      <c r="K93" s="70" t="n">
        <f aca="false">(EPCHrsIn!K94+MH)/LinhrsIn!K94</f>
        <v>1.00216099405727</v>
      </c>
      <c r="L93" s="70" t="n">
        <f aca="false">(EPCHrsIn!L94+MH)/LinhrsIn!L94</f>
        <v>1.00273520710059</v>
      </c>
      <c r="M93" s="70" t="n">
        <f aca="false">(EPCHrsIn!M94+MH)/LinhrsIn!M94</f>
        <v>0.978457261987491</v>
      </c>
      <c r="N93" s="70" t="n">
        <f aca="false">(EPCHrsIn!N94+MH)/LinhrsIn!N94</f>
        <v>1.00278551532033</v>
      </c>
      <c r="O93" s="70" t="n">
        <f aca="false">(EPCHrsIn!O94+MH)/LinhrsIn!O94</f>
        <v>0.981944444444444</v>
      </c>
      <c r="P93" s="70" t="n">
        <f aca="false">(EPCHrsIn!P94+MH)/LinhrsIn!P94</f>
        <v>0.814175987063738</v>
      </c>
      <c r="Q93" s="70" t="n">
        <f aca="false">(EPCHrsIn!Q94+MH)/LinhrsIn!Q94</f>
        <v>0.90807378288479</v>
      </c>
      <c r="R93" s="70" t="n">
        <f aca="false">(EPCHrsIn!R94+MH)/LinhrsIn!R94</f>
        <v>0.553442028985507</v>
      </c>
      <c r="S93" s="70" t="n">
        <f aca="false">(EPCHrsIn!S94+MH)/LinhrsIn!S94</f>
        <v>1.00403225806452</v>
      </c>
      <c r="T93" s="70" t="n">
        <f aca="false">(EPCHrsIn!T94+MH)/LinhrsIn!T94</f>
        <v>0.963184217838288</v>
      </c>
      <c r="U93" s="70" t="n">
        <f aca="false">(EPCHrsIn!U94+MH)/LinhrsIn!U94</f>
        <v>0.994488506519693</v>
      </c>
      <c r="V93" s="70" t="n">
        <f aca="false">(EPCHrsIn!V94+MH)/LinhrsIn!V94</f>
        <v>0.943123348630232</v>
      </c>
      <c r="W93" s="70" t="n">
        <v>0.97258064516129</v>
      </c>
      <c r="X93" s="70" t="n">
        <f aca="false">(EPCHrsIn!X94+MH)/LinhrsIn!X94</f>
        <v>0.958020326999558</v>
      </c>
      <c r="Y93" s="70" t="n">
        <f aca="false">IF(LinhrsIn!Y94&gt;4,(EPCHrsIn!Y94+MH)/LinhrsIn!Y94,0)</f>
        <v>1.00293255131965</v>
      </c>
      <c r="Z93" s="70" t="n">
        <f aca="false">IF(LinhrsIn!Z94&gt;4,(EPCHrsIn!Z94+MH)/LinhrsIn!Z94,0)</f>
        <v>1.00201857085184</v>
      </c>
      <c r="AA93" s="70" t="n">
        <f aca="false">IF(LinhrsIn!AA94&gt;4,(EPCHrsIn!AA94+MH)/LinhrsIn!AA94,0)</f>
        <v>0.995832754549243</v>
      </c>
      <c r="AB93" s="70" t="n">
        <f aca="false">IF(LinhrsIn!AB94&gt;4,(EPCHrsIn!AB94+MH)/LinhrsIn!AB94,0)</f>
        <v>1.0047049334588</v>
      </c>
      <c r="AC93" s="70" t="n">
        <f aca="false">IF(LinhrsIn!AC94&gt;4,(EPCHrsIn!AC94+MH)/LinhrsIn!AC94,0)</f>
        <v>1.00470430107527</v>
      </c>
      <c r="AD93" s="70" t="n">
        <f aca="false">IF(LinhrsIn!AD94&gt;4,(EPCHrsIn!AD94+MH)/LinhrsIn!AD94,0)</f>
        <v>0.993494704992436</v>
      </c>
      <c r="AE93" s="70" t="n">
        <f aca="false">IF(LinhrsIn!AE94&gt;4,(EPCHrsIn!AE94+MH)/LinhrsIn!AE94,0)</f>
        <v>0.97667231800502</v>
      </c>
      <c r="AF93" s="70"/>
      <c r="AG93" s="70"/>
      <c r="AH93" s="70"/>
      <c r="AI93" s="70"/>
      <c r="AJ93" s="70"/>
      <c r="AK93" s="70"/>
      <c r="AL93" s="70"/>
      <c r="AM93" s="70"/>
      <c r="AN93" s="70"/>
      <c r="AO93" s="70" t="n">
        <f aca="false">AVERAGE(Q93:AB93)</f>
        <v>0.94186949377195</v>
      </c>
      <c r="AP93" s="70" t="n">
        <f aca="false">AVERAGE(AC93:AN93)</f>
        <v>0.991623774690908</v>
      </c>
      <c r="AQ93" s="70" t="n">
        <f aca="false">AVERAGE(K93:M93)</f>
        <v>0.994451154381783</v>
      </c>
      <c r="AR93" s="70" t="n">
        <f aca="false">AVERAGE(N93:P93)</f>
        <v>0.932968648942839</v>
      </c>
      <c r="AS93" s="70" t="n">
        <f aca="false">AVERAGE(Q93:S93)</f>
        <v>0.821849356644938</v>
      </c>
      <c r="AT93" s="70" t="n">
        <f aca="false">AVERAGE(T93:V93)</f>
        <v>0.966932024329405</v>
      </c>
      <c r="AU93" s="70" t="n">
        <f aca="false">AVERAGE(W93:Y93)</f>
        <v>0.977844507826832</v>
      </c>
      <c r="AV93" s="70" t="n">
        <f aca="false">AVERAGE(Z93:AB93)</f>
        <v>1.00085208628663</v>
      </c>
      <c r="AW93" s="70" t="n">
        <f aca="false">AVERAGE(AC93:AE93)</f>
        <v>0.991623774690908</v>
      </c>
    </row>
    <row r="94" customFormat="false" ht="12.75" hidden="false" customHeight="false" outlineLevel="0" collapsed="false">
      <c r="A94" s="69" t="s">
        <v>27</v>
      </c>
      <c r="B94" s="69" t="n">
        <v>2</v>
      </c>
      <c r="C94" s="69" t="n">
        <v>85</v>
      </c>
      <c r="D94" s="70"/>
      <c r="E94" s="70"/>
      <c r="F94" s="70"/>
      <c r="G94" s="70"/>
      <c r="H94" s="70" t="n">
        <f aca="false">(EPCHrsIn!H95+MH)/LinhrsIn!H95</f>
        <v>0.852993217340018</v>
      </c>
      <c r="I94" s="70" t="n">
        <f aca="false">(EPCHrsIn!I95+MH)/LinhrsIn!I95</f>
        <v>0.88501882732652</v>
      </c>
      <c r="J94" s="70" t="n">
        <f aca="false">(EPCHrsIn!J95+MH)/LinhrsIn!J95</f>
        <v>0.926646290636288</v>
      </c>
      <c r="K94" s="70" t="n">
        <f aca="false">(EPCHrsIn!K95+MH)/LinhrsIn!K95</f>
        <v>0.979940363242071</v>
      </c>
      <c r="L94" s="70" t="n">
        <f aca="false">(EPCHrsIn!L95+MH)/LinhrsIn!L95</f>
        <v>0.813055607917059</v>
      </c>
      <c r="M94" s="70" t="n">
        <f aca="false">(EPCHrsIn!M95+MH)/LinhrsIn!M95</f>
        <v>1.00055586436909</v>
      </c>
      <c r="N94" s="70" t="n">
        <f aca="false">(EPCHrsIn!N95+MH)/LinhrsIn!N95</f>
        <v>1.00430223178274</v>
      </c>
      <c r="O94" s="70" t="n">
        <f aca="false">(EPCHrsIn!O95+MH)/LinhrsIn!O95</f>
        <v>0.998611111111111</v>
      </c>
      <c r="P94" s="70" t="n">
        <f aca="false">(EPCHrsIn!P95+MH)/LinhrsIn!P95</f>
        <v>0.992504769692014</v>
      </c>
      <c r="Q94" s="70" t="n">
        <f aca="false">(EPCHrsIn!Q95+MH)/LinhrsIn!Q95</f>
        <v>0.517603103894238</v>
      </c>
      <c r="R94" s="70" t="n">
        <f aca="false">(EPCHrsIn!R95+MH)/LinhrsIn!R95</f>
        <v>0.611017964071856</v>
      </c>
      <c r="S94" s="70" t="n">
        <f aca="false">(EPCHrsIn!S95+MH)/LinhrsIn!S95</f>
        <v>0.980911412824304</v>
      </c>
      <c r="T94" s="70" t="n">
        <f aca="false">(EPCHrsIn!T95+MH)/LinhrsIn!T95</f>
        <v>0.910354412786657</v>
      </c>
      <c r="U94" s="70" t="n">
        <f aca="false">(EPCHrsIn!U95+MH)/LinhrsIn!U95</f>
        <v>0.986693548387097</v>
      </c>
      <c r="V94" s="70" t="n">
        <f aca="false">(EPCHrsIn!V95+MH)/LinhrsIn!V95</f>
        <v>0.648888014170439</v>
      </c>
      <c r="W94" s="70" t="n">
        <v>0.296774193548387</v>
      </c>
      <c r="X94" s="70" t="n">
        <f aca="false">(EPCHrsIn!X95+MH)/LinhrsIn!X95</f>
        <v>1.00364717006619</v>
      </c>
      <c r="Y94" s="70" t="n">
        <f aca="false">IF(LinhrsIn!Y95&gt;4,(EPCHrsIn!Y95+MH)/LinhrsIn!Y95,0)</f>
        <v>0.995649733370755</v>
      </c>
      <c r="Z94" s="70" t="n">
        <f aca="false">IF(LinhrsIn!Z95&gt;4,(EPCHrsIn!Z95+MH)/LinhrsIn!Z95,0)</f>
        <v>0.944601317735646</v>
      </c>
      <c r="AA94" s="70" t="n">
        <f aca="false">IF(LinhrsIn!AA95&gt;4,(EPCHrsIn!AA95+MH)/LinhrsIn!AA95,0)</f>
        <v>0.998192687334909</v>
      </c>
      <c r="AB94" s="70" t="n">
        <f aca="false">IF(LinhrsIn!AB95&gt;4,(EPCHrsIn!AB95+MH)/LinhrsIn!AB95,0)</f>
        <v>0.992606533136174</v>
      </c>
      <c r="AC94" s="70" t="n">
        <f aca="false">IF(LinhrsIn!AC95&gt;4,(EPCHrsIn!AC95+MH)/LinhrsIn!AC95,0)</f>
        <v>1.00524193548387</v>
      </c>
      <c r="AD94" s="70" t="n">
        <f aca="false">IF(LinhrsIn!AD95&gt;4,(EPCHrsIn!AD95+MH)/LinhrsIn!AD95,0)</f>
        <v>0.972323049001815</v>
      </c>
      <c r="AE94" s="70" t="n">
        <f aca="false">IF(LinhrsIn!AE95&gt;4,(EPCHrsIn!AE95+MH)/LinhrsIn!AE95,0)</f>
        <v>0.9453652860507</v>
      </c>
      <c r="AF94" s="70"/>
      <c r="AG94" s="70"/>
      <c r="AH94" s="70"/>
      <c r="AI94" s="70"/>
      <c r="AJ94" s="70"/>
      <c r="AK94" s="70"/>
      <c r="AL94" s="70"/>
      <c r="AM94" s="70"/>
      <c r="AN94" s="70"/>
      <c r="AO94" s="70" t="n">
        <f aca="false">AVERAGE(Q94:AB94)</f>
        <v>0.823911674277221</v>
      </c>
      <c r="AP94" s="70" t="n">
        <f aca="false">AVERAGE(AC94:AN94)</f>
        <v>0.974310090178795</v>
      </c>
      <c r="AQ94" s="70" t="n">
        <f aca="false">AVERAGE(K94:M94)</f>
        <v>0.931183945176075</v>
      </c>
      <c r="AR94" s="70" t="n">
        <f aca="false">AVERAGE(N94:P94)</f>
        <v>0.998472704195287</v>
      </c>
      <c r="AS94" s="70" t="n">
        <f aca="false">AVERAGE(Q94:S94)</f>
        <v>0.7031774935968</v>
      </c>
      <c r="AT94" s="70" t="n">
        <f aca="false">AVERAGE(T94:V94)</f>
        <v>0.848645325114731</v>
      </c>
      <c r="AU94" s="70" t="n">
        <f aca="false">AVERAGE(W94:Y94)</f>
        <v>0.765357032328444</v>
      </c>
      <c r="AV94" s="70" t="n">
        <f aca="false">AVERAGE(Z94:AB94)</f>
        <v>0.97846684606891</v>
      </c>
      <c r="AW94" s="70" t="n">
        <f aca="false">AVERAGE(AC94:AE94)</f>
        <v>0.974310090178795</v>
      </c>
    </row>
    <row r="95" customFormat="false" ht="12.75" hidden="false" customHeight="false" outlineLevel="0" collapsed="false">
      <c r="A95" s="69" t="s">
        <v>27</v>
      </c>
      <c r="B95" s="69" t="n">
        <v>2</v>
      </c>
      <c r="C95" s="69" t="n">
        <v>86</v>
      </c>
      <c r="D95" s="70"/>
      <c r="E95" s="70"/>
      <c r="F95" s="70"/>
      <c r="G95" s="70"/>
      <c r="H95" s="70" t="n">
        <f aca="false">(EPCHrsIn!H96+MH)/LinhrsIn!H96</f>
        <v>1.00027785495971</v>
      </c>
      <c r="I95" s="70" t="n">
        <f aca="false">(EPCHrsIn!I96+MH)/LinhrsIn!I96</f>
        <v>0.995430107526882</v>
      </c>
      <c r="J95" s="70" t="n">
        <f aca="false">(EPCHrsIn!J96+MH)/LinhrsIn!J96</f>
        <v>0.977913599110988</v>
      </c>
      <c r="K95" s="70" t="n">
        <f aca="false">(EPCHrsIn!K96+MH)/LinhrsIn!K96</f>
        <v>1.00243177519589</v>
      </c>
      <c r="L95" s="70" t="n">
        <f aca="false">(EPCHrsIn!L96+MH)/LinhrsIn!L96</f>
        <v>1.00165604410381</v>
      </c>
      <c r="M95" s="70" t="n">
        <f aca="false">(EPCHrsIn!M96+MH)/LinhrsIn!M96</f>
        <v>1.0045852438516</v>
      </c>
      <c r="N95" s="70" t="n">
        <f aca="false">(EPCHrsIn!N96+MH)/LinhrsIn!N96</f>
        <v>0.998822935934084</v>
      </c>
      <c r="O95" s="70" t="n">
        <f aca="false">(EPCHrsIn!O96+MH)/LinhrsIn!O96</f>
        <v>0.931944444444445</v>
      </c>
      <c r="P95" s="70" t="n">
        <f aca="false">(EPCHrsIn!P96+MH)/LinhrsIn!P96</f>
        <v>0.977956989247312</v>
      </c>
      <c r="Q95" s="70" t="n">
        <f aca="false">(EPCHrsIn!Q96+MH)/LinhrsIn!Q96</f>
        <v>0.970965563808238</v>
      </c>
      <c r="R95" s="70" t="n">
        <f aca="false">(EPCHrsIn!R96+MH)/LinhrsIn!R96</f>
        <v>0.872712808273668</v>
      </c>
      <c r="S95" s="70" t="n">
        <f aca="false">(EPCHrsIn!S96+MH)/LinhrsIn!S96</f>
        <v>0.949327956989247</v>
      </c>
      <c r="T95" s="70" t="n">
        <f aca="false">(EPCHrsIn!T96+MH)/LinhrsIn!T96</f>
        <v>0.940947617062665</v>
      </c>
      <c r="U95" s="70" t="n">
        <f aca="false">(EPCHrsIn!U96+MH)/LinhrsIn!U96</f>
        <v>1.00376344086022</v>
      </c>
      <c r="V95" s="70" t="n">
        <f aca="false">(EPCHrsIn!V96+MH)/LinhrsIn!V96</f>
        <v>0.845173041894353</v>
      </c>
      <c r="W95" s="70" t="n">
        <v>0.940456989247312</v>
      </c>
      <c r="X95" s="70" t="n">
        <f aca="false">(EPCHrsIn!X96+MH)/LinhrsIn!X96</f>
        <v>0.943120260021669</v>
      </c>
      <c r="Y95" s="70" t="n">
        <f aca="false">IF(LinhrsIn!Y96&gt;4,(EPCHrsIn!Y96+MH)/LinhrsIn!Y96,0)</f>
        <v>0.993715961457897</v>
      </c>
      <c r="Z95" s="70" t="n">
        <f aca="false">IF(LinhrsIn!Z96&gt;4,(EPCHrsIn!Z96+MH)/LinhrsIn!Z96,0)</f>
        <v>0.979276005921141</v>
      </c>
      <c r="AA95" s="70" t="n">
        <f aca="false">IF(LinhrsIn!AA96&gt;4,(EPCHrsIn!AA96+MH)/LinhrsIn!AA96,0)</f>
        <v>0.993030387510455</v>
      </c>
      <c r="AB95" s="70" t="n">
        <f aca="false">IF(LinhrsIn!AB96&gt;4,(EPCHrsIn!AB96+MH)/LinhrsIn!AB96,0)</f>
        <v>0.927954668105774</v>
      </c>
      <c r="AC95" s="70" t="n">
        <f aca="false">IF(LinhrsIn!AC96&gt;4,(EPCHrsIn!AC96+MH)/LinhrsIn!AC96,0)</f>
        <v>0.996906939214632</v>
      </c>
      <c r="AD95" s="70" t="n">
        <f aca="false">IF(LinhrsIn!AD96&gt;4,(EPCHrsIn!AD96+MH)/LinhrsIn!AD96,0)</f>
        <v>0.99969806763285</v>
      </c>
      <c r="AE95" s="70" t="n">
        <f aca="false">IF(LinhrsIn!AE96&gt;4,(EPCHrsIn!AE96+MH)/LinhrsIn!AE96,0)</f>
        <v>0.972125479751018</v>
      </c>
      <c r="AF95" s="70"/>
      <c r="AG95" s="70"/>
      <c r="AH95" s="70"/>
      <c r="AI95" s="70"/>
      <c r="AJ95" s="70"/>
      <c r="AK95" s="70"/>
      <c r="AL95" s="70"/>
      <c r="AM95" s="70"/>
      <c r="AN95" s="70"/>
      <c r="AO95" s="70" t="n">
        <f aca="false">AVERAGE(Q95:AB95)</f>
        <v>0.946703725096053</v>
      </c>
      <c r="AP95" s="70" t="n">
        <f aca="false">AVERAGE(AC95:AN95)</f>
        <v>0.989576828866166</v>
      </c>
      <c r="AQ95" s="70" t="n">
        <f aca="false">AVERAGE(K95:M95)</f>
        <v>1.00289102105043</v>
      </c>
      <c r="AR95" s="70" t="n">
        <f aca="false">AVERAGE(N95:P95)</f>
        <v>0.96957478987528</v>
      </c>
      <c r="AS95" s="70" t="n">
        <f aca="false">AVERAGE(Q95:S95)</f>
        <v>0.931002109690384</v>
      </c>
      <c r="AT95" s="70" t="n">
        <f aca="false">AVERAGE(T95:V95)</f>
        <v>0.929961366605745</v>
      </c>
      <c r="AU95" s="70" t="n">
        <f aca="false">AVERAGE(W95:Y95)</f>
        <v>0.959097736908959</v>
      </c>
      <c r="AV95" s="70" t="n">
        <f aca="false">AVERAGE(Z95:AB95)</f>
        <v>0.966753687179123</v>
      </c>
      <c r="AW95" s="70" t="n">
        <f aca="false">AVERAGE(AC95:AE95)</f>
        <v>0.989576828866166</v>
      </c>
    </row>
    <row r="96" customFormat="false" ht="12.75" hidden="false" customHeight="false" outlineLevel="0" collapsed="false">
      <c r="A96" s="69" t="s">
        <v>27</v>
      </c>
      <c r="B96" s="69" t="n">
        <v>2</v>
      </c>
      <c r="C96" s="69" t="n">
        <v>87</v>
      </c>
      <c r="D96" s="70"/>
      <c r="E96" s="70"/>
      <c r="F96" s="70"/>
      <c r="G96" s="70"/>
      <c r="H96" s="70" t="n">
        <f aca="false">(EPCHrsIn!H97+MH)/LinhrsIn!H97</f>
        <v>0.992389006342495</v>
      </c>
      <c r="I96" s="70" t="n">
        <f aca="false">(EPCHrsIn!I97+MH)/LinhrsIn!I97</f>
        <v>1.00389837343729</v>
      </c>
      <c r="J96" s="70" t="n">
        <f aca="false">(EPCHrsIn!J97+MH)/LinhrsIn!J97</f>
        <v>0.962261523464699</v>
      </c>
      <c r="K96" s="70" t="n">
        <f aca="false">(EPCHrsIn!K97+MH)/LinhrsIn!K97</f>
        <v>0.975576845230063</v>
      </c>
      <c r="L96" s="70" t="n">
        <f aca="false">(EPCHrsIn!L97+MH)/LinhrsIn!L97</f>
        <v>0.973460182943234</v>
      </c>
      <c r="M96" s="70" t="n">
        <f aca="false">(EPCHrsIn!M97+MH)/LinhrsIn!M97</f>
        <v>0.952712100139082</v>
      </c>
      <c r="N96" s="70" t="n">
        <f aca="false">(EPCHrsIn!N97+MH)/LinhrsIn!N97</f>
        <v>1.00434843596577</v>
      </c>
      <c r="O96" s="70" t="n">
        <f aca="false">(EPCHrsIn!O97+MH)/LinhrsIn!O97</f>
        <v>0.804725503822099</v>
      </c>
      <c r="P96" s="70" t="n">
        <f aca="false">(EPCHrsIn!P97+MH)/LinhrsIn!P97</f>
        <v>0.928485011426267</v>
      </c>
      <c r="Q96" s="70" t="n">
        <f aca="false">(EPCHrsIn!Q97+MH)/LinhrsIn!Q97</f>
        <v>0.948347943358058</v>
      </c>
      <c r="R96" s="70" t="n">
        <f aca="false">(EPCHrsIn!R97+MH)/LinhrsIn!R97</f>
        <v>0.910325276037004</v>
      </c>
      <c r="S96" s="70" t="n">
        <f aca="false">(EPCHrsIn!S97+MH)/LinhrsIn!S97</f>
        <v>1.00470430107527</v>
      </c>
      <c r="T96" s="70" t="n">
        <f aca="false">(EPCHrsIn!T97+MH)/LinhrsIn!T97</f>
        <v>0.896988214753383</v>
      </c>
      <c r="U96" s="70" t="n">
        <f aca="false">(EPCHrsIn!U97+MH)/LinhrsIn!U97</f>
        <v>0.997042215649368</v>
      </c>
      <c r="V96" s="70" t="n">
        <f aca="false">(EPCHrsIn!V97+MH)/LinhrsIn!V97</f>
        <v>0.974562135112594</v>
      </c>
      <c r="W96" s="70" t="n">
        <v>0.968951612903226</v>
      </c>
      <c r="X96" s="70" t="n">
        <f aca="false">(EPCHrsIn!X97+MH)/LinhrsIn!X97</f>
        <v>0.991492234976367</v>
      </c>
      <c r="Y96" s="70" t="n">
        <f aca="false">IF(LinhrsIn!Y97&gt;4,(EPCHrsIn!Y97+MH)/LinhrsIn!Y97,0)</f>
        <v>0.997486735548729</v>
      </c>
      <c r="Z96" s="70" t="n">
        <f aca="false">IF(LinhrsIn!Z97&gt;4,(EPCHrsIn!Z97+MH)/LinhrsIn!Z97,0)</f>
        <v>0.99905876025279</v>
      </c>
      <c r="AA96" s="70" t="n">
        <f aca="false">IF(LinhrsIn!AA97&gt;4,(EPCHrsIn!AA97+MH)/LinhrsIn!AA97,0)</f>
        <v>0.981664120016669</v>
      </c>
      <c r="AB96" s="70" t="n">
        <f aca="false">IF(LinhrsIn!AB97&gt;4,(EPCHrsIn!AB97+MH)/LinhrsIn!AB97,0)</f>
        <v>0.958187684861522</v>
      </c>
      <c r="AC96" s="70" t="n">
        <f aca="false">IF(LinhrsIn!AC97&gt;4,(EPCHrsIn!AC97+MH)/LinhrsIn!AC97,0)</f>
        <v>0.967603172469418</v>
      </c>
      <c r="AD96" s="70" t="n">
        <f aca="false">IF(LinhrsIn!AD97&gt;4,(EPCHrsIn!AD97+MH)/LinhrsIn!AD97,0)</f>
        <v>0.966173361522199</v>
      </c>
      <c r="AE96" s="70" t="n">
        <f aca="false">IF(LinhrsIn!AE97&gt;4,(EPCHrsIn!AE97+MH)/LinhrsIn!AE97,0)</f>
        <v>0.931388097655034</v>
      </c>
      <c r="AF96" s="70"/>
      <c r="AG96" s="70"/>
      <c r="AH96" s="70"/>
      <c r="AI96" s="70"/>
      <c r="AJ96" s="70"/>
      <c r="AK96" s="70"/>
      <c r="AL96" s="70"/>
      <c r="AM96" s="70"/>
      <c r="AN96" s="70"/>
      <c r="AO96" s="70" t="n">
        <f aca="false">AVERAGE(Q96:AB96)</f>
        <v>0.969067602878748</v>
      </c>
      <c r="AP96" s="70" t="n">
        <f aca="false">AVERAGE(AC96:AN96)</f>
        <v>0.95505487721555</v>
      </c>
      <c r="AQ96" s="70" t="n">
        <f aca="false">AVERAGE(K96:M96)</f>
        <v>0.96724970943746</v>
      </c>
      <c r="AR96" s="70" t="n">
        <f aca="false">AVERAGE(N96:P96)</f>
        <v>0.912519650404713</v>
      </c>
      <c r="AS96" s="70" t="n">
        <f aca="false">AVERAGE(Q96:S96)</f>
        <v>0.95445917349011</v>
      </c>
      <c r="AT96" s="70" t="n">
        <f aca="false">AVERAGE(T96:V96)</f>
        <v>0.956197521838448</v>
      </c>
      <c r="AU96" s="70" t="n">
        <f aca="false">AVERAGE(W96:Y96)</f>
        <v>0.985976861142774</v>
      </c>
      <c r="AV96" s="70" t="n">
        <f aca="false">AVERAGE(Z96:AB96)</f>
        <v>0.97963685504366</v>
      </c>
      <c r="AW96" s="70" t="n">
        <f aca="false">AVERAGE(AC96:AE96)</f>
        <v>0.95505487721555</v>
      </c>
    </row>
    <row r="97" customFormat="false" ht="12.75" hidden="false" customHeight="false" outlineLevel="0" collapsed="false">
      <c r="A97" s="69" t="s">
        <v>27</v>
      </c>
      <c r="B97" s="69" t="n">
        <v>2</v>
      </c>
      <c r="C97" s="69" t="n">
        <v>88</v>
      </c>
      <c r="D97" s="70"/>
      <c r="E97" s="70"/>
      <c r="F97" s="70"/>
      <c r="G97" s="70"/>
      <c r="H97" s="70" t="n">
        <f aca="false">(EPCHrsIn!H98+MH)/LinhrsIn!H98</f>
        <v>0.994165045846069</v>
      </c>
      <c r="I97" s="70" t="n">
        <f aca="false">(EPCHrsIn!I98+MH)/LinhrsIn!I98</f>
        <v>0.983196666218578</v>
      </c>
      <c r="J97" s="70" t="n">
        <f aca="false">(EPCHrsIn!J98+MH)/LinhrsIn!J98</f>
        <v>0.970968190026393</v>
      </c>
      <c r="K97" s="70" t="n">
        <f aca="false">(EPCHrsIn!K98+MH)/LinhrsIn!K98</f>
        <v>0.994057266342518</v>
      </c>
      <c r="L97" s="70" t="n">
        <f aca="false">(EPCHrsIn!L98+MH)/LinhrsIn!L98</f>
        <v>0.998088073147775</v>
      </c>
      <c r="M97" s="70" t="n">
        <f aca="false">(EPCHrsIn!M98+MH)/LinhrsIn!M98</f>
        <v>1.0045852438516</v>
      </c>
      <c r="N97" s="70" t="n">
        <f aca="false">(EPCHrsIn!N98+MH)/LinhrsIn!N98</f>
        <v>1.00500473420803</v>
      </c>
      <c r="O97" s="70" t="n">
        <f aca="false">(EPCHrsIn!O98+MH)/LinhrsIn!O98</f>
        <v>0.979302680927907</v>
      </c>
      <c r="P97" s="70" t="n">
        <f aca="false">(EPCHrsIn!P98+MH)/LinhrsIn!P98</f>
        <v>0.949307516471696</v>
      </c>
      <c r="Q97" s="70" t="n">
        <f aca="false">(EPCHrsIn!Q98+MH)/LinhrsIn!Q98</f>
        <v>0.971269819758775</v>
      </c>
      <c r="R97" s="70" t="n">
        <f aca="false">(EPCHrsIn!R98+MH)/LinhrsIn!R98</f>
        <v>1.00193971948672</v>
      </c>
      <c r="S97" s="70" t="n">
        <f aca="false">(EPCHrsIn!S98+MH)/LinhrsIn!S98</f>
        <v>1.00483870967742</v>
      </c>
      <c r="T97" s="70" t="n">
        <f aca="false">(EPCHrsIn!T98+MH)/LinhrsIn!T98</f>
        <v>0.960211463550362</v>
      </c>
      <c r="U97" s="70" t="n">
        <f aca="false">(EPCHrsIn!U98+MH)/LinhrsIn!U98</f>
        <v>0.99986559139785</v>
      </c>
      <c r="V97" s="70" t="n">
        <f aca="false">(EPCHrsIn!V98+MH)/LinhrsIn!V98</f>
        <v>0.918722988986477</v>
      </c>
      <c r="W97" s="70" t="n">
        <v>0.944354838709677</v>
      </c>
      <c r="X97" s="70" t="n">
        <f aca="false">(EPCHrsIn!X98+MH)/LinhrsIn!X98</f>
        <v>1.00432023761307</v>
      </c>
      <c r="Y97" s="70" t="n">
        <f aca="false">IF(LinhrsIn!Y98&gt;4,(EPCHrsIn!Y98+MH)/LinhrsIn!Y98,0)</f>
        <v>1.00209467951403</v>
      </c>
      <c r="Z97" s="70" t="n">
        <f aca="false">IF(LinhrsIn!Z98&gt;4,(EPCHrsIn!Z98+MH)/LinhrsIn!Z98,0)</f>
        <v>0.990580002691428</v>
      </c>
      <c r="AA97" s="70" t="n">
        <f aca="false">IF(LinhrsIn!AA98&gt;4,(EPCHrsIn!AA98+MH)/LinhrsIn!AA98,0)</f>
        <v>1.00458333333333</v>
      </c>
      <c r="AB97" s="70" t="n">
        <f aca="false">IF(LinhrsIn!AB98&gt;4,(EPCHrsIn!AB98+MH)/LinhrsIn!AB98,0)</f>
        <v>0.983988159311087</v>
      </c>
      <c r="AC97" s="70" t="n">
        <f aca="false">IF(LinhrsIn!AC98&gt;4,(EPCHrsIn!AC98+MH)/LinhrsIn!AC98,0)</f>
        <v>0.998787225441315</v>
      </c>
      <c r="AD97" s="70" t="n">
        <f aca="false">IF(LinhrsIn!AD98&gt;4,(EPCHrsIn!AD98+MH)/LinhrsIn!AD98,0)</f>
        <v>0.999396135265701</v>
      </c>
      <c r="AE97" s="70" t="n">
        <f aca="false">IF(LinhrsIn!AE98&gt;4,(EPCHrsIn!AE98+MH)/LinhrsIn!AE98,0)</f>
        <v>0.966017327396752</v>
      </c>
      <c r="AF97" s="70"/>
      <c r="AG97" s="70"/>
      <c r="AH97" s="70"/>
      <c r="AI97" s="70"/>
      <c r="AJ97" s="70"/>
      <c r="AK97" s="70"/>
      <c r="AL97" s="70"/>
      <c r="AM97" s="70"/>
      <c r="AN97" s="70"/>
      <c r="AO97" s="70" t="n">
        <f aca="false">AVERAGE(Q97:AB97)</f>
        <v>0.982230795335853</v>
      </c>
      <c r="AP97" s="70" t="n">
        <f aca="false">AVERAGE(AC97:AN97)</f>
        <v>0.988066896034589</v>
      </c>
      <c r="AQ97" s="70" t="n">
        <f aca="false">AVERAGE(K97:M97)</f>
        <v>0.998910194447299</v>
      </c>
      <c r="AR97" s="70" t="n">
        <f aca="false">AVERAGE(N97:P97)</f>
        <v>0.977871643869212</v>
      </c>
      <c r="AS97" s="70" t="n">
        <f aca="false">AVERAGE(Q97:S97)</f>
        <v>0.992682749640972</v>
      </c>
      <c r="AT97" s="70" t="n">
        <f aca="false">AVERAGE(T97:V97)</f>
        <v>0.959600014644896</v>
      </c>
      <c r="AU97" s="70" t="n">
        <f aca="false">AVERAGE(W97:Y97)</f>
        <v>0.98358991861226</v>
      </c>
      <c r="AV97" s="70" t="n">
        <f aca="false">AVERAGE(Z97:AB97)</f>
        <v>0.993050498445283</v>
      </c>
      <c r="AW97" s="70" t="n">
        <f aca="false">AVERAGE(AC97:AE97)</f>
        <v>0.988066896034589</v>
      </c>
    </row>
    <row r="98" customFormat="false" ht="12.75" hidden="false" customHeight="false" outlineLevel="0" collapsed="false">
      <c r="A98" s="69" t="s">
        <v>27</v>
      </c>
      <c r="B98" s="69" t="n">
        <v>2</v>
      </c>
      <c r="C98" s="69" t="n">
        <v>89</v>
      </c>
      <c r="D98" s="70"/>
      <c r="E98" s="70"/>
      <c r="F98" s="70"/>
      <c r="G98" s="70"/>
      <c r="H98" s="70" t="n">
        <f aca="false">(EPCHrsIn!H99+MH)/LinhrsIn!H99</f>
        <v>1.00208826395656</v>
      </c>
      <c r="I98" s="70" t="n">
        <f aca="false">(EPCHrsIn!I99+MH)/LinhrsIn!I99</f>
        <v>0.937203951820273</v>
      </c>
      <c r="J98" s="70" t="n">
        <f aca="false">(EPCHrsIn!J99+MH)/LinhrsIn!J99</f>
        <v>0.920961244617308</v>
      </c>
      <c r="K98" s="70" t="n">
        <f aca="false">(EPCHrsIn!K99+MH)/LinhrsIn!K99</f>
        <v>0.925530400113912</v>
      </c>
      <c r="L98" s="70" t="n">
        <f aca="false">(EPCHrsIn!L99+MH)/LinhrsIn!L99</f>
        <v>0.939123561225905</v>
      </c>
      <c r="M98" s="70" t="n">
        <f aca="false">(EPCHrsIn!M99+MH)/LinhrsIn!M99</f>
        <v>0.98374322634431</v>
      </c>
      <c r="N98" s="70" t="n">
        <f aca="false">(EPCHrsIn!N99+MH)/LinhrsIn!N99</f>
        <v>1.00390782913354</v>
      </c>
      <c r="O98" s="70" t="n">
        <f aca="false">(EPCHrsIn!O99+MH)/LinhrsIn!O99</f>
        <v>1.00569523544937</v>
      </c>
      <c r="P98" s="70" t="n">
        <f aca="false">(EPCHrsIn!P99+MH)/LinhrsIn!P99</f>
        <v>0.747619047619048</v>
      </c>
      <c r="Q98" s="70" t="n">
        <f aca="false">(EPCHrsIn!Q99+MH)/LinhrsIn!Q99</f>
        <v>0.170212765957447</v>
      </c>
      <c r="R98" s="70" t="n">
        <f aca="false">(EPCHrsIn!R99+MH)/LinhrsIn!R99</f>
        <v>0.0396432111000991</v>
      </c>
      <c r="S98" s="70" t="n">
        <f aca="false">(EPCHrsIn!S99+MH)/LinhrsIn!S99</f>
        <v>0.00883197173769044</v>
      </c>
      <c r="T98" s="70" t="n">
        <f aca="false">(EPCHrsIn!T99+MH)/LinhrsIn!T99</f>
        <v>0.0095488183337312</v>
      </c>
      <c r="U98" s="70" t="n">
        <f aca="false">(EPCHrsIn!U99+MH)/LinhrsIn!U99</f>
        <v>0.951482479784367</v>
      </c>
      <c r="V98" s="70" t="n">
        <f aca="false">(EPCHrsIn!V99+MH)/LinhrsIn!V99</f>
        <v>0.971257150830194</v>
      </c>
      <c r="W98" s="70" t="n">
        <v>0.934005376344086</v>
      </c>
      <c r="X98" s="70" t="n">
        <f aca="false">(EPCHrsIn!X99+MH)/LinhrsIn!X99</f>
        <v>0.958609495468687</v>
      </c>
      <c r="Y98" s="70" t="n">
        <f aca="false">IF(LinhrsIn!Y99&gt;4,(EPCHrsIn!Y99+MH)/LinhrsIn!Y99,0)</f>
        <v>1.004329004329</v>
      </c>
      <c r="Z98" s="70" t="n">
        <f aca="false">IF(LinhrsIn!Z99&gt;4,(EPCHrsIn!Z99+MH)/LinhrsIn!Z99,0)</f>
        <v>1.00161485668147</v>
      </c>
      <c r="AA98" s="70" t="n">
        <f aca="false">IF(LinhrsIn!AA99&gt;4,(EPCHrsIn!AA99+MH)/LinhrsIn!AA99,0)</f>
        <v>0.821109871723369</v>
      </c>
      <c r="AB98" s="70" t="n">
        <f aca="false">IF(LinhrsIn!AB99&gt;4,(EPCHrsIn!AB99+MH)/LinhrsIn!AB99,0)</f>
        <v>0.987586020779922</v>
      </c>
      <c r="AC98" s="70" t="n">
        <f aca="false">IF(LinhrsIn!AC99&gt;4,(EPCHrsIn!AC99+MH)/LinhrsIn!AC99,0)</f>
        <v>1.00470430107527</v>
      </c>
      <c r="AD98" s="70" t="n">
        <f aca="false">IF(LinhrsIn!AD99&gt;4,(EPCHrsIn!AD99+MH)/LinhrsIn!AD99,0)</f>
        <v>0.998640688717716</v>
      </c>
      <c r="AE98" s="70" t="n">
        <f aca="false">IF(LinhrsIn!AE99&gt;4,(EPCHrsIn!AE99+MH)/LinhrsIn!AE99,0)</f>
        <v>0.982280567201241</v>
      </c>
      <c r="AF98" s="70"/>
      <c r="AG98" s="70"/>
      <c r="AH98" s="70"/>
      <c r="AI98" s="70"/>
      <c r="AJ98" s="70"/>
      <c r="AK98" s="70"/>
      <c r="AL98" s="70"/>
      <c r="AM98" s="70"/>
      <c r="AN98" s="70"/>
      <c r="AO98" s="70" t="n">
        <f aca="false">AVERAGE(Q98:AB98)</f>
        <v>0.654852585255839</v>
      </c>
      <c r="AP98" s="70" t="n">
        <f aca="false">AVERAGE(AC98:AN98)</f>
        <v>0.995208518998075</v>
      </c>
      <c r="AQ98" s="70" t="n">
        <f aca="false">AVERAGE(K98:M98)</f>
        <v>0.949465729228042</v>
      </c>
      <c r="AR98" s="70" t="n">
        <f aca="false">AVERAGE(N98:P98)</f>
        <v>0.919074037400652</v>
      </c>
      <c r="AS98" s="70" t="n">
        <f aca="false">AVERAGE(Q98:S98)</f>
        <v>0.0728959829317454</v>
      </c>
      <c r="AT98" s="70" t="n">
        <f aca="false">AVERAGE(T98:V98)</f>
        <v>0.644096149649431</v>
      </c>
      <c r="AU98" s="70" t="n">
        <f aca="false">AVERAGE(W98:Y98)</f>
        <v>0.965647958713926</v>
      </c>
      <c r="AV98" s="70" t="n">
        <f aca="false">AVERAGE(Z98:AB98)</f>
        <v>0.936770249728253</v>
      </c>
      <c r="AW98" s="70" t="n">
        <f aca="false">AVERAGE(AC98:AE98)</f>
        <v>0.995208518998075</v>
      </c>
    </row>
    <row r="99" customFormat="false" ht="12.75" hidden="false" customHeight="false" outlineLevel="0" collapsed="false">
      <c r="A99" s="69" t="s">
        <v>27</v>
      </c>
      <c r="B99" s="69" t="n">
        <v>2</v>
      </c>
      <c r="C99" s="69" t="n">
        <v>90</v>
      </c>
      <c r="D99" s="70"/>
      <c r="E99" s="70"/>
      <c r="F99" s="70"/>
      <c r="G99" s="70"/>
      <c r="H99" s="70" t="n">
        <f aca="false">(EPCHrsIn!H100+MH)/LinhrsIn!H100</f>
        <v>1.00097235727184</v>
      </c>
      <c r="I99" s="70" t="n">
        <f aca="false">(EPCHrsIn!I100+MH)/LinhrsIn!I100</f>
        <v>0.975672043010753</v>
      </c>
      <c r="J99" s="70" t="n">
        <f aca="false">(EPCHrsIn!J100+MH)/LinhrsIn!J100</f>
        <v>0.994582580914016</v>
      </c>
      <c r="K99" s="70" t="n">
        <f aca="false">(EPCHrsIn!K100+MH)/LinhrsIn!K100</f>
        <v>0.878615842119492</v>
      </c>
      <c r="L99" s="70" t="n">
        <f aca="false">(EPCHrsIn!L100+MH)/LinhrsIn!L100</f>
        <v>0.564014953522835</v>
      </c>
      <c r="M99" s="70" t="n">
        <f aca="false">(EPCHrsIn!M100+MH)/LinhrsIn!M100</f>
        <v>1.00125330733881</v>
      </c>
      <c r="N99" s="70" t="n">
        <f aca="false">(EPCHrsIn!N100+MH)/LinhrsIn!N100</f>
        <v>1.00443727309399</v>
      </c>
      <c r="O99" s="70" t="n">
        <f aca="false">(EPCHrsIn!O100+MH)/LinhrsIn!O100</f>
        <v>1.00555555555556</v>
      </c>
      <c r="P99" s="70" t="n">
        <f aca="false">(EPCHrsIn!P100+MH)/LinhrsIn!P100</f>
        <v>0.892861943809652</v>
      </c>
      <c r="Q99" s="70" t="n">
        <f aca="false">(EPCHrsIn!Q100+MH)/LinhrsIn!Q100</f>
        <v>0.873275628888288</v>
      </c>
      <c r="R99" s="70" t="n">
        <f aca="false">(EPCHrsIn!R100+MH)/LinhrsIn!R100</f>
        <v>0.884161815196298</v>
      </c>
      <c r="S99" s="70" t="n">
        <f aca="false">(EPCHrsIn!S100+MH)/LinhrsIn!S100</f>
        <v>1.00389784946237</v>
      </c>
      <c r="T99" s="70" t="n">
        <f aca="false">(EPCHrsIn!T100+MH)/LinhrsIn!T100</f>
        <v>0.887359198998749</v>
      </c>
      <c r="U99" s="70" t="n">
        <f aca="false">(EPCHrsIn!U100+MH)/LinhrsIn!U100</f>
        <v>1.00444145356662</v>
      </c>
      <c r="V99" s="70" t="n">
        <f aca="false">(EPCHrsIn!V100+MH)/LinhrsIn!V100</f>
        <v>0.997498610339077</v>
      </c>
      <c r="W99" s="70" t="n">
        <v>0.993817204301075</v>
      </c>
      <c r="X99" s="70" t="n">
        <f aca="false">(EPCHrsIn!X100+MH)/LinhrsIn!X100</f>
        <v>1.00405350628293</v>
      </c>
      <c r="Y99" s="70" t="n">
        <f aca="false">IF(LinhrsIn!Y100&gt;4,(EPCHrsIn!Y100+MH)/LinhrsIn!Y100,0)</f>
        <v>1.00377042312526</v>
      </c>
      <c r="Z99" s="70" t="n">
        <f aca="false">IF(LinhrsIn!Z100&gt;4,(EPCHrsIn!Z100+MH)/LinhrsIn!Z100,0)</f>
        <v>0.998788857488898</v>
      </c>
      <c r="AA99" s="70" t="n">
        <f aca="false">IF(LinhrsIn!AA100&gt;4,(EPCHrsIn!AA100+MH)/LinhrsIn!AA100,0)</f>
        <v>1.00486111111111</v>
      </c>
      <c r="AB99" s="70" t="n">
        <f aca="false">IF(LinhrsIn!AB100&gt;4,(EPCHrsIn!AB100+MH)/LinhrsIn!AB100,0)</f>
        <v>0.987350289328489</v>
      </c>
      <c r="AC99" s="70" t="n">
        <f aca="false">IF(LinhrsIn!AC100&gt;4,(EPCHrsIn!AC100+MH)/LinhrsIn!AC100,0)</f>
        <v>0.801643983290662</v>
      </c>
      <c r="AD99" s="70" t="n">
        <f aca="false">IF(LinhrsIn!AD100&gt;4,(EPCHrsIn!AD100+MH)/LinhrsIn!AD100,0)</f>
        <v>0.988949439903118</v>
      </c>
      <c r="AE99" s="70" t="n">
        <f aca="false">IF(LinhrsIn!AE100&gt;4,(EPCHrsIn!AE100+MH)/LinhrsIn!AE100,0)</f>
        <v>0.981688128021973</v>
      </c>
      <c r="AF99" s="70"/>
      <c r="AG99" s="70"/>
      <c r="AH99" s="70"/>
      <c r="AI99" s="70"/>
      <c r="AJ99" s="70"/>
      <c r="AK99" s="70"/>
      <c r="AL99" s="70"/>
      <c r="AM99" s="70"/>
      <c r="AN99" s="70"/>
      <c r="AO99" s="70" t="n">
        <f aca="false">AVERAGE(Q99:AB99)</f>
        <v>0.970272995674097</v>
      </c>
      <c r="AP99" s="70" t="n">
        <f aca="false">AVERAGE(AC99:AN99)</f>
        <v>0.924093850405251</v>
      </c>
      <c r="AQ99" s="70" t="n">
        <f aca="false">AVERAGE(K99:M99)</f>
        <v>0.814628034327046</v>
      </c>
      <c r="AR99" s="70" t="n">
        <f aca="false">AVERAGE(N99:P99)</f>
        <v>0.967618257486399</v>
      </c>
      <c r="AS99" s="70" t="n">
        <f aca="false">AVERAGE(Q99:S99)</f>
        <v>0.920445097848984</v>
      </c>
      <c r="AT99" s="70" t="n">
        <f aca="false">AVERAGE(T99:V99)</f>
        <v>0.963099754301482</v>
      </c>
      <c r="AU99" s="70" t="n">
        <f aca="false">AVERAGE(W99:Y99)</f>
        <v>1.00054704456976</v>
      </c>
      <c r="AV99" s="70" t="n">
        <f aca="false">AVERAGE(Z99:AB99)</f>
        <v>0.997000085976166</v>
      </c>
      <c r="AW99" s="70" t="n">
        <f aca="false">AVERAGE(AC99:AE99)</f>
        <v>0.924093850405251</v>
      </c>
    </row>
    <row r="100" customFormat="false" ht="12.75" hidden="false" customHeight="false" outlineLevel="0" collapsed="false">
      <c r="A100" s="69" t="s">
        <v>27</v>
      </c>
      <c r="B100" s="69" t="n">
        <v>2</v>
      </c>
      <c r="C100" s="69" t="n">
        <v>91</v>
      </c>
      <c r="D100" s="70"/>
      <c r="E100" s="70"/>
      <c r="F100" s="70"/>
      <c r="G100" s="70"/>
      <c r="H100" s="70" t="n">
        <f aca="false">(EPCHrsIn!H101+MH)/LinhrsIn!H101</f>
        <v>1.00069463739928</v>
      </c>
      <c r="I100" s="70" t="n">
        <f aca="false">(EPCHrsIn!I101+MH)/LinhrsIn!I101</f>
        <v>0.969216292512435</v>
      </c>
      <c r="J100" s="70" t="n">
        <f aca="false">(EPCHrsIn!J101+MH)/LinhrsIn!J101</f>
        <v>0.749235474006116</v>
      </c>
      <c r="K100" s="70" t="n">
        <f aca="false">(EPCHrsIn!K101+MH)/LinhrsIn!K101</f>
        <v>0.990855739047359</v>
      </c>
      <c r="L100" s="70" t="n">
        <f aca="false">(EPCHrsIn!L101+MH)/LinhrsIn!L101</f>
        <v>0.982975652407856</v>
      </c>
      <c r="M100" s="70" t="n">
        <f aca="false">(EPCHrsIn!M101+MH)/LinhrsIn!M101</f>
        <v>0.989438576987215</v>
      </c>
      <c r="N100" s="70" t="n">
        <f aca="false">(EPCHrsIn!N101+MH)/LinhrsIn!N101</f>
        <v>1.00473933649289</v>
      </c>
      <c r="O100" s="70" t="n">
        <f aca="false">(EPCHrsIn!O101+MH)/LinhrsIn!O101</f>
        <v>1.00200976169968</v>
      </c>
      <c r="P100" s="70" t="n">
        <f aca="false">(EPCHrsIn!P101+MH)/LinhrsIn!P101</f>
        <v>0.958907812922412</v>
      </c>
      <c r="Q100" s="70" t="n">
        <f aca="false">(EPCHrsIn!Q101+MH)/LinhrsIn!Q101</f>
        <v>1.00067231410515</v>
      </c>
      <c r="R100" s="70" t="n">
        <f aca="false">(EPCHrsIn!R101+MH)/LinhrsIn!R101</f>
        <v>1.0033511043412</v>
      </c>
      <c r="S100" s="70" t="n">
        <f aca="false">(EPCHrsIn!S101+MH)/LinhrsIn!S101</f>
        <v>1.00443548387097</v>
      </c>
      <c r="T100" s="70" t="n">
        <f aca="false">(EPCHrsIn!T101+MH)/LinhrsIn!T101</f>
        <v>0.955959988885802</v>
      </c>
      <c r="U100" s="70" t="n">
        <f aca="false">(EPCHrsIn!U101+MH)/LinhrsIn!U101</f>
        <v>1.0043057050592</v>
      </c>
      <c r="V100" s="70" t="n">
        <f aca="false">(EPCHrsIn!V101+MH)/LinhrsIn!V101</f>
        <v>0.990672420994014</v>
      </c>
      <c r="W100" s="70" t="n">
        <v>0.989381720430108</v>
      </c>
      <c r="X100" s="70" t="n">
        <f aca="false">(EPCHrsIn!X101+MH)/LinhrsIn!X101</f>
        <v>1.00351208969337</v>
      </c>
      <c r="Y100" s="70" t="n">
        <f aca="false">IF(LinhrsIn!Y101&gt;4,(EPCHrsIn!Y101+MH)/LinhrsIn!Y101,0)</f>
        <v>1.00209175847162</v>
      </c>
      <c r="Z100" s="70" t="n">
        <f aca="false">IF(LinhrsIn!Z101&gt;4,(EPCHrsIn!Z101+MH)/LinhrsIn!Z101,0)</f>
        <v>0.975910136689674</v>
      </c>
      <c r="AA100" s="70" t="n">
        <f aca="false">IF(LinhrsIn!AA101&gt;4,(EPCHrsIn!AA101+MH)/LinhrsIn!AA101,0)</f>
        <v>0.989304070009724</v>
      </c>
      <c r="AB100" s="70" t="n">
        <f aca="false">IF(LinhrsIn!AB101&gt;4,(EPCHrsIn!AB101+MH)/LinhrsIn!AB101,0)</f>
        <v>0.99757999462221</v>
      </c>
      <c r="AC100" s="70" t="n">
        <f aca="false">IF(LinhrsIn!AC101&gt;4,(EPCHrsIn!AC101+MH)/LinhrsIn!AC101,0)</f>
        <v>1.00362952009679</v>
      </c>
      <c r="AD100" s="70" t="n">
        <f aca="false">IF(LinhrsIn!AD101&gt;4,(EPCHrsIn!AD101+MH)/LinhrsIn!AD101,0)</f>
        <v>0.986865942028986</v>
      </c>
      <c r="AE100" s="70" t="n">
        <f aca="false">IF(LinhrsIn!AE101&gt;4,(EPCHrsIn!AE101+MH)/LinhrsIn!AE101,0)</f>
        <v>0.983069274591282</v>
      </c>
      <c r="AF100" s="70"/>
      <c r="AG100" s="70"/>
      <c r="AH100" s="70"/>
      <c r="AI100" s="70"/>
      <c r="AJ100" s="70"/>
      <c r="AK100" s="70"/>
      <c r="AL100" s="70"/>
      <c r="AM100" s="70"/>
      <c r="AN100" s="70"/>
      <c r="AO100" s="70" t="n">
        <f aca="false">AVERAGE(Q100:AB100)</f>
        <v>0.993098065597754</v>
      </c>
      <c r="AP100" s="70" t="n">
        <f aca="false">AVERAGE(AC100:AN100)</f>
        <v>0.991188245572351</v>
      </c>
      <c r="AQ100" s="70" t="n">
        <f aca="false">AVERAGE(K100:M100)</f>
        <v>0.987756656147477</v>
      </c>
      <c r="AR100" s="70" t="n">
        <f aca="false">AVERAGE(N100:P100)</f>
        <v>0.988552303704996</v>
      </c>
      <c r="AS100" s="70" t="n">
        <f aca="false">AVERAGE(Q100:S100)</f>
        <v>1.00281963410577</v>
      </c>
      <c r="AT100" s="70" t="n">
        <f aca="false">AVERAGE(T100:V100)</f>
        <v>0.983646038313006</v>
      </c>
      <c r="AU100" s="70" t="n">
        <f aca="false">AVERAGE(W100:Y100)</f>
        <v>0.998328522865032</v>
      </c>
      <c r="AV100" s="70" t="n">
        <f aca="false">AVERAGE(Z100:AB100)</f>
        <v>0.987598067107203</v>
      </c>
      <c r="AW100" s="70" t="n">
        <f aca="false">AVERAGE(AC100:AE100)</f>
        <v>0.991188245572351</v>
      </c>
    </row>
    <row r="101" customFormat="false" ht="12.75" hidden="false" customHeight="false" outlineLevel="0" collapsed="false">
      <c r="A101" s="69" t="s">
        <v>27</v>
      </c>
      <c r="B101" s="69" t="n">
        <v>2</v>
      </c>
      <c r="C101" s="69" t="n">
        <v>92</v>
      </c>
      <c r="D101" s="70"/>
      <c r="E101" s="70"/>
      <c r="F101" s="70"/>
      <c r="G101" s="70"/>
      <c r="H101" s="70" t="n">
        <f aca="false">(EPCHrsIn!H102+MH)/LinhrsIn!H102</f>
        <v>1.00152820227841</v>
      </c>
      <c r="I101" s="70" t="n">
        <f aca="false">(EPCHrsIn!I102+MH)/LinhrsIn!I102</f>
        <v>1.00349509342654</v>
      </c>
      <c r="J101" s="70" t="n">
        <f aca="false">(EPCHrsIn!J102+MH)/LinhrsIn!J102</f>
        <v>0.972357271843312</v>
      </c>
      <c r="K101" s="70" t="n">
        <f aca="false">(EPCHrsIn!K102+MH)/LinhrsIn!K102</f>
        <v>0.972878154095264</v>
      </c>
      <c r="L101" s="70" t="n">
        <f aca="false">(EPCHrsIn!L102+MH)/LinhrsIn!L102</f>
        <v>0.995262740352293</v>
      </c>
      <c r="M101" s="70" t="n">
        <f aca="false">(EPCHrsIn!M102+MH)/LinhrsIn!M102</f>
        <v>0.997912317327766</v>
      </c>
      <c r="N101" s="70" t="n">
        <f aca="false">(EPCHrsIn!N102+MH)/LinhrsIn!N102</f>
        <v>1.00326991676576</v>
      </c>
      <c r="O101" s="70" t="n">
        <f aca="false">(EPCHrsIn!O102+MH)/LinhrsIn!O102</f>
        <v>0.94273127753304</v>
      </c>
      <c r="P101" s="70" t="n">
        <f aca="false">(EPCHrsIn!P102+MH)/LinhrsIn!P102</f>
        <v>0.975273611674098</v>
      </c>
      <c r="Q101" s="70" t="n">
        <f aca="false">(EPCHrsIn!Q102+MH)/LinhrsIn!Q102</f>
        <v>0.993276858948501</v>
      </c>
      <c r="R101" s="70" t="n">
        <f aca="false">(EPCHrsIn!R102+MH)/LinhrsIn!R102</f>
        <v>0.974492840095465</v>
      </c>
      <c r="S101" s="70" t="n">
        <f aca="false">(EPCHrsIn!S102+MH)/LinhrsIn!S102</f>
        <v>1.00510752688172</v>
      </c>
      <c r="T101" s="70" t="n">
        <f aca="false">(EPCHrsIn!T102+MH)/LinhrsIn!T102</f>
        <v>0.988038942976356</v>
      </c>
      <c r="U101" s="70" t="n">
        <f aca="false">(EPCHrsIn!U102+MH)/LinhrsIn!U102</f>
        <v>0.999462293318995</v>
      </c>
      <c r="V101" s="70" t="n">
        <f aca="false">(EPCHrsIn!V102+MH)/LinhrsIn!V102</f>
        <v>0.985408560311284</v>
      </c>
      <c r="W101" s="70" t="n">
        <v>0.984543010752688</v>
      </c>
      <c r="X101" s="70" t="n">
        <f aca="false">(EPCHrsIn!X102+MH)/LinhrsIn!X102</f>
        <v>1.00135464643728</v>
      </c>
      <c r="Y101" s="70" t="n">
        <f aca="false">IF(LinhrsIn!Y102&gt;4,(EPCHrsIn!Y102+MH)/LinhrsIn!Y102,0)</f>
        <v>1.00334681355459</v>
      </c>
      <c r="Z101" s="70" t="n">
        <f aca="false">IF(LinhrsIn!Z102&gt;4,(EPCHrsIn!Z102+MH)/LinhrsIn!Z102,0)</f>
        <v>0.995290001345714</v>
      </c>
      <c r="AA101" s="70" t="n">
        <f aca="false">IF(LinhrsIn!AA102&gt;4,(EPCHrsIn!AA102+MH)/LinhrsIn!AA102,0)</f>
        <v>0.992916666666667</v>
      </c>
      <c r="AB101" s="70" t="n">
        <f aca="false">IF(LinhrsIn!AB102&gt;4,(EPCHrsIn!AB102+MH)/LinhrsIn!AB102,0)</f>
        <v>0.975248856604789</v>
      </c>
      <c r="AC101" s="70" t="n">
        <f aca="false">IF(LinhrsIn!AC102&gt;4,(EPCHrsIn!AC102+MH)/LinhrsIn!AC102,0)</f>
        <v>0.991114701130856</v>
      </c>
      <c r="AD101" s="70" t="n">
        <f aca="false">IF(LinhrsIn!AD102&gt;4,(EPCHrsIn!AD102+MH)/LinhrsIn!AD102,0)</f>
        <v>0.999244598882006</v>
      </c>
      <c r="AE101" s="70" t="n">
        <f aca="false">IF(LinhrsIn!AE102&gt;4,(EPCHrsIn!AE102+MH)/LinhrsIn!AE102,0)</f>
        <v>0.961662897167286</v>
      </c>
      <c r="AF101" s="70"/>
      <c r="AG101" s="70"/>
      <c r="AH101" s="70"/>
      <c r="AI101" s="70"/>
      <c r="AJ101" s="70"/>
      <c r="AK101" s="70"/>
      <c r="AL101" s="70"/>
      <c r="AM101" s="70"/>
      <c r="AN101" s="70"/>
      <c r="AO101" s="70" t="n">
        <f aca="false">AVERAGE(Q101:AB101)</f>
        <v>0.991540584824505</v>
      </c>
      <c r="AP101" s="70" t="n">
        <f aca="false">AVERAGE(AC101:AN101)</f>
        <v>0.98400739906005</v>
      </c>
      <c r="AQ101" s="70" t="n">
        <f aca="false">AVERAGE(K101:M101)</f>
        <v>0.988684403925108</v>
      </c>
      <c r="AR101" s="70" t="n">
        <f aca="false">AVERAGE(N101:P101)</f>
        <v>0.973758268657631</v>
      </c>
      <c r="AS101" s="70" t="n">
        <f aca="false">AVERAGE(Q101:S101)</f>
        <v>0.990959075308562</v>
      </c>
      <c r="AT101" s="70" t="n">
        <f aca="false">AVERAGE(T101:V101)</f>
        <v>0.990969932202212</v>
      </c>
      <c r="AU101" s="70" t="n">
        <f aca="false">AVERAGE(W101:Y101)</f>
        <v>0.996414823581521</v>
      </c>
      <c r="AV101" s="70" t="n">
        <f aca="false">AVERAGE(Z101:AB101)</f>
        <v>0.987818508205723</v>
      </c>
      <c r="AW101" s="70" t="n">
        <f aca="false">AVERAGE(AC101:AE101)</f>
        <v>0.98400739906005</v>
      </c>
    </row>
    <row r="102" customFormat="false" ht="12.75" hidden="false" customHeight="false" outlineLevel="0" collapsed="false">
      <c r="A102" s="69" t="s">
        <v>27</v>
      </c>
      <c r="B102" s="69" t="n">
        <v>2</v>
      </c>
      <c r="C102" s="69" t="n">
        <v>93</v>
      </c>
      <c r="D102" s="70"/>
      <c r="E102" s="70"/>
      <c r="F102" s="70"/>
      <c r="G102" s="70"/>
      <c r="H102" s="70" t="n">
        <f aca="false">(EPCHrsIn!H103+MH)/LinhrsIn!H103</f>
        <v>1.00208391219783</v>
      </c>
      <c r="I102" s="70" t="n">
        <f aca="false">(EPCHrsIn!I103+MH)/LinhrsIn!I103</f>
        <v>1.00309181341578</v>
      </c>
      <c r="J102" s="70" t="n">
        <f aca="false">(EPCHrsIn!J103+MH)/LinhrsIn!J103</f>
        <v>0.991804417280178</v>
      </c>
      <c r="K102" s="70" t="n">
        <f aca="false">(EPCHrsIn!K103+MH)/LinhrsIn!K103</f>
        <v>0.993243243243243</v>
      </c>
      <c r="L102" s="70" t="n">
        <f aca="false">(EPCHrsIn!L103+MH)/LinhrsIn!L103</f>
        <v>0.97284064697609</v>
      </c>
      <c r="M102" s="70" t="n">
        <f aca="false">(EPCHrsIn!M103+MH)/LinhrsIn!M103</f>
        <v>0.997754701094583</v>
      </c>
      <c r="N102" s="70" t="n">
        <f aca="false">(EPCHrsIn!N103+MH)/LinhrsIn!N103</f>
        <v>1.00439681231107</v>
      </c>
      <c r="O102" s="70" t="n">
        <f aca="false">(EPCHrsIn!O103+MH)/LinhrsIn!O103</f>
        <v>0.972357271843312</v>
      </c>
      <c r="P102" s="70" t="n">
        <f aca="false">(EPCHrsIn!P103+MH)/LinhrsIn!P103</f>
        <v>0.977741804937272</v>
      </c>
      <c r="Q102" s="70" t="n">
        <f aca="false">(EPCHrsIn!Q103+MH)/LinhrsIn!Q103</f>
        <v>0.968262506724045</v>
      </c>
      <c r="R102" s="70" t="n">
        <f aca="false">(EPCHrsIn!R103+MH)/LinhrsIn!R103</f>
        <v>0.828558639212175</v>
      </c>
      <c r="S102" s="70" t="n">
        <f aca="false">(EPCHrsIn!S103+MH)/LinhrsIn!S103</f>
        <v>1.00524193548387</v>
      </c>
      <c r="T102" s="70" t="n">
        <f aca="false">(EPCHrsIn!T103+MH)/LinhrsIn!T103</f>
        <v>0.981352630114111</v>
      </c>
      <c r="U102" s="70" t="n">
        <f aca="false">(EPCHrsIn!U103+MH)/LinhrsIn!U103</f>
        <v>0.991851147630042</v>
      </c>
      <c r="V102" s="70" t="n">
        <f aca="false">(EPCHrsIn!V103+MH)/LinhrsIn!V103</f>
        <v>0.953817557906777</v>
      </c>
      <c r="W102" s="70" t="n">
        <v>0.966935483870968</v>
      </c>
      <c r="X102" s="70" t="n">
        <f aca="false">(EPCHrsIn!X103+MH)/LinhrsIn!X103</f>
        <v>0.99850136239782</v>
      </c>
      <c r="Y102" s="70" t="n">
        <f aca="false">IF(LinhrsIn!Y103&gt;4,(EPCHrsIn!Y103+MH)/LinhrsIn!Y103,0)</f>
        <v>0.950928946248759</v>
      </c>
      <c r="Z102" s="70" t="n">
        <f aca="false">IF(LinhrsIn!Z103&gt;4,(EPCHrsIn!Z103+MH)/LinhrsIn!Z103,0)</f>
        <v>0.950248756218906</v>
      </c>
      <c r="AA102" s="70" t="n">
        <f aca="false">IF(LinhrsIn!AA103&gt;4,(EPCHrsIn!AA103+MH)/LinhrsIn!AA103,0)</f>
        <v>0.988470620919572</v>
      </c>
      <c r="AB102" s="70" t="n">
        <f aca="false">IF(LinhrsIn!AB103&gt;4,(EPCHrsIn!AB103+MH)/LinhrsIn!AB103,0)</f>
        <v>0.992467043314501</v>
      </c>
      <c r="AC102" s="70" t="n">
        <f aca="false">IF(LinhrsIn!AC103&gt;4,(EPCHrsIn!AC103+MH)/LinhrsIn!AC103,0)</f>
        <v>0.700900658690684</v>
      </c>
      <c r="AD102" s="70" t="n">
        <f aca="false">IF(LinhrsIn!AD103&gt;4,(EPCHrsIn!AD103+MH)/LinhrsIn!AD103,0)</f>
        <v>0.983527278222759</v>
      </c>
      <c r="AE102" s="70" t="n">
        <f aca="false">IF(LinhrsIn!AE103&gt;4,(EPCHrsIn!AE103+MH)/LinhrsIn!AE103,0)</f>
        <v>0.973144404864176</v>
      </c>
      <c r="AF102" s="70"/>
      <c r="AG102" s="70"/>
      <c r="AH102" s="70"/>
      <c r="AI102" s="70"/>
      <c r="AJ102" s="70"/>
      <c r="AK102" s="70"/>
      <c r="AL102" s="70"/>
      <c r="AM102" s="70"/>
      <c r="AN102" s="70"/>
      <c r="AO102" s="70" t="n">
        <f aca="false">AVERAGE(Q102:AB102)</f>
        <v>0.964719719170129</v>
      </c>
      <c r="AP102" s="70" t="n">
        <f aca="false">AVERAGE(AC102:AN102)</f>
        <v>0.885857447259207</v>
      </c>
      <c r="AQ102" s="70" t="n">
        <f aca="false">AVERAGE(K102:M102)</f>
        <v>0.987946197104639</v>
      </c>
      <c r="AR102" s="70" t="n">
        <f aca="false">AVERAGE(N102:P102)</f>
        <v>0.984831963030553</v>
      </c>
      <c r="AS102" s="70" t="n">
        <f aca="false">AVERAGE(Q102:S102)</f>
        <v>0.934021027140031</v>
      </c>
      <c r="AT102" s="70" t="n">
        <f aca="false">AVERAGE(T102:V102)</f>
        <v>0.97567377855031</v>
      </c>
      <c r="AU102" s="70" t="n">
        <f aca="false">AVERAGE(W102:Y102)</f>
        <v>0.972121930839182</v>
      </c>
      <c r="AV102" s="70" t="n">
        <f aca="false">AVERAGE(Z102:AB102)</f>
        <v>0.977062140150993</v>
      </c>
      <c r="AW102" s="70" t="n">
        <f aca="false">AVERAGE(AC102:AE102)</f>
        <v>0.885857447259207</v>
      </c>
    </row>
    <row r="103" customFormat="false" ht="12.75" hidden="false" customHeight="false" outlineLevel="0" collapsed="false">
      <c r="A103" s="69" t="s">
        <v>27</v>
      </c>
      <c r="B103" s="69" t="n">
        <v>2</v>
      </c>
      <c r="C103" s="69" t="n">
        <v>94</v>
      </c>
      <c r="D103" s="70"/>
      <c r="E103" s="70"/>
      <c r="F103" s="70"/>
      <c r="G103" s="70"/>
      <c r="H103" s="70" t="n">
        <f aca="false">(EPCHrsIn!H104+MH)/LinhrsIn!H104</f>
        <v>0.99041400388997</v>
      </c>
      <c r="I103" s="70" t="n">
        <f aca="false">(EPCHrsIn!I104+MH)/LinhrsIn!I104</f>
        <v>0.953085092082269</v>
      </c>
      <c r="J103" s="70" t="n">
        <f aca="false">(EPCHrsIn!J104+MH)/LinhrsIn!J104</f>
        <v>0.970968190026393</v>
      </c>
      <c r="K103" s="70" t="n">
        <f aca="false">(EPCHrsIn!K104+MH)/LinhrsIn!K104</f>
        <v>1.00378787878788</v>
      </c>
      <c r="L103" s="70" t="n">
        <f aca="false">(EPCHrsIn!L104+MH)/LinhrsIn!L104</f>
        <v>0.999559634261127</v>
      </c>
      <c r="M103" s="70" t="n">
        <f aca="false">(EPCHrsIn!M104+MH)/LinhrsIn!M104</f>
        <v>0.999027372516326</v>
      </c>
      <c r="N103" s="70" t="n">
        <f aca="false">(EPCHrsIn!N104+MH)/LinhrsIn!N104</f>
        <v>1.00430223178274</v>
      </c>
      <c r="O103" s="70" t="n">
        <f aca="false">(EPCHrsIn!O104+MH)/LinhrsIn!O104</f>
        <v>0.977913599110988</v>
      </c>
      <c r="P103" s="70" t="n">
        <f aca="false">(EPCHrsIn!P104+MH)/LinhrsIn!P104</f>
        <v>0.98478524303218</v>
      </c>
      <c r="Q103" s="70" t="n">
        <f aca="false">(EPCHrsIn!Q104+MH)/LinhrsIn!Q104</f>
        <v>0.985209089686702</v>
      </c>
      <c r="R103" s="70" t="n">
        <f aca="false">(EPCHrsIn!R104+MH)/LinhrsIn!R104</f>
        <v>0.986933012916792</v>
      </c>
      <c r="S103" s="70" t="n">
        <f aca="false">(EPCHrsIn!S104+MH)/LinhrsIn!S104</f>
        <v>1.00389784946237</v>
      </c>
      <c r="T103" s="70" t="n">
        <f aca="false">(EPCHrsIn!T104+MH)/LinhrsIn!T104</f>
        <v>0.985815602836879</v>
      </c>
      <c r="U103" s="70" t="n">
        <f aca="false">(EPCHrsIn!U104+MH)/LinhrsIn!U104</f>
        <v>0.981717972845813</v>
      </c>
      <c r="V103" s="70" t="n">
        <f aca="false">(EPCHrsIn!V104+MH)/LinhrsIn!V104</f>
        <v>0.711645358532518</v>
      </c>
      <c r="W103" s="70" t="n">
        <v>0.616935483870968</v>
      </c>
      <c r="X103" s="70" t="n">
        <f aca="false">(EPCHrsIn!X104+MH)/LinhrsIn!X104</f>
        <v>0.998378816536071</v>
      </c>
      <c r="Y103" s="70" t="n">
        <f aca="false">IF(LinhrsIn!Y104&gt;4,(EPCHrsIn!Y104+MH)/LinhrsIn!Y104,0)</f>
        <v>0.992050209205021</v>
      </c>
      <c r="Z103" s="70" t="n">
        <f aca="false">IF(LinhrsIn!Z104&gt;4,(EPCHrsIn!Z104+MH)/LinhrsIn!Z104,0)</f>
        <v>0.992720409813966</v>
      </c>
      <c r="AA103" s="70" t="n">
        <f aca="false">IF(LinhrsIn!AA104&gt;4,(EPCHrsIn!AA104+MH)/LinhrsIn!AA104,0)</f>
        <v>1.00361161272399</v>
      </c>
      <c r="AB103" s="70" t="n">
        <f aca="false">IF(LinhrsIn!AB104&gt;4,(EPCHrsIn!AB104+MH)/LinhrsIn!AB104,0)</f>
        <v>0.994219653179191</v>
      </c>
      <c r="AC103" s="70" t="n">
        <f aca="false">IF(LinhrsIn!AC104&gt;4,(EPCHrsIn!AC104+MH)/LinhrsIn!AC104,0)</f>
        <v>1.00443548387097</v>
      </c>
      <c r="AD103" s="70" t="n">
        <f aca="false">IF(LinhrsIn!AD104&gt;4,(EPCHrsIn!AD104+MH)/LinhrsIn!AD104,0)</f>
        <v>0.996827315304427</v>
      </c>
      <c r="AE103" s="70" t="n">
        <f aca="false">IF(LinhrsIn!AE104&gt;4,(EPCHrsIn!AE104+MH)/LinhrsIn!AE104,0)</f>
        <v>0.980718299966317</v>
      </c>
      <c r="AF103" s="70"/>
      <c r="AG103" s="70"/>
      <c r="AH103" s="70"/>
      <c r="AI103" s="70"/>
      <c r="AJ103" s="70"/>
      <c r="AK103" s="70"/>
      <c r="AL103" s="70"/>
      <c r="AM103" s="70"/>
      <c r="AN103" s="70"/>
      <c r="AO103" s="70" t="n">
        <f aca="false">AVERAGE(Q103:AB103)</f>
        <v>0.937761255967523</v>
      </c>
      <c r="AP103" s="70" t="n">
        <f aca="false">AVERAGE(AC103:AN103)</f>
        <v>0.993993699713904</v>
      </c>
      <c r="AQ103" s="70" t="n">
        <f aca="false">AVERAGE(K103:M103)</f>
        <v>1.00079162852178</v>
      </c>
      <c r="AR103" s="70" t="n">
        <f aca="false">AVERAGE(N103:P103)</f>
        <v>0.989000357975302</v>
      </c>
      <c r="AS103" s="70" t="n">
        <f aca="false">AVERAGE(Q103:S103)</f>
        <v>0.992013317355286</v>
      </c>
      <c r="AT103" s="70" t="n">
        <f aca="false">AVERAGE(T103:V103)</f>
        <v>0.893059644738403</v>
      </c>
      <c r="AU103" s="70" t="n">
        <f aca="false">AVERAGE(W103:Y103)</f>
        <v>0.86912150320402</v>
      </c>
      <c r="AV103" s="70" t="n">
        <f aca="false">AVERAGE(Z103:AB103)</f>
        <v>0.996850558572382</v>
      </c>
      <c r="AW103" s="70" t="n">
        <f aca="false">AVERAGE(AC103:AE103)</f>
        <v>0.993993699713904</v>
      </c>
    </row>
    <row r="104" customFormat="false" ht="12.75" hidden="false" customHeight="false" outlineLevel="0" collapsed="false">
      <c r="A104" s="69" t="s">
        <v>27</v>
      </c>
      <c r="B104" s="69" t="n">
        <v>2</v>
      </c>
      <c r="C104" s="69" t="n">
        <v>95</v>
      </c>
      <c r="D104" s="70"/>
      <c r="E104" s="70"/>
      <c r="F104" s="70"/>
      <c r="G104" s="70"/>
      <c r="H104" s="70" t="n">
        <f aca="false">(EPCHrsIn!H105+MH)/LinhrsIn!H105</f>
        <v>1.00152862701501</v>
      </c>
      <c r="I104" s="70" t="n">
        <f aca="false">(EPCHrsIn!I105+MH)/LinhrsIn!I105</f>
        <v>0.990052426401398</v>
      </c>
      <c r="J104" s="70" t="n">
        <f aca="false">(EPCHrsIn!J105+MH)/LinhrsIn!J105</f>
        <v>0.972357271843312</v>
      </c>
      <c r="K104" s="70" t="n">
        <f aca="false">(EPCHrsIn!K105+MH)/LinhrsIn!K105</f>
        <v>0.999595305544314</v>
      </c>
      <c r="L104" s="70" t="n">
        <f aca="false">(EPCHrsIn!L105+MH)/LinhrsIn!L105</f>
        <v>0.98048231338265</v>
      </c>
      <c r="M104" s="70" t="n">
        <f aca="false">(EPCHrsIn!M105+MH)/LinhrsIn!M105</f>
        <v>0.953644233454342</v>
      </c>
      <c r="N104" s="70" t="n">
        <f aca="false">(EPCHrsIn!N105+MH)/LinhrsIn!N105</f>
        <v>1.00441501103753</v>
      </c>
      <c r="O104" s="70" t="n">
        <f aca="false">(EPCHrsIn!O105+MH)/LinhrsIn!O105</f>
        <v>0.919604291486694</v>
      </c>
      <c r="P104" s="70" t="n">
        <f aca="false">(EPCHrsIn!P105+MH)/LinhrsIn!P105</f>
        <v>0.978548300053966</v>
      </c>
      <c r="Q104" s="70" t="n">
        <f aca="false">(EPCHrsIn!Q105+MH)/LinhrsIn!Q105</f>
        <v>0.90506924835283</v>
      </c>
      <c r="R104" s="70" t="n">
        <f aca="false">(EPCHrsIn!R105+MH)/LinhrsIn!R105</f>
        <v>0.742132736763609</v>
      </c>
      <c r="S104" s="70" t="n">
        <f aca="false">(EPCHrsIn!S105+MH)/LinhrsIn!S105</f>
        <v>0.955773625487297</v>
      </c>
      <c r="T104" s="70" t="n">
        <f aca="false">(EPCHrsIn!T105+MH)/LinhrsIn!T105</f>
        <v>0.882849377771421</v>
      </c>
      <c r="U104" s="70" t="n">
        <f aca="false">(EPCHrsIn!U105+MH)/LinhrsIn!U105</f>
        <v>0.803230108164173</v>
      </c>
      <c r="V104" s="70" t="n">
        <f aca="false">(EPCHrsIn!V105+MH)/LinhrsIn!V105</f>
        <v>0.966643405443126</v>
      </c>
      <c r="W104" s="70" t="n">
        <v>0.171908602150538</v>
      </c>
      <c r="X104" s="70" t="n">
        <f aca="false">(EPCHrsIn!X105+MH)/LinhrsIn!X105</f>
        <v>0.00540906017579446</v>
      </c>
      <c r="Y104" s="70" t="n">
        <f aca="false">IF(LinhrsIn!Y105&gt;4,(EPCHrsIn!Y105+MH)/LinhrsIn!Y105,0)</f>
        <v>0.00558581203742494</v>
      </c>
      <c r="Z104" s="70" t="n">
        <f aca="false">IF(LinhrsIn!Z105&gt;4,(EPCHrsIn!Z105+MH)/LinhrsIn!Z105,0)</f>
        <v>0.00553455723542117</v>
      </c>
      <c r="AA104" s="70" t="n">
        <f aca="false">IF(LinhrsIn!AA105&gt;4,(EPCHrsIn!AA105+MH)/LinhrsIn!AA105,0)</f>
        <v>0.00555632726767607</v>
      </c>
      <c r="AB104" s="70" t="n">
        <f aca="false">IF(LinhrsIn!AB105&gt;4,(EPCHrsIn!AB105+MH)/LinhrsIn!AB105,0)</f>
        <v>0.00755287009063444</v>
      </c>
      <c r="AC104" s="70" t="n">
        <f aca="false">IF(LinhrsIn!AC105&gt;4,(EPCHrsIn!AC105+MH)/LinhrsIn!AC105,0)</f>
        <v>0.40551445864156</v>
      </c>
      <c r="AD104" s="70" t="n">
        <f aca="false">IF(LinhrsIn!AD105&gt;4,(EPCHrsIn!AD105+MH)/LinhrsIn!AD105,0)</f>
        <v>0.996825876662636</v>
      </c>
      <c r="AE104" s="70" t="n">
        <f aca="false">IF(LinhrsIn!AE105&gt;4,(EPCHrsIn!AE105+MH)/LinhrsIn!AE105,0)</f>
        <v>0.974477500685765</v>
      </c>
      <c r="AF104" s="70"/>
      <c r="AG104" s="70"/>
      <c r="AH104" s="70"/>
      <c r="AI104" s="70"/>
      <c r="AJ104" s="70"/>
      <c r="AK104" s="70"/>
      <c r="AL104" s="70"/>
      <c r="AM104" s="70"/>
      <c r="AN104" s="70"/>
      <c r="AO104" s="70" t="n">
        <f aca="false">AVERAGE(Q104:AB104)</f>
        <v>0.454770477578329</v>
      </c>
      <c r="AP104" s="70" t="n">
        <f aca="false">AVERAGE(AC104:AN104)</f>
        <v>0.792272611996654</v>
      </c>
      <c r="AQ104" s="70" t="n">
        <f aca="false">AVERAGE(K104:M104)</f>
        <v>0.977907284127102</v>
      </c>
      <c r="AR104" s="70" t="n">
        <f aca="false">AVERAGE(N104:P104)</f>
        <v>0.967522534192729</v>
      </c>
      <c r="AS104" s="70" t="n">
        <f aca="false">AVERAGE(Q104:S104)</f>
        <v>0.867658536867912</v>
      </c>
      <c r="AT104" s="70" t="n">
        <f aca="false">AVERAGE(T104:V104)</f>
        <v>0.884240963792906</v>
      </c>
      <c r="AU104" s="70" t="n">
        <f aca="false">AVERAGE(W104:Y104)</f>
        <v>0.060967824787919</v>
      </c>
      <c r="AV104" s="70" t="n">
        <f aca="false">AVERAGE(Z104:AB104)</f>
        <v>0.00621458486457722</v>
      </c>
      <c r="AW104" s="70" t="n">
        <f aca="false">AVERAGE(AC104:AE104)</f>
        <v>0.792272611996654</v>
      </c>
    </row>
    <row r="105" customFormat="false" ht="12.75" hidden="false" customHeight="false" outlineLevel="0" collapsed="false">
      <c r="A105" s="69" t="s">
        <v>27</v>
      </c>
      <c r="B105" s="69" t="n">
        <v>2</v>
      </c>
      <c r="C105" s="69" t="n">
        <v>96</v>
      </c>
      <c r="D105" s="70"/>
      <c r="E105" s="70"/>
      <c r="F105" s="70"/>
      <c r="G105" s="70"/>
      <c r="H105" s="70" t="n">
        <f aca="false">(EPCHrsIn!H106+MH)/LinhrsIn!H106</f>
        <v>1.00166759310728</v>
      </c>
      <c r="I105" s="70" t="n">
        <f aca="false">(EPCHrsIn!I106+MH)/LinhrsIn!I106</f>
        <v>0.753941517315726</v>
      </c>
      <c r="J105" s="70" t="n">
        <f aca="false">(EPCHrsIn!J106+MH)/LinhrsIn!J106</f>
        <v>0.986248090012502</v>
      </c>
      <c r="K105" s="70" t="n">
        <f aca="false">(EPCHrsIn!K106+MH)/LinhrsIn!K106</f>
        <v>0.598507252499648</v>
      </c>
      <c r="L105" s="70" t="n">
        <f aca="false">(EPCHrsIn!L106+MH)/LinhrsIn!L106</f>
        <v>0.656649993276859</v>
      </c>
      <c r="M105" s="70" t="n">
        <f aca="false">(EPCHrsIn!M106+MH)/LinhrsIn!M106</f>
        <v>0.975541967759867</v>
      </c>
      <c r="N105" s="70" t="n">
        <f aca="false">(EPCHrsIn!N106+MH)/LinhrsIn!N106</f>
        <v>1.00430223178274</v>
      </c>
      <c r="O105" s="70" t="n">
        <f aca="false">(EPCHrsIn!O106+MH)/LinhrsIn!O106</f>
        <v>0.944575635504931</v>
      </c>
      <c r="P105" s="70" t="n">
        <f aca="false">(EPCHrsIn!P106+MH)/LinhrsIn!P106</f>
        <v>0.691932203389831</v>
      </c>
      <c r="Q105" s="70" t="n">
        <f aca="false">(EPCHrsIn!Q106+MH)/LinhrsIn!Q106</f>
        <v>0.979564399031998</v>
      </c>
      <c r="R105" s="70" t="n">
        <f aca="false">(EPCHrsIn!R106+MH)/LinhrsIn!R106</f>
        <v>1.00208830548926</v>
      </c>
      <c r="S105" s="70" t="n">
        <f aca="false">(EPCHrsIn!S106+MH)/LinhrsIn!S106</f>
        <v>1.00537634408602</v>
      </c>
      <c r="T105" s="70" t="n">
        <f aca="false">(EPCHrsIn!T106+MH)/LinhrsIn!T106</f>
        <v>0.984001112966055</v>
      </c>
      <c r="U105" s="70" t="n">
        <f aca="false">(EPCHrsIn!U106+MH)/LinhrsIn!U106</f>
        <v>0.967195482656628</v>
      </c>
      <c r="V105" s="70" t="n">
        <f aca="false">(EPCHrsIn!V106+MH)/LinhrsIn!V106</f>
        <v>0.99109131403118</v>
      </c>
      <c r="W105" s="70" t="n">
        <v>0.804838709677419</v>
      </c>
      <c r="X105" s="70" t="n">
        <f aca="false">(EPCHrsIn!X106+MH)/LinhrsIn!X106</f>
        <v>0.005407597674733</v>
      </c>
      <c r="Y105" s="70" t="n">
        <f aca="false">IF(LinhrsIn!Y106&gt;4,(EPCHrsIn!Y106+MH)/LinhrsIn!Y106,0)</f>
        <v>0.0159602766447952</v>
      </c>
      <c r="Z105" s="70" t="n">
        <f aca="false">IF(LinhrsIn!Z106&gt;4,(EPCHrsIn!Z106+MH)/LinhrsIn!Z106,0)</f>
        <v>0.879832951636805</v>
      </c>
      <c r="AA105" s="70" t="n">
        <f aca="false">IF(LinhrsIn!AA106&gt;4,(EPCHrsIn!AA106+MH)/LinhrsIn!AA106,0)</f>
        <v>1.00430555555556</v>
      </c>
      <c r="AB105" s="70" t="n">
        <f aca="false">IF(LinhrsIn!AB106&gt;4,(EPCHrsIn!AB106+MH)/LinhrsIn!AB106,0)</f>
        <v>0.999191592562652</v>
      </c>
      <c r="AC105" s="70" t="n">
        <f aca="false">IF(LinhrsIn!AC106&gt;4,(EPCHrsIn!AC106+MH)/LinhrsIn!AC106,0)</f>
        <v>1.00483870967742</v>
      </c>
      <c r="AD105" s="70" t="n">
        <f aca="false">IF(LinhrsIn!AD106&gt;4,(EPCHrsIn!AD106+MH)/LinhrsIn!AD106,0)</f>
        <v>0.990768765133172</v>
      </c>
      <c r="AE105" s="70" t="n">
        <f aca="false">IF(LinhrsIn!AE106&gt;4,(EPCHrsIn!AE106+MH)/LinhrsIn!AE106,0)</f>
        <v>0.969896830661527</v>
      </c>
      <c r="AF105" s="70"/>
      <c r="AG105" s="70"/>
      <c r="AH105" s="70"/>
      <c r="AI105" s="70"/>
      <c r="AJ105" s="70"/>
      <c r="AK105" s="70"/>
      <c r="AL105" s="70"/>
      <c r="AM105" s="70"/>
      <c r="AN105" s="70"/>
      <c r="AO105" s="70" t="n">
        <f aca="false">AVERAGE(Q105:AB105)</f>
        <v>0.803237803501092</v>
      </c>
      <c r="AP105" s="70" t="n">
        <f aca="false">AVERAGE(AC105:AN105)</f>
        <v>0.988501435157373</v>
      </c>
      <c r="AQ105" s="70" t="n">
        <f aca="false">AVERAGE(K105:M105)</f>
        <v>0.743566404512125</v>
      </c>
      <c r="AR105" s="70" t="n">
        <f aca="false">AVERAGE(N105:P105)</f>
        <v>0.880270023559166</v>
      </c>
      <c r="AS105" s="70" t="n">
        <f aca="false">AVERAGE(Q105:S105)</f>
        <v>0.99567634953576</v>
      </c>
      <c r="AT105" s="70" t="n">
        <f aca="false">AVERAGE(T105:V105)</f>
        <v>0.980762636551288</v>
      </c>
      <c r="AU105" s="70" t="n">
        <f aca="false">AVERAGE(W105:Y105)</f>
        <v>0.275402194665649</v>
      </c>
      <c r="AV105" s="70" t="n">
        <f aca="false">AVERAGE(Z105:AB105)</f>
        <v>0.961110033251671</v>
      </c>
      <c r="AW105" s="70" t="n">
        <f aca="false">AVERAGE(AC105:AE105)</f>
        <v>0.988501435157373</v>
      </c>
    </row>
    <row r="106" customFormat="false" ht="12.75" hidden="false" customHeight="false" outlineLevel="0" collapsed="false">
      <c r="A106" s="69" t="s">
        <v>27</v>
      </c>
      <c r="B106" s="69" t="n">
        <v>2</v>
      </c>
      <c r="C106" s="69" t="n">
        <v>97</v>
      </c>
      <c r="D106" s="70"/>
      <c r="E106" s="70"/>
      <c r="F106" s="70"/>
      <c r="G106" s="70"/>
      <c r="H106" s="70" t="n">
        <f aca="false">(EPCHrsIn!H107+MH)/LinhrsIn!H107</f>
        <v>0.978457261987491</v>
      </c>
      <c r="I106" s="70" t="n">
        <f aca="false">(EPCHrsIn!I107+MH)/LinhrsIn!I107</f>
        <v>0.985078639602097</v>
      </c>
      <c r="J106" s="70" t="n">
        <f aca="false">(EPCHrsIn!J107+MH)/LinhrsIn!J107</f>
        <v>0.982217282578494</v>
      </c>
      <c r="K106" s="70" t="n">
        <f aca="false">(EPCHrsIn!K107+MH)/LinhrsIn!K107</f>
        <v>0.912157603562272</v>
      </c>
      <c r="L106" s="70" t="n">
        <f aca="false">(EPCHrsIn!L107+MH)/LinhrsIn!L107</f>
        <v>0.955708753529649</v>
      </c>
      <c r="M106" s="70" t="n">
        <f aca="false">(EPCHrsIn!M107+MH)/LinhrsIn!M107</f>
        <v>0.999305072967338</v>
      </c>
      <c r="N106" s="70" t="n">
        <f aca="false">(EPCHrsIn!N107+MH)/LinhrsIn!N107</f>
        <v>0.988965517241379</v>
      </c>
      <c r="O106" s="70" t="n">
        <f aca="false">(EPCHrsIn!O107+MH)/LinhrsIn!O107</f>
        <v>0.997353391837303</v>
      </c>
      <c r="P106" s="70" t="n">
        <f aca="false">(EPCHrsIn!P107+MH)/LinhrsIn!P107</f>
        <v>0.952278532060761</v>
      </c>
      <c r="Q106" s="70" t="n">
        <f aca="false">(EPCHrsIn!Q107+MH)/LinhrsIn!Q107</f>
        <v>0.951042367182246</v>
      </c>
      <c r="R106" s="70" t="n">
        <f aca="false">(EPCHrsIn!R107+MH)/LinhrsIn!R107</f>
        <v>0.69327166940176</v>
      </c>
      <c r="S106" s="70" t="n">
        <f aca="false">(EPCHrsIn!S107+MH)/LinhrsIn!S107</f>
        <v>0.962763812340369</v>
      </c>
      <c r="T106" s="70" t="n">
        <f aca="false">(EPCHrsIn!T107+MH)/LinhrsIn!T107</f>
        <v>0.987341772151899</v>
      </c>
      <c r="U106" s="70" t="n">
        <f aca="false">(EPCHrsIn!U107+MH)/LinhrsIn!U107</f>
        <v>0.993278666487431</v>
      </c>
      <c r="V106" s="70" t="n">
        <f aca="false">(EPCHrsIn!V107+MH)/LinhrsIn!V107</f>
        <v>0.611032331253545</v>
      </c>
      <c r="W106" s="70" t="n">
        <v>0.0202956989247312</v>
      </c>
      <c r="X106" s="70" t="n">
        <f aca="false">(EPCHrsIn!X107+MH)/LinhrsIn!X107</f>
        <v>1.00405295865982</v>
      </c>
      <c r="Y106" s="70" t="n">
        <f aca="false">IF(LinhrsIn!Y107&gt;4,(EPCHrsIn!Y107+MH)/LinhrsIn!Y107,0)</f>
        <v>1.00377042312526</v>
      </c>
      <c r="Z106" s="70" t="n">
        <f aca="false">IF(LinhrsIn!Z107&gt;4,(EPCHrsIn!Z107+MH)/LinhrsIn!Z107,0)</f>
        <v>1.0037644528099</v>
      </c>
      <c r="AA106" s="70" t="n">
        <f aca="false">IF(LinhrsIn!AA107&gt;4,(EPCHrsIn!AA107+MH)/LinhrsIn!AA107,0)</f>
        <v>1.00486111111111</v>
      </c>
      <c r="AB106" s="70" t="n">
        <f aca="false">IF(LinhrsIn!AB107&gt;4,(EPCHrsIn!AB107+MH)/LinhrsIn!AB107,0)</f>
        <v>0.999731110513579</v>
      </c>
      <c r="AC106" s="70" t="n">
        <f aca="false">IF(LinhrsIn!AC107&gt;4,(EPCHrsIn!AC107+MH)/LinhrsIn!AC107,0)</f>
        <v>1.00470430107527</v>
      </c>
      <c r="AD106" s="70" t="n">
        <f aca="false">IF(LinhrsIn!AD107&gt;4,(EPCHrsIn!AD107+MH)/LinhrsIn!AD107,0)</f>
        <v>0.985038537101405</v>
      </c>
      <c r="AE106" s="70" t="n">
        <f aca="false">IF(LinhrsIn!AE107&gt;4,(EPCHrsIn!AE107+MH)/LinhrsIn!AE107,0)</f>
        <v>0.988891680159472</v>
      </c>
      <c r="AF106" s="70"/>
      <c r="AG106" s="70"/>
      <c r="AH106" s="70"/>
      <c r="AI106" s="70"/>
      <c r="AJ106" s="70"/>
      <c r="AK106" s="70"/>
      <c r="AL106" s="70"/>
      <c r="AM106" s="70"/>
      <c r="AN106" s="70"/>
      <c r="AO106" s="70" t="n">
        <f aca="false">AVERAGE(Q106:AB106)</f>
        <v>0.852933864496804</v>
      </c>
      <c r="AP106" s="70" t="n">
        <f aca="false">AVERAGE(AC106:AN106)</f>
        <v>0.992878172778715</v>
      </c>
      <c r="AQ106" s="70" t="n">
        <f aca="false">AVERAGE(K106:M106)</f>
        <v>0.955723810019753</v>
      </c>
      <c r="AR106" s="70" t="n">
        <f aca="false">AVERAGE(N106:P106)</f>
        <v>0.979532480379814</v>
      </c>
      <c r="AS106" s="70" t="n">
        <f aca="false">AVERAGE(Q106:S106)</f>
        <v>0.869025949641458</v>
      </c>
      <c r="AT106" s="70" t="n">
        <f aca="false">AVERAGE(T106:V106)</f>
        <v>0.863884256630958</v>
      </c>
      <c r="AU106" s="70" t="n">
        <f aca="false">AVERAGE(W106:Y106)</f>
        <v>0.676039693569938</v>
      </c>
      <c r="AV106" s="70" t="n">
        <f aca="false">AVERAGE(Z106:AB106)</f>
        <v>1.00278555814486</v>
      </c>
      <c r="AW106" s="70" t="n">
        <f aca="false">AVERAGE(AC106:AE106)</f>
        <v>0.992878172778715</v>
      </c>
    </row>
    <row r="107" customFormat="false" ht="12.75" hidden="false" customHeight="false" outlineLevel="0" collapsed="false">
      <c r="A107" s="69" t="s">
        <v>27</v>
      </c>
      <c r="B107" s="69" t="n">
        <v>2</v>
      </c>
      <c r="C107" s="69" t="n">
        <v>98</v>
      </c>
      <c r="D107" s="70"/>
      <c r="E107" s="70"/>
      <c r="F107" s="70"/>
      <c r="G107" s="70"/>
      <c r="H107" s="70" t="n">
        <f aca="false">(EPCHrsIn!H108+MH)/LinhrsIn!H108</f>
        <v>0.982075864943727</v>
      </c>
      <c r="I107" s="70" t="n">
        <f aca="false">(EPCHrsIn!I108+MH)/LinhrsIn!I108</f>
        <v>0.938432585024869</v>
      </c>
      <c r="J107" s="70" t="n">
        <f aca="false">(EPCHrsIn!J108+MH)/LinhrsIn!J108</f>
        <v>0.78782826177574</v>
      </c>
      <c r="K107" s="70" t="n">
        <f aca="false">(EPCHrsIn!K108+MH)/LinhrsIn!K108</f>
        <v>0.990286022665947</v>
      </c>
      <c r="L107" s="70" t="n">
        <f aca="false">(EPCHrsIn!L108+MH)/LinhrsIn!L108</f>
        <v>0.619733781965007</v>
      </c>
      <c r="M107" s="70" t="n">
        <f aca="false">(EPCHrsIn!M108+MH)/LinhrsIn!M108</f>
        <v>0.99360755975542</v>
      </c>
      <c r="N107" s="70" t="n">
        <f aca="false">(EPCHrsIn!N108+MH)/LinhrsIn!N108</f>
        <v>1.00484913793103</v>
      </c>
      <c r="O107" s="70" t="n">
        <f aca="false">(EPCHrsIn!O108+MH)/LinhrsIn!O108</f>
        <v>0.985778025655326</v>
      </c>
      <c r="P107" s="70" t="n">
        <f aca="false">(EPCHrsIn!P108+MH)/LinhrsIn!P108</f>
        <v>1.00456989247312</v>
      </c>
      <c r="Q107" s="70" t="n">
        <f aca="false">(EPCHrsIn!Q108+MH)/LinhrsIn!Q108</f>
        <v>0.541352370689655</v>
      </c>
      <c r="R107" s="70" t="n">
        <f aca="false">(EPCHrsIn!R108+MH)/LinhrsIn!R108</f>
        <v>1.0017907774959</v>
      </c>
      <c r="S107" s="70" t="n">
        <f aca="false">(EPCHrsIn!S108+MH)/LinhrsIn!S108</f>
        <v>1.00322580645161</v>
      </c>
      <c r="T107" s="70" t="n">
        <f aca="false">(EPCHrsIn!T108+MH)/LinhrsIn!T108</f>
        <v>0.960522657770364</v>
      </c>
      <c r="U107" s="70" t="n">
        <f aca="false">(EPCHrsIn!U108+MH)/LinhrsIn!U108</f>
        <v>0.694440705343922</v>
      </c>
      <c r="V107" s="70" t="n">
        <f aca="false">(EPCHrsIn!V108+MH)/LinhrsIn!V108</f>
        <v>0.995412206311692</v>
      </c>
      <c r="W107" s="70" t="n">
        <v>0.897849462365591</v>
      </c>
      <c r="X107" s="70" t="n">
        <f aca="false">(EPCHrsIn!X108+MH)/LinhrsIn!X108</f>
        <v>0.920632774472688</v>
      </c>
      <c r="Y107" s="70" t="n">
        <f aca="false">IF(LinhrsIn!Y108&gt;4,(EPCHrsIn!Y108+MH)/LinhrsIn!Y108,0)</f>
        <v>0.978197064989518</v>
      </c>
      <c r="Z107" s="70" t="n">
        <f aca="false">IF(LinhrsIn!Z108&gt;4,(EPCHrsIn!Z108+MH)/LinhrsIn!Z108,0)</f>
        <v>1.00322667383705</v>
      </c>
      <c r="AA107" s="70" t="n">
        <f aca="false">IF(LinhrsIn!AA108&gt;4,(EPCHrsIn!AA108+MH)/LinhrsIn!AA108,0)</f>
        <v>1.00430555555556</v>
      </c>
      <c r="AB107" s="70" t="n">
        <f aca="false">IF(LinhrsIn!AB108&gt;4,(EPCHrsIn!AB108+MH)/LinhrsIn!AB108,0)</f>
        <v>0.993143318096263</v>
      </c>
      <c r="AC107" s="70" t="n">
        <f aca="false">IF(LinhrsIn!AC108&gt;4,(EPCHrsIn!AC108+MH)/LinhrsIn!AC108,0)</f>
        <v>0.998655190962883</v>
      </c>
      <c r="AD107" s="70" t="n">
        <f aca="false">IF(LinhrsIn!AD108&gt;4,(EPCHrsIn!AD108+MH)/LinhrsIn!AD108,0)</f>
        <v>0.995617349251927</v>
      </c>
      <c r="AE107" s="70" t="n">
        <f aca="false">IF(LinhrsIn!AE108&gt;4,(EPCHrsIn!AE108+MH)/LinhrsIn!AE108,0)</f>
        <v>0.978030869054317</v>
      </c>
      <c r="AF107" s="70"/>
      <c r="AG107" s="70"/>
      <c r="AH107" s="70"/>
      <c r="AI107" s="70"/>
      <c r="AJ107" s="70"/>
      <c r="AK107" s="70"/>
      <c r="AL107" s="70"/>
      <c r="AM107" s="70"/>
      <c r="AN107" s="70"/>
      <c r="AO107" s="70" t="n">
        <f aca="false">AVERAGE(Q107:AB107)</f>
        <v>0.916174947781651</v>
      </c>
      <c r="AP107" s="70" t="n">
        <f aca="false">AVERAGE(AC107:AN107)</f>
        <v>0.990767803089709</v>
      </c>
      <c r="AQ107" s="70" t="n">
        <f aca="false">AVERAGE(K107:M107)</f>
        <v>0.867875788128791</v>
      </c>
      <c r="AR107" s="70" t="n">
        <f aca="false">AVERAGE(N107:P107)</f>
        <v>0.998399018686493</v>
      </c>
      <c r="AS107" s="70" t="n">
        <f aca="false">AVERAGE(Q107:S107)</f>
        <v>0.848789651545721</v>
      </c>
      <c r="AT107" s="70" t="n">
        <f aca="false">AVERAGE(T107:V107)</f>
        <v>0.883458523141993</v>
      </c>
      <c r="AU107" s="70" t="n">
        <f aca="false">AVERAGE(W107:Y107)</f>
        <v>0.932226433942599</v>
      </c>
      <c r="AV107" s="70" t="n">
        <f aca="false">AVERAGE(Z107:AB107)</f>
        <v>1.00022518249629</v>
      </c>
      <c r="AW107" s="70" t="n">
        <f aca="false">AVERAGE(AC107:AE107)</f>
        <v>0.990767803089709</v>
      </c>
    </row>
    <row r="108" customFormat="false" ht="12.75" hidden="false" customHeight="false" outlineLevel="0" collapsed="false">
      <c r="A108" s="69" t="s">
        <v>27</v>
      </c>
      <c r="B108" s="69" t="n">
        <v>2</v>
      </c>
      <c r="C108" s="69" t="n">
        <v>99</v>
      </c>
      <c r="D108" s="70"/>
      <c r="E108" s="70"/>
      <c r="F108" s="70"/>
      <c r="G108" s="70"/>
      <c r="H108" s="70" t="n">
        <f aca="false">(EPCHrsIn!H109+MH)/LinhrsIn!H109</f>
        <v>0.999444135630906</v>
      </c>
      <c r="I108" s="70" t="n">
        <f aca="false">(EPCHrsIn!I109+MH)/LinhrsIn!I109</f>
        <v>0.973786799300981</v>
      </c>
      <c r="J108" s="70" t="n">
        <f aca="false">(EPCHrsIn!J109+MH)/LinhrsIn!J109</f>
        <v>0.98513269417813</v>
      </c>
      <c r="K108" s="70" t="n">
        <f aca="false">(EPCHrsIn!K109+MH)/LinhrsIn!K109</f>
        <v>0.974227499662664</v>
      </c>
      <c r="L108" s="70" t="n">
        <f aca="false">(EPCHrsIn!L109+MH)/LinhrsIn!L109</f>
        <v>0.995216485141858</v>
      </c>
      <c r="M108" s="70" t="n">
        <f aca="false">(EPCHrsIn!M109+MH)/LinhrsIn!M109</f>
        <v>0.988582567529936</v>
      </c>
      <c r="N108" s="146" t="n">
        <f aca="false">(EPCHrsIn!N109+MH)/LinhrsIn!N109</f>
        <v>1.0041958041958</v>
      </c>
      <c r="O108" s="146" t="n">
        <f aca="false">(EPCHrsIn!O109+MH)/LinhrsIn!O109</f>
        <v>1.00139470013947</v>
      </c>
      <c r="P108" s="146" t="n">
        <f aca="false">(EPCHrsIn!P109+MH)/LinhrsIn!P109</f>
        <v>0.981989247311828</v>
      </c>
      <c r="Q108" s="146" t="n">
        <f aca="false">(EPCHrsIn!Q109+MH)/LinhrsIn!Q109</f>
        <v>0.290461455670658</v>
      </c>
      <c r="R108" s="146" t="n">
        <f aca="false">(EPCHrsIn!R109+MH)/LinhrsIn!R109</f>
        <v>0.871400865284201</v>
      </c>
      <c r="S108" s="146" t="n">
        <f aca="false">(EPCHrsIn!S109+MH)/LinhrsIn!S109</f>
        <v>1.00094276094276</v>
      </c>
      <c r="T108" s="146" t="n">
        <f aca="false">(EPCHrsIn!T109+MH)/LinhrsIn!T109</f>
        <v>0.977907461442268</v>
      </c>
      <c r="U108" s="146" t="n">
        <f aca="false">(EPCHrsIn!U109+MH)/LinhrsIn!U109</f>
        <v>0.997983599946229</v>
      </c>
      <c r="V108" s="146" t="n">
        <f aca="false">(EPCHrsIn!V109+MH)/LinhrsIn!V109</f>
        <v>0.983740967204002</v>
      </c>
      <c r="W108" s="70" t="n">
        <v>0.989650537634409</v>
      </c>
      <c r="X108" s="70" t="n">
        <f aca="false">(EPCHrsIn!X109+MH)/LinhrsIn!X109</f>
        <v>1.00324236692786</v>
      </c>
      <c r="Y108" s="70" t="n">
        <f aca="false">IF(LinhrsIn!Y109&gt;4,(EPCHrsIn!Y109+MH)/LinhrsIn!Y109,0)</f>
        <v>1.00320736298982</v>
      </c>
      <c r="Z108" s="70" t="n">
        <f aca="false">IF(LinhrsIn!Z109&gt;4,(EPCHrsIn!Z109+MH)/LinhrsIn!Z109,0)</f>
        <v>0.83941311078207</v>
      </c>
      <c r="AA108" s="70" t="n">
        <f aca="false">IF(LinhrsIn!AA109&gt;4,(EPCHrsIn!AA109+MH)/LinhrsIn!AA109,0)</f>
        <v>1.00111126545354</v>
      </c>
      <c r="AB108" s="70" t="n">
        <f aca="false">IF(LinhrsIn!AB109&gt;4,(EPCHrsIn!AB109+MH)/LinhrsIn!AB109,0)</f>
        <v>1.00403280010754</v>
      </c>
      <c r="AC108" s="70" t="n">
        <f aca="false">IF(LinhrsIn!AC109&gt;4,(EPCHrsIn!AC109+MH)/LinhrsIn!AC109,0)</f>
        <v>0.991977155289638</v>
      </c>
      <c r="AD108" s="70" t="n">
        <f aca="false">IF(LinhrsIn!AD109&gt;4,(EPCHrsIn!AD109+MH)/LinhrsIn!AD109,0)</f>
        <v>0.983829529998489</v>
      </c>
      <c r="AE108" s="70" t="n">
        <f aca="false">IF(LinhrsIn!AE109&gt;4,(EPCHrsIn!AE109+MH)/LinhrsIn!AE109,0)</f>
        <v>0.952986435594231</v>
      </c>
      <c r="AF108" s="70"/>
      <c r="AG108" s="70"/>
      <c r="AH108" s="70"/>
      <c r="AI108" s="70"/>
      <c r="AJ108" s="70"/>
      <c r="AK108" s="70"/>
      <c r="AL108" s="70"/>
      <c r="AM108" s="70"/>
      <c r="AN108" s="70"/>
      <c r="AO108" s="70" t="n">
        <f aca="false">AVERAGE(Q108:AB108)</f>
        <v>0.913591212865446</v>
      </c>
      <c r="AP108" s="70" t="n">
        <f aca="false">AVERAGE(AC108:AN108)</f>
        <v>0.976264373627453</v>
      </c>
      <c r="AQ108" s="70" t="n">
        <f aca="false">AVERAGE(K108:M108)</f>
        <v>0.986008850778153</v>
      </c>
      <c r="AR108" s="70" t="n">
        <f aca="false">AVERAGE(N108:P108)</f>
        <v>0.995859917215701</v>
      </c>
      <c r="AS108" s="70" t="n">
        <f aca="false">AVERAGE(Q108:S108)</f>
        <v>0.720935027299207</v>
      </c>
      <c r="AT108" s="70" t="n">
        <f aca="false">AVERAGE(T108:V108)</f>
        <v>0.986544009530833</v>
      </c>
      <c r="AU108" s="70" t="n">
        <f aca="false">AVERAGE(W108:Y108)</f>
        <v>0.998700089184029</v>
      </c>
      <c r="AV108" s="70" t="n">
        <f aca="false">AVERAGE(Z108:AB108)</f>
        <v>0.948185725447716</v>
      </c>
      <c r="AW108" s="70" t="n">
        <f aca="false">AVERAGE(AC108:AE108)</f>
        <v>0.976264373627453</v>
      </c>
    </row>
    <row r="109" customFormat="false" ht="12.75" hidden="false" customHeight="false" outlineLevel="0" collapsed="false">
      <c r="A109" s="69" t="s">
        <v>27</v>
      </c>
      <c r="B109" s="69" t="n">
        <v>2</v>
      </c>
      <c r="C109" s="69" t="n">
        <v>100</v>
      </c>
      <c r="D109" s="70"/>
      <c r="E109" s="70"/>
      <c r="F109" s="70"/>
      <c r="G109" s="70"/>
      <c r="H109" s="70" t="n">
        <f aca="false">(EPCHrsIn!H110+MH)/LinhrsIn!H110</f>
        <v>1.0015284146172</v>
      </c>
      <c r="I109" s="70" t="n">
        <f aca="false">(EPCHrsIn!I110+MH)/LinhrsIn!I110</f>
        <v>0.996638881419736</v>
      </c>
      <c r="J109" s="70" t="n">
        <f aca="false">(EPCHrsIn!J110+MH)/LinhrsIn!J110</f>
        <v>0.990334780781622</v>
      </c>
      <c r="K109" s="70" t="n">
        <f aca="false">(EPCHrsIn!K110+MH)/LinhrsIn!K110</f>
        <v>1.00256375657806</v>
      </c>
      <c r="L109" s="70" t="n">
        <f aca="false">(EPCHrsIn!L110+MH)/LinhrsIn!L110</f>
        <v>1.00138832862713</v>
      </c>
      <c r="M109" s="70" t="n">
        <f aca="false">(EPCHrsIn!M110+MH)/LinhrsIn!M110</f>
        <v>0.979597540525433</v>
      </c>
      <c r="N109" s="70" t="n">
        <f aca="false">(EPCHrsIn!N110+MH)/LinhrsIn!N110</f>
        <v>1.00460954446855</v>
      </c>
      <c r="O109" s="70" t="n">
        <f aca="false">(EPCHrsIn!O110+MH)/LinhrsIn!O110</f>
        <v>0.99025069637883</v>
      </c>
      <c r="P109" s="70" t="n">
        <f aca="false">(EPCHrsIn!P110+MH)/LinhrsIn!P110</f>
        <v>0.82927812878075</v>
      </c>
      <c r="Q109" s="70" t="n">
        <f aca="false">(EPCHrsIn!Q110+MH)/LinhrsIn!Q110</f>
        <v>1.00067258541835</v>
      </c>
      <c r="R109" s="70" t="n">
        <f aca="false">(EPCHrsIn!R110+MH)/LinhrsIn!R110</f>
        <v>0.908564462054252</v>
      </c>
      <c r="S109" s="70" t="n">
        <f aca="false">(EPCHrsIn!S110+MH)/LinhrsIn!S110</f>
        <v>1.00322580645161</v>
      </c>
      <c r="T109" s="70" t="n">
        <f aca="false">(EPCHrsIn!T110+MH)/LinhrsIn!T110</f>
        <v>0.988035614913745</v>
      </c>
      <c r="U109" s="70" t="n">
        <f aca="false">(EPCHrsIn!U110+MH)/LinhrsIn!U110</f>
        <v>1.00430165344804</v>
      </c>
      <c r="V109" s="70" t="n">
        <f aca="false">(EPCHrsIn!V110+MH)/LinhrsIn!V110</f>
        <v>0.995543796128673</v>
      </c>
      <c r="W109" s="70" t="n">
        <v>0.991263440860215</v>
      </c>
      <c r="X109" s="70" t="n">
        <f aca="false">(EPCHrsIn!X110+MH)/LinhrsIn!X110</f>
        <v>0.987972972972973</v>
      </c>
      <c r="Y109" s="70" t="n">
        <f aca="false">IF(LinhrsIn!Y110&gt;4,(EPCHrsIn!Y110+MH)/LinhrsIn!Y110,0)</f>
        <v>1.00404406637847</v>
      </c>
      <c r="Z109" s="70" t="n">
        <f aca="false">IF(LinhrsIn!Z110&gt;4,(EPCHrsIn!Z110+MH)/LinhrsIn!Z110,0)</f>
        <v>1.00309514197282</v>
      </c>
      <c r="AA109" s="70" t="n">
        <f aca="false">IF(LinhrsIn!AA110&gt;4,(EPCHrsIn!AA110+MH)/LinhrsIn!AA110,0)</f>
        <v>1.00111111111111</v>
      </c>
      <c r="AB109" s="70" t="n">
        <f aca="false">IF(LinhrsIn!AB110&gt;4,(EPCHrsIn!AB110+MH)/LinhrsIn!AB110,0)</f>
        <v>0.973786799300981</v>
      </c>
      <c r="AC109" s="70" t="n">
        <f aca="false">IF(LinhrsIn!AC110&gt;4,(EPCHrsIn!AC110+MH)/LinhrsIn!AC110,0)</f>
        <v>1.00456989247312</v>
      </c>
      <c r="AD109" s="70" t="n">
        <f aca="false">IF(LinhrsIn!AD110&gt;4,(EPCHrsIn!AD110+MH)/LinhrsIn!AD110,0)</f>
        <v>0.999394673123487</v>
      </c>
      <c r="AE109" s="70" t="n">
        <f aca="false">IF(LinhrsIn!AE110&gt;4,(EPCHrsIn!AE110+MH)/LinhrsIn!AE110,0)</f>
        <v>0.937360346832096</v>
      </c>
      <c r="AF109" s="70"/>
      <c r="AG109" s="70"/>
      <c r="AH109" s="70"/>
      <c r="AI109" s="70"/>
      <c r="AJ109" s="70"/>
      <c r="AK109" s="70"/>
      <c r="AL109" s="70"/>
      <c r="AM109" s="70"/>
      <c r="AN109" s="70"/>
      <c r="AO109" s="70" t="n">
        <f aca="false">AVERAGE(Q109:AB109)</f>
        <v>0.988468120917604</v>
      </c>
      <c r="AP109" s="70" t="n">
        <f aca="false">AVERAGE(AC109:AN109)</f>
        <v>0.980441637476234</v>
      </c>
      <c r="AQ109" s="70" t="n">
        <f aca="false">AVERAGE(K109:M109)</f>
        <v>0.994516541910209</v>
      </c>
      <c r="AR109" s="70" t="n">
        <f aca="false">AVERAGE(N109:P109)</f>
        <v>0.941379456542709</v>
      </c>
      <c r="AS109" s="70" t="n">
        <f aca="false">AVERAGE(Q109:S109)</f>
        <v>0.970820951308071</v>
      </c>
      <c r="AT109" s="70" t="n">
        <f aca="false">AVERAGE(T109:V109)</f>
        <v>0.995960354830154</v>
      </c>
      <c r="AU109" s="70" t="n">
        <f aca="false">AVERAGE(W109:Y109)</f>
        <v>0.994426826737219</v>
      </c>
      <c r="AV109" s="70" t="n">
        <f aca="false">AVERAGE(Z109:AB109)</f>
        <v>0.99266435079497</v>
      </c>
      <c r="AW109" s="70" t="n">
        <f aca="false">AVERAGE(AC109:AE109)</f>
        <v>0.980441637476234</v>
      </c>
    </row>
    <row r="110" customFormat="false" ht="12.75" hidden="false" customHeight="false" outlineLevel="0" collapsed="false">
      <c r="A110" s="69" t="s">
        <v>27</v>
      </c>
      <c r="B110" s="69" t="n">
        <v>2</v>
      </c>
      <c r="C110" s="69" t="n">
        <v>101</v>
      </c>
      <c r="D110" s="70"/>
      <c r="E110" s="70"/>
      <c r="F110" s="70"/>
      <c r="G110" s="70"/>
      <c r="H110" s="70" t="n">
        <f aca="false">(EPCHrsIn!H111+MH)/LinhrsIn!H111</f>
        <v>0.924302227234283</v>
      </c>
      <c r="I110" s="70" t="n">
        <f aca="false">(EPCHrsIn!I111+MH)/LinhrsIn!I111</f>
        <v>1.00416722677779</v>
      </c>
      <c r="J110" s="70" t="n">
        <f aca="false">(EPCHrsIn!J111+MH)/LinhrsIn!J111</f>
        <v>0.951983298538622</v>
      </c>
      <c r="K110" s="70" t="n">
        <f aca="false">(EPCHrsIn!K111+MH)/LinhrsIn!K111</f>
        <v>0.968699406368052</v>
      </c>
      <c r="L110" s="70" t="n">
        <f aca="false">(EPCHrsIn!L111+MH)/LinhrsIn!L111</f>
        <v>0.994066828022052</v>
      </c>
      <c r="M110" s="70" t="n">
        <f aca="false">(EPCHrsIn!M111+MH)/LinhrsIn!M111</f>
        <v>0.865999443981095</v>
      </c>
      <c r="N110" s="70" t="n">
        <f aca="false">(EPCHrsIn!N111+MH)/LinhrsIn!N111</f>
        <v>1.00443727309399</v>
      </c>
      <c r="O110" s="70" t="n">
        <f aca="false">(EPCHrsIn!O111+MH)/LinhrsIn!O111</f>
        <v>0.926570990664623</v>
      </c>
      <c r="P110" s="70" t="n">
        <f aca="false">(EPCHrsIn!P111+MH)/LinhrsIn!P111</f>
        <v>0.928216158085764</v>
      </c>
      <c r="Q110" s="70" t="n">
        <f aca="false">(EPCHrsIn!Q111+MH)/LinhrsIn!Q111</f>
        <v>1.00013451708367</v>
      </c>
      <c r="R110" s="70" t="n">
        <f aca="false">(EPCHrsIn!R111+MH)/LinhrsIn!R111</f>
        <v>0.719976130091004</v>
      </c>
      <c r="S110" s="70" t="n">
        <f aca="false">(EPCHrsIn!S111+MH)/LinhrsIn!S111</f>
        <v>0.979569892473118</v>
      </c>
      <c r="T110" s="70" t="n">
        <f aca="false">(EPCHrsIn!T111+MH)/LinhrsIn!T111</f>
        <v>0.634858313417549</v>
      </c>
      <c r="U110" s="70" t="n">
        <f aca="false">(EPCHrsIn!U111+MH)/LinhrsIn!U111</f>
        <v>0.758537241193869</v>
      </c>
      <c r="V110" s="70" t="n">
        <f aca="false">(EPCHrsIn!V111+MH)/LinhrsIn!V111</f>
        <v>0.998470522803115</v>
      </c>
      <c r="W110" s="70" t="n">
        <v>0.990322580645161</v>
      </c>
      <c r="X110" s="70" t="n">
        <f aca="false">(EPCHrsIn!X111+MH)/LinhrsIn!X111</f>
        <v>1.00405295865982</v>
      </c>
      <c r="Y110" s="70" t="n">
        <f aca="false">IF(LinhrsIn!Y111&gt;4,(EPCHrsIn!Y111+MH)/LinhrsIn!Y111,0)</f>
        <v>0.995530726256983</v>
      </c>
      <c r="Z110" s="70" t="n">
        <f aca="false">IF(LinhrsIn!Z111&gt;4,(EPCHrsIn!Z111+MH)/LinhrsIn!Z111,0)</f>
        <v>1.00430628448392</v>
      </c>
      <c r="AA110" s="70" t="n">
        <f aca="false">IF(LinhrsIn!AA111&gt;4,(EPCHrsIn!AA111+MH)/LinhrsIn!AA111,0)</f>
        <v>1.00402777777778</v>
      </c>
      <c r="AB110" s="70" t="n">
        <f aca="false">IF(LinhrsIn!AB111&gt;4,(EPCHrsIn!AB111+MH)/LinhrsIn!AB111,0)</f>
        <v>0.993009813146929</v>
      </c>
      <c r="AC110" s="70" t="n">
        <f aca="false">IF(LinhrsIn!AC111&gt;4,(EPCHrsIn!AC111+MH)/LinhrsIn!AC111,0)</f>
        <v>1.00470430107527</v>
      </c>
      <c r="AD110" s="70" t="n">
        <f aca="false">IF(LinhrsIn!AD111&gt;4,(EPCHrsIn!AD111+MH)/LinhrsIn!AD111,0)</f>
        <v>1.00090730379555</v>
      </c>
      <c r="AE110" s="70" t="n">
        <f aca="false">IF(LinhrsIn!AE111&gt;4,(EPCHrsIn!AE111+MH)/LinhrsIn!AE111,0)</f>
        <v>0.941545949802272</v>
      </c>
      <c r="AF110" s="70"/>
      <c r="AG110" s="70"/>
      <c r="AH110" s="70"/>
      <c r="AI110" s="70"/>
      <c r="AJ110" s="70"/>
      <c r="AK110" s="70"/>
      <c r="AL110" s="70"/>
      <c r="AM110" s="70"/>
      <c r="AN110" s="70"/>
      <c r="AO110" s="70" t="n">
        <f aca="false">AVERAGE(Q110:AB110)</f>
        <v>0.923566396502743</v>
      </c>
      <c r="AP110" s="70" t="n">
        <f aca="false">AVERAGE(AC110:AN110)</f>
        <v>0.982385851557698</v>
      </c>
      <c r="AQ110" s="70" t="n">
        <f aca="false">AVERAGE(K110:M110)</f>
        <v>0.9429218927904</v>
      </c>
      <c r="AR110" s="70" t="n">
        <f aca="false">AVERAGE(N110:P110)</f>
        <v>0.953074807281459</v>
      </c>
      <c r="AS110" s="70" t="n">
        <f aca="false">AVERAGE(Q110:S110)</f>
        <v>0.899893513215931</v>
      </c>
      <c r="AT110" s="70" t="n">
        <f aca="false">AVERAGE(T110:V110)</f>
        <v>0.797288692471511</v>
      </c>
      <c r="AU110" s="70" t="n">
        <f aca="false">AVERAGE(W110:Y110)</f>
        <v>0.996635421853989</v>
      </c>
      <c r="AV110" s="70" t="n">
        <f aca="false">AVERAGE(Z110:AB110)</f>
        <v>1.00044795846954</v>
      </c>
      <c r="AW110" s="70" t="n">
        <f aca="false">AVERAGE(AC110:AE110)</f>
        <v>0.982385851557698</v>
      </c>
    </row>
    <row r="111" customFormat="false" ht="12.75" hidden="false" customHeight="false" outlineLevel="0" collapsed="false">
      <c r="A111" s="69" t="s">
        <v>27</v>
      </c>
      <c r="B111" s="69" t="n">
        <v>2</v>
      </c>
      <c r="C111" s="69" t="n">
        <v>102</v>
      </c>
      <c r="D111" s="70"/>
      <c r="E111" s="70"/>
      <c r="F111" s="70"/>
      <c r="G111" s="70"/>
      <c r="H111" s="70" t="n">
        <f aca="false">(EPCHrsIn!H112+MH)/LinhrsIn!H112</f>
        <v>0.994025288314575</v>
      </c>
      <c r="I111" s="70" t="n">
        <f aca="false">(EPCHrsIn!I112+MH)/LinhrsIn!I112</f>
        <v>0.995967199892459</v>
      </c>
      <c r="J111" s="70" t="n">
        <f aca="false">(EPCHrsIn!J112+MH)/LinhrsIn!J112</f>
        <v>1.00069492703266</v>
      </c>
      <c r="K111" s="70" t="n">
        <f aca="false">(EPCHrsIn!K112+MH)/LinhrsIn!K112</f>
        <v>0.991891891891892</v>
      </c>
      <c r="L111" s="70" t="n">
        <f aca="false">(EPCHrsIn!L112+MH)/LinhrsIn!L112</f>
        <v>0.990765362377303</v>
      </c>
      <c r="M111" s="70" t="n">
        <f aca="false">(EPCHrsIn!M112+MH)/LinhrsIn!M112</f>
        <v>0.996248436848687</v>
      </c>
      <c r="N111" s="70" t="n">
        <f aca="false">(EPCHrsIn!N112+MH)/LinhrsIn!N112</f>
        <v>1.00445524503848</v>
      </c>
      <c r="O111" s="70" t="n">
        <f aca="false">(EPCHrsIn!O112+MH)/LinhrsIn!O112</f>
        <v>0.862237080373311</v>
      </c>
      <c r="P111" s="70" t="n">
        <f aca="false">(EPCHrsIn!P112+MH)/LinhrsIn!P112</f>
        <v>1.00241935483871</v>
      </c>
      <c r="Q111" s="70" t="n">
        <f aca="false">(EPCHrsIn!Q112+MH)/LinhrsIn!Q112</f>
        <v>1.00040355125101</v>
      </c>
      <c r="R111" s="70" t="n">
        <f aca="false">(EPCHrsIn!R112+MH)/LinhrsIn!R112</f>
        <v>1.0023869908996</v>
      </c>
      <c r="S111" s="70" t="n">
        <f aca="false">(EPCHrsIn!S112+MH)/LinhrsIn!S112</f>
        <v>1.00537634408602</v>
      </c>
      <c r="T111" s="70" t="n">
        <f aca="false">(EPCHrsIn!T112+MH)/LinhrsIn!T112</f>
        <v>0.955537029317771</v>
      </c>
      <c r="U111" s="70" t="n">
        <f aca="false">(EPCHrsIn!U112+MH)/LinhrsIn!U112</f>
        <v>0.994751009421265</v>
      </c>
      <c r="V111" s="70" t="n">
        <f aca="false">(EPCHrsIn!V112+MH)/LinhrsIn!V112</f>
        <v>0.980790645879733</v>
      </c>
      <c r="W111" s="70" t="n">
        <v>0.980241935483871</v>
      </c>
      <c r="X111" s="70" t="n">
        <f aca="false">(EPCHrsIn!X112+MH)/LinhrsIn!X112</f>
        <v>0.901395096844101</v>
      </c>
      <c r="Y111" s="70" t="n">
        <f aca="false">IF(LinhrsIn!Y112&gt;4,(EPCHrsIn!Y112+MH)/LinhrsIn!Y112,0)</f>
        <v>0.980310012568077</v>
      </c>
      <c r="Z111" s="70" t="n">
        <f aca="false">IF(LinhrsIn!Z112&gt;4,(EPCHrsIn!Z112+MH)/LinhrsIn!Z112,0)</f>
        <v>0.878595543551654</v>
      </c>
      <c r="AA111" s="70" t="n">
        <f aca="false">IF(LinhrsIn!AA112&gt;4,(EPCHrsIn!AA112+MH)/LinhrsIn!AA112,0)</f>
        <v>0.993333333333333</v>
      </c>
      <c r="AB111" s="70" t="n">
        <f aca="false">IF(LinhrsIn!AB112&gt;4,(EPCHrsIn!AB112+MH)/LinhrsIn!AB112,0)</f>
        <v>0.997980341995422</v>
      </c>
      <c r="AC111" s="70" t="n">
        <f aca="false">IF(LinhrsIn!AC112&gt;4,(EPCHrsIn!AC112+MH)/LinhrsIn!AC112,0)</f>
        <v>1.00524475524476</v>
      </c>
      <c r="AD111" s="70" t="n">
        <f aca="false">IF(LinhrsIn!AD112&gt;4,(EPCHrsIn!AD112+MH)/LinhrsIn!AD112,0)</f>
        <v>0.999696785930867</v>
      </c>
      <c r="AE111" s="70" t="n">
        <f aca="false">IF(LinhrsIn!AE112&gt;4,(EPCHrsIn!AE112+MH)/LinhrsIn!AE112,0)</f>
        <v>0.973814152006761</v>
      </c>
      <c r="AF111" s="70"/>
      <c r="AG111" s="70"/>
      <c r="AH111" s="70"/>
      <c r="AI111" s="70"/>
      <c r="AJ111" s="70"/>
      <c r="AK111" s="70"/>
      <c r="AL111" s="70"/>
      <c r="AM111" s="70"/>
      <c r="AN111" s="70"/>
      <c r="AO111" s="70" t="n">
        <f aca="false">AVERAGE(Q111:AB111)</f>
        <v>0.972591819552655</v>
      </c>
      <c r="AP111" s="70" t="n">
        <f aca="false">AVERAGE(AC111:AN111)</f>
        <v>0.992918564394128</v>
      </c>
      <c r="AQ111" s="70" t="n">
        <f aca="false">AVERAGE(K111:M111)</f>
        <v>0.99296856370596</v>
      </c>
      <c r="AR111" s="70" t="n">
        <f aca="false">AVERAGE(N111:P111)</f>
        <v>0.956370560083499</v>
      </c>
      <c r="AS111" s="70" t="n">
        <f aca="false">AVERAGE(Q111:S111)</f>
        <v>1.00272229541221</v>
      </c>
      <c r="AT111" s="70" t="n">
        <f aca="false">AVERAGE(T111:V111)</f>
        <v>0.977026228206256</v>
      </c>
      <c r="AU111" s="70" t="n">
        <f aca="false">AVERAGE(W111:Y111)</f>
        <v>0.953982348298683</v>
      </c>
      <c r="AV111" s="70" t="n">
        <f aca="false">AVERAGE(Z111:AB111)</f>
        <v>0.95663640629347</v>
      </c>
      <c r="AW111" s="70" t="n">
        <f aca="false">AVERAGE(AC111:AE111)</f>
        <v>0.992918564394128</v>
      </c>
    </row>
    <row r="112" customFormat="false" ht="12.75" hidden="false" customHeight="false" outlineLevel="0" collapsed="false">
      <c r="A112" s="69" t="s">
        <v>27</v>
      </c>
      <c r="B112" s="69" t="n">
        <v>2</v>
      </c>
      <c r="C112" s="69" t="n">
        <v>103</v>
      </c>
      <c r="D112" s="70"/>
      <c r="E112" s="70"/>
      <c r="F112" s="70"/>
      <c r="G112" s="70"/>
      <c r="H112" s="70" t="n">
        <f aca="false">(EPCHrsIn!H113+MH)/LinhrsIn!H113</f>
        <v>0.93301834352418</v>
      </c>
      <c r="I112" s="70" t="n">
        <f aca="false">(EPCHrsIn!I113+MH)/LinhrsIn!I113</f>
        <v>0.950934265358247</v>
      </c>
      <c r="J112" s="70" t="n">
        <f aca="false">(EPCHrsIn!J113+MH)/LinhrsIn!J113</f>
        <v>0.953174934000278</v>
      </c>
      <c r="K112" s="70" t="n">
        <f aca="false">(EPCHrsIn!K113+MH)/LinhrsIn!K113</f>
        <v>0.986887508626639</v>
      </c>
      <c r="L112" s="70" t="n">
        <f aca="false">(EPCHrsIn!L113+MH)/LinhrsIn!L113</f>
        <v>1.00085128411994</v>
      </c>
      <c r="M112" s="70" t="n">
        <f aca="false">(EPCHrsIn!M113+MH)/LinhrsIn!M113</f>
        <v>0.946284441970498</v>
      </c>
      <c r="N112" s="70" t="n">
        <f aca="false">(EPCHrsIn!N113+MH)/LinhrsIn!N113</f>
        <v>1.0043431053203</v>
      </c>
      <c r="O112" s="70" t="n">
        <f aca="false">(EPCHrsIn!O113+MH)/LinhrsIn!O113</f>
        <v>0.96207473508087</v>
      </c>
      <c r="P112" s="70" t="n">
        <f aca="false">(EPCHrsIn!P113+MH)/LinhrsIn!P113</f>
        <v>0.918403011157414</v>
      </c>
      <c r="Q112" s="70" t="n">
        <f aca="false">(EPCHrsIn!Q113+MH)/LinhrsIn!Q113</f>
        <v>0.993677697067528</v>
      </c>
      <c r="R112" s="70" t="n">
        <f aca="false">(EPCHrsIn!R113+MH)/LinhrsIn!R113</f>
        <v>1.0017902431747</v>
      </c>
      <c r="S112" s="70" t="n">
        <f aca="false">(EPCHrsIn!S113+MH)/LinhrsIn!S113</f>
        <v>0.925178307091912</v>
      </c>
      <c r="T112" s="70" t="n">
        <f aca="false">(EPCHrsIn!T113+MH)/LinhrsIn!T113</f>
        <v>0.981797971376963</v>
      </c>
      <c r="U112" s="70" t="n">
        <f aca="false">(EPCHrsIn!U113+MH)/LinhrsIn!U113</f>
        <v>0.930904691490792</v>
      </c>
      <c r="V112" s="70" t="n">
        <f aca="false">(EPCHrsIn!V113+MH)/LinhrsIn!V113</f>
        <v>0.99861053216618</v>
      </c>
      <c r="W112" s="70" t="n">
        <v>0.973790322580645</v>
      </c>
      <c r="X112" s="70" t="n">
        <f aca="false">(EPCHrsIn!X113+MH)/LinhrsIn!X113</f>
        <v>1.00391786003783</v>
      </c>
      <c r="Y112" s="70" t="n">
        <f aca="false">IF(LinhrsIn!Y113&gt;4,(EPCHrsIn!Y113+MH)/LinhrsIn!Y113,0)</f>
        <v>0.972109887045043</v>
      </c>
      <c r="Z112" s="70" t="n">
        <f aca="false">IF(LinhrsIn!Z113&gt;4,(EPCHrsIn!Z113+MH)/LinhrsIn!Z113,0)</f>
        <v>1.00295778435063</v>
      </c>
      <c r="AA112" s="70" t="n">
        <f aca="false">IF(LinhrsIn!AA113&gt;4,(EPCHrsIn!AA113+MH)/LinhrsIn!AA113,0)</f>
        <v>1.00416666666667</v>
      </c>
      <c r="AB112" s="70" t="n">
        <f aca="false">IF(LinhrsIn!AB113&gt;4,(EPCHrsIn!AB113+MH)/LinhrsIn!AB113,0)</f>
        <v>0.998252218338263</v>
      </c>
      <c r="AC112" s="70" t="n">
        <f aca="false">IF(LinhrsIn!AC113&gt;4,(EPCHrsIn!AC113+MH)/LinhrsIn!AC113,0)</f>
        <v>1.0047049334588</v>
      </c>
      <c r="AD112" s="70" t="n">
        <f aca="false">IF(LinhrsIn!AD113&gt;4,(EPCHrsIn!AD113+MH)/LinhrsIn!AD113,0)</f>
        <v>1</v>
      </c>
      <c r="AE112" s="70" t="n">
        <f aca="false">IF(LinhrsIn!AE113&gt;4,(EPCHrsIn!AE113+MH)/LinhrsIn!AE113,0)</f>
        <v>0.97544164473361</v>
      </c>
      <c r="AF112" s="70"/>
      <c r="AG112" s="70"/>
      <c r="AH112" s="70"/>
      <c r="AI112" s="70"/>
      <c r="AJ112" s="70"/>
      <c r="AK112" s="70"/>
      <c r="AL112" s="70"/>
      <c r="AM112" s="70"/>
      <c r="AN112" s="70"/>
      <c r="AO112" s="70" t="n">
        <f aca="false">AVERAGE(Q112:AB112)</f>
        <v>0.982262848448929</v>
      </c>
      <c r="AP112" s="70" t="n">
        <f aca="false">AVERAGE(AC112:AN112)</f>
        <v>0.993382192730803</v>
      </c>
      <c r="AQ112" s="70" t="n">
        <f aca="false">AVERAGE(K112:M112)</f>
        <v>0.978007744905693</v>
      </c>
      <c r="AR112" s="70" t="n">
        <f aca="false">AVERAGE(N112:P112)</f>
        <v>0.961606950519529</v>
      </c>
      <c r="AS112" s="70" t="n">
        <f aca="false">AVERAGE(Q112:S112)</f>
        <v>0.973548749111379</v>
      </c>
      <c r="AT112" s="70" t="n">
        <f aca="false">AVERAGE(T112:V112)</f>
        <v>0.970437731677978</v>
      </c>
      <c r="AU112" s="70" t="n">
        <f aca="false">AVERAGE(W112:Y112)</f>
        <v>0.983272689887838</v>
      </c>
      <c r="AV112" s="70" t="n">
        <f aca="false">AVERAGE(Z112:AB112)</f>
        <v>1.00179222311852</v>
      </c>
      <c r="AW112" s="70" t="n">
        <f aca="false">AVERAGE(AC112:AE112)</f>
        <v>0.993382192730803</v>
      </c>
    </row>
    <row r="113" customFormat="false" ht="12.75" hidden="false" customHeight="false" outlineLevel="0" collapsed="false">
      <c r="A113" s="69" t="s">
        <v>27</v>
      </c>
      <c r="B113" s="69" t="n">
        <v>2</v>
      </c>
      <c r="C113" s="69" t="n">
        <v>104</v>
      </c>
      <c r="D113" s="70"/>
      <c r="E113" s="70"/>
      <c r="F113" s="70"/>
      <c r="G113" s="70"/>
      <c r="H113" s="70" t="n">
        <f aca="false">(EPCHrsIn!H114+MH)/LinhrsIn!H114</f>
        <v>1.00166736140058</v>
      </c>
      <c r="I113" s="70" t="n">
        <f aca="false">(EPCHrsIn!I114+MH)/LinhrsIn!I114</f>
        <v>1.00430223178274</v>
      </c>
      <c r="J113" s="70" t="n">
        <f aca="false">(EPCHrsIn!J114+MH)/LinhrsIn!J114</f>
        <v>0.948046492087943</v>
      </c>
      <c r="K113" s="70" t="n">
        <f aca="false">(EPCHrsIn!K114+MH)/LinhrsIn!K114</f>
        <v>0.998785261168849</v>
      </c>
      <c r="L113" s="70" t="n">
        <f aca="false">(EPCHrsIn!L114+MH)/LinhrsIn!L114</f>
        <v>1.00333960995293</v>
      </c>
      <c r="M113" s="70" t="n">
        <f aca="false">(EPCHrsIn!M114+MH)/LinhrsIn!M114</f>
        <v>0.992493744787323</v>
      </c>
      <c r="N113" s="70" t="n">
        <f aca="false">(EPCHrsIn!N114+MH)/LinhrsIn!N114</f>
        <v>1.0047138047138</v>
      </c>
      <c r="O113" s="70" t="n">
        <f aca="false">(EPCHrsIn!O114+MH)/LinhrsIn!O114</f>
        <v>1.00055663790704</v>
      </c>
      <c r="P113" s="70" t="n">
        <f aca="false">(EPCHrsIn!P114+MH)/LinhrsIn!P114</f>
        <v>0.970014790910313</v>
      </c>
      <c r="Q113" s="70" t="n">
        <f aca="false">(EPCHrsIn!Q114+MH)/LinhrsIn!Q114</f>
        <v>0.929888305746198</v>
      </c>
      <c r="R113" s="70" t="n">
        <f aca="false">(EPCHrsIn!R114+MH)/LinhrsIn!R114</f>
        <v>0.597130902570233</v>
      </c>
      <c r="S113" s="70" t="n">
        <f aca="false">(EPCHrsIn!S114+MH)/LinhrsIn!S114</f>
        <v>0.840398331314763</v>
      </c>
      <c r="T113" s="70" t="n">
        <f aca="false">(EPCHrsIn!T114+MH)/LinhrsIn!T114</f>
        <v>0.958426651735722</v>
      </c>
      <c r="U113" s="70" t="n">
        <f aca="false">(EPCHrsIn!U114+MH)/LinhrsIn!U114</f>
        <v>1.00228494623656</v>
      </c>
      <c r="V113" s="70" t="n">
        <f aca="false">(EPCHrsIn!V114+MH)/LinhrsIn!V114</f>
        <v>0.988045593550181</v>
      </c>
      <c r="W113" s="70" t="n">
        <v>0.988306451612903</v>
      </c>
      <c r="X113" s="70" t="n">
        <f aca="false">(EPCHrsIn!X114+MH)/LinhrsIn!X114</f>
        <v>1.00351541373716</v>
      </c>
      <c r="Y113" s="70" t="n">
        <f aca="false">IF(LinhrsIn!Y114&gt;4,(EPCHrsIn!Y114+MH)/LinhrsIn!Y114,0)</f>
        <v>1.0027890112955</v>
      </c>
      <c r="Z113" s="70" t="n">
        <f aca="false">IF(LinhrsIn!Z114&gt;4,(EPCHrsIn!Z114+MH)/LinhrsIn!Z114,0)</f>
        <v>0.996233014933405</v>
      </c>
      <c r="AA113" s="70" t="n">
        <f aca="false">IF(LinhrsIn!AA114&gt;4,(EPCHrsIn!AA114+MH)/LinhrsIn!AA114,0)</f>
        <v>0.992202729044834</v>
      </c>
      <c r="AB113" s="70" t="n">
        <f aca="false">IF(LinhrsIn!AB114&gt;4,(EPCHrsIn!AB114+MH)/LinhrsIn!AB114,0)</f>
        <v>0.99973107435794</v>
      </c>
      <c r="AC113" s="70" t="n">
        <f aca="false">IF(LinhrsIn!AC114&gt;4,(EPCHrsIn!AC114+MH)/LinhrsIn!AC114,0)</f>
        <v>1.00470430107527</v>
      </c>
      <c r="AD113" s="70" t="n">
        <f aca="false">IF(LinhrsIn!AD114&gt;4,(EPCHrsIn!AD114+MH)/LinhrsIn!AD114,0)</f>
        <v>1.00166339029185</v>
      </c>
      <c r="AE113" s="70" t="n">
        <f aca="false">IF(LinhrsIn!AE114&gt;4,(EPCHrsIn!AE114+MH)/LinhrsIn!AE114,0)</f>
        <v>0.975073814078442</v>
      </c>
      <c r="AF113" s="70"/>
      <c r="AG113" s="70"/>
      <c r="AH113" s="70"/>
      <c r="AI113" s="70"/>
      <c r="AJ113" s="70"/>
      <c r="AK113" s="70"/>
      <c r="AL113" s="70"/>
      <c r="AM113" s="70"/>
      <c r="AN113" s="70"/>
      <c r="AO113" s="70" t="n">
        <f aca="false">AVERAGE(Q113:AB113)</f>
        <v>0.941579368844616</v>
      </c>
      <c r="AP113" s="70" t="n">
        <f aca="false">AVERAGE(AC113:AN113)</f>
        <v>0.99381383514852</v>
      </c>
      <c r="AQ113" s="70" t="n">
        <f aca="false">AVERAGE(K113:M113)</f>
        <v>0.998206205303032</v>
      </c>
      <c r="AR113" s="70" t="n">
        <f aca="false">AVERAGE(N113:P113)</f>
        <v>0.991761744510387</v>
      </c>
      <c r="AS113" s="70" t="n">
        <f aca="false">AVERAGE(Q113:S113)</f>
        <v>0.789139179877065</v>
      </c>
      <c r="AT113" s="70" t="n">
        <f aca="false">AVERAGE(T113:V113)</f>
        <v>0.982919063840821</v>
      </c>
      <c r="AU113" s="70" t="n">
        <f aca="false">AVERAGE(W113:Y113)</f>
        <v>0.998203625548518</v>
      </c>
      <c r="AV113" s="70" t="n">
        <f aca="false">AVERAGE(Z113:AB113)</f>
        <v>0.99605560611206</v>
      </c>
      <c r="AW113" s="70" t="n">
        <f aca="false">AVERAGE(AC113:AE113)</f>
        <v>0.99381383514852</v>
      </c>
    </row>
    <row r="114" customFormat="false" ht="12.75" hidden="false" customHeight="false" outlineLevel="0" collapsed="false">
      <c r="A114" s="69" t="s">
        <v>27</v>
      </c>
      <c r="B114" s="69" t="n">
        <v>2</v>
      </c>
      <c r="C114" s="69" t="n">
        <v>105</v>
      </c>
      <c r="D114" s="70"/>
      <c r="E114" s="70"/>
      <c r="F114" s="70"/>
      <c r="G114" s="70"/>
      <c r="H114" s="70" t="n">
        <f aca="false">(EPCHrsIn!H115+MH)/LinhrsIn!H115</f>
        <v>0.999583159649854</v>
      </c>
      <c r="I114" s="70" t="n">
        <f aca="false">(EPCHrsIn!I115+MH)/LinhrsIn!I115</f>
        <v>1.00430223178274</v>
      </c>
      <c r="J114" s="70" t="n">
        <f aca="false">(EPCHrsIn!J115+MH)/LinhrsIn!J115</f>
        <v>0.964175762664428</v>
      </c>
      <c r="K114" s="70" t="n">
        <f aca="false">(EPCHrsIn!K115+MH)/LinhrsIn!K115</f>
        <v>1.00256375657806</v>
      </c>
      <c r="L114" s="70" t="n">
        <f aca="false">(EPCHrsIn!L115+MH)/LinhrsIn!L115</f>
        <v>1.00113096678768</v>
      </c>
      <c r="M114" s="70" t="n">
        <f aca="false">(EPCHrsIn!M115+MH)/LinhrsIn!M115</f>
        <v>0.996663886572143</v>
      </c>
      <c r="N114" s="70" t="n">
        <f aca="false">(EPCHrsIn!N115+MH)/LinhrsIn!N115</f>
        <v>0.995099373808876</v>
      </c>
      <c r="O114" s="70" t="n">
        <f aca="false">(EPCHrsIn!O115+MH)/LinhrsIn!O115</f>
        <v>0.970805978488616</v>
      </c>
      <c r="P114" s="70" t="n">
        <f aca="false">(EPCHrsIn!P115+MH)/LinhrsIn!P115</f>
        <v>0.976881720430108</v>
      </c>
      <c r="Q114" s="70" t="n">
        <f aca="false">(EPCHrsIn!Q115+MH)/LinhrsIn!Q115</f>
        <v>0.999327414581652</v>
      </c>
      <c r="R114" s="70" t="n">
        <f aca="false">(EPCHrsIn!R115+MH)/LinhrsIn!R115</f>
        <v>0.985528867671192</v>
      </c>
      <c r="S114" s="70" t="n">
        <f aca="false">(EPCHrsIn!S115+MH)/LinhrsIn!S115</f>
        <v>0.969705129931332</v>
      </c>
      <c r="T114" s="70" t="n">
        <f aca="false">(EPCHrsIn!T115+MH)/LinhrsIn!T115</f>
        <v>0.96818118660553</v>
      </c>
      <c r="U114" s="70" t="n">
        <f aca="false">(EPCHrsIn!U115+MH)/LinhrsIn!U115</f>
        <v>0.963959117805272</v>
      </c>
      <c r="V114" s="70" t="n">
        <f aca="false">(EPCHrsIn!V115+MH)/LinhrsIn!V115</f>
        <v>0.0104939851548503</v>
      </c>
      <c r="W114" s="70" t="n">
        <v>0</v>
      </c>
      <c r="X114" s="70" t="n">
        <f aca="false">(EPCHrsIn!X115+MH)/LinhrsIn!X115</f>
        <v>0.005407597674733</v>
      </c>
      <c r="Y114" s="70" t="n">
        <f aca="false">IF(LinhrsIn!Y115&gt;4,(EPCHrsIn!Y115+MH)/LinhrsIn!Y115,0)</f>
        <v>0.00558581203742494</v>
      </c>
      <c r="Z114" s="70" t="n">
        <f aca="false">IF(LinhrsIn!Z115&gt;4,(EPCHrsIn!Z115+MH)/LinhrsIn!Z115,0)</f>
        <v>0</v>
      </c>
      <c r="AA114" s="70" t="n">
        <f aca="false">IF(LinhrsIn!AA115&gt;4,(EPCHrsIn!AA115+MH)/LinhrsIn!AA115,0)</f>
        <v>0.974546664448511</v>
      </c>
      <c r="AB114" s="70" t="n">
        <f aca="false">IF(LinhrsIn!AB115&gt;4,(EPCHrsIn!AB115+MH)/LinhrsIn!AB115,0)</f>
        <v>0.993679397525551</v>
      </c>
      <c r="AC114" s="70" t="n">
        <f aca="false">IF(LinhrsIn!AC115&gt;4,(EPCHrsIn!AC115+MH)/LinhrsIn!AC115,0)</f>
        <v>1.00470430107527</v>
      </c>
      <c r="AD114" s="70" t="n">
        <f aca="false">IF(LinhrsIn!AD115&gt;4,(EPCHrsIn!AD115+MH)/LinhrsIn!AD115,0)</f>
        <v>1.00045433893685</v>
      </c>
      <c r="AE114" s="70" t="n">
        <f aca="false">IF(LinhrsIn!AE115&gt;4,(EPCHrsIn!AE115+MH)/LinhrsIn!AE115,0)</f>
        <v>0.981446331133469</v>
      </c>
      <c r="AF114" s="70"/>
      <c r="AG114" s="70"/>
      <c r="AH114" s="70"/>
      <c r="AI114" s="70"/>
      <c r="AJ114" s="70"/>
      <c r="AK114" s="70"/>
      <c r="AL114" s="70"/>
      <c r="AM114" s="70"/>
      <c r="AN114" s="70"/>
      <c r="AO114" s="70" t="n">
        <f aca="false">AVERAGE(Q114:AB114)</f>
        <v>0.573034597786337</v>
      </c>
      <c r="AP114" s="70" t="n">
        <f aca="false">AVERAGE(AC114:AN114)</f>
        <v>0.995534990381861</v>
      </c>
      <c r="AQ114" s="70" t="n">
        <f aca="false">AVERAGE(K114:M114)</f>
        <v>1.00011953664596</v>
      </c>
      <c r="AR114" s="70" t="n">
        <f aca="false">AVERAGE(N114:P114)</f>
        <v>0.980929024242533</v>
      </c>
      <c r="AS114" s="70" t="n">
        <f aca="false">AVERAGE(Q114:S114)</f>
        <v>0.984853804061392</v>
      </c>
      <c r="AT114" s="70" t="n">
        <f aca="false">AVERAGE(T114:V114)</f>
        <v>0.647544763188551</v>
      </c>
      <c r="AU114" s="70" t="n">
        <f aca="false">AVERAGE(W114:Y114)</f>
        <v>0.00366446990405265</v>
      </c>
      <c r="AV114" s="70" t="n">
        <f aca="false">AVERAGE(Z114:AB114)</f>
        <v>0.656075353991354</v>
      </c>
      <c r="AW114" s="70" t="n">
        <f aca="false">AVERAGE(AC114:AE114)</f>
        <v>0.995534990381861</v>
      </c>
    </row>
    <row r="115" customFormat="false" ht="12.75" hidden="false" customHeight="false" outlineLevel="0" collapsed="false">
      <c r="A115" s="69" t="s">
        <v>27</v>
      </c>
      <c r="B115" s="69" t="n">
        <v>2</v>
      </c>
      <c r="C115" s="69" t="n">
        <v>106</v>
      </c>
      <c r="D115" s="70"/>
      <c r="E115" s="70"/>
      <c r="F115" s="70"/>
      <c r="G115" s="70"/>
      <c r="H115" s="70" t="n">
        <f aca="false">(EPCHrsIn!H116+MH)/LinhrsIn!H116</f>
        <v>0.981520077810199</v>
      </c>
      <c r="I115" s="70" t="n">
        <f aca="false">(EPCHrsIn!I116+MH)/LinhrsIn!I116</f>
        <v>1.00389942180987</v>
      </c>
      <c r="J115" s="70" t="n">
        <f aca="false">(EPCHrsIn!J116+MH)/LinhrsIn!J116</f>
        <v>0.96585226460923</v>
      </c>
      <c r="K115" s="70" t="n">
        <f aca="false">(EPCHrsIn!K116+MH)/LinhrsIn!K116</f>
        <v>1.00391310214546</v>
      </c>
      <c r="L115" s="70" t="n">
        <f aca="false">(EPCHrsIn!L116+MH)/LinhrsIn!L116</f>
        <v>1.00127148043566</v>
      </c>
      <c r="M115" s="70" t="n">
        <f aca="false">(EPCHrsIn!M116+MH)/LinhrsIn!M116</f>
        <v>0.948203842940685</v>
      </c>
      <c r="N115" s="70" t="n">
        <f aca="false">(EPCHrsIn!N116+MH)/LinhrsIn!N116</f>
        <v>0.995670995670996</v>
      </c>
      <c r="O115" s="70" t="n">
        <f aca="false">(EPCHrsIn!O116+MH)/LinhrsIn!O116</f>
        <v>1.00555555555556</v>
      </c>
      <c r="P115" s="70" t="n">
        <f aca="false">(EPCHrsIn!P116+MH)/LinhrsIn!P116</f>
        <v>0.981717972845813</v>
      </c>
      <c r="Q115" s="70" t="n">
        <f aca="false">(EPCHrsIn!Q116+MH)/LinhrsIn!Q116</f>
        <v>0.991928974979823</v>
      </c>
      <c r="R115" s="70" t="n">
        <f aca="false">(EPCHrsIn!R116+MH)/LinhrsIn!R116</f>
        <v>0.620592149035263</v>
      </c>
      <c r="S115" s="70" t="n">
        <f aca="false">(EPCHrsIn!S116+MH)/LinhrsIn!S116</f>
        <v>0.0999865428609878</v>
      </c>
      <c r="T115" s="70" t="n">
        <f aca="false">(EPCHrsIn!T116+MH)/LinhrsIn!T116</f>
        <v>0.684963868816009</v>
      </c>
      <c r="U115" s="70" t="n">
        <f aca="false">(EPCHrsIn!U116+MH)/LinhrsIn!U116</f>
        <v>0.968136595859102</v>
      </c>
      <c r="V115" s="70" t="n">
        <f aca="false">(EPCHrsIn!V116+MH)/LinhrsIn!V116</f>
        <v>0.983697923923645</v>
      </c>
      <c r="W115" s="70" t="n">
        <v>0.885752688172043</v>
      </c>
      <c r="X115" s="70" t="n">
        <f aca="false">(EPCHrsIn!X116+MH)/LinhrsIn!X116</f>
        <v>0.971684053651267</v>
      </c>
      <c r="Y115" s="70" t="n">
        <f aca="false">IF(LinhrsIn!Y116&gt;4,(EPCHrsIn!Y116+MH)/LinhrsIn!Y116,0)</f>
        <v>1.00111700642279</v>
      </c>
      <c r="Z115" s="70" t="n">
        <f aca="false">IF(LinhrsIn!Z116&gt;4,(EPCHrsIn!Z116+MH)/LinhrsIn!Z116,0)</f>
        <v>0.803840063341251</v>
      </c>
      <c r="AA115" s="70" t="n">
        <f aca="false">IF(LinhrsIn!AA116&gt;4,(EPCHrsIn!AA116+MH)/LinhrsIn!AA116,0)</f>
        <v>0.961053516391146</v>
      </c>
      <c r="AB115" s="70" t="n">
        <f aca="false">IF(LinhrsIn!AB116&gt;4,(EPCHrsIn!AB116+MH)/LinhrsIn!AB116,0)</f>
        <v>0.787385691231845</v>
      </c>
      <c r="AC115" s="70" t="n">
        <f aca="false">IF(LinhrsIn!AC116&gt;4,(EPCHrsIn!AC116+MH)/LinhrsIn!AC116,0)</f>
        <v>0.971236559139785</v>
      </c>
      <c r="AD115" s="70" t="n">
        <f aca="false">IF(LinhrsIn!AD116&gt;4,(EPCHrsIn!AD116+MH)/LinhrsIn!AD116,0)</f>
        <v>0.86084191399152</v>
      </c>
      <c r="AE115" s="70" t="n">
        <f aca="false">IF(LinhrsIn!AE116&gt;4,(EPCHrsIn!AE116+MH)/LinhrsIn!AE116,0)</f>
        <v>0.976729462667018</v>
      </c>
      <c r="AF115" s="70"/>
      <c r="AG115" s="70"/>
      <c r="AH115" s="70"/>
      <c r="AI115" s="70"/>
      <c r="AJ115" s="70"/>
      <c r="AK115" s="70"/>
      <c r="AL115" s="70"/>
      <c r="AM115" s="70"/>
      <c r="AN115" s="70"/>
      <c r="AO115" s="70" t="n">
        <f aca="false">AVERAGE(Q115:AB115)</f>
        <v>0.813344922890431</v>
      </c>
      <c r="AP115" s="70" t="n">
        <f aca="false">AVERAGE(AC115:AN115)</f>
        <v>0.936269311932774</v>
      </c>
      <c r="AQ115" s="70" t="n">
        <f aca="false">AVERAGE(K115:M115)</f>
        <v>0.984462808507268</v>
      </c>
      <c r="AR115" s="70" t="n">
        <f aca="false">AVERAGE(N115:P115)</f>
        <v>0.994314841357455</v>
      </c>
      <c r="AS115" s="70" t="n">
        <f aca="false">AVERAGE(Q115:S115)</f>
        <v>0.570835888958691</v>
      </c>
      <c r="AT115" s="70" t="n">
        <f aca="false">AVERAGE(T115:V115)</f>
        <v>0.878932796199585</v>
      </c>
      <c r="AU115" s="70" t="n">
        <f aca="false">AVERAGE(W115:Y115)</f>
        <v>0.952851249415366</v>
      </c>
      <c r="AV115" s="70" t="n">
        <f aca="false">AVERAGE(Z115:AB115)</f>
        <v>0.850759756988081</v>
      </c>
      <c r="AW115" s="70" t="n">
        <f aca="false">AVERAGE(AC115:AE115)</f>
        <v>0.936269311932774</v>
      </c>
    </row>
    <row r="116" customFormat="false" ht="14.25" hidden="false" customHeight="true" outlineLevel="0" collapsed="false">
      <c r="A116" s="69" t="s">
        <v>27</v>
      </c>
      <c r="B116" s="69" t="n">
        <v>2</v>
      </c>
      <c r="C116" s="69" t="n">
        <v>107</v>
      </c>
      <c r="D116" s="70"/>
      <c r="E116" s="70"/>
      <c r="F116" s="70"/>
      <c r="G116" s="70"/>
      <c r="H116" s="70" t="n">
        <f aca="false">(EPCHrsIn!H117+MH)/LinhrsIn!H117</f>
        <v>0.99291371404752</v>
      </c>
      <c r="I116" s="70" t="n">
        <f aca="false">(EPCHrsIn!I117+MH)/LinhrsIn!I117</f>
        <v>0.975399919343998</v>
      </c>
      <c r="J116" s="70" t="n">
        <f aca="false">(EPCHrsIn!J117+MH)/LinhrsIn!J117</f>
        <v>0.960122273169376</v>
      </c>
      <c r="K116" s="70" t="n">
        <f aca="false">(EPCHrsIn!K117+MH)/LinhrsIn!K117</f>
        <v>0.978671706263499</v>
      </c>
      <c r="L116" s="70" t="n">
        <f aca="false">(EPCHrsIn!L117+MH)/LinhrsIn!L117</f>
        <v>0.987737394110528</v>
      </c>
      <c r="M116" s="70" t="n">
        <f aca="false">(EPCHrsIn!M117+MH)/LinhrsIn!M117</f>
        <v>0.999582347208687</v>
      </c>
      <c r="N116" s="70" t="n">
        <f aca="false">(EPCHrsIn!N117+MH)/LinhrsIn!N117</f>
        <v>1.0046346782988</v>
      </c>
      <c r="O116" s="70" t="n">
        <f aca="false">(EPCHrsIn!O117+MH)/LinhrsIn!O117</f>
        <v>0.98638510697416</v>
      </c>
      <c r="P116" s="70" t="n">
        <f aca="false">(EPCHrsIn!P117+MH)/LinhrsIn!P117</f>
        <v>0.996504906573464</v>
      </c>
      <c r="Q116" s="70" t="n">
        <f aca="false">(EPCHrsIn!Q117+MH)/LinhrsIn!Q117</f>
        <v>0.991927889143011</v>
      </c>
      <c r="R116" s="70" t="n">
        <f aca="false">(EPCHrsIn!R117+MH)/LinhrsIn!R117</f>
        <v>0.987910447761194</v>
      </c>
      <c r="S116" s="70" t="n">
        <f aca="false">(EPCHrsIn!S117+MH)/LinhrsIn!S117</f>
        <v>0.995290635091496</v>
      </c>
      <c r="T116" s="70" t="n">
        <f aca="false">(EPCHrsIn!T117+MH)/LinhrsIn!T117</f>
        <v>0.958554284119453</v>
      </c>
      <c r="U116" s="70" t="n">
        <f aca="false">(EPCHrsIn!U117+MH)/LinhrsIn!U117</f>
        <v>0.987093304651788</v>
      </c>
      <c r="V116" s="70" t="n">
        <f aca="false">(EPCHrsIn!V117+MH)/LinhrsIn!V117</f>
        <v>0.984005563282337</v>
      </c>
      <c r="W116" s="70" t="n">
        <v>0.980913978494624</v>
      </c>
      <c r="X116" s="70" t="n">
        <f aca="false">(EPCHrsIn!X117+MH)/LinhrsIn!X117</f>
        <v>1.00284398699892</v>
      </c>
      <c r="Y116" s="70" t="n">
        <f aca="false">IF(LinhrsIn!Y117&gt;4,(EPCHrsIn!Y117+MH)/LinhrsIn!Y117,0)</f>
        <v>1.00293255131965</v>
      </c>
      <c r="Z116" s="70" t="n">
        <f aca="false">IF(LinhrsIn!Z117&gt;4,(EPCHrsIn!Z117+MH)/LinhrsIn!Z117,0)</f>
        <v>1.00162623661743</v>
      </c>
      <c r="AA116" s="70" t="n">
        <f aca="false">IF(LinhrsIn!AA117&gt;4,(EPCHrsIn!AA117+MH)/LinhrsIn!AA117,0)</f>
        <v>0.993054590915405</v>
      </c>
      <c r="AB116" s="70" t="n">
        <f aca="false">IF(LinhrsIn!AB117&gt;4,(EPCHrsIn!AB117+MH)/LinhrsIn!AB117,0)</f>
        <v>0.991932230738201</v>
      </c>
      <c r="AC116" s="70" t="n">
        <f aca="false">IF(LinhrsIn!AC117&gt;4,(EPCHrsIn!AC117+MH)/LinhrsIn!AC117,0)</f>
        <v>1.00483870967742</v>
      </c>
      <c r="AD116" s="70" t="n">
        <f aca="false">IF(LinhrsIn!AD117&gt;4,(EPCHrsIn!AD117+MH)/LinhrsIn!AD117,0)</f>
        <v>0.999394764714783</v>
      </c>
      <c r="AE116" s="70" t="n">
        <f aca="false">IF(LinhrsIn!AE117&gt;4,(EPCHrsIn!AE117+MH)/LinhrsIn!AE117,0)</f>
        <v>0.914096861677718</v>
      </c>
      <c r="AF116" s="70"/>
      <c r="AG116" s="70"/>
      <c r="AH116" s="70"/>
      <c r="AI116" s="70"/>
      <c r="AJ116" s="70"/>
      <c r="AK116" s="70"/>
      <c r="AL116" s="70"/>
      <c r="AM116" s="70"/>
      <c r="AN116" s="70"/>
      <c r="AO116" s="70" t="n">
        <f aca="false">AVERAGE(Q116:AB116)</f>
        <v>0.989840474927792</v>
      </c>
      <c r="AP116" s="70" t="n">
        <f aca="false">AVERAGE(AC116:AN116)</f>
        <v>0.972776778689974</v>
      </c>
      <c r="AQ116" s="70" t="n">
        <f aca="false">AVERAGE(K116:M116)</f>
        <v>0.988663815860905</v>
      </c>
      <c r="AR116" s="70" t="n">
        <f aca="false">AVERAGE(N116:P116)</f>
        <v>0.995841563948808</v>
      </c>
      <c r="AS116" s="70" t="n">
        <f aca="false">AVERAGE(Q116:S116)</f>
        <v>0.9917096573319</v>
      </c>
      <c r="AT116" s="70" t="n">
        <f aca="false">AVERAGE(T116:V116)</f>
        <v>0.976551050684526</v>
      </c>
      <c r="AU116" s="70" t="n">
        <f aca="false">AVERAGE(W116:Y116)</f>
        <v>0.995563505604396</v>
      </c>
      <c r="AV116" s="70" t="n">
        <f aca="false">AVERAGE(Z116:AB116)</f>
        <v>0.995537686090345</v>
      </c>
      <c r="AW116" s="70" t="n">
        <f aca="false">AVERAGE(AC116:AE116)</f>
        <v>0.972776778689974</v>
      </c>
    </row>
    <row r="117" customFormat="false" ht="15.75" hidden="true" customHeight="true" outlineLevel="0" collapsed="false">
      <c r="A117" s="69" t="s">
        <v>12</v>
      </c>
      <c r="B117" s="69" t="n">
        <v>1</v>
      </c>
      <c r="C117" s="69" t="n">
        <v>108</v>
      </c>
      <c r="D117" s="70" t="n">
        <v>0.944130515650187</v>
      </c>
      <c r="E117" s="70" t="n">
        <v>0.993727598566308</v>
      </c>
      <c r="F117" s="70" t="n">
        <v>1.00335249042146</v>
      </c>
      <c r="G117" s="70" t="n">
        <v>0.740101813474727</v>
      </c>
      <c r="H117" s="70" t="n">
        <f aca="false">(EPCHrsIn!H118+MH)/LinhrsIn!H118</f>
        <v>1.01510574018127</v>
      </c>
      <c r="I117" s="70" t="n">
        <f aca="false">(EPCHrsIn!I118+MH)/LinhrsIn!I118</f>
        <v>0.9893731503901</v>
      </c>
      <c r="J117" s="70" t="n">
        <f aca="false">(EPCHrsIn!J118+MH)/LinhrsIn!J118</f>
        <v>1.0029207232267</v>
      </c>
      <c r="K117" s="70" t="n">
        <f aca="false">(EPCHrsIn!K118+MH)/LinhrsIn!K118</f>
        <v>0.973158981417756</v>
      </c>
      <c r="L117" s="70" t="n">
        <f aca="false">(EPCHrsIn!L118+MH)/LinhrsIn!L118</f>
        <v>1.00127835750102</v>
      </c>
      <c r="M117" s="70" t="n">
        <f aca="false">(EPCHrsIn!M118+MH)/LinhrsIn!M118</f>
        <v>1.00389321468298</v>
      </c>
      <c r="N117" s="70" t="n">
        <f aca="false">(EPCHrsIn!N118+MH)/LinhrsIn!N118</f>
        <v>0.987704364275098</v>
      </c>
      <c r="O117" s="70" t="n">
        <f aca="false">(EPCHrsIn!O118+MH)/LinhrsIn!O118</f>
        <v>1.00013890818169</v>
      </c>
      <c r="P117" s="70" t="n">
        <f aca="false">(EPCHrsIn!P118+MH)/LinhrsIn!P118</f>
        <v>0.63765541740675</v>
      </c>
      <c r="Q117" s="70" t="n">
        <f aca="false">(EPCHrsIn!Q118+MH)/LinhrsIn!Q118</f>
        <v>1.00551410963347</v>
      </c>
      <c r="R117" s="70" t="n">
        <f aca="false">(EPCHrsIn!R118+MH)/LinhrsIn!R118</f>
        <v>0.989870400715031</v>
      </c>
      <c r="S117" s="70" t="n">
        <f aca="false">(EPCHrsIn!S118+MH)/LinhrsIn!S118</f>
        <v>0.899230041874916</v>
      </c>
      <c r="T117" s="70" t="n">
        <f aca="false">(EPCHrsIn!T118+MH)/LinhrsIn!T118</f>
        <v>0.9185667752443</v>
      </c>
      <c r="U117" s="70" t="n">
        <f aca="false">(EPCHrsIn!U118+MH)/LinhrsIn!U118</f>
        <v>1.00363685344828</v>
      </c>
      <c r="V117" s="70" t="n">
        <f aca="false">(EPCHrsIn!V118+MH)/LinhrsIn!V118</f>
        <v>0.997072354663321</v>
      </c>
      <c r="W117" s="70" t="n">
        <v>0.359811827956989</v>
      </c>
      <c r="X117" s="70" t="n">
        <f aca="false">(EPCHrsIn!X118+MH)/LinhrsIn!X118</f>
        <v>0.00701016473887136</v>
      </c>
      <c r="Y117" s="70" t="n">
        <f aca="false">IF(LinhrsIn!Y118&gt;4,(EPCHrsIn!Y118+MH)/LinhrsIn!Y118,0)</f>
        <v>0.00565371024734982</v>
      </c>
      <c r="Z117" s="70" t="n">
        <f aca="false">IF(LinhrsIn!Z118&gt;4,(EPCHrsIn!Z118+MH)/LinhrsIn!Z118,0)</f>
        <v>0.099136690647482</v>
      </c>
      <c r="AA117" s="70" t="n">
        <f aca="false">IF(LinhrsIn!AA118&gt;4,(EPCHrsIn!AA118+MH)/LinhrsIn!AA118,0)</f>
        <v>1.00555555555556</v>
      </c>
      <c r="AB117" s="70" t="n">
        <f aca="false">IF(LinhrsIn!AB118&gt;4,(EPCHrsIn!AB118+MH)/LinhrsIn!AB118,0)</f>
        <v>1.00537634408602</v>
      </c>
      <c r="AC117" s="70" t="n">
        <f aca="false">IF(LinhrsIn!AC118&gt;4,(EPCHrsIn!AC118+MH)/LinhrsIn!AC118,0)</f>
        <v>1.00537634408602</v>
      </c>
      <c r="AD117" s="70" t="n">
        <f aca="false">IF(LinhrsIn!AD118&gt;4,(EPCHrsIn!AD118+MH)/LinhrsIn!AD118,0)</f>
        <v>1.00595238095238</v>
      </c>
      <c r="AE117" s="70" t="n">
        <f aca="false">IF(LinhrsIn!AE118&gt;4,(EPCHrsIn!AE118+MH)/LinhrsIn!AE118,0)</f>
        <v>0.940617428315412</v>
      </c>
      <c r="AF117" s="70"/>
      <c r="AG117" s="70"/>
      <c r="AH117" s="70"/>
      <c r="AI117" s="70"/>
      <c r="AJ117" s="70"/>
      <c r="AK117" s="70"/>
      <c r="AL117" s="70"/>
      <c r="AM117" s="70"/>
      <c r="AN117" s="70"/>
      <c r="AO117" s="70" t="n">
        <f aca="false">AVERAGE(Q117:AB117)</f>
        <v>0.691369569067632</v>
      </c>
      <c r="AP117" s="70" t="n">
        <f aca="false">AVERAGE(AC117:AN117)</f>
        <v>0.983982051117938</v>
      </c>
      <c r="AQ117" s="70" t="n">
        <f aca="false">AVERAGE(K117:M117)</f>
        <v>0.992776851200585</v>
      </c>
      <c r="AR117" s="70" t="n">
        <f aca="false">AVERAGE(N117:P117)</f>
        <v>0.875166229954513</v>
      </c>
      <c r="AS117" s="70" t="n">
        <f aca="false">AVERAGE(Q117:S117)</f>
        <v>0.964871517407807</v>
      </c>
      <c r="AT117" s="70" t="n">
        <f aca="false">AVERAGE(T117:V117)</f>
        <v>0.973091994451966</v>
      </c>
      <c r="AU117" s="70" t="n">
        <f aca="false">AVERAGE(W117:Y117)</f>
        <v>0.124158567647737</v>
      </c>
      <c r="AV117" s="70" t="n">
        <f aca="false">AVERAGE(Z117:AB117)</f>
        <v>0.70335619676302</v>
      </c>
      <c r="AW117" s="70" t="n">
        <f aca="false">AVERAGE(AC117:AE117)</f>
        <v>0.983982051117938</v>
      </c>
    </row>
    <row r="118" customFormat="false" ht="12.75" hidden="true" customHeight="false" outlineLevel="0" collapsed="false">
      <c r="A118" s="69" t="s">
        <v>12</v>
      </c>
      <c r="B118" s="69" t="n">
        <v>1</v>
      </c>
      <c r="C118" s="69" t="n">
        <v>109</v>
      </c>
      <c r="D118" s="70" t="n">
        <v>0.998429371925909</v>
      </c>
      <c r="E118" s="70" t="n">
        <v>0.80331541218638</v>
      </c>
      <c r="F118" s="70" t="n">
        <v>0.812978927203065</v>
      </c>
      <c r="G118" s="70" t="n">
        <v>0.716689692941513</v>
      </c>
      <c r="H118" s="70" t="n">
        <f aca="false">(EPCHrsIn!H119+MH)/LinhrsIn!H119</f>
        <v>0.971159337521417</v>
      </c>
      <c r="I118" s="70" t="n">
        <f aca="false">(EPCHrsIn!I119+MH)/LinhrsIn!I119</f>
        <v>0.971144684905404</v>
      </c>
      <c r="J118" s="70" t="n">
        <f aca="false">(EPCHrsIn!J119+MH)/LinhrsIn!J119</f>
        <v>0.950098674936566</v>
      </c>
      <c r="K118" s="70" t="n">
        <f aca="false">(EPCHrsIn!K119+MH)/LinhrsIn!K119</f>
        <v>1.0006882312457</v>
      </c>
      <c r="L118" s="70" t="n">
        <f aca="false">(EPCHrsIn!L119+MH)/LinhrsIn!L119</f>
        <v>0.979909226594301</v>
      </c>
      <c r="M118" s="70" t="n">
        <f aca="false">(EPCHrsIn!M119+MH)/LinhrsIn!M119</f>
        <v>0.998468179919231</v>
      </c>
      <c r="N118" s="70" t="n">
        <f aca="false">(EPCHrsIn!N119+MH)/LinhrsIn!N119</f>
        <v>0.998648648648649</v>
      </c>
      <c r="O118" s="70" t="n">
        <f aca="false">(EPCHrsIn!O119+MH)/LinhrsIn!O119</f>
        <v>0.999302163293789</v>
      </c>
      <c r="P118" s="70" t="n">
        <f aca="false">(EPCHrsIn!P119+MH)/LinhrsIn!P119</f>
        <v>1.00655307994758</v>
      </c>
      <c r="Q118" s="70" t="n">
        <f aca="false">(EPCHrsIn!Q119+MH)/LinhrsIn!Q119</f>
        <v>1.00188425302826</v>
      </c>
      <c r="R118" s="70" t="n">
        <f aca="false">(EPCHrsIn!R119+MH)/LinhrsIn!R119</f>
        <v>0.980038730820796</v>
      </c>
      <c r="S118" s="70" t="n">
        <f aca="false">(EPCHrsIn!S119+MH)/LinhrsIn!S119</f>
        <v>0.888075880758808</v>
      </c>
      <c r="T118" s="70" t="n">
        <f aca="false">(EPCHrsIn!T119+MH)/LinhrsIn!T119</f>
        <v>0.901068015739179</v>
      </c>
      <c r="U118" s="70" t="n">
        <f aca="false">(EPCHrsIn!U119+MH)/LinhrsIn!U119</f>
        <v>0.941136853448276</v>
      </c>
      <c r="V118" s="70" t="n">
        <f aca="false">(EPCHrsIn!V119+MH)/LinhrsIn!V119</f>
        <v>0.72263594211044</v>
      </c>
      <c r="W118" s="70" t="n">
        <v>0.978225806451613</v>
      </c>
      <c r="X118" s="70" t="n">
        <f aca="false">(EPCHrsIn!X119+MH)/LinhrsIn!X119</f>
        <v>0.978734858681023</v>
      </c>
      <c r="Y118" s="70" t="n">
        <f aca="false">IF(LinhrsIn!Y119&gt;4,(EPCHrsIn!Y119+MH)/LinhrsIn!Y119,0)</f>
        <v>0.987985865724382</v>
      </c>
      <c r="Z118" s="70" t="n">
        <f aca="false">IF(LinhrsIn!Z119&gt;4,(EPCHrsIn!Z119+MH)/LinhrsIn!Z119,0)</f>
        <v>0.990989779451318</v>
      </c>
      <c r="AA118" s="70" t="n">
        <f aca="false">IF(LinhrsIn!AA119&gt;4,(EPCHrsIn!AA119+MH)/LinhrsIn!AA119,0)</f>
        <v>1.00430555555556</v>
      </c>
      <c r="AB118" s="70" t="n">
        <f aca="false">IF(LinhrsIn!AB119&gt;4,(EPCHrsIn!AB119+MH)/LinhrsIn!AB119,0)</f>
        <v>0.969611402447223</v>
      </c>
      <c r="AC118" s="70" t="n">
        <f aca="false">IF(LinhrsIn!AC119&gt;4,(EPCHrsIn!AC119+MH)/LinhrsIn!AC119,0)</f>
        <v>0.972165923523848</v>
      </c>
      <c r="AD118" s="70" t="n">
        <f aca="false">IF(LinhrsIn!AD119&gt;4,(EPCHrsIn!AD119+MH)/LinhrsIn!AD119,0)</f>
        <v>0.888604160385891</v>
      </c>
      <c r="AE118" s="70" t="n">
        <f aca="false">IF(LinhrsIn!AE119&gt;4,(EPCHrsIn!AE119+MH)/LinhrsIn!AE119,0)</f>
        <v>0.975308410228298</v>
      </c>
      <c r="AF118" s="70"/>
      <c r="AG118" s="70"/>
      <c r="AH118" s="70"/>
      <c r="AI118" s="70"/>
      <c r="AJ118" s="70"/>
      <c r="AK118" s="70"/>
      <c r="AL118" s="70"/>
      <c r="AM118" s="70"/>
      <c r="AN118" s="70"/>
      <c r="AO118" s="70" t="n">
        <f aca="false">AVERAGE(Q118:AB118)</f>
        <v>0.94539107868474</v>
      </c>
      <c r="AP118" s="70" t="n">
        <f aca="false">AVERAGE(AC118:AN118)</f>
        <v>0.945359498046012</v>
      </c>
      <c r="AQ118" s="70" t="n">
        <f aca="false">AVERAGE(K118:M118)</f>
        <v>0.993021879253077</v>
      </c>
      <c r="AR118" s="70" t="n">
        <f aca="false">AVERAGE(N118:P118)</f>
        <v>1.00150129729667</v>
      </c>
      <c r="AS118" s="70" t="n">
        <f aca="false">AVERAGE(Q118:S118)</f>
        <v>0.956666288202622</v>
      </c>
      <c r="AT118" s="70" t="n">
        <f aca="false">AVERAGE(T118:V118)</f>
        <v>0.854946937099298</v>
      </c>
      <c r="AU118" s="70" t="n">
        <f aca="false">AVERAGE(W118:Y118)</f>
        <v>0.981648843619006</v>
      </c>
      <c r="AV118" s="70" t="n">
        <f aca="false">AVERAGE(Z118:AB118)</f>
        <v>0.988302245818032</v>
      </c>
      <c r="AW118" s="70" t="n">
        <f aca="false">AVERAGE(AC118:AE118)</f>
        <v>0.945359498046012</v>
      </c>
    </row>
    <row r="119" customFormat="false" ht="12.75" hidden="true" customHeight="false" outlineLevel="0" collapsed="false">
      <c r="A119" s="69" t="s">
        <v>12</v>
      </c>
      <c r="B119" s="69" t="n">
        <v>1</v>
      </c>
      <c r="C119" s="69" t="n">
        <v>110</v>
      </c>
      <c r="D119" s="70" t="n">
        <v>0.838449683807769</v>
      </c>
      <c r="E119" s="70" t="n">
        <v>0.92921146953405</v>
      </c>
      <c r="F119" s="70" t="n">
        <v>0.996168582375479</v>
      </c>
      <c r="G119" s="70" t="n">
        <v>0.905878545735161</v>
      </c>
      <c r="H119" s="70" t="n">
        <f aca="false">(EPCHrsIn!H120+MH)/LinhrsIn!H120</f>
        <v>0.959937268320502</v>
      </c>
      <c r="I119" s="70" t="n">
        <f aca="false">(EPCHrsIn!I120+MH)/LinhrsIn!I120</f>
        <v>0.950154923885222</v>
      </c>
      <c r="J119" s="70" t="n">
        <f aca="false">(EPCHrsIn!J120+MH)/LinhrsIn!J120</f>
        <v>0.996243216919438</v>
      </c>
      <c r="K119" s="70" t="n">
        <f aca="false">(EPCHrsIn!K120+MH)/LinhrsIn!K120</f>
        <v>1.00791052918712</v>
      </c>
      <c r="L119" s="70" t="n">
        <f aca="false">(EPCHrsIn!L120+MH)/LinhrsIn!L120</f>
        <v>1.00225356900068</v>
      </c>
      <c r="M119" s="70" t="n">
        <f aca="false">(EPCHrsIn!M120+MH)/LinhrsIn!M120</f>
        <v>0.9938667410092</v>
      </c>
      <c r="N119" s="70" t="n">
        <f aca="false">(EPCHrsIn!N120+MH)/LinhrsIn!N120</f>
        <v>0.979569746989582</v>
      </c>
      <c r="O119" s="70" t="n">
        <f aca="false">(EPCHrsIn!O120+MH)/LinhrsIn!O120</f>
        <v>0.970201948877277</v>
      </c>
      <c r="P119" s="70" t="n">
        <f aca="false">(EPCHrsIn!P120+MH)/LinhrsIn!P120</f>
        <v>0.981818181818182</v>
      </c>
      <c r="Q119" s="70" t="n">
        <f aca="false">(EPCHrsIn!Q120+MH)/LinhrsIn!Q120</f>
        <v>1.00263852242744</v>
      </c>
      <c r="R119" s="70" t="n">
        <f aca="false">(EPCHrsIn!R120+MH)/LinhrsIn!R120</f>
        <v>0.930870083432658</v>
      </c>
      <c r="S119" s="70" t="n">
        <f aca="false">(EPCHrsIn!S120+MH)/LinhrsIn!S120</f>
        <v>0.972662065232102</v>
      </c>
      <c r="T119" s="70" t="n">
        <f aca="false">(EPCHrsIn!T120+MH)/LinhrsIn!T120</f>
        <v>0.939319688671087</v>
      </c>
      <c r="U119" s="70" t="n">
        <f aca="false">(EPCHrsIn!U120+MH)/LinhrsIn!U120</f>
        <v>0.80754102807541</v>
      </c>
      <c r="V119" s="70" t="n">
        <f aca="false">(EPCHrsIn!V120+MH)/LinhrsIn!V120</f>
        <v>0.15720649518609</v>
      </c>
      <c r="W119" s="70" t="n">
        <v>0.000134408602150538</v>
      </c>
      <c r="X119" s="70" t="n">
        <f aca="false">(EPCHrsIn!X120+MH)/LinhrsIn!X120</f>
        <v>0.013910140492419</v>
      </c>
      <c r="Y119" s="70" t="n">
        <f aca="false">IF(LinhrsIn!Y120&gt;4,(EPCHrsIn!Y120+MH)/LinhrsIn!Y120,0)</f>
        <v>0.897950530035336</v>
      </c>
      <c r="Z119" s="70" t="n">
        <f aca="false">IF(LinhrsIn!Z120&gt;4,(EPCHrsIn!Z120+MH)/LinhrsIn!Z120,0)</f>
        <v>0.865534896254379</v>
      </c>
      <c r="AA119" s="70" t="n">
        <f aca="false">IF(LinhrsIn!AA120&gt;4,(EPCHrsIn!AA120+MH)/LinhrsIn!AA120,0)</f>
        <v>0.967912210029171</v>
      </c>
      <c r="AB119" s="70" t="n">
        <f aca="false">IF(LinhrsIn!AB120&gt;4,(EPCHrsIn!AB120+MH)/LinhrsIn!AB120,0)</f>
        <v>0.937491598333109</v>
      </c>
      <c r="AC119" s="70" t="n">
        <f aca="false">IF(LinhrsIn!AC120&gt;4,(EPCHrsIn!AC120+MH)/LinhrsIn!AC120,0)</f>
        <v>0.993524888709025</v>
      </c>
      <c r="AD119" s="70" t="n">
        <f aca="false">IF(LinhrsIn!AD120&gt;4,(EPCHrsIn!AD120+MH)/LinhrsIn!AD120,0)</f>
        <v>0.955389221556886</v>
      </c>
      <c r="AE119" s="70" t="n">
        <f aca="false">IF(LinhrsIn!AE120&gt;4,(EPCHrsIn!AE120+MH)/LinhrsIn!AE120,0)</f>
        <v>0.979429184342792</v>
      </c>
      <c r="AF119" s="70"/>
      <c r="AG119" s="70"/>
      <c r="AH119" s="70"/>
      <c r="AI119" s="70"/>
      <c r="AJ119" s="70"/>
      <c r="AK119" s="70"/>
      <c r="AL119" s="70"/>
      <c r="AM119" s="70"/>
      <c r="AN119" s="70"/>
      <c r="AO119" s="70" t="n">
        <f aca="false">AVERAGE(Q119:AB119)</f>
        <v>0.707764305564279</v>
      </c>
      <c r="AP119" s="70" t="n">
        <f aca="false">AVERAGE(AC119:AN119)</f>
        <v>0.976114431536234</v>
      </c>
      <c r="AQ119" s="70" t="n">
        <f aca="false">AVERAGE(K119:M119)</f>
        <v>1.00134361306567</v>
      </c>
      <c r="AR119" s="70" t="n">
        <f aca="false">AVERAGE(N119:P119)</f>
        <v>0.977196625895014</v>
      </c>
      <c r="AS119" s="70" t="n">
        <f aca="false">AVERAGE(Q119:S119)</f>
        <v>0.968723557030733</v>
      </c>
      <c r="AT119" s="70" t="n">
        <f aca="false">AVERAGE(T119:V119)</f>
        <v>0.634689070644196</v>
      </c>
      <c r="AU119" s="70" t="n">
        <f aca="false">AVERAGE(W119:Y119)</f>
        <v>0.303998359709968</v>
      </c>
      <c r="AV119" s="70" t="n">
        <f aca="false">AVERAGE(Z119:AB119)</f>
        <v>0.92364623487222</v>
      </c>
      <c r="AW119" s="70" t="n">
        <f aca="false">AVERAGE(AC119:AE119)</f>
        <v>0.976114431536234</v>
      </c>
    </row>
    <row r="120" customFormat="false" ht="12.75" hidden="true" customHeight="false" outlineLevel="0" collapsed="false">
      <c r="A120" s="69" t="s">
        <v>12</v>
      </c>
      <c r="B120" s="69" t="n">
        <v>1</v>
      </c>
      <c r="C120" s="69" t="n">
        <v>111</v>
      </c>
      <c r="D120" s="70" t="n">
        <v>0.986537473650648</v>
      </c>
      <c r="E120" s="70" t="n">
        <v>0.941980286738351</v>
      </c>
      <c r="F120" s="70" t="n">
        <v>0.997126436781609</v>
      </c>
      <c r="G120" s="70" t="n">
        <v>0.809628716876393</v>
      </c>
      <c r="H120" s="70" t="n">
        <f aca="false">(EPCHrsIn!H121+MH)/LinhrsIn!H121</f>
        <v>1.0001425313569</v>
      </c>
      <c r="I120" s="70" t="n">
        <f aca="false">(EPCHrsIn!I121+MH)/LinhrsIn!I121</f>
        <v>0.993259638716635</v>
      </c>
      <c r="J120" s="70" t="n">
        <f aca="false">(EPCHrsIn!J121+MH)/LinhrsIn!J121</f>
        <v>1.00308209582516</v>
      </c>
      <c r="K120" s="70" t="n">
        <f aca="false">(EPCHrsIn!K121+MH)/LinhrsIn!K121</f>
        <v>1.00715539354665</v>
      </c>
      <c r="L120" s="70" t="n">
        <f aca="false">(EPCHrsIn!L121+MH)/LinhrsIn!L121</f>
        <v>0.993507044161474</v>
      </c>
      <c r="M120" s="70" t="n">
        <f aca="false">(EPCHrsIn!M121+MH)/LinhrsIn!M121</f>
        <v>0.989851244265258</v>
      </c>
      <c r="N120" s="70" t="n">
        <f aca="false">(EPCHrsIn!N121+MH)/LinhrsIn!N121</f>
        <v>1.00094556260975</v>
      </c>
      <c r="O120" s="70" t="n">
        <f aca="false">(EPCHrsIn!O121+MH)/LinhrsIn!O121</f>
        <v>0.974287699791522</v>
      </c>
      <c r="P120" s="70" t="n">
        <f aca="false">(EPCHrsIn!P121+MH)/LinhrsIn!P121</f>
        <v>0.858075040783034</v>
      </c>
      <c r="Q120" s="70" t="n">
        <f aca="false">(EPCHrsIn!Q121+MH)/LinhrsIn!Q121</f>
        <v>0.997940267765191</v>
      </c>
      <c r="R120" s="70" t="n">
        <f aca="false">(EPCHrsIn!R121+MH)/LinhrsIn!R121</f>
        <v>0.727543572173395</v>
      </c>
      <c r="S120" s="70" t="n">
        <f aca="false">(EPCHrsIn!S121+MH)/LinhrsIn!S121</f>
        <v>0.793554606803471</v>
      </c>
      <c r="T120" s="70" t="n">
        <f aca="false">(EPCHrsIn!T121+MH)/LinhrsIn!T121</f>
        <v>0.912209465135816</v>
      </c>
      <c r="U120" s="70" t="n">
        <f aca="false">(EPCHrsIn!U121+MH)/LinhrsIn!U121</f>
        <v>0.996228448275862</v>
      </c>
      <c r="V120" s="70" t="n">
        <f aca="false">(EPCHrsIn!V121+MH)/LinhrsIn!V121</f>
        <v>0.983410009758818</v>
      </c>
      <c r="W120" s="70" t="n">
        <v>0.984139784946237</v>
      </c>
      <c r="X120" s="70" t="n">
        <f aca="false">(EPCHrsIn!X121+MH)/LinhrsIn!X121</f>
        <v>0.974155337192085</v>
      </c>
      <c r="Y120" s="70" t="n">
        <f aca="false">IF(LinhrsIn!Y121&gt;4,(EPCHrsIn!Y121+MH)/LinhrsIn!Y121,0)</f>
        <v>1.00353356890459</v>
      </c>
      <c r="Z120" s="70" t="n">
        <f aca="false">IF(LinhrsIn!Z121&gt;4,(EPCHrsIn!Z121+MH)/LinhrsIn!Z121,0)</f>
        <v>0.910238429172511</v>
      </c>
      <c r="AA120" s="70" t="n">
        <f aca="false">IF(LinhrsIn!AA121&gt;4,(EPCHrsIn!AA121+MH)/LinhrsIn!AA121,0)</f>
        <v>1.00291747707697</v>
      </c>
      <c r="AB120" s="70" t="n">
        <f aca="false">IF(LinhrsIn!AB121&gt;4,(EPCHrsIn!AB121+MH)/LinhrsIn!AB121,0)</f>
        <v>0.988968115162115</v>
      </c>
      <c r="AC120" s="70" t="n">
        <f aca="false">IF(LinhrsIn!AC121&gt;4,(EPCHrsIn!AC121+MH)/LinhrsIn!AC121,0)</f>
        <v>0.994622933189945</v>
      </c>
      <c r="AD120" s="70" t="n">
        <f aca="false">IF(LinhrsIn!AD121&gt;4,(EPCHrsIn!AD121+MH)/LinhrsIn!AD121,0)</f>
        <v>0.99637571730595</v>
      </c>
      <c r="AE120" s="70" t="n">
        <f aca="false">IF(LinhrsIn!AE121&gt;4,(EPCHrsIn!AE121+MH)/LinhrsIn!AE121,0)</f>
        <v>0.984751199171671</v>
      </c>
      <c r="AF120" s="70"/>
      <c r="AG120" s="70"/>
      <c r="AH120" s="70"/>
      <c r="AI120" s="70"/>
      <c r="AJ120" s="70"/>
      <c r="AK120" s="70"/>
      <c r="AL120" s="70"/>
      <c r="AM120" s="70"/>
      <c r="AN120" s="70"/>
      <c r="AO120" s="70" t="n">
        <f aca="false">AVERAGE(Q120:AB120)</f>
        <v>0.939569923530588</v>
      </c>
      <c r="AP120" s="70" t="n">
        <f aca="false">AVERAGE(AC120:AN120)</f>
        <v>0.991916616555855</v>
      </c>
      <c r="AQ120" s="70" t="n">
        <f aca="false">AVERAGE(K120:M120)</f>
        <v>0.996837893991126</v>
      </c>
      <c r="AR120" s="70" t="n">
        <f aca="false">AVERAGE(N120:P120)</f>
        <v>0.944436101061436</v>
      </c>
      <c r="AS120" s="70" t="n">
        <f aca="false">AVERAGE(Q120:S120)</f>
        <v>0.839679482247352</v>
      </c>
      <c r="AT120" s="70" t="n">
        <f aca="false">AVERAGE(T120:V120)</f>
        <v>0.963949307723499</v>
      </c>
      <c r="AU120" s="70" t="n">
        <f aca="false">AVERAGE(W120:Y120)</f>
        <v>0.987276230347639</v>
      </c>
      <c r="AV120" s="70" t="n">
        <f aca="false">AVERAGE(Z120:AB120)</f>
        <v>0.967374673803864</v>
      </c>
      <c r="AW120" s="70" t="n">
        <f aca="false">AVERAGE(AC120:AE120)</f>
        <v>0.991916616555855</v>
      </c>
    </row>
    <row r="121" customFormat="false" ht="12.75" hidden="true" customHeight="false" outlineLevel="0" collapsed="false">
      <c r="A121" s="69" t="s">
        <v>12</v>
      </c>
      <c r="B121" s="69" t="n">
        <v>1</v>
      </c>
      <c r="C121" s="69" t="n">
        <v>112</v>
      </c>
      <c r="D121" s="70" t="n">
        <v>0.972850571862139</v>
      </c>
      <c r="E121" s="70" t="n">
        <v>0.966397849462366</v>
      </c>
      <c r="F121" s="70" t="n">
        <v>1.00167624521073</v>
      </c>
      <c r="G121" s="70" t="n">
        <v>0.730405884769053</v>
      </c>
      <c r="H121" s="70" t="n">
        <f aca="false">(EPCHrsIn!H122+MH)/LinhrsIn!H122</f>
        <v>0.978957915831663</v>
      </c>
      <c r="I121" s="70" t="n">
        <f aca="false">(EPCHrsIn!I122+MH)/LinhrsIn!I122</f>
        <v>0.978127136021873</v>
      </c>
      <c r="J121" s="70" t="n">
        <f aca="false">(EPCHrsIn!J122+MH)/LinhrsIn!J122</f>
        <v>0.976323119777159</v>
      </c>
      <c r="K121" s="70" t="n">
        <f aca="false">(EPCHrsIn!K122+MH)/LinhrsIn!K122</f>
        <v>0.999461931665322</v>
      </c>
      <c r="L121" s="70" t="n">
        <f aca="false">(EPCHrsIn!L122+MH)/LinhrsIn!L122</f>
        <v>1.00276989830508</v>
      </c>
      <c r="M121" s="70" t="n">
        <f aca="false">(EPCHrsIn!M122+MH)/LinhrsIn!M122</f>
        <v>0.987757373400111</v>
      </c>
      <c r="N121" s="70" t="n">
        <f aca="false">(EPCHrsIn!N122+MH)/LinhrsIn!N122</f>
        <v>0.982698026493647</v>
      </c>
      <c r="O121" s="70" t="n">
        <f aca="false">(EPCHrsIn!O122+MH)/LinhrsIn!O122</f>
        <v>0.991804417280178</v>
      </c>
      <c r="P121" s="70" t="n">
        <f aca="false">(EPCHrsIn!P122+MH)/LinhrsIn!P122</f>
        <v>0.780438584689897</v>
      </c>
      <c r="Q121" s="70" t="n">
        <f aca="false">(EPCHrsIn!Q122+MH)/LinhrsIn!Q122</f>
        <v>0.866693570083401</v>
      </c>
      <c r="R121" s="70" t="n">
        <f aca="false">(EPCHrsIn!R122+MH)/LinhrsIn!R122</f>
        <v>0.730826618919725</v>
      </c>
      <c r="S121" s="70" t="n">
        <f aca="false">(EPCHrsIn!S122+MH)/LinhrsIn!S122</f>
        <v>0.538607423462476</v>
      </c>
      <c r="T121" s="70" t="n">
        <f aca="false">(EPCHrsIn!T122+MH)/LinhrsIn!T122</f>
        <v>0.817196735153392</v>
      </c>
      <c r="U121" s="70" t="n">
        <f aca="false">(EPCHrsIn!U122+MH)/LinhrsIn!U122</f>
        <v>0.947787371829466</v>
      </c>
      <c r="V121" s="70" t="n">
        <f aca="false">(EPCHrsIn!V122+MH)/LinhrsIn!V122</f>
        <v>0.940527711852576</v>
      </c>
      <c r="W121" s="70" t="n">
        <v>0.945161290322581</v>
      </c>
      <c r="X121" s="70" t="n">
        <f aca="false">(EPCHrsIn!X122+MH)/LinhrsIn!X122</f>
        <v>0.984389718745795</v>
      </c>
      <c r="Y121" s="70" t="n">
        <f aca="false">IF(LinhrsIn!Y122&gt;4,(EPCHrsIn!Y122+MH)/LinhrsIn!Y122,0)</f>
        <v>0.981625441696113</v>
      </c>
      <c r="Z121" s="70" t="n">
        <f aca="false">IF(LinhrsIn!Z122&gt;4,(EPCHrsIn!Z122+MH)/LinhrsIn!Z122,0)</f>
        <v>0.93771906174171</v>
      </c>
      <c r="AA121" s="70" t="n">
        <f aca="false">IF(LinhrsIn!AA122&gt;4,(EPCHrsIn!AA122+MH)/LinhrsIn!AA122,0)</f>
        <v>0.967227253126348</v>
      </c>
      <c r="AB121" s="70" t="n">
        <f aca="false">IF(LinhrsIn!AB122&gt;4,(EPCHrsIn!AB122+MH)/LinhrsIn!AB122,0)</f>
        <v>0.979687920365887</v>
      </c>
      <c r="AC121" s="70" t="n">
        <f aca="false">IF(LinhrsIn!AC122&gt;4,(EPCHrsIn!AC122+MH)/LinhrsIn!AC122,0)</f>
        <v>0.970913008349044</v>
      </c>
      <c r="AD121" s="70" t="n">
        <f aca="false">IF(LinhrsIn!AD122&gt;4,(EPCHrsIn!AD122+MH)/LinhrsIn!AD122,0)</f>
        <v>0.943266646760227</v>
      </c>
      <c r="AE121" s="70" t="n">
        <f aca="false">IF(LinhrsIn!AE122&gt;4,(EPCHrsIn!AE122+MH)/LinhrsIn!AE122,0)</f>
        <v>0.940777836076286</v>
      </c>
      <c r="AF121" s="70"/>
      <c r="AG121" s="70"/>
      <c r="AH121" s="70"/>
      <c r="AI121" s="70"/>
      <c r="AJ121" s="70"/>
      <c r="AK121" s="70"/>
      <c r="AL121" s="70"/>
      <c r="AM121" s="70"/>
      <c r="AN121" s="70"/>
      <c r="AO121" s="70" t="n">
        <f aca="false">AVERAGE(Q121:AB121)</f>
        <v>0.886454176441622</v>
      </c>
      <c r="AP121" s="70" t="n">
        <f aca="false">AVERAGE(AC121:AN121)</f>
        <v>0.951652497061852</v>
      </c>
      <c r="AQ121" s="70" t="n">
        <f aca="false">AVERAGE(K121:M121)</f>
        <v>0.996663067790173</v>
      </c>
      <c r="AR121" s="70" t="n">
        <f aca="false">AVERAGE(N121:P121)</f>
        <v>0.918313676154574</v>
      </c>
      <c r="AS121" s="70" t="n">
        <f aca="false">AVERAGE(Q121:S121)</f>
        <v>0.712042537488534</v>
      </c>
      <c r="AT121" s="70" t="n">
        <f aca="false">AVERAGE(T121:V121)</f>
        <v>0.901837272945144</v>
      </c>
      <c r="AU121" s="70" t="n">
        <f aca="false">AVERAGE(W121:Y121)</f>
        <v>0.970392150254829</v>
      </c>
      <c r="AV121" s="70" t="n">
        <f aca="false">AVERAGE(Z121:AB121)</f>
        <v>0.961544745077981</v>
      </c>
      <c r="AW121" s="70" t="n">
        <f aca="false">AVERAGE(AC121:AE121)</f>
        <v>0.951652497061852</v>
      </c>
    </row>
    <row r="122" customFormat="false" ht="12.75" hidden="true" customHeight="false" outlineLevel="0" collapsed="false">
      <c r="A122" s="69" t="s">
        <v>12</v>
      </c>
      <c r="B122" s="69" t="n">
        <v>1</v>
      </c>
      <c r="C122" s="69" t="n">
        <v>113</v>
      </c>
      <c r="D122" s="70" t="n">
        <v>0.760142655542369</v>
      </c>
      <c r="E122" s="70" t="n">
        <v>0.870071684587814</v>
      </c>
      <c r="F122" s="70" t="n">
        <v>0.775862068965517</v>
      </c>
      <c r="G122" s="70" t="n">
        <v>0.842027307917305</v>
      </c>
      <c r="H122" s="70" t="n">
        <f aca="false">(EPCHrsIn!H123+MH)/LinhrsIn!H123</f>
        <v>0.987388936658068</v>
      </c>
      <c r="I122" s="70" t="n">
        <f aca="false">(EPCHrsIn!I123+MH)/LinhrsIn!I123</f>
        <v>0.897335423197492</v>
      </c>
      <c r="J122" s="70" t="n">
        <f aca="false">(EPCHrsIn!J123+MH)/LinhrsIn!J123</f>
        <v>0.968918721727711</v>
      </c>
      <c r="K122" s="70" t="n">
        <f aca="false">(EPCHrsIn!K123+MH)/LinhrsIn!K123</f>
        <v>0.987454471873735</v>
      </c>
      <c r="L122" s="70" t="n">
        <f aca="false">(EPCHrsIn!L123+MH)/LinhrsIn!L123</f>
        <v>0.958729927998913</v>
      </c>
      <c r="M122" s="70" t="n">
        <f aca="false">(EPCHrsIn!M123+MH)/LinhrsIn!M123</f>
        <v>0.996941045606229</v>
      </c>
      <c r="N122" s="70" t="n">
        <f aca="false">(EPCHrsIn!N123+MH)/LinhrsIn!N123</f>
        <v>0.999864148892814</v>
      </c>
      <c r="O122" s="70" t="n">
        <f aca="false">(EPCHrsIn!O123+MH)/LinhrsIn!O123</f>
        <v>0.893610828118178</v>
      </c>
      <c r="P122" s="70" t="n">
        <f aca="false">(EPCHrsIn!P123+MH)/LinhrsIn!P123</f>
        <v>0.807475127722506</v>
      </c>
      <c r="Q122" s="70" t="n">
        <f aca="false">(EPCHrsIn!Q123+MH)/LinhrsIn!Q123</f>
        <v>0.930811683941311</v>
      </c>
      <c r="R122" s="70" t="n">
        <f aca="false">(EPCHrsIn!R123+MH)/LinhrsIn!R123</f>
        <v>0.986591179976162</v>
      </c>
      <c r="S122" s="70" t="n">
        <f aca="false">(EPCHrsIn!S123+MH)/LinhrsIn!S123</f>
        <v>0.800998381003778</v>
      </c>
      <c r="T122" s="70" t="n">
        <f aca="false">(EPCHrsIn!T123+MH)/LinhrsIn!T123</f>
        <v>0.956010086859064</v>
      </c>
      <c r="U122" s="70" t="n">
        <f aca="false">(EPCHrsIn!U123+MH)/LinhrsIn!U123</f>
        <v>0.933576346699068</v>
      </c>
      <c r="V122" s="70" t="n">
        <f aca="false">(EPCHrsIn!V123+MH)/LinhrsIn!V123</f>
        <v>0.757672991071429</v>
      </c>
      <c r="W122" s="70" t="n">
        <v>0.955241935483871</v>
      </c>
      <c r="X122" s="70" t="n">
        <f aca="false">(EPCHrsIn!X123+MH)/LinhrsIn!X123</f>
        <v>0.980487148432243</v>
      </c>
      <c r="Y122" s="70" t="n">
        <f aca="false">IF(LinhrsIn!Y123&gt;4,(EPCHrsIn!Y123+MH)/LinhrsIn!Y123,0)</f>
        <v>0.993355951371219</v>
      </c>
      <c r="Z122" s="70" t="n">
        <f aca="false">IF(LinhrsIn!Z123&gt;4,(EPCHrsIn!Z123+MH)/LinhrsIn!Z123,0)</f>
        <v>0.916137229987293</v>
      </c>
      <c r="AA122" s="70" t="n">
        <f aca="false">IF(LinhrsIn!AA123&gt;4,(EPCHrsIn!AA123+MH)/LinhrsIn!AA123,0)</f>
        <v>0.975277777777778</v>
      </c>
      <c r="AB122" s="70" t="n">
        <f aca="false">IF(LinhrsIn!AB123&gt;4,(EPCHrsIn!AB123+MH)/LinhrsIn!AB123,0)</f>
        <v>0.968934911242604</v>
      </c>
      <c r="AC122" s="70" t="n">
        <f aca="false">IF(LinhrsIn!AC123&gt;4,(EPCHrsIn!AC123+MH)/LinhrsIn!AC123,0)</f>
        <v>0.986927223719676</v>
      </c>
      <c r="AD122" s="70" t="n">
        <f aca="false">IF(LinhrsIn!AD123&gt;4,(EPCHrsIn!AD123+MH)/LinhrsIn!AD123,0)</f>
        <v>0.969715052961361</v>
      </c>
      <c r="AE122" s="70" t="n">
        <f aca="false">IF(LinhrsIn!AE123&gt;4,(EPCHrsIn!AE123+MH)/LinhrsIn!AE123,0)</f>
        <v>0.967624491962505</v>
      </c>
      <c r="AF122" s="70"/>
      <c r="AG122" s="70"/>
      <c r="AH122" s="70"/>
      <c r="AI122" s="70"/>
      <c r="AJ122" s="70"/>
      <c r="AK122" s="70"/>
      <c r="AL122" s="70"/>
      <c r="AM122" s="70"/>
      <c r="AN122" s="70"/>
      <c r="AO122" s="70" t="n">
        <f aca="false">AVERAGE(Q122:AB122)</f>
        <v>0.929591301987152</v>
      </c>
      <c r="AP122" s="70" t="n">
        <f aca="false">AVERAGE(AC122:AN122)</f>
        <v>0.974755589547847</v>
      </c>
      <c r="AQ122" s="70" t="n">
        <f aca="false">AVERAGE(K122:M122)</f>
        <v>0.981041815159626</v>
      </c>
      <c r="AR122" s="70" t="n">
        <f aca="false">AVERAGE(N122:P122)</f>
        <v>0.900316701577833</v>
      </c>
      <c r="AS122" s="70" t="n">
        <f aca="false">AVERAGE(Q122:S122)</f>
        <v>0.906133748307084</v>
      </c>
      <c r="AT122" s="70" t="n">
        <f aca="false">AVERAGE(T122:V122)</f>
        <v>0.882419808209854</v>
      </c>
      <c r="AU122" s="70" t="n">
        <f aca="false">AVERAGE(W122:Y122)</f>
        <v>0.976361678429111</v>
      </c>
      <c r="AV122" s="70" t="n">
        <f aca="false">AVERAGE(Z122:AB122)</f>
        <v>0.953449973002558</v>
      </c>
      <c r="AW122" s="70" t="n">
        <f aca="false">AVERAGE(AC122:AE122)</f>
        <v>0.974755589547847</v>
      </c>
    </row>
    <row r="123" customFormat="false" ht="12.75" hidden="true" customHeight="false" outlineLevel="0" collapsed="false">
      <c r="A123" s="69" t="s">
        <v>12</v>
      </c>
      <c r="B123" s="69" t="n">
        <v>1</v>
      </c>
      <c r="C123" s="69" t="n">
        <v>114</v>
      </c>
      <c r="D123" s="70" t="n">
        <v>0.842039690834263</v>
      </c>
      <c r="E123" s="70" t="n">
        <v>0.804435483870968</v>
      </c>
      <c r="F123" s="70" t="n">
        <v>0.830938697318008</v>
      </c>
      <c r="G123" s="70" t="n">
        <v>0.624223641138618</v>
      </c>
      <c r="H123" s="70" t="n">
        <f aca="false">(EPCHrsIn!H124+MH)/LinhrsIn!H124</f>
        <v>0.93892694063927</v>
      </c>
      <c r="I123" s="70" t="n">
        <f aca="false">(EPCHrsIn!I124+MH)/LinhrsIn!I124</f>
        <v>0.84687963337377</v>
      </c>
      <c r="J123" s="70" t="n">
        <f aca="false">(EPCHrsIn!J124+MH)/LinhrsIn!J124</f>
        <v>0.901365282808582</v>
      </c>
      <c r="K123" s="70" t="n">
        <f aca="false">(EPCHrsIn!K124+MH)/LinhrsIn!K124</f>
        <v>0.862930452397029</v>
      </c>
      <c r="L123" s="70" t="n">
        <f aca="false">(EPCHrsIn!L124+MH)/LinhrsIn!L124</f>
        <v>0.00546000546000546</v>
      </c>
      <c r="M123" s="70" t="n">
        <f aca="false">(EPCHrsIn!M124+MH)/LinhrsIn!M124</f>
        <v>0.985228539576366</v>
      </c>
      <c r="N123" s="70" t="n">
        <f aca="false">(EPCHrsIn!N124+MH)/LinhrsIn!N124</f>
        <v>0.962762356127285</v>
      </c>
      <c r="O123" s="70" t="n">
        <f aca="false">(EPCHrsIn!O124+MH)/LinhrsIn!O124</f>
        <v>0.91465961297508</v>
      </c>
      <c r="P123" s="70" t="n">
        <f aca="false">(EPCHrsIn!P124+MH)/LinhrsIn!P124</f>
        <v>0.86058080129067</v>
      </c>
      <c r="Q123" s="70" t="n">
        <f aca="false">(EPCHrsIn!Q124+MH)/LinhrsIn!Q124</f>
        <v>0.977263554419481</v>
      </c>
      <c r="R123" s="70" t="n">
        <f aca="false">(EPCHrsIn!R124+MH)/LinhrsIn!R124</f>
        <v>0.862021439509954</v>
      </c>
      <c r="S123" s="70" t="n">
        <f aca="false">(EPCHrsIn!S124+MH)/LinhrsIn!S124</f>
        <v>0.979778916149906</v>
      </c>
      <c r="T123" s="70" t="n">
        <f aca="false">(EPCHrsIn!T124+MH)/LinhrsIn!T124</f>
        <v>0.990340193196136</v>
      </c>
      <c r="U123" s="70" t="n">
        <f aca="false">(EPCHrsIn!U124+MH)/LinhrsIn!U124</f>
        <v>0.900532132623823</v>
      </c>
      <c r="V123" s="70" t="n">
        <f aca="false">(EPCHrsIn!V124+MH)/LinhrsIn!V124</f>
        <v>0.983542538354254</v>
      </c>
      <c r="W123" s="70" t="n">
        <v>0.97755376344086</v>
      </c>
      <c r="X123" s="70" t="n">
        <f aca="false">(EPCHrsIn!X124+MH)/LinhrsIn!X124</f>
        <v>0.98371028540657</v>
      </c>
      <c r="Y123" s="70" t="n">
        <f aca="false">IF(LinhrsIn!Y124&gt;4,(EPCHrsIn!Y124+MH)/LinhrsIn!Y124,0)</f>
        <v>0.967115520907158</v>
      </c>
      <c r="Z123" s="70" t="n">
        <f aca="false">IF(LinhrsIn!Z124&gt;4,(EPCHrsIn!Z124+MH)/LinhrsIn!Z124,0)</f>
        <v>0.999462076385153</v>
      </c>
      <c r="AA123" s="70" t="n">
        <f aca="false">IF(LinhrsIn!AA124&gt;4,(EPCHrsIn!AA124+MH)/LinhrsIn!AA124,0)</f>
        <v>1.00527851090429</v>
      </c>
      <c r="AB123" s="70" t="n">
        <f aca="false">IF(LinhrsIn!AB124&gt;4,(EPCHrsIn!AB124+MH)/LinhrsIn!AB124,0)</f>
        <v>1.00295857988166</v>
      </c>
      <c r="AC123" s="70" t="n">
        <f aca="false">IF(LinhrsIn!AC124&gt;4,(EPCHrsIn!AC124+MH)/LinhrsIn!AC124,0)</f>
        <v>0.95281207133059</v>
      </c>
      <c r="AD123" s="70" t="n">
        <f aca="false">IF(LinhrsIn!AD124&gt;4,(EPCHrsIn!AD124+MH)/LinhrsIn!AD124,0)</f>
        <v>0.991194029850746</v>
      </c>
      <c r="AE123" s="70" t="n">
        <f aca="false">IF(LinhrsIn!AE124&gt;4,(EPCHrsIn!AE124+MH)/LinhrsIn!AE124,0)</f>
        <v>0.96746053454473</v>
      </c>
      <c r="AF123" s="70"/>
      <c r="AG123" s="70"/>
      <c r="AH123" s="70"/>
      <c r="AI123" s="70"/>
      <c r="AJ123" s="70"/>
      <c r="AK123" s="70"/>
      <c r="AL123" s="70"/>
      <c r="AM123" s="70"/>
      <c r="AN123" s="70"/>
      <c r="AO123" s="70" t="n">
        <f aca="false">AVERAGE(Q123:AB123)</f>
        <v>0.96912979259827</v>
      </c>
      <c r="AP123" s="70" t="n">
        <f aca="false">AVERAGE(AC123:AN123)</f>
        <v>0.970488878575355</v>
      </c>
      <c r="AQ123" s="70" t="n">
        <f aca="false">AVERAGE(K123:M123)</f>
        <v>0.617872999144467</v>
      </c>
      <c r="AR123" s="70" t="n">
        <f aca="false">AVERAGE(N123:P123)</f>
        <v>0.912667590131012</v>
      </c>
      <c r="AS123" s="70" t="n">
        <f aca="false">AVERAGE(Q123:S123)</f>
        <v>0.939687970026447</v>
      </c>
      <c r="AT123" s="70" t="n">
        <f aca="false">AVERAGE(T123:V123)</f>
        <v>0.958138288058071</v>
      </c>
      <c r="AU123" s="70" t="n">
        <f aca="false">AVERAGE(W123:Y123)</f>
        <v>0.976126523251529</v>
      </c>
      <c r="AV123" s="70" t="n">
        <f aca="false">AVERAGE(Z123:AB123)</f>
        <v>1.00256638905703</v>
      </c>
      <c r="AW123" s="70" t="n">
        <f aca="false">AVERAGE(AC123:AE123)</f>
        <v>0.970488878575355</v>
      </c>
    </row>
    <row r="124" customFormat="false" ht="12.75" hidden="true" customHeight="false" outlineLevel="0" collapsed="false">
      <c r="A124" s="69" t="s">
        <v>12</v>
      </c>
      <c r="B124" s="69" t="n">
        <v>1</v>
      </c>
      <c r="C124" s="69" t="n">
        <v>115</v>
      </c>
      <c r="D124" s="70" t="n">
        <v>0.970158066592268</v>
      </c>
      <c r="E124" s="70" t="n">
        <v>0.898073476702509</v>
      </c>
      <c r="F124" s="70" t="n">
        <v>0.915469348659004</v>
      </c>
      <c r="G124" s="70" t="n">
        <v>0.74956125611441</v>
      </c>
      <c r="H124" s="70" t="n">
        <f aca="false">(EPCHrsIn!H125+MH)/LinhrsIn!H125</f>
        <v>0.0641428571428571</v>
      </c>
      <c r="I124" s="70" t="n">
        <f aca="false">(EPCHrsIn!I125+MH)/LinhrsIn!I125</f>
        <v>0.387752119263373</v>
      </c>
      <c r="J124" s="70" t="n">
        <f aca="false">(EPCHrsIn!J125+MH)/LinhrsIn!J125</f>
        <v>0.580177276390008</v>
      </c>
      <c r="K124" s="70" t="n">
        <f aca="false">(EPCHrsIn!K125+MH)/LinhrsIn!K125</f>
        <v>0.97413096200485</v>
      </c>
      <c r="L124" s="70" t="n">
        <f aca="false">(EPCHrsIn!L125+MH)/LinhrsIn!L125</f>
        <v>1.00136768309284</v>
      </c>
      <c r="M124" s="70" t="n">
        <f aca="false">(EPCHrsIn!M125+MH)/LinhrsIn!M125</f>
        <v>1.00431214355265</v>
      </c>
      <c r="N124" s="70" t="n">
        <f aca="false">(EPCHrsIn!N125+MH)/LinhrsIn!N125</f>
        <v>1.00310936866297</v>
      </c>
      <c r="O124" s="70" t="n">
        <f aca="false">(EPCHrsIn!O125+MH)/LinhrsIn!O125</f>
        <v>1.00319577601779</v>
      </c>
      <c r="P124" s="70" t="n">
        <f aca="false">(EPCHrsIn!P125+MH)/LinhrsIn!P125</f>
        <v>0.883452076892056</v>
      </c>
      <c r="Q124" s="70" t="n">
        <f aca="false">(EPCHrsIn!Q125+MH)/LinhrsIn!Q125</f>
        <v>0.985602798708288</v>
      </c>
      <c r="R124" s="70" t="n">
        <f aca="false">(EPCHrsIn!R125+MH)/LinhrsIn!R125</f>
        <v>0.945869370712794</v>
      </c>
      <c r="S124" s="70" t="n">
        <f aca="false">(EPCHrsIn!S125+MH)/LinhrsIn!S125</f>
        <v>0.964574353448276</v>
      </c>
      <c r="T124" s="70" t="n">
        <f aca="false">(EPCHrsIn!T125+MH)/LinhrsIn!T125</f>
        <v>0.978702536079585</v>
      </c>
      <c r="U124" s="70" t="n">
        <f aca="false">(EPCHrsIn!U125+MH)/LinhrsIn!U125</f>
        <v>1.00377511123096</v>
      </c>
      <c r="V124" s="70" t="n">
        <f aca="false">(EPCHrsIn!V125+MH)/LinhrsIn!V125</f>
        <v>0.998047147440368</v>
      </c>
      <c r="W124" s="70" t="n">
        <v>0.979569892473118</v>
      </c>
      <c r="X124" s="70" t="n">
        <f aca="false">(EPCHrsIn!X125+MH)/LinhrsIn!X125</f>
        <v>0.926250505595254</v>
      </c>
      <c r="Y124" s="70" t="n">
        <f aca="false">IF(LinhrsIn!Y125&gt;4,(EPCHrsIn!Y125+MH)/LinhrsIn!Y125,0)</f>
        <v>0.994203308355719</v>
      </c>
      <c r="Z124" s="70" t="n">
        <f aca="false">IF(LinhrsIn!Z125&gt;4,(EPCHrsIn!Z125+MH)/LinhrsIn!Z125,0)</f>
        <v>0.950242065626681</v>
      </c>
      <c r="AA124" s="70" t="n">
        <f aca="false">IF(LinhrsIn!AA125&gt;4,(EPCHrsIn!AA125+MH)/LinhrsIn!AA125,0)</f>
        <v>1.00472222222222</v>
      </c>
      <c r="AB124" s="70" t="n">
        <f aca="false">IF(LinhrsIn!AB125&gt;4,(EPCHrsIn!AB125+MH)/LinhrsIn!AB125,0)</f>
        <v>0.994155226315074</v>
      </c>
      <c r="AC124" s="70" t="n">
        <f aca="false">IF(LinhrsIn!AC125&gt;4,(EPCHrsIn!AC125+MH)/LinhrsIn!AC125,0)</f>
        <v>0.966320894517042</v>
      </c>
      <c r="AD124" s="70" t="n">
        <f aca="false">IF(LinhrsIn!AD125&gt;4,(EPCHrsIn!AD125+MH)/LinhrsIn!AD125,0)</f>
        <v>0.977951102444878</v>
      </c>
      <c r="AE124" s="70" t="n">
        <f aca="false">IF(LinhrsIn!AE125&gt;4,(EPCHrsIn!AE125+MH)/LinhrsIn!AE125,0)</f>
        <v>0.960708593829278</v>
      </c>
      <c r="AF124" s="70"/>
      <c r="AG124" s="70"/>
      <c r="AH124" s="70"/>
      <c r="AI124" s="70"/>
      <c r="AJ124" s="70"/>
      <c r="AK124" s="70"/>
      <c r="AL124" s="70"/>
      <c r="AM124" s="70"/>
      <c r="AN124" s="70"/>
      <c r="AO124" s="70" t="n">
        <f aca="false">AVERAGE(Q124:AB124)</f>
        <v>0.977142878184028</v>
      </c>
      <c r="AP124" s="70" t="n">
        <f aca="false">AVERAGE(AC124:AN124)</f>
        <v>0.968326863597066</v>
      </c>
      <c r="AQ124" s="70" t="n">
        <f aca="false">AVERAGE(K124:M124)</f>
        <v>0.993270262883447</v>
      </c>
      <c r="AR124" s="70" t="n">
        <f aca="false">AVERAGE(N124:P124)</f>
        <v>0.963252407190937</v>
      </c>
      <c r="AS124" s="70" t="n">
        <f aca="false">AVERAGE(Q124:S124)</f>
        <v>0.965348840956453</v>
      </c>
      <c r="AT124" s="70" t="n">
        <f aca="false">AVERAGE(T124:V124)</f>
        <v>0.99350826491697</v>
      </c>
      <c r="AU124" s="70" t="n">
        <f aca="false">AVERAGE(W124:Y124)</f>
        <v>0.96667456880803</v>
      </c>
      <c r="AV124" s="70" t="n">
        <f aca="false">AVERAGE(Z124:AB124)</f>
        <v>0.983039838054659</v>
      </c>
      <c r="AW124" s="70" t="n">
        <f aca="false">AVERAGE(AC124:AE124)</f>
        <v>0.968326863597066</v>
      </c>
    </row>
    <row r="125" customFormat="false" ht="12.75" hidden="true" customHeight="false" outlineLevel="0" collapsed="false">
      <c r="A125" s="69" t="s">
        <v>12</v>
      </c>
      <c r="B125" s="69" t="n">
        <v>1</v>
      </c>
      <c r="C125" s="69" t="n">
        <v>116</v>
      </c>
      <c r="D125" s="70" t="n">
        <v>0.946823020920057</v>
      </c>
      <c r="E125" s="70" t="n">
        <v>0.945116487455197</v>
      </c>
      <c r="F125" s="70" t="n">
        <v>1.00431034482759</v>
      </c>
      <c r="G125" s="70" t="n">
        <v>0.950810898273652</v>
      </c>
      <c r="H125" s="70" t="n">
        <f aca="false">(EPCHrsIn!H126+MH)/LinhrsIn!H126</f>
        <v>0.980845070422535</v>
      </c>
      <c r="I125" s="70" t="n">
        <f aca="false">(EPCHrsIn!I126+MH)/LinhrsIn!I126</f>
        <v>0.877448675756151</v>
      </c>
      <c r="J125" s="70" t="n">
        <f aca="false">(EPCHrsIn!J126+MH)/LinhrsIn!J126</f>
        <v>0.943000838222967</v>
      </c>
      <c r="K125" s="70" t="n">
        <f aca="false">(EPCHrsIn!K126+MH)/LinhrsIn!K126</f>
        <v>0.956673842841765</v>
      </c>
      <c r="L125" s="70" t="n">
        <f aca="false">(EPCHrsIn!L126+MH)/LinhrsIn!L126</f>
        <v>0.962866314506298</v>
      </c>
      <c r="M125" s="70" t="n">
        <f aca="false">(EPCHrsIn!M126+MH)/LinhrsIn!M126</f>
        <v>0.905424200278164</v>
      </c>
      <c r="N125" s="70" t="n">
        <f aca="false">(EPCHrsIn!N126+MH)/LinhrsIn!N126</f>
        <v>0.946001933434609</v>
      </c>
      <c r="O125" s="70" t="n">
        <f aca="false">(EPCHrsIn!O126+MH)/LinhrsIn!O126</f>
        <v>0.880749335942961</v>
      </c>
      <c r="P125" s="70" t="n">
        <v>0</v>
      </c>
      <c r="Q125" s="70" t="n">
        <f aca="false">(EPCHrsIn!Q126+MH)/LinhrsIn!Q126</f>
        <v>0.760763323248778</v>
      </c>
      <c r="R125" s="70" t="n">
        <f aca="false">(EPCHrsIn!R126+MH)/LinhrsIn!R126</f>
        <v>0.901014075980021</v>
      </c>
      <c r="S125" s="70" t="n">
        <f aca="false">(EPCHrsIn!S126+MH)/LinhrsIn!S126</f>
        <v>0.99636803874092</v>
      </c>
      <c r="T125" s="70" t="n">
        <f aca="false">(EPCHrsIn!T126+MH)/LinhrsIn!T126</f>
        <v>0.945610821473862</v>
      </c>
      <c r="U125" s="70" t="n">
        <f aca="false">(EPCHrsIn!U126+MH)/LinhrsIn!U126</f>
        <v>0.99150256271918</v>
      </c>
      <c r="V125" s="70" t="n">
        <f aca="false">(EPCHrsIn!V126+MH)/LinhrsIn!V126</f>
        <v>0.980616371496305</v>
      </c>
      <c r="W125" s="70" t="n">
        <v>0.973118279569893</v>
      </c>
      <c r="X125" s="70" t="n">
        <f aca="false">(EPCHrsIn!X126+MH)/LinhrsIn!X126</f>
        <v>1.00296096904441</v>
      </c>
      <c r="Y125" s="70" t="n">
        <f aca="false">IF(LinhrsIn!Y126&gt;4,(EPCHrsIn!Y126+MH)/LinhrsIn!Y126,0)</f>
        <v>1.00226148409894</v>
      </c>
      <c r="Z125" s="70" t="n">
        <f aca="false">IF(LinhrsIn!Z126&gt;4,(EPCHrsIn!Z126+MH)/LinhrsIn!Z126,0)</f>
        <v>1.00068880011021</v>
      </c>
      <c r="AA125" s="70" t="n">
        <f aca="false">IF(LinhrsIn!AA126&gt;4,(EPCHrsIn!AA126+MH)/LinhrsIn!AA126,0)</f>
        <v>1.00541666666667</v>
      </c>
      <c r="AB125" s="70" t="n">
        <f aca="false">IF(LinhrsIn!AB126&gt;4,(EPCHrsIn!AB126+MH)/LinhrsIn!AB126,0)</f>
        <v>1.0047049334588</v>
      </c>
      <c r="AC125" s="70" t="n">
        <f aca="false">IF(LinhrsIn!AC126&gt;4,(EPCHrsIn!AC126+MH)/LinhrsIn!AC126,0)</f>
        <v>0.993816373168437</v>
      </c>
      <c r="AD125" s="70" t="n">
        <f aca="false">IF(LinhrsIn!AD126&gt;4,(EPCHrsIn!AD126+MH)/LinhrsIn!AD126,0)</f>
        <v>0.985355648535565</v>
      </c>
      <c r="AE125" s="70" t="n">
        <f aca="false">IF(LinhrsIn!AE126&gt;4,(EPCHrsIn!AE126+MH)/LinhrsIn!AE126,0)</f>
        <v>0.983486436644479</v>
      </c>
      <c r="AF125" s="70"/>
      <c r="AG125" s="70"/>
      <c r="AH125" s="70"/>
      <c r="AI125" s="70"/>
      <c r="AJ125" s="70"/>
      <c r="AK125" s="70"/>
      <c r="AL125" s="70"/>
      <c r="AM125" s="70"/>
      <c r="AN125" s="70"/>
      <c r="AO125" s="70" t="n">
        <f aca="false">AVERAGE(Q125:AB125)</f>
        <v>0.963752193883999</v>
      </c>
      <c r="AP125" s="70" t="n">
        <f aca="false">AVERAGE(AC125:AN125)</f>
        <v>0.987552819449494</v>
      </c>
      <c r="AQ125" s="70" t="n">
        <f aca="false">AVERAGE(K125:M125)</f>
        <v>0.941654785875409</v>
      </c>
      <c r="AR125" s="70" t="n">
        <f aca="false">AVERAGE(N125:P125)</f>
        <v>0.608917089792523</v>
      </c>
      <c r="AS125" s="70" t="n">
        <f aca="false">AVERAGE(Q125:S125)</f>
        <v>0.88604847932324</v>
      </c>
      <c r="AT125" s="70" t="n">
        <f aca="false">AVERAGE(T125:V125)</f>
        <v>0.972576585229782</v>
      </c>
      <c r="AU125" s="70" t="n">
        <f aca="false">AVERAGE(W125:Y125)</f>
        <v>0.992780244237749</v>
      </c>
      <c r="AV125" s="70" t="n">
        <f aca="false">AVERAGE(Z125:AB125)</f>
        <v>1.00360346674522</v>
      </c>
      <c r="AW125" s="70" t="n">
        <f aca="false">AVERAGE(AC125:AE125)</f>
        <v>0.987552819449494</v>
      </c>
    </row>
    <row r="126" customFormat="false" ht="12.75" hidden="true" customHeight="false" outlineLevel="0" collapsed="false">
      <c r="A126" s="69" t="s">
        <v>12</v>
      </c>
      <c r="B126" s="69" t="n">
        <v>1</v>
      </c>
      <c r="C126" s="69" t="n">
        <v>117</v>
      </c>
      <c r="D126" s="70" t="n">
        <v>0.781682697701333</v>
      </c>
      <c r="E126" s="70" t="n">
        <v>0.913306451612903</v>
      </c>
      <c r="F126" s="70" t="n">
        <v>0.745929118773946</v>
      </c>
      <c r="G126" s="70" t="n">
        <v>0.873479954694248</v>
      </c>
      <c r="H126" s="70" t="n">
        <f aca="false">(EPCHrsIn!H127+MH)/LinhrsIn!H127</f>
        <v>0.932789932789933</v>
      </c>
      <c r="I126" s="70" t="n">
        <f aca="false">(EPCHrsIn!I127+MH)/LinhrsIn!I127</f>
        <v>0.765182742511679</v>
      </c>
      <c r="J126" s="70" t="n">
        <f aca="false">(EPCHrsIn!J127+MH)/LinhrsIn!J127</f>
        <v>0.822387207310109</v>
      </c>
      <c r="K126" s="70" t="n">
        <f aca="false">(EPCHrsIn!K127+MH)/LinhrsIn!K127</f>
        <v>0.849374074572621</v>
      </c>
      <c r="L126" s="70" t="n">
        <f aca="false">(EPCHrsIn!L127+MH)/LinhrsIn!L127</f>
        <v>0.795014933478143</v>
      </c>
      <c r="M126" s="70" t="n">
        <f aca="false">(EPCHrsIn!M127+MH)/LinhrsIn!M127</f>
        <v>0.55719298245614</v>
      </c>
      <c r="N126" s="70" t="n">
        <f aca="false">(EPCHrsIn!N127+MH)/LinhrsIn!N127</f>
        <v>0.913461538461538</v>
      </c>
      <c r="O126" s="70" t="n">
        <f aca="false">(EPCHrsIn!O127+MH)/LinhrsIn!O127</f>
        <v>0.99194220616838</v>
      </c>
      <c r="P126" s="70" t="n">
        <f aca="false">(EPCHrsIn!P127+MH)/LinhrsIn!P127</f>
        <v>0.961770277251593</v>
      </c>
      <c r="Q126" s="70" t="n">
        <f aca="false">(EPCHrsIn!Q127+MH)/LinhrsIn!Q127</f>
        <v>0.966914247130317</v>
      </c>
      <c r="R126" s="70" t="n">
        <f aca="false">(EPCHrsIn!R127+MH)/LinhrsIn!R127</f>
        <v>0.773154362416107</v>
      </c>
      <c r="S126" s="70" t="n">
        <f aca="false">(EPCHrsIn!S127+MH)/LinhrsIn!S127</f>
        <v>0.971479500891266</v>
      </c>
      <c r="T126" s="70" t="n">
        <f aca="false">(EPCHrsIn!T127+MH)/LinhrsIn!T127</f>
        <v>0.952609987268355</v>
      </c>
      <c r="U126" s="70" t="n">
        <f aca="false">(EPCHrsIn!U127+MH)/LinhrsIn!U127</f>
        <v>0.824244060475162</v>
      </c>
      <c r="V126" s="70" t="n">
        <f aca="false">(EPCHrsIn!V127+MH)/LinhrsIn!V127</f>
        <v>0.974201645516664</v>
      </c>
      <c r="W126" s="70" t="n">
        <v>0.982795698924731</v>
      </c>
      <c r="X126" s="70" t="n">
        <f aca="false">(EPCHrsIn!X127+MH)/LinhrsIn!X127</f>
        <v>0.975228863758751</v>
      </c>
      <c r="Y126" s="70" t="n">
        <f aca="false">IF(LinhrsIn!Y127&gt;4,(EPCHrsIn!Y127+MH)/LinhrsIn!Y127,0)</f>
        <v>0.995901060070671</v>
      </c>
      <c r="Z126" s="70" t="n">
        <f aca="false">IF(LinhrsIn!Z127&gt;4,(EPCHrsIn!Z127+MH)/LinhrsIn!Z127,0)</f>
        <v>0.99919311457773</v>
      </c>
      <c r="AA126" s="70" t="n">
        <f aca="false">IF(LinhrsIn!AA127&gt;4,(EPCHrsIn!AA127+MH)/LinhrsIn!AA127,0)</f>
        <v>1.00541666666667</v>
      </c>
      <c r="AB126" s="70" t="n">
        <f aca="false">IF(LinhrsIn!AB127&gt;4,(EPCHrsIn!AB127+MH)/LinhrsIn!AB127,0)</f>
        <v>1.00349509342654</v>
      </c>
      <c r="AC126" s="70" t="n">
        <f aca="false">IF(LinhrsIn!AC127&gt;4,(EPCHrsIn!AC127+MH)/LinhrsIn!AC127,0)</f>
        <v>0.988029589778077</v>
      </c>
      <c r="AD126" s="70" t="n">
        <f aca="false">IF(LinhrsIn!AD127&gt;4,(EPCHrsIn!AD127+MH)/LinhrsIn!AD127,0)</f>
        <v>0.995076096687556</v>
      </c>
      <c r="AE126" s="70" t="n">
        <f aca="false">IF(LinhrsIn!AE127&gt;4,(EPCHrsIn!AE127+MH)/LinhrsIn!AE127,0)</f>
        <v>0.934356812398047</v>
      </c>
      <c r="AF126" s="70"/>
      <c r="AG126" s="70"/>
      <c r="AH126" s="70"/>
      <c r="AI126" s="70"/>
      <c r="AJ126" s="70"/>
      <c r="AK126" s="70"/>
      <c r="AL126" s="70"/>
      <c r="AM126" s="70"/>
      <c r="AN126" s="70"/>
      <c r="AO126" s="70" t="n">
        <f aca="false">AVERAGE(Q126:AB126)</f>
        <v>0.952052858426913</v>
      </c>
      <c r="AP126" s="70" t="n">
        <f aca="false">AVERAGE(AC126:AN126)</f>
        <v>0.972487499621227</v>
      </c>
      <c r="AQ126" s="70" t="n">
        <f aca="false">AVERAGE(K126:M126)</f>
        <v>0.733860663502301</v>
      </c>
      <c r="AR126" s="70" t="n">
        <f aca="false">AVERAGE(N126:P126)</f>
        <v>0.955724673960504</v>
      </c>
      <c r="AS126" s="70" t="n">
        <f aca="false">AVERAGE(Q126:S126)</f>
        <v>0.903849370145897</v>
      </c>
      <c r="AT126" s="70" t="n">
        <f aca="false">AVERAGE(T126:V126)</f>
        <v>0.917018564420061</v>
      </c>
      <c r="AU126" s="70" t="n">
        <f aca="false">AVERAGE(W126:Y126)</f>
        <v>0.984641874251385</v>
      </c>
      <c r="AV126" s="70" t="n">
        <f aca="false">AVERAGE(Z126:AB126)</f>
        <v>1.00270162489031</v>
      </c>
      <c r="AW126" s="70" t="n">
        <f aca="false">AVERAGE(AC126:AE126)</f>
        <v>0.972487499621227</v>
      </c>
    </row>
    <row r="127" customFormat="false" ht="12.75" hidden="true" customHeight="false" outlineLevel="0" collapsed="false">
      <c r="A127" s="69" t="s">
        <v>12</v>
      </c>
      <c r="B127" s="69" t="n">
        <v>1</v>
      </c>
      <c r="C127" s="69" t="n">
        <v>118</v>
      </c>
      <c r="D127" s="70" t="n">
        <v>0.974196824497074</v>
      </c>
      <c r="E127" s="70" t="n">
        <v>1.00156810035842</v>
      </c>
      <c r="F127" s="70" t="n">
        <v>1.00383141762452</v>
      </c>
      <c r="G127" s="70" t="n">
        <v>0.901148824415319</v>
      </c>
      <c r="H127" s="70" t="n">
        <f aca="false">(EPCHrsIn!H128+MH)/LinhrsIn!H128</f>
        <v>0.962175278332858</v>
      </c>
      <c r="I127" s="70" t="n">
        <f aca="false">(EPCHrsIn!I128+MH)/LinhrsIn!I128</f>
        <v>0.834745192954148</v>
      </c>
      <c r="J127" s="70" t="n">
        <f aca="false">(EPCHrsIn!J128+MH)/LinhrsIn!J128</f>
        <v>0.948742880955688</v>
      </c>
      <c r="K127" s="70" t="n">
        <f aca="false">(EPCHrsIn!K128+MH)/LinhrsIn!K128</f>
        <v>0.96301277740417</v>
      </c>
      <c r="L127" s="70" t="n">
        <f aca="false">(EPCHrsIn!L128+MH)/LinhrsIn!L128</f>
        <v>0.998355794049721</v>
      </c>
      <c r="M127" s="70" t="n">
        <f aca="false">(EPCHrsIn!M128+MH)/LinhrsIn!M128</f>
        <v>0.993469501181048</v>
      </c>
      <c r="N127" s="70" t="n">
        <f aca="false">(EPCHrsIn!N128+MH)/LinhrsIn!N128</f>
        <v>1.00081037277148</v>
      </c>
      <c r="O127" s="70" t="n">
        <f aca="false">(EPCHrsIn!O128+MH)/LinhrsIn!O128</f>
        <v>0.818169190165301</v>
      </c>
      <c r="P127" s="70" t="n">
        <f aca="false">(EPCHrsIn!P128+MH)/LinhrsIn!P128</f>
        <v>0.937212360289284</v>
      </c>
      <c r="Q127" s="70" t="n">
        <f aca="false">(EPCHrsIn!Q128+MH)/LinhrsIn!Q128</f>
        <v>0.99757999462221</v>
      </c>
      <c r="R127" s="70" t="n">
        <f aca="false">(EPCHrsIn!R128+MH)/LinhrsIn!R128</f>
        <v>0.937434827945777</v>
      </c>
      <c r="S127" s="70" t="n">
        <f aca="false">(EPCHrsIn!S128+MH)/LinhrsIn!S128</f>
        <v>0.997982243744956</v>
      </c>
      <c r="T127" s="70" t="n">
        <f aca="false">(EPCHrsIn!T128+MH)/LinhrsIn!T128</f>
        <v>0.992161254199328</v>
      </c>
      <c r="U127" s="70" t="n">
        <f aca="false">(EPCHrsIn!U128+MH)/LinhrsIn!U128</f>
        <v>0.978577202910267</v>
      </c>
      <c r="V127" s="70" t="n">
        <f aca="false">(EPCHrsIn!V128+MH)/LinhrsIn!V128</f>
        <v>0.978785764131193</v>
      </c>
      <c r="W127" s="70" t="n">
        <v>0.984543010752688</v>
      </c>
      <c r="X127" s="70" t="n">
        <f aca="false">(EPCHrsIn!X128+MH)/LinhrsIn!X128</f>
        <v>0.997033841175677</v>
      </c>
      <c r="Y127" s="70" t="n">
        <f aca="false">IF(LinhrsIn!Y128&gt;4,(EPCHrsIn!Y128+MH)/LinhrsIn!Y128,0)</f>
        <v>0.998162024600594</v>
      </c>
      <c r="Z127" s="70" t="n">
        <f aca="false">IF(LinhrsIn!Z128&gt;4,(EPCHrsIn!Z128+MH)/LinhrsIn!Z128,0)</f>
        <v>0.899132624510353</v>
      </c>
      <c r="AA127" s="70" t="n">
        <f aca="false">IF(LinhrsIn!AA128&gt;4,(EPCHrsIn!AA128+MH)/LinhrsIn!AA128,0)</f>
        <v>0.960122273169376</v>
      </c>
      <c r="AB127" s="70" t="n">
        <f aca="false">IF(LinhrsIn!AB128&gt;4,(EPCHrsIn!AB128+MH)/LinhrsIn!AB128,0)</f>
        <v>1.00470683162991</v>
      </c>
      <c r="AC127" s="70" t="n">
        <f aca="false">IF(LinhrsIn!AC128&gt;4,(EPCHrsIn!AC128+MH)/LinhrsIn!AC128,0)</f>
        <v>0.953219518752521</v>
      </c>
      <c r="AD127" s="70" t="n">
        <f aca="false">IF(LinhrsIn!AD128&gt;4,(EPCHrsIn!AD128+MH)/LinhrsIn!AD128,0)</f>
        <v>0.951380552220888</v>
      </c>
      <c r="AE127" s="70" t="n">
        <f aca="false">IF(LinhrsIn!AE128&gt;4,(EPCHrsIn!AE128+MH)/LinhrsIn!AE128,0)</f>
        <v>0.961850151654142</v>
      </c>
      <c r="AF127" s="70"/>
      <c r="AG127" s="70"/>
      <c r="AH127" s="70"/>
      <c r="AI127" s="70"/>
      <c r="AJ127" s="70"/>
      <c r="AK127" s="70"/>
      <c r="AL127" s="70"/>
      <c r="AM127" s="70"/>
      <c r="AN127" s="70"/>
      <c r="AO127" s="70" t="n">
        <f aca="false">AVERAGE(Q127:AB127)</f>
        <v>0.977185157782694</v>
      </c>
      <c r="AP127" s="70" t="n">
        <f aca="false">AVERAGE(AC127:AN127)</f>
        <v>0.955483407542517</v>
      </c>
      <c r="AQ127" s="70" t="n">
        <f aca="false">AVERAGE(K127:M127)</f>
        <v>0.984946024211646</v>
      </c>
      <c r="AR127" s="70" t="n">
        <f aca="false">AVERAGE(N127:P127)</f>
        <v>0.918730641075353</v>
      </c>
      <c r="AS127" s="70" t="n">
        <f aca="false">AVERAGE(Q127:S127)</f>
        <v>0.977665688770981</v>
      </c>
      <c r="AT127" s="70" t="n">
        <f aca="false">AVERAGE(T127:V127)</f>
        <v>0.983174740413596</v>
      </c>
      <c r="AU127" s="70" t="n">
        <f aca="false">AVERAGE(W127:Y127)</f>
        <v>0.99324629217632</v>
      </c>
      <c r="AV127" s="70" t="n">
        <f aca="false">AVERAGE(Z127:AB127)</f>
        <v>0.954653909769879</v>
      </c>
      <c r="AW127" s="70" t="n">
        <f aca="false">AVERAGE(AC127:AE127)</f>
        <v>0.955483407542517</v>
      </c>
    </row>
    <row r="128" customFormat="false" ht="12.75" hidden="true" customHeight="false" outlineLevel="0" collapsed="false">
      <c r="A128" s="69" t="s">
        <v>12</v>
      </c>
      <c r="B128" s="69" t="n">
        <v>1</v>
      </c>
      <c r="C128" s="69" t="n">
        <v>119</v>
      </c>
      <c r="D128" s="70" t="n">
        <v>0.780560820505553</v>
      </c>
      <c r="E128" s="70" t="n">
        <v>0.950940860215054</v>
      </c>
      <c r="F128" s="70" t="n">
        <v>0.945641762452107</v>
      </c>
      <c r="G128" s="70" t="n">
        <v>0.902094768679288</v>
      </c>
      <c r="H128" s="70" t="n">
        <f aca="false">(EPCHrsIn!H129+MH)/LinhrsIn!H129</f>
        <v>0.988614800759013</v>
      </c>
      <c r="I128" s="70" t="n">
        <f aca="false">(EPCHrsIn!I129+MH)/LinhrsIn!I129</f>
        <v>0.840227206524905</v>
      </c>
      <c r="J128" s="70" t="n">
        <f aca="false">(EPCHrsIn!J129+MH)/LinhrsIn!J129</f>
        <v>0.915304606240713</v>
      </c>
      <c r="K128" s="70" t="n">
        <f aca="false">(EPCHrsIn!K129+MH)/LinhrsIn!K129</f>
        <v>0.927287581699346</v>
      </c>
      <c r="L128" s="70" t="n">
        <f aca="false">(EPCHrsIn!L129+MH)/LinhrsIn!L129</f>
        <v>0.83974712020599</v>
      </c>
      <c r="M128" s="70" t="n">
        <f aca="false">(EPCHrsIn!M129+MH)/LinhrsIn!M129</f>
        <v>0.942503132395935</v>
      </c>
      <c r="N128" s="70" t="n">
        <f aca="false">(EPCHrsIn!N129+MH)/LinhrsIn!N129</f>
        <v>0.997432085416948</v>
      </c>
      <c r="O128" s="70" t="n">
        <f aca="false">(EPCHrsIn!O129+MH)/LinhrsIn!O129</f>
        <v>0.994405594405594</v>
      </c>
      <c r="P128" s="70" t="n">
        <f aca="false">(EPCHrsIn!P129+MH)/LinhrsIn!P129</f>
        <v>0.786652835408022</v>
      </c>
      <c r="Q128" s="70" t="n">
        <f aca="false">(EPCHrsIn!Q129+MH)/LinhrsIn!Q129</f>
        <v>0.978196500672948</v>
      </c>
      <c r="R128" s="70" t="n">
        <f aca="false">(EPCHrsIn!R129+MH)/LinhrsIn!R129</f>
        <v>0.923997606223818</v>
      </c>
      <c r="S128" s="70" t="n">
        <f aca="false">(EPCHrsIn!S129+MH)/LinhrsIn!S129</f>
        <v>0.988156123822342</v>
      </c>
      <c r="T128" s="70" t="n">
        <f aca="false">(EPCHrsIn!T129+MH)/LinhrsIn!T129</f>
        <v>0.97824219868308</v>
      </c>
      <c r="U128" s="70" t="n">
        <f aca="false">(EPCHrsIn!U129+MH)/LinhrsIn!U129</f>
        <v>0.990355881553926</v>
      </c>
      <c r="V128" s="70" t="n">
        <f aca="false">(EPCHrsIn!V129+MH)/LinhrsIn!V129</f>
        <v>0.944886284358867</v>
      </c>
      <c r="W128" s="70" t="n">
        <v>0.878494623655914</v>
      </c>
      <c r="X128" s="70" t="n">
        <f aca="false">(EPCHrsIn!X129+MH)/LinhrsIn!X129</f>
        <v>1.00363391655451</v>
      </c>
      <c r="Y128" s="70" t="n">
        <f aca="false">IF(LinhrsIn!Y129&gt;4,(EPCHrsIn!Y129+MH)/LinhrsIn!Y129,0)</f>
        <v>0.91660777385159</v>
      </c>
      <c r="Z128" s="70" t="n">
        <f aca="false">IF(LinhrsIn!Z129&gt;4,(EPCHrsIn!Z129+MH)/LinhrsIn!Z129,0)</f>
        <v>0.998519913885899</v>
      </c>
      <c r="AA128" s="70" t="n">
        <f aca="false">IF(LinhrsIn!AA129&gt;4,(EPCHrsIn!AA129+MH)/LinhrsIn!AA129,0)</f>
        <v>1.00513888888889</v>
      </c>
      <c r="AB128" s="70" t="n">
        <f aca="false">IF(LinhrsIn!AB129&gt;4,(EPCHrsIn!AB129+MH)/LinhrsIn!AB129,0)</f>
        <v>1.00416722677779</v>
      </c>
      <c r="AC128" s="70" t="n">
        <f aca="false">IF(LinhrsIn!AC129&gt;4,(EPCHrsIn!AC129+MH)/LinhrsIn!AC129,0)</f>
        <v>0.96679661244791</v>
      </c>
      <c r="AD128" s="70" t="n">
        <f aca="false">IF(LinhrsIn!AD129&gt;4,(EPCHrsIn!AD129+MH)/LinhrsIn!AD129,0)</f>
        <v>0.973423423423423</v>
      </c>
      <c r="AE128" s="70" t="n">
        <f aca="false">IF(LinhrsIn!AE129&gt;4,(EPCHrsIn!AE129+MH)/LinhrsIn!AE129,0)</f>
        <v>0.98481474762332</v>
      </c>
      <c r="AF128" s="70"/>
      <c r="AG128" s="70"/>
      <c r="AH128" s="70"/>
      <c r="AI128" s="70"/>
      <c r="AJ128" s="70"/>
      <c r="AK128" s="70"/>
      <c r="AL128" s="70"/>
      <c r="AM128" s="70"/>
      <c r="AN128" s="70"/>
      <c r="AO128" s="70" t="n">
        <f aca="false">AVERAGE(Q128:AB128)</f>
        <v>0.967533078244131</v>
      </c>
      <c r="AP128" s="70" t="n">
        <f aca="false">AVERAGE(AC128:AN128)</f>
        <v>0.975011594498218</v>
      </c>
      <c r="AQ128" s="70" t="n">
        <f aca="false">AVERAGE(K128:M128)</f>
        <v>0.903179278100424</v>
      </c>
      <c r="AR128" s="70" t="n">
        <f aca="false">AVERAGE(N128:P128)</f>
        <v>0.926163505076855</v>
      </c>
      <c r="AS128" s="70" t="n">
        <f aca="false">AVERAGE(Q128:S128)</f>
        <v>0.963450076906369</v>
      </c>
      <c r="AT128" s="70" t="n">
        <f aca="false">AVERAGE(T128:V128)</f>
        <v>0.971161454865291</v>
      </c>
      <c r="AU128" s="70" t="n">
        <f aca="false">AVERAGE(W128:Y128)</f>
        <v>0.932912104687338</v>
      </c>
      <c r="AV128" s="70" t="n">
        <f aca="false">AVERAGE(Z128:AB128)</f>
        <v>1.00260867651753</v>
      </c>
      <c r="AW128" s="70" t="n">
        <f aca="false">AVERAGE(AC128:AE128)</f>
        <v>0.975011594498218</v>
      </c>
    </row>
    <row r="129" customFormat="false" ht="12.75" hidden="true" customHeight="false" outlineLevel="0" collapsed="false">
      <c r="A129" s="69" t="s">
        <v>12</v>
      </c>
      <c r="B129" s="69" t="n">
        <v>1</v>
      </c>
      <c r="C129" s="69" t="n">
        <v>120</v>
      </c>
      <c r="D129" s="70" t="n">
        <v>0.770912676621851</v>
      </c>
      <c r="E129" s="70" t="n">
        <v>0.779569892473118</v>
      </c>
      <c r="F129" s="70" t="n">
        <v>1.00335249042146</v>
      </c>
      <c r="G129" s="70" t="n">
        <v>0.870405635836352</v>
      </c>
      <c r="H129" s="70" t="n">
        <f aca="false">(EPCHrsIn!H130+MH)/LinhrsIn!H130</f>
        <v>0.973929236499069</v>
      </c>
      <c r="I129" s="70" t="n">
        <f aca="false">(EPCHrsIn!I130+MH)/LinhrsIn!I130</f>
        <v>0.949598449183052</v>
      </c>
      <c r="J129" s="70" t="n">
        <f aca="false">(EPCHrsIn!J130+MH)/LinhrsIn!J130</f>
        <v>0.990310629809063</v>
      </c>
      <c r="K129" s="70" t="n">
        <f aca="false">(EPCHrsIn!K130+MH)/LinhrsIn!K130</f>
        <v>0.991512865418295</v>
      </c>
      <c r="L129" s="70" t="n">
        <f aca="false">(EPCHrsIn!L130+MH)/LinhrsIn!L130</f>
        <v>0.99789831898319</v>
      </c>
      <c r="M129" s="70" t="n">
        <f aca="false">(EPCHrsIn!M130+MH)/LinhrsIn!M130</f>
        <v>1.00337742752603</v>
      </c>
      <c r="N129" s="70" t="n">
        <f aca="false">(EPCHrsIn!N130+MH)/LinhrsIn!N130</f>
        <v>0.993763557483731</v>
      </c>
      <c r="O129" s="70" t="n">
        <f aca="false">(EPCHrsIn!O130+MH)/LinhrsIn!O130</f>
        <v>0.893427817146033</v>
      </c>
      <c r="P129" s="70" t="n">
        <f aca="false">(EPCHrsIn!P130+MH)/LinhrsIn!P130</f>
        <v>0.787563822027717</v>
      </c>
      <c r="Q129" s="70" t="n">
        <f aca="false">(EPCHrsIn!Q130+MH)/LinhrsIn!Q130</f>
        <v>0.553954841390774</v>
      </c>
      <c r="R129" s="70" t="n">
        <f aca="false">(EPCHrsIn!R130+MH)/LinhrsIn!R130</f>
        <v>0.783654564470342</v>
      </c>
      <c r="S129" s="70" t="n">
        <f aca="false">(EPCHrsIn!S130+MH)/LinhrsIn!S130</f>
        <v>0.947713310580205</v>
      </c>
      <c r="T129" s="70" t="n">
        <f aca="false">(EPCHrsIn!T130+MH)/LinhrsIn!T130</f>
        <v>0.926849775784753</v>
      </c>
      <c r="U129" s="70" t="n">
        <f aca="false">(EPCHrsIn!U130+MH)/LinhrsIn!U130</f>
        <v>1.00269978401728</v>
      </c>
      <c r="V129" s="70" t="n">
        <f aca="false">(EPCHrsIn!V130+MH)/LinhrsIn!V130</f>
        <v>0.997070721160552</v>
      </c>
      <c r="W129" s="70" t="n">
        <v>0.943279569892473</v>
      </c>
      <c r="X129" s="70" t="n">
        <f aca="false">(EPCHrsIn!X130+MH)/LinhrsIn!X130</f>
        <v>1.00067294751009</v>
      </c>
      <c r="Y129" s="70" t="n">
        <f aca="false">IF(LinhrsIn!Y130&gt;4,(EPCHrsIn!Y130+MH)/LinhrsIn!Y130,0)</f>
        <v>0.997442818582185</v>
      </c>
      <c r="Z129" s="70" t="n">
        <f aca="false">IF(LinhrsIn!Z130&gt;4,(EPCHrsIn!Z130+MH)/LinhrsIn!Z130,0)</f>
        <v>0.959373734647051</v>
      </c>
      <c r="AA129" s="70" t="n">
        <f aca="false">IF(LinhrsIn!AA130&gt;4,(EPCHrsIn!AA130+MH)/LinhrsIn!AA130,0)</f>
        <v>0.977080150020836</v>
      </c>
      <c r="AB129" s="70" t="n">
        <f aca="false">IF(LinhrsIn!AB130&gt;4,(EPCHrsIn!AB130+MH)/LinhrsIn!AB130,0)</f>
        <v>0.829792955095456</v>
      </c>
      <c r="AC129" s="70" t="n">
        <f aca="false">IF(LinhrsIn!AC130&gt;4,(EPCHrsIn!AC130+MH)/LinhrsIn!AC130,0)</f>
        <v>0.989228490642251</v>
      </c>
      <c r="AD129" s="70" t="n">
        <f aca="false">IF(LinhrsIn!AD130&gt;4,(EPCHrsIn!AD130+MH)/LinhrsIn!AD130,0)</f>
        <v>0.989355322338831</v>
      </c>
      <c r="AE129" s="70" t="n">
        <f aca="false">IF(LinhrsIn!AE130&gt;4,(EPCHrsIn!AE130+MH)/LinhrsIn!AE130,0)</f>
        <v>0.986436733496128</v>
      </c>
      <c r="AF129" s="70"/>
      <c r="AG129" s="70"/>
      <c r="AH129" s="70"/>
      <c r="AI129" s="70"/>
      <c r="AJ129" s="70"/>
      <c r="AK129" s="70"/>
      <c r="AL129" s="70"/>
      <c r="AM129" s="70"/>
      <c r="AN129" s="70"/>
      <c r="AO129" s="70" t="n">
        <f aca="false">AVERAGE(Q129:AB129)</f>
        <v>0.909965431096</v>
      </c>
      <c r="AP129" s="70" t="n">
        <f aca="false">AVERAGE(AC129:AN129)</f>
        <v>0.98834018215907</v>
      </c>
      <c r="AQ129" s="70" t="n">
        <f aca="false">AVERAGE(K129:M129)</f>
        <v>0.99759620397584</v>
      </c>
      <c r="AR129" s="70" t="n">
        <f aca="false">AVERAGE(N129:P129)</f>
        <v>0.891585065552494</v>
      </c>
      <c r="AS129" s="70" t="n">
        <f aca="false">AVERAGE(Q129:S129)</f>
        <v>0.761774238813774</v>
      </c>
      <c r="AT129" s="70" t="n">
        <f aca="false">AVERAGE(T129:V129)</f>
        <v>0.975540093654195</v>
      </c>
      <c r="AU129" s="70" t="n">
        <f aca="false">AVERAGE(W129:Y129)</f>
        <v>0.980465111994918</v>
      </c>
      <c r="AV129" s="70" t="n">
        <f aca="false">AVERAGE(Z129:AB129)</f>
        <v>0.922082279921114</v>
      </c>
      <c r="AW129" s="70" t="n">
        <f aca="false">AVERAGE(AC129:AE129)</f>
        <v>0.98834018215907</v>
      </c>
    </row>
    <row r="130" customFormat="false" ht="12.75" hidden="true" customHeight="false" outlineLevel="0" collapsed="false">
      <c r="A130" s="69" t="s">
        <v>12</v>
      </c>
      <c r="B130" s="69" t="n">
        <v>1</v>
      </c>
      <c r="C130" s="69" t="n">
        <v>121</v>
      </c>
      <c r="D130" s="70" t="n">
        <v>0.242957268288074</v>
      </c>
      <c r="E130" s="70" t="n">
        <v>0.416890681003584</v>
      </c>
      <c r="F130" s="70" t="n">
        <v>0.981561302681992</v>
      </c>
      <c r="G130" s="70" t="n">
        <v>0.933074443324247</v>
      </c>
      <c r="H130" s="70" t="n">
        <f aca="false">(EPCHrsIn!H131+MH)/LinhrsIn!H131</f>
        <v>1.00028510334996</v>
      </c>
      <c r="I130" s="70" t="n">
        <f aca="false">(EPCHrsIn!I131+MH)/LinhrsIn!I131</f>
        <v>0.644241922120961</v>
      </c>
      <c r="J130" s="70" t="n">
        <f aca="false">(EPCHrsIn!J131+MH)/LinhrsIn!J131</f>
        <v>0.999143591207536</v>
      </c>
      <c r="K130" s="70" t="n">
        <f aca="false">(EPCHrsIn!K131+MH)/LinhrsIn!K131</f>
        <v>0.959459459459459</v>
      </c>
      <c r="L130" s="70" t="n">
        <f aca="false">(EPCHrsIn!L131+MH)/LinhrsIn!L131</f>
        <v>0.931272739651416</v>
      </c>
      <c r="M130" s="70" t="n">
        <f aca="false">(EPCHrsIn!M131+MH)/LinhrsIn!M131</f>
        <v>0.999303135888502</v>
      </c>
      <c r="N130" s="70" t="n">
        <f aca="false">(EPCHrsIn!N131+MH)/LinhrsIn!N131</f>
        <v>1.00459707950243</v>
      </c>
      <c r="O130" s="70" t="n">
        <f aca="false">(EPCHrsIn!O131+MH)/LinhrsIn!O131</f>
        <v>0.970118137595552</v>
      </c>
      <c r="P130" s="70" t="n">
        <f aca="false">(EPCHrsIn!P131+MH)/LinhrsIn!P131</f>
        <v>1.00601604278075</v>
      </c>
      <c r="Q130" s="70" t="n">
        <f aca="false">(EPCHrsIn!Q131+MH)/LinhrsIn!Q131</f>
        <v>1.00520663846404</v>
      </c>
      <c r="R130" s="70" t="n">
        <f aca="false">(EPCHrsIn!R131+MH)/LinhrsIn!R131</f>
        <v>0.994935200357515</v>
      </c>
      <c r="S130" s="70" t="n">
        <f aca="false">(EPCHrsIn!S131+MH)/LinhrsIn!S131</f>
        <v>0.996901522295568</v>
      </c>
      <c r="T130" s="70" t="n">
        <f aca="false">(EPCHrsIn!T131+MH)/LinhrsIn!T131</f>
        <v>0.98919904614953</v>
      </c>
      <c r="U130" s="70" t="n">
        <f aca="false">(EPCHrsIn!U131+MH)/LinhrsIn!U131</f>
        <v>0.996759821790198</v>
      </c>
      <c r="V130" s="70" t="n">
        <f aca="false">(EPCHrsIn!V131+MH)/LinhrsIn!V131</f>
        <v>0.809630146545708</v>
      </c>
      <c r="W130" s="70" t="n">
        <v>0.561559139784946</v>
      </c>
      <c r="X130" s="70" t="n">
        <f aca="false">(EPCHrsIn!X131+MH)/LinhrsIn!X131</f>
        <v>1.00403822856374</v>
      </c>
      <c r="Y130" s="70" t="n">
        <f aca="false">IF(LinhrsIn!Y131&gt;4,(EPCHrsIn!Y131+MH)/LinhrsIn!Y131,0)</f>
        <v>0.986285875865969</v>
      </c>
      <c r="Z130" s="70" t="n">
        <f aca="false">IF(LinhrsIn!Z131&gt;4,(EPCHrsIn!Z131+MH)/LinhrsIn!Z131,0)</f>
        <v>0.861600537995965</v>
      </c>
      <c r="AA130" s="70" t="n">
        <f aca="false">IF(LinhrsIn!AA131&gt;4,(EPCHrsIn!AA131+MH)/LinhrsIn!AA131,0)</f>
        <v>1.00430555555556</v>
      </c>
      <c r="AB130" s="70" t="n">
        <f aca="false">IF(LinhrsIn!AB131&gt;4,(EPCHrsIn!AB131+MH)/LinhrsIn!AB131,0)</f>
        <v>1.00470619873605</v>
      </c>
      <c r="AC130" s="70" t="n">
        <f aca="false">IF(LinhrsIn!AC131&gt;4,(EPCHrsIn!AC131+MH)/LinhrsIn!AC131,0)</f>
        <v>0.995419024521692</v>
      </c>
      <c r="AD130" s="70" t="n">
        <f aca="false">IF(LinhrsIn!AD131&gt;4,(EPCHrsIn!AD131+MH)/LinhrsIn!AD131,0)</f>
        <v>0.960872162485066</v>
      </c>
      <c r="AE130" s="70" t="n">
        <f aca="false">IF(LinhrsIn!AE131&gt;4,(EPCHrsIn!AE131+MH)/LinhrsIn!AE131,0)</f>
        <v>0.97579426653041</v>
      </c>
      <c r="AF130" s="70"/>
      <c r="AG130" s="70"/>
      <c r="AH130" s="70"/>
      <c r="AI130" s="70"/>
      <c r="AJ130" s="70"/>
      <c r="AK130" s="70"/>
      <c r="AL130" s="70"/>
      <c r="AM130" s="70"/>
      <c r="AN130" s="70"/>
      <c r="AO130" s="70" t="n">
        <f aca="false">AVERAGE(Q130:AB130)</f>
        <v>0.934593992675399</v>
      </c>
      <c r="AP130" s="70" t="n">
        <f aca="false">AVERAGE(AC130:AN130)</f>
        <v>0.977361817845723</v>
      </c>
      <c r="AQ130" s="70" t="n">
        <f aca="false">AVERAGE(K130:M130)</f>
        <v>0.963345111666459</v>
      </c>
      <c r="AR130" s="70" t="n">
        <f aca="false">AVERAGE(N130:P130)</f>
        <v>0.993577086626245</v>
      </c>
      <c r="AS130" s="70" t="n">
        <f aca="false">AVERAGE(Q130:S130)</f>
        <v>0.999014453705708</v>
      </c>
      <c r="AT130" s="70" t="n">
        <f aca="false">AVERAGE(T130:V130)</f>
        <v>0.931863004828479</v>
      </c>
      <c r="AU130" s="70" t="n">
        <f aca="false">AVERAGE(W130:Y130)</f>
        <v>0.850627748071551</v>
      </c>
      <c r="AV130" s="70" t="n">
        <f aca="false">AVERAGE(Z130:AB130)</f>
        <v>0.956870764095857</v>
      </c>
      <c r="AW130" s="70" t="n">
        <f aca="false">AVERAGE(AC130:AE130)</f>
        <v>0.977361817845723</v>
      </c>
    </row>
    <row r="131" customFormat="false" ht="12.75" hidden="true" customHeight="false" outlineLevel="0" collapsed="false">
      <c r="A131" s="69" t="s">
        <v>12</v>
      </c>
      <c r="B131" s="69" t="n">
        <v>1</v>
      </c>
      <c r="C131" s="69" t="n">
        <v>122</v>
      </c>
      <c r="D131" s="70" t="n">
        <v>0.859989725966733</v>
      </c>
      <c r="E131" s="70" t="n">
        <v>0.900313620071685</v>
      </c>
      <c r="F131" s="70" t="n">
        <v>0.94492337164751</v>
      </c>
      <c r="G131" s="70" t="n">
        <v>0.951047384339644</v>
      </c>
      <c r="H131" s="70" t="n">
        <f aca="false">(EPCHrsIn!H132+MH)/LinhrsIn!H132</f>
        <v>0.9565154159395</v>
      </c>
      <c r="I131" s="70" t="n">
        <f aca="false">(EPCHrsIn!I132+MH)/LinhrsIn!I132</f>
        <v>0.810026756794818</v>
      </c>
      <c r="J131" s="70" t="n">
        <f aca="false">(EPCHrsIn!J132+MH)/LinhrsIn!J132</f>
        <v>0.874206578188113</v>
      </c>
      <c r="K131" s="70" t="n">
        <f aca="false">(EPCHrsIn!K132+MH)/LinhrsIn!K132</f>
        <v>0.872855019591947</v>
      </c>
      <c r="L131" s="70" t="n">
        <f aca="false">(EPCHrsIn!L132+MH)/LinhrsIn!L132</f>
        <v>0.947269214790195</v>
      </c>
      <c r="M131" s="70" t="n">
        <f aca="false">(EPCHrsIn!M132+MH)/LinhrsIn!M132</f>
        <v>0.985306828003457</v>
      </c>
      <c r="N131" s="70" t="n">
        <f aca="false">(EPCHrsIn!N132+MH)/LinhrsIn!N132</f>
        <v>0.977869986168741</v>
      </c>
      <c r="O131" s="70" t="n">
        <f aca="false">(EPCHrsIn!O132+MH)/LinhrsIn!O132</f>
        <v>0.991229291382431</v>
      </c>
      <c r="P131" s="70" t="n">
        <f aca="false">(EPCHrsIn!P132+MH)/LinhrsIn!P132</f>
        <v>0.820900774102745</v>
      </c>
      <c r="Q131" s="70" t="n">
        <f aca="false">(EPCHrsIn!Q132+MH)/LinhrsIn!Q132</f>
        <v>0.845977669624964</v>
      </c>
      <c r="R131" s="70" t="n">
        <f aca="false">(EPCHrsIn!R132+MH)/LinhrsIn!R132</f>
        <v>0.277495517035266</v>
      </c>
      <c r="S131" s="70" t="n">
        <f aca="false">(EPCHrsIn!S132+MH)/LinhrsIn!S132</f>
        <v>0.710976282404854</v>
      </c>
      <c r="T131" s="70" t="n">
        <f aca="false">(EPCHrsIn!T132+MH)/LinhrsIn!T132</f>
        <v>0.913640824337586</v>
      </c>
      <c r="U131" s="70" t="n">
        <f aca="false">(EPCHrsIn!U132+MH)/LinhrsIn!U132</f>
        <v>0.985546400108064</v>
      </c>
      <c r="V131" s="70" t="n">
        <f aca="false">(EPCHrsIn!V132+MH)/LinhrsIn!V132</f>
        <v>0.995396847538011</v>
      </c>
      <c r="W131" s="70" t="n">
        <v>0.979704301075269</v>
      </c>
      <c r="X131" s="70" t="n">
        <f aca="false">(EPCHrsIn!X132+MH)/LinhrsIn!X132</f>
        <v>0.998518518518519</v>
      </c>
      <c r="Y131" s="70" t="n">
        <f aca="false">IF(LinhrsIn!Y132&gt;4,(EPCHrsIn!Y132+MH)/LinhrsIn!Y132,0)</f>
        <v>0.952161002969317</v>
      </c>
      <c r="Z131" s="70" t="n">
        <f aca="false">IF(LinhrsIn!Z132&gt;4,(EPCHrsIn!Z132+MH)/LinhrsIn!Z132,0)</f>
        <v>0.975740072202166</v>
      </c>
      <c r="AA131" s="70" t="n">
        <f aca="false">IF(LinhrsIn!AA132&gt;4,(EPCHrsIn!AA132+MH)/LinhrsIn!AA132,0)</f>
        <v>0.924578279659836</v>
      </c>
      <c r="AB131" s="70" t="n">
        <f aca="false">IF(LinhrsIn!AB132&gt;4,(EPCHrsIn!AB132+MH)/LinhrsIn!AB132,0)</f>
        <v>0.931062340110408</v>
      </c>
      <c r="AC131" s="70" t="n">
        <f aca="false">IF(LinhrsIn!AC132&gt;4,(EPCHrsIn!AC132+MH)/LinhrsIn!AC132,0)</f>
        <v>0.948666127728375</v>
      </c>
      <c r="AD131" s="70" t="n">
        <f aca="false">IF(LinhrsIn!AD132&gt;4,(EPCHrsIn!AD132+MH)/LinhrsIn!AD132,0)</f>
        <v>0.858254752282592</v>
      </c>
      <c r="AE131" s="70" t="n">
        <f aca="false">IF(LinhrsIn!AE132&gt;4,(EPCHrsIn!AE132+MH)/LinhrsIn!AE132,0)</f>
        <v>0.91757409593313</v>
      </c>
      <c r="AF131" s="70"/>
      <c r="AG131" s="70"/>
      <c r="AH131" s="70"/>
      <c r="AI131" s="70"/>
      <c r="AJ131" s="70"/>
      <c r="AK131" s="70"/>
      <c r="AL131" s="70"/>
      <c r="AM131" s="70"/>
      <c r="AN131" s="70"/>
      <c r="AO131" s="70" t="n">
        <f aca="false">AVERAGE(Q131:AB131)</f>
        <v>0.874233171298688</v>
      </c>
      <c r="AP131" s="70" t="n">
        <f aca="false">AVERAGE(AC131:AN131)</f>
        <v>0.908164991981366</v>
      </c>
      <c r="AQ131" s="70" t="n">
        <f aca="false">AVERAGE(K131:M131)</f>
        <v>0.935143687461867</v>
      </c>
      <c r="AR131" s="70" t="n">
        <f aca="false">AVERAGE(N131:P131)</f>
        <v>0.930000017217972</v>
      </c>
      <c r="AS131" s="70" t="n">
        <f aca="false">AVERAGE(Q131:S131)</f>
        <v>0.611483156355028</v>
      </c>
      <c r="AT131" s="70" t="n">
        <f aca="false">AVERAGE(T131:V131)</f>
        <v>0.964861357327887</v>
      </c>
      <c r="AU131" s="70" t="n">
        <f aca="false">AVERAGE(W131:Y131)</f>
        <v>0.976794607521035</v>
      </c>
      <c r="AV131" s="70" t="n">
        <f aca="false">AVERAGE(Z131:AB131)</f>
        <v>0.943793563990803</v>
      </c>
      <c r="AW131" s="70" t="n">
        <f aca="false">AVERAGE(AC131:AE131)</f>
        <v>0.908164991981366</v>
      </c>
    </row>
    <row r="132" customFormat="false" ht="12.75" hidden="true" customHeight="false" outlineLevel="0" collapsed="false">
      <c r="A132" s="69" t="s">
        <v>12</v>
      </c>
      <c r="B132" s="69" t="n">
        <v>1</v>
      </c>
      <c r="C132" s="69" t="n">
        <v>123</v>
      </c>
      <c r="D132" s="70" t="n">
        <v>0.788189585436853</v>
      </c>
      <c r="E132" s="70" t="n">
        <v>0.969982078853047</v>
      </c>
      <c r="F132" s="70" t="n">
        <v>0.984195402298851</v>
      </c>
      <c r="G132" s="70" t="n">
        <v>0.966182492563136</v>
      </c>
      <c r="H132" s="70" t="n">
        <f aca="false">(EPCHrsIn!H133+MH)/LinhrsIn!H133</f>
        <v>0.990454480695256</v>
      </c>
      <c r="I132" s="70" t="n">
        <f aca="false">(EPCHrsIn!I133+MH)/LinhrsIn!I133</f>
        <v>0.893892409329918</v>
      </c>
      <c r="J132" s="70" t="n">
        <f aca="false">(EPCHrsIn!J133+MH)/LinhrsIn!J133</f>
        <v>0.989590760017111</v>
      </c>
      <c r="K132" s="70" t="n">
        <f aca="false">(EPCHrsIn!K133+MH)/LinhrsIn!K133</f>
        <v>0.96242227629089</v>
      </c>
      <c r="L132" s="70" t="n">
        <f aca="false">(EPCHrsIn!L133+MH)/LinhrsIn!L133</f>
        <v>0.988917983651226</v>
      </c>
      <c r="M132" s="70" t="n">
        <f aca="false">(EPCHrsIn!M133+MH)/LinhrsIn!M133</f>
        <v>0.975473801560758</v>
      </c>
      <c r="N132" s="70" t="n">
        <f aca="false">(EPCHrsIn!N133+MH)/LinhrsIn!N133</f>
        <v>0.970624069310952</v>
      </c>
      <c r="O132" s="70" t="n">
        <f aca="false">(EPCHrsIn!O133+MH)/LinhrsIn!O133</f>
        <v>0.915924276169265</v>
      </c>
      <c r="P132" s="70" t="n">
        <f aca="false">(EPCHrsIn!P133+MH)/LinhrsIn!P133</f>
        <v>0.93433682373473</v>
      </c>
      <c r="Q132" s="70" t="n">
        <f aca="false">(EPCHrsIn!Q133+MH)/LinhrsIn!Q133</f>
        <v>0.786713286713287</v>
      </c>
      <c r="R132" s="70" t="n">
        <f aca="false">(EPCHrsIn!R133+MH)/LinhrsIn!R133</f>
        <v>0.99880436407114</v>
      </c>
      <c r="S132" s="70" t="n">
        <f aca="false">(EPCHrsIn!S133+MH)/LinhrsIn!S133</f>
        <v>0.993534482758621</v>
      </c>
      <c r="T132" s="70" t="n">
        <f aca="false">(EPCHrsIn!T133+MH)/LinhrsIn!T133</f>
        <v>0.984559236384054</v>
      </c>
      <c r="U132" s="70" t="n">
        <f aca="false">(EPCHrsIn!U133+MH)/LinhrsIn!U133</f>
        <v>1.00229419703104</v>
      </c>
      <c r="V132" s="70" t="n">
        <f aca="false">(EPCHrsIn!V133+MH)/LinhrsIn!V133</f>
        <v>0.99609211444522</v>
      </c>
      <c r="W132" s="70" t="n">
        <v>0.991935483870968</v>
      </c>
      <c r="X132" s="70" t="n">
        <f aca="false">(EPCHrsIn!X133+MH)/LinhrsIn!X133</f>
        <v>0.953516572352466</v>
      </c>
      <c r="Y132" s="70" t="n">
        <f aca="false">IF(LinhrsIn!Y133&gt;4,(EPCHrsIn!Y133+MH)/LinhrsIn!Y133,0)</f>
        <v>0.947443792066447</v>
      </c>
      <c r="Z132" s="70" t="n">
        <f aca="false">IF(LinhrsIn!Z133&gt;4,(EPCHrsIn!Z133+MH)/LinhrsIn!Z133,0)</f>
        <v>0.950300382304752</v>
      </c>
      <c r="AA132" s="70" t="n">
        <f aca="false">IF(LinhrsIn!AA133&gt;4,(EPCHrsIn!AA133+MH)/LinhrsIn!AA133,0)</f>
        <v>1.00430555555556</v>
      </c>
      <c r="AB132" s="70" t="n">
        <f aca="false">IF(LinhrsIn!AB133&gt;4,(EPCHrsIn!AB133+MH)/LinhrsIn!AB133,0)</f>
        <v>1.00416722677779</v>
      </c>
      <c r="AC132" s="70" t="n">
        <f aca="false">IF(LinhrsIn!AC133&gt;4,(EPCHrsIn!AC133+MH)/LinhrsIn!AC133,0)</f>
        <v>0.985478015328762</v>
      </c>
      <c r="AD132" s="70" t="n">
        <f aca="false">IF(LinhrsIn!AD133&gt;4,(EPCHrsIn!AD133+MH)/LinhrsIn!AD133,0)</f>
        <v>0.990291262135922</v>
      </c>
      <c r="AE132" s="70" t="n">
        <f aca="false">IF(LinhrsIn!AE133&gt;4,(EPCHrsIn!AE133+MH)/LinhrsIn!AE133,0)</f>
        <v>0.972059025199228</v>
      </c>
      <c r="AF132" s="70"/>
      <c r="AG132" s="70"/>
      <c r="AH132" s="70"/>
      <c r="AI132" s="70"/>
      <c r="AJ132" s="70"/>
      <c r="AK132" s="70"/>
      <c r="AL132" s="70"/>
      <c r="AM132" s="70"/>
      <c r="AN132" s="70"/>
      <c r="AO132" s="70" t="n">
        <f aca="false">AVERAGE(Q132:AB132)</f>
        <v>0.967805557860945</v>
      </c>
      <c r="AP132" s="70" t="n">
        <f aca="false">AVERAGE(AC132:AN132)</f>
        <v>0.982609434221304</v>
      </c>
      <c r="AQ132" s="70" t="n">
        <f aca="false">AVERAGE(K132:M132)</f>
        <v>0.975604687167625</v>
      </c>
      <c r="AR132" s="70" t="n">
        <f aca="false">AVERAGE(N132:P132)</f>
        <v>0.940295056404982</v>
      </c>
      <c r="AS132" s="70" t="n">
        <f aca="false">AVERAGE(Q132:S132)</f>
        <v>0.926350711181016</v>
      </c>
      <c r="AT132" s="70" t="n">
        <f aca="false">AVERAGE(T132:V132)</f>
        <v>0.994315182620104</v>
      </c>
      <c r="AU132" s="70" t="n">
        <f aca="false">AVERAGE(W132:Y132)</f>
        <v>0.964298616096627</v>
      </c>
      <c r="AV132" s="70" t="n">
        <f aca="false">AVERAGE(Z132:AB132)</f>
        <v>0.986257721546033</v>
      </c>
      <c r="AW132" s="70" t="n">
        <f aca="false">AVERAGE(AC132:AE132)</f>
        <v>0.982609434221304</v>
      </c>
    </row>
    <row r="133" customFormat="false" ht="12.75" hidden="true" customHeight="false" outlineLevel="0" collapsed="false">
      <c r="A133" s="69" t="s">
        <v>12</v>
      </c>
      <c r="B133" s="69" t="n">
        <v>1</v>
      </c>
      <c r="C133" s="69" t="n">
        <v>124</v>
      </c>
      <c r="D133" s="70" t="n">
        <v>0.979133084158504</v>
      </c>
      <c r="E133" s="70" t="n">
        <v>0.969534050179212</v>
      </c>
      <c r="F133" s="70" t="n">
        <v>1.00407088122605</v>
      </c>
      <c r="G133" s="70" t="n">
        <v>0.979662198324683</v>
      </c>
      <c r="H133" s="70" t="n">
        <f aca="false">(EPCHrsIn!H134+MH)/LinhrsIn!H134</f>
        <v>0.995051666424101</v>
      </c>
      <c r="I133" s="70" t="n">
        <f aca="false">(EPCHrsIn!I134+MH)/LinhrsIn!I134</f>
        <v>0.931514324693042</v>
      </c>
      <c r="J133" s="70" t="n">
        <f aca="false">(EPCHrsIn!J134+MH)/LinhrsIn!J134</f>
        <v>1.00250626566416</v>
      </c>
      <c r="K133" s="70" t="n">
        <f aca="false">(EPCHrsIn!K134+MH)/LinhrsIn!K134</f>
        <v>1.00215807930941</v>
      </c>
      <c r="L133" s="70" t="n">
        <f aca="false">(EPCHrsIn!L134+MH)/LinhrsIn!L134</f>
        <v>0.967808568329718</v>
      </c>
      <c r="M133" s="70" t="n">
        <f aca="false">(EPCHrsIn!M134+MH)/LinhrsIn!M134</f>
        <v>1.00306065664997</v>
      </c>
      <c r="N133" s="70" t="n">
        <f aca="false">(EPCHrsIn!N134+MH)/LinhrsIn!N134</f>
        <v>0.982275740765796</v>
      </c>
      <c r="O133" s="70" t="n">
        <f aca="false">(EPCHrsIn!O134+MH)/LinhrsIn!O134</f>
        <v>0.95638760342168</v>
      </c>
      <c r="P133" s="70" t="n">
        <f aca="false">(EPCHrsIn!P134+MH)/LinhrsIn!P134</f>
        <v>0.675501143549038</v>
      </c>
      <c r="Q133" s="70" t="n">
        <f aca="false">(EPCHrsIn!Q134+MH)/LinhrsIn!Q134</f>
        <v>0.358508346795907</v>
      </c>
      <c r="R133" s="70" t="n">
        <f aca="false">(EPCHrsIn!R134+MH)/LinhrsIn!R134</f>
        <v>0.572324227496641</v>
      </c>
      <c r="S133" s="70" t="n">
        <f aca="false">(EPCHrsIn!S134+MH)/LinhrsIn!S134</f>
        <v>0.997027428725848</v>
      </c>
      <c r="T133" s="70" t="n">
        <f aca="false">(EPCHrsIn!T134+MH)/LinhrsIn!T134</f>
        <v>0.896648831315122</v>
      </c>
      <c r="U133" s="70" t="n">
        <f aca="false">(EPCHrsIn!U134+MH)/LinhrsIn!U134</f>
        <v>0.415628849048857</v>
      </c>
      <c r="V133" s="70" t="n">
        <f aca="false">(EPCHrsIn!V134+MH)/LinhrsIn!V134</f>
        <v>0.00673242523876624</v>
      </c>
      <c r="W133" s="70" t="n">
        <v>0.000403225806451613</v>
      </c>
      <c r="X133" s="70" t="n">
        <f aca="false">(EPCHrsIn!X134+MH)/LinhrsIn!X134</f>
        <v>0.350249024094764</v>
      </c>
      <c r="Y133" s="70" t="n">
        <f aca="false">IF(LinhrsIn!Y134&gt;4,(EPCHrsIn!Y134+MH)/LinhrsIn!Y134,0)</f>
        <v>0.755310110450297</v>
      </c>
      <c r="Z133" s="70" t="n">
        <f aca="false">IF(LinhrsIn!Z134&gt;4,(EPCHrsIn!Z134+MH)/LinhrsIn!Z134,0)</f>
        <v>0.928898464853218</v>
      </c>
      <c r="AA133" s="70" t="n">
        <f aca="false">IF(LinhrsIn!AA134&gt;4,(EPCHrsIn!AA134+MH)/LinhrsIn!AA134,0)</f>
        <v>0.985555555555556</v>
      </c>
      <c r="AB133" s="70" t="n">
        <f aca="false">IF(LinhrsIn!AB134&gt;4,(EPCHrsIn!AB134+MH)/LinhrsIn!AB134,0)</f>
        <v>0.977649118082671</v>
      </c>
      <c r="AC133" s="70" t="n">
        <f aca="false">IF(LinhrsIn!AC134&gt;4,(EPCHrsIn!AC134+MH)/LinhrsIn!AC134,0)</f>
        <v>0.975262167249261</v>
      </c>
      <c r="AD133" s="70" t="n">
        <f aca="false">IF(LinhrsIn!AD134&gt;4,(EPCHrsIn!AD134+MH)/LinhrsIn!AD134,0)</f>
        <v>0.954036710938666</v>
      </c>
      <c r="AE133" s="70" t="n">
        <f aca="false">IF(LinhrsIn!AE134&gt;4,(EPCHrsIn!AE134+MH)/LinhrsIn!AE134,0)</f>
        <v>0.92076420726033</v>
      </c>
      <c r="AF133" s="70"/>
      <c r="AG133" s="70"/>
      <c r="AH133" s="70"/>
      <c r="AI133" s="70"/>
      <c r="AJ133" s="70"/>
      <c r="AK133" s="70"/>
      <c r="AL133" s="70"/>
      <c r="AM133" s="70"/>
      <c r="AN133" s="70"/>
      <c r="AO133" s="70" t="n">
        <f aca="false">AVERAGE(Q133:AB133)</f>
        <v>0.603744633955342</v>
      </c>
      <c r="AP133" s="70" t="n">
        <f aca="false">AVERAGE(AC133:AN133)</f>
        <v>0.950021028482752</v>
      </c>
      <c r="AQ133" s="70" t="n">
        <f aca="false">AVERAGE(K133:M133)</f>
        <v>0.991009101429702</v>
      </c>
      <c r="AR133" s="70" t="n">
        <f aca="false">AVERAGE(N133:P133)</f>
        <v>0.871388162578838</v>
      </c>
      <c r="AS133" s="70" t="n">
        <f aca="false">AVERAGE(Q133:S133)</f>
        <v>0.642620001006132</v>
      </c>
      <c r="AT133" s="70" t="n">
        <f aca="false">AVERAGE(T133:V133)</f>
        <v>0.439670035200915</v>
      </c>
      <c r="AU133" s="70" t="n">
        <f aca="false">AVERAGE(W133:Y133)</f>
        <v>0.368654120117171</v>
      </c>
      <c r="AV133" s="70" t="n">
        <f aca="false">AVERAGE(Z133:AB133)</f>
        <v>0.964034379497149</v>
      </c>
      <c r="AW133" s="70" t="n">
        <f aca="false">AVERAGE(AC133:AE133)</f>
        <v>0.950021028482752</v>
      </c>
    </row>
    <row r="134" customFormat="false" ht="12.75" hidden="true" customHeight="false" outlineLevel="0" collapsed="false">
      <c r="A134" s="69" t="s">
        <v>12</v>
      </c>
      <c r="B134" s="69" t="n">
        <v>1</v>
      </c>
      <c r="C134" s="69" t="n">
        <v>125</v>
      </c>
      <c r="D134" s="70" t="n">
        <v>0.786843332801918</v>
      </c>
      <c r="E134" s="70" t="n">
        <v>0.978046594982079</v>
      </c>
      <c r="F134" s="70" t="n">
        <v>0.96264367816092</v>
      </c>
      <c r="G134" s="70" t="n">
        <v>0.824763825099884</v>
      </c>
      <c r="H134" s="70" t="n">
        <f aca="false">(EPCHrsIn!H135+MH)/LinhrsIn!H135</f>
        <v>0.729961549837326</v>
      </c>
      <c r="I134" s="70" t="n">
        <f aca="false">(EPCHrsIn!I135+MH)/LinhrsIn!I135</f>
        <v>0.874225693509292</v>
      </c>
      <c r="J134" s="70" t="n">
        <f aca="false">(EPCHrsIn!J135+MH)/LinhrsIn!J135</f>
        <v>0.864042434394193</v>
      </c>
      <c r="K134" s="70" t="n">
        <f aca="false">(EPCHrsIn!K135+MH)/LinhrsIn!K135</f>
        <v>0.989779451317913</v>
      </c>
      <c r="L134" s="70" t="n">
        <f aca="false">(EPCHrsIn!L135+MH)/LinhrsIn!L135</f>
        <v>0.986019426708328</v>
      </c>
      <c r="M134" s="70" t="n">
        <f aca="false">(EPCHrsIn!M135+MH)/LinhrsIn!M135</f>
        <v>0.969536792321603</v>
      </c>
      <c r="N134" s="70" t="n">
        <f aca="false">(EPCHrsIn!N135+MH)/LinhrsIn!N135</f>
        <v>0.949615020937458</v>
      </c>
      <c r="O134" s="70" t="n">
        <f aca="false">(EPCHrsIn!O135+MH)/LinhrsIn!O135</f>
        <v>0.920833333333333</v>
      </c>
      <c r="P134" s="70" t="n">
        <f aca="false">(EPCHrsIn!P135+MH)/LinhrsIn!P135</f>
        <v>0.790913992990024</v>
      </c>
      <c r="Q134" s="70" t="n">
        <f aca="false">(EPCHrsIn!Q135+MH)/LinhrsIn!Q135</f>
        <v>0.879757901815736</v>
      </c>
      <c r="R134" s="70" t="n">
        <f aca="false">(EPCHrsIn!R135+MH)/LinhrsIn!R135</f>
        <v>0.978205702343633</v>
      </c>
      <c r="S134" s="70" t="n">
        <f aca="false">(EPCHrsIn!S135+MH)/LinhrsIn!S135</f>
        <v>0.911978465679677</v>
      </c>
      <c r="T134" s="70" t="n">
        <f aca="false">(EPCHrsIn!T135+MH)/LinhrsIn!T135</f>
        <v>0.980529485922398</v>
      </c>
      <c r="U134" s="70" t="n">
        <f aca="false">(EPCHrsIn!U135+MH)/LinhrsIn!U135</f>
        <v>0.99608636977058</v>
      </c>
      <c r="V134" s="70" t="n">
        <f aca="false">(EPCHrsIn!V135+MH)/LinhrsIn!V135</f>
        <v>0.975738984941439</v>
      </c>
      <c r="W134" s="70" t="n">
        <v>0.956182795698925</v>
      </c>
      <c r="X134" s="70" t="n">
        <f aca="false">(EPCHrsIn!X135+MH)/LinhrsIn!X135</f>
        <v>0.981157469717362</v>
      </c>
      <c r="Y134" s="70" t="n">
        <f aca="false">IF(LinhrsIn!Y135&gt;4,(EPCHrsIn!Y135+MH)/LinhrsIn!Y135,0)</f>
        <v>0.848364717542121</v>
      </c>
      <c r="Z134" s="70" t="n">
        <f aca="false">IF(LinhrsIn!Z135&gt;4,(EPCHrsIn!Z135+MH)/LinhrsIn!Z135,0)</f>
        <v>0.942284407372528</v>
      </c>
      <c r="AA134" s="70" t="n">
        <f aca="false">IF(LinhrsIn!AA135&gt;4,(EPCHrsIn!AA135+MH)/LinhrsIn!AA135,0)</f>
        <v>0.963873836320689</v>
      </c>
      <c r="AB134" s="70" t="n">
        <f aca="false">IF(LinhrsIn!AB135&gt;4,(EPCHrsIn!AB135+MH)/LinhrsIn!AB135,0)</f>
        <v>0.977541689080151</v>
      </c>
      <c r="AC134" s="70" t="n">
        <f aca="false">IF(LinhrsIn!AC135&gt;4,(EPCHrsIn!AC135+MH)/LinhrsIn!AC135,0)</f>
        <v>0.943264318365152</v>
      </c>
      <c r="AD134" s="70" t="n">
        <f aca="false">IF(LinhrsIn!AD135&gt;4,(EPCHrsIn!AD135+MH)/LinhrsIn!AD135,0)</f>
        <v>0.930499627143922</v>
      </c>
      <c r="AE134" s="70" t="n">
        <f aca="false">IF(LinhrsIn!AE135&gt;4,(EPCHrsIn!AE135+MH)/LinhrsIn!AE135,0)</f>
        <v>0.942537060225391</v>
      </c>
      <c r="AF134" s="70"/>
      <c r="AG134" s="70"/>
      <c r="AH134" s="70"/>
      <c r="AI134" s="70"/>
      <c r="AJ134" s="70"/>
      <c r="AK134" s="70"/>
      <c r="AL134" s="70"/>
      <c r="AM134" s="70"/>
      <c r="AN134" s="70"/>
      <c r="AO134" s="70" t="n">
        <f aca="false">AVERAGE(Q134:AB134)</f>
        <v>0.949308485517103</v>
      </c>
      <c r="AP134" s="70" t="n">
        <f aca="false">AVERAGE(AC134:AN134)</f>
        <v>0.938767001911488</v>
      </c>
      <c r="AQ134" s="70" t="n">
        <f aca="false">AVERAGE(K134:M134)</f>
        <v>0.981778556782614</v>
      </c>
      <c r="AR134" s="70" t="n">
        <f aca="false">AVERAGE(N134:P134)</f>
        <v>0.887120782420272</v>
      </c>
      <c r="AS134" s="70" t="n">
        <f aca="false">AVERAGE(Q134:S134)</f>
        <v>0.923314023279682</v>
      </c>
      <c r="AT134" s="70" t="n">
        <f aca="false">AVERAGE(T134:V134)</f>
        <v>0.984118280211472</v>
      </c>
      <c r="AU134" s="70" t="n">
        <f aca="false">AVERAGE(W134:Y134)</f>
        <v>0.928568327652803</v>
      </c>
      <c r="AV134" s="70" t="n">
        <f aca="false">AVERAGE(Z134:AB134)</f>
        <v>0.961233310924456</v>
      </c>
      <c r="AW134" s="70" t="n">
        <f aca="false">AVERAGE(AC134:AE134)</f>
        <v>0.938767001911488</v>
      </c>
    </row>
    <row r="135" customFormat="false" ht="12.75" hidden="true" customHeight="false" outlineLevel="0" collapsed="false">
      <c r="A135" s="69" t="s">
        <v>12</v>
      </c>
      <c r="B135" s="69" t="n">
        <v>1</v>
      </c>
      <c r="C135" s="69" t="n">
        <v>126</v>
      </c>
      <c r="D135" s="70" t="n">
        <v>0.749372634462887</v>
      </c>
      <c r="E135" s="70" t="n">
        <v>0.855510752688172</v>
      </c>
      <c r="F135" s="70" t="n">
        <v>0.900383141762452</v>
      </c>
      <c r="G135" s="70" t="n">
        <v>0.932364985126271</v>
      </c>
      <c r="H135" s="70" t="n">
        <f aca="false">(EPCHrsIn!H136+MH)/LinhrsIn!H136</f>
        <v>1.00142531356899</v>
      </c>
      <c r="I135" s="70" t="n">
        <f aca="false">(EPCHrsIn!I136+MH)/LinhrsIn!I136</f>
        <v>0.908194025760482</v>
      </c>
      <c r="J135" s="70" t="n">
        <f aca="false">(EPCHrsIn!J136+MH)/LinhrsIn!J136</f>
        <v>0.966183574879227</v>
      </c>
      <c r="K135" s="70" t="n">
        <f aca="false">(EPCHrsIn!K136+MH)/LinhrsIn!K136</f>
        <v>0.99210669569951</v>
      </c>
      <c r="L135" s="70" t="n">
        <f aca="false">(EPCHrsIn!L136+MH)/LinhrsIn!L136</f>
        <v>0.901182312185844</v>
      </c>
      <c r="M135" s="70" t="n">
        <f aca="false">(EPCHrsIn!M136+MH)/LinhrsIn!M136</f>
        <v>0.914651098137337</v>
      </c>
      <c r="N135" s="70" t="n">
        <f aca="false">(EPCHrsIn!N136+MH)/LinhrsIn!N136</f>
        <v>0.944700460829493</v>
      </c>
      <c r="O135" s="70" t="n">
        <f aca="false">(EPCHrsIn!O136+MH)/LinhrsIn!O136</f>
        <v>0.721033620450125</v>
      </c>
      <c r="P135" s="70" t="n">
        <f aca="false">(EPCHrsIn!P136+MH)/LinhrsIn!P136</f>
        <v>0.254738540126361</v>
      </c>
      <c r="Q135" s="70" t="n">
        <f aca="false">(EPCHrsIn!Q136+MH)/LinhrsIn!Q136</f>
        <v>0.00813148788927336</v>
      </c>
      <c r="R135" s="70" t="n">
        <f aca="false">(EPCHrsIn!R136+MH)/LinhrsIn!R136</f>
        <v>0.0595238095238095</v>
      </c>
      <c r="S135" s="70" t="n">
        <f aca="false">(EPCHrsIn!S136+MH)/LinhrsIn!S136</f>
        <v>0.357610474631751</v>
      </c>
      <c r="T135" s="70" t="n">
        <f aca="false">(EPCHrsIn!T136+MH)/LinhrsIn!T136</f>
        <v>0.977603583426652</v>
      </c>
      <c r="U135" s="70" t="n">
        <f aca="false">(EPCHrsIn!U136+MH)/LinhrsIn!U136</f>
        <v>0.965217391304348</v>
      </c>
      <c r="V135" s="70" t="n">
        <f aca="false">(EPCHrsIn!V136+MH)/LinhrsIn!V136</f>
        <v>0.978242677824268</v>
      </c>
      <c r="W135" s="70" t="n">
        <v>0.989247311827957</v>
      </c>
      <c r="X135" s="70" t="n">
        <f aca="false">(EPCHrsIn!X136+MH)/LinhrsIn!X136</f>
        <v>1.00309555854643</v>
      </c>
      <c r="Y135" s="70" t="n">
        <f aca="false">IF(LinhrsIn!Y136&gt;4,(EPCHrsIn!Y136+MH)/LinhrsIn!Y136,0)</f>
        <v>1.00424028268551</v>
      </c>
      <c r="Z135" s="70" t="n">
        <f aca="false">IF(LinhrsIn!Z136&gt;4,(EPCHrsIn!Z136+MH)/LinhrsIn!Z136,0)</f>
        <v>0.976059179556153</v>
      </c>
      <c r="AA135" s="70" t="n">
        <f aca="false">IF(LinhrsIn!AA136&gt;4,(EPCHrsIn!AA136+MH)/LinhrsIn!AA136,0)</f>
        <v>0.996805555555556</v>
      </c>
      <c r="AB135" s="70" t="n">
        <f aca="false">IF(LinhrsIn!AB136&gt;4,(EPCHrsIn!AB136+MH)/LinhrsIn!AB136,0)</f>
        <v>0.871570736955352</v>
      </c>
      <c r="AC135" s="70" t="n">
        <f aca="false">IF(LinhrsIn!AC136&gt;4,(EPCHrsIn!AC136+MH)/LinhrsIn!AC136,0)</f>
        <v>0.946759881688626</v>
      </c>
      <c r="AD135" s="70" t="n">
        <f aca="false">IF(LinhrsIn!AD136&gt;4,(EPCHrsIn!AD136+MH)/LinhrsIn!AD136,0)</f>
        <v>0.982097568253021</v>
      </c>
      <c r="AE135" s="70" t="n">
        <f aca="false">IF(LinhrsIn!AE136&gt;4,(EPCHrsIn!AE136+MH)/LinhrsIn!AE136,0)</f>
        <v>0.902635292995821</v>
      </c>
      <c r="AF135" s="70"/>
      <c r="AG135" s="70"/>
      <c r="AH135" s="70"/>
      <c r="AI135" s="70"/>
      <c r="AJ135" s="70"/>
      <c r="AK135" s="70"/>
      <c r="AL135" s="70"/>
      <c r="AM135" s="70"/>
      <c r="AN135" s="70"/>
      <c r="AO135" s="70" t="n">
        <f aca="false">AVERAGE(Q135:AB135)</f>
        <v>0.765612337477255</v>
      </c>
      <c r="AP135" s="70" t="n">
        <f aca="false">AVERAGE(AC135:AN135)</f>
        <v>0.943830914312489</v>
      </c>
      <c r="AQ135" s="70" t="n">
        <f aca="false">AVERAGE(K135:M135)</f>
        <v>0.935980035340897</v>
      </c>
      <c r="AR135" s="70" t="n">
        <f aca="false">AVERAGE(N135:P135)</f>
        <v>0.64015754046866</v>
      </c>
      <c r="AS135" s="70" t="n">
        <f aca="false">AVERAGE(Q135:S135)</f>
        <v>0.141755257348278</v>
      </c>
      <c r="AT135" s="70" t="n">
        <f aca="false">AVERAGE(T135:V135)</f>
        <v>0.973687884185089</v>
      </c>
      <c r="AU135" s="70" t="n">
        <f aca="false">AVERAGE(W135:Y135)</f>
        <v>0.998861051019968</v>
      </c>
      <c r="AV135" s="70" t="n">
        <f aca="false">AVERAGE(Z135:AB135)</f>
        <v>0.948145157355687</v>
      </c>
      <c r="AW135" s="70" t="n">
        <f aca="false">AVERAGE(AC135:AE135)</f>
        <v>0.943830914312489</v>
      </c>
    </row>
    <row r="136" customFormat="false" ht="12.75" hidden="true" customHeight="false" outlineLevel="0" collapsed="false">
      <c r="A136" s="69" t="s">
        <v>12</v>
      </c>
      <c r="B136" s="69" t="n">
        <v>1</v>
      </c>
      <c r="C136" s="69" t="n">
        <v>127</v>
      </c>
      <c r="D136" s="70" t="n">
        <v>0.991698108751233</v>
      </c>
      <c r="E136" s="70" t="n">
        <v>0.811827956989247</v>
      </c>
      <c r="F136" s="70" t="n">
        <v>0.969109195402299</v>
      </c>
      <c r="G136" s="70" t="n">
        <v>0.994324334416191</v>
      </c>
      <c r="H136" s="70" t="n">
        <f aca="false">(EPCHrsIn!H137+MH)/LinhrsIn!H137</f>
        <v>1.0015923566879</v>
      </c>
      <c r="I136" s="70" t="n">
        <f aca="false">(EPCHrsIn!I137+MH)/LinhrsIn!I137</f>
        <v>0.9375</v>
      </c>
      <c r="J136" s="70" t="n">
        <f aca="false">(EPCHrsIn!J137+MH)/LinhrsIn!J137</f>
        <v>1.00209937018894</v>
      </c>
      <c r="K136" s="70" t="n">
        <f aca="false">(EPCHrsIn!K137+MH)/LinhrsIn!K137</f>
        <v>0.990820734341253</v>
      </c>
      <c r="L136" s="70" t="n">
        <f aca="false">(EPCHrsIn!L137+MH)/LinhrsIn!L137</f>
        <v>1.001371875</v>
      </c>
      <c r="M136" s="70" t="n">
        <f aca="false">(EPCHrsIn!M137+MH)/LinhrsIn!M137</f>
        <v>1.00389321468298</v>
      </c>
      <c r="N136" s="70" t="n">
        <f aca="false">(EPCHrsIn!N137+MH)/LinhrsIn!N137</f>
        <v>1.00391838940684</v>
      </c>
      <c r="O136" s="70" t="n">
        <f aca="false">(EPCHrsIn!O137+MH)/LinhrsIn!O137</f>
        <v>0.978835978835979</v>
      </c>
      <c r="P136" s="70" t="n">
        <f aca="false">(EPCHrsIn!P137+MH)/LinhrsIn!P137</f>
        <v>0.866648560564911</v>
      </c>
      <c r="Q136" s="70" t="n">
        <f aca="false">(EPCHrsIn!Q137+MH)/LinhrsIn!Q137</f>
        <v>0.957564327091472</v>
      </c>
      <c r="R136" s="70" t="n">
        <f aca="false">(EPCHrsIn!R137+MH)/LinhrsIn!R137</f>
        <v>1.00089632506722</v>
      </c>
      <c r="S136" s="70" t="n">
        <f aca="false">(EPCHrsIn!S137+MH)/LinhrsIn!S137</f>
        <v>0.983962264150944</v>
      </c>
      <c r="T136" s="70" t="n">
        <f aca="false">(EPCHrsIn!T137+MH)/LinhrsIn!T137</f>
        <v>0.99020019599608</v>
      </c>
      <c r="U136" s="70" t="n">
        <f aca="false">(EPCHrsIn!U137+MH)/LinhrsIn!U137</f>
        <v>1.00499460043197</v>
      </c>
      <c r="V136" s="70" t="n">
        <f aca="false">(EPCHrsIn!V137+MH)/LinhrsIn!V137</f>
        <v>0.996931659693166</v>
      </c>
      <c r="W136" s="70" t="n">
        <v>0.996639784946237</v>
      </c>
      <c r="X136" s="70" t="n">
        <f aca="false">(EPCHrsIn!X137+MH)/LinhrsIn!X137</f>
        <v>0.990929388780352</v>
      </c>
      <c r="Y136" s="70" t="n">
        <f aca="false">IF(LinhrsIn!Y137&gt;4,(EPCHrsIn!Y137+MH)/LinhrsIn!Y137,0)</f>
        <v>1.00381625441696</v>
      </c>
      <c r="Z136" s="70" t="n">
        <f aca="false">IF(LinhrsIn!Z137&gt;4,(EPCHrsIn!Z137+MH)/LinhrsIn!Z137,0)</f>
        <v>0.917567567567568</v>
      </c>
      <c r="AA136" s="70" t="n">
        <f aca="false">IF(LinhrsIn!AA137&gt;4,(EPCHrsIn!AA137+MH)/LinhrsIn!AA137,0)</f>
        <v>0.950796757058988</v>
      </c>
      <c r="AB136" s="70" t="n">
        <f aca="false">IF(LinhrsIn!AB137&gt;4,(EPCHrsIn!AB137+MH)/LinhrsIn!AB137,0)</f>
        <v>0.836906263135771</v>
      </c>
      <c r="AC136" s="70" t="n">
        <f aca="false">IF(LinhrsIn!AC137&gt;4,(EPCHrsIn!AC137+MH)/LinhrsIn!AC137,0)</f>
        <v>0.930607853684777</v>
      </c>
      <c r="AD136" s="70" t="n">
        <f aca="false">IF(LinhrsIn!AD137&gt;4,(EPCHrsIn!AD137+MH)/LinhrsIn!AD137,0)</f>
        <v>0.936128935979704</v>
      </c>
      <c r="AE136" s="70" t="n">
        <f aca="false">IF(LinhrsIn!AE137&gt;4,(EPCHrsIn!AE137+MH)/LinhrsIn!AE137,0)</f>
        <v>0.920686423617763</v>
      </c>
      <c r="AF136" s="70"/>
      <c r="AG136" s="70"/>
      <c r="AH136" s="70"/>
      <c r="AI136" s="70"/>
      <c r="AJ136" s="70"/>
      <c r="AK136" s="70"/>
      <c r="AL136" s="70"/>
      <c r="AM136" s="70"/>
      <c r="AN136" s="70"/>
      <c r="AO136" s="70" t="n">
        <f aca="false">AVERAGE(Q136:AB136)</f>
        <v>0.969267115694727</v>
      </c>
      <c r="AP136" s="70" t="n">
        <f aca="false">AVERAGE(AC136:AN136)</f>
        <v>0.929141071094081</v>
      </c>
      <c r="AQ136" s="70" t="n">
        <f aca="false">AVERAGE(K136:M136)</f>
        <v>0.998695274674745</v>
      </c>
      <c r="AR136" s="70" t="n">
        <f aca="false">AVERAGE(N136:P136)</f>
        <v>0.949800976269242</v>
      </c>
      <c r="AS136" s="70" t="n">
        <f aca="false">AVERAGE(Q136:S136)</f>
        <v>0.98080763876988</v>
      </c>
      <c r="AT136" s="70" t="n">
        <f aca="false">AVERAGE(T136:V136)</f>
        <v>0.997375485373737</v>
      </c>
      <c r="AU136" s="70" t="n">
        <f aca="false">AVERAGE(W136:Y136)</f>
        <v>0.99712847604785</v>
      </c>
      <c r="AV136" s="70" t="n">
        <f aca="false">AVERAGE(Z136:AB136)</f>
        <v>0.901756862587442</v>
      </c>
      <c r="AW136" s="70" t="n">
        <f aca="false">AVERAGE(AC136:AE136)</f>
        <v>0.929141071094081</v>
      </c>
    </row>
    <row r="137" customFormat="false" ht="12.75" hidden="true" customHeight="false" outlineLevel="0" collapsed="false">
      <c r="A137" s="69" t="s">
        <v>12</v>
      </c>
      <c r="B137" s="69" t="n">
        <v>1</v>
      </c>
      <c r="C137" s="69" t="n">
        <v>128</v>
      </c>
      <c r="D137" s="70" t="n">
        <v>0.966343684126619</v>
      </c>
      <c r="E137" s="70" t="n">
        <v>0.881720430107527</v>
      </c>
      <c r="F137" s="70" t="n">
        <v>0.967432950191571</v>
      </c>
      <c r="G137" s="70" t="n">
        <v>0.990067585228334</v>
      </c>
      <c r="H137" s="70" t="n">
        <f aca="false">(EPCHrsIn!H138+MH)/LinhrsIn!H138</f>
        <v>0.94114293857774</v>
      </c>
      <c r="I137" s="70" t="n">
        <f aca="false">(EPCHrsIn!I138+MH)/LinhrsIn!I138</f>
        <v>0.807755549465607</v>
      </c>
      <c r="J137" s="70" t="n">
        <f aca="false">(EPCHrsIn!J138+MH)/LinhrsIn!J138</f>
        <v>0.989133463360268</v>
      </c>
      <c r="K137" s="70" t="n">
        <f aca="false">(EPCHrsIn!K138+MH)/LinhrsIn!K138</f>
        <v>0.996503496503497</v>
      </c>
      <c r="L137" s="70" t="n">
        <f aca="false">(EPCHrsIn!L138+MH)/LinhrsIn!L138</f>
        <v>1.00005909460558</v>
      </c>
      <c r="M137" s="70" t="n">
        <f aca="false">(EPCHrsIn!M138+MH)/LinhrsIn!M138</f>
        <v>1.00069589422408</v>
      </c>
      <c r="N137" s="70" t="n">
        <f aca="false">(EPCHrsIn!N138+MH)/LinhrsIn!N138</f>
        <v>0.985953538627769</v>
      </c>
      <c r="O137" s="70" t="n">
        <f aca="false">(EPCHrsIn!O138+MH)/LinhrsIn!O138</f>
        <v>0.956086714841579</v>
      </c>
      <c r="P137" s="70" t="n">
        <f aca="false">(EPCHrsIn!P138+MH)/LinhrsIn!P138</f>
        <v>0.533171521035599</v>
      </c>
      <c r="Q137" s="70" t="n">
        <f aca="false">(EPCHrsIn!Q138+MH)/LinhrsIn!Q138</f>
        <v>0.929511793746571</v>
      </c>
      <c r="R137" s="70" t="n">
        <f aca="false">(EPCHrsIn!R138+MH)/LinhrsIn!R138</f>
        <v>0.714735421975716</v>
      </c>
      <c r="S137" s="70" t="n">
        <f aca="false">(EPCHrsIn!S138+MH)/LinhrsIn!S138</f>
        <v>0.876196898179366</v>
      </c>
      <c r="T137" s="70" t="n">
        <f aca="false">(EPCHrsIn!T138+MH)/LinhrsIn!T138</f>
        <v>0.914753639417693</v>
      </c>
      <c r="U137" s="70" t="n">
        <f aca="false">(EPCHrsIn!U138+MH)/LinhrsIn!U138</f>
        <v>0.932758388357364</v>
      </c>
      <c r="V137" s="70" t="n">
        <f aca="false">(EPCHrsIn!V138+MH)/LinhrsIn!V138</f>
        <v>0.986033519553073</v>
      </c>
      <c r="W137" s="70" t="n">
        <v>0</v>
      </c>
      <c r="X137" s="70" t="n">
        <f aca="false">(EPCHrsIn!X138+MH)/LinhrsIn!X138</f>
        <v>0.0053835800807537</v>
      </c>
      <c r="Y137" s="70" t="n">
        <f aca="false">IF(LinhrsIn!Y138&gt;4,(EPCHrsIn!Y138+MH)/LinhrsIn!Y138,0)</f>
        <v>0</v>
      </c>
      <c r="Z137" s="70" t="n">
        <f aca="false">IF(LinhrsIn!Z138&gt;4,(EPCHrsIn!Z138+MH)/LinhrsIn!Z138,0)</f>
        <v>0</v>
      </c>
      <c r="AA137" s="70" t="n">
        <f aca="false">IF(LinhrsIn!AA138&gt;4,(EPCHrsIn!AA138+MH)/LinhrsIn!AA138,0)</f>
        <v>1.00555555555556</v>
      </c>
      <c r="AB137" s="70" t="n">
        <f aca="false">IF(LinhrsIn!AB138&gt;4,(EPCHrsIn!AB138+MH)/LinhrsIn!AB138,0)</f>
        <v>0.849390739236393</v>
      </c>
      <c r="AC137" s="70" t="n">
        <f aca="false">IF(LinhrsIn!AC138&gt;4,(EPCHrsIn!AC138+MH)/LinhrsIn!AC138,0)</f>
        <v>1.00282258064516</v>
      </c>
      <c r="AD137" s="70" t="n">
        <f aca="false">IF(LinhrsIn!AD138&gt;4,(EPCHrsIn!AD138+MH)/LinhrsIn!AD138,0)</f>
        <v>0.942363112391931</v>
      </c>
      <c r="AE137" s="70" t="n">
        <f aca="false">IF(LinhrsIn!AE138&gt;4,(EPCHrsIn!AE138+MH)/LinhrsIn!AE138,0)</f>
        <v>0.946975991431418</v>
      </c>
      <c r="AF137" s="70"/>
      <c r="AG137" s="70"/>
      <c r="AH137" s="70"/>
      <c r="AI137" s="70"/>
      <c r="AJ137" s="70"/>
      <c r="AK137" s="70"/>
      <c r="AL137" s="70"/>
      <c r="AM137" s="70"/>
      <c r="AN137" s="70"/>
      <c r="AO137" s="70" t="n">
        <f aca="false">AVERAGE(Q137:AB137)</f>
        <v>0.601193294675207</v>
      </c>
      <c r="AP137" s="70" t="n">
        <f aca="false">AVERAGE(AC137:AN137)</f>
        <v>0.964053894822837</v>
      </c>
      <c r="AQ137" s="70" t="n">
        <f aca="false">AVERAGE(K137:M137)</f>
        <v>0.99908616177772</v>
      </c>
      <c r="AR137" s="70" t="n">
        <f aca="false">AVERAGE(N137:P137)</f>
        <v>0.825070591501649</v>
      </c>
      <c r="AS137" s="70" t="n">
        <f aca="false">AVERAGE(Q137:S137)</f>
        <v>0.840148037967218</v>
      </c>
      <c r="AT137" s="70" t="n">
        <f aca="false">AVERAGE(T137:V137)</f>
        <v>0.94451518244271</v>
      </c>
      <c r="AU137" s="70" t="n">
        <f aca="false">AVERAGE(W137:Y137)</f>
        <v>0.00179452669358457</v>
      </c>
      <c r="AV137" s="70" t="n">
        <f aca="false">AVERAGE(Z137:AB137)</f>
        <v>0.618315431597316</v>
      </c>
      <c r="AW137" s="70" t="n">
        <f aca="false">AVERAGE(AC137:AE137)</f>
        <v>0.964053894822837</v>
      </c>
    </row>
    <row r="138" customFormat="false" ht="12.75" hidden="true" customHeight="false" outlineLevel="0" collapsed="false">
      <c r="A138" s="69" t="s">
        <v>12</v>
      </c>
      <c r="B138" s="69" t="n">
        <v>1</v>
      </c>
      <c r="C138" s="69" t="n">
        <v>129</v>
      </c>
      <c r="D138" s="70" t="n">
        <v>0.698663785213659</v>
      </c>
      <c r="E138" s="70" t="n">
        <v>1.00022401433692</v>
      </c>
      <c r="F138" s="70" t="n">
        <v>1.00478927203065</v>
      </c>
      <c r="G138" s="70" t="n">
        <v>1.00425674918786</v>
      </c>
      <c r="H138" s="70" t="n">
        <f aca="false">(EPCHrsIn!H139+MH)/LinhrsIn!H139</f>
        <v>0.974120674864169</v>
      </c>
      <c r="I138" s="70" t="n">
        <f aca="false">(EPCHrsIn!I139+MH)/LinhrsIn!I139</f>
        <v>0.947821335883076</v>
      </c>
      <c r="J138" s="70" t="n">
        <f aca="false">(EPCHrsIn!J139+MH)/LinhrsIn!J139</f>
        <v>0.997353391837303</v>
      </c>
      <c r="K138" s="70" t="n">
        <f aca="false">(EPCHrsIn!K139+MH)/LinhrsIn!K139</f>
        <v>0.957317894169921</v>
      </c>
      <c r="L138" s="70" t="n">
        <f aca="false">(EPCHrsIn!L139+MH)/LinhrsIn!L139</f>
        <v>1.00290612688493</v>
      </c>
      <c r="M138" s="70" t="n">
        <f aca="false">(EPCHrsIn!M139+MH)/LinhrsIn!M139</f>
        <v>1.00403281880128</v>
      </c>
      <c r="N138" s="70" t="n">
        <f aca="false">(EPCHrsIn!N139+MH)/LinhrsIn!N139</f>
        <v>1.00081037277148</v>
      </c>
      <c r="O138" s="70" t="n">
        <f aca="false">(EPCHrsIn!O139+MH)/LinhrsIn!O139</f>
        <v>1.00278164116829</v>
      </c>
      <c r="P138" s="70" t="n">
        <f aca="false">(EPCHrsIn!P139+MH)/LinhrsIn!P139</f>
        <v>0.97579721995094</v>
      </c>
      <c r="Q138" s="70" t="n">
        <f aca="false">(EPCHrsIn!Q139+MH)/LinhrsIn!Q139</f>
        <v>1.00188197338352</v>
      </c>
      <c r="R138" s="70" t="n">
        <f aca="false">(EPCHrsIn!R139+MH)/LinhrsIn!R139</f>
        <v>1.00208643815201</v>
      </c>
      <c r="S138" s="70" t="n">
        <f aca="false">(EPCHrsIn!S139+MH)/LinhrsIn!S139</f>
        <v>0.972543741588156</v>
      </c>
      <c r="T138" s="70" t="n">
        <f aca="false">(EPCHrsIn!T139+MH)/LinhrsIn!T139</f>
        <v>0.977705197387106</v>
      </c>
      <c r="U138" s="70" t="n">
        <f aca="false">(EPCHrsIn!U139+MH)/LinhrsIn!U139</f>
        <v>1.0037873664277</v>
      </c>
      <c r="V138" s="70" t="n">
        <f aca="false">(EPCHrsIn!V139+MH)/LinhrsIn!V139</f>
        <v>0.997908824759515</v>
      </c>
      <c r="W138" s="70" t="n">
        <v>0.99744623655914</v>
      </c>
      <c r="X138" s="70" t="n">
        <f aca="false">(EPCHrsIn!X139+MH)/LinhrsIn!X139</f>
        <v>0.997577388963661</v>
      </c>
      <c r="Y138" s="70" t="n">
        <f aca="false">IF(LinhrsIn!Y139&gt;4,(EPCHrsIn!Y139+MH)/LinhrsIn!Y139,0)</f>
        <v>0.981754063170806</v>
      </c>
      <c r="Z138" s="70" t="n">
        <f aca="false">IF(LinhrsIn!Z139&gt;4,(EPCHrsIn!Z139+MH)/LinhrsIn!Z139,0)</f>
        <v>0.977358490566038</v>
      </c>
      <c r="AA138" s="70" t="n">
        <f aca="false">IF(LinhrsIn!AA139&gt;4,(EPCHrsIn!AA139+MH)/LinhrsIn!AA139,0)</f>
        <v>1.01647191327608</v>
      </c>
      <c r="AB138" s="70" t="n">
        <f aca="false">IF(LinhrsIn!AB139&gt;4,(EPCHrsIn!AB139+MH)/LinhrsIn!AB139,0)</f>
        <v>1.00471126665769</v>
      </c>
      <c r="AC138" s="70" t="n">
        <f aca="false">IF(LinhrsIn!AC139&gt;4,(EPCHrsIn!AC139+MH)/LinhrsIn!AC139,0)</f>
        <v>0.998247978436658</v>
      </c>
      <c r="AD138" s="70" t="n">
        <f aca="false">IF(LinhrsIn!AD139&gt;4,(EPCHrsIn!AD139+MH)/LinhrsIn!AD139,0)</f>
        <v>0.983623798076923</v>
      </c>
      <c r="AE138" s="70" t="n">
        <f aca="false">IF(LinhrsIn!AE139&gt;4,(EPCHrsIn!AE139+MH)/LinhrsIn!AE139,0)</f>
        <v>0.968510385305017</v>
      </c>
      <c r="AF138" s="70"/>
      <c r="AG138" s="70"/>
      <c r="AH138" s="70"/>
      <c r="AI138" s="70"/>
      <c r="AJ138" s="70"/>
      <c r="AK138" s="70"/>
      <c r="AL138" s="70"/>
      <c r="AM138" s="70"/>
      <c r="AN138" s="70"/>
      <c r="AO138" s="70" t="n">
        <f aca="false">AVERAGE(Q138:AB138)</f>
        <v>0.994269408407619</v>
      </c>
      <c r="AP138" s="70" t="n">
        <f aca="false">AVERAGE(AC138:AN138)</f>
        <v>0.9834607206062</v>
      </c>
      <c r="AQ138" s="70" t="n">
        <f aca="false">AVERAGE(K138:M138)</f>
        <v>0.988085613285378</v>
      </c>
      <c r="AR138" s="70" t="n">
        <f aca="false">AVERAGE(N138:P138)</f>
        <v>0.993129744630235</v>
      </c>
      <c r="AS138" s="70" t="n">
        <f aca="false">AVERAGE(Q138:S138)</f>
        <v>0.992170717707896</v>
      </c>
      <c r="AT138" s="70" t="n">
        <f aca="false">AVERAGE(T138:V138)</f>
        <v>0.993133796191441</v>
      </c>
      <c r="AU138" s="70" t="n">
        <f aca="false">AVERAGE(W138:Y138)</f>
        <v>0.992259229564536</v>
      </c>
      <c r="AV138" s="70" t="n">
        <f aca="false">AVERAGE(Z138:AB138)</f>
        <v>0.999513890166604</v>
      </c>
      <c r="AW138" s="70" t="n">
        <f aca="false">AVERAGE(AC138:AE138)</f>
        <v>0.9834607206062</v>
      </c>
    </row>
    <row r="139" customFormat="false" ht="12.75" hidden="true" customHeight="false" outlineLevel="0" collapsed="false">
      <c r="A139" s="69" t="s">
        <v>12</v>
      </c>
      <c r="B139" s="69" t="n">
        <v>1</v>
      </c>
      <c r="C139" s="69" t="n">
        <v>130</v>
      </c>
      <c r="D139" s="70" t="n">
        <v>0.995063740338571</v>
      </c>
      <c r="E139" s="70" t="n">
        <v>0.865143369175627</v>
      </c>
      <c r="F139" s="70" t="n">
        <v>0.971024904214559</v>
      </c>
      <c r="G139" s="70" t="n">
        <v>0.967364922893096</v>
      </c>
      <c r="H139" s="70" t="n">
        <f aca="false">(EPCHrsIn!H140+MH)/LinhrsIn!H140</f>
        <v>1.01327265832385</v>
      </c>
      <c r="I139" s="70" t="n">
        <f aca="false">(EPCHrsIn!I140+MH)/LinhrsIn!I140</f>
        <v>0.862652730752245</v>
      </c>
      <c r="J139" s="70" t="n">
        <f aca="false">(EPCHrsIn!J140+MH)/LinhrsIn!J140</f>
        <v>0.967887154861945</v>
      </c>
      <c r="K139" s="70" t="n">
        <f aca="false">(EPCHrsIn!K140+MH)/LinhrsIn!K140</f>
        <v>0.971972939389756</v>
      </c>
      <c r="L139" s="70" t="n">
        <f aca="false">(EPCHrsIn!L140+MH)/LinhrsIn!L140</f>
        <v>0.955651813612281</v>
      </c>
      <c r="M139" s="70" t="n">
        <f aca="false">(EPCHrsIn!M140+MH)/LinhrsIn!M140</f>
        <v>1.00406105587453</v>
      </c>
      <c r="N139" s="70" t="n">
        <f aca="false">(EPCHrsIn!N140+MH)/LinhrsIn!N140</f>
        <v>0.945706898897809</v>
      </c>
      <c r="O139" s="70" t="n">
        <f aca="false">(EPCHrsIn!O140+MH)/LinhrsIn!O140</f>
        <v>0.897204061761024</v>
      </c>
      <c r="P139" s="70" t="n">
        <f aca="false">(EPCHrsIn!P140+MH)/LinhrsIn!P140</f>
        <v>0.861081226465842</v>
      </c>
      <c r="Q139" s="70" t="n">
        <f aca="false">(EPCHrsIn!Q140+MH)/LinhrsIn!Q140</f>
        <v>0.925421443020904</v>
      </c>
      <c r="R139" s="70" t="n">
        <f aca="false">(EPCHrsIn!R140+MH)/LinhrsIn!R140</f>
        <v>1.00283117270153</v>
      </c>
      <c r="S139" s="70" t="n">
        <f aca="false">(EPCHrsIn!S140+MH)/LinhrsIn!S140</f>
        <v>1.0049784714747</v>
      </c>
      <c r="T139" s="70" t="n">
        <f aca="false">(EPCHrsIn!T140+MH)/LinhrsIn!T140</f>
        <v>0.688715953307393</v>
      </c>
      <c r="U139" s="70" t="n">
        <f aca="false">(EPCHrsIn!U140+MH)/LinhrsIn!U140</f>
        <v>0.674192240097337</v>
      </c>
      <c r="V139" s="70" t="n">
        <f aca="false">(EPCHrsIn!V140+MH)/LinhrsIn!V140</f>
        <v>0.915214056616929</v>
      </c>
      <c r="W139" s="70" t="n">
        <v>0.920698924731183</v>
      </c>
      <c r="X139" s="70" t="n">
        <f aca="false">(EPCHrsIn!X140+MH)/LinhrsIn!X140</f>
        <v>0.988157717669223</v>
      </c>
      <c r="Y139" s="70" t="n">
        <f aca="false">IF(LinhrsIn!Y140&gt;4,(EPCHrsIn!Y140+MH)/LinhrsIn!Y140,0)</f>
        <v>0.930873621713316</v>
      </c>
      <c r="Z139" s="70" t="n">
        <f aca="false">IF(LinhrsIn!Z140&gt;4,(EPCHrsIn!Z140+MH)/LinhrsIn!Z140,0)</f>
        <v>0.956281947807372</v>
      </c>
      <c r="AA139" s="70" t="n">
        <f aca="false">IF(LinhrsIn!AA140&gt;4,(EPCHrsIn!AA140+MH)/LinhrsIn!AA140,0)</f>
        <v>0.914301613800779</v>
      </c>
      <c r="AB139" s="70" t="n">
        <f aca="false">IF(LinhrsIn!AB140&gt;4,(EPCHrsIn!AB140+MH)/LinhrsIn!AB140,0)</f>
        <v>0.840419806243272</v>
      </c>
      <c r="AC139" s="70" t="n">
        <f aca="false">IF(LinhrsIn!AC140&gt;4,(EPCHrsIn!AC140+MH)/LinhrsIn!AC140,0)</f>
        <v>0.994622933189945</v>
      </c>
      <c r="AD139" s="70" t="n">
        <f aca="false">IF(LinhrsIn!AD140&gt;4,(EPCHrsIn!AD140+MH)/LinhrsIn!AD140,0)</f>
        <v>0.876654064272212</v>
      </c>
      <c r="AE139" s="70" t="n">
        <f aca="false">IF(LinhrsIn!AE140&gt;4,(EPCHrsIn!AE140+MH)/LinhrsIn!AE140,0)</f>
        <v>0.964661195718972</v>
      </c>
      <c r="AF139" s="70"/>
      <c r="AG139" s="70"/>
      <c r="AH139" s="70"/>
      <c r="AI139" s="70"/>
      <c r="AJ139" s="70"/>
      <c r="AK139" s="70"/>
      <c r="AL139" s="70"/>
      <c r="AM139" s="70"/>
      <c r="AN139" s="70"/>
      <c r="AO139" s="70" t="n">
        <f aca="false">AVERAGE(Q139:AB139)</f>
        <v>0.896840580765329</v>
      </c>
      <c r="AP139" s="70" t="n">
        <f aca="false">AVERAGE(AC139:AN139)</f>
        <v>0.945312731060376</v>
      </c>
      <c r="AQ139" s="70" t="n">
        <f aca="false">AVERAGE(K139:M139)</f>
        <v>0.977228602958855</v>
      </c>
      <c r="AR139" s="70" t="n">
        <f aca="false">AVERAGE(N139:P139)</f>
        <v>0.901330729041558</v>
      </c>
      <c r="AS139" s="70" t="n">
        <f aca="false">AVERAGE(Q139:S139)</f>
        <v>0.977743695732381</v>
      </c>
      <c r="AT139" s="70" t="n">
        <f aca="false">AVERAGE(T139:V139)</f>
        <v>0.759374083340553</v>
      </c>
      <c r="AU139" s="70" t="n">
        <f aca="false">AVERAGE(W139:Y139)</f>
        <v>0.946576754704574</v>
      </c>
      <c r="AV139" s="70" t="n">
        <f aca="false">AVERAGE(Z139:AB139)</f>
        <v>0.903667789283808</v>
      </c>
      <c r="AW139" s="70" t="n">
        <f aca="false">AVERAGE(AC139:AE139)</f>
        <v>0.945312731060376</v>
      </c>
    </row>
    <row r="140" customFormat="false" ht="12.75" hidden="true" customHeight="false" outlineLevel="0" collapsed="false">
      <c r="A140" s="69" t="s">
        <v>12</v>
      </c>
      <c r="B140" s="69" t="n">
        <v>1</v>
      </c>
      <c r="C140" s="69" t="n">
        <v>131</v>
      </c>
      <c r="D140" s="70" t="n">
        <v>0.726486339668987</v>
      </c>
      <c r="E140" s="70" t="n">
        <v>1.00224014336918</v>
      </c>
      <c r="F140" s="70" t="n">
        <v>1.00383141762452</v>
      </c>
      <c r="G140" s="70" t="n">
        <v>0.999527027868016</v>
      </c>
      <c r="H140" s="70" t="n">
        <f aca="false">(EPCHrsIn!H141+MH)/LinhrsIn!H141</f>
        <v>0.579479768786127</v>
      </c>
      <c r="I140" s="70" t="n">
        <f aca="false">(EPCHrsIn!I141+MH)/LinhrsIn!I141</f>
        <v>0.0102790014684288</v>
      </c>
      <c r="J140" s="70" t="n">
        <f aca="false">(EPCHrsIn!J141+MH)/LinhrsIn!J141</f>
        <v>0.384308722691756</v>
      </c>
      <c r="K140" s="70" t="n">
        <f aca="false">(EPCHrsIn!K141+MH)/LinhrsIn!K141</f>
        <v>0.998104008667389</v>
      </c>
      <c r="L140" s="70" t="n">
        <f aca="false">(EPCHrsIn!L141+MH)/LinhrsIn!L141</f>
        <v>0.996771033735266</v>
      </c>
      <c r="M140" s="70" t="n">
        <f aca="false">(EPCHrsIn!M141+MH)/LinhrsIn!M141</f>
        <v>1.00431214355265</v>
      </c>
      <c r="N140" s="70" t="n">
        <f aca="false">(EPCHrsIn!N141+MH)/LinhrsIn!N141</f>
        <v>1.00486223662885</v>
      </c>
      <c r="O140" s="70" t="n">
        <f aca="false">(EPCHrsIn!O141+MH)/LinhrsIn!O141</f>
        <v>0.999860743629021</v>
      </c>
      <c r="P140" s="70" t="n">
        <f aca="false">(EPCHrsIn!P141+MH)/LinhrsIn!P141</f>
        <v>0.954301075268817</v>
      </c>
      <c r="Q140" s="70" t="n">
        <f aca="false">(EPCHrsIn!Q141+MH)/LinhrsIn!Q141</f>
        <v>0.820457604306864</v>
      </c>
      <c r="R140" s="70" t="n">
        <f aca="false">(EPCHrsIn!R141+MH)/LinhrsIn!R141</f>
        <v>1.00253277711561</v>
      </c>
      <c r="S140" s="70" t="n">
        <f aca="false">(EPCHrsIn!S141+MH)/LinhrsIn!S141</f>
        <v>1.0044402583423</v>
      </c>
      <c r="T140" s="70" t="n">
        <f aca="false">(EPCHrsIn!T141+MH)/LinhrsIn!T141</f>
        <v>0.972844344904815</v>
      </c>
      <c r="U140" s="70" t="n">
        <f aca="false">(EPCHrsIn!U141+MH)/LinhrsIn!U141</f>
        <v>0.998651745988944</v>
      </c>
      <c r="V140" s="70" t="n">
        <f aca="false">(EPCHrsIn!V141+MH)/LinhrsIn!V141</f>
        <v>0.981731976014503</v>
      </c>
      <c r="W140" s="70" t="n">
        <v>0.996908602150538</v>
      </c>
      <c r="X140" s="70" t="n">
        <f aca="false">(EPCHrsIn!X141+MH)/LinhrsIn!X141</f>
        <v>0.996501143856816</v>
      </c>
      <c r="Y140" s="70" t="n">
        <f aca="false">IF(LinhrsIn!Y141&gt;4,(EPCHrsIn!Y141+MH)/LinhrsIn!Y141,0)</f>
        <v>1.00452296819788</v>
      </c>
      <c r="Z140" s="70" t="n">
        <f aca="false">IF(LinhrsIn!Z141&gt;4,(EPCHrsIn!Z141+MH)/LinhrsIn!Z141,0)</f>
        <v>0.967455621301775</v>
      </c>
      <c r="AA140" s="70" t="n">
        <f aca="false">IF(LinhrsIn!AA141&gt;4,(EPCHrsIn!AA141+MH)/LinhrsIn!AA141,0)</f>
        <v>1.00263925545215</v>
      </c>
      <c r="AB140" s="70" t="n">
        <f aca="false">IF(LinhrsIn!AB141&gt;4,(EPCHrsIn!AB141+MH)/LinhrsIn!AB141,0)</f>
        <v>0.963291649858814</v>
      </c>
      <c r="AC140" s="70" t="n">
        <f aca="false">IF(LinhrsIn!AC141&gt;4,(EPCHrsIn!AC141+MH)/LinhrsIn!AC141,0)</f>
        <v>0.978760586100282</v>
      </c>
      <c r="AD140" s="70" t="n">
        <f aca="false">IF(LinhrsIn!AD141&gt;4,(EPCHrsIn!AD141+MH)/LinhrsIn!AD141,0)</f>
        <v>0.981365533691115</v>
      </c>
      <c r="AE140" s="70" t="n">
        <f aca="false">IF(LinhrsIn!AE141&gt;4,(EPCHrsIn!AE141+MH)/LinhrsIn!AE141,0)</f>
        <v>0.976090906957055</v>
      </c>
      <c r="AF140" s="70"/>
      <c r="AG140" s="70"/>
      <c r="AH140" s="70"/>
      <c r="AI140" s="70"/>
      <c r="AJ140" s="70"/>
      <c r="AK140" s="70"/>
      <c r="AL140" s="70"/>
      <c r="AM140" s="70"/>
      <c r="AN140" s="70"/>
      <c r="AO140" s="70" t="n">
        <f aca="false">AVERAGE(Q140:AB140)</f>
        <v>0.975998162290918</v>
      </c>
      <c r="AP140" s="70" t="n">
        <f aca="false">AVERAGE(AC140:AN140)</f>
        <v>0.978739008916151</v>
      </c>
      <c r="AQ140" s="70" t="n">
        <f aca="false">AVERAGE(K140:M140)</f>
        <v>0.999729061985102</v>
      </c>
      <c r="AR140" s="70" t="n">
        <f aca="false">AVERAGE(N140:P140)</f>
        <v>0.986341351842229</v>
      </c>
      <c r="AS140" s="70" t="n">
        <f aca="false">AVERAGE(Q140:S140)</f>
        <v>0.942476879921594</v>
      </c>
      <c r="AT140" s="70" t="n">
        <f aca="false">AVERAGE(T140:V140)</f>
        <v>0.984409355636087</v>
      </c>
      <c r="AU140" s="70" t="n">
        <f aca="false">AVERAGE(W140:Y140)</f>
        <v>0.999310904735078</v>
      </c>
      <c r="AV140" s="70" t="n">
        <f aca="false">AVERAGE(Z140:AB140)</f>
        <v>0.977795508870912</v>
      </c>
      <c r="AW140" s="70" t="n">
        <f aca="false">AVERAGE(AC140:AE140)</f>
        <v>0.978739008916151</v>
      </c>
    </row>
    <row r="141" customFormat="false" ht="12.75" hidden="true" customHeight="false" outlineLevel="0" collapsed="false">
      <c r="A141" s="69" t="s">
        <v>12</v>
      </c>
      <c r="B141" s="69" t="n">
        <v>1</v>
      </c>
      <c r="C141" s="69" t="n">
        <v>132</v>
      </c>
      <c r="D141" s="70" t="n">
        <v>1.00067312631747</v>
      </c>
      <c r="E141" s="70" t="n">
        <v>0.98902329749104</v>
      </c>
      <c r="F141" s="70" t="n">
        <v>1.00335249042146</v>
      </c>
      <c r="G141" s="70" t="n">
        <v>0.96902032535504</v>
      </c>
      <c r="H141" s="70" t="n">
        <f aca="false">(EPCHrsIn!H142+MH)/LinhrsIn!H142</f>
        <v>0.722350230414747</v>
      </c>
      <c r="I141" s="70" t="n">
        <f aca="false">(EPCHrsIn!I142+MH)/LinhrsIn!I142</f>
        <v>0.726245290916702</v>
      </c>
      <c r="J141" s="70" t="n">
        <f aca="false">(EPCHrsIn!J142+MH)/LinhrsIn!J142</f>
        <v>1.00236669915077</v>
      </c>
      <c r="K141" s="70" t="n">
        <f aca="false">(EPCHrsIn!K142+MH)/LinhrsIn!K142</f>
        <v>0.801790801790802</v>
      </c>
      <c r="L141" s="70" t="n">
        <f aca="false">(EPCHrsIn!L142+MH)/LinhrsIn!L142</f>
        <v>1.00196551724138</v>
      </c>
      <c r="M141" s="70" t="n">
        <f aca="false">(EPCHrsIn!M142+MH)/LinhrsIn!M142</f>
        <v>1.00306065664997</v>
      </c>
      <c r="N141" s="70" t="n">
        <f aca="false">(EPCHrsIn!N142+MH)/LinhrsIn!N142</f>
        <v>0.845508658008658</v>
      </c>
      <c r="O141" s="70" t="n">
        <f aca="false">(EPCHrsIn!O142+MH)/LinhrsIn!O142</f>
        <v>0.996802446823301</v>
      </c>
      <c r="P141" s="70" t="n">
        <f aca="false">(EPCHrsIn!P142+MH)/LinhrsIn!P142</f>
        <v>0.64406779661017</v>
      </c>
      <c r="Q141" s="70" t="n">
        <f aca="false">(EPCHrsIn!Q142+MH)/LinhrsIn!Q142</f>
        <v>0.998520511096167</v>
      </c>
      <c r="R141" s="70" t="n">
        <f aca="false">(EPCHrsIn!R142+MH)/LinhrsIn!R142</f>
        <v>1.00283117270153</v>
      </c>
      <c r="S141" s="70" t="n">
        <f aca="false">(EPCHrsIn!S142+MH)/LinhrsIn!S142</f>
        <v>0.997174761200054</v>
      </c>
      <c r="T141" s="70" t="n">
        <f aca="false">(EPCHrsIn!T142+MH)/LinhrsIn!T142</f>
        <v>0.983927816156774</v>
      </c>
      <c r="U141" s="70" t="n">
        <f aca="false">(EPCHrsIn!U142+MH)/LinhrsIn!U142</f>
        <v>0.910907127429806</v>
      </c>
      <c r="V141" s="70" t="n">
        <f aca="false">(EPCHrsIn!V142+MH)/LinhrsIn!V142</f>
        <v>0.969882877858338</v>
      </c>
      <c r="W141" s="70" t="n">
        <v>0.884811827956989</v>
      </c>
      <c r="X141" s="70" t="n">
        <f aca="false">(EPCHrsIn!X142+MH)/LinhrsIn!X142</f>
        <v>0.781321491051003</v>
      </c>
      <c r="Y141" s="70" t="n">
        <f aca="false">IF(LinhrsIn!Y142&gt;4,(EPCHrsIn!Y142+MH)/LinhrsIn!Y142,0)</f>
        <v>0.870812720848057</v>
      </c>
      <c r="Z141" s="70" t="n">
        <f aca="false">IF(LinhrsIn!Z142&gt;4,(EPCHrsIn!Z142+MH)/LinhrsIn!Z142,0)</f>
        <v>0.925094136632598</v>
      </c>
      <c r="AA141" s="70" t="n">
        <f aca="false">IF(LinhrsIn!AA142&gt;4,(EPCHrsIn!AA142+MH)/LinhrsIn!AA142,0)</f>
        <v>0.97513543547715</v>
      </c>
      <c r="AB141" s="70" t="n">
        <f aca="false">IF(LinhrsIn!AB142&gt;4,(EPCHrsIn!AB142+MH)/LinhrsIn!AB142,0)</f>
        <v>1.00094136632598</v>
      </c>
      <c r="AC141" s="70" t="n">
        <f aca="false">IF(LinhrsIn!AC142&gt;4,(EPCHrsIn!AC142+MH)/LinhrsIn!AC142,0)</f>
        <v>1.00161290322581</v>
      </c>
      <c r="AD141" s="70" t="n">
        <f aca="false">IF(LinhrsIn!AD142&gt;4,(EPCHrsIn!AD142+MH)/LinhrsIn!AD142,0)</f>
        <v>0.989716840536513</v>
      </c>
      <c r="AE141" s="70" t="n">
        <f aca="false">IF(LinhrsIn!AE142&gt;4,(EPCHrsIn!AE142+MH)/LinhrsIn!AE142,0)</f>
        <v>0.957393786211162</v>
      </c>
      <c r="AF141" s="70"/>
      <c r="AG141" s="70"/>
      <c r="AH141" s="70"/>
      <c r="AI141" s="70"/>
      <c r="AJ141" s="70"/>
      <c r="AK141" s="70"/>
      <c r="AL141" s="70"/>
      <c r="AM141" s="70"/>
      <c r="AN141" s="70"/>
      <c r="AO141" s="70" t="n">
        <f aca="false">AVERAGE(Q141:AB141)</f>
        <v>0.941780103727871</v>
      </c>
      <c r="AP141" s="70" t="n">
        <f aca="false">AVERAGE(AC141:AN141)</f>
        <v>0.982907843324494</v>
      </c>
      <c r="AQ141" s="70" t="n">
        <f aca="false">AVERAGE(K141:M141)</f>
        <v>0.935605658560718</v>
      </c>
      <c r="AR141" s="70" t="n">
        <f aca="false">AVERAGE(N141:P141)</f>
        <v>0.828792967147376</v>
      </c>
      <c r="AS141" s="70" t="n">
        <f aca="false">AVERAGE(Q141:S141)</f>
        <v>0.999508814999252</v>
      </c>
      <c r="AT141" s="70" t="n">
        <f aca="false">AVERAGE(T141:V141)</f>
        <v>0.954905940481639</v>
      </c>
      <c r="AU141" s="70" t="n">
        <f aca="false">AVERAGE(W141:Y141)</f>
        <v>0.845648679952016</v>
      </c>
      <c r="AV141" s="70" t="n">
        <f aca="false">AVERAGE(Z141:AB141)</f>
        <v>0.967056979478577</v>
      </c>
      <c r="AW141" s="70" t="n">
        <f aca="false">AVERAGE(AC141:AE141)</f>
        <v>0.982907843324494</v>
      </c>
    </row>
    <row r="142" customFormat="false" ht="12.75" hidden="true" customHeight="false" outlineLevel="0" collapsed="false">
      <c r="A142" s="69" t="s">
        <v>12</v>
      </c>
      <c r="B142" s="69" t="n">
        <v>1</v>
      </c>
      <c r="C142" s="69" t="n">
        <v>133</v>
      </c>
      <c r="D142" s="70" t="n">
        <v>0.775175809965812</v>
      </c>
      <c r="E142" s="70" t="n">
        <v>0.6709229390681</v>
      </c>
      <c r="F142" s="70" t="n">
        <v>0.999281609195402</v>
      </c>
      <c r="G142" s="70" t="n">
        <v>1</v>
      </c>
      <c r="H142" s="70" t="n">
        <f aca="false">(EPCHrsIn!H143+MH)/LinhrsIn!H143</f>
        <v>0.349786983987072</v>
      </c>
      <c r="I142" s="70" t="n">
        <f aca="false">(EPCHrsIn!I143+MH)/LinhrsIn!I143</f>
        <v>0.00627352572145546</v>
      </c>
      <c r="J142" s="70" t="n">
        <f aca="false">(EPCHrsIn!J143+MH)/LinhrsIn!J143</f>
        <v>0.00990589400693413</v>
      </c>
      <c r="K142" s="70" t="n">
        <f aca="false">(EPCHrsIn!K143+MH)/LinhrsIn!K143</f>
        <v>0.736386974733144</v>
      </c>
      <c r="L142" s="70" t="n">
        <f aca="false">(EPCHrsIn!L143+MH)/LinhrsIn!L143</f>
        <v>0.937560704870265</v>
      </c>
      <c r="M142" s="70" t="n">
        <f aca="false">(EPCHrsIn!M143+MH)/LinhrsIn!M143</f>
        <v>0.992621467353474</v>
      </c>
      <c r="N142" s="70" t="n">
        <f aca="false">(EPCHrsIn!N143+MH)/LinhrsIn!N143</f>
        <v>0.979409374153346</v>
      </c>
      <c r="O142" s="70" t="n">
        <f aca="false">(EPCHrsIn!O143+MH)/LinhrsIn!O143</f>
        <v>0.985817575083426</v>
      </c>
      <c r="P142" s="70" t="n">
        <f aca="false">(EPCHrsIn!P143+MH)/LinhrsIn!P143</f>
        <v>0.752212389380531</v>
      </c>
      <c r="Q142" s="70" t="n">
        <f aca="false">(EPCHrsIn!Q143+MH)/LinhrsIn!Q143</f>
        <v>0.669909471693014</v>
      </c>
      <c r="R142" s="70" t="n">
        <f aca="false">(EPCHrsIn!R143+MH)/LinhrsIn!R143</f>
        <v>0.703498803827751</v>
      </c>
      <c r="S142" s="70" t="n">
        <f aca="false">(EPCHrsIn!S143+MH)/LinhrsIn!S143</f>
        <v>1.0043086037431</v>
      </c>
      <c r="T142" s="70" t="n">
        <f aca="false">(EPCHrsIn!T143+MH)/LinhrsIn!T143</f>
        <v>0.941855553991271</v>
      </c>
      <c r="U142" s="70" t="n">
        <f aca="false">(EPCHrsIn!U143+MH)/LinhrsIn!U143</f>
        <v>1.00026975991368</v>
      </c>
      <c r="V142" s="70" t="n">
        <f aca="false">(EPCHrsIn!V143+MH)/LinhrsIn!V143</f>
        <v>0.966383038080625</v>
      </c>
      <c r="W142" s="70" t="n">
        <v>0.983333333333333</v>
      </c>
      <c r="X142" s="70" t="n">
        <f aca="false">(EPCHrsIn!X143+MH)/LinhrsIn!X143</f>
        <v>0.983524155263893</v>
      </c>
      <c r="Y142" s="70" t="n">
        <f aca="false">IF(LinhrsIn!Y143&gt;4,(EPCHrsIn!Y143+MH)/LinhrsIn!Y143,0)</f>
        <v>0.994204946996466</v>
      </c>
      <c r="Z142" s="70" t="n">
        <f aca="false">IF(LinhrsIn!Z143&gt;4,(EPCHrsIn!Z143+MH)/LinhrsIn!Z143,0)</f>
        <v>0.993813046402152</v>
      </c>
      <c r="AA142" s="70" t="n">
        <f aca="false">IF(LinhrsIn!AA143&gt;4,(EPCHrsIn!AA143+MH)/LinhrsIn!AA143,0)</f>
        <v>1.00541741908598</v>
      </c>
      <c r="AB142" s="70" t="n">
        <f aca="false">IF(LinhrsIn!AB143&gt;4,(EPCHrsIn!AB143+MH)/LinhrsIn!AB143,0)</f>
        <v>0.977407208176439</v>
      </c>
      <c r="AC142" s="70" t="n">
        <f aca="false">IF(LinhrsIn!AC143&gt;4,(EPCHrsIn!AC143+MH)/LinhrsIn!AC143,0)</f>
        <v>0.986422906304611</v>
      </c>
      <c r="AD142" s="70" t="n">
        <f aca="false">IF(LinhrsIn!AD143&gt;4,(EPCHrsIn!AD143+MH)/LinhrsIn!AD143,0)</f>
        <v>0.988516032811335</v>
      </c>
      <c r="AE142" s="70" t="n">
        <f aca="false">IF(LinhrsIn!AE143&gt;4,(EPCHrsIn!AE143+MH)/LinhrsIn!AE143,0)</f>
        <v>0.987272586079457</v>
      </c>
      <c r="AF142" s="70"/>
      <c r="AG142" s="70"/>
      <c r="AH142" s="70"/>
      <c r="AI142" s="70"/>
      <c r="AJ142" s="70"/>
      <c r="AK142" s="70"/>
      <c r="AL142" s="70"/>
      <c r="AM142" s="70"/>
      <c r="AN142" s="70"/>
      <c r="AO142" s="70" t="n">
        <f aca="false">AVERAGE(Q142:AB142)</f>
        <v>0.935327111708975</v>
      </c>
      <c r="AP142" s="70" t="n">
        <f aca="false">AVERAGE(AC142:AN142)</f>
        <v>0.987403841731801</v>
      </c>
      <c r="AQ142" s="70" t="n">
        <f aca="false">AVERAGE(K142:M142)</f>
        <v>0.888856382318961</v>
      </c>
      <c r="AR142" s="70" t="n">
        <f aca="false">AVERAGE(N142:P142)</f>
        <v>0.905813112872434</v>
      </c>
      <c r="AS142" s="70" t="n">
        <f aca="false">AVERAGE(Q142:S142)</f>
        <v>0.792572293087955</v>
      </c>
      <c r="AT142" s="70" t="n">
        <f aca="false">AVERAGE(T142:V142)</f>
        <v>0.969502783995191</v>
      </c>
      <c r="AU142" s="70" t="n">
        <f aca="false">AVERAGE(W142:Y142)</f>
        <v>0.987020811864564</v>
      </c>
      <c r="AV142" s="70" t="n">
        <f aca="false">AVERAGE(Z142:AB142)</f>
        <v>0.992212557888192</v>
      </c>
      <c r="AW142" s="70" t="n">
        <f aca="false">AVERAGE(AC142:AE142)</f>
        <v>0.987403841731801</v>
      </c>
    </row>
    <row r="143" customFormat="false" ht="12.75" hidden="true" customHeight="false" outlineLevel="0" collapsed="false">
      <c r="A143" s="69" t="s">
        <v>12</v>
      </c>
      <c r="B143" s="69" t="n">
        <v>1</v>
      </c>
      <c r="C143" s="69" t="n">
        <v>134</v>
      </c>
      <c r="D143" s="70" t="n">
        <v>0.997083119290974</v>
      </c>
      <c r="E143" s="70" t="n">
        <v>0.987007168458781</v>
      </c>
      <c r="F143" s="70" t="n">
        <v>0.998563218390805</v>
      </c>
      <c r="G143" s="70" t="n">
        <v>1.00047297213198</v>
      </c>
      <c r="H143" s="70" t="n">
        <f aca="false">(EPCHrsIn!H144+MH)/LinhrsIn!H144</f>
        <v>0.945467625899281</v>
      </c>
      <c r="I143" s="70" t="n">
        <f aca="false">(EPCHrsIn!I144+MH)/LinhrsIn!I144</f>
        <v>0.901042390548992</v>
      </c>
      <c r="J143" s="70" t="n">
        <f aca="false">(EPCHrsIn!J144+MH)/LinhrsIn!J144</f>
        <v>0.999423963133641</v>
      </c>
      <c r="K143" s="70" t="n">
        <f aca="false">(EPCHrsIn!K144+MH)/LinhrsIn!K144</f>
        <v>0.963594532413047</v>
      </c>
      <c r="L143" s="70" t="n">
        <f aca="false">(EPCHrsIn!L144+MH)/LinhrsIn!L144</f>
        <v>0.985409310678271</v>
      </c>
      <c r="M143" s="70" t="n">
        <f aca="false">(EPCHrsIn!M144+MH)/LinhrsIn!M144</f>
        <v>1.00273735772943</v>
      </c>
      <c r="N143" s="70" t="n">
        <f aca="false">(EPCHrsIn!N144+MH)/LinhrsIn!N144</f>
        <v>1.00314766662105</v>
      </c>
      <c r="O143" s="70" t="n">
        <f aca="false">(EPCHrsIn!O144+MH)/LinhrsIn!O144</f>
        <v>1.00597471168542</v>
      </c>
      <c r="P143" s="70" t="n">
        <f aca="false">(EPCHrsIn!P144+MH)/LinhrsIn!P144</f>
        <v>1.00310182063385</v>
      </c>
      <c r="Q143" s="70" t="n">
        <f aca="false">(EPCHrsIn!Q144+MH)/LinhrsIn!Q144</f>
        <v>1.00067833401167</v>
      </c>
      <c r="R143" s="70" t="n">
        <f aca="false">(EPCHrsIn!R144+MH)/LinhrsIn!R144</f>
        <v>0.963842820857613</v>
      </c>
      <c r="S143" s="70" t="n">
        <f aca="false">(EPCHrsIn!S144+MH)/LinhrsIn!S144</f>
        <v>0.854911631730374</v>
      </c>
      <c r="T143" s="70" t="n">
        <f aca="false">(EPCHrsIn!T144+MH)/LinhrsIn!T144</f>
        <v>0.975736325385694</v>
      </c>
      <c r="U143" s="70" t="n">
        <f aca="false">(EPCHrsIn!U144+MH)/LinhrsIn!U144</f>
        <v>1.00296495956873</v>
      </c>
      <c r="V143" s="70" t="n">
        <f aca="false">(EPCHrsIn!V144+MH)/LinhrsIn!V144</f>
        <v>0.989530277306169</v>
      </c>
      <c r="W143" s="70" t="n">
        <v>0.966666666666667</v>
      </c>
      <c r="X143" s="70" t="n">
        <f aca="false">(EPCHrsIn!X144+MH)/LinhrsIn!X144</f>
        <v>0.91123162551734</v>
      </c>
      <c r="Y143" s="70" t="n">
        <f aca="false">IF(LinhrsIn!Y144&gt;4,(EPCHrsIn!Y144+MH)/LinhrsIn!Y144,0)</f>
        <v>0.688221709006928</v>
      </c>
      <c r="Z143" s="70" t="n">
        <f aca="false">IF(LinhrsIn!Z144&gt;4,(EPCHrsIn!Z144+MH)/LinhrsIn!Z144,0)</f>
        <v>1.00309306078537</v>
      </c>
      <c r="AA143" s="70" t="n">
        <f aca="false">IF(LinhrsIn!AA144&gt;4,(EPCHrsIn!AA144+MH)/LinhrsIn!AA144,0)</f>
        <v>1.00527777777778</v>
      </c>
      <c r="AB143" s="70" t="n">
        <f aca="false">IF(LinhrsIn!AB144&gt;4,(EPCHrsIn!AB144+MH)/LinhrsIn!AB144,0)</f>
        <v>1.00524405002017</v>
      </c>
      <c r="AC143" s="70" t="n">
        <f aca="false">IF(LinhrsIn!AC144&gt;4,(EPCHrsIn!AC144+MH)/LinhrsIn!AC144,0)</f>
        <v>0.997177039924721</v>
      </c>
      <c r="AD143" s="70" t="n">
        <f aca="false">IF(LinhrsIn!AD144&gt;4,(EPCHrsIn!AD144+MH)/LinhrsIn!AD144,0)</f>
        <v>0.991654247391952</v>
      </c>
      <c r="AE143" s="70" t="n">
        <f aca="false">IF(LinhrsIn!AE144&gt;4,(EPCHrsIn!AE144+MH)/LinhrsIn!AE144,0)</f>
        <v>0.966781806378571</v>
      </c>
      <c r="AF143" s="70"/>
      <c r="AG143" s="70"/>
      <c r="AH143" s="70"/>
      <c r="AI143" s="70"/>
      <c r="AJ143" s="70"/>
      <c r="AK143" s="70"/>
      <c r="AL143" s="70"/>
      <c r="AM143" s="70"/>
      <c r="AN143" s="70"/>
      <c r="AO143" s="70" t="n">
        <f aca="false">AVERAGE(Q143:AB143)</f>
        <v>0.947283269886208</v>
      </c>
      <c r="AP143" s="70" t="n">
        <f aca="false">AVERAGE(AC143:AN143)</f>
        <v>0.985204364565082</v>
      </c>
      <c r="AQ143" s="70" t="n">
        <f aca="false">AVERAGE(K143:M143)</f>
        <v>0.983913733606917</v>
      </c>
      <c r="AR143" s="70" t="n">
        <f aca="false">AVERAGE(N143:P143)</f>
        <v>1.00407473298011</v>
      </c>
      <c r="AS143" s="70" t="n">
        <f aca="false">AVERAGE(Q143:S143)</f>
        <v>0.939810928866551</v>
      </c>
      <c r="AT143" s="70" t="n">
        <f aca="false">AVERAGE(T143:V143)</f>
        <v>0.989410520753532</v>
      </c>
      <c r="AU143" s="70" t="n">
        <f aca="false">AVERAGE(W143:Y143)</f>
        <v>0.855373333730312</v>
      </c>
      <c r="AV143" s="70" t="n">
        <f aca="false">AVERAGE(Z143:AB143)</f>
        <v>1.00453829619444</v>
      </c>
      <c r="AW143" s="70" t="n">
        <f aca="false">AVERAGE(AC143:AE143)</f>
        <v>0.985204364565082</v>
      </c>
    </row>
    <row r="144" customFormat="false" ht="12.75" hidden="true" customHeight="false" outlineLevel="0" collapsed="false">
      <c r="A144" s="69" t="s">
        <v>12</v>
      </c>
      <c r="B144" s="69" t="n">
        <v>1</v>
      </c>
      <c r="C144" s="69" t="n">
        <v>135</v>
      </c>
      <c r="D144" s="70" t="n">
        <v>0.570096658577342</v>
      </c>
      <c r="E144" s="70" t="n">
        <v>0.913530465949821</v>
      </c>
      <c r="F144" s="70" t="n">
        <v>0.965277777777778</v>
      </c>
      <c r="G144" s="70" t="n">
        <v>0.962162229441271</v>
      </c>
      <c r="H144" s="70" t="n">
        <f aca="false">(EPCHrsIn!H145+MH)/LinhrsIn!H145</f>
        <v>0.954942068373623</v>
      </c>
      <c r="I144" s="70" t="n">
        <f aca="false">(EPCHrsIn!I145+MH)/LinhrsIn!I145</f>
        <v>0.824561403508772</v>
      </c>
      <c r="J144" s="70" t="n">
        <f aca="false">(EPCHrsIn!J145+MH)/LinhrsIn!J145</f>
        <v>0.96897577560561</v>
      </c>
      <c r="K144" s="70" t="n">
        <f aca="false">(EPCHrsIn!K145+MH)/LinhrsIn!K145</f>
        <v>0.666757197175448</v>
      </c>
      <c r="L144" s="70" t="n">
        <f aca="false">(EPCHrsIn!L145+MH)/LinhrsIn!L145</f>
        <v>1.00332385509228</v>
      </c>
      <c r="M144" s="70" t="n">
        <f aca="false">(EPCHrsIn!M145+MH)/LinhrsIn!M145</f>
        <v>1.00254165489975</v>
      </c>
      <c r="N144" s="70" t="n">
        <f aca="false">(EPCHrsIn!N145+MH)/LinhrsIn!N145</f>
        <v>1.00447943531967</v>
      </c>
      <c r="O144" s="70" t="n">
        <f aca="false">(EPCHrsIn!O145+MH)/LinhrsIn!O145</f>
        <v>0.593055555555556</v>
      </c>
      <c r="P144" s="70" t="n">
        <f aca="false">(EPCHrsIn!P145+MH)/LinhrsIn!P145</f>
        <v>0.861565499526835</v>
      </c>
      <c r="Q144" s="70" t="n">
        <f aca="false">(EPCHrsIn!Q145+MH)/LinhrsIn!Q145</f>
        <v>0.222012408956029</v>
      </c>
      <c r="R144" s="70" t="n">
        <f aca="false">(EPCHrsIn!R145+MH)/LinhrsIn!R145</f>
        <v>0.153301127214171</v>
      </c>
      <c r="S144" s="70" t="n">
        <f aca="false">(EPCHrsIn!S145+MH)/LinhrsIn!S145</f>
        <v>0.991114701130856</v>
      </c>
      <c r="T144" s="70" t="n">
        <f aca="false">(EPCHrsIn!T145+MH)/LinhrsIn!T145</f>
        <v>0.949304872911108</v>
      </c>
      <c r="U144" s="70" t="n">
        <f aca="false">(EPCHrsIn!U145+MH)/LinhrsIn!U145</f>
        <v>0.999191047593367</v>
      </c>
      <c r="V144" s="70" t="n">
        <f aca="false">(EPCHrsIn!V145+MH)/LinhrsIn!V145</f>
        <v>0.996179425498797</v>
      </c>
      <c r="W144" s="70" t="n">
        <v>0.986693548387097</v>
      </c>
      <c r="X144" s="70" t="n">
        <f aca="false">(EPCHrsIn!X145+MH)/LinhrsIn!X145</f>
        <v>0.98989218328841</v>
      </c>
      <c r="Y144" s="70" t="n">
        <f aca="false">IF(LinhrsIn!Y145&gt;4,(EPCHrsIn!Y145+MH)/LinhrsIn!Y145,0)</f>
        <v>0.889752650176679</v>
      </c>
      <c r="Z144" s="70" t="n">
        <f aca="false">IF(LinhrsIn!Z145&gt;4,(EPCHrsIn!Z145+MH)/LinhrsIn!Z145,0)</f>
        <v>1.0034965034965</v>
      </c>
      <c r="AA144" s="70" t="n">
        <f aca="false">IF(LinhrsIn!AA145&gt;4,(EPCHrsIn!AA145+MH)/LinhrsIn!AA145,0)</f>
        <v>1.00486111111111</v>
      </c>
      <c r="AB144" s="70" t="n">
        <f aca="false">IF(LinhrsIn!AB145&gt;4,(EPCHrsIn!AB145+MH)/LinhrsIn!AB145,0)</f>
        <v>0.942015337010629</v>
      </c>
      <c r="AC144" s="70" t="n">
        <f aca="false">IF(LinhrsIn!AC145&gt;4,(EPCHrsIn!AC145+MH)/LinhrsIn!AC145,0)</f>
        <v>0.992740959806426</v>
      </c>
      <c r="AD144" s="70" t="n">
        <f aca="false">IF(LinhrsIn!AD145&gt;4,(EPCHrsIn!AD145+MH)/LinhrsIn!AD145,0)</f>
        <v>0.991201908738443</v>
      </c>
      <c r="AE144" s="70" t="n">
        <f aca="false">IF(LinhrsIn!AE145&gt;4,(EPCHrsIn!AE145+MH)/LinhrsIn!AE145,0)</f>
        <v>0.966965492413448</v>
      </c>
      <c r="AF144" s="70"/>
      <c r="AG144" s="70"/>
      <c r="AH144" s="70"/>
      <c r="AI144" s="70"/>
      <c r="AJ144" s="70"/>
      <c r="AK144" s="70"/>
      <c r="AL144" s="70"/>
      <c r="AM144" s="70"/>
      <c r="AN144" s="70"/>
      <c r="AO144" s="70" t="n">
        <f aca="false">AVERAGE(Q144:AB144)</f>
        <v>0.843984576397896</v>
      </c>
      <c r="AP144" s="70" t="n">
        <f aca="false">AVERAGE(AC144:AN144)</f>
        <v>0.983636120319439</v>
      </c>
      <c r="AQ144" s="70" t="n">
        <f aca="false">AVERAGE(K144:M144)</f>
        <v>0.89087423572249</v>
      </c>
      <c r="AR144" s="70" t="n">
        <f aca="false">AVERAGE(N144:P144)</f>
        <v>0.819700163467353</v>
      </c>
      <c r="AS144" s="70" t="n">
        <f aca="false">AVERAGE(Q144:S144)</f>
        <v>0.455476079100352</v>
      </c>
      <c r="AT144" s="70" t="n">
        <f aca="false">AVERAGE(T144:V144)</f>
        <v>0.981558448667757</v>
      </c>
      <c r="AU144" s="70" t="n">
        <f aca="false">AVERAGE(W144:Y144)</f>
        <v>0.955446127284062</v>
      </c>
      <c r="AV144" s="70" t="n">
        <f aca="false">AVERAGE(Z144:AB144)</f>
        <v>0.983457650539414</v>
      </c>
      <c r="AW144" s="70" t="n">
        <f aca="false">AVERAGE(AC144:AE144)</f>
        <v>0.983636120319439</v>
      </c>
    </row>
    <row r="145" customFormat="false" ht="12.75" hidden="true" customHeight="false" outlineLevel="0" collapsed="false">
      <c r="A145" s="69" t="s">
        <v>12</v>
      </c>
      <c r="B145" s="69" t="n">
        <v>1</v>
      </c>
      <c r="C145" s="69" t="n">
        <v>136</v>
      </c>
      <c r="D145" s="70" t="n">
        <v>1.00448750878312</v>
      </c>
      <c r="E145" s="70" t="n">
        <v>0.997535842293907</v>
      </c>
      <c r="F145" s="70" t="n">
        <v>1.00359195402299</v>
      </c>
      <c r="G145" s="70" t="n">
        <v>1.00260134672591</v>
      </c>
      <c r="H145" s="70" t="n">
        <f aca="false">(EPCHrsIn!H146+MH)/LinhrsIn!H146</f>
        <v>0.956682815616985</v>
      </c>
      <c r="I145" s="70" t="n">
        <f aca="false">(EPCHrsIn!I146+MH)/LinhrsIn!I146</f>
        <v>0.863654699475595</v>
      </c>
      <c r="J145" s="70" t="n">
        <f aca="false">(EPCHrsIn!J146+MH)/LinhrsIn!J146</f>
        <v>0.89355197331851</v>
      </c>
      <c r="K145" s="70" t="n">
        <f aca="false">(EPCHrsIn!K146+MH)/LinhrsIn!K146</f>
        <v>0.993537964458805</v>
      </c>
      <c r="L145" s="70" t="n">
        <f aca="false">(EPCHrsIn!L146+MH)/LinhrsIn!L146</f>
        <v>1.00380696288269</v>
      </c>
      <c r="M145" s="70" t="n">
        <f aca="false">(EPCHrsIn!M146+MH)/LinhrsIn!M146</f>
        <v>1.0047248471373</v>
      </c>
      <c r="N145" s="70" t="n">
        <f aca="false">(EPCHrsIn!N146+MH)/LinhrsIn!N146</f>
        <v>1.00364717006619</v>
      </c>
      <c r="O145" s="70" t="n">
        <f aca="false">(EPCHrsIn!O146+MH)/LinhrsIn!O146</f>
        <v>1.00416666666667</v>
      </c>
      <c r="P145" s="70" t="n">
        <f aca="false">(EPCHrsIn!P146+MH)/LinhrsIn!P146</f>
        <v>0.980913978494624</v>
      </c>
      <c r="Q145" s="70" t="n">
        <f aca="false">(EPCHrsIn!Q146+MH)/LinhrsIn!Q146</f>
        <v>1.0022861753631</v>
      </c>
      <c r="R145" s="70" t="n">
        <f aca="false">(EPCHrsIn!R146+MH)/LinhrsIn!R146</f>
        <v>0.91336784409257</v>
      </c>
      <c r="S145" s="70" t="n">
        <f aca="false">(EPCHrsIn!S146+MH)/LinhrsIn!S146</f>
        <v>0.975908479138627</v>
      </c>
      <c r="T145" s="70" t="n">
        <f aca="false">(EPCHrsIn!T146+MH)/LinhrsIn!T146</f>
        <v>0.976327944572748</v>
      </c>
      <c r="U145" s="70" t="n">
        <f aca="false">(EPCHrsIn!U146+MH)/LinhrsIn!U146</f>
        <v>0.171770790798966</v>
      </c>
      <c r="V145" s="70" t="n">
        <f aca="false">(EPCHrsIn!V146+MH)/LinhrsIn!V146</f>
        <v>0.960886755153911</v>
      </c>
      <c r="W145" s="70" t="n">
        <v>0.995430107526882</v>
      </c>
      <c r="X145" s="70" t="n">
        <f aca="false">(EPCHrsIn!X146+MH)/LinhrsIn!X146</f>
        <v>1.0006727664155</v>
      </c>
      <c r="Y145" s="70" t="n">
        <f aca="false">IF(LinhrsIn!Y146&gt;4,(EPCHrsIn!Y146+MH)/LinhrsIn!Y146,0)</f>
        <v>0.995051604693906</v>
      </c>
      <c r="Z145" s="70" t="n">
        <f aca="false">IF(LinhrsIn!Z146&gt;4,(EPCHrsIn!Z146+MH)/LinhrsIn!Z146,0)</f>
        <v>1.00336202259279</v>
      </c>
      <c r="AA145" s="70" t="n">
        <f aca="false">IF(LinhrsIn!AA146&gt;4,(EPCHrsIn!AA146+MH)/LinhrsIn!AA146,0)</f>
        <v>0.899430476455063</v>
      </c>
      <c r="AB145" s="70" t="n">
        <f aca="false">IF(LinhrsIn!AB146&gt;4,(EPCHrsIn!AB146+MH)/LinhrsIn!AB146,0)</f>
        <v>0.995697189727041</v>
      </c>
      <c r="AC145" s="70" t="n">
        <f aca="false">IF(LinhrsIn!AC146&gt;4,(EPCHrsIn!AC146+MH)/LinhrsIn!AC146,0)</f>
        <v>0.980642559483802</v>
      </c>
      <c r="AD145" s="70" t="n">
        <f aca="false">IF(LinhrsIn!AD146&gt;4,(EPCHrsIn!AD146+MH)/LinhrsIn!AD146,0)</f>
        <v>0.956942789034565</v>
      </c>
      <c r="AE145" s="70" t="n">
        <f aca="false">IF(LinhrsIn!AE146&gt;4,(EPCHrsIn!AE146+MH)/LinhrsIn!AE146,0)</f>
        <v>0.965875498870408</v>
      </c>
      <c r="AF145" s="70"/>
      <c r="AG145" s="70"/>
      <c r="AH145" s="70"/>
      <c r="AI145" s="70"/>
      <c r="AJ145" s="70"/>
      <c r="AK145" s="70"/>
      <c r="AL145" s="70"/>
      <c r="AM145" s="70"/>
      <c r="AN145" s="70"/>
      <c r="AO145" s="70" t="n">
        <f aca="false">AVERAGE(Q145:AB145)</f>
        <v>0.907516013044259</v>
      </c>
      <c r="AP145" s="70" t="n">
        <f aca="false">AVERAGE(AC145:AN145)</f>
        <v>0.967820282462925</v>
      </c>
      <c r="AQ145" s="70" t="n">
        <f aca="false">AVERAGE(K145:M145)</f>
        <v>1.00068992482626</v>
      </c>
      <c r="AR145" s="70" t="n">
        <f aca="false">AVERAGE(N145:P145)</f>
        <v>0.996242605075827</v>
      </c>
      <c r="AS145" s="70" t="n">
        <f aca="false">AVERAGE(Q145:S145)</f>
        <v>0.963854166198099</v>
      </c>
      <c r="AT145" s="70" t="n">
        <f aca="false">AVERAGE(T145:V145)</f>
        <v>0.702995163508542</v>
      </c>
      <c r="AU145" s="70" t="n">
        <f aca="false">AVERAGE(W145:Y145)</f>
        <v>0.997051492878763</v>
      </c>
      <c r="AV145" s="70" t="n">
        <f aca="false">AVERAGE(Z145:AB145)</f>
        <v>0.966163229591632</v>
      </c>
      <c r="AW145" s="70" t="n">
        <f aca="false">AVERAGE(AC145:AE145)</f>
        <v>0.967820282462925</v>
      </c>
    </row>
    <row r="146" customFormat="false" ht="12.75" hidden="true" customHeight="false" outlineLevel="0" collapsed="false">
      <c r="A146" s="69" t="s">
        <v>12</v>
      </c>
      <c r="B146" s="69" t="n">
        <v>1</v>
      </c>
      <c r="C146" s="69" t="n">
        <v>137</v>
      </c>
      <c r="D146" s="70" t="n">
        <v>0.812422132865688</v>
      </c>
      <c r="E146" s="70" t="n">
        <v>0.857750896057348</v>
      </c>
      <c r="F146" s="70" t="n">
        <v>1.00431034482759</v>
      </c>
      <c r="G146" s="70" t="n">
        <v>1.00212837459393</v>
      </c>
      <c r="H146" s="70" t="n">
        <f aca="false">(EPCHrsIn!H147+MH)/LinhrsIn!H147</f>
        <v>0.959372772630078</v>
      </c>
      <c r="I146" s="70" t="n">
        <f aca="false">(EPCHrsIn!I147+MH)/LinhrsIn!I147</f>
        <v>0.905447209145932</v>
      </c>
      <c r="J146" s="70" t="n">
        <f aca="false">(EPCHrsIn!J147+MH)/LinhrsIn!J147</f>
        <v>1.00361412288018</v>
      </c>
      <c r="K146" s="70" t="n">
        <f aca="false">(EPCHrsIn!K147+MH)/LinhrsIn!K147</f>
        <v>0.989055533036076</v>
      </c>
      <c r="L146" s="70" t="n">
        <f aca="false">(EPCHrsIn!L147+MH)/LinhrsIn!L147</f>
        <v>0.991128422515636</v>
      </c>
      <c r="M146" s="70" t="n">
        <f aca="false">(EPCHrsIn!M147+MH)/LinhrsIn!M147</f>
        <v>1.00403281880128</v>
      </c>
      <c r="N146" s="70" t="n">
        <f aca="false">(EPCHrsIn!N147+MH)/LinhrsIn!N147</f>
        <v>0.848748639825898</v>
      </c>
      <c r="O146" s="70" t="n">
        <f aca="false">(EPCHrsIn!O147+MH)/LinhrsIn!O147</f>
        <v>1.0047248471373</v>
      </c>
      <c r="P146" s="70" t="n">
        <f aca="false">(EPCHrsIn!P147+MH)/LinhrsIn!P147</f>
        <v>0.981045839494556</v>
      </c>
      <c r="Q146" s="70" t="n">
        <f aca="false">(EPCHrsIn!Q147+MH)/LinhrsIn!Q147</f>
        <v>0.928571428571429</v>
      </c>
      <c r="R146" s="70" t="n">
        <f aca="false">(EPCHrsIn!R147+MH)/LinhrsIn!R147</f>
        <v>0.994188645507376</v>
      </c>
      <c r="S146" s="70" t="n">
        <f aca="false">(EPCHrsIn!S147+MH)/LinhrsIn!S147</f>
        <v>1.0052511108119</v>
      </c>
      <c r="T146" s="70" t="n">
        <f aca="false">(EPCHrsIn!T147+MH)/LinhrsIn!T147</f>
        <v>0.860073571024335</v>
      </c>
      <c r="U146" s="70" t="n">
        <f aca="false">(EPCHrsIn!U147+MH)/LinhrsIn!U147</f>
        <v>0.111064776202391</v>
      </c>
      <c r="V146" s="70" t="n">
        <f aca="false">(EPCHrsIn!V147+MH)/LinhrsIn!V147</f>
        <v>0.979785306008644</v>
      </c>
      <c r="W146" s="70" t="n">
        <v>0.988575268817204</v>
      </c>
      <c r="X146" s="70" t="n">
        <f aca="false">(EPCHrsIn!X147+MH)/LinhrsIn!X147</f>
        <v>0.991114701130856</v>
      </c>
      <c r="Y146" s="70" t="n">
        <f aca="false">IF(LinhrsIn!Y147&gt;4,(EPCHrsIn!Y147+MH)/LinhrsIn!Y147,0)</f>
        <v>0.964371553796126</v>
      </c>
      <c r="Z146" s="70" t="n">
        <f aca="false">IF(LinhrsIn!Z147&gt;4,(EPCHrsIn!Z147+MH)/LinhrsIn!Z147,0)</f>
        <v>0.929791526563551</v>
      </c>
      <c r="AA146" s="70" t="n">
        <f aca="false">IF(LinhrsIn!AA147&gt;4,(EPCHrsIn!AA147+MH)/LinhrsIn!AA147,0)</f>
        <v>1.00527777777778</v>
      </c>
      <c r="AB146" s="70" t="n">
        <f aca="false">IF(LinhrsIn!AB147&gt;4,(EPCHrsIn!AB147+MH)/LinhrsIn!AB147,0)</f>
        <v>0.899690735511631</v>
      </c>
      <c r="AC146" s="70" t="n">
        <f aca="false">IF(LinhrsIn!AC147&gt;4,(EPCHrsIn!AC147+MH)/LinhrsIn!AC147,0)</f>
        <v>0.968145161290323</v>
      </c>
      <c r="AD146" s="70" t="n">
        <f aca="false">IF(LinhrsIn!AD147&gt;4,(EPCHrsIn!AD147+MH)/LinhrsIn!AD147,0)</f>
        <v>0.991654247391952</v>
      </c>
      <c r="AE146" s="70" t="n">
        <f aca="false">IF(LinhrsIn!AE147&gt;4,(EPCHrsIn!AE147+MH)/LinhrsIn!AE147,0)</f>
        <v>0.966982168323742</v>
      </c>
      <c r="AF146" s="70"/>
      <c r="AG146" s="70"/>
      <c r="AH146" s="70"/>
      <c r="AI146" s="70"/>
      <c r="AJ146" s="70"/>
      <c r="AK146" s="70"/>
      <c r="AL146" s="70"/>
      <c r="AM146" s="70"/>
      <c r="AN146" s="70"/>
      <c r="AO146" s="70" t="n">
        <f aca="false">AVERAGE(Q146:AB146)</f>
        <v>0.888146366810269</v>
      </c>
      <c r="AP146" s="70" t="n">
        <f aca="false">AVERAGE(AC146:AN146)</f>
        <v>0.975593859002006</v>
      </c>
      <c r="AQ146" s="70" t="n">
        <f aca="false">AVERAGE(K146:M146)</f>
        <v>0.994738924784331</v>
      </c>
      <c r="AR146" s="70" t="n">
        <f aca="false">AVERAGE(N146:P146)</f>
        <v>0.944839775485917</v>
      </c>
      <c r="AS146" s="70" t="n">
        <f aca="false">AVERAGE(Q146:S146)</f>
        <v>0.976003728296902</v>
      </c>
      <c r="AT146" s="70" t="n">
        <f aca="false">AVERAGE(T146:V146)</f>
        <v>0.65030788441179</v>
      </c>
      <c r="AU146" s="70" t="n">
        <f aca="false">AVERAGE(W146:Y146)</f>
        <v>0.981353841248062</v>
      </c>
      <c r="AV146" s="70" t="n">
        <f aca="false">AVERAGE(Z146:AB146)</f>
        <v>0.94492001328432</v>
      </c>
      <c r="AW146" s="70" t="n">
        <f aca="false">AVERAGE(AC146:AE146)</f>
        <v>0.975593859002006</v>
      </c>
    </row>
    <row r="147" customFormat="false" ht="12.75" hidden="true" customHeight="false" outlineLevel="0" collapsed="false">
      <c r="A147" s="69" t="s">
        <v>12</v>
      </c>
      <c r="B147" s="69" t="n">
        <v>1</v>
      </c>
      <c r="C147" s="69" t="n">
        <v>138</v>
      </c>
      <c r="D147" s="70" t="n">
        <v>1.00134625263494</v>
      </c>
      <c r="E147" s="70" t="n">
        <v>0.996863799283154</v>
      </c>
      <c r="F147" s="70" t="n">
        <v>0.986829501915709</v>
      </c>
      <c r="G147" s="70" t="n">
        <v>0.990304071294326</v>
      </c>
      <c r="H147" s="70" t="n">
        <f aca="false">(EPCHrsIn!H148+MH)/LinhrsIn!H148</f>
        <v>0.959948688711517</v>
      </c>
      <c r="I147" s="70" t="n">
        <f aca="false">(EPCHrsIn!I148+MH)/LinhrsIn!I148</f>
        <v>0.958931959880727</v>
      </c>
      <c r="J147" s="70" t="n">
        <f aca="false">(EPCHrsIn!J148+MH)/LinhrsIn!J148</f>
        <v>0.986528206567499</v>
      </c>
      <c r="K147" s="70" t="n">
        <f aca="false">(EPCHrsIn!K148+MH)/LinhrsIn!K148</f>
        <v>0.997035839396389</v>
      </c>
      <c r="L147" s="70" t="n">
        <f aca="false">(EPCHrsIn!L148+MH)/LinhrsIn!L148</f>
        <v>1.00085615227736</v>
      </c>
      <c r="M147" s="70" t="n">
        <f aca="false">(EPCHrsIn!M148+MH)/LinhrsIn!M148</f>
        <v>1.00375887512182</v>
      </c>
      <c r="N147" s="70" t="n">
        <f aca="false">(EPCHrsIn!N148+MH)/LinhrsIn!N148</f>
        <v>0.99554234769688</v>
      </c>
      <c r="O147" s="70" t="n">
        <f aca="false">(EPCHrsIn!O148+MH)/LinhrsIn!O148</f>
        <v>0.94887468741317</v>
      </c>
      <c r="P147" s="70" t="n">
        <f aca="false">(EPCHrsIn!P148+MH)/LinhrsIn!P148</f>
        <v>1.0049737867993</v>
      </c>
      <c r="Q147" s="70" t="n">
        <f aca="false">(EPCHrsIn!Q148+MH)/LinhrsIn!Q148</f>
        <v>0.997711054261478</v>
      </c>
      <c r="R147" s="70" t="n">
        <f aca="false">(EPCHrsIn!R148+MH)/LinhrsIn!R148</f>
        <v>0.817626006561288</v>
      </c>
      <c r="S147" s="70" t="n">
        <f aca="false">(EPCHrsIn!S148+MH)/LinhrsIn!S148</f>
        <v>0.975882511452439</v>
      </c>
      <c r="T147" s="70" t="n">
        <f aca="false">(EPCHrsIn!T148+MH)/LinhrsIn!T148</f>
        <v>0.814259700238129</v>
      </c>
      <c r="U147" s="70" t="n">
        <f aca="false">(EPCHrsIn!U148+MH)/LinhrsIn!U148</f>
        <v>0.990287333063537</v>
      </c>
      <c r="V147" s="70" t="n">
        <f aca="false">(EPCHrsIn!V148+MH)/LinhrsIn!V148</f>
        <v>0.985076708507671</v>
      </c>
      <c r="W147" s="70" t="n">
        <v>0.994623655913979</v>
      </c>
      <c r="X147" s="70" t="n">
        <f aca="false">(EPCHrsIn!X148+MH)/LinhrsIn!X148</f>
        <v>1.00134752728743</v>
      </c>
      <c r="Y147" s="70" t="n">
        <f aca="false">IF(LinhrsIn!Y148&gt;4,(EPCHrsIn!Y148+MH)/LinhrsIn!Y148,0)</f>
        <v>1.003251342946</v>
      </c>
      <c r="Z147" s="70" t="n">
        <f aca="false">IF(LinhrsIn!Z148&gt;4,(EPCHrsIn!Z148+MH)/LinhrsIn!Z148,0)</f>
        <v>0.980363147276395</v>
      </c>
      <c r="AA147" s="70" t="n">
        <f aca="false">IF(LinhrsIn!AA148&gt;4,(EPCHrsIn!AA148+MH)/LinhrsIn!AA148,0)</f>
        <v>0.990276427281567</v>
      </c>
      <c r="AB147" s="70" t="n">
        <f aca="false">IF(LinhrsIn!AB148&gt;4,(EPCHrsIn!AB148+MH)/LinhrsIn!AB148,0)</f>
        <v>0.997310381925767</v>
      </c>
      <c r="AC147" s="70" t="n">
        <f aca="false">IF(LinhrsIn!AC148&gt;4,(EPCHrsIn!AC148+MH)/LinhrsIn!AC148,0)</f>
        <v>1.00188577586207</v>
      </c>
      <c r="AD147" s="70" t="n">
        <f aca="false">IF(LinhrsIn!AD148&gt;4,(EPCHrsIn!AD148+MH)/LinhrsIn!AD148,0)</f>
        <v>0.965393794749404</v>
      </c>
      <c r="AE147" s="70" t="n">
        <f aca="false">IF(LinhrsIn!AE148&gt;4,(EPCHrsIn!AE148+MH)/LinhrsIn!AE148,0)</f>
        <v>0.966224752714843</v>
      </c>
      <c r="AF147" s="70"/>
      <c r="AG147" s="70"/>
      <c r="AH147" s="70"/>
      <c r="AI147" s="70"/>
      <c r="AJ147" s="70"/>
      <c r="AK147" s="70"/>
      <c r="AL147" s="70"/>
      <c r="AM147" s="70"/>
      <c r="AN147" s="70"/>
      <c r="AO147" s="70" t="n">
        <f aca="false">AVERAGE(Q147:AB147)</f>
        <v>0.962334649726306</v>
      </c>
      <c r="AP147" s="70" t="n">
        <f aca="false">AVERAGE(AC147:AN147)</f>
        <v>0.977834774442105</v>
      </c>
      <c r="AQ147" s="70" t="n">
        <f aca="false">AVERAGE(K147:M147)</f>
        <v>1.00055028893186</v>
      </c>
      <c r="AR147" s="70" t="n">
        <f aca="false">AVERAGE(N147:P147)</f>
        <v>0.983130273969784</v>
      </c>
      <c r="AS147" s="70" t="n">
        <f aca="false">AVERAGE(Q147:S147)</f>
        <v>0.930406524091735</v>
      </c>
      <c r="AT147" s="70" t="n">
        <f aca="false">AVERAGE(T147:V147)</f>
        <v>0.929874580603112</v>
      </c>
      <c r="AU147" s="70" t="n">
        <f aca="false">AVERAGE(W147:Y147)</f>
        <v>0.999740842049135</v>
      </c>
      <c r="AV147" s="70" t="n">
        <f aca="false">AVERAGE(Z147:AB147)</f>
        <v>0.989316652161243</v>
      </c>
      <c r="AW147" s="70" t="n">
        <f aca="false">AVERAGE(AC147:AE147)</f>
        <v>0.977834774442105</v>
      </c>
    </row>
    <row r="148" customFormat="false" ht="12.75" hidden="true" customHeight="false" outlineLevel="0" collapsed="false">
      <c r="A148" s="69" t="s">
        <v>12</v>
      </c>
      <c r="B148" s="69" t="n">
        <v>1</v>
      </c>
      <c r="C148" s="69" t="n">
        <v>139</v>
      </c>
      <c r="D148" s="70" t="n">
        <v>0.973972449057918</v>
      </c>
      <c r="E148" s="70" t="n">
        <v>0.876792114695341</v>
      </c>
      <c r="F148" s="70" t="n">
        <v>0.710009578544061</v>
      </c>
      <c r="G148" s="70" t="n">
        <v>0.984628405710516</v>
      </c>
      <c r="H148" s="70" t="n">
        <f aca="false">(EPCHrsIn!H149+MH)/LinhrsIn!H149</f>
        <v>0.988587731811698</v>
      </c>
      <c r="I148" s="70" t="n">
        <f aca="false">(EPCHrsIn!I149+MH)/LinhrsIn!I149</f>
        <v>0.997306034482759</v>
      </c>
      <c r="J148" s="70" t="n">
        <f aca="false">(EPCHrsIn!J149+MH)/LinhrsIn!J149</f>
        <v>0.977443609022556</v>
      </c>
      <c r="K148" s="70" t="n">
        <f aca="false">(EPCHrsIn!K149+MH)/LinhrsIn!K149</f>
        <v>1.00259173373346</v>
      </c>
      <c r="L148" s="70" t="n">
        <f aca="false">(EPCHrsIn!L149+MH)/LinhrsIn!L149</f>
        <v>0.963243622970945</v>
      </c>
      <c r="M148" s="70" t="n">
        <f aca="false">(EPCHrsIn!M149+MH)/LinhrsIn!M149</f>
        <v>0.999721526037316</v>
      </c>
      <c r="N148" s="70" t="n">
        <f aca="false">(EPCHrsIn!N149+MH)/LinhrsIn!N149</f>
        <v>0.9375</v>
      </c>
      <c r="O148" s="70" t="n">
        <f aca="false">(EPCHrsIn!O149+MH)/LinhrsIn!O149</f>
        <v>0.957609451007644</v>
      </c>
      <c r="P148" s="70" t="n">
        <f aca="false">(EPCHrsIn!P149+MH)/LinhrsIn!P149</f>
        <v>0.907636461414359</v>
      </c>
      <c r="Q148" s="70" t="n">
        <f aca="false">(EPCHrsIn!Q149+MH)/LinhrsIn!Q149</f>
        <v>0.976453175457481</v>
      </c>
      <c r="R148" s="70" t="n">
        <f aca="false">(EPCHrsIn!R149+MH)/LinhrsIn!R149</f>
        <v>0.976453175457481</v>
      </c>
      <c r="S148" s="70" t="n">
        <f aca="false">(EPCHrsIn!S149+MH)/LinhrsIn!S149</f>
        <v>1.004036598493</v>
      </c>
      <c r="T148" s="70" t="n">
        <f aca="false">(EPCHrsIn!T149+MH)/LinhrsIn!T149</f>
        <v>0.921868304527925</v>
      </c>
      <c r="U148" s="70" t="n">
        <f aca="false">(EPCHrsIn!U149+MH)/LinhrsIn!U149</f>
        <v>0.996892731694137</v>
      </c>
      <c r="V148" s="70" t="n">
        <f aca="false">(EPCHrsIn!V149+MH)/LinhrsIn!V149</f>
        <v>0.97532069157836</v>
      </c>
      <c r="W148" s="70" t="n">
        <v>0.969623655913979</v>
      </c>
      <c r="X148" s="70" t="n">
        <f aca="false">(EPCHrsIn!X149+MH)/LinhrsIn!X149</f>
        <v>0.849089683074848</v>
      </c>
      <c r="Y148" s="70" t="n">
        <f aca="false">IF(LinhrsIn!Y149&gt;4,(EPCHrsIn!Y149+MH)/LinhrsIn!Y149,0)</f>
        <v>1.00070681368391</v>
      </c>
      <c r="Z148" s="70" t="n">
        <f aca="false">IF(LinhrsIn!Z149&gt;4,(EPCHrsIn!Z149+MH)/LinhrsIn!Z149,0)</f>
        <v>0.99112426035503</v>
      </c>
      <c r="AA148" s="70" t="n">
        <f aca="false">IF(LinhrsIn!AA149&gt;4,(EPCHrsIn!AA149+MH)/LinhrsIn!AA149,0)</f>
        <v>0.997638888888889</v>
      </c>
      <c r="AB148" s="70" t="n">
        <f aca="false">IF(LinhrsIn!AB149&gt;4,(EPCHrsIn!AB149+MH)/LinhrsIn!AB149,0)</f>
        <v>1.00470619873605</v>
      </c>
      <c r="AC148" s="70" t="n">
        <f aca="false">IF(LinhrsIn!AC149&gt;4,(EPCHrsIn!AC149+MH)/LinhrsIn!AC149,0)</f>
        <v>1.00134408602151</v>
      </c>
      <c r="AD148" s="70" t="n">
        <f aca="false">IF(LinhrsIn!AD149&gt;4,(EPCHrsIn!AD149+MH)/LinhrsIn!AD149,0)</f>
        <v>0.979576624925462</v>
      </c>
      <c r="AE148" s="70" t="n">
        <f aca="false">IF(LinhrsIn!AE149&gt;4,(EPCHrsIn!AE149+MH)/LinhrsIn!AE149,0)</f>
        <v>0.961122383361888</v>
      </c>
      <c r="AF148" s="70"/>
      <c r="AG148" s="70"/>
      <c r="AH148" s="70"/>
      <c r="AI148" s="70"/>
      <c r="AJ148" s="70"/>
      <c r="AK148" s="70"/>
      <c r="AL148" s="70"/>
      <c r="AM148" s="70"/>
      <c r="AN148" s="70"/>
      <c r="AO148" s="70" t="n">
        <f aca="false">AVERAGE(Q148:AB148)</f>
        <v>0.971992848155091</v>
      </c>
      <c r="AP148" s="70" t="n">
        <f aca="false">AVERAGE(AC148:AN148)</f>
        <v>0.980681031436285</v>
      </c>
      <c r="AQ148" s="70" t="n">
        <f aca="false">AVERAGE(K148:M148)</f>
        <v>0.988518960913907</v>
      </c>
      <c r="AR148" s="70" t="n">
        <f aca="false">AVERAGE(N148:P148)</f>
        <v>0.934248637474001</v>
      </c>
      <c r="AS148" s="70" t="n">
        <f aca="false">AVERAGE(Q148:S148)</f>
        <v>0.985647649802655</v>
      </c>
      <c r="AT148" s="70" t="n">
        <f aca="false">AVERAGE(T148:V148)</f>
        <v>0.964693909266807</v>
      </c>
      <c r="AU148" s="70" t="n">
        <f aca="false">AVERAGE(W148:Y148)</f>
        <v>0.93980671755758</v>
      </c>
      <c r="AV148" s="70" t="n">
        <f aca="false">AVERAGE(Z148:AB148)</f>
        <v>0.997823115993323</v>
      </c>
      <c r="AW148" s="70" t="n">
        <f aca="false">AVERAGE(AC148:AE148)</f>
        <v>0.980681031436285</v>
      </c>
    </row>
    <row r="149" customFormat="false" ht="12.75" hidden="true" customHeight="false" outlineLevel="0" collapsed="false">
      <c r="A149" s="69" t="s">
        <v>12</v>
      </c>
      <c r="B149" s="69" t="n">
        <v>1</v>
      </c>
      <c r="C149" s="69" t="n">
        <v>140</v>
      </c>
      <c r="D149" s="70" t="n">
        <v>0.6735337360282</v>
      </c>
      <c r="E149" s="70" t="n">
        <v>0.948252688172043</v>
      </c>
      <c r="F149" s="70" t="n">
        <v>1.00407088122605</v>
      </c>
      <c r="G149" s="70" t="n">
        <v>0.998581083604048</v>
      </c>
      <c r="H149" s="70" t="n">
        <f aca="false">(EPCHrsIn!H150+MH)/LinhrsIn!H150</f>
        <v>0.864621968616263</v>
      </c>
      <c r="I149" s="70" t="n">
        <f aca="false">(EPCHrsIn!I150+MH)/LinhrsIn!I150</f>
        <v>0.865283578068167</v>
      </c>
      <c r="J149" s="70" t="n">
        <f aca="false">(EPCHrsIn!J150+MH)/LinhrsIn!J150</f>
        <v>0.962461191081005</v>
      </c>
      <c r="K149" s="70" t="n">
        <f aca="false">(EPCHrsIn!K150+MH)/LinhrsIn!K150</f>
        <v>1.00313907465538</v>
      </c>
      <c r="L149" s="70" t="n">
        <f aca="false">(EPCHrsIn!L150+MH)/LinhrsIn!L150</f>
        <v>0.829271571811891</v>
      </c>
      <c r="M149" s="70" t="n">
        <f aca="false">(EPCHrsIn!M150+MH)/LinhrsIn!M150</f>
        <v>0.975507932090175</v>
      </c>
      <c r="N149" s="70" t="n">
        <f aca="false">(EPCHrsIn!N150+MH)/LinhrsIn!N150</f>
        <v>0.536152796725784</v>
      </c>
      <c r="O149" s="70" t="n">
        <f aca="false">(EPCHrsIn!O150+MH)/LinhrsIn!O150</f>
        <v>0.993193499097097</v>
      </c>
      <c r="P149" s="70" t="n">
        <f aca="false">(EPCHrsIn!P150+MH)/LinhrsIn!P150</f>
        <v>1.00309139784946</v>
      </c>
      <c r="Q149" s="70" t="n">
        <f aca="false">(EPCHrsIn!Q150+MH)/LinhrsIn!Q150</f>
        <v>1.00147928994083</v>
      </c>
      <c r="R149" s="70" t="n">
        <f aca="false">(EPCHrsIn!R150+MH)/LinhrsIn!R150</f>
        <v>0.945105215004575</v>
      </c>
      <c r="S149" s="70" t="n">
        <f aca="false">(EPCHrsIn!S150+MH)/LinhrsIn!S150</f>
        <v>0.978875134553283</v>
      </c>
      <c r="T149" s="70" t="n">
        <f aca="false">(EPCHrsIn!T150+MH)/LinhrsIn!T150</f>
        <v>0.988779803646564</v>
      </c>
      <c r="U149" s="70" t="n">
        <f aca="false">(EPCHrsIn!U150+MH)/LinhrsIn!U150</f>
        <v>0.993111831442464</v>
      </c>
      <c r="V149" s="70" t="n">
        <f aca="false">(EPCHrsIn!V150+MH)/LinhrsIn!V150</f>
        <v>0.98982010877144</v>
      </c>
      <c r="W149" s="70" t="n">
        <v>0.975134408602151</v>
      </c>
      <c r="X149" s="70" t="n">
        <f aca="false">(EPCHrsIn!X150+MH)/LinhrsIn!X150</f>
        <v>0.985466289866774</v>
      </c>
      <c r="Y149" s="70" t="n">
        <f aca="false">IF(LinhrsIn!Y150&gt;4,(EPCHrsIn!Y150+MH)/LinhrsIn!Y150,0)</f>
        <v>0.999151943462898</v>
      </c>
      <c r="Z149" s="70" t="n">
        <f aca="false">IF(LinhrsIn!Z150&gt;4,(EPCHrsIn!Z150+MH)/LinhrsIn!Z150,0)</f>
        <v>1.00201721355568</v>
      </c>
      <c r="AA149" s="70" t="n">
        <f aca="false">IF(LinhrsIn!AA150&gt;4,(EPCHrsIn!AA150+MH)/LinhrsIn!AA150,0)</f>
        <v>1.00527777777778</v>
      </c>
      <c r="AB149" s="70" t="n">
        <f aca="false">IF(LinhrsIn!AB150&gt;4,(EPCHrsIn!AB150+MH)/LinhrsIn!AB150,0)</f>
        <v>1.00457173591502</v>
      </c>
      <c r="AC149" s="70" t="n">
        <f aca="false">IF(LinhrsIn!AC150&gt;4,(EPCHrsIn!AC150+MH)/LinhrsIn!AC150,0)</f>
        <v>0.991915925626516</v>
      </c>
      <c r="AD149" s="70" t="n">
        <f aca="false">IF(LinhrsIn!AD150&gt;4,(EPCHrsIn!AD150+MH)/LinhrsIn!AD150,0)</f>
        <v>0.987148834429169</v>
      </c>
      <c r="AE149" s="70" t="n">
        <f aca="false">IF(LinhrsIn!AE150&gt;4,(EPCHrsIn!AE150+MH)/LinhrsIn!AE150,0)</f>
        <v>0.965780710810548</v>
      </c>
      <c r="AF149" s="70"/>
      <c r="AG149" s="70"/>
      <c r="AH149" s="70"/>
      <c r="AI149" s="70"/>
      <c r="AJ149" s="70"/>
      <c r="AK149" s="70"/>
      <c r="AL149" s="70"/>
      <c r="AM149" s="70"/>
      <c r="AN149" s="70"/>
      <c r="AO149" s="70" t="n">
        <f aca="false">AVERAGE(Q149:AB149)</f>
        <v>0.989065896044954</v>
      </c>
      <c r="AP149" s="70" t="n">
        <f aca="false">AVERAGE(AC149:AN149)</f>
        <v>0.981615156955411</v>
      </c>
      <c r="AQ149" s="70" t="n">
        <f aca="false">AVERAGE(K149:M149)</f>
        <v>0.93597285951915</v>
      </c>
      <c r="AR149" s="70" t="n">
        <f aca="false">AVERAGE(N149:P149)</f>
        <v>0.844145897890781</v>
      </c>
      <c r="AS149" s="70" t="n">
        <f aca="false">AVERAGE(Q149:S149)</f>
        <v>0.975153213166229</v>
      </c>
      <c r="AT149" s="70" t="n">
        <f aca="false">AVERAGE(T149:V149)</f>
        <v>0.990570581286823</v>
      </c>
      <c r="AU149" s="70" t="n">
        <f aca="false">AVERAGE(W149:Y149)</f>
        <v>0.986584213977274</v>
      </c>
      <c r="AV149" s="70" t="n">
        <f aca="false">AVERAGE(Z149:AB149)</f>
        <v>1.00395557574949</v>
      </c>
      <c r="AW149" s="70" t="n">
        <f aca="false">AVERAGE(AC149:AE149)</f>
        <v>0.981615156955411</v>
      </c>
    </row>
    <row r="150" customFormat="false" ht="12.75" hidden="true" customHeight="false" outlineLevel="0" collapsed="false">
      <c r="A150" s="69" t="s">
        <v>12</v>
      </c>
      <c r="B150" s="69" t="n">
        <v>1</v>
      </c>
      <c r="C150" s="69" t="n">
        <v>141</v>
      </c>
      <c r="D150" s="70" t="n">
        <v>1.00089750175662</v>
      </c>
      <c r="E150" s="70" t="n">
        <v>0.990591397849462</v>
      </c>
      <c r="F150" s="70" t="n">
        <v>0.991858237547893</v>
      </c>
      <c r="G150" s="70" t="n">
        <v>1.0028378327919</v>
      </c>
      <c r="H150" s="70" t="n">
        <f aca="false">(EPCHrsIn!H151+MH)/LinhrsIn!H151</f>
        <v>0.82118451025057</v>
      </c>
      <c r="I150" s="70" t="n">
        <f aca="false">(EPCHrsIn!I151+MH)/LinhrsIn!I151</f>
        <v>0.868417508417508</v>
      </c>
      <c r="J150" s="70" t="n">
        <f aca="false">(EPCHrsIn!J151+MH)/LinhrsIn!J151</f>
        <v>0.971892043070899</v>
      </c>
      <c r="K150" s="70" t="n">
        <f aca="false">(EPCHrsIn!K151+MH)/LinhrsIn!K151</f>
        <v>1.00215227333871</v>
      </c>
      <c r="L150" s="70" t="n">
        <f aca="false">(EPCHrsIn!L151+MH)/LinhrsIn!L151</f>
        <v>0.999013915947676</v>
      </c>
      <c r="M150" s="70" t="n">
        <f aca="false">(EPCHrsIn!M151+MH)/LinhrsIn!M151</f>
        <v>0.995827538247566</v>
      </c>
      <c r="N150" s="70" t="n">
        <f aca="false">(EPCHrsIn!N151+MH)/LinhrsIn!N151</f>
        <v>1.00351161534306</v>
      </c>
      <c r="O150" s="70" t="n">
        <f aca="false">(EPCHrsIn!O151+MH)/LinhrsIn!O151</f>
        <v>0.998611111111111</v>
      </c>
      <c r="P150" s="70" t="n">
        <f aca="false">(EPCHrsIn!P151+MH)/LinhrsIn!P151</f>
        <v>1.00094086021505</v>
      </c>
      <c r="Q150" s="70" t="n">
        <f aca="false">(EPCHrsIn!Q151+MH)/LinhrsIn!Q151</f>
        <v>0.99838622915546</v>
      </c>
      <c r="R150" s="70" t="n">
        <f aca="false">(EPCHrsIn!R151+MH)/LinhrsIn!R151</f>
        <v>0.98671840023877</v>
      </c>
      <c r="S150" s="70" t="n">
        <f aca="false">(EPCHrsIn!S151+MH)/LinhrsIn!S151</f>
        <v>1.0008072110857</v>
      </c>
      <c r="T150" s="70" t="n">
        <f aca="false">(EPCHrsIn!T151+MH)/LinhrsIn!T151</f>
        <v>0.783426966292135</v>
      </c>
      <c r="U150" s="70" t="n">
        <f aca="false">(EPCHrsIn!U151+MH)/LinhrsIn!U151</f>
        <v>0.990961823823014</v>
      </c>
      <c r="V150" s="70" t="n">
        <f aca="false">(EPCHrsIn!V151+MH)/LinhrsIn!V151</f>
        <v>1.00013939224979</v>
      </c>
      <c r="W150" s="70" t="n">
        <v>0.84744623655914</v>
      </c>
      <c r="X150" s="70" t="n">
        <f aca="false">(EPCHrsIn!X151+MH)/LinhrsIn!X151</f>
        <v>0.999326961906044</v>
      </c>
      <c r="Y150" s="70" t="n">
        <f aca="false">IF(LinhrsIn!Y151&gt;4,(EPCHrsIn!Y151+MH)/LinhrsIn!Y151,0)</f>
        <v>1.00014134275618</v>
      </c>
      <c r="Z150" s="70" t="n">
        <f aca="false">IF(LinhrsIn!Z151&gt;4,(EPCHrsIn!Z151+MH)/LinhrsIn!Z151,0)</f>
        <v>1.00255513717052</v>
      </c>
      <c r="AA150" s="70" t="n">
        <f aca="false">IF(LinhrsIn!AA151&gt;4,(EPCHrsIn!AA151+MH)/LinhrsIn!AA151,0)</f>
        <v>1.00512091038407</v>
      </c>
      <c r="AB150" s="70" t="n">
        <f aca="false">IF(LinhrsIn!AB151&gt;4,(EPCHrsIn!AB151+MH)/LinhrsIn!AB151,0)</f>
        <v>1.00484066155708</v>
      </c>
      <c r="AC150" s="70" t="n">
        <f aca="false">IF(LinhrsIn!AC151&gt;4,(EPCHrsIn!AC151+MH)/LinhrsIn!AC151,0)</f>
        <v>0.882926159758441</v>
      </c>
      <c r="AD150" s="70" t="n">
        <f aca="false">IF(LinhrsIn!AD151&gt;4,(EPCHrsIn!AD151+MH)/LinhrsIn!AD151,0)</f>
        <v>0.956580125335721</v>
      </c>
      <c r="AE150" s="70" t="n">
        <f aca="false">IF(LinhrsIn!AE151&gt;4,(EPCHrsIn!AE151+MH)/LinhrsIn!AE151,0)</f>
        <v>0.965285347032612</v>
      </c>
      <c r="AF150" s="70"/>
      <c r="AG150" s="70"/>
      <c r="AH150" s="70"/>
      <c r="AI150" s="70"/>
      <c r="AJ150" s="70"/>
      <c r="AK150" s="70"/>
      <c r="AL150" s="70"/>
      <c r="AM150" s="70"/>
      <c r="AN150" s="70"/>
      <c r="AO150" s="70" t="n">
        <f aca="false">AVERAGE(Q150:AB150)</f>
        <v>0.968322606098159</v>
      </c>
      <c r="AP150" s="70" t="n">
        <f aca="false">AVERAGE(AC150:AN150)</f>
        <v>0.934930544042258</v>
      </c>
      <c r="AQ150" s="70" t="n">
        <f aca="false">AVERAGE(K150:M150)</f>
        <v>0.998997909177985</v>
      </c>
      <c r="AR150" s="70" t="n">
        <f aca="false">AVERAGE(N150:P150)</f>
        <v>1.00102119555641</v>
      </c>
      <c r="AS150" s="70" t="n">
        <f aca="false">AVERAGE(Q150:S150)</f>
        <v>0.995303946826643</v>
      </c>
      <c r="AT150" s="70" t="n">
        <f aca="false">AVERAGE(T150:V150)</f>
        <v>0.92484272745498</v>
      </c>
      <c r="AU150" s="70" t="n">
        <f aca="false">AVERAGE(W150:Y150)</f>
        <v>0.948971513740456</v>
      </c>
      <c r="AV150" s="70" t="n">
        <f aca="false">AVERAGE(Z150:AB150)</f>
        <v>1.00417223637056</v>
      </c>
      <c r="AW150" s="70" t="n">
        <f aca="false">AVERAGE(AC150:AE150)</f>
        <v>0.934930544042258</v>
      </c>
    </row>
    <row r="151" customFormat="false" ht="12.75" hidden="true" customHeight="false" outlineLevel="0" collapsed="false">
      <c r="A151" s="69" t="s">
        <v>12</v>
      </c>
      <c r="B151" s="69" t="n">
        <v>1</v>
      </c>
      <c r="C151" s="69" t="n">
        <v>142</v>
      </c>
      <c r="D151" s="70" t="n">
        <v>0.846975950495693</v>
      </c>
      <c r="E151" s="70" t="n">
        <v>0.635304659498208</v>
      </c>
      <c r="F151" s="70" t="n">
        <v>0.758860153256705</v>
      </c>
      <c r="G151" s="70" t="n">
        <v>0.999527027868016</v>
      </c>
      <c r="H151" s="70" t="n">
        <f aca="false">(EPCHrsIn!H152+MH)/LinhrsIn!H152</f>
        <v>0.937993397445098</v>
      </c>
      <c r="I151" s="70" t="n">
        <f aca="false">(EPCHrsIn!I152+MH)/LinhrsIn!I152</f>
        <v>0.886121954502625</v>
      </c>
      <c r="J151" s="70" t="n">
        <f aca="false">(EPCHrsIn!J152+MH)/LinhrsIn!J152</f>
        <v>1.0022271714922</v>
      </c>
      <c r="K151" s="70" t="n">
        <f aca="false">(EPCHrsIn!K152+MH)/LinhrsIn!K152</f>
        <v>1.00216099405727</v>
      </c>
      <c r="L151" s="70" t="n">
        <f aca="false">(EPCHrsIn!L152+MH)/LinhrsIn!L152</f>
        <v>0.789939497873508</v>
      </c>
      <c r="M151" s="70" t="n">
        <f aca="false">(EPCHrsIn!M152+MH)/LinhrsIn!M152</f>
        <v>0.987917555081734</v>
      </c>
      <c r="N151" s="70" t="n">
        <f aca="false">(EPCHrsIn!N152+MH)/LinhrsIn!N152</f>
        <v>1.00108225108225</v>
      </c>
      <c r="O151" s="70" t="n">
        <f aca="false">(EPCHrsIn!O152+MH)/LinhrsIn!O152</f>
        <v>0.707140872464574</v>
      </c>
      <c r="P151" s="70" t="n">
        <f aca="false">(EPCHrsIn!P152+MH)/LinhrsIn!P152</f>
        <v>1.00362903225806</v>
      </c>
      <c r="Q151" s="70" t="n">
        <f aca="false">(EPCHrsIn!Q152+MH)/LinhrsIn!Q152</f>
        <v>0.325800376647834</v>
      </c>
      <c r="R151" s="70" t="n">
        <f aca="false">(EPCHrsIn!R152+MH)/LinhrsIn!R152</f>
        <v>0.0456655187902381</v>
      </c>
      <c r="S151" s="70" t="n">
        <f aca="false">(EPCHrsIn!S152+MH)/LinhrsIn!S152</f>
        <v>1.0049784714747</v>
      </c>
      <c r="T151" s="70" t="n">
        <f aca="false">(EPCHrsIn!T152+MH)/LinhrsIn!T152</f>
        <v>0.978051543472104</v>
      </c>
      <c r="U151" s="70" t="n">
        <f aca="false">(EPCHrsIn!U152+MH)/LinhrsIn!U152</f>
        <v>0.990401514127349</v>
      </c>
      <c r="V151" s="70" t="n">
        <f aca="false">(EPCHrsIn!V152+MH)/LinhrsIn!V152</f>
        <v>0.995957061201729</v>
      </c>
      <c r="W151" s="70" t="n">
        <v>0.78252688172043</v>
      </c>
      <c r="X151" s="70" t="n">
        <f aca="false">(EPCHrsIn!X152+MH)/LinhrsIn!X152</f>
        <v>1.0043057050592</v>
      </c>
      <c r="Y151" s="70" t="n">
        <f aca="false">IF(LinhrsIn!Y152&gt;4,(EPCHrsIn!Y152+MH)/LinhrsIn!Y152,0)</f>
        <v>0.998162544169611</v>
      </c>
      <c r="Z151" s="70" t="n">
        <f aca="false">IF(LinhrsIn!Z152&gt;4,(EPCHrsIn!Z152+MH)/LinhrsIn!Z152,0)</f>
        <v>0.976331360946746</v>
      </c>
      <c r="AA151" s="70" t="n">
        <f aca="false">IF(LinhrsIn!AA152&gt;4,(EPCHrsIn!AA152+MH)/LinhrsIn!AA152,0)</f>
        <v>0.944166666666667</v>
      </c>
      <c r="AB151" s="70" t="n">
        <f aca="false">IF(LinhrsIn!AB152&gt;4,(EPCHrsIn!AB152+MH)/LinhrsIn!AB152,0)</f>
        <v>0.919133476856835</v>
      </c>
      <c r="AC151" s="70" t="n">
        <f aca="false">IF(LinhrsIn!AC152&gt;4,(EPCHrsIn!AC152+MH)/LinhrsIn!AC152,0)</f>
        <v>0.887604194675988</v>
      </c>
      <c r="AD151" s="70" t="n">
        <f aca="false">IF(LinhrsIn!AD152&gt;4,(EPCHrsIn!AD152+MH)/LinhrsIn!AD152,0)</f>
        <v>0.985537498136275</v>
      </c>
      <c r="AE151" s="70" t="n">
        <f aca="false">IF(LinhrsIn!AE152&gt;4,(EPCHrsIn!AE152+MH)/LinhrsIn!AE152,0)</f>
        <v>0.962511448254699</v>
      </c>
      <c r="AF151" s="70"/>
      <c r="AG151" s="70"/>
      <c r="AH151" s="70"/>
      <c r="AI151" s="70"/>
      <c r="AJ151" s="70"/>
      <c r="AK151" s="70"/>
      <c r="AL151" s="70"/>
      <c r="AM151" s="70"/>
      <c r="AN151" s="70"/>
      <c r="AO151" s="70" t="n">
        <f aca="false">AVERAGE(Q151:AB151)</f>
        <v>0.830456760094454</v>
      </c>
      <c r="AP151" s="70" t="n">
        <f aca="false">AVERAGE(AC151:AN151)</f>
        <v>0.945217713688988</v>
      </c>
      <c r="AQ151" s="70" t="n">
        <f aca="false">AVERAGE(K151:M151)</f>
        <v>0.926672682337503</v>
      </c>
      <c r="AR151" s="70" t="n">
        <f aca="false">AVERAGE(N151:P151)</f>
        <v>0.90395071860163</v>
      </c>
      <c r="AS151" s="70" t="n">
        <f aca="false">AVERAGE(Q151:S151)</f>
        <v>0.458814788970925</v>
      </c>
      <c r="AT151" s="70" t="n">
        <f aca="false">AVERAGE(T151:V151)</f>
        <v>0.988136706267061</v>
      </c>
      <c r="AU151" s="70" t="n">
        <f aca="false">AVERAGE(W151:Y151)</f>
        <v>0.928331710316415</v>
      </c>
      <c r="AV151" s="70" t="n">
        <f aca="false">AVERAGE(Z151:AB151)</f>
        <v>0.946543834823416</v>
      </c>
      <c r="AW151" s="70" t="n">
        <f aca="false">AVERAGE(AC151:AE151)</f>
        <v>0.945217713688988</v>
      </c>
    </row>
    <row r="152" customFormat="false" ht="12.75" hidden="true" customHeight="false" outlineLevel="0" collapsed="false">
      <c r="A152" s="69" t="s">
        <v>12</v>
      </c>
      <c r="B152" s="69" t="n">
        <v>1</v>
      </c>
      <c r="C152" s="69" t="n">
        <v>143</v>
      </c>
      <c r="D152" s="70" t="n">
        <v>0.969036189396489</v>
      </c>
      <c r="E152" s="70" t="n">
        <v>0.988575268817204</v>
      </c>
      <c r="F152" s="70" t="n">
        <v>0.692768199233717</v>
      </c>
      <c r="G152" s="70" t="n">
        <v>1.00402026312187</v>
      </c>
      <c r="H152" s="70" t="n">
        <f aca="false">(EPCHrsIn!H153+MH)/LinhrsIn!H153</f>
        <v>0.994909831297266</v>
      </c>
      <c r="I152" s="70" t="n">
        <f aca="false">(EPCHrsIn!I153+MH)/LinhrsIn!I153</f>
        <v>0.977395048439182</v>
      </c>
      <c r="J152" s="70" t="n">
        <f aca="false">(EPCHrsIn!J153+MH)/LinhrsIn!J153</f>
        <v>1.00291707181553</v>
      </c>
      <c r="K152" s="70" t="n">
        <f aca="false">(EPCHrsIn!K153+MH)/LinhrsIn!K153</f>
        <v>0.994207193856931</v>
      </c>
      <c r="L152" s="70" t="n">
        <f aca="false">(EPCHrsIn!L153+MH)/LinhrsIn!L153</f>
        <v>0.984496077901001</v>
      </c>
      <c r="M152" s="70" t="n">
        <f aca="false">(EPCHrsIn!M153+MH)/LinhrsIn!M153</f>
        <v>0.999027372516326</v>
      </c>
      <c r="N152" s="70" t="n">
        <f aca="false">(EPCHrsIn!N153+MH)/LinhrsIn!N153</f>
        <v>1.00013442667025</v>
      </c>
      <c r="O152" s="70" t="n">
        <f aca="false">(EPCHrsIn!O153+MH)/LinhrsIn!O153</f>
        <v>1.00416666666667</v>
      </c>
      <c r="P152" s="70" t="n">
        <f aca="false">(EPCHrsIn!P153+MH)/LinhrsIn!P153</f>
        <v>0.70752688172043</v>
      </c>
      <c r="Q152" s="70" t="n">
        <f aca="false">(EPCHrsIn!Q153+MH)/LinhrsIn!Q153</f>
        <v>1.00188247949442</v>
      </c>
      <c r="R152" s="70" t="n">
        <f aca="false">(EPCHrsIn!R153+MH)/LinhrsIn!R153</f>
        <v>0.775885253249664</v>
      </c>
      <c r="S152" s="70" t="n">
        <f aca="false">(EPCHrsIn!S153+MH)/LinhrsIn!S153</f>
        <v>0.868564423862708</v>
      </c>
      <c r="T152" s="70" t="n">
        <f aca="false">(EPCHrsIn!T153+MH)/LinhrsIn!T153</f>
        <v>0.977272727272727</v>
      </c>
      <c r="U152" s="70" t="n">
        <f aca="false">(EPCHrsIn!U153+MH)/LinhrsIn!U153</f>
        <v>0.997291440953413</v>
      </c>
      <c r="V152" s="70" t="n">
        <f aca="false">(EPCHrsIn!V153+MH)/LinhrsIn!V153</f>
        <v>0.99315259921744</v>
      </c>
      <c r="W152" s="70" t="n">
        <v>0.990725806451613</v>
      </c>
      <c r="X152" s="70" t="n">
        <f aca="false">(EPCHrsIn!X153+MH)/LinhrsIn!X153</f>
        <v>1</v>
      </c>
      <c r="Y152" s="70" t="n">
        <f aca="false">IF(LinhrsIn!Y153&gt;4,(EPCHrsIn!Y153+MH)/LinhrsIn!Y153,0)</f>
        <v>0.0842475386779184</v>
      </c>
      <c r="Z152" s="70" t="n">
        <f aca="false">IF(LinhrsIn!Z153&gt;4,(EPCHrsIn!Z153+MH)/LinhrsIn!Z153,0)</f>
        <v>0.00564895763281775</v>
      </c>
      <c r="AA152" s="70" t="n">
        <f aca="false">IF(LinhrsIn!AA153&gt;4,(EPCHrsIn!AA153+MH)/LinhrsIn!AA153,0)</f>
        <v>1.00555555555556</v>
      </c>
      <c r="AB152" s="70" t="n">
        <f aca="false">IF(LinhrsIn!AB153&gt;4,(EPCHrsIn!AB153+MH)/LinhrsIn!AB153,0)</f>
        <v>1.6454025516938</v>
      </c>
      <c r="AC152" s="70" t="n">
        <f aca="false">IF(LinhrsIn!AC153&gt;4,(EPCHrsIn!AC153+MH)/LinhrsIn!AC153,0)</f>
        <v>1.00349462365591</v>
      </c>
      <c r="AD152" s="70" t="n">
        <f aca="false">IF(LinhrsIn!AD153&gt;4,(EPCHrsIn!AD153+MH)/LinhrsIn!AD153,0)</f>
        <v>0.916579770594369</v>
      </c>
      <c r="AE152" s="70" t="n">
        <f aca="false">IF(LinhrsIn!AE153&gt;4,(EPCHrsIn!AE153+MH)/LinhrsIn!AE153,0)</f>
        <v>0.987969040234623</v>
      </c>
      <c r="AF152" s="70"/>
      <c r="AG152" s="70"/>
      <c r="AH152" s="70"/>
      <c r="AI152" s="70"/>
      <c r="AJ152" s="70"/>
      <c r="AK152" s="70"/>
      <c r="AL152" s="70"/>
      <c r="AM152" s="70"/>
      <c r="AN152" s="70"/>
      <c r="AO152" s="70" t="n">
        <f aca="false">AVERAGE(Q152:AB152)</f>
        <v>0.862135777838506</v>
      </c>
      <c r="AP152" s="70" t="n">
        <f aca="false">AVERAGE(AC152:AN152)</f>
        <v>0.969347811494969</v>
      </c>
      <c r="AQ152" s="70" t="n">
        <f aca="false">AVERAGE(K152:M152)</f>
        <v>0.992576881424753</v>
      </c>
      <c r="AR152" s="70" t="n">
        <f aca="false">AVERAGE(N152:P152)</f>
        <v>0.903942658352449</v>
      </c>
      <c r="AS152" s="70" t="n">
        <f aca="false">AVERAGE(Q152:S152)</f>
        <v>0.88211071886893</v>
      </c>
      <c r="AT152" s="70" t="n">
        <f aca="false">AVERAGE(T152:V152)</f>
        <v>0.989238922481193</v>
      </c>
      <c r="AU152" s="70" t="n">
        <f aca="false">AVERAGE(W152:Y152)</f>
        <v>0.691657781709844</v>
      </c>
      <c r="AV152" s="70" t="n">
        <f aca="false">AVERAGE(Z152:AB152)</f>
        <v>0.885535688294057</v>
      </c>
      <c r="AW152" s="70" t="n">
        <f aca="false">AVERAGE(AC152:AE152)</f>
        <v>0.969347811494969</v>
      </c>
    </row>
    <row r="153" customFormat="false" ht="12.75" hidden="true" customHeight="false" outlineLevel="0" collapsed="false">
      <c r="A153" s="69" t="s">
        <v>12</v>
      </c>
      <c r="B153" s="69" t="n">
        <v>1</v>
      </c>
      <c r="C153" s="69" t="n">
        <v>144</v>
      </c>
      <c r="D153" s="70" t="n">
        <v>0.955349287607981</v>
      </c>
      <c r="E153" s="70" t="n">
        <v>0.995967741935484</v>
      </c>
      <c r="F153" s="70" t="n">
        <v>1.00431034482759</v>
      </c>
      <c r="G153" s="70" t="n">
        <v>1.00331080492389</v>
      </c>
      <c r="H153" s="70" t="n">
        <f aca="false">(EPCHrsIn!H154+MH)/LinhrsIn!H154</f>
        <v>0.897762631500963</v>
      </c>
      <c r="I153" s="70" t="n">
        <f aca="false">(EPCHrsIn!I154+MH)/LinhrsIn!I154</f>
        <v>0.983055406132329</v>
      </c>
      <c r="J153" s="70" t="n">
        <f aca="false">(EPCHrsIn!J154+MH)/LinhrsIn!J154</f>
        <v>0.92741935483871</v>
      </c>
      <c r="K153" s="70" t="n">
        <f aca="false">(EPCHrsIn!K154+MH)/LinhrsIn!K154</f>
        <v>0.932550518842163</v>
      </c>
      <c r="L153" s="70" t="n">
        <f aca="false">(EPCHrsIn!L154+MH)/LinhrsIn!L154</f>
        <v>0.999596936719065</v>
      </c>
      <c r="M153" s="70" t="n">
        <f aca="false">(EPCHrsIn!M154+MH)/LinhrsIn!M154</f>
        <v>1.00041684035015</v>
      </c>
      <c r="N153" s="70" t="n">
        <f aca="false">(EPCHrsIn!N154+MH)/LinhrsIn!N154</f>
        <v>1.00013442667025</v>
      </c>
      <c r="O153" s="70" t="n">
        <f aca="false">(EPCHrsIn!O154+MH)/LinhrsIn!O154</f>
        <v>1.00416666666667</v>
      </c>
      <c r="P153" s="70" t="n">
        <f aca="false">(EPCHrsIn!P154+MH)/LinhrsIn!P154</f>
        <v>0.96679661244791</v>
      </c>
      <c r="Q153" s="70" t="n">
        <f aca="false">(EPCHrsIn!Q154+MH)/LinhrsIn!Q154</f>
        <v>1.00188247949442</v>
      </c>
      <c r="R153" s="70" t="n">
        <f aca="false">(EPCHrsIn!R154+MH)/LinhrsIn!R154</f>
        <v>0.862964621585311</v>
      </c>
      <c r="S153" s="70" t="n">
        <f aca="false">(EPCHrsIn!S154+MH)/LinhrsIn!S154</f>
        <v>0.971874579464406</v>
      </c>
      <c r="T153" s="70" t="n">
        <f aca="false">(EPCHrsIn!T154+MH)/LinhrsIn!T154</f>
        <v>0.943129289816501</v>
      </c>
      <c r="U153" s="70" t="n">
        <f aca="false">(EPCHrsIn!U154+MH)/LinhrsIn!U154</f>
        <v>0.997151769971518</v>
      </c>
      <c r="V153" s="70" t="n">
        <f aca="false">(EPCHrsIn!V154+MH)/LinhrsIn!V154</f>
        <v>0.999579478553406</v>
      </c>
      <c r="W153" s="70" t="n">
        <v>0.997311827956989</v>
      </c>
      <c r="X153" s="70" t="n">
        <f aca="false">(EPCHrsIn!X154+MH)/LinhrsIn!X154</f>
        <v>1.00541785182175</v>
      </c>
      <c r="Y153" s="70" t="n">
        <f aca="false">IF(LinhrsIn!Y154&gt;4,(EPCHrsIn!Y154+MH)/LinhrsIn!Y154,0)</f>
        <v>0.988621997471555</v>
      </c>
      <c r="Z153" s="70" t="n">
        <f aca="false">IF(LinhrsIn!Z154&gt;4,(EPCHrsIn!Z154+MH)/LinhrsIn!Z154,0)</f>
        <v>0.969334229993275</v>
      </c>
      <c r="AA153" s="70" t="n">
        <f aca="false">IF(LinhrsIn!AA154&gt;4,(EPCHrsIn!AA154+MH)/LinhrsIn!AA154,0)</f>
        <v>0.954419121734297</v>
      </c>
      <c r="AB153" s="70" t="n">
        <f aca="false">IF(LinhrsIn!AB154&gt;4,(EPCHrsIn!AB154+MH)/LinhrsIn!AB154,0)</f>
        <v>0.995938811425477</v>
      </c>
      <c r="AC153" s="70" t="n">
        <f aca="false">IF(LinhrsIn!AC154&gt;4,(EPCHrsIn!AC154+MH)/LinhrsIn!AC154,0)</f>
        <v>1.00228494623656</v>
      </c>
      <c r="AD153" s="70" t="n">
        <f aca="false">IF(LinhrsIn!AD154&gt;4,(EPCHrsIn!AD154+MH)/LinhrsIn!AD154,0)</f>
        <v>0.998504337421478</v>
      </c>
      <c r="AE153" s="70" t="n">
        <f aca="false">IF(LinhrsIn!AE154&gt;4,(EPCHrsIn!AE154+MH)/LinhrsIn!AE154,0)</f>
        <v>0.923898646404818</v>
      </c>
      <c r="AF153" s="70"/>
      <c r="AG153" s="70"/>
      <c r="AH153" s="70"/>
      <c r="AI153" s="70"/>
      <c r="AJ153" s="70"/>
      <c r="AK153" s="70"/>
      <c r="AL153" s="70"/>
      <c r="AM153" s="70"/>
      <c r="AN153" s="70"/>
      <c r="AO153" s="70" t="n">
        <f aca="false">AVERAGE(Q153:AB153)</f>
        <v>0.973968838274076</v>
      </c>
      <c r="AP153" s="70" t="n">
        <f aca="false">AVERAGE(AC153:AN153)</f>
        <v>0.974895976687618</v>
      </c>
      <c r="AQ153" s="70" t="n">
        <f aca="false">AVERAGE(K153:M153)</f>
        <v>0.977521431970458</v>
      </c>
      <c r="AR153" s="70" t="n">
        <f aca="false">AVERAGE(N153:P153)</f>
        <v>0.990365901928276</v>
      </c>
      <c r="AS153" s="70" t="n">
        <f aca="false">AVERAGE(Q153:S153)</f>
        <v>0.945573893514712</v>
      </c>
      <c r="AT153" s="70" t="n">
        <f aca="false">AVERAGE(T153:V153)</f>
        <v>0.979953512780475</v>
      </c>
      <c r="AU153" s="70" t="n">
        <f aca="false">AVERAGE(W153:Y153)</f>
        <v>0.997117225750099</v>
      </c>
      <c r="AV153" s="70" t="n">
        <f aca="false">AVERAGE(Z153:AB153)</f>
        <v>0.973230721051016</v>
      </c>
      <c r="AW153" s="70" t="n">
        <f aca="false">AVERAGE(AC153:AE153)</f>
        <v>0.974895976687618</v>
      </c>
    </row>
    <row r="154" customFormat="false" ht="12.75" hidden="true" customHeight="false" outlineLevel="0" collapsed="false">
      <c r="A154" s="69" t="s">
        <v>12</v>
      </c>
      <c r="B154" s="69" t="n">
        <v>1</v>
      </c>
      <c r="C154" s="69" t="n">
        <v>145</v>
      </c>
      <c r="D154" s="70" t="n">
        <v>0.937174877036355</v>
      </c>
      <c r="E154" s="70" t="n">
        <v>0.862903225806452</v>
      </c>
      <c r="F154" s="70" t="n">
        <v>0.970067049808429</v>
      </c>
      <c r="G154" s="70" t="n">
        <v>0.962635201573255</v>
      </c>
      <c r="H154" s="70" t="n">
        <f aca="false">(EPCHrsIn!H155+MH)/LinhrsIn!H155</f>
        <v>0.889131701631702</v>
      </c>
      <c r="I154" s="70" t="n">
        <f aca="false">(EPCHrsIn!I155+MH)/LinhrsIn!I155</f>
        <v>0.888363292336802</v>
      </c>
      <c r="J154" s="70" t="n">
        <f aca="false">(EPCHrsIn!J155+MH)/LinhrsIn!J155</f>
        <v>0.949944382647386</v>
      </c>
      <c r="K154" s="70" t="n">
        <f aca="false">(EPCHrsIn!K155+MH)/LinhrsIn!K155</f>
        <v>0.976594027441485</v>
      </c>
      <c r="L154" s="70" t="n">
        <f aca="false">(EPCHrsIn!L155+MH)/LinhrsIn!L155</f>
        <v>0.991687043548823</v>
      </c>
      <c r="M154" s="70" t="n">
        <f aca="false">(EPCHrsIn!M155+MH)/LinhrsIn!M155</f>
        <v>0.995677032491982</v>
      </c>
      <c r="N154" s="70" t="n">
        <f aca="false">(EPCHrsIn!N155+MH)/LinhrsIn!N155</f>
        <v>1.00026888948642</v>
      </c>
      <c r="O154" s="70" t="n">
        <f aca="false">(EPCHrsIn!O155+MH)/LinhrsIn!O155</f>
        <v>0.858452562855952</v>
      </c>
      <c r="P154" s="70" t="n">
        <f aca="false">(EPCHrsIn!P155+MH)/LinhrsIn!P155</f>
        <v>0.901599677375991</v>
      </c>
      <c r="Q154" s="70" t="n">
        <f aca="false">(EPCHrsIn!Q155+MH)/LinhrsIn!Q155</f>
        <v>1.00201694231545</v>
      </c>
      <c r="R154" s="70" t="n">
        <f aca="false">(EPCHrsIn!R155+MH)/LinhrsIn!R155</f>
        <v>0.629728924635091</v>
      </c>
      <c r="S154" s="70" t="n">
        <f aca="false">(EPCHrsIn!S155+MH)/LinhrsIn!S155</f>
        <v>0.959164420485175</v>
      </c>
      <c r="T154" s="70" t="n">
        <f aca="false">(EPCHrsIn!T155+MH)/LinhrsIn!T155</f>
        <v>0.860610361958836</v>
      </c>
      <c r="U154" s="70" t="n">
        <f aca="false">(EPCHrsIn!U155+MH)/LinhrsIn!U155</f>
        <v>0.954360780065006</v>
      </c>
      <c r="V154" s="70" t="n">
        <f aca="false">(EPCHrsIn!V155+MH)/LinhrsIn!V155</f>
        <v>0.940097970608817</v>
      </c>
      <c r="W154" s="70" t="n">
        <v>0.956182795698925</v>
      </c>
      <c r="X154" s="70" t="n">
        <f aca="false">(EPCHrsIn!X155+MH)/LinhrsIn!X155</f>
        <v>0.971556277935799</v>
      </c>
      <c r="Y154" s="70" t="n">
        <f aca="false">IF(LinhrsIn!Y155&gt;4,(EPCHrsIn!Y155+MH)/LinhrsIn!Y155,0)</f>
        <v>0.951404494382023</v>
      </c>
      <c r="Z154" s="70" t="n">
        <f aca="false">IF(LinhrsIn!Z155&gt;4,(EPCHrsIn!Z155+MH)/LinhrsIn!Z155,0)</f>
        <v>0.983593329747176</v>
      </c>
      <c r="AA154" s="70" t="n">
        <f aca="false">IF(LinhrsIn!AA155&gt;4,(EPCHrsIn!AA155+MH)/LinhrsIn!AA155,0)</f>
        <v>1.00541666666667</v>
      </c>
      <c r="AB154" s="70" t="n">
        <f aca="false">IF(LinhrsIn!AB155&gt;4,(EPCHrsIn!AB155+MH)/LinhrsIn!AB155,0)</f>
        <v>0.996751049140382</v>
      </c>
      <c r="AC154" s="70" t="n">
        <f aca="false">IF(LinhrsIn!AC155&gt;4,(EPCHrsIn!AC155+MH)/LinhrsIn!AC155,0)</f>
        <v>1.00013442667025</v>
      </c>
      <c r="AD154" s="70" t="n">
        <f aca="false">IF(LinhrsIn!AD155&gt;4,(EPCHrsIn!AD155+MH)/LinhrsIn!AD155,0)</f>
        <v>0.990172721858249</v>
      </c>
      <c r="AE154" s="70" t="n">
        <f aca="false">IF(LinhrsIn!AE155&gt;4,(EPCHrsIn!AE155+MH)/LinhrsIn!AE155,0)</f>
        <v>0.94225687121401</v>
      </c>
      <c r="AF154" s="70"/>
      <c r="AG154" s="70"/>
      <c r="AH154" s="70"/>
      <c r="AI154" s="70"/>
      <c r="AJ154" s="70"/>
      <c r="AK154" s="70"/>
      <c r="AL154" s="70"/>
      <c r="AM154" s="70"/>
      <c r="AN154" s="70"/>
      <c r="AO154" s="70" t="n">
        <f aca="false">AVERAGE(Q154:AB154)</f>
        <v>0.934240334469945</v>
      </c>
      <c r="AP154" s="70" t="n">
        <f aca="false">AVERAGE(AC154:AN154)</f>
        <v>0.97752133991417</v>
      </c>
      <c r="AQ154" s="70" t="n">
        <f aca="false">AVERAGE(K154:M154)</f>
        <v>0.987986034494097</v>
      </c>
      <c r="AR154" s="70" t="n">
        <f aca="false">AVERAGE(N154:P154)</f>
        <v>0.920107043239455</v>
      </c>
      <c r="AS154" s="70" t="n">
        <f aca="false">AVERAGE(Q154:S154)</f>
        <v>0.863636762478572</v>
      </c>
      <c r="AT154" s="70" t="n">
        <f aca="false">AVERAGE(T154:V154)</f>
        <v>0.918356370877553</v>
      </c>
      <c r="AU154" s="70" t="n">
        <f aca="false">AVERAGE(W154:Y154)</f>
        <v>0.959714522672249</v>
      </c>
      <c r="AV154" s="70" t="n">
        <f aca="false">AVERAGE(Z154:AB154)</f>
        <v>0.995253681851408</v>
      </c>
      <c r="AW154" s="70" t="n">
        <f aca="false">AVERAGE(AC154:AE154)</f>
        <v>0.97752133991417</v>
      </c>
    </row>
    <row r="155" customFormat="false" ht="12.75" hidden="true" customHeight="false" outlineLevel="0" collapsed="false">
      <c r="A155" s="69" t="s">
        <v>12</v>
      </c>
      <c r="B155" s="69" t="n">
        <v>1</v>
      </c>
      <c r="C155" s="69" t="n">
        <v>146</v>
      </c>
      <c r="D155" s="70" t="n">
        <v>0.972177445544671</v>
      </c>
      <c r="E155" s="70" t="n">
        <v>0.983870967741936</v>
      </c>
      <c r="F155" s="70" t="n">
        <v>1.00431034482759</v>
      </c>
      <c r="G155" s="70" t="n">
        <v>1.00189188852794</v>
      </c>
      <c r="H155" s="70" t="n">
        <f aca="false">(EPCHrsIn!H156+MH)/LinhrsIn!H156</f>
        <v>0.926847004072135</v>
      </c>
      <c r="I155" s="70" t="n">
        <f aca="false">(EPCHrsIn!I156+MH)/LinhrsIn!I156</f>
        <v>0.994487765528368</v>
      </c>
      <c r="J155" s="70" t="n">
        <f aca="false">(EPCHrsIn!J156+MH)/LinhrsIn!J156</f>
        <v>0.993193499097097</v>
      </c>
      <c r="K155" s="70" t="n">
        <f aca="false">(EPCHrsIn!K156+MH)/LinhrsIn!K156</f>
        <v>0.996771589991929</v>
      </c>
      <c r="L155" s="70" t="n">
        <f aca="false">(EPCHrsIn!L156+MH)/LinhrsIn!L156</f>
        <v>1.00304192588585</v>
      </c>
      <c r="M155" s="70" t="n">
        <f aca="false">(EPCHrsIn!M156+MH)/LinhrsIn!M156</f>
        <v>0.967155835080363</v>
      </c>
      <c r="N155" s="70" t="n">
        <f aca="false">(EPCHrsIn!N156+MH)/LinhrsIn!N156</f>
        <v>1.00514069264069</v>
      </c>
      <c r="O155" s="70" t="n">
        <f aca="false">(EPCHrsIn!O156+MH)/LinhrsIn!O156</f>
        <v>0.962331201137171</v>
      </c>
      <c r="P155" s="70" t="n">
        <f aca="false">(EPCHrsIn!P156+MH)/LinhrsIn!P156</f>
        <v>0.980019291718341</v>
      </c>
      <c r="Q155" s="70" t="n">
        <f aca="false">(EPCHrsIn!Q156+MH)/LinhrsIn!Q156</f>
        <v>0.99878983461073</v>
      </c>
      <c r="R155" s="70" t="n">
        <f aca="false">(EPCHrsIn!R156+MH)/LinhrsIn!R156</f>
        <v>0.99656562639988</v>
      </c>
      <c r="S155" s="70" t="n">
        <f aca="false">(EPCHrsIn!S156+MH)/LinhrsIn!S156</f>
        <v>1.00470873133324</v>
      </c>
      <c r="T155" s="70" t="n">
        <f aca="false">(EPCHrsIn!T156+MH)/LinhrsIn!T156</f>
        <v>0.945577274644916</v>
      </c>
      <c r="U155" s="70" t="n">
        <f aca="false">(EPCHrsIn!U156+MH)/LinhrsIn!U156</f>
        <v>0.918287412209616</v>
      </c>
      <c r="V155" s="70" t="n">
        <f aca="false">(EPCHrsIn!V156+MH)/LinhrsIn!V156</f>
        <v>0.84778662198017</v>
      </c>
      <c r="W155" s="70" t="n">
        <v>0.997043010752688</v>
      </c>
      <c r="X155" s="70" t="n">
        <f aca="false">(EPCHrsIn!X156+MH)/LinhrsIn!X156</f>
        <v>0.984659245180559</v>
      </c>
      <c r="Y155" s="70" t="n">
        <f aca="false">IF(LinhrsIn!Y156&gt;4,(EPCHrsIn!Y156+MH)/LinhrsIn!Y156,0)</f>
        <v>0.998174157303371</v>
      </c>
      <c r="Z155" s="70" t="n">
        <f aca="false">IF(LinhrsIn!Z156&gt;4,(EPCHrsIn!Z156+MH)/LinhrsIn!Z156,0)</f>
        <v>0.986013986013986</v>
      </c>
      <c r="AA155" s="70" t="n">
        <f aca="false">IF(LinhrsIn!AA156&gt;4,(EPCHrsIn!AA156+MH)/LinhrsIn!AA156,0)</f>
        <v>0.98388441233676</v>
      </c>
      <c r="AB155" s="70" t="n">
        <f aca="false">IF(LinhrsIn!AB156&gt;4,(EPCHrsIn!AB156+MH)/LinhrsIn!AB156,0)</f>
        <v>1.00460268038446</v>
      </c>
      <c r="AC155" s="70" t="n">
        <f aca="false">IF(LinhrsIn!AC156&gt;4,(EPCHrsIn!AC156+MH)/LinhrsIn!AC156,0)</f>
        <v>1.00255376344086</v>
      </c>
      <c r="AD155" s="70" t="n">
        <f aca="false">IF(LinhrsIn!AD156&gt;4,(EPCHrsIn!AD156+MH)/LinhrsIn!AD156,0)</f>
        <v>0.969760166840459</v>
      </c>
      <c r="AE155" s="70" t="n">
        <f aca="false">IF(LinhrsIn!AE156&gt;4,(EPCHrsIn!AE156+MH)/LinhrsIn!AE156,0)</f>
        <v>0.958330209564689</v>
      </c>
      <c r="AF155" s="70"/>
      <c r="AG155" s="70"/>
      <c r="AH155" s="70"/>
      <c r="AI155" s="70"/>
      <c r="AJ155" s="70"/>
      <c r="AK155" s="70"/>
      <c r="AL155" s="70"/>
      <c r="AM155" s="70"/>
      <c r="AN155" s="70"/>
      <c r="AO155" s="70" t="n">
        <f aca="false">AVERAGE(Q155:AB155)</f>
        <v>0.972174416095865</v>
      </c>
      <c r="AP155" s="70" t="n">
        <f aca="false">AVERAGE(AC155:AN155)</f>
        <v>0.976881379948669</v>
      </c>
      <c r="AQ155" s="70" t="n">
        <f aca="false">AVERAGE(K155:M155)</f>
        <v>0.988989783652715</v>
      </c>
      <c r="AR155" s="70" t="n">
        <f aca="false">AVERAGE(N155:P155)</f>
        <v>0.982497061832068</v>
      </c>
      <c r="AS155" s="70" t="n">
        <f aca="false">AVERAGE(Q155:S155)</f>
        <v>1.00002139744795</v>
      </c>
      <c r="AT155" s="70" t="n">
        <f aca="false">AVERAGE(T155:V155)</f>
        <v>0.903883769611568</v>
      </c>
      <c r="AU155" s="70" t="n">
        <f aca="false">AVERAGE(W155:Y155)</f>
        <v>0.993292137745539</v>
      </c>
      <c r="AV155" s="70" t="n">
        <f aca="false">AVERAGE(Z155:AB155)</f>
        <v>0.991500359578402</v>
      </c>
      <c r="AW155" s="70" t="n">
        <f aca="false">AVERAGE(AC155:AE155)</f>
        <v>0.976881379948669</v>
      </c>
    </row>
    <row r="156" customFormat="false" ht="12.75" hidden="true" customHeight="false" outlineLevel="0" collapsed="false">
      <c r="A156" s="69" t="s">
        <v>12</v>
      </c>
      <c r="B156" s="69" t="n">
        <v>1</v>
      </c>
      <c r="C156" s="69" t="n">
        <v>147</v>
      </c>
      <c r="D156" s="70" t="n">
        <v>0.701580665922685</v>
      </c>
      <c r="E156" s="70" t="n">
        <v>0.980286738351255</v>
      </c>
      <c r="F156" s="70" t="n">
        <v>1.00383141762452</v>
      </c>
      <c r="G156" s="70" t="n">
        <v>0.968783839289048</v>
      </c>
      <c r="H156" s="70" t="n">
        <f aca="false">(EPCHrsIn!H157+MH)/LinhrsIn!H157</f>
        <v>0.888257575757576</v>
      </c>
      <c r="I156" s="70" t="n">
        <f aca="false">(EPCHrsIn!I157+MH)/LinhrsIn!I157</f>
        <v>0.67442486210144</v>
      </c>
      <c r="J156" s="70" t="n">
        <f aca="false">(EPCHrsIn!J157+MH)/LinhrsIn!J157</f>
        <v>0.959799693976909</v>
      </c>
      <c r="K156" s="70" t="n">
        <f aca="false">(EPCHrsIn!K157+MH)/LinhrsIn!K157</f>
        <v>0.969827586206897</v>
      </c>
      <c r="L156" s="70" t="n">
        <f aca="false">(EPCHrsIn!L157+MH)/LinhrsIn!L157</f>
        <v>0.977012778684067</v>
      </c>
      <c r="M156" s="70" t="n">
        <f aca="false">(EPCHrsIn!M157+MH)/LinhrsIn!M157</f>
        <v>0.987757373400111</v>
      </c>
      <c r="N156" s="70" t="n">
        <f aca="false">(EPCHrsIn!N157+MH)/LinhrsIn!N157</f>
        <v>0.995286195286195</v>
      </c>
      <c r="O156" s="70" t="n">
        <f aca="false">(EPCHrsIn!O157+MH)/LinhrsIn!O157</f>
        <v>0.994582580914016</v>
      </c>
      <c r="P156" s="70" t="n">
        <f aca="false">(EPCHrsIn!P157+MH)/LinhrsIn!P157</f>
        <v>0.542664872139973</v>
      </c>
      <c r="Q156" s="70" t="n">
        <f aca="false">(EPCHrsIn!Q157+MH)/LinhrsIn!Q157</f>
        <v>0.200674308833446</v>
      </c>
      <c r="R156" s="70" t="n">
        <f aca="false">(EPCHrsIn!R157+MH)/LinhrsIn!R157</f>
        <v>0.898594077176189</v>
      </c>
      <c r="S156" s="70" t="n">
        <f aca="false">(EPCHrsIn!S157+MH)/LinhrsIn!S157</f>
        <v>0.969044414535666</v>
      </c>
      <c r="T156" s="70" t="n">
        <f aca="false">(EPCHrsIn!T157+MH)/LinhrsIn!T157</f>
        <v>0.963319386331939</v>
      </c>
      <c r="U156" s="70" t="n">
        <f aca="false">(EPCHrsIn!U157+MH)/LinhrsIn!U157</f>
        <v>0.855343356359204</v>
      </c>
      <c r="V156" s="70" t="n">
        <f aca="false">(EPCHrsIn!V157+MH)/LinhrsIn!V157</f>
        <v>0.999303718145105</v>
      </c>
      <c r="W156" s="70" t="n">
        <v>0.995430107526882</v>
      </c>
      <c r="X156" s="70" t="n">
        <f aca="false">(EPCHrsIn!X157+MH)/LinhrsIn!X157</f>
        <v>1.00528240552621</v>
      </c>
      <c r="Y156" s="70" t="n">
        <f aca="false">IF(LinhrsIn!Y157&gt;4,(EPCHrsIn!Y157+MH)/LinhrsIn!Y157,0)</f>
        <v>0.997748698466301</v>
      </c>
      <c r="Z156" s="70" t="n">
        <f aca="false">IF(LinhrsIn!Z157&gt;4,(EPCHrsIn!Z157+MH)/LinhrsIn!Z157,0)</f>
        <v>1.00053792361485</v>
      </c>
      <c r="AA156" s="70" t="n">
        <f aca="false">IF(LinhrsIn!AA157&gt;4,(EPCHrsIn!AA157+MH)/LinhrsIn!AA157,0)</f>
        <v>0.969299469718113</v>
      </c>
      <c r="AB156" s="70" t="n">
        <f aca="false">IF(LinhrsIn!AB157&gt;4,(EPCHrsIn!AB157+MH)/LinhrsIn!AB157,0)</f>
        <v>1.00419826652221</v>
      </c>
      <c r="AC156" s="70" t="n">
        <f aca="false">IF(LinhrsIn!AC157&gt;4,(EPCHrsIn!AC157+MH)/LinhrsIn!AC157,0)</f>
        <v>1.00080688542227</v>
      </c>
      <c r="AD156" s="70" t="n">
        <f aca="false">IF(LinhrsIn!AD157&gt;4,(EPCHrsIn!AD157+MH)/LinhrsIn!AD157,0)</f>
        <v>0.983569146508444</v>
      </c>
      <c r="AE156" s="70" t="n">
        <f aca="false">IF(LinhrsIn!AE157&gt;4,(EPCHrsIn!AE157+MH)/LinhrsIn!AE157,0)</f>
        <v>0.909314802088333</v>
      </c>
      <c r="AF156" s="70"/>
      <c r="AG156" s="70"/>
      <c r="AH156" s="70"/>
      <c r="AI156" s="70"/>
      <c r="AJ156" s="70"/>
      <c r="AK156" s="70"/>
      <c r="AL156" s="70"/>
      <c r="AM156" s="70"/>
      <c r="AN156" s="70"/>
      <c r="AO156" s="70" t="n">
        <f aca="false">AVERAGE(Q156:AB156)</f>
        <v>0.904898011063009</v>
      </c>
      <c r="AP156" s="70" t="n">
        <f aca="false">AVERAGE(AC156:AN156)</f>
        <v>0.964563611339682</v>
      </c>
      <c r="AQ156" s="70" t="n">
        <f aca="false">AVERAGE(K156:M156)</f>
        <v>0.978199246097025</v>
      </c>
      <c r="AR156" s="70" t="n">
        <f aca="false">AVERAGE(N156:P156)</f>
        <v>0.844177882780061</v>
      </c>
      <c r="AS156" s="70" t="n">
        <f aca="false">AVERAGE(Q156:S156)</f>
        <v>0.689437600181767</v>
      </c>
      <c r="AT156" s="70" t="n">
        <f aca="false">AVERAGE(T156:V156)</f>
        <v>0.939322153612083</v>
      </c>
      <c r="AU156" s="70" t="n">
        <f aca="false">AVERAGE(W156:Y156)</f>
        <v>0.999487070506464</v>
      </c>
      <c r="AV156" s="70" t="n">
        <f aca="false">AVERAGE(Z156:AB156)</f>
        <v>0.991345219951723</v>
      </c>
      <c r="AW156" s="70" t="n">
        <f aca="false">AVERAGE(AC156:AE156)</f>
        <v>0.964563611339682</v>
      </c>
    </row>
    <row r="157" customFormat="false" ht="12.75" hidden="true" customHeight="false" outlineLevel="0" collapsed="false">
      <c r="A157" s="69" t="s">
        <v>12</v>
      </c>
      <c r="B157" s="69" t="n">
        <v>1</v>
      </c>
      <c r="C157" s="69" t="n">
        <v>148</v>
      </c>
      <c r="D157" s="70" t="n">
        <v>0.354696236987701</v>
      </c>
      <c r="E157" s="70" t="n">
        <v>0.656810035842294</v>
      </c>
      <c r="F157" s="70" t="n">
        <v>0.684386973180077</v>
      </c>
      <c r="G157" s="70" t="n">
        <v>0.811047633272345</v>
      </c>
      <c r="H157" s="70" t="n">
        <f aca="false">(EPCHrsIn!H158+MH)/LinhrsIn!H158</f>
        <v>0.85104212213963</v>
      </c>
      <c r="I157" s="70" t="n">
        <f aca="false">(EPCHrsIn!I158+MH)/LinhrsIn!I158</f>
        <v>0.980349932705249</v>
      </c>
      <c r="J157" s="70" t="n">
        <f aca="false">(EPCHrsIn!J158+MH)/LinhrsIn!J158</f>
        <v>0.978353745371689</v>
      </c>
      <c r="K157" s="70" t="n">
        <f aca="false">(EPCHrsIn!K158+MH)/LinhrsIn!K158</f>
        <v>0.977555435370471</v>
      </c>
      <c r="L157" s="70" t="n">
        <f aca="false">(EPCHrsIn!L158+MH)/LinhrsIn!L158</f>
        <v>0.999565796628603</v>
      </c>
      <c r="M157" s="70" t="n">
        <f aca="false">(EPCHrsIn!M158+MH)/LinhrsIn!M158</f>
        <v>0.991930996104619</v>
      </c>
      <c r="N157" s="70" t="n">
        <f aca="false">(EPCHrsIn!N158+MH)/LinhrsIn!N158</f>
        <v>1.00228709807615</v>
      </c>
      <c r="O157" s="70" t="n">
        <f aca="false">(EPCHrsIn!O158+MH)/LinhrsIn!O158</f>
        <v>1.00444567935538</v>
      </c>
      <c r="P157" s="70" t="n">
        <f aca="false">(EPCHrsIn!P158+MH)/LinhrsIn!P158</f>
        <v>0.917730877806157</v>
      </c>
      <c r="Q157" s="70" t="n">
        <f aca="false">(EPCHrsIn!Q158+MH)/LinhrsIn!Q158</f>
        <v>0.984400215169446</v>
      </c>
      <c r="R157" s="70" t="n">
        <f aca="false">(EPCHrsIn!R158+MH)/LinhrsIn!R158</f>
        <v>0.870866845397677</v>
      </c>
      <c r="S157" s="70" t="n">
        <f aca="false">(EPCHrsIn!S158+MH)/LinhrsIn!S158</f>
        <v>1.00443966097134</v>
      </c>
      <c r="T157" s="70" t="n">
        <f aca="false">(EPCHrsIn!T158+MH)/LinhrsIn!T158</f>
        <v>0.980299007964231</v>
      </c>
      <c r="U157" s="70" t="n">
        <f aca="false">(EPCHrsIn!U158+MH)/LinhrsIn!U158</f>
        <v>1.00404203718674</v>
      </c>
      <c r="V157" s="70" t="n">
        <f aca="false">(EPCHrsIn!V158+MH)/LinhrsIn!V158</f>
        <v>0.452183842420782</v>
      </c>
      <c r="W157" s="70" t="n">
        <v>0</v>
      </c>
      <c r="X157" s="70" t="n">
        <f aca="false">(EPCHrsIn!X158+MH)/LinhrsIn!X158</f>
        <v>0.00681895669962496</v>
      </c>
      <c r="Y157" s="70" t="n">
        <f aca="false">IF(LinhrsIn!Y158&gt;4,(EPCHrsIn!Y158+MH)/LinhrsIn!Y158,0)</f>
        <v>0.0150037509377344</v>
      </c>
      <c r="Z157" s="70" t="n">
        <f aca="false">IF(LinhrsIn!Z158&gt;4,(EPCHrsIn!Z158+MH)/LinhrsIn!Z158,0)</f>
        <v>0.0919540229885058</v>
      </c>
      <c r="AA157" s="70" t="n">
        <f aca="false">IF(LinhrsIn!AA158&gt;4,(EPCHrsIn!AA158+MH)/LinhrsIn!AA158,0)</f>
        <v>1.00555555555556</v>
      </c>
      <c r="AB157" s="70" t="n">
        <f aca="false">IF(LinhrsIn!AB158&gt;4,(EPCHrsIn!AB158+MH)/LinhrsIn!AB158,0)</f>
        <v>0.8580814717477</v>
      </c>
      <c r="AC157" s="70" t="n">
        <f aca="false">IF(LinhrsIn!AC158&gt;4,(EPCHrsIn!AC158+MH)/LinhrsIn!AC158,0)</f>
        <v>1.00134426670251</v>
      </c>
      <c r="AD157" s="70" t="n">
        <f aca="false">IF(LinhrsIn!AD158&gt;4,(EPCHrsIn!AD158+MH)/LinhrsIn!AD158,0)</f>
        <v>0.995680667262437</v>
      </c>
      <c r="AE157" s="70" t="n">
        <f aca="false">IF(LinhrsIn!AE158&gt;4,(EPCHrsIn!AE158+MH)/LinhrsIn!AE158,0)</f>
        <v>0.79227593233389</v>
      </c>
      <c r="AF157" s="70"/>
      <c r="AG157" s="70"/>
      <c r="AH157" s="70"/>
      <c r="AI157" s="70"/>
      <c r="AJ157" s="70"/>
      <c r="AK157" s="70"/>
      <c r="AL157" s="70"/>
      <c r="AM157" s="70"/>
      <c r="AN157" s="70"/>
      <c r="AO157" s="70" t="n">
        <f aca="false">AVERAGE(Q157:AB157)</f>
        <v>0.606137113919945</v>
      </c>
      <c r="AP157" s="70" t="n">
        <f aca="false">AVERAGE(AC157:AN157)</f>
        <v>0.929766955432947</v>
      </c>
      <c r="AQ157" s="70" t="n">
        <f aca="false">AVERAGE(K157:M157)</f>
        <v>0.989684076034564</v>
      </c>
      <c r="AR157" s="70" t="n">
        <f aca="false">AVERAGE(N157:P157)</f>
        <v>0.97482121841256</v>
      </c>
      <c r="AS157" s="70" t="n">
        <f aca="false">AVERAGE(Q157:S157)</f>
        <v>0.953235573846155</v>
      </c>
      <c r="AT157" s="70" t="n">
        <f aca="false">AVERAGE(T157:V157)</f>
        <v>0.812174962523918</v>
      </c>
      <c r="AU157" s="70" t="n">
        <f aca="false">AVERAGE(W157:Y157)</f>
        <v>0.0072742358791198</v>
      </c>
      <c r="AV157" s="70" t="n">
        <f aca="false">AVERAGE(Z157:AB157)</f>
        <v>0.651863683430587</v>
      </c>
      <c r="AW157" s="70" t="n">
        <f aca="false">AVERAGE(AC157:AE157)</f>
        <v>0.929766955432947</v>
      </c>
    </row>
    <row r="158" customFormat="false" ht="12.75" hidden="true" customHeight="false" outlineLevel="0" collapsed="false">
      <c r="A158" s="69" t="s">
        <v>12</v>
      </c>
      <c r="B158" s="69" t="n">
        <v>1</v>
      </c>
      <c r="C158" s="69" t="n">
        <v>149</v>
      </c>
      <c r="D158" s="70" t="n">
        <v>0.971953070105516</v>
      </c>
      <c r="E158" s="70" t="n">
        <v>0.983870967741936</v>
      </c>
      <c r="F158" s="70" t="n">
        <v>0.96264367816092</v>
      </c>
      <c r="G158" s="70" t="n">
        <v>0.994560820482183</v>
      </c>
      <c r="H158" s="70" t="n">
        <f aca="false">(EPCHrsIn!H159+MH)/LinhrsIn!H159</f>
        <v>0.897821725422757</v>
      </c>
      <c r="I158" s="70" t="n">
        <f aca="false">(EPCHrsIn!I159+MH)/LinhrsIn!I159</f>
        <v>0.982907133243607</v>
      </c>
      <c r="J158" s="70" t="n">
        <f aca="false">(EPCHrsIn!J159+MH)/LinhrsIn!J159</f>
        <v>1.00139082058414</v>
      </c>
      <c r="K158" s="70" t="n">
        <f aca="false">(EPCHrsIn!K159+MH)/LinhrsIn!K159</f>
        <v>0.99273607748184</v>
      </c>
      <c r="L158" s="70" t="n">
        <f aca="false">(EPCHrsIn!L159+MH)/LinhrsIn!L159</f>
        <v>1.00303097105761</v>
      </c>
      <c r="M158" s="70" t="n">
        <f aca="false">(EPCHrsIn!M159+MH)/LinhrsIn!M159</f>
        <v>0.998888580161156</v>
      </c>
      <c r="N158" s="70" t="n">
        <f aca="false">(EPCHrsIn!N159+MH)/LinhrsIn!N159</f>
        <v>0.982658959537572</v>
      </c>
      <c r="O158" s="70" t="n">
        <f aca="false">(EPCHrsIn!O159+MH)/LinhrsIn!O159</f>
        <v>0.233156916034902</v>
      </c>
      <c r="P158" s="70" t="n">
        <f aca="false">(EPCHrsIn!P159+MH)/LinhrsIn!P159</f>
        <v>0.567625705834902</v>
      </c>
      <c r="Q158" s="70" t="n">
        <f aca="false">(EPCHrsIn!Q159+MH)/LinhrsIn!Q159</f>
        <v>0.928937432578209</v>
      </c>
      <c r="R158" s="70" t="n">
        <f aca="false">(EPCHrsIn!R159+MH)/LinhrsIn!R159</f>
        <v>0.915610556135381</v>
      </c>
      <c r="S158" s="70" t="n">
        <f aca="false">(EPCHrsIn!S159+MH)/LinhrsIn!S159</f>
        <v>1.00524687205704</v>
      </c>
      <c r="T158" s="70" t="n">
        <f aca="false">(EPCHrsIn!T159+MH)/LinhrsIn!T159</f>
        <v>0.949116607773852</v>
      </c>
      <c r="U158" s="70" t="n">
        <f aca="false">(EPCHrsIn!U159+MH)/LinhrsIn!U159</f>
        <v>0.953441020768291</v>
      </c>
      <c r="V158" s="70" t="n">
        <f aca="false">(EPCHrsIn!V159+MH)/LinhrsIn!V159</f>
        <v>0.963445378151261</v>
      </c>
      <c r="W158" s="70" t="n">
        <v>0.897043010752688</v>
      </c>
      <c r="X158" s="70" t="n">
        <f aca="false">(EPCHrsIn!X159+MH)/LinhrsIn!X159</f>
        <v>0.110714285714286</v>
      </c>
      <c r="Y158" s="70" t="n">
        <f aca="false">IF(LinhrsIn!Y159&gt;4,(EPCHrsIn!Y159+MH)/LinhrsIn!Y159,0)</f>
        <v>0.580005624296963</v>
      </c>
      <c r="Z158" s="70" t="n">
        <f aca="false">IF(LinhrsIn!Z159&gt;4,(EPCHrsIn!Z159+MH)/LinhrsIn!Z159,0)</f>
        <v>0.921513193322563</v>
      </c>
      <c r="AA158" s="70" t="n">
        <f aca="false">IF(LinhrsIn!AA159&gt;4,(EPCHrsIn!AA159+MH)/LinhrsIn!AA159,0)</f>
        <v>1.0178722206586</v>
      </c>
      <c r="AB158" s="70" t="n">
        <f aca="false">IF(LinhrsIn!AB159&gt;4,(EPCHrsIn!AB159+MH)/LinhrsIn!AB159,0)</f>
        <v>1.00325291406885</v>
      </c>
      <c r="AC158" s="70" t="n">
        <f aca="false">IF(LinhrsIn!AC159&gt;4,(EPCHrsIn!AC159+MH)/LinhrsIn!AC159,0)</f>
        <v>1.00013449899126</v>
      </c>
      <c r="AD158" s="70" t="n">
        <f aca="false">IF(LinhrsIn!AD159&gt;4,(EPCHrsIn!AD159+MH)/LinhrsIn!AD159,0)</f>
        <v>0.9807951987997</v>
      </c>
      <c r="AE158" s="70" t="n">
        <f aca="false">IF(LinhrsIn!AE159&gt;4,(EPCHrsIn!AE159+MH)/LinhrsIn!AE159,0)</f>
        <v>0.962496331122948</v>
      </c>
      <c r="AF158" s="70"/>
      <c r="AG158" s="70"/>
      <c r="AH158" s="70"/>
      <c r="AI158" s="70"/>
      <c r="AJ158" s="70"/>
      <c r="AK158" s="70"/>
      <c r="AL158" s="70"/>
      <c r="AM158" s="70"/>
      <c r="AN158" s="70"/>
      <c r="AO158" s="70" t="n">
        <f aca="false">AVERAGE(Q158:AB158)</f>
        <v>0.853849926356499</v>
      </c>
      <c r="AP158" s="70" t="n">
        <f aca="false">AVERAGE(AC158:AN158)</f>
        <v>0.981142009637969</v>
      </c>
      <c r="AQ158" s="70" t="n">
        <f aca="false">AVERAGE(K158:M158)</f>
        <v>0.998218542900204</v>
      </c>
      <c r="AR158" s="70" t="n">
        <f aca="false">AVERAGE(N158:P158)</f>
        <v>0.594480527135792</v>
      </c>
      <c r="AS158" s="70" t="n">
        <f aca="false">AVERAGE(Q158:S158)</f>
        <v>0.949931620256878</v>
      </c>
      <c r="AT158" s="70" t="n">
        <f aca="false">AVERAGE(T158:V158)</f>
        <v>0.955334335564468</v>
      </c>
      <c r="AU158" s="70" t="n">
        <f aca="false">AVERAGE(W158:Y158)</f>
        <v>0.529254306921312</v>
      </c>
      <c r="AV158" s="70" t="n">
        <f aca="false">AVERAGE(Z158:AB158)</f>
        <v>0.980879442683338</v>
      </c>
      <c r="AW158" s="70" t="n">
        <f aca="false">AVERAGE(AC158:AE158)</f>
        <v>0.981142009637969</v>
      </c>
    </row>
    <row r="159" customFormat="false" ht="12.75" hidden="true" customHeight="false" outlineLevel="0" collapsed="false">
      <c r="A159" s="69" t="s">
        <v>12</v>
      </c>
      <c r="B159" s="69" t="n">
        <v>1</v>
      </c>
      <c r="C159" s="69" t="n">
        <v>150</v>
      </c>
      <c r="D159" s="70" t="n">
        <v>0.941662385819472</v>
      </c>
      <c r="E159" s="70" t="n">
        <v>0.96326164874552</v>
      </c>
      <c r="F159" s="70" t="n">
        <v>0.974616858237548</v>
      </c>
      <c r="G159" s="70" t="n">
        <v>0.880101564542026</v>
      </c>
      <c r="H159" s="70" t="n">
        <f aca="false">(EPCHrsIn!H160+MH)/LinhrsIn!H160</f>
        <v>0.669376270126622</v>
      </c>
      <c r="I159" s="70" t="n">
        <f aca="false">(EPCHrsIn!I160+MH)/LinhrsIn!I160</f>
        <v>0.863783783783784</v>
      </c>
      <c r="J159" s="70" t="n">
        <f aca="false">(EPCHrsIn!J160+MH)/LinhrsIn!J160</f>
        <v>0.930167597765363</v>
      </c>
      <c r="K159" s="70" t="n">
        <f aca="false">(EPCHrsIn!K160+MH)/LinhrsIn!K160</f>
        <v>0.928292748553747</v>
      </c>
      <c r="L159" s="70" t="n">
        <f aca="false">(EPCHrsIn!L160+MH)/LinhrsIn!L160</f>
        <v>0.839782832385594</v>
      </c>
      <c r="M159" s="70" t="n">
        <f aca="false">(EPCHrsIn!M160+MH)/LinhrsIn!M160</f>
        <v>0.994851815778489</v>
      </c>
      <c r="N159" s="70" t="n">
        <f aca="false">(EPCHrsIn!N160+MH)/LinhrsIn!N160</f>
        <v>0.985440819627932</v>
      </c>
      <c r="O159" s="70" t="n">
        <f aca="false">(EPCHrsIn!O160+MH)/LinhrsIn!O160</f>
        <v>0.937413073713491</v>
      </c>
      <c r="P159" s="70" t="n">
        <f aca="false">(EPCHrsIn!P160+MH)/LinhrsIn!P160</f>
        <v>0.7959128798064</v>
      </c>
      <c r="Q159" s="70" t="n">
        <f aca="false">(EPCHrsIn!Q160+MH)/LinhrsIn!Q160</f>
        <v>0.97321668909825</v>
      </c>
      <c r="R159" s="70" t="n">
        <f aca="false">(EPCHrsIn!R160+MH)/LinhrsIn!R160</f>
        <v>0.928954423592493</v>
      </c>
      <c r="S159" s="70" t="n">
        <f aca="false">(EPCHrsIn!S160+MH)/LinhrsIn!S160</f>
        <v>0.847149211484028</v>
      </c>
      <c r="T159" s="70" t="n">
        <f aca="false">(EPCHrsIn!T160+MH)/LinhrsIn!T160</f>
        <v>0.953392831845871</v>
      </c>
      <c r="U159" s="70" t="n">
        <f aca="false">(EPCHrsIn!U160+MH)/LinhrsIn!U160</f>
        <v>0.962630792227205</v>
      </c>
      <c r="V159" s="70" t="n">
        <f aca="false">(EPCHrsIn!V160+MH)/LinhrsIn!V160</f>
        <v>0.755122088127982</v>
      </c>
      <c r="W159" s="70" t="n">
        <v>0.96008064516129</v>
      </c>
      <c r="X159" s="70" t="n">
        <f aca="false">(EPCHrsIn!X160+MH)/LinhrsIn!X160</f>
        <v>0.98510090749018</v>
      </c>
      <c r="Y159" s="70" t="n">
        <f aca="false">IF(LinhrsIn!Y160&gt;4,(EPCHrsIn!Y160+MH)/LinhrsIn!Y160,0)</f>
        <v>0.988061797752809</v>
      </c>
      <c r="Z159" s="70" t="n">
        <f aca="false">IF(LinhrsIn!Z160&gt;4,(EPCHrsIn!Z160+MH)/LinhrsIn!Z160,0)</f>
        <v>0.99838622915546</v>
      </c>
      <c r="AA159" s="70" t="n">
        <f aca="false">IF(LinhrsIn!AA160&gt;4,(EPCHrsIn!AA160+MH)/LinhrsIn!AA160,0)</f>
        <v>1.00541666666667</v>
      </c>
      <c r="AB159" s="70" t="n">
        <f aca="false">IF(LinhrsIn!AB160&gt;4,(EPCHrsIn!AB160+MH)/LinhrsIn!AB160,0)</f>
        <v>0.869600541638456</v>
      </c>
      <c r="AC159" s="70" t="n">
        <f aca="false">IF(LinhrsIn!AC160&gt;4,(EPCHrsIn!AC160+MH)/LinhrsIn!AC160,0)</f>
        <v>0.998118026616481</v>
      </c>
      <c r="AD159" s="70" t="n">
        <f aca="false">IF(LinhrsIn!AD160&gt;4,(EPCHrsIn!AD160+MH)/LinhrsIn!AD160,0)</f>
        <v>0.991740501576813</v>
      </c>
      <c r="AE159" s="70" t="n">
        <f aca="false">IF(LinhrsIn!AE160&gt;4,(EPCHrsIn!AE160+MH)/LinhrsIn!AE160,0)</f>
        <v>0.955920223728664</v>
      </c>
      <c r="AF159" s="70"/>
      <c r="AG159" s="70"/>
      <c r="AH159" s="70"/>
      <c r="AI159" s="70"/>
      <c r="AJ159" s="70"/>
      <c r="AK159" s="70"/>
      <c r="AL159" s="70"/>
      <c r="AM159" s="70"/>
      <c r="AN159" s="70"/>
      <c r="AO159" s="70" t="n">
        <f aca="false">AVERAGE(Q159:AB159)</f>
        <v>0.935592735353391</v>
      </c>
      <c r="AP159" s="70" t="n">
        <f aca="false">AVERAGE(AC159:AN159)</f>
        <v>0.981926250640653</v>
      </c>
      <c r="AQ159" s="70" t="n">
        <f aca="false">AVERAGE(K159:M159)</f>
        <v>0.920975798905943</v>
      </c>
      <c r="AR159" s="70" t="n">
        <f aca="false">AVERAGE(N159:P159)</f>
        <v>0.906255591049274</v>
      </c>
      <c r="AS159" s="70" t="n">
        <f aca="false">AVERAGE(Q159:S159)</f>
        <v>0.916440108058257</v>
      </c>
      <c r="AT159" s="70" t="n">
        <f aca="false">AVERAGE(T159:V159)</f>
        <v>0.890381904067019</v>
      </c>
      <c r="AU159" s="70" t="n">
        <f aca="false">AVERAGE(W159:Y159)</f>
        <v>0.977747783468093</v>
      </c>
      <c r="AV159" s="70" t="n">
        <f aca="false">AVERAGE(Z159:AB159)</f>
        <v>0.957801145820194</v>
      </c>
      <c r="AW159" s="70" t="n">
        <f aca="false">AVERAGE(AC159:AE159)</f>
        <v>0.981926250640653</v>
      </c>
    </row>
    <row r="160" customFormat="false" ht="12.75" hidden="true" customHeight="false" outlineLevel="0" collapsed="false">
      <c r="A160" s="69" t="s">
        <v>12</v>
      </c>
      <c r="B160" s="69" t="n">
        <v>1</v>
      </c>
      <c r="C160" s="69" t="n">
        <v>151</v>
      </c>
      <c r="D160" s="70" t="n">
        <v>0.922366098052067</v>
      </c>
      <c r="E160" s="70" t="n">
        <v>0.96505376344086</v>
      </c>
      <c r="F160" s="70" t="n">
        <v>0.969827586206897</v>
      </c>
      <c r="G160" s="70" t="n">
        <v>1.00425674918786</v>
      </c>
      <c r="H160" s="70" t="n">
        <f aca="false">(EPCHrsIn!H161+MH)/LinhrsIn!H161</f>
        <v>0.764925373134328</v>
      </c>
      <c r="I160" s="70" t="n">
        <f aca="false">(EPCHrsIn!I161+MH)/LinhrsIn!I161</f>
        <v>0.972438827641839</v>
      </c>
      <c r="J160" s="70" t="n">
        <f aca="false">(EPCHrsIn!J161+MH)/LinhrsIn!J161</f>
        <v>1.00236340886973</v>
      </c>
      <c r="K160" s="70" t="n">
        <f aca="false">(EPCHrsIn!K161+MH)/LinhrsIn!K161</f>
        <v>1.00537634408602</v>
      </c>
      <c r="L160" s="70" t="n">
        <f aca="false">(EPCHrsIn!L161+MH)/LinhrsIn!L161</f>
        <v>1.00323400514</v>
      </c>
      <c r="M160" s="70" t="n">
        <f aca="false">(EPCHrsIn!M161+MH)/LinhrsIn!M161</f>
        <v>0.999027372516326</v>
      </c>
      <c r="N160" s="70" t="n">
        <f aca="false">(EPCHrsIn!N161+MH)/LinhrsIn!N161</f>
        <v>0.982658959537572</v>
      </c>
      <c r="O160" s="70" t="n">
        <f aca="false">(EPCHrsIn!O161+MH)/LinhrsIn!O161</f>
        <v>0.962633699124879</v>
      </c>
      <c r="P160" s="70" t="n">
        <f aca="false">(EPCHrsIn!P161+MH)/LinhrsIn!P161</f>
        <v>0.970022852533943</v>
      </c>
      <c r="Q160" s="70" t="n">
        <f aca="false">(EPCHrsIn!Q161+MH)/LinhrsIn!Q161</f>
        <v>1.00174801667339</v>
      </c>
      <c r="R160" s="70" t="n">
        <f aca="false">(EPCHrsIn!R161+MH)/LinhrsIn!R161</f>
        <v>0.966041108132261</v>
      </c>
      <c r="S160" s="70" t="n">
        <f aca="false">(EPCHrsIn!S161+MH)/LinhrsIn!S161</f>
        <v>0.944833153928956</v>
      </c>
      <c r="T160" s="70" t="n">
        <f aca="false">(EPCHrsIn!T161+MH)/LinhrsIn!T161</f>
        <v>0.972074094863879</v>
      </c>
      <c r="U160" s="70" t="n">
        <f aca="false">(EPCHrsIn!U161+MH)/LinhrsIn!U161</f>
        <v>0.98610361575823</v>
      </c>
      <c r="V160" s="70" t="n">
        <f aca="false">(EPCHrsIn!V161+MH)/LinhrsIn!V161</f>
        <v>0.961764705882353</v>
      </c>
      <c r="W160" s="70" t="n">
        <v>0.942069892473118</v>
      </c>
      <c r="X160" s="70" t="n">
        <f aca="false">(EPCHrsIn!X161+MH)/LinhrsIn!X161</f>
        <v>0.793650793650794</v>
      </c>
      <c r="Y160" s="70" t="n">
        <f aca="false">IF(LinhrsIn!Y161&gt;4,(EPCHrsIn!Y161+MH)/LinhrsIn!Y161,0)</f>
        <v>0.865100576733718</v>
      </c>
      <c r="Z160" s="70" t="n">
        <f aca="false">IF(LinhrsIn!Z161&gt;4,(EPCHrsIn!Z161+MH)/LinhrsIn!Z161,0)</f>
        <v>0.970944309927361</v>
      </c>
      <c r="AA160" s="70" t="n">
        <f aca="false">IF(LinhrsIn!AA161&gt;4,(EPCHrsIn!AA161+MH)/LinhrsIn!AA161,0)</f>
        <v>1.01316342248985</v>
      </c>
      <c r="AB160" s="70" t="n">
        <f aca="false">IF(LinhrsIn!AB161&gt;4,(EPCHrsIn!AB161+MH)/LinhrsIn!AB161,0)</f>
        <v>1.00406118857452</v>
      </c>
      <c r="AC160" s="70" t="n">
        <f aca="false">IF(LinhrsIn!AC161&gt;4,(EPCHrsIn!AC161+MH)/LinhrsIn!AC161,0)</f>
        <v>0.998789671866595</v>
      </c>
      <c r="AD160" s="70" t="n">
        <f aca="false">IF(LinhrsIn!AD161&gt;4,(EPCHrsIn!AD161+MH)/LinhrsIn!AD161,0)</f>
        <v>0.996106035644751</v>
      </c>
      <c r="AE160" s="70" t="n">
        <f aca="false">IF(LinhrsIn!AE161&gt;4,(EPCHrsIn!AE161+MH)/LinhrsIn!AE161,0)</f>
        <v>0.965675691560488</v>
      </c>
      <c r="AF160" s="70"/>
      <c r="AG160" s="70"/>
      <c r="AH160" s="70"/>
      <c r="AI160" s="70"/>
      <c r="AJ160" s="70"/>
      <c r="AK160" s="70"/>
      <c r="AL160" s="70"/>
      <c r="AM160" s="70"/>
      <c r="AN160" s="70"/>
      <c r="AO160" s="70" t="n">
        <f aca="false">AVERAGE(Q160:AB160)</f>
        <v>0.951796239924036</v>
      </c>
      <c r="AP160" s="70" t="n">
        <f aca="false">AVERAGE(AC160:AN160)</f>
        <v>0.986857133023944</v>
      </c>
      <c r="AQ160" s="70" t="n">
        <f aca="false">AVERAGE(K160:M160)</f>
        <v>1.00254590724745</v>
      </c>
      <c r="AR160" s="70" t="n">
        <f aca="false">AVERAGE(N160:P160)</f>
        <v>0.971771837065465</v>
      </c>
      <c r="AS160" s="70" t="n">
        <f aca="false">AVERAGE(Q160:S160)</f>
        <v>0.970874092911536</v>
      </c>
      <c r="AT160" s="70" t="n">
        <f aca="false">AVERAGE(T160:V160)</f>
        <v>0.97331413883482</v>
      </c>
      <c r="AU160" s="70" t="n">
        <f aca="false">AVERAGE(W160:Y160)</f>
        <v>0.866940420952543</v>
      </c>
      <c r="AV160" s="70" t="n">
        <f aca="false">AVERAGE(Z160:AB160)</f>
        <v>0.996056306997244</v>
      </c>
      <c r="AW160" s="70" t="n">
        <f aca="false">AVERAGE(AC160:AE160)</f>
        <v>0.986857133023944</v>
      </c>
    </row>
    <row r="161" customFormat="false" ht="12.75" hidden="true" customHeight="false" outlineLevel="0" collapsed="false">
      <c r="A161" s="69" t="s">
        <v>12</v>
      </c>
      <c r="B161" s="69" t="n">
        <v>1</v>
      </c>
      <c r="C161" s="69" t="n">
        <v>152</v>
      </c>
      <c r="D161" s="70" t="n">
        <v>0.963202427978436</v>
      </c>
      <c r="E161" s="70" t="n">
        <v>0.907258064516129</v>
      </c>
      <c r="F161" s="70" t="n">
        <v>0.960967432950192</v>
      </c>
      <c r="G161" s="70" t="n">
        <v>0.987939210634405</v>
      </c>
      <c r="H161" s="70" t="n">
        <f aca="false">(EPCHrsIn!H162+MH)/LinhrsIn!H162</f>
        <v>0.909657320872274</v>
      </c>
      <c r="I161" s="70" t="n">
        <f aca="false">(EPCHrsIn!I162+MH)/LinhrsIn!I162</f>
        <v>0.888096839273705</v>
      </c>
      <c r="J161" s="70" t="n">
        <f aca="false">(EPCHrsIn!J162+MH)/LinhrsIn!J162</f>
        <v>0.99972191323693</v>
      </c>
      <c r="K161" s="70" t="n">
        <f aca="false">(EPCHrsIn!K162+MH)/LinhrsIn!K162</f>
        <v>0.998116760828625</v>
      </c>
      <c r="L161" s="70" t="n">
        <f aca="false">(EPCHrsIn!L162+MH)/LinhrsIn!L162</f>
        <v>0.97867009333153</v>
      </c>
      <c r="M161" s="70" t="n">
        <f aca="false">(EPCHrsIn!M162+MH)/LinhrsIn!M162</f>
        <v>0.997637904682507</v>
      </c>
      <c r="N161" s="70" t="n">
        <f aca="false">(EPCHrsIn!N162+MH)/LinhrsIn!N162</f>
        <v>1.00498450761148</v>
      </c>
      <c r="O161" s="70" t="n">
        <f aca="false">(EPCHrsIn!O162+MH)/LinhrsIn!O162</f>
        <v>0.988888888888889</v>
      </c>
      <c r="P161" s="70" t="n">
        <f aca="false">(EPCHrsIn!P162+MH)/LinhrsIn!P162</f>
        <v>0.655459924690694</v>
      </c>
      <c r="Q161" s="70" t="n">
        <f aca="false">(EPCHrsIn!Q162+MH)/LinhrsIn!Q162</f>
        <v>0.882076105956703</v>
      </c>
      <c r="R161" s="70" t="n">
        <f aca="false">(EPCHrsIn!R162+MH)/LinhrsIn!R162</f>
        <v>0.219943105255278</v>
      </c>
      <c r="S161" s="70" t="n">
        <f aca="false">(EPCHrsIn!S162+MH)/LinhrsIn!S162</f>
        <v>0.946238011616912</v>
      </c>
      <c r="T161" s="70" t="n">
        <f aca="false">(EPCHrsIn!T162+MH)/LinhrsIn!T162</f>
        <v>0.970949090396277</v>
      </c>
      <c r="U161" s="70" t="n">
        <f aca="false">(EPCHrsIn!U162+MH)/LinhrsIn!U162</f>
        <v>1.00026939655172</v>
      </c>
      <c r="V161" s="70" t="n">
        <f aca="false">(EPCHrsIn!V162+MH)/LinhrsIn!V162</f>
        <v>0.985766117778398</v>
      </c>
      <c r="W161" s="70" t="n">
        <v>0.975806451612903</v>
      </c>
      <c r="X161" s="70" t="n">
        <f aca="false">(EPCHrsIn!X162+MH)/LinhrsIn!X162</f>
        <v>0.995259379655966</v>
      </c>
      <c r="Y161" s="70" t="n">
        <f aca="false">IF(LinhrsIn!Y162&gt;4,(EPCHrsIn!Y162+MH)/LinhrsIn!Y162,0)</f>
        <v>0.971488764044944</v>
      </c>
      <c r="Z161" s="70" t="n">
        <f aca="false">IF(LinhrsIn!Z162&gt;4,(EPCHrsIn!Z162+MH)/LinhrsIn!Z162,0)</f>
        <v>0.998386012104909</v>
      </c>
      <c r="AA161" s="70" t="n">
        <f aca="false">IF(LinhrsIn!AA162&gt;4,(EPCHrsIn!AA162+MH)/LinhrsIn!AA162,0)</f>
        <v>1.00541666666667</v>
      </c>
      <c r="AB161" s="70" t="n">
        <f aca="false">IF(LinhrsIn!AB162&gt;4,(EPCHrsIn!AB162+MH)/LinhrsIn!AB162,0)</f>
        <v>0.995261946663057</v>
      </c>
      <c r="AC161" s="70" t="n">
        <f aca="false">IF(LinhrsIn!AC162&gt;4,(EPCHrsIn!AC162+MH)/LinhrsIn!AC162,0)</f>
        <v>1.00247286715208</v>
      </c>
      <c r="AD161" s="70" t="n">
        <f aca="false">IF(LinhrsIn!AD162&gt;4,(EPCHrsIn!AD162+MH)/LinhrsIn!AD162,0)</f>
        <v>0.958820005989817</v>
      </c>
      <c r="AE161" s="70" t="n">
        <f aca="false">IF(LinhrsIn!AE162&gt;4,(EPCHrsIn!AE162+MH)/LinhrsIn!AE162,0)</f>
        <v>0.949576627444696</v>
      </c>
      <c r="AF161" s="70"/>
      <c r="AG161" s="70"/>
      <c r="AH161" s="70"/>
      <c r="AI161" s="70"/>
      <c r="AJ161" s="70"/>
      <c r="AK161" s="70"/>
      <c r="AL161" s="70"/>
      <c r="AM161" s="70"/>
      <c r="AN161" s="70"/>
      <c r="AO161" s="70" t="n">
        <f aca="false">AVERAGE(Q161:AB161)</f>
        <v>0.912238420691978</v>
      </c>
      <c r="AP161" s="70" t="n">
        <f aca="false">AVERAGE(AC161:AN161)</f>
        <v>0.970289833528865</v>
      </c>
      <c r="AQ161" s="70" t="n">
        <f aca="false">AVERAGE(K161:M161)</f>
        <v>0.991474919614221</v>
      </c>
      <c r="AR161" s="70" t="n">
        <f aca="false">AVERAGE(N161:P161)</f>
        <v>0.883111107063687</v>
      </c>
      <c r="AS161" s="70" t="n">
        <f aca="false">AVERAGE(Q161:S161)</f>
        <v>0.682752407609631</v>
      </c>
      <c r="AT161" s="70" t="n">
        <f aca="false">AVERAGE(T161:V161)</f>
        <v>0.9856615349088</v>
      </c>
      <c r="AU161" s="70" t="n">
        <f aca="false">AVERAGE(W161:Y161)</f>
        <v>0.980851531771271</v>
      </c>
      <c r="AV161" s="70" t="n">
        <f aca="false">AVERAGE(Z161:AB161)</f>
        <v>0.999688208478211</v>
      </c>
      <c r="AW161" s="70" t="n">
        <f aca="false">AVERAGE(AC161:AE161)</f>
        <v>0.970289833528865</v>
      </c>
    </row>
    <row r="162" customFormat="false" ht="12.75" hidden="true" customHeight="false" outlineLevel="0" collapsed="false">
      <c r="A162" s="69" t="s">
        <v>12</v>
      </c>
      <c r="B162" s="69" t="n">
        <v>1</v>
      </c>
      <c r="C162" s="69" t="n">
        <v>153</v>
      </c>
      <c r="D162" s="70" t="n">
        <v>0.483487739063174</v>
      </c>
      <c r="E162" s="70" t="n">
        <v>0.917114695340502</v>
      </c>
      <c r="F162" s="70" t="n">
        <v>0.985871647509579</v>
      </c>
      <c r="G162" s="70" t="n">
        <v>1.00260134672591</v>
      </c>
      <c r="H162" s="70" t="n">
        <f aca="false">(EPCHrsIn!H163+MH)/LinhrsIn!H163</f>
        <v>0.97163323782235</v>
      </c>
      <c r="I162" s="70" t="n">
        <f aca="false">(EPCHrsIn!I163+MH)/LinhrsIn!I163</f>
        <v>1.00337518563521</v>
      </c>
      <c r="J162" s="70" t="n">
        <f aca="false">(EPCHrsIn!J163+MH)/LinhrsIn!J163</f>
        <v>0.964459930313589</v>
      </c>
      <c r="K162" s="70" t="n">
        <f aca="false">(EPCHrsIn!K163+MH)/LinhrsIn!K163</f>
        <v>0.978172999191593</v>
      </c>
      <c r="L162" s="70" t="n">
        <f aca="false">(EPCHrsIn!L163+MH)/LinhrsIn!L163</f>
        <v>0.999983448650115</v>
      </c>
      <c r="M162" s="70" t="n">
        <f aca="false">(EPCHrsIn!M163+MH)/LinhrsIn!M163</f>
        <v>0.994135716280369</v>
      </c>
      <c r="N162" s="70" t="n">
        <f aca="false">(EPCHrsIn!N163+MH)/LinhrsIn!N163</f>
        <v>1.00242849433351</v>
      </c>
      <c r="O162" s="70" t="n">
        <f aca="false">(EPCHrsIn!O163+MH)/LinhrsIn!O163</f>
        <v>1.00416666666667</v>
      </c>
      <c r="P162" s="70" t="n">
        <f aca="false">(EPCHrsIn!P163+MH)/LinhrsIn!P163</f>
        <v>0.968140879150424</v>
      </c>
      <c r="Q162" s="70" t="n">
        <f aca="false">(EPCHrsIn!Q163+MH)/LinhrsIn!Q163</f>
        <v>0.918743228602384</v>
      </c>
      <c r="R162" s="70" t="n">
        <f aca="false">(EPCHrsIn!R163+MH)/LinhrsIn!R163</f>
        <v>0.993149664929263</v>
      </c>
      <c r="S162" s="70" t="n">
        <f aca="false">(EPCHrsIn!S163+MH)/LinhrsIn!S163</f>
        <v>0.937389890229028</v>
      </c>
      <c r="T162" s="70" t="n">
        <f aca="false">(EPCHrsIn!T163+MH)/LinhrsIn!T163</f>
        <v>0.892594686263426</v>
      </c>
      <c r="U162" s="70" t="n">
        <f aca="false">(EPCHrsIn!U163+MH)/LinhrsIn!U163</f>
        <v>0.988854152507816</v>
      </c>
      <c r="V162" s="70" t="n">
        <f aca="false">(EPCHrsIn!V163+MH)/LinhrsIn!V163</f>
        <v>0.678717119144746</v>
      </c>
      <c r="W162" s="70" t="n">
        <v>0.0330645161290323</v>
      </c>
      <c r="X162" s="70" t="n">
        <f aca="false">(EPCHrsIn!X163+MH)/LinhrsIn!X163</f>
        <v>0.00704349357281212</v>
      </c>
      <c r="Y162" s="70" t="n">
        <f aca="false">IF(LinhrsIn!Y163&gt;4,(EPCHrsIn!Y163+MH)/LinhrsIn!Y163,0)</f>
        <v>0.87786689179682</v>
      </c>
      <c r="Z162" s="70" t="n">
        <f aca="false">IF(LinhrsIn!Z163&gt;4,(EPCHrsIn!Z163+MH)/LinhrsIn!Z163,0)</f>
        <v>0.993678547410894</v>
      </c>
      <c r="AA162" s="70" t="n">
        <f aca="false">IF(LinhrsIn!AA163&gt;4,(EPCHrsIn!AA163+MH)/LinhrsIn!AA163,0)</f>
        <v>1.00555555555556</v>
      </c>
      <c r="AB162" s="70" t="n">
        <f aca="false">IF(LinhrsIn!AB163&gt;4,(EPCHrsIn!AB163+MH)/LinhrsIn!AB163,0)</f>
        <v>1.00446730743198</v>
      </c>
      <c r="AC162" s="70" t="n">
        <f aca="false">IF(LinhrsIn!AC163&gt;4,(EPCHrsIn!AC163+MH)/LinhrsIn!AC163,0)</f>
        <v>0.967307951029194</v>
      </c>
      <c r="AD162" s="70" t="n">
        <f aca="false">IF(LinhrsIn!AD163&gt;4,(EPCHrsIn!AD163+MH)/LinhrsIn!AD163,0)</f>
        <v>0.990467679475723</v>
      </c>
      <c r="AE162" s="70" t="n">
        <f aca="false">IF(LinhrsIn!AE163&gt;4,(EPCHrsIn!AE163+MH)/LinhrsIn!AE163,0)</f>
        <v>0.803787148936962</v>
      </c>
      <c r="AF162" s="70"/>
      <c r="AG162" s="70"/>
      <c r="AH162" s="70"/>
      <c r="AI162" s="70"/>
      <c r="AJ162" s="70"/>
      <c r="AK162" s="70"/>
      <c r="AL162" s="70"/>
      <c r="AM162" s="70"/>
      <c r="AN162" s="70"/>
      <c r="AO162" s="70" t="n">
        <f aca="false">AVERAGE(Q162:AB162)</f>
        <v>0.777593754464479</v>
      </c>
      <c r="AP162" s="70" t="n">
        <f aca="false">AVERAGE(AC162:AN162)</f>
        <v>0.920520926480626</v>
      </c>
      <c r="AQ162" s="70" t="n">
        <f aca="false">AVERAGE(K162:M162)</f>
        <v>0.990764054707359</v>
      </c>
      <c r="AR162" s="70" t="n">
        <f aca="false">AVERAGE(N162:P162)</f>
        <v>0.991578680050201</v>
      </c>
      <c r="AS162" s="70" t="n">
        <f aca="false">AVERAGE(Q162:S162)</f>
        <v>0.949760927920225</v>
      </c>
      <c r="AT162" s="70" t="n">
        <f aca="false">AVERAGE(T162:V162)</f>
        <v>0.853388652638663</v>
      </c>
      <c r="AU162" s="70" t="n">
        <f aca="false">AVERAGE(W162:Y162)</f>
        <v>0.305991633832888</v>
      </c>
      <c r="AV162" s="70" t="n">
        <f aca="false">AVERAGE(Z162:AB162)</f>
        <v>1.00123380346614</v>
      </c>
      <c r="AW162" s="70" t="n">
        <f aca="false">AVERAGE(AC162:AE162)</f>
        <v>0.920520926480626</v>
      </c>
    </row>
    <row r="163" customFormat="false" ht="12.75" hidden="true" customHeight="false" outlineLevel="0" collapsed="false">
      <c r="A163" s="69" t="s">
        <v>12</v>
      </c>
      <c r="B163" s="69" t="n">
        <v>1</v>
      </c>
      <c r="C163" s="69" t="n">
        <v>154</v>
      </c>
      <c r="D163" s="70" t="n">
        <v>0.711004434367232</v>
      </c>
      <c r="E163" s="70" t="n">
        <v>0.981406810035842</v>
      </c>
      <c r="F163" s="70" t="n">
        <v>0.931513409961686</v>
      </c>
      <c r="G163" s="70" t="n">
        <v>0.910608267055002</v>
      </c>
      <c r="H163" s="70" t="n">
        <f aca="false">(EPCHrsIn!H164+MH)/LinhrsIn!H164</f>
        <v>0.849592312172394</v>
      </c>
      <c r="I163" s="70" t="n">
        <f aca="false">(EPCHrsIn!I164+MH)/LinhrsIn!I164</f>
        <v>0.960602393438214</v>
      </c>
      <c r="J163" s="70" t="n">
        <f aca="false">(EPCHrsIn!J164+MH)/LinhrsIn!J164</f>
        <v>0.886234199194333</v>
      </c>
      <c r="K163" s="70" t="n">
        <f aca="false">(EPCHrsIn!K164+MH)/LinhrsIn!K164</f>
        <v>0.987222595830531</v>
      </c>
      <c r="L163" s="70" t="n">
        <f aca="false">(EPCHrsIn!L164+MH)/LinhrsIn!L164</f>
        <v>0.98394941844739</v>
      </c>
      <c r="M163" s="70" t="n">
        <f aca="false">(EPCHrsIn!M164+MH)/LinhrsIn!M164</f>
        <v>1.00319577601779</v>
      </c>
      <c r="N163" s="70" t="n">
        <f aca="false">(EPCHrsIn!N164+MH)/LinhrsIn!N164</f>
        <v>0.996628455832771</v>
      </c>
      <c r="O163" s="70" t="n">
        <f aca="false">(EPCHrsIn!O164+MH)/LinhrsIn!O164</f>
        <v>0.975270908585718</v>
      </c>
      <c r="P163" s="70" t="n">
        <f aca="false">(EPCHrsIn!P164+MH)/LinhrsIn!P164</f>
        <v>0.981852399516064</v>
      </c>
      <c r="Q163" s="70" t="n">
        <f aca="false">(EPCHrsIn!Q164+MH)/LinhrsIn!Q164</f>
        <v>0.99798305768455</v>
      </c>
      <c r="R163" s="70" t="n">
        <f aca="false">(EPCHrsIn!R164+MH)/LinhrsIn!R164</f>
        <v>0.822255414488424</v>
      </c>
      <c r="S163" s="70" t="n">
        <f aca="false">(EPCHrsIn!S164+MH)/LinhrsIn!S164</f>
        <v>0.885779631373604</v>
      </c>
      <c r="T163" s="70" t="n">
        <f aca="false">(EPCHrsIn!T164+MH)/LinhrsIn!T164</f>
        <v>0.936877542432319</v>
      </c>
      <c r="U163" s="70" t="n">
        <f aca="false">(EPCHrsIn!U164+MH)/LinhrsIn!U164</f>
        <v>0.939422558014031</v>
      </c>
      <c r="V163" s="70" t="n">
        <f aca="false">(EPCHrsIn!V164+MH)/LinhrsIn!V164</f>
        <v>0.977396400167434</v>
      </c>
      <c r="W163" s="70" t="n">
        <v>0.993682795698925</v>
      </c>
      <c r="X163" s="70" t="n">
        <f aca="false">(EPCHrsIn!X164+MH)/LinhrsIn!X164</f>
        <v>1.00351256417185</v>
      </c>
      <c r="Y163" s="70" t="n">
        <f aca="false">IF(LinhrsIn!Y164&gt;4,(EPCHrsIn!Y164+MH)/LinhrsIn!Y164,0)</f>
        <v>0.992124876951202</v>
      </c>
      <c r="Z163" s="70" t="n">
        <f aca="false">IF(LinhrsIn!Z164&gt;4,(EPCHrsIn!Z164+MH)/LinhrsIn!Z164,0)</f>
        <v>1.00336202259279</v>
      </c>
      <c r="AA163" s="70" t="n">
        <f aca="false">IF(LinhrsIn!AA164&gt;4,(EPCHrsIn!AA164+MH)/LinhrsIn!AA164,0)</f>
        <v>1.00555632726768</v>
      </c>
      <c r="AB163" s="70" t="n">
        <f aca="false">IF(LinhrsIn!AB164&gt;4,(EPCHrsIn!AB164+MH)/LinhrsIn!AB164,0)</f>
        <v>0.987544002166261</v>
      </c>
      <c r="AC163" s="70" t="n">
        <f aca="false">IF(LinhrsIn!AC164&gt;4,(EPCHrsIn!AC164+MH)/LinhrsIn!AC164,0)</f>
        <v>1.00053770668101</v>
      </c>
      <c r="AD163" s="70" t="n">
        <f aca="false">IF(LinhrsIn!AD164&gt;4,(EPCHrsIn!AD164+MH)/LinhrsIn!AD164,0)</f>
        <v>0.987628558652556</v>
      </c>
      <c r="AE163" s="70" t="n">
        <f aca="false">IF(LinhrsIn!AE164&gt;4,(EPCHrsIn!AE164+MH)/LinhrsIn!AE164,0)</f>
        <v>0.871880914025066</v>
      </c>
      <c r="AF163" s="70"/>
      <c r="AG163" s="70"/>
      <c r="AH163" s="70"/>
      <c r="AI163" s="70"/>
      <c r="AJ163" s="70"/>
      <c r="AK163" s="70"/>
      <c r="AL163" s="70"/>
      <c r="AM163" s="70"/>
      <c r="AN163" s="70"/>
      <c r="AO163" s="70" t="n">
        <f aca="false">AVERAGE(Q163:AB163)</f>
        <v>0.962124766084089</v>
      </c>
      <c r="AP163" s="70" t="n">
        <f aca="false">AVERAGE(AC163:AN163)</f>
        <v>0.953349059786209</v>
      </c>
      <c r="AQ163" s="70" t="n">
        <f aca="false">AVERAGE(K163:M163)</f>
        <v>0.991455930098569</v>
      </c>
      <c r="AR163" s="70" t="n">
        <f aca="false">AVERAGE(N163:P163)</f>
        <v>0.984583921311518</v>
      </c>
      <c r="AS163" s="70" t="n">
        <f aca="false">AVERAGE(Q163:S163)</f>
        <v>0.902006034515526</v>
      </c>
      <c r="AT163" s="70" t="n">
        <f aca="false">AVERAGE(T163:V163)</f>
        <v>0.951232166871261</v>
      </c>
      <c r="AU163" s="70" t="n">
        <f aca="false">AVERAGE(W163:Y163)</f>
        <v>0.996440078940657</v>
      </c>
      <c r="AV163" s="70" t="n">
        <f aca="false">AVERAGE(Z163:AB163)</f>
        <v>0.998820784008909</v>
      </c>
      <c r="AW163" s="70" t="n">
        <f aca="false">AVERAGE(AC163:AE163)</f>
        <v>0.953349059786209</v>
      </c>
    </row>
    <row r="164" customFormat="false" ht="12.75" hidden="true" customHeight="false" outlineLevel="0" collapsed="false">
      <c r="A164" s="69" t="s">
        <v>12</v>
      </c>
      <c r="B164" s="69" t="n">
        <v>1</v>
      </c>
      <c r="C164" s="69" t="n">
        <v>155</v>
      </c>
      <c r="D164" s="70" t="n">
        <v>0.940316133184537</v>
      </c>
      <c r="E164" s="70" t="n">
        <v>0.960797491039427</v>
      </c>
      <c r="F164" s="70" t="n">
        <v>0.998323754789272</v>
      </c>
      <c r="G164" s="70" t="n">
        <v>0.957196022055437</v>
      </c>
      <c r="H164" s="70" t="n">
        <f aca="false">(EPCHrsIn!H165+MH)/LinhrsIn!H165</f>
        <v>0.904</v>
      </c>
      <c r="I164" s="70" t="n">
        <f aca="false">(EPCHrsIn!I165+MH)/LinhrsIn!I165</f>
        <v>0.972263363403797</v>
      </c>
      <c r="J164" s="70" t="n">
        <f aca="false">(EPCHrsIn!J165+MH)/LinhrsIn!J165</f>
        <v>1.00305640455682</v>
      </c>
      <c r="K164" s="70" t="n">
        <f aca="false">(EPCHrsIn!K165+MH)/LinhrsIn!K165</f>
        <v>1.00201748486886</v>
      </c>
      <c r="L164" s="70" t="n">
        <f aca="false">(EPCHrsIn!L165+MH)/LinhrsIn!L165</f>
        <v>1.00002961860968</v>
      </c>
      <c r="M164" s="70" t="n">
        <f aca="false">(EPCHrsIn!M165+MH)/LinhrsIn!M165</f>
        <v>1.00041684035015</v>
      </c>
      <c r="N164" s="70" t="n">
        <f aca="false">(EPCHrsIn!N165+MH)/LinhrsIn!N165</f>
        <v>0.992202204893789</v>
      </c>
      <c r="O164" s="70" t="n">
        <f aca="false">(EPCHrsIn!O165+MH)/LinhrsIn!O165</f>
        <v>0.995706737120211</v>
      </c>
      <c r="P164" s="70" t="n">
        <f aca="false">(EPCHrsIn!P165+MH)/LinhrsIn!P165</f>
        <v>0.683828471568759</v>
      </c>
      <c r="Q164" s="70" t="n">
        <f aca="false">(EPCHrsIn!Q165+MH)/LinhrsIn!Q165</f>
        <v>0.415277030661646</v>
      </c>
      <c r="R164" s="70" t="n">
        <f aca="false">(EPCHrsIn!R165+MH)/LinhrsIn!R165</f>
        <v>0.484866557328165</v>
      </c>
      <c r="S164" s="70" t="n">
        <f aca="false">(EPCHrsIn!S165+MH)/LinhrsIn!S165</f>
        <v>0.77974103048287</v>
      </c>
      <c r="T164" s="70" t="n">
        <f aca="false">(EPCHrsIn!T165+MH)/LinhrsIn!T165</f>
        <v>0.990032289765548</v>
      </c>
      <c r="U164" s="70" t="n">
        <f aca="false">(EPCHrsIn!U165+MH)/LinhrsIn!U165</f>
        <v>1.00543625985322</v>
      </c>
      <c r="V164" s="70" t="n">
        <f aca="false">(EPCHrsIn!V165+MH)/LinhrsIn!V165</f>
        <v>0.99479313256403</v>
      </c>
      <c r="W164" s="70" t="n">
        <v>0.730913978494624</v>
      </c>
      <c r="X164" s="70" t="n">
        <f aca="false">(EPCHrsIn!X165+MH)/LinhrsIn!X165</f>
        <v>0.007011393514461</v>
      </c>
      <c r="Y164" s="70" t="n">
        <f aca="false">IF(LinhrsIn!Y165&gt;4,(EPCHrsIn!Y165+MH)/LinhrsIn!Y165,0)</f>
        <v>0.00561797752808989</v>
      </c>
      <c r="Z164" s="70" t="n">
        <f aca="false">IF(LinhrsIn!Z165&gt;4,(EPCHrsIn!Z165+MH)/LinhrsIn!Z165,0)</f>
        <v>0.629314994606257</v>
      </c>
      <c r="AA164" s="70" t="n">
        <f aca="false">IF(LinhrsIn!AA165&gt;4,(EPCHrsIn!AA165+MH)/LinhrsIn!AA165,0)</f>
        <v>1.01500070096734</v>
      </c>
      <c r="AB164" s="70" t="n">
        <f aca="false">IF(LinhrsIn!AB165&gt;4,(EPCHrsIn!AB165+MH)/LinhrsIn!AB165,0)</f>
        <v>1.00473805333694</v>
      </c>
      <c r="AC164" s="70" t="n">
        <f aca="false">IF(LinhrsIn!AC165&gt;4,(EPCHrsIn!AC165+MH)/LinhrsIn!AC165,0)</f>
        <v>1.00537634408602</v>
      </c>
      <c r="AD164" s="70" t="n">
        <f aca="false">IF(LinhrsIn!AD165&gt;4,(EPCHrsIn!AD165+MH)/LinhrsIn!AD165,0)</f>
        <v>0.985980611483967</v>
      </c>
      <c r="AE164" s="70" t="n">
        <f aca="false">IF(LinhrsIn!AE165&gt;4,(EPCHrsIn!AE165+MH)/LinhrsIn!AE165,0)</f>
        <v>0.965381940264934</v>
      </c>
      <c r="AF164" s="70"/>
      <c r="AG164" s="70"/>
      <c r="AH164" s="70"/>
      <c r="AI164" s="70"/>
      <c r="AJ164" s="70"/>
      <c r="AK164" s="70"/>
      <c r="AL164" s="70"/>
      <c r="AM164" s="70"/>
      <c r="AN164" s="70"/>
      <c r="AO164" s="70" t="n">
        <f aca="false">AVERAGE(Q164:AB164)</f>
        <v>0.671895283258599</v>
      </c>
      <c r="AP164" s="70" t="n">
        <f aca="false">AVERAGE(AC164:AN164)</f>
        <v>0.985579631944974</v>
      </c>
      <c r="AQ164" s="70" t="n">
        <f aca="false">AVERAGE(K164:M164)</f>
        <v>1.00082131460956</v>
      </c>
      <c r="AR164" s="70" t="n">
        <f aca="false">AVERAGE(N164:P164)</f>
        <v>0.89057913786092</v>
      </c>
      <c r="AS164" s="70" t="n">
        <f aca="false">AVERAGE(Q164:S164)</f>
        <v>0.559961539490894</v>
      </c>
      <c r="AT164" s="70" t="n">
        <f aca="false">AVERAGE(T164:V164)</f>
        <v>0.996753894060933</v>
      </c>
      <c r="AU164" s="70" t="n">
        <f aca="false">AVERAGE(W164:Y164)</f>
        <v>0.247847783179058</v>
      </c>
      <c r="AV164" s="70" t="n">
        <f aca="false">AVERAGE(Z164:AB164)</f>
        <v>0.883017916303512</v>
      </c>
      <c r="AW164" s="70" t="n">
        <f aca="false">AVERAGE(AC164:AE164)</f>
        <v>0.985579631944974</v>
      </c>
    </row>
    <row r="165" customFormat="false" ht="12.75" hidden="true" customHeight="false" outlineLevel="0" collapsed="false">
      <c r="A165" s="69" t="s">
        <v>12</v>
      </c>
      <c r="B165" s="69" t="n">
        <v>1</v>
      </c>
      <c r="C165" s="69" t="n">
        <v>156</v>
      </c>
      <c r="D165" s="70" t="n">
        <v>1.00022437543916</v>
      </c>
      <c r="E165" s="70" t="n">
        <v>1.00179211469534</v>
      </c>
      <c r="F165" s="70" t="n">
        <v>1.00383141762452</v>
      </c>
      <c r="G165" s="70" t="n">
        <v>0.980135170456667</v>
      </c>
      <c r="H165" s="70" t="n">
        <f aca="false">(EPCHrsIn!H166+MH)/LinhrsIn!H166</f>
        <v>0.87331806470083</v>
      </c>
      <c r="I165" s="70" t="n">
        <f aca="false">(EPCHrsIn!I166+MH)/LinhrsIn!I166</f>
        <v>0.865784499054821</v>
      </c>
      <c r="J165" s="70" t="n">
        <f aca="false">(EPCHrsIn!J166+MH)/LinhrsIn!J166</f>
        <v>0.408163265306122</v>
      </c>
      <c r="K165" s="70" t="n">
        <f aca="false">(EPCHrsIn!K166+MH)/LinhrsIn!K166</f>
        <v>0.981157469717362</v>
      </c>
      <c r="L165" s="70" t="n">
        <f aca="false">(EPCHrsIn!L166+MH)/LinhrsIn!L166</f>
        <v>1.00182226430407</v>
      </c>
      <c r="M165" s="70" t="n">
        <f aca="false">(EPCHrsIn!M166+MH)/LinhrsIn!M166</f>
        <v>1.00278164116829</v>
      </c>
      <c r="N165" s="70" t="n">
        <f aca="false">(EPCHrsIn!N166+MH)/LinhrsIn!N166</f>
        <v>1.00430223178274</v>
      </c>
      <c r="O165" s="70" t="n">
        <f aca="false">(EPCHrsIn!O166+MH)/LinhrsIn!O166</f>
        <v>1.00416666666667</v>
      </c>
      <c r="P165" s="70" t="n">
        <f aca="false">(EPCHrsIn!P166+MH)/LinhrsIn!P166</f>
        <v>1.00470430107527</v>
      </c>
      <c r="Q165" s="70" t="n">
        <f aca="false">(EPCHrsIn!Q166+MH)/LinhrsIn!Q166</f>
        <v>1.00242033077854</v>
      </c>
      <c r="R165" s="70" t="n">
        <f aca="false">(EPCHrsIn!R166+MH)/LinhrsIn!R166</f>
        <v>0.994638069705094</v>
      </c>
      <c r="S165" s="70" t="n">
        <f aca="false">(EPCHrsIn!S166+MH)/LinhrsIn!S166</f>
        <v>1.00443966097134</v>
      </c>
      <c r="T165" s="70" t="n">
        <f aca="false">(EPCHrsIn!T166+MH)/LinhrsIn!T166</f>
        <v>0.986190542614033</v>
      </c>
      <c r="U165" s="70" t="n">
        <f aca="false">(EPCHrsIn!U166+MH)/LinhrsIn!U166</f>
        <v>0.97636093475618</v>
      </c>
      <c r="V165" s="70" t="n">
        <f aca="false">(EPCHrsIn!V166+MH)/LinhrsIn!V166</f>
        <v>0.987569832402235</v>
      </c>
      <c r="W165" s="70" t="n">
        <v>0.995161290322581</v>
      </c>
      <c r="X165" s="70" t="n">
        <f aca="false">(EPCHrsIn!X166+MH)/LinhrsIn!X166</f>
        <v>0.996903191059647</v>
      </c>
      <c r="Y165" s="70" t="n">
        <f aca="false">IF(LinhrsIn!Y166&gt;4,(EPCHrsIn!Y166+MH)/LinhrsIn!Y166,0)</f>
        <v>0.99747191011236</v>
      </c>
      <c r="Z165" s="70" t="n">
        <f aca="false">IF(LinhrsIn!Z166&gt;4,(EPCHrsIn!Z166+MH)/LinhrsIn!Z166,0)</f>
        <v>0.991258741258741</v>
      </c>
      <c r="AA165" s="70" t="n">
        <f aca="false">IF(LinhrsIn!AA166&gt;4,(EPCHrsIn!AA166+MH)/LinhrsIn!AA166,0)</f>
        <v>0.885261841922489</v>
      </c>
      <c r="AB165" s="70" t="n">
        <f aca="false">IF(LinhrsIn!AB166&gt;4,(EPCHrsIn!AB166+MH)/LinhrsIn!AB166,0)</f>
        <v>0.996886422092866</v>
      </c>
      <c r="AC165" s="70" t="n">
        <f aca="false">IF(LinhrsIn!AC166&gt;4,(EPCHrsIn!AC166+MH)/LinhrsIn!AC166,0)</f>
        <v>1.00295738674553</v>
      </c>
      <c r="AD165" s="70" t="n">
        <f aca="false">IF(LinhrsIn!AD166&gt;4,(EPCHrsIn!AD166+MH)/LinhrsIn!AD166,0)</f>
        <v>0.909660107334526</v>
      </c>
      <c r="AE165" s="70" t="n">
        <f aca="false">IF(LinhrsIn!AE166&gt;4,(EPCHrsIn!AE166+MH)/LinhrsIn!AE166,0)</f>
        <v>0.96497073457236</v>
      </c>
      <c r="AF165" s="70"/>
      <c r="AG165" s="70"/>
      <c r="AH165" s="70"/>
      <c r="AI165" s="70"/>
      <c r="AJ165" s="70"/>
      <c r="AK165" s="70"/>
      <c r="AL165" s="70"/>
      <c r="AM165" s="70"/>
      <c r="AN165" s="70"/>
      <c r="AO165" s="70" t="n">
        <f aca="false">AVERAGE(Q165:AB165)</f>
        <v>0.984546897333009</v>
      </c>
      <c r="AP165" s="70" t="n">
        <f aca="false">AVERAGE(AC165:AN165)</f>
        <v>0.959196076217472</v>
      </c>
      <c r="AQ165" s="70" t="n">
        <f aca="false">AVERAGE(K165:M165)</f>
        <v>0.995253791729908</v>
      </c>
      <c r="AR165" s="70" t="n">
        <f aca="false">AVERAGE(N165:P165)</f>
        <v>1.00439106650822</v>
      </c>
      <c r="AS165" s="70" t="n">
        <f aca="false">AVERAGE(Q165:S165)</f>
        <v>1.00049935381833</v>
      </c>
      <c r="AT165" s="70" t="n">
        <f aca="false">AVERAGE(T165:V165)</f>
        <v>0.983373769924149</v>
      </c>
      <c r="AU165" s="70" t="n">
        <f aca="false">AVERAGE(W165:Y165)</f>
        <v>0.996512130498196</v>
      </c>
      <c r="AV165" s="70" t="n">
        <f aca="false">AVERAGE(Z165:AB165)</f>
        <v>0.957802335091365</v>
      </c>
      <c r="AW165" s="70" t="n">
        <f aca="false">AVERAGE(AC165:AE165)</f>
        <v>0.959196076217472</v>
      </c>
    </row>
    <row r="166" customFormat="false" ht="12.75" hidden="true" customHeight="false" outlineLevel="0" collapsed="false">
      <c r="A166" s="69" t="s">
        <v>12</v>
      </c>
      <c r="B166" s="69" t="n">
        <v>1</v>
      </c>
      <c r="C166" s="69" t="n">
        <v>157</v>
      </c>
      <c r="D166" s="70" t="n">
        <v>1.00157062807409</v>
      </c>
      <c r="E166" s="70" t="n">
        <v>0.993055555555556</v>
      </c>
      <c r="F166" s="70" t="n">
        <v>1.00478927203065</v>
      </c>
      <c r="G166" s="70" t="n">
        <v>1.0028378327919</v>
      </c>
      <c r="H166" s="70" t="n">
        <f aca="false">(EPCHrsIn!H167+MH)/LinhrsIn!H167</f>
        <v>0.894947760125948</v>
      </c>
      <c r="I166" s="70" t="n">
        <f aca="false">(EPCHrsIn!I167+MH)/LinhrsIn!I167</f>
        <v>0.390953150242326</v>
      </c>
      <c r="J166" s="70" t="n">
        <f aca="false">(EPCHrsIn!J167+MH)/LinhrsIn!J167</f>
        <v>0.00555555555555556</v>
      </c>
      <c r="K166" s="70" t="n">
        <f aca="false">MIN(0,(EPCHrsIn!K167+MH)/LinhrsIn!K167)</f>
        <v>0</v>
      </c>
      <c r="L166" s="70" t="n">
        <f aca="false">(EPCHrsIn!L167+MH)/LinhrsIn!L167</f>
        <v>0.127725694375</v>
      </c>
      <c r="M166" s="70" t="n">
        <f aca="false">(EPCHrsIn!M167+MH)/LinhrsIn!M167</f>
        <v>0.414786785038568</v>
      </c>
      <c r="N166" s="70" t="n">
        <f aca="false">(EPCHrsIn!N167+MH)/LinhrsIn!N167</f>
        <v>0.96065750471571</v>
      </c>
      <c r="O166" s="70" t="n">
        <f aca="false">(EPCHrsIn!O167+MH)/LinhrsIn!O167</f>
        <v>1.00416666666667</v>
      </c>
      <c r="P166" s="70" t="n">
        <f aca="false">(EPCHrsIn!P167+MH)/LinhrsIn!P167</f>
        <v>0.996504906573464</v>
      </c>
      <c r="Q166" s="70" t="n">
        <f aca="false">(EPCHrsIn!Q167+MH)/LinhrsIn!Q167</f>
        <v>1.00174942807159</v>
      </c>
      <c r="R166" s="70" t="n">
        <f aca="false">(EPCHrsIn!R167+MH)/LinhrsIn!R167</f>
        <v>0.962466487935657</v>
      </c>
      <c r="S166" s="70" t="n">
        <f aca="false">(EPCHrsIn!S167+MH)/LinhrsIn!S167</f>
        <v>0.905379832387132</v>
      </c>
      <c r="T166" s="70" t="n">
        <f aca="false">(EPCHrsIn!T167+MH)/LinhrsIn!T167</f>
        <v>0.951661200627406</v>
      </c>
      <c r="U166" s="70" t="n">
        <f aca="false">(EPCHrsIn!U167+MH)/LinhrsIn!U167</f>
        <v>0.918808091853472</v>
      </c>
      <c r="V166" s="70" t="n">
        <f aca="false">(EPCHrsIn!V167+MH)/LinhrsIn!V167</f>
        <v>0.995926394156483</v>
      </c>
      <c r="W166" s="70" t="n">
        <v>0.994623655913979</v>
      </c>
      <c r="X166" s="70" t="n">
        <f aca="false">(EPCHrsIn!X167+MH)/LinhrsIn!X167</f>
        <v>0.970916924734078</v>
      </c>
      <c r="Y166" s="70" t="n">
        <f aca="false">IF(LinhrsIn!Y167&gt;4,(EPCHrsIn!Y167+MH)/LinhrsIn!Y167,0)</f>
        <v>0.975280898876405</v>
      </c>
      <c r="Z166" s="70" t="n">
        <f aca="false">IF(LinhrsIn!Z167&gt;4,(EPCHrsIn!Z167+MH)/LinhrsIn!Z167,0)</f>
        <v>0.956159225389995</v>
      </c>
      <c r="AA166" s="70" t="n">
        <f aca="false">IF(LinhrsIn!AA167&gt;4,(EPCHrsIn!AA167+MH)/LinhrsIn!AA167,0)</f>
        <v>0.977080150020836</v>
      </c>
      <c r="AB166" s="70" t="n">
        <f aca="false">IF(LinhrsIn!AB167&gt;4,(EPCHrsIn!AB167+MH)/LinhrsIn!AB167,0)</f>
        <v>0.993502098280763</v>
      </c>
      <c r="AC166" s="70" t="n">
        <f aca="false">IF(LinhrsIn!AC167&gt;4,(EPCHrsIn!AC167+MH)/LinhrsIn!AC167,0)</f>
        <v>0.915703146006991</v>
      </c>
      <c r="AD166" s="70" t="n">
        <f aca="false">IF(LinhrsIn!AD167&gt;4,(EPCHrsIn!AD167+MH)/LinhrsIn!AD167,0)</f>
        <v>0.984330696910909</v>
      </c>
      <c r="AE166" s="70" t="n">
        <f aca="false">IF(LinhrsIn!AE167&gt;4,(EPCHrsIn!AE167+MH)/LinhrsIn!AE167,0)</f>
        <v>0.960244897563284</v>
      </c>
      <c r="AF166" s="70"/>
      <c r="AG166" s="70"/>
      <c r="AH166" s="70"/>
      <c r="AI166" s="70"/>
      <c r="AJ166" s="70"/>
      <c r="AK166" s="70"/>
      <c r="AL166" s="70"/>
      <c r="AM166" s="70"/>
      <c r="AN166" s="70"/>
      <c r="AO166" s="70" t="n">
        <f aca="false">AVERAGE(Q166:AB166)</f>
        <v>0.966962865687317</v>
      </c>
      <c r="AP166" s="70" t="n">
        <f aca="false">AVERAGE(AC166:AN166)</f>
        <v>0.953426246827061</v>
      </c>
      <c r="AQ166" s="70" t="n">
        <f aca="false">AVERAGE(K166:M166)</f>
        <v>0.180837493137856</v>
      </c>
      <c r="AR166" s="70" t="n">
        <f aca="false">AVERAGE(N166:P166)</f>
        <v>0.987109692651947</v>
      </c>
      <c r="AS166" s="70" t="n">
        <f aca="false">AVERAGE(Q166:S166)</f>
        <v>0.95653191613146</v>
      </c>
      <c r="AT166" s="70" t="n">
        <f aca="false">AVERAGE(T166:V166)</f>
        <v>0.95546522887912</v>
      </c>
      <c r="AU166" s="70" t="n">
        <f aca="false">AVERAGE(W166:Y166)</f>
        <v>0.980273826508154</v>
      </c>
      <c r="AV166" s="70" t="n">
        <f aca="false">AVERAGE(Z166:AB166)</f>
        <v>0.975580491230531</v>
      </c>
      <c r="AW166" s="70" t="n">
        <f aca="false">AVERAGE(AC166:AE166)</f>
        <v>0.953426246827061</v>
      </c>
    </row>
    <row r="167" customFormat="false" ht="12.75" hidden="true" customHeight="false" outlineLevel="0" collapsed="false">
      <c r="A167" s="69" t="s">
        <v>12</v>
      </c>
      <c r="B167" s="69" t="n">
        <v>1</v>
      </c>
      <c r="C167" s="69" t="n">
        <v>158</v>
      </c>
      <c r="D167" s="70" t="n">
        <v>0.98967872979883</v>
      </c>
      <c r="E167" s="70" t="n">
        <v>0.978046594982079</v>
      </c>
      <c r="F167" s="70" t="n">
        <v>1.0014367816092</v>
      </c>
      <c r="G167" s="70" t="n">
        <v>0.9851013778425</v>
      </c>
      <c r="H167" s="70" t="n">
        <f aca="false">(EPCHrsIn!H168+MH)/LinhrsIn!H168</f>
        <v>0.808474091039221</v>
      </c>
      <c r="I167" s="70" t="n">
        <f aca="false">(EPCHrsIn!I168+MH)/LinhrsIn!I168</f>
        <v>0.992855217039633</v>
      </c>
      <c r="J167" s="70" t="n">
        <f aca="false">(EPCHrsIn!J168+MH)/LinhrsIn!J168</f>
        <v>0.988461003753649</v>
      </c>
      <c r="K167" s="70" t="n">
        <f aca="false">(EPCHrsIn!K168+MH)/LinhrsIn!K168</f>
        <v>0.991257565568258</v>
      </c>
      <c r="L167" s="70" t="n">
        <f aca="false">(EPCHrsIn!L168+MH)/LinhrsIn!L168</f>
        <v>1.00229767378956</v>
      </c>
      <c r="M167" s="70" t="n">
        <f aca="false">(EPCHrsIn!M168+MH)/LinhrsIn!M168</f>
        <v>0.973881633787163</v>
      </c>
      <c r="N167" s="70" t="n">
        <f aca="false">(EPCHrsIn!N168+MH)/LinhrsIn!N168</f>
        <v>0.986824415165367</v>
      </c>
      <c r="O167" s="70" t="n">
        <f aca="false">(EPCHrsIn!O168+MH)/LinhrsIn!O168</f>
        <v>0.964022780941798</v>
      </c>
      <c r="P167" s="70" t="n">
        <f aca="false">(EPCHrsIn!P168+MH)/LinhrsIn!P168</f>
        <v>0.853008480279984</v>
      </c>
      <c r="Q167" s="70" t="n">
        <f aca="false">(EPCHrsIn!Q168+MH)/LinhrsIn!Q168</f>
        <v>0.612157073695535</v>
      </c>
      <c r="R167" s="70" t="n">
        <f aca="false">(EPCHrsIn!R168+MH)/LinhrsIn!R168</f>
        <v>0.943002088928678</v>
      </c>
      <c r="S167" s="70" t="n">
        <f aca="false">(EPCHrsIn!S168+MH)/LinhrsIn!S168</f>
        <v>1.00524687205704</v>
      </c>
      <c r="T167" s="70" t="n">
        <f aca="false">(EPCHrsIn!T168+MH)/LinhrsIn!T168</f>
        <v>0.924299456294438</v>
      </c>
      <c r="U167" s="70" t="n">
        <f aca="false">(EPCHrsIn!U168+MH)/LinhrsIn!U168</f>
        <v>0.823190442726634</v>
      </c>
      <c r="V167" s="70" t="n">
        <f aca="false">(EPCHrsIn!V168+MH)/LinhrsIn!V168</f>
        <v>0.88532955350815</v>
      </c>
      <c r="W167" s="70" t="n">
        <v>0.997311827956989</v>
      </c>
      <c r="X167" s="70" t="n">
        <f aca="false">(EPCHrsIn!X168+MH)/LinhrsIn!X168</f>
        <v>1.00350074054127</v>
      </c>
      <c r="Y167" s="70" t="n">
        <f aca="false">IF(LinhrsIn!Y168&gt;4,(EPCHrsIn!Y168+MH)/LinhrsIn!Y168,0)</f>
        <v>0.996067415730337</v>
      </c>
      <c r="Z167" s="70" t="n">
        <f aca="false">IF(LinhrsIn!Z168&gt;4,(EPCHrsIn!Z168+MH)/LinhrsIn!Z168,0)</f>
        <v>1.00147928994083</v>
      </c>
      <c r="AA167" s="70" t="n">
        <f aca="false">IF(LinhrsIn!AA168&gt;4,(EPCHrsIn!AA168+MH)/LinhrsIn!AA168,0)</f>
        <v>1.00500069454091</v>
      </c>
      <c r="AB167" s="70" t="n">
        <f aca="false">IF(LinhrsIn!AB168&gt;4,(EPCHrsIn!AB168+MH)/LinhrsIn!AB168,0)</f>
        <v>0.987004196561527</v>
      </c>
      <c r="AC167" s="70" t="n">
        <f aca="false">IF(LinhrsIn!AC168&gt;4,(EPCHrsIn!AC168+MH)/LinhrsIn!AC168,0)</f>
        <v>1.00241935483871</v>
      </c>
      <c r="AD167" s="70" t="n">
        <f aca="false">IF(LinhrsIn!AD168&gt;4,(EPCHrsIn!AD168+MH)/LinhrsIn!AD168,0)</f>
        <v>0.992253835840906</v>
      </c>
      <c r="AE167" s="70" t="n">
        <f aca="false">IF(LinhrsIn!AE168&gt;4,(EPCHrsIn!AE168+MH)/LinhrsIn!AE168,0)</f>
        <v>0.964773245844978</v>
      </c>
      <c r="AF167" s="70"/>
      <c r="AG167" s="70"/>
      <c r="AH167" s="70"/>
      <c r="AI167" s="70"/>
      <c r="AJ167" s="70"/>
      <c r="AK167" s="70"/>
      <c r="AL167" s="70"/>
      <c r="AM167" s="70"/>
      <c r="AN167" s="70"/>
      <c r="AO167" s="70" t="n">
        <f aca="false">AVERAGE(Q167:AB167)</f>
        <v>0.931965804373528</v>
      </c>
      <c r="AP167" s="70" t="n">
        <f aca="false">AVERAGE(AC167:AN167)</f>
        <v>0.986482145508198</v>
      </c>
      <c r="AQ167" s="70" t="n">
        <f aca="false">AVERAGE(K167:M167)</f>
        <v>0.98914562438166</v>
      </c>
      <c r="AR167" s="70" t="n">
        <f aca="false">AVERAGE(N167:P167)</f>
        <v>0.934618558795716</v>
      </c>
      <c r="AS167" s="70" t="n">
        <f aca="false">AVERAGE(Q167:S167)</f>
        <v>0.853468678227086</v>
      </c>
      <c r="AT167" s="70" t="n">
        <f aca="false">AVERAGE(T167:V167)</f>
        <v>0.877606484176407</v>
      </c>
      <c r="AU167" s="70" t="n">
        <f aca="false">AVERAGE(W167:Y167)</f>
        <v>0.998959994742865</v>
      </c>
      <c r="AV167" s="70" t="n">
        <f aca="false">AVERAGE(Z167:AB167)</f>
        <v>0.997828060347755</v>
      </c>
      <c r="AW167" s="70" t="n">
        <f aca="false">AVERAGE(AC167:AE167)</f>
        <v>0.986482145508198</v>
      </c>
    </row>
    <row r="168" customFormat="false" ht="12.75" hidden="true" customHeight="false" outlineLevel="0" collapsed="false">
      <c r="A168" s="69" t="s">
        <v>12</v>
      </c>
      <c r="B168" s="69" t="n">
        <v>1</v>
      </c>
      <c r="C168" s="69" t="n">
        <v>159</v>
      </c>
      <c r="D168" s="70" t="n">
        <v>0.819826522357832</v>
      </c>
      <c r="E168" s="70" t="n">
        <v>0.995743727598566</v>
      </c>
      <c r="F168" s="70" t="n">
        <v>1.00454980842912</v>
      </c>
      <c r="G168" s="70" t="n">
        <v>1.00260134672591</v>
      </c>
      <c r="H168" s="70" t="n">
        <f aca="false">(EPCHrsIn!H169+MH)/LinhrsIn!H169</f>
        <v>0.834739598487053</v>
      </c>
      <c r="I168" s="70" t="n">
        <f aca="false">(EPCHrsIn!I169+MH)/LinhrsIn!I169</f>
        <v>0.954545454545455</v>
      </c>
      <c r="J168" s="70" t="n">
        <f aca="false">(EPCHrsIn!J169+MH)/LinhrsIn!J169</f>
        <v>1.00278164116829</v>
      </c>
      <c r="K168" s="70" t="n">
        <f aca="false">(EPCHrsIn!K169+MH)/LinhrsIn!K169</f>
        <v>0.99273607748184</v>
      </c>
      <c r="L168" s="70" t="n">
        <f aca="false">(EPCHrsIn!L169+MH)/LinhrsIn!L169</f>
        <v>1.00390355741918</v>
      </c>
      <c r="M168" s="70" t="n">
        <f aca="false">(EPCHrsIn!M169+MH)/LinhrsIn!M169</f>
        <v>1.00444567935538</v>
      </c>
      <c r="N168" s="70" t="n">
        <f aca="false">(EPCHrsIn!N169+MH)/LinhrsIn!N169</f>
        <v>1.00430223178274</v>
      </c>
      <c r="O168" s="70" t="n">
        <f aca="false">(EPCHrsIn!O169+MH)/LinhrsIn!O169</f>
        <v>1.00430615363245</v>
      </c>
      <c r="P168" s="70" t="n">
        <f aca="false">(EPCHrsIn!P169+MH)/LinhrsIn!P169</f>
        <v>0.50703082747431</v>
      </c>
      <c r="Q168" s="70" t="n">
        <f aca="false">(EPCHrsIn!Q169+MH)/LinhrsIn!Q169</f>
        <v>0.768784567651423</v>
      </c>
      <c r="R168" s="70" t="n">
        <f aca="false">(EPCHrsIn!R169+MH)/LinhrsIn!R169</f>
        <v>0.995382782246053</v>
      </c>
      <c r="S168" s="70" t="n">
        <f aca="false">(EPCHrsIn!S169+MH)/LinhrsIn!S169</f>
        <v>1.00463152159106</v>
      </c>
      <c r="T168" s="70" t="n">
        <f aca="false">(EPCHrsIn!T169+MH)/LinhrsIn!T169</f>
        <v>0.987532244196045</v>
      </c>
      <c r="U168" s="70" t="n">
        <f aca="false">(EPCHrsIn!U169+MH)/LinhrsIn!U169</f>
        <v>0.999308341402684</v>
      </c>
      <c r="V168" s="70" t="n">
        <f aca="false">(EPCHrsIn!V169+MH)/LinhrsIn!V169</f>
        <v>0.998307714003667</v>
      </c>
      <c r="W168" s="70" t="n">
        <v>0.997311827956989</v>
      </c>
      <c r="X168" s="70" t="n">
        <f aca="false">(EPCHrsIn!X169+MH)/LinhrsIn!X169</f>
        <v>0.912481486468291</v>
      </c>
      <c r="Y168" s="70" t="n">
        <f aca="false">IF(LinhrsIn!Y169&gt;4,(EPCHrsIn!Y169+MH)/LinhrsIn!Y169,0)</f>
        <v>0.999157303370787</v>
      </c>
      <c r="Z168" s="70" t="n">
        <f aca="false">IF(LinhrsIn!Z169&gt;4,(EPCHrsIn!Z169+MH)/LinhrsIn!Z169,0)</f>
        <v>1.00242098184264</v>
      </c>
      <c r="AA168" s="70" t="n">
        <f aca="false">IF(LinhrsIn!AA169&gt;4,(EPCHrsIn!AA169+MH)/LinhrsIn!AA169,0)</f>
        <v>1.00555632726768</v>
      </c>
      <c r="AB168" s="70" t="n">
        <f aca="false">IF(LinhrsIn!AB169&gt;4,(EPCHrsIn!AB169+MH)/LinhrsIn!AB169,0)</f>
        <v>0.995668065520509</v>
      </c>
      <c r="AC168" s="70" t="n">
        <f aca="false">IF(LinhrsIn!AC169&gt;4,(EPCHrsIn!AC169+MH)/LinhrsIn!AC169,0)</f>
        <v>0.983465519559081</v>
      </c>
      <c r="AD168" s="70" t="n">
        <f aca="false">IF(LinhrsIn!AD169&gt;4,(EPCHrsIn!AD169+MH)/LinhrsIn!AD169,0)</f>
        <v>0.969497607655502</v>
      </c>
      <c r="AE168" s="70" t="n">
        <f aca="false">IF(LinhrsIn!AE169&gt;4,(EPCHrsIn!AE169+MH)/LinhrsIn!AE169,0)</f>
        <v>0.844616255710596</v>
      </c>
      <c r="AF168" s="70"/>
      <c r="AG168" s="70"/>
      <c r="AH168" s="70"/>
      <c r="AI168" s="70"/>
      <c r="AJ168" s="70"/>
      <c r="AK168" s="70"/>
      <c r="AL168" s="70"/>
      <c r="AM168" s="70"/>
      <c r="AN168" s="70"/>
      <c r="AO168" s="70" t="n">
        <f aca="false">AVERAGE(Q168:AB168)</f>
        <v>0.972211930293152</v>
      </c>
      <c r="AP168" s="70" t="n">
        <f aca="false">AVERAGE(AC168:AN168)</f>
        <v>0.93252646097506</v>
      </c>
      <c r="AQ168" s="70" t="n">
        <f aca="false">AVERAGE(K168:M168)</f>
        <v>1.0003617714188</v>
      </c>
      <c r="AR168" s="70" t="n">
        <f aca="false">AVERAGE(N168:P168)</f>
        <v>0.838546404296499</v>
      </c>
      <c r="AS168" s="70" t="n">
        <f aca="false">AVERAGE(Q168:S168)</f>
        <v>0.922932957162847</v>
      </c>
      <c r="AT168" s="70" t="n">
        <f aca="false">AVERAGE(T168:V168)</f>
        <v>0.995049433200798</v>
      </c>
      <c r="AU168" s="70" t="n">
        <f aca="false">AVERAGE(W168:Y168)</f>
        <v>0.969650205932022</v>
      </c>
      <c r="AV168" s="70" t="n">
        <f aca="false">AVERAGE(Z168:AB168)</f>
        <v>1.00121512487694</v>
      </c>
      <c r="AW168" s="70" t="n">
        <f aca="false">AVERAGE(AC168:AE168)</f>
        <v>0.93252646097506</v>
      </c>
    </row>
    <row r="169" customFormat="false" ht="12.75" hidden="true" customHeight="false" outlineLevel="0" collapsed="false">
      <c r="A169" s="69" t="s">
        <v>12</v>
      </c>
      <c r="B169" s="69" t="n">
        <v>1</v>
      </c>
      <c r="C169" s="69" t="n">
        <v>160</v>
      </c>
      <c r="D169" s="70" t="n">
        <v>1.00359000702649</v>
      </c>
      <c r="E169" s="70" t="n">
        <v>0.985215053763441</v>
      </c>
      <c r="F169" s="70" t="n">
        <v>0.983716475095785</v>
      </c>
      <c r="G169" s="70" t="n">
        <v>1.00449323525385</v>
      </c>
      <c r="H169" s="70" t="n">
        <f aca="false">(EPCHrsIn!H170+MH)/LinhrsIn!H170</f>
        <v>0.888727272727273</v>
      </c>
      <c r="I169" s="70" t="n">
        <f aca="false">(EPCHrsIn!I170+MH)/LinhrsIn!I170</f>
        <v>0.890158644796989</v>
      </c>
      <c r="J169" s="70" t="n">
        <f aca="false">(EPCHrsIn!J170+MH)/LinhrsIn!J170</f>
        <v>0.997360744547854</v>
      </c>
      <c r="K169" s="70" t="n">
        <f aca="false">(EPCHrsIn!K170+MH)/LinhrsIn!K170</f>
        <v>0.991257565568258</v>
      </c>
      <c r="L169" s="70" t="n">
        <f aca="false">(EPCHrsIn!L170+MH)/LinhrsIn!L170</f>
        <v>0.983251420070327</v>
      </c>
      <c r="M169" s="70" t="n">
        <f aca="false">(EPCHrsIn!M170+MH)/LinhrsIn!M170</f>
        <v>0.99194220616838</v>
      </c>
      <c r="N169" s="70" t="n">
        <f aca="false">(EPCHrsIn!N170+MH)/LinhrsIn!N170</f>
        <v>1.00295778435063</v>
      </c>
      <c r="O169" s="70" t="n">
        <f aca="false">(EPCHrsIn!O170+MH)/LinhrsIn!O170</f>
        <v>1.00555555555556</v>
      </c>
      <c r="P169" s="70" t="n">
        <f aca="false">(EPCHrsIn!P170+MH)/LinhrsIn!P170</f>
        <v>0.980510752688172</v>
      </c>
      <c r="Q169" s="70" t="n">
        <f aca="false">(EPCHrsIn!Q170+MH)/LinhrsIn!Q170</f>
        <v>1.00161355385236</v>
      </c>
      <c r="R169" s="70" t="n">
        <f aca="false">(EPCHrsIn!R170+MH)/LinhrsIn!R170</f>
        <v>0.994638069705094</v>
      </c>
      <c r="S169" s="70" t="n">
        <f aca="false">(EPCHrsIn!S170+MH)/LinhrsIn!S170</f>
        <v>1.00470873133324</v>
      </c>
      <c r="T169" s="70" t="n">
        <f aca="false">(EPCHrsIn!T170+MH)/LinhrsIn!T170</f>
        <v>0.988843954818017</v>
      </c>
      <c r="U169" s="70" t="n">
        <f aca="false">(EPCHrsIn!U170+MH)/LinhrsIn!U170</f>
        <v>0.958704453441296</v>
      </c>
      <c r="V169" s="70" t="n">
        <f aca="false">(EPCHrsIn!V170+MH)/LinhrsIn!V170</f>
        <v>0.929726715002789</v>
      </c>
      <c r="W169" s="70" t="n">
        <v>0.970430107526882</v>
      </c>
      <c r="X169" s="70" t="n">
        <f aca="false">(EPCHrsIn!X170+MH)/LinhrsIn!X170</f>
        <v>0.991113504779857</v>
      </c>
      <c r="Y169" s="70" t="n">
        <f aca="false">IF(LinhrsIn!Y170&gt;4,(EPCHrsIn!Y170+MH)/LinhrsIn!Y170,0)</f>
        <v>0.988202247191011</v>
      </c>
      <c r="Z169" s="70" t="n">
        <f aca="false">IF(LinhrsIn!Z170&gt;4,(EPCHrsIn!Z170+MH)/LinhrsIn!Z170,0)</f>
        <v>0.946185927620073</v>
      </c>
      <c r="AA169" s="70" t="n">
        <f aca="false">IF(LinhrsIn!AA170&gt;4,(EPCHrsIn!AA170+MH)/LinhrsIn!AA170,0)</f>
        <v>0.864703431032088</v>
      </c>
      <c r="AB169" s="70" t="n">
        <f aca="false">IF(LinhrsIn!AB170&gt;4,(EPCHrsIn!AB170+MH)/LinhrsIn!AB170,0)</f>
        <v>0.998917016380127</v>
      </c>
      <c r="AC169" s="70" t="n">
        <f aca="false">IF(LinhrsIn!AC170&gt;4,(EPCHrsIn!AC170+MH)/LinhrsIn!AC170,0)</f>
        <v>1.0002688533405</v>
      </c>
      <c r="AD169" s="70" t="n">
        <f aca="false">IF(LinhrsIn!AD170&gt;4,(EPCHrsIn!AD170+MH)/LinhrsIn!AD170,0)</f>
        <v>0.983464918814241</v>
      </c>
      <c r="AE169" s="70" t="n">
        <f aca="false">IF(LinhrsIn!AE170&gt;4,(EPCHrsIn!AE170+MH)/LinhrsIn!AE170,0)</f>
        <v>0.962716243764817</v>
      </c>
      <c r="AF169" s="70"/>
      <c r="AG169" s="70"/>
      <c r="AH169" s="70"/>
      <c r="AI169" s="70"/>
      <c r="AJ169" s="70"/>
      <c r="AK169" s="70"/>
      <c r="AL169" s="70"/>
      <c r="AM169" s="70"/>
      <c r="AN169" s="70"/>
      <c r="AO169" s="70" t="n">
        <f aca="false">AVERAGE(Q169:AB169)</f>
        <v>0.96981564272357</v>
      </c>
      <c r="AP169" s="70" t="n">
        <f aca="false">AVERAGE(AC169:AN169)</f>
        <v>0.98215000530652</v>
      </c>
      <c r="AQ169" s="70" t="n">
        <f aca="false">AVERAGE(K169:M169)</f>
        <v>0.988817063935655</v>
      </c>
      <c r="AR169" s="70" t="n">
        <f aca="false">AVERAGE(N169:P169)</f>
        <v>0.99634136419812</v>
      </c>
      <c r="AS169" s="70" t="n">
        <f aca="false">AVERAGE(Q169:S169)</f>
        <v>1.0003201182969</v>
      </c>
      <c r="AT169" s="70" t="n">
        <f aca="false">AVERAGE(T169:V169)</f>
        <v>0.959091707754034</v>
      </c>
      <c r="AU169" s="70" t="n">
        <f aca="false">AVERAGE(W169:Y169)</f>
        <v>0.983248619832584</v>
      </c>
      <c r="AV169" s="70" t="n">
        <f aca="false">AVERAGE(Z169:AB169)</f>
        <v>0.936602125010763</v>
      </c>
      <c r="AW169" s="70" t="n">
        <f aca="false">AVERAGE(AC169:AE169)</f>
        <v>0.98215000530652</v>
      </c>
    </row>
    <row r="170" customFormat="false" ht="12.75" hidden="true" customHeight="false" outlineLevel="0" collapsed="false">
      <c r="A170" s="69" t="s">
        <v>12</v>
      </c>
      <c r="B170" s="69" t="n">
        <v>1</v>
      </c>
      <c r="C170" s="69" t="n">
        <v>161</v>
      </c>
      <c r="D170" s="70" t="n">
        <v>0.935604248962264</v>
      </c>
      <c r="E170" s="70" t="n">
        <v>0.97244623655914</v>
      </c>
      <c r="F170" s="70" t="n">
        <v>1.00287356321839</v>
      </c>
      <c r="G170" s="70" t="n">
        <v>0.934966331852184</v>
      </c>
      <c r="H170" s="70" t="n">
        <f aca="false">(EPCHrsIn!H171+MH)/LinhrsIn!H171</f>
        <v>0.827220630372493</v>
      </c>
      <c r="I170" s="70" t="n">
        <f aca="false">(EPCHrsIn!I171+MH)/LinhrsIn!I171</f>
        <v>0.82393509127789</v>
      </c>
      <c r="J170" s="70" t="n">
        <f aca="false">(EPCHrsIn!J171+MH)/LinhrsIn!J171</f>
        <v>0.794868219216288</v>
      </c>
      <c r="K170" s="70" t="n">
        <f aca="false">(EPCHrsIn!K171+MH)/LinhrsIn!K171</f>
        <v>0.955071294054345</v>
      </c>
      <c r="L170" s="70" t="n">
        <f aca="false">(EPCHrsIn!L171+MH)/LinhrsIn!L171</f>
        <v>1.00218260516705</v>
      </c>
      <c r="M170" s="70" t="n">
        <f aca="false">(EPCHrsIn!M171+MH)/LinhrsIn!M171</f>
        <v>1.00347463516331</v>
      </c>
      <c r="N170" s="70" t="n">
        <f aca="false">(EPCHrsIn!N171+MH)/LinhrsIn!N171</f>
        <v>0.989912575655683</v>
      </c>
      <c r="O170" s="70" t="n">
        <f aca="false">(EPCHrsIn!O171+MH)/LinhrsIn!O171</f>
        <v>0.956618464961068</v>
      </c>
      <c r="P170" s="70" t="n">
        <f aca="false">(EPCHrsIn!P171+MH)/LinhrsIn!P171</f>
        <v>0.963973652372631</v>
      </c>
      <c r="Q170" s="70" t="n">
        <f aca="false">(EPCHrsIn!Q171+MH)/LinhrsIn!Q171</f>
        <v>0.887001078748652</v>
      </c>
      <c r="R170" s="70" t="n">
        <f aca="false">(EPCHrsIn!R171+MH)/LinhrsIn!R171</f>
        <v>0.907542942494399</v>
      </c>
      <c r="S170" s="70" t="n">
        <f aca="false">(EPCHrsIn!S171+MH)/LinhrsIn!S171</f>
        <v>0.928677163235096</v>
      </c>
      <c r="T170" s="70" t="n">
        <f aca="false">(EPCHrsIn!T171+MH)/LinhrsIn!T171</f>
        <v>0.918349928876245</v>
      </c>
      <c r="U170" s="70" t="n">
        <f aca="false">(EPCHrsIn!U171+MH)/LinhrsIn!U171</f>
        <v>0.999594046008119</v>
      </c>
      <c r="V170" s="70" t="n">
        <f aca="false">(EPCHrsIn!V171+MH)/LinhrsIn!V171</f>
        <v>0.951372439738052</v>
      </c>
      <c r="W170" s="70" t="n">
        <v>0.996370967741936</v>
      </c>
      <c r="X170" s="70" t="n">
        <f aca="false">(EPCHrsIn!X171+MH)/LinhrsIn!X171</f>
        <v>0.996229971724788</v>
      </c>
      <c r="Y170" s="70" t="n">
        <f aca="false">IF(LinhrsIn!Y171&gt;4,(EPCHrsIn!Y171+MH)/LinhrsIn!Y171,0)</f>
        <v>0.999016853932584</v>
      </c>
      <c r="Z170" s="70" t="n">
        <f aca="false">IF(LinhrsIn!Z171&gt;4,(EPCHrsIn!Z171+MH)/LinhrsIn!Z171,0)</f>
        <v>1.00336247478144</v>
      </c>
      <c r="AA170" s="70" t="n">
        <f aca="false">IF(LinhrsIn!AA171&gt;4,(EPCHrsIn!AA171+MH)/LinhrsIn!AA171,0)</f>
        <v>1.00541666666667</v>
      </c>
      <c r="AB170" s="70" t="n">
        <f aca="false">IF(LinhrsIn!AB171&gt;4,(EPCHrsIn!AB171+MH)/LinhrsIn!AB171,0)</f>
        <v>1.0008122377149</v>
      </c>
      <c r="AC170" s="70" t="n">
        <f aca="false">IF(LinhrsIn!AC171&gt;4,(EPCHrsIn!AC171+MH)/LinhrsIn!AC171,0)</f>
        <v>0.984540932921092</v>
      </c>
      <c r="AD170" s="70" t="n">
        <f aca="false">IF(LinhrsIn!AD171&gt;4,(EPCHrsIn!AD171+MH)/LinhrsIn!AD171,0)</f>
        <v>0.944659904534606</v>
      </c>
      <c r="AE170" s="70" t="n">
        <f aca="false">IF(LinhrsIn!AE171&gt;4,(EPCHrsIn!AE171+MH)/LinhrsIn!AE171,0)</f>
        <v>0.923413575365456</v>
      </c>
      <c r="AF170" s="70"/>
      <c r="AG170" s="70"/>
      <c r="AH170" s="70"/>
      <c r="AI170" s="70"/>
      <c r="AJ170" s="70"/>
      <c r="AK170" s="70"/>
      <c r="AL170" s="70"/>
      <c r="AM170" s="70"/>
      <c r="AN170" s="70"/>
      <c r="AO170" s="70" t="n">
        <f aca="false">AVERAGE(Q170:AB170)</f>
        <v>0.96614556430524</v>
      </c>
      <c r="AP170" s="70" t="n">
        <f aca="false">AVERAGE(AC170:AN170)</f>
        <v>0.950871470940385</v>
      </c>
      <c r="AQ170" s="70" t="n">
        <f aca="false">AVERAGE(K170:M170)</f>
        <v>0.986909511461568</v>
      </c>
      <c r="AR170" s="70" t="n">
        <f aca="false">AVERAGE(N170:P170)</f>
        <v>0.97016823099646</v>
      </c>
      <c r="AS170" s="70" t="n">
        <f aca="false">AVERAGE(Q170:S170)</f>
        <v>0.907740394826049</v>
      </c>
      <c r="AT170" s="70" t="n">
        <f aca="false">AVERAGE(T170:V170)</f>
        <v>0.956438804874139</v>
      </c>
      <c r="AU170" s="70" t="n">
        <f aca="false">AVERAGE(W170:Y170)</f>
        <v>0.997205931133103</v>
      </c>
      <c r="AV170" s="70" t="n">
        <f aca="false">AVERAGE(Z170:AB170)</f>
        <v>1.00319712638767</v>
      </c>
      <c r="AW170" s="70" t="n">
        <f aca="false">AVERAGE(AC170:AE170)</f>
        <v>0.950871470940385</v>
      </c>
    </row>
    <row r="171" customFormat="false" ht="12.75" hidden="true" customHeight="false" outlineLevel="0" collapsed="false">
      <c r="A171" s="69" t="s">
        <v>12</v>
      </c>
      <c r="B171" s="69" t="n">
        <v>1</v>
      </c>
      <c r="C171" s="69" t="n">
        <v>162</v>
      </c>
      <c r="D171" s="70" t="n">
        <v>0.780785195944709</v>
      </c>
      <c r="E171" s="70" t="n">
        <v>0.993727598566308</v>
      </c>
      <c r="F171" s="70" t="n">
        <v>1.00383141762452</v>
      </c>
      <c r="G171" s="70" t="n">
        <v>1.00378377705587</v>
      </c>
      <c r="H171" s="70" t="n">
        <f aca="false">(EPCHrsIn!H172+MH)/LinhrsIn!H172</f>
        <v>0.897421203438395</v>
      </c>
      <c r="I171" s="70" t="n">
        <f aca="false">(EPCHrsIn!I172+MH)/LinhrsIn!I172</f>
        <v>1.00457419615229</v>
      </c>
      <c r="J171" s="70" t="n">
        <f aca="false">(EPCHrsIn!J172+MH)/LinhrsIn!J172</f>
        <v>0.759972008397481</v>
      </c>
      <c r="K171" s="70" t="n">
        <f aca="false">(EPCHrsIn!K172+MH)/LinhrsIn!K172</f>
        <v>1.00271739130435</v>
      </c>
      <c r="L171" s="70" t="n">
        <f aca="false">(EPCHrsIn!L172+MH)/LinhrsIn!L172</f>
        <v>1.00198701122987</v>
      </c>
      <c r="M171" s="70" t="n">
        <f aca="false">(EPCHrsIn!M172+MH)/LinhrsIn!M172</f>
        <v>1.0047248471373</v>
      </c>
      <c r="N171" s="70" t="n">
        <f aca="false">(EPCHrsIn!N172+MH)/LinhrsIn!N172</f>
        <v>1.00578190130429</v>
      </c>
      <c r="O171" s="70" t="n">
        <f aca="false">(EPCHrsIn!O172+MH)/LinhrsIn!O172</f>
        <v>1.00416666666667</v>
      </c>
      <c r="P171" s="70" t="n">
        <f aca="false">(EPCHrsIn!P172+MH)/LinhrsIn!P172</f>
        <v>1.00147869337277</v>
      </c>
      <c r="Q171" s="70" t="n">
        <f aca="false">(EPCHrsIn!Q172+MH)/LinhrsIn!Q172</f>
        <v>1.00080666845926</v>
      </c>
      <c r="R171" s="70" t="n">
        <f aca="false">(EPCHrsIn!R172+MH)/LinhrsIn!R172</f>
        <v>0.995086360929124</v>
      </c>
      <c r="S171" s="70" t="n">
        <f aca="false">(EPCHrsIn!S172+MH)/LinhrsIn!S172</f>
        <v>0.987219157809767</v>
      </c>
      <c r="T171" s="70" t="n">
        <f aca="false">(EPCHrsIn!T172+MH)/LinhrsIn!T172</f>
        <v>0.900795311845961</v>
      </c>
      <c r="U171" s="70" t="n">
        <f aca="false">(EPCHrsIn!U172+MH)/LinhrsIn!U172</f>
        <v>0.985522933297253</v>
      </c>
      <c r="V171" s="70" t="n">
        <f aca="false">(EPCHrsIn!V172+MH)/LinhrsIn!V172</f>
        <v>0.996505451495667</v>
      </c>
      <c r="W171" s="70" t="n">
        <v>0.997177419354839</v>
      </c>
      <c r="X171" s="70" t="n">
        <f aca="false">(EPCHrsIn!X172+MH)/LinhrsIn!X172</f>
        <v>0.983847085745053</v>
      </c>
      <c r="Y171" s="70" t="n">
        <f aca="false">IF(LinhrsIn!Y172&gt;4,(EPCHrsIn!Y172+MH)/LinhrsIn!Y172,0)</f>
        <v>0.997612359550562</v>
      </c>
      <c r="Z171" s="70" t="n">
        <f aca="false">IF(LinhrsIn!Z172&gt;4,(EPCHrsIn!Z172+MH)/LinhrsIn!Z172,0)</f>
        <v>1.00389994620764</v>
      </c>
      <c r="AA171" s="70" t="n">
        <f aca="false">IF(LinhrsIn!AA172&gt;4,(EPCHrsIn!AA172+MH)/LinhrsIn!AA172,0)</f>
        <v>0.989444444444445</v>
      </c>
      <c r="AB171" s="70" t="n">
        <f aca="false">IF(LinhrsIn!AB172&gt;4,(EPCHrsIn!AB172+MH)/LinhrsIn!AB172,0)</f>
        <v>0.992283741708407</v>
      </c>
      <c r="AC171" s="70" t="n">
        <f aca="false">IF(LinhrsIn!AC172&gt;4,(EPCHrsIn!AC172+MH)/LinhrsIn!AC172,0)</f>
        <v>1.00483870967742</v>
      </c>
      <c r="AD171" s="70" t="n">
        <f aca="false">IF(LinhrsIn!AD172&gt;4,(EPCHrsIn!AD172+MH)/LinhrsIn!AD172,0)</f>
        <v>0.98033666021153</v>
      </c>
      <c r="AE171" s="70" t="n">
        <f aca="false">IF(LinhrsIn!AE172&gt;4,(EPCHrsIn!AE172+MH)/LinhrsIn!AE172,0)</f>
        <v>0.931626571108256</v>
      </c>
      <c r="AF171" s="70"/>
      <c r="AG171" s="70"/>
      <c r="AH171" s="70"/>
      <c r="AI171" s="70"/>
      <c r="AJ171" s="70"/>
      <c r="AK171" s="70"/>
      <c r="AL171" s="70"/>
      <c r="AM171" s="70"/>
      <c r="AN171" s="70"/>
      <c r="AO171" s="70" t="n">
        <f aca="false">AVERAGE(Q171:AB171)</f>
        <v>0.985850073403998</v>
      </c>
      <c r="AP171" s="70" t="n">
        <f aca="false">AVERAGE(AC171:AN171)</f>
        <v>0.972267313665735</v>
      </c>
      <c r="AQ171" s="70" t="n">
        <f aca="false">AVERAGE(K171:M171)</f>
        <v>1.00314308322384</v>
      </c>
      <c r="AR171" s="70" t="n">
        <f aca="false">AVERAGE(N171:P171)</f>
        <v>1.00380908711457</v>
      </c>
      <c r="AS171" s="70" t="n">
        <f aca="false">AVERAGE(Q171:S171)</f>
        <v>0.994370729066052</v>
      </c>
      <c r="AT171" s="70" t="n">
        <f aca="false">AVERAGE(T171:V171)</f>
        <v>0.96094123221296</v>
      </c>
      <c r="AU171" s="70" t="n">
        <f aca="false">AVERAGE(W171:Y171)</f>
        <v>0.992878954883485</v>
      </c>
      <c r="AV171" s="70" t="n">
        <f aca="false">AVERAGE(Z171:AB171)</f>
        <v>0.995209377453497</v>
      </c>
      <c r="AW171" s="70" t="n">
        <f aca="false">AVERAGE(AC171:AE171)</f>
        <v>0.972267313665735</v>
      </c>
    </row>
    <row r="172" customFormat="false" ht="12.75" hidden="true" customHeight="false" outlineLevel="0" collapsed="false">
      <c r="A172" s="69" t="s">
        <v>12</v>
      </c>
      <c r="B172" s="69" t="n">
        <v>1</v>
      </c>
      <c r="C172" s="69" t="n">
        <v>163</v>
      </c>
      <c r="D172" s="70" t="n">
        <v>0.991249357872921</v>
      </c>
      <c r="E172" s="70" t="n">
        <v>0.986783154121864</v>
      </c>
      <c r="F172" s="70" t="n">
        <v>0.948994252873563</v>
      </c>
      <c r="G172" s="70" t="n">
        <v>0.863074567790598</v>
      </c>
      <c r="H172" s="70" t="n">
        <f aca="false">(EPCHrsIn!H173+MH)/LinhrsIn!H173</f>
        <v>0.915234822451317</v>
      </c>
      <c r="I172" s="70" t="n">
        <f aca="false">(EPCHrsIn!I173+MH)/LinhrsIn!I173</f>
        <v>0.98344326288868</v>
      </c>
      <c r="J172" s="70" t="n">
        <f aca="false">(EPCHrsIn!J173+MH)/LinhrsIn!J173</f>
        <v>0.996654586005018</v>
      </c>
      <c r="K172" s="70" t="n">
        <f aca="false">(EPCHrsIn!K173+MH)/LinhrsIn!K173</f>
        <v>0.9968720250238</v>
      </c>
      <c r="L172" s="70" t="n">
        <f aca="false">(EPCHrsIn!L173+MH)/LinhrsIn!L173</f>
        <v>1.00161312004302</v>
      </c>
      <c r="M172" s="70" t="n">
        <f aca="false">(EPCHrsIn!M173+MH)/LinhrsIn!M173</f>
        <v>1.00347463516331</v>
      </c>
      <c r="N172" s="70" t="n">
        <f aca="false">(EPCHrsIn!N173+MH)/LinhrsIn!N173</f>
        <v>1.00430223178274</v>
      </c>
      <c r="O172" s="70" t="n">
        <f aca="false">(EPCHrsIn!O173+MH)/LinhrsIn!O173</f>
        <v>1.00416666666667</v>
      </c>
      <c r="P172" s="70" t="n">
        <f aca="false">(EPCHrsIn!P173+MH)/LinhrsIn!P173</f>
        <v>1.00430107526882</v>
      </c>
      <c r="Q172" s="70" t="n">
        <f aca="false">(EPCHrsIn!Q173+MH)/LinhrsIn!Q173</f>
        <v>0.96960322797579</v>
      </c>
      <c r="R172" s="70" t="n">
        <f aca="false">(EPCHrsIn!R173+MH)/LinhrsIn!R173</f>
        <v>0.994937462775462</v>
      </c>
      <c r="S172" s="70" t="n">
        <f aca="false">(EPCHrsIn!S173+MH)/LinhrsIn!S173</f>
        <v>1.00457358084477</v>
      </c>
      <c r="T172" s="70" t="n">
        <f aca="false">(EPCHrsIn!T173+MH)/LinhrsIn!T173</f>
        <v>0.981846546589136</v>
      </c>
      <c r="U172" s="70" t="n">
        <f aca="false">(EPCHrsIn!U173+MH)/LinhrsIn!U173</f>
        <v>0.999186771482787</v>
      </c>
      <c r="V172" s="70" t="n">
        <f aca="false">(EPCHrsIn!V173+MH)/LinhrsIn!V173</f>
        <v>0.998737373737374</v>
      </c>
      <c r="W172" s="70" t="n">
        <v>0.972849462365591</v>
      </c>
      <c r="X172" s="70" t="n">
        <f aca="false">(EPCHrsIn!X173+MH)/LinhrsIn!X173</f>
        <v>0.958044862918859</v>
      </c>
      <c r="Y172" s="70" t="n">
        <f aca="false">IF(LinhrsIn!Y173&gt;4,(EPCHrsIn!Y173+MH)/LinhrsIn!Y173,0)</f>
        <v>0.817606525101955</v>
      </c>
      <c r="Z172" s="70" t="n">
        <f aca="false">IF(LinhrsIn!Z173&gt;4,(EPCHrsIn!Z173+MH)/LinhrsIn!Z173,0)</f>
        <v>0.249394673123487</v>
      </c>
      <c r="AA172" s="70" t="n">
        <f aca="false">IF(LinhrsIn!AA173&gt;4,(EPCHrsIn!AA173+MH)/LinhrsIn!AA173,0)</f>
        <v>0.936770428015564</v>
      </c>
      <c r="AB172" s="70" t="n">
        <f aca="false">IF(LinhrsIn!AB173&gt;4,(EPCHrsIn!AB173+MH)/LinhrsIn!AB173,0)</f>
        <v>1.00541418516513</v>
      </c>
      <c r="AC172" s="70" t="n">
        <f aca="false">IF(LinhrsIn!AC173&gt;4,(EPCHrsIn!AC173+MH)/LinhrsIn!AC173,0)</f>
        <v>1</v>
      </c>
      <c r="AD172" s="70" t="n">
        <f aca="false">IF(LinhrsIn!AD173&gt;4,(EPCHrsIn!AD173+MH)/LinhrsIn!AD173,0)</f>
        <v>0.988682055100521</v>
      </c>
      <c r="AE172" s="70" t="n">
        <f aca="false">IF(LinhrsIn!AE173&gt;4,(EPCHrsIn!AE173+MH)/LinhrsIn!AE173,0)</f>
        <v>0.951896834001494</v>
      </c>
      <c r="AF172" s="70"/>
      <c r="AG172" s="70"/>
      <c r="AH172" s="70"/>
      <c r="AI172" s="70"/>
      <c r="AJ172" s="70"/>
      <c r="AK172" s="70"/>
      <c r="AL172" s="70"/>
      <c r="AM172" s="70"/>
      <c r="AN172" s="70"/>
      <c r="AO172" s="70" t="n">
        <f aca="false">AVERAGE(Q172:AB172)</f>
        <v>0.907413758341325</v>
      </c>
      <c r="AP172" s="70" t="n">
        <f aca="false">AVERAGE(AC172:AN172)</f>
        <v>0.980192963034005</v>
      </c>
      <c r="AQ172" s="70" t="n">
        <f aca="false">AVERAGE(K172:M172)</f>
        <v>1.00065326007671</v>
      </c>
      <c r="AR172" s="70" t="n">
        <f aca="false">AVERAGE(N172:P172)</f>
        <v>1.00425665790607</v>
      </c>
      <c r="AS172" s="70" t="n">
        <f aca="false">AVERAGE(Q172:S172)</f>
        <v>0.989704757198673</v>
      </c>
      <c r="AT172" s="70" t="n">
        <f aca="false">AVERAGE(T172:V172)</f>
        <v>0.993256897269766</v>
      </c>
      <c r="AU172" s="70" t="n">
        <f aca="false">AVERAGE(W172:Y172)</f>
        <v>0.916166950128802</v>
      </c>
      <c r="AV172" s="70" t="n">
        <f aca="false">AVERAGE(Z172:AB172)</f>
        <v>0.730526428768061</v>
      </c>
      <c r="AW172" s="70" t="n">
        <f aca="false">AVERAGE(AC172:AE172)</f>
        <v>0.980192963034005</v>
      </c>
    </row>
    <row r="173" customFormat="false" ht="12.75" hidden="true" customHeight="false" outlineLevel="0" collapsed="false">
      <c r="A173" s="69" t="s">
        <v>12</v>
      </c>
      <c r="B173" s="69" t="n">
        <v>1</v>
      </c>
      <c r="C173" s="69" t="n">
        <v>164</v>
      </c>
      <c r="D173" s="70" t="n">
        <v>0.96679243500493</v>
      </c>
      <c r="E173" s="70" t="n">
        <v>0.979390681003584</v>
      </c>
      <c r="F173" s="70" t="n">
        <v>0.969827586206897</v>
      </c>
      <c r="G173" s="70" t="n">
        <v>1.0028378327919</v>
      </c>
      <c r="H173" s="70" t="n">
        <f aca="false">(EPCHrsIn!H174+MH)/LinhrsIn!H174</f>
        <v>0.932335156924849</v>
      </c>
      <c r="I173" s="70" t="n">
        <f aca="false">(EPCHrsIn!I174+MH)/LinhrsIn!I174</f>
        <v>0.953002962563964</v>
      </c>
      <c r="J173" s="70" t="n">
        <f aca="false">(EPCHrsIn!J174+MH)/LinhrsIn!J174</f>
        <v>0.9505595693441</v>
      </c>
      <c r="K173" s="70" t="n">
        <f aca="false">(EPCHrsIn!K174+MH)/LinhrsIn!K174</f>
        <v>0.88611035607502</v>
      </c>
      <c r="L173" s="70" t="n">
        <f aca="false">(EPCHrsIn!L174+MH)/LinhrsIn!L174</f>
        <v>0.999540936863544</v>
      </c>
      <c r="M173" s="70" t="n">
        <f aca="false">(EPCHrsIn!M174+MH)/LinhrsIn!M174</f>
        <v>0.998595505617978</v>
      </c>
      <c r="N173" s="70" t="n">
        <f aca="false">(EPCHrsIn!N174+MH)/LinhrsIn!N174</f>
        <v>0.970532576371993</v>
      </c>
      <c r="O173" s="70" t="n">
        <f aca="false">(EPCHrsIn!O174+MH)/LinhrsIn!O174</f>
        <v>0.784368850154625</v>
      </c>
      <c r="P173" s="70" t="n">
        <f aca="false">(EPCHrsIn!P174+MH)/LinhrsIn!P174</f>
        <v>0.740521645603657</v>
      </c>
      <c r="Q173" s="70" t="n">
        <f aca="false">(EPCHrsIn!Q174+MH)/LinhrsIn!Q174</f>
        <v>0.452207862143242</v>
      </c>
      <c r="R173" s="70" t="n">
        <f aca="false">(EPCHrsIn!R174+MH)/LinhrsIn!R174</f>
        <v>0.683544303797468</v>
      </c>
      <c r="S173" s="70" t="n">
        <f aca="false">(EPCHrsIn!S174+MH)/LinhrsIn!S174</f>
        <v>0.662648970747562</v>
      </c>
      <c r="T173" s="70" t="n">
        <f aca="false">(EPCHrsIn!T174+MH)/LinhrsIn!T174</f>
        <v>0.94390958560067</v>
      </c>
      <c r="U173" s="70" t="n">
        <f aca="false">(EPCHrsIn!U174+MH)/LinhrsIn!U174</f>
        <v>1.0033788349777</v>
      </c>
      <c r="V173" s="70" t="n">
        <f aca="false">(EPCHrsIn!V174+MH)/LinhrsIn!V174</f>
        <v>1.00139586823004</v>
      </c>
      <c r="W173" s="70" t="n">
        <v>0.974596774193548</v>
      </c>
      <c r="X173" s="70" t="n">
        <f aca="false">(EPCHrsIn!X174+MH)/LinhrsIn!X174</f>
        <v>0.996499730748519</v>
      </c>
      <c r="Y173" s="70" t="n">
        <f aca="false">IF(LinhrsIn!Y174&gt;4,(EPCHrsIn!Y174+MH)/LinhrsIn!Y174,0)</f>
        <v>0.997471554993679</v>
      </c>
      <c r="Z173" s="70" t="n">
        <f aca="false">IF(LinhrsIn!Z174&gt;4,(EPCHrsIn!Z174+MH)/LinhrsIn!Z174,0)</f>
        <v>0.969183151661957</v>
      </c>
      <c r="AA173" s="70" t="n">
        <f aca="false">IF(LinhrsIn!AA174&gt;4,(EPCHrsIn!AA174+MH)/LinhrsIn!AA174,0)</f>
        <v>1.00555555555556</v>
      </c>
      <c r="AB173" s="70" t="n">
        <f aca="false">IF(LinhrsIn!AB174&gt;4,(EPCHrsIn!AB174+MH)/LinhrsIn!AB174,0)</f>
        <v>0.969680563075257</v>
      </c>
      <c r="AC173" s="70" t="n">
        <f aca="false">IF(LinhrsIn!AC174&gt;4,(EPCHrsIn!AC174+MH)/LinhrsIn!AC174,0)</f>
        <v>0.827396155397231</v>
      </c>
      <c r="AD173" s="70" t="n">
        <f aca="false">IF(LinhrsIn!AD174&gt;4,(EPCHrsIn!AD174+MH)/LinhrsIn!AD174,0)</f>
        <v>0.984805601072546</v>
      </c>
      <c r="AE173" s="70" t="n">
        <f aca="false">IF(LinhrsIn!AE174&gt;4,(EPCHrsIn!AE174+MH)/LinhrsIn!AE174,0)</f>
        <v>0.963468301630041</v>
      </c>
      <c r="AF173" s="70"/>
      <c r="AG173" s="70"/>
      <c r="AH173" s="70"/>
      <c r="AI173" s="70"/>
      <c r="AJ173" s="70"/>
      <c r="AK173" s="70"/>
      <c r="AL173" s="70"/>
      <c r="AM173" s="70"/>
      <c r="AN173" s="70"/>
      <c r="AO173" s="70" t="n">
        <f aca="false">AVERAGE(Q173:AB173)</f>
        <v>0.888339396310433</v>
      </c>
      <c r="AP173" s="70" t="n">
        <f aca="false">AVERAGE(AC173:AN173)</f>
        <v>0.925223352699939</v>
      </c>
      <c r="AQ173" s="70" t="n">
        <f aca="false">AVERAGE(K173:M173)</f>
        <v>0.961415599518847</v>
      </c>
      <c r="AR173" s="70" t="n">
        <f aca="false">AVERAGE(N173:P173)</f>
        <v>0.831807690710091</v>
      </c>
      <c r="AS173" s="70" t="n">
        <f aca="false">AVERAGE(Q173:S173)</f>
        <v>0.599467045562757</v>
      </c>
      <c r="AT173" s="70" t="n">
        <f aca="false">AVERAGE(T173:V173)</f>
        <v>0.982894762936136</v>
      </c>
      <c r="AU173" s="70" t="n">
        <f aca="false">AVERAGE(W173:Y173)</f>
        <v>0.989522686645249</v>
      </c>
      <c r="AV173" s="70" t="n">
        <f aca="false">AVERAGE(Z173:AB173)</f>
        <v>0.98147309009759</v>
      </c>
      <c r="AW173" s="70" t="n">
        <f aca="false">AVERAGE(AC173:AE173)</f>
        <v>0.925223352699939</v>
      </c>
    </row>
    <row r="174" customFormat="false" ht="12.75" hidden="true" customHeight="false" outlineLevel="0" collapsed="false">
      <c r="A174" s="69" t="s">
        <v>12</v>
      </c>
      <c r="B174" s="69" t="n">
        <v>1</v>
      </c>
      <c r="C174" s="69" t="n">
        <v>165</v>
      </c>
      <c r="D174" s="70" t="n">
        <v>0.741519494092431</v>
      </c>
      <c r="E174" s="70" t="n">
        <v>0.980958781362007</v>
      </c>
      <c r="F174" s="70" t="n">
        <v>1.00454980842912</v>
      </c>
      <c r="G174" s="70" t="n">
        <v>0.938986594974049</v>
      </c>
      <c r="H174" s="70" t="n">
        <f aca="false">(EPCHrsIn!H175+MH)/LinhrsIn!H175</f>
        <v>0.84163802978236</v>
      </c>
      <c r="I174" s="70" t="n">
        <f aca="false">(EPCHrsIn!I175+MH)/LinhrsIn!I175</f>
        <v>0.97625186592482</v>
      </c>
      <c r="J174" s="70" t="n">
        <f aca="false">(EPCHrsIn!J175+MH)/LinhrsIn!J175</f>
        <v>0.989219114219114</v>
      </c>
      <c r="K174" s="70" t="n">
        <f aca="false">(EPCHrsIn!K175+MH)/LinhrsIn!K175</f>
        <v>0.998777007745618</v>
      </c>
      <c r="L174" s="70" t="n">
        <f aca="false">(EPCHrsIn!L175+MH)/LinhrsIn!L175</f>
        <v>0.991660308441558</v>
      </c>
      <c r="M174" s="70" t="n">
        <f aca="false">(EPCHrsIn!M175+MH)/LinhrsIn!M175</f>
        <v>1.00542344597413</v>
      </c>
      <c r="N174" s="146" t="n">
        <f aca="false">(EPCHrsIn!N175+MH)/LinhrsIn!N175</f>
        <v>0.994081248318537</v>
      </c>
      <c r="O174" s="146" t="n">
        <f aca="false">(EPCHrsIn!O175+MH)/LinhrsIn!O175</f>
        <v>0.913881361035833</v>
      </c>
      <c r="P174" s="146" t="n">
        <f aca="false">(EPCHrsIn!P175+MH)/LinhrsIn!P175</f>
        <v>0.995026213200699</v>
      </c>
      <c r="Q174" s="146" t="n">
        <f aca="false">(EPCHrsIn!Q175+MH)/LinhrsIn!Q175</f>
        <v>1.0016155088853</v>
      </c>
      <c r="R174" s="146" t="n">
        <f aca="false">(EPCHrsIn!R175+MH)/LinhrsIn!R175</f>
        <v>1.00200030773965</v>
      </c>
      <c r="S174" s="146" t="n">
        <f aca="false">(EPCHrsIn!S175+MH)/LinhrsIn!S175</f>
        <v>1.00457419615229</v>
      </c>
      <c r="T174" s="146" t="n">
        <f aca="false">(EPCHrsIn!T175+MH)/LinhrsIn!T175</f>
        <v>0.985319270239453</v>
      </c>
      <c r="U174" s="146" t="n">
        <f aca="false">(EPCHrsIn!U175+MH)/LinhrsIn!U175</f>
        <v>0.984481776765376</v>
      </c>
      <c r="V174" s="146" t="n">
        <f aca="false">(EPCHrsIn!V175+MH)/LinhrsIn!V175</f>
        <v>0.994975575715283</v>
      </c>
      <c r="W174" s="70" t="n">
        <v>0.997311827956989</v>
      </c>
      <c r="X174" s="70" t="n">
        <f aca="false">(EPCHrsIn!X175+MH)/LinhrsIn!X175</f>
        <v>1.0045766590389</v>
      </c>
      <c r="Y174" s="70" t="n">
        <f aca="false">IF(LinhrsIn!Y175&gt;4,(EPCHrsIn!Y175+MH)/LinhrsIn!Y175,0)</f>
        <v>0.999718468468469</v>
      </c>
      <c r="Z174" s="70" t="n">
        <f aca="false">IF(LinhrsIn!Z175&gt;4,(EPCHrsIn!Z175+MH)/LinhrsIn!Z175,0)</f>
        <v>1.00363098440022</v>
      </c>
      <c r="AA174" s="70" t="n">
        <f aca="false">IF(LinhrsIn!AA175&gt;4,(EPCHrsIn!AA175+MH)/LinhrsIn!AA175,0)</f>
        <v>0.949020697319072</v>
      </c>
      <c r="AB174" s="70" t="n">
        <f aca="false">IF(LinhrsIn!AB175&gt;4,(EPCHrsIn!AB175+MH)/LinhrsIn!AB175,0)</f>
        <v>1.005278830536</v>
      </c>
      <c r="AC174" s="70" t="n">
        <f aca="false">IF(LinhrsIn!AC175&gt;4,(EPCHrsIn!AC175+MH)/LinhrsIn!AC175,0)</f>
        <v>1.00483936012905</v>
      </c>
      <c r="AD174" s="70" t="n">
        <f aca="false">IF(LinhrsIn!AD175&gt;4,(EPCHrsIn!AD175+MH)/LinhrsIn!AD175,0)</f>
        <v>0.992980884109916</v>
      </c>
      <c r="AE174" s="70" t="n">
        <f aca="false">IF(LinhrsIn!AE175&gt;4,(EPCHrsIn!AE175+MH)/LinhrsIn!AE175,0)</f>
        <v>0.935174053263829</v>
      </c>
      <c r="AF174" s="70"/>
      <c r="AG174" s="70"/>
      <c r="AH174" s="70"/>
      <c r="AI174" s="70"/>
      <c r="AJ174" s="70"/>
      <c r="AK174" s="70"/>
      <c r="AL174" s="70"/>
      <c r="AM174" s="70"/>
      <c r="AN174" s="70"/>
      <c r="AO174" s="70" t="n">
        <f aca="false">AVERAGE(Q174:AB174)</f>
        <v>0.994375341934751</v>
      </c>
      <c r="AP174" s="70" t="n">
        <f aca="false">AVERAGE(AC174:AN174)</f>
        <v>0.977664765834265</v>
      </c>
      <c r="AQ174" s="70" t="n">
        <f aca="false">AVERAGE(K174:M174)</f>
        <v>0.99862025405377</v>
      </c>
      <c r="AR174" s="70" t="n">
        <f aca="false">AVERAGE(N174:P174)</f>
        <v>0.967662940851689</v>
      </c>
      <c r="AS174" s="70" t="n">
        <f aca="false">AVERAGE(Q174:S174)</f>
        <v>1.00273000425908</v>
      </c>
      <c r="AT174" s="70" t="n">
        <f aca="false">AVERAGE(T174:V174)</f>
        <v>0.988258874240037</v>
      </c>
      <c r="AU174" s="70" t="n">
        <f aca="false">AVERAGE(W174:Y174)</f>
        <v>1.00053565182145</v>
      </c>
      <c r="AV174" s="70" t="n">
        <f aca="false">AVERAGE(Z174:AB174)</f>
        <v>0.985976837418431</v>
      </c>
      <c r="AW174" s="70" t="n">
        <f aca="false">AVERAGE(AC174:AE174)</f>
        <v>0.977664765834265</v>
      </c>
    </row>
    <row r="175" customFormat="false" ht="12.75" hidden="true" customHeight="false" outlineLevel="0" collapsed="false">
      <c r="A175" s="69" t="s">
        <v>12</v>
      </c>
      <c r="B175" s="69" t="n">
        <v>1</v>
      </c>
      <c r="C175" s="69" t="n">
        <v>166</v>
      </c>
      <c r="D175" s="70" t="n">
        <v>0.940540508623693</v>
      </c>
      <c r="E175" s="70" t="n">
        <v>0.978270609318997</v>
      </c>
      <c r="F175" s="70" t="n">
        <v>0.966235632183908</v>
      </c>
      <c r="G175" s="70" t="n">
        <v>0.898547477689407</v>
      </c>
      <c r="H175" s="70" t="n">
        <f aca="false">(EPCHrsIn!H176+MH)/LinhrsIn!H176</f>
        <v>0.834232395392915</v>
      </c>
      <c r="I175" s="70" t="n">
        <f aca="false">(EPCHrsIn!I176+MH)/LinhrsIn!I176</f>
        <v>0.971573743477067</v>
      </c>
      <c r="J175" s="70" t="n">
        <f aca="false">(EPCHrsIn!J176+MH)/LinhrsIn!J176</f>
        <v>0.917941585535466</v>
      </c>
      <c r="K175" s="70" t="n">
        <f aca="false">(EPCHrsIn!K176+MH)/LinhrsIn!K176</f>
        <v>0.927540179787524</v>
      </c>
      <c r="L175" s="70" t="n">
        <f aca="false">(EPCHrsIn!L176+MH)/LinhrsIn!L176</f>
        <v>0.767221305934838</v>
      </c>
      <c r="M175" s="70" t="n">
        <f aca="false">(EPCHrsIn!M176+MH)/LinhrsIn!M176</f>
        <v>0.958008898776418</v>
      </c>
      <c r="N175" s="70" t="n">
        <f aca="false">(EPCHrsIn!N176+MH)/LinhrsIn!N176</f>
        <v>0.940300565283331</v>
      </c>
      <c r="O175" s="70" t="n">
        <f aca="false">(EPCHrsIn!O176+MH)/LinhrsIn!O176</f>
        <v>0.884241971620612</v>
      </c>
      <c r="P175" s="70" t="n">
        <f aca="false">(EPCHrsIn!P176+MH)/LinhrsIn!P176</f>
        <v>0.708551724137931</v>
      </c>
      <c r="Q175" s="70" t="n">
        <f aca="false">(EPCHrsIn!Q176+MH)/LinhrsIn!Q176</f>
        <v>0.936499247297112</v>
      </c>
      <c r="R175" s="70" t="n">
        <f aca="false">(EPCHrsIn!R176+MH)/LinhrsIn!R176</f>
        <v>0.0344722391702257</v>
      </c>
      <c r="S175" s="70" t="n">
        <f aca="false">(EPCHrsIn!S176+MH)/LinhrsIn!S176</f>
        <v>0.683319794205253</v>
      </c>
      <c r="T175" s="70" t="n">
        <f aca="false">(EPCHrsIn!T176+MH)/LinhrsIn!T176</f>
        <v>0.839352249928346</v>
      </c>
      <c r="U175" s="70" t="n">
        <f aca="false">(EPCHrsIn!U176+MH)/LinhrsIn!U176</f>
        <v>0.985831871542302</v>
      </c>
      <c r="V175" s="70" t="n">
        <f aca="false">(EPCHrsIn!V176+MH)/LinhrsIn!V176</f>
        <v>0.925202344404131</v>
      </c>
      <c r="W175" s="70" t="n">
        <v>0.888306451612903</v>
      </c>
      <c r="X175" s="70" t="n">
        <f aca="false">(EPCHrsIn!X176+MH)/LinhrsIn!X176</f>
        <v>0.95974690360797</v>
      </c>
      <c r="Y175" s="70" t="n">
        <f aca="false">IF(LinhrsIn!Y176&gt;4,(EPCHrsIn!Y176+MH)/LinhrsIn!Y176,0)</f>
        <v>0.985814606741573</v>
      </c>
      <c r="Z175" s="70" t="n">
        <f aca="false">IF(LinhrsIn!Z176&gt;4,(EPCHrsIn!Z176+MH)/LinhrsIn!Z176,0)</f>
        <v>0.989643577673167</v>
      </c>
      <c r="AA175" s="70" t="n">
        <f aca="false">IF(LinhrsIn!AA176&gt;4,(EPCHrsIn!AA176+MH)/LinhrsIn!AA176,0)</f>
        <v>0.978888888888889</v>
      </c>
      <c r="AB175" s="70" t="n">
        <f aca="false">IF(LinhrsIn!AB176&gt;4,(EPCHrsIn!AB176+MH)/LinhrsIn!AB176,0)</f>
        <v>1.0009474824039</v>
      </c>
      <c r="AC175" s="70" t="n">
        <f aca="false">IF(LinhrsIn!AC176&gt;4,(EPCHrsIn!AC176+MH)/LinhrsIn!AC176,0)</f>
        <v>1.00416666666667</v>
      </c>
      <c r="AD175" s="70" t="n">
        <f aca="false">IF(LinhrsIn!AD176&gt;4,(EPCHrsIn!AD176+MH)/LinhrsIn!AD176,0)</f>
        <v>0.944369873228934</v>
      </c>
      <c r="AE175" s="70" t="n">
        <f aca="false">IF(LinhrsIn!AE176&gt;4,(EPCHrsIn!AE176+MH)/LinhrsIn!AE176,0)</f>
        <v>0.961299816942753</v>
      </c>
      <c r="AF175" s="70"/>
      <c r="AG175" s="70"/>
      <c r="AH175" s="70"/>
      <c r="AI175" s="70"/>
      <c r="AJ175" s="70"/>
      <c r="AK175" s="70"/>
      <c r="AL175" s="70"/>
      <c r="AM175" s="70"/>
      <c r="AN175" s="70"/>
      <c r="AO175" s="70" t="n">
        <f aca="false">AVERAGE(Q175:AB175)</f>
        <v>0.850668804789648</v>
      </c>
      <c r="AP175" s="70" t="n">
        <f aca="false">AVERAGE(AC175:AN175)</f>
        <v>0.969945452279451</v>
      </c>
      <c r="AQ175" s="70" t="n">
        <f aca="false">AVERAGE(K175:M175)</f>
        <v>0.884256794832927</v>
      </c>
      <c r="AR175" s="70" t="n">
        <f aca="false">AVERAGE(N175:P175)</f>
        <v>0.844364753680625</v>
      </c>
      <c r="AS175" s="70" t="n">
        <f aca="false">AVERAGE(Q175:S175)</f>
        <v>0.551430426890864</v>
      </c>
      <c r="AT175" s="70" t="n">
        <f aca="false">AVERAGE(T175:V175)</f>
        <v>0.916795488624926</v>
      </c>
      <c r="AU175" s="70" t="n">
        <f aca="false">AVERAGE(W175:Y175)</f>
        <v>0.944622653987482</v>
      </c>
      <c r="AV175" s="70" t="n">
        <f aca="false">AVERAGE(Z175:AB175)</f>
        <v>0.989826649655318</v>
      </c>
      <c r="AW175" s="70" t="n">
        <f aca="false">AVERAGE(AC175:AE175)</f>
        <v>0.969945452279451</v>
      </c>
    </row>
    <row r="176" customFormat="false" ht="12.75" hidden="true" customHeight="false" outlineLevel="0" collapsed="false">
      <c r="A176" s="69" t="s">
        <v>12</v>
      </c>
      <c r="B176" s="69" t="n">
        <v>1</v>
      </c>
      <c r="C176" s="69" t="n">
        <v>167</v>
      </c>
      <c r="D176" s="70" t="n">
        <v>0.879734764612451</v>
      </c>
      <c r="E176" s="70" t="n">
        <v>0.772401433691756</v>
      </c>
      <c r="F176" s="70" t="n">
        <v>0.792145593869732</v>
      </c>
      <c r="G176" s="70" t="n">
        <v>0.859290790734725</v>
      </c>
      <c r="H176" s="70" t="n">
        <f aca="false">(EPCHrsIn!H177+MH)/LinhrsIn!H177</f>
        <v>0.754051340886276</v>
      </c>
      <c r="I176" s="70" t="n">
        <f aca="false">(EPCHrsIn!I177+MH)/LinhrsIn!I177</f>
        <v>0.926429051782112</v>
      </c>
      <c r="J176" s="70" t="n">
        <f aca="false">(EPCHrsIn!J177+MH)/LinhrsIn!J177</f>
        <v>0.902903180997361</v>
      </c>
      <c r="K176" s="70" t="n">
        <f aca="false">(EPCHrsIn!K177+MH)/LinhrsIn!K177</f>
        <v>0.949728260869565</v>
      </c>
      <c r="L176" s="70" t="n">
        <f aca="false">(EPCHrsIn!L177+MH)/LinhrsIn!L177</f>
        <v>0.985530510079827</v>
      </c>
      <c r="M176" s="70" t="n">
        <f aca="false">(EPCHrsIn!M177+MH)/LinhrsIn!M177</f>
        <v>0.978321289605336</v>
      </c>
      <c r="N176" s="70" t="n">
        <f aca="false">(EPCHrsIn!N177+MH)/LinhrsIn!N177</f>
        <v>0.99610162656271</v>
      </c>
      <c r="O176" s="70" t="n">
        <f aca="false">(EPCHrsIn!O177+MH)/LinhrsIn!O177</f>
        <v>0.959988885801612</v>
      </c>
      <c r="P176" s="70" t="n">
        <f aca="false">(EPCHrsIn!P177+MH)/LinhrsIn!P177</f>
        <v>0.960612985616346</v>
      </c>
      <c r="Q176" s="70" t="n">
        <f aca="false">(EPCHrsIn!Q177+MH)/LinhrsIn!Q177</f>
        <v>0.99677245831092</v>
      </c>
      <c r="R176" s="70" t="n">
        <f aca="false">(EPCHrsIn!R177+MH)/LinhrsIn!R177</f>
        <v>0.9467720292232</v>
      </c>
      <c r="S176" s="70" t="n">
        <f aca="false">(EPCHrsIn!S177+MH)/LinhrsIn!S177</f>
        <v>0.891640866873065</v>
      </c>
      <c r="T176" s="70" t="n">
        <f aca="false">(EPCHrsIn!T177+MH)/LinhrsIn!T177</f>
        <v>0.947368421052632</v>
      </c>
      <c r="U176" s="70" t="n">
        <f aca="false">(EPCHrsIn!U177+MH)/LinhrsIn!U177</f>
        <v>1.00283018867925</v>
      </c>
      <c r="V176" s="70" t="n">
        <f aca="false">(EPCHrsIn!V177+MH)/LinhrsIn!V177</f>
        <v>0.963763066202091</v>
      </c>
      <c r="W176" s="70" t="n">
        <v>0.994220430107527</v>
      </c>
      <c r="X176" s="70" t="n">
        <f aca="false">(EPCHrsIn!X177+MH)/LinhrsIn!X177</f>
        <v>1.00309639203016</v>
      </c>
      <c r="Y176" s="70" t="n">
        <f aca="false">IF(LinhrsIn!Y177&gt;4,(EPCHrsIn!Y177+MH)/LinhrsIn!Y177,0)</f>
        <v>0.992415730337079</v>
      </c>
      <c r="Z176" s="70" t="n">
        <f aca="false">IF(LinhrsIn!Z177&gt;4,(EPCHrsIn!Z177+MH)/LinhrsIn!Z177,0)</f>
        <v>0.99892400806994</v>
      </c>
      <c r="AA176" s="70" t="n">
        <f aca="false">IF(LinhrsIn!AA177&gt;4,(EPCHrsIn!AA177+MH)/LinhrsIn!AA177,0)</f>
        <v>1.00527777777778</v>
      </c>
      <c r="AB176" s="70" t="n">
        <f aca="false">IF(LinhrsIn!AB177&gt;4,(EPCHrsIn!AB177+MH)/LinhrsIn!AB177,0)</f>
        <v>0.988351618583232</v>
      </c>
      <c r="AC176" s="70" t="n">
        <f aca="false">IF(LinhrsIn!AC177&gt;4,(EPCHrsIn!AC177+MH)/LinhrsIn!AC177,0)</f>
        <v>0.988301734570391</v>
      </c>
      <c r="AD176" s="70" t="n">
        <f aca="false">IF(LinhrsIn!AD177&gt;4,(EPCHrsIn!AD177+MH)/LinhrsIn!AD177,0)</f>
        <v>0.989560029828486</v>
      </c>
      <c r="AE176" s="70" t="n">
        <f aca="false">IF(LinhrsIn!AE177&gt;4,(EPCHrsIn!AE177+MH)/LinhrsIn!AE177,0)</f>
        <v>0.961917824398026</v>
      </c>
      <c r="AF176" s="70"/>
      <c r="AG176" s="70"/>
      <c r="AH176" s="70"/>
      <c r="AI176" s="70"/>
      <c r="AJ176" s="70"/>
      <c r="AK176" s="70"/>
      <c r="AL176" s="70"/>
      <c r="AM176" s="70"/>
      <c r="AN176" s="70"/>
      <c r="AO176" s="70" t="n">
        <f aca="false">AVERAGE(Q176:AB176)</f>
        <v>0.977619415603905</v>
      </c>
      <c r="AP176" s="70" t="n">
        <f aca="false">AVERAGE(AC176:AN176)</f>
        <v>0.979926529598968</v>
      </c>
      <c r="AQ176" s="70" t="n">
        <f aca="false">AVERAGE(K176:M176)</f>
        <v>0.971193353518243</v>
      </c>
      <c r="AR176" s="70" t="n">
        <f aca="false">AVERAGE(N176:P176)</f>
        <v>0.972234499326889</v>
      </c>
      <c r="AS176" s="70" t="n">
        <f aca="false">AVERAGE(Q176:S176)</f>
        <v>0.945061784802395</v>
      </c>
      <c r="AT176" s="70" t="n">
        <f aca="false">AVERAGE(T176:V176)</f>
        <v>0.971320558644656</v>
      </c>
      <c r="AU176" s="70" t="n">
        <f aca="false">AVERAGE(W176:Y176)</f>
        <v>0.996577517491587</v>
      </c>
      <c r="AV176" s="70" t="n">
        <f aca="false">AVERAGE(Z176:AB176)</f>
        <v>0.997517801476983</v>
      </c>
      <c r="AW176" s="70" t="n">
        <f aca="false">AVERAGE(AC176:AE176)</f>
        <v>0.979926529598968</v>
      </c>
    </row>
    <row r="177" customFormat="false" ht="12.75" hidden="true" customHeight="false" outlineLevel="0" collapsed="false">
      <c r="A177" s="69" t="s">
        <v>12</v>
      </c>
      <c r="B177" s="69" t="n">
        <v>1</v>
      </c>
      <c r="C177" s="69" t="n">
        <v>168</v>
      </c>
      <c r="D177" s="70" t="n">
        <v>0.800081483712115</v>
      </c>
      <c r="E177" s="70" t="n">
        <v>0.994847670250896</v>
      </c>
      <c r="F177" s="70" t="n">
        <v>0.96551724137931</v>
      </c>
      <c r="G177" s="70" t="n">
        <v>0.910608267055002</v>
      </c>
      <c r="H177" s="70" t="n">
        <f aca="false">(EPCHrsIn!H178+MH)/LinhrsIn!H178</f>
        <v>0.868284975581729</v>
      </c>
      <c r="I177" s="70" t="n">
        <f aca="false">(EPCHrsIn!I178+MH)/LinhrsIn!I178</f>
        <v>1.00430165344804</v>
      </c>
      <c r="J177" s="70" t="n">
        <f aca="false">(EPCHrsIn!J178+MH)/LinhrsIn!J178</f>
        <v>1.00291707181553</v>
      </c>
      <c r="K177" s="70" t="n">
        <f aca="false">(EPCHrsIn!K178+MH)/LinhrsIn!K178</f>
        <v>0.993341486615029</v>
      </c>
      <c r="L177" s="70" t="n">
        <f aca="false">(EPCHrsIn!L178+MH)/LinhrsIn!L178</f>
        <v>0.994056269444069</v>
      </c>
      <c r="M177" s="70" t="n">
        <f aca="false">(EPCHrsIn!M178+MH)/LinhrsIn!M178</f>
        <v>1.00166712975827</v>
      </c>
      <c r="N177" s="70" t="n">
        <f aca="false">(EPCHrsIn!N178+MH)/LinhrsIn!N178</f>
        <v>1.00416722677779</v>
      </c>
      <c r="O177" s="70" t="n">
        <f aca="false">(EPCHrsIn!O178+MH)/LinhrsIn!O178</f>
        <v>1.00416666666667</v>
      </c>
      <c r="P177" s="70" t="n">
        <f aca="false">(EPCHrsIn!P178+MH)/LinhrsIn!P178</f>
        <v>1.00456989247312</v>
      </c>
      <c r="Q177" s="70" t="n">
        <f aca="false">(EPCHrsIn!Q178+MH)/LinhrsIn!Q178</f>
        <v>1.00215111589137</v>
      </c>
      <c r="R177" s="70" t="n">
        <f aca="false">(EPCHrsIn!R178+MH)/LinhrsIn!R178</f>
        <v>0.648427016549873</v>
      </c>
      <c r="S177" s="70" t="n">
        <f aca="false">(EPCHrsIn!S178+MH)/LinhrsIn!S178</f>
        <v>0.997847437104803</v>
      </c>
      <c r="T177" s="70" t="n">
        <f aca="false">(EPCHrsIn!T178+MH)/LinhrsIn!T178</f>
        <v>0.9581589958159</v>
      </c>
      <c r="U177" s="70" t="n">
        <f aca="false">(EPCHrsIn!U178+MH)/LinhrsIn!U178</f>
        <v>0.982623922413793</v>
      </c>
      <c r="V177" s="70" t="n">
        <f aca="false">(EPCHrsIn!V178+MH)/LinhrsIn!V178</f>
        <v>0.93184044786564</v>
      </c>
      <c r="W177" s="70" t="n">
        <v>0.904032258064516</v>
      </c>
      <c r="X177" s="70" t="n">
        <f aca="false">(EPCHrsIn!X178+MH)/LinhrsIn!X178</f>
        <v>0.862515163768702</v>
      </c>
      <c r="Y177" s="70" t="n">
        <f aca="false">IF(LinhrsIn!Y178&gt;4,(EPCHrsIn!Y178+MH)/LinhrsIn!Y178,0)</f>
        <v>0.997752808988764</v>
      </c>
      <c r="Z177" s="70" t="n">
        <f aca="false">IF(LinhrsIn!Z178&gt;4,(EPCHrsIn!Z178+MH)/LinhrsIn!Z178,0)</f>
        <v>0.991930060524546</v>
      </c>
      <c r="AA177" s="70" t="n">
        <f aca="false">IF(LinhrsIn!AA178&gt;4,(EPCHrsIn!AA178+MH)/LinhrsIn!AA178,0)</f>
        <v>1.00527777777778</v>
      </c>
      <c r="AB177" s="70" t="n">
        <f aca="false">IF(LinhrsIn!AB178&gt;4,(EPCHrsIn!AB178+MH)/LinhrsIn!AB178,0)</f>
        <v>1.00419940395557</v>
      </c>
      <c r="AC177" s="70" t="n">
        <f aca="false">IF(LinhrsIn!AC178&gt;4,(EPCHrsIn!AC178+MH)/LinhrsIn!AC178,0)</f>
        <v>1.00416666666667</v>
      </c>
      <c r="AD177" s="70" t="n">
        <f aca="false">IF(LinhrsIn!AD178&gt;4,(EPCHrsIn!AD178+MH)/LinhrsIn!AD178,0)</f>
        <v>0.967347547338601</v>
      </c>
      <c r="AE177" s="70" t="n">
        <f aca="false">IF(LinhrsIn!AE178&gt;4,(EPCHrsIn!AE178+MH)/LinhrsIn!AE178,0)</f>
        <v>0.974475288099808</v>
      </c>
      <c r="AF177" s="70"/>
      <c r="AG177" s="70"/>
      <c r="AH177" s="70"/>
      <c r="AI177" s="70"/>
      <c r="AJ177" s="70"/>
      <c r="AK177" s="70"/>
      <c r="AL177" s="70"/>
      <c r="AM177" s="70"/>
      <c r="AN177" s="70"/>
      <c r="AO177" s="70" t="n">
        <f aca="false">AVERAGE(Q177:AB177)</f>
        <v>0.940563034060104</v>
      </c>
      <c r="AP177" s="70" t="n">
        <f aca="false">AVERAGE(AC177:AN177)</f>
        <v>0.981996500701692</v>
      </c>
      <c r="AQ177" s="70" t="n">
        <f aca="false">AVERAGE(K177:M177)</f>
        <v>0.996354961939121</v>
      </c>
      <c r="AR177" s="70" t="n">
        <f aca="false">AVERAGE(N177:P177)</f>
        <v>1.00430126197253</v>
      </c>
      <c r="AS177" s="70" t="n">
        <f aca="false">AVERAGE(Q177:S177)</f>
        <v>0.882808523182015</v>
      </c>
      <c r="AT177" s="70" t="n">
        <f aca="false">AVERAGE(T177:V177)</f>
        <v>0.957541122031778</v>
      </c>
      <c r="AU177" s="70" t="n">
        <f aca="false">AVERAGE(W177:Y177)</f>
        <v>0.921433410273994</v>
      </c>
      <c r="AV177" s="70" t="n">
        <f aca="false">AVERAGE(Z177:AB177)</f>
        <v>1.00046908075263</v>
      </c>
      <c r="AW177" s="70" t="n">
        <f aca="false">AVERAGE(AC177:AE177)</f>
        <v>0.981996500701692</v>
      </c>
    </row>
    <row r="178" customFormat="false" ht="12.75" hidden="true" customHeight="false" outlineLevel="0" collapsed="false">
      <c r="A178" s="69" t="s">
        <v>12</v>
      </c>
      <c r="B178" s="69" t="n">
        <v>1</v>
      </c>
      <c r="C178" s="69" t="n">
        <v>169</v>
      </c>
      <c r="D178" s="70" t="n">
        <v>0.989005603481362</v>
      </c>
      <c r="E178" s="70" t="n">
        <v>0.997311827956989</v>
      </c>
      <c r="F178" s="70" t="n">
        <v>0.997365900383142</v>
      </c>
      <c r="G178" s="70" t="n">
        <v>1.00118243032996</v>
      </c>
      <c r="H178" s="70" t="n">
        <f aca="false">(EPCHrsIn!H179+MH)/LinhrsIn!H179</f>
        <v>0.861334111808495</v>
      </c>
      <c r="I178" s="70" t="n">
        <f aca="false">(EPCHrsIn!I179+MH)/LinhrsIn!I179</f>
        <v>0.842253899946208</v>
      </c>
      <c r="J178" s="70" t="n">
        <f aca="false">(EPCHrsIn!J179+MH)/LinhrsIn!J179</f>
        <v>0.945232137892688</v>
      </c>
      <c r="K178" s="70" t="n">
        <f aca="false">(EPCHrsIn!K179+MH)/LinhrsIn!K179</f>
        <v>0.986394557823129</v>
      </c>
      <c r="L178" s="70" t="n">
        <f aca="false">(EPCHrsIn!L179+MH)/LinhrsIn!L179</f>
        <v>1.00230434194508</v>
      </c>
      <c r="M178" s="70" t="n">
        <f aca="false">(EPCHrsIn!M179+MH)/LinhrsIn!M179</f>
        <v>0.945965111331726</v>
      </c>
      <c r="N178" s="70" t="n">
        <f aca="false">(EPCHrsIn!N179+MH)/LinhrsIn!N179</f>
        <v>0.952380952380952</v>
      </c>
      <c r="O178" s="70" t="n">
        <f aca="false">(EPCHrsIn!O179+MH)/LinhrsIn!O179</f>
        <v>1.00138888888889</v>
      </c>
      <c r="P178" s="70" t="n">
        <f aca="false">(EPCHrsIn!P179+MH)/LinhrsIn!P179</f>
        <v>0.991397849462366</v>
      </c>
      <c r="Q178" s="70" t="n">
        <f aca="false">(EPCHrsIn!Q179+MH)/LinhrsIn!Q179</f>
        <v>1.00174778166174</v>
      </c>
      <c r="R178" s="70" t="n">
        <f aca="false">(EPCHrsIn!R179+MH)/LinhrsIn!R179</f>
        <v>0.992191019672624</v>
      </c>
      <c r="S178" s="70" t="n">
        <f aca="false">(EPCHrsIn!S179+MH)/LinhrsIn!S179</f>
        <v>0.963540965962599</v>
      </c>
      <c r="T178" s="70" t="n">
        <f aca="false">(EPCHrsIn!T179+MH)/LinhrsIn!T179</f>
        <v>0.977545327754533</v>
      </c>
      <c r="U178" s="70" t="n">
        <f aca="false">(EPCHrsIn!U179+MH)/LinhrsIn!U179</f>
        <v>0.974082073434125</v>
      </c>
      <c r="V178" s="70" t="n">
        <f aca="false">(EPCHrsIn!V179+MH)/LinhrsIn!V179</f>
        <v>0.988389984613233</v>
      </c>
      <c r="W178" s="70" t="n">
        <v>0.961559139784946</v>
      </c>
      <c r="X178" s="70" t="n">
        <f aca="false">(EPCHrsIn!X179+MH)/LinhrsIn!X179</f>
        <v>0.990419646471461</v>
      </c>
      <c r="Y178" s="70" t="n">
        <f aca="false">IF(LinhrsIn!Y179&gt;4,(EPCHrsIn!Y179+MH)/LinhrsIn!Y179,0)</f>
        <v>0.9875</v>
      </c>
      <c r="Z178" s="70" t="n">
        <f aca="false">IF(LinhrsIn!Z179&gt;4,(EPCHrsIn!Z179+MH)/LinhrsIn!Z179,0)</f>
        <v>0.992468056489576</v>
      </c>
      <c r="AA178" s="70" t="n">
        <f aca="false">IF(LinhrsIn!AA179&gt;4,(EPCHrsIn!AA179+MH)/LinhrsIn!AA179,0)</f>
        <v>0.989583333333333</v>
      </c>
      <c r="AB178" s="70" t="n">
        <f aca="false">IF(LinhrsIn!AB179&gt;4,(EPCHrsIn!AB179+MH)/LinhrsIn!AB179,0)</f>
        <v>0.984419455358353</v>
      </c>
      <c r="AC178" s="70" t="n">
        <f aca="false">IF(LinhrsIn!AC179&gt;4,(EPCHrsIn!AC179+MH)/LinhrsIn!AC179,0)</f>
        <v>0.912488237666353</v>
      </c>
      <c r="AD178" s="70" t="n">
        <f aca="false">IF(LinhrsIn!AD179&gt;4,(EPCHrsIn!AD179+MH)/LinhrsIn!AD179,0)</f>
        <v>0.937406409104522</v>
      </c>
      <c r="AE178" s="70" t="n">
        <f aca="false">IF(LinhrsIn!AE179&gt;4,(EPCHrsIn!AE179+MH)/LinhrsIn!AE179,0)</f>
        <v>0.893566306632463</v>
      </c>
      <c r="AF178" s="70"/>
      <c r="AG178" s="70"/>
      <c r="AH178" s="70"/>
      <c r="AI178" s="70"/>
      <c r="AJ178" s="70"/>
      <c r="AK178" s="70"/>
      <c r="AL178" s="70"/>
      <c r="AM178" s="70"/>
      <c r="AN178" s="70"/>
      <c r="AO178" s="70" t="n">
        <f aca="false">AVERAGE(Q178:AB178)</f>
        <v>0.983620565378043</v>
      </c>
      <c r="AP178" s="70" t="n">
        <f aca="false">AVERAGE(AC178:AN178)</f>
        <v>0.914486984467779</v>
      </c>
      <c r="AQ178" s="70" t="n">
        <f aca="false">AVERAGE(K178:M178)</f>
        <v>0.978221337033313</v>
      </c>
      <c r="AR178" s="70" t="n">
        <f aca="false">AVERAGE(N178:P178)</f>
        <v>0.981722563577402</v>
      </c>
      <c r="AS178" s="70" t="n">
        <f aca="false">AVERAGE(Q178:S178)</f>
        <v>0.985826589098987</v>
      </c>
      <c r="AT178" s="70" t="n">
        <f aca="false">AVERAGE(T178:V178)</f>
        <v>0.980005795267297</v>
      </c>
      <c r="AU178" s="70" t="n">
        <f aca="false">AVERAGE(W178:Y178)</f>
        <v>0.979826262085469</v>
      </c>
      <c r="AV178" s="70" t="n">
        <f aca="false">AVERAGE(Z178:AB178)</f>
        <v>0.988823615060421</v>
      </c>
      <c r="AW178" s="70" t="n">
        <f aca="false">AVERAGE(AC178:AE178)</f>
        <v>0.914486984467779</v>
      </c>
    </row>
    <row r="179" customFormat="false" ht="12.75" hidden="true" customHeight="false" outlineLevel="0" collapsed="false">
      <c r="A179" s="69" t="s">
        <v>12</v>
      </c>
      <c r="B179" s="69" t="n">
        <v>1</v>
      </c>
      <c r="C179" s="69" t="n">
        <v>170</v>
      </c>
      <c r="D179" s="70" t="n">
        <v>0.858419097892642</v>
      </c>
      <c r="E179" s="70" t="n">
        <v>0.853718637992832</v>
      </c>
      <c r="F179" s="70" t="n">
        <v>1.00335249042146</v>
      </c>
      <c r="G179" s="70" t="n">
        <v>1.00118243032996</v>
      </c>
      <c r="H179" s="70" t="n">
        <f aca="false">(EPCHrsIn!H180+MH)/LinhrsIn!H180</f>
        <v>0.881839014608995</v>
      </c>
      <c r="I179" s="70" t="n">
        <f aca="false">(EPCHrsIn!I180+MH)/LinhrsIn!I180</f>
        <v>0.988572196827104</v>
      </c>
      <c r="J179" s="70" t="n">
        <f aca="false">(EPCHrsIn!J180+MH)/LinhrsIn!J180</f>
        <v>0.997360744547854</v>
      </c>
      <c r="K179" s="70" t="n">
        <f aca="false">(EPCHrsIn!K180+MH)/LinhrsIn!K180</f>
        <v>1.00285364859356</v>
      </c>
      <c r="L179" s="70" t="n">
        <f aca="false">(EPCHrsIn!L180+MH)/LinhrsIn!L180</f>
        <v>1.00280549168132</v>
      </c>
      <c r="M179" s="70" t="n">
        <f aca="false">(EPCHrsIn!M180+MH)/LinhrsIn!M180</f>
        <v>1.00027785495971</v>
      </c>
      <c r="N179" s="70" t="n">
        <f aca="false">(EPCHrsIn!N180+MH)/LinhrsIn!N180</f>
        <v>1.00472016183412</v>
      </c>
      <c r="O179" s="70" t="n">
        <f aca="false">(EPCHrsIn!O180+MH)/LinhrsIn!O180</f>
        <v>0.991804417280178</v>
      </c>
      <c r="P179" s="70" t="n">
        <f aca="false">(EPCHrsIn!P180+MH)/LinhrsIn!P180</f>
        <v>0.887873084162409</v>
      </c>
      <c r="Q179" s="70" t="n">
        <f aca="false">(EPCHrsIn!Q180+MH)/LinhrsIn!Q180</f>
        <v>0.90937205862579</v>
      </c>
      <c r="R179" s="70" t="n">
        <f aca="false">(EPCHrsIn!R180+MH)/LinhrsIn!R180</f>
        <v>0.87728965003723</v>
      </c>
      <c r="S179" s="70" t="n">
        <f aca="false">(EPCHrsIn!S180+MH)/LinhrsIn!S180</f>
        <v>1.00470873133324</v>
      </c>
      <c r="T179" s="70" t="n">
        <f aca="false">(EPCHrsIn!T180+MH)/LinhrsIn!T180</f>
        <v>0.972229974881384</v>
      </c>
      <c r="U179" s="70" t="n">
        <f aca="false">(EPCHrsIn!U180+MH)/LinhrsIn!U180</f>
        <v>1.00026983270372</v>
      </c>
      <c r="V179" s="70" t="n">
        <f aca="false">(EPCHrsIn!V180+MH)/LinhrsIn!V180</f>
        <v>0.9722533632287</v>
      </c>
      <c r="W179" s="70" t="n">
        <v>0.994623655913979</v>
      </c>
      <c r="X179" s="70" t="n">
        <f aca="false">(EPCHrsIn!X180+MH)/LinhrsIn!X180</f>
        <v>0.995557350565428</v>
      </c>
      <c r="Y179" s="70" t="n">
        <f aca="false">IF(LinhrsIn!Y180&gt;4,(EPCHrsIn!Y180+MH)/LinhrsIn!Y180,0)</f>
        <v>1.00154494382022</v>
      </c>
      <c r="Z179" s="70" t="n">
        <f aca="false">IF(LinhrsIn!Z180&gt;4,(EPCHrsIn!Z180+MH)/LinhrsIn!Z180,0)</f>
        <v>0.999731002017485</v>
      </c>
      <c r="AA179" s="70" t="n">
        <f aca="false">IF(LinhrsIn!AA180&gt;4,(EPCHrsIn!AA180+MH)/LinhrsIn!AA180,0)</f>
        <v>0.984583333333333</v>
      </c>
      <c r="AB179" s="70" t="n">
        <f aca="false">IF(LinhrsIn!AB180&gt;4,(EPCHrsIn!AB180+MH)/LinhrsIn!AB180,0)</f>
        <v>1.00473741201949</v>
      </c>
      <c r="AC179" s="70" t="n">
        <f aca="false">IF(LinhrsIn!AC180&gt;4,(EPCHrsIn!AC180+MH)/LinhrsIn!AC180,0)</f>
        <v>1.00483870967742</v>
      </c>
      <c r="AD179" s="70" t="n">
        <f aca="false">IF(LinhrsIn!AD180&gt;4,(EPCHrsIn!AD180+MH)/LinhrsIn!AD180,0)</f>
        <v>0.984153087158021</v>
      </c>
      <c r="AE179" s="70" t="n">
        <f aca="false">IF(LinhrsIn!AE180&gt;4,(EPCHrsIn!AE180+MH)/LinhrsIn!AE180,0)</f>
        <v>0.945591821006722</v>
      </c>
      <c r="AF179" s="70"/>
      <c r="AG179" s="70"/>
      <c r="AH179" s="70"/>
      <c r="AI179" s="70"/>
      <c r="AJ179" s="70"/>
      <c r="AK179" s="70"/>
      <c r="AL179" s="70"/>
      <c r="AM179" s="70"/>
      <c r="AN179" s="70"/>
      <c r="AO179" s="70" t="n">
        <f aca="false">AVERAGE(Q179:AB179)</f>
        <v>0.976408442373334</v>
      </c>
      <c r="AP179" s="70" t="n">
        <f aca="false">AVERAGE(AC179:AN179)</f>
        <v>0.978194539280721</v>
      </c>
      <c r="AQ179" s="70" t="n">
        <f aca="false">AVERAGE(K179:M179)</f>
        <v>1.00197899841153</v>
      </c>
      <c r="AR179" s="70" t="n">
        <f aca="false">AVERAGE(N179:P179)</f>
        <v>0.961465887758902</v>
      </c>
      <c r="AS179" s="70" t="n">
        <f aca="false">AVERAGE(Q179:S179)</f>
        <v>0.930456813332088</v>
      </c>
      <c r="AT179" s="70" t="n">
        <f aca="false">AVERAGE(T179:V179)</f>
        <v>0.981584390271269</v>
      </c>
      <c r="AU179" s="70" t="n">
        <f aca="false">AVERAGE(W179:Y179)</f>
        <v>0.997241983433211</v>
      </c>
      <c r="AV179" s="70" t="n">
        <f aca="false">AVERAGE(Z179:AB179)</f>
        <v>0.99635058245677</v>
      </c>
      <c r="AW179" s="70" t="n">
        <f aca="false">AVERAGE(AC179:AE179)</f>
        <v>0.978194539280721</v>
      </c>
    </row>
    <row r="180" customFormat="false" ht="12.75" hidden="true" customHeight="false" outlineLevel="0" collapsed="false">
      <c r="A180" s="69" t="s">
        <v>12</v>
      </c>
      <c r="B180" s="69" t="n">
        <v>1</v>
      </c>
      <c r="C180" s="69" t="n">
        <v>171</v>
      </c>
      <c r="D180" s="70" t="n">
        <v>0.994839364899415</v>
      </c>
      <c r="E180" s="70" t="n">
        <v>0.991263440860215</v>
      </c>
      <c r="F180" s="70" t="n">
        <v>0.980603448275862</v>
      </c>
      <c r="G180" s="70" t="n">
        <v>0.946790635151787</v>
      </c>
      <c r="H180" s="70" t="n">
        <f aca="false">(EPCHrsIn!H181+MH)/LinhrsIn!H181</f>
        <v>0.79473232178643</v>
      </c>
      <c r="I180" s="70" t="n">
        <f aca="false">(EPCHrsIn!I181+MH)/LinhrsIn!I181</f>
        <v>1.00443727309399</v>
      </c>
      <c r="J180" s="70" t="n">
        <f aca="false">(EPCHrsIn!J181+MH)/LinhrsIn!J181</f>
        <v>0.917908349732921</v>
      </c>
      <c r="K180" s="70" t="n">
        <f aca="false">(EPCHrsIn!K181+MH)/LinhrsIn!K181</f>
        <v>1.00696816504987</v>
      </c>
      <c r="L180" s="70" t="n">
        <f aca="false">(EPCHrsIn!L181+MH)/LinhrsIn!L181</f>
        <v>1.00247233869877</v>
      </c>
      <c r="M180" s="70" t="n">
        <f aca="false">(EPCHrsIn!M181+MH)/LinhrsIn!M181</f>
        <v>0.99194220616838</v>
      </c>
      <c r="N180" s="70" t="n">
        <f aca="false">(EPCHrsIn!N181+MH)/LinhrsIn!N181</f>
        <v>0.988536749831423</v>
      </c>
      <c r="O180" s="70" t="n">
        <f aca="false">(EPCHrsIn!O181+MH)/LinhrsIn!O181</f>
        <v>0.891790526462009</v>
      </c>
      <c r="P180" s="70" t="n">
        <f aca="false">(EPCHrsIn!P181+MH)/LinhrsIn!P181</f>
        <v>0.959671998924587</v>
      </c>
      <c r="Q180" s="70" t="n">
        <f aca="false">(EPCHrsIn!Q181+MH)/LinhrsIn!Q181</f>
        <v>0.782842544036574</v>
      </c>
      <c r="R180" s="70" t="n">
        <f aca="false">(EPCHrsIn!R181+MH)/LinhrsIn!R181</f>
        <v>0.731434536236206</v>
      </c>
      <c r="S180" s="70" t="n">
        <f aca="false">(EPCHrsIn!S181+MH)/LinhrsIn!S181</f>
        <v>0.978331090174966</v>
      </c>
      <c r="T180" s="70" t="n">
        <f aca="false">(EPCHrsIn!T181+MH)/LinhrsIn!T181</f>
        <v>0.945599107267401</v>
      </c>
      <c r="U180" s="70" t="n">
        <f aca="false">(EPCHrsIn!U181+MH)/LinhrsIn!U181</f>
        <v>0.989054054054054</v>
      </c>
      <c r="V180" s="70" t="n">
        <f aca="false">(EPCHrsIn!V181+MH)/LinhrsIn!V181</f>
        <v>0.758824356630572</v>
      </c>
      <c r="W180" s="70" t="n">
        <v>0.993145161290323</v>
      </c>
      <c r="X180" s="70" t="n">
        <f aca="false">(EPCHrsIn!X181+MH)/LinhrsIn!X181</f>
        <v>0.999326871297792</v>
      </c>
      <c r="Y180" s="70" t="n">
        <f aca="false">IF(LinhrsIn!Y181&gt;4,(EPCHrsIn!Y181+MH)/LinhrsIn!Y181,0)</f>
        <v>0.994522471910112</v>
      </c>
      <c r="Z180" s="70" t="n">
        <f aca="false">IF(LinhrsIn!Z181&gt;4,(EPCHrsIn!Z181+MH)/LinhrsIn!Z181,0)</f>
        <v>0.997041022192334</v>
      </c>
      <c r="AA180" s="70" t="n">
        <f aca="false">IF(LinhrsIn!AA181&gt;4,(EPCHrsIn!AA181+MH)/LinhrsIn!AA181,0)</f>
        <v>1.00571906821035</v>
      </c>
      <c r="AB180" s="70" t="n">
        <f aca="false">IF(LinhrsIn!AB181&gt;4,(EPCHrsIn!AB181+MH)/LinhrsIn!AB181,0)</f>
        <v>1.00311315646995</v>
      </c>
      <c r="AC180" s="70" t="n">
        <f aca="false">IF(LinhrsIn!AC181&gt;4,(EPCHrsIn!AC181+MH)/LinhrsIn!AC181,0)</f>
        <v>1.00295698924731</v>
      </c>
      <c r="AD180" s="70" t="n">
        <f aca="false">IF(LinhrsIn!AD181&gt;4,(EPCHrsIn!AD181+MH)/LinhrsIn!AD181,0)</f>
        <v>0.990765564492106</v>
      </c>
      <c r="AE180" s="70" t="n">
        <f aca="false">IF(LinhrsIn!AE181&gt;4,(EPCHrsIn!AE181+MH)/LinhrsIn!AE181,0)</f>
        <v>0.947619780757857</v>
      </c>
      <c r="AF180" s="70"/>
      <c r="AG180" s="70"/>
      <c r="AH180" s="70"/>
      <c r="AI180" s="70"/>
      <c r="AJ180" s="70"/>
      <c r="AK180" s="70"/>
      <c r="AL180" s="70"/>
      <c r="AM180" s="70"/>
      <c r="AN180" s="70"/>
      <c r="AO180" s="70" t="n">
        <f aca="false">AVERAGE(Q180:AB180)</f>
        <v>0.93157945331422</v>
      </c>
      <c r="AP180" s="70" t="n">
        <f aca="false">AVERAGE(AC180:AN180)</f>
        <v>0.980447444832425</v>
      </c>
      <c r="AQ180" s="70" t="n">
        <f aca="false">AVERAGE(K180:M180)</f>
        <v>1.00046090330567</v>
      </c>
      <c r="AR180" s="70" t="n">
        <f aca="false">AVERAGE(N180:P180)</f>
        <v>0.946666425072673</v>
      </c>
      <c r="AS180" s="70" t="n">
        <f aca="false">AVERAGE(Q180:S180)</f>
        <v>0.830869390149249</v>
      </c>
      <c r="AT180" s="70" t="n">
        <f aca="false">AVERAGE(T180:V180)</f>
        <v>0.897825839317343</v>
      </c>
      <c r="AU180" s="70" t="n">
        <f aca="false">AVERAGE(W180:Y180)</f>
        <v>0.995664834832743</v>
      </c>
      <c r="AV180" s="70" t="n">
        <f aca="false">AVERAGE(Z180:AB180)</f>
        <v>1.00195774895755</v>
      </c>
      <c r="AW180" s="70" t="n">
        <f aca="false">AVERAGE(AC180:AE180)</f>
        <v>0.980447444832425</v>
      </c>
    </row>
    <row r="181" customFormat="false" ht="12.75" hidden="true" customHeight="false" outlineLevel="0" collapsed="false">
      <c r="A181" s="69" t="s">
        <v>12</v>
      </c>
      <c r="B181" s="69" t="n">
        <v>1</v>
      </c>
      <c r="C181" s="69" t="n">
        <v>172</v>
      </c>
      <c r="D181" s="70" t="n">
        <v>0.542947230439481</v>
      </c>
      <c r="E181" s="70" t="n">
        <v>0.779121863799283</v>
      </c>
      <c r="F181" s="70" t="n">
        <v>1.00478927203065</v>
      </c>
      <c r="G181" s="70" t="n">
        <v>0.967128436827104</v>
      </c>
      <c r="H181" s="70" t="n">
        <f aca="false">(EPCHrsIn!H182+MH)/LinhrsIn!H182</f>
        <v>0.844953471725125</v>
      </c>
      <c r="I181" s="70" t="n">
        <f aca="false">(EPCHrsIn!I182+MH)/LinhrsIn!I182</f>
        <v>1.0044360801183</v>
      </c>
      <c r="J181" s="70" t="n">
        <f aca="false">(EPCHrsIn!J182+MH)/LinhrsIn!J182</f>
        <v>1</v>
      </c>
      <c r="K181" s="70" t="n">
        <f aca="false">(EPCHrsIn!K182+MH)/LinhrsIn!K182</f>
        <v>0.987905965484441</v>
      </c>
      <c r="L181" s="70" t="n">
        <f aca="false">(EPCHrsIn!L182+MH)/LinhrsIn!L182</f>
        <v>0.999447315027729</v>
      </c>
      <c r="M181" s="70" t="n">
        <f aca="false">(EPCHrsIn!M182+MH)/LinhrsIn!M182</f>
        <v>1.00027785495971</v>
      </c>
      <c r="N181" s="70" t="n">
        <f aca="false">(EPCHrsIn!N182+MH)/LinhrsIn!N182</f>
        <v>1.00472016183412</v>
      </c>
      <c r="O181" s="70" t="n">
        <f aca="false">(EPCHrsIn!O182+MH)/LinhrsIn!O182</f>
        <v>0.902903180997361</v>
      </c>
      <c r="P181" s="70" t="n">
        <f aca="false">(EPCHrsIn!P182+MH)/LinhrsIn!P182</f>
        <v>0.889366850383116</v>
      </c>
      <c r="Q181" s="70" t="n">
        <f aca="false">(EPCHrsIn!Q182+MH)/LinhrsIn!Q182</f>
        <v>0.988841086313525</v>
      </c>
      <c r="R181" s="70" t="n">
        <f aca="false">(EPCHrsIn!R182+MH)/LinhrsIn!R182</f>
        <v>0.955174981384959</v>
      </c>
      <c r="S181" s="70" t="n">
        <f aca="false">(EPCHrsIn!S182+MH)/LinhrsIn!S182</f>
        <v>0.914097212871954</v>
      </c>
      <c r="T181" s="70" t="n">
        <f aca="false">(EPCHrsIn!T182+MH)/LinhrsIn!T182</f>
        <v>0.939372724726967</v>
      </c>
      <c r="U181" s="70" t="n">
        <f aca="false">(EPCHrsIn!U182+MH)/LinhrsIn!U182</f>
        <v>0.991756756756757</v>
      </c>
      <c r="V181" s="70" t="n">
        <f aca="false">(EPCHrsIn!V182+MH)/LinhrsIn!V182</f>
        <v>0.993442165480675</v>
      </c>
      <c r="W181" s="70" t="n">
        <v>0.931182795698925</v>
      </c>
      <c r="X181" s="70" t="n">
        <f aca="false">(EPCHrsIn!X182+MH)/LinhrsIn!X182</f>
        <v>0.693627450980392</v>
      </c>
      <c r="Y181" s="70" t="n">
        <f aca="false">IF(LinhrsIn!Y182&gt;4,(EPCHrsIn!Y182+MH)/LinhrsIn!Y182,0)</f>
        <v>1.00129440529268</v>
      </c>
      <c r="Z181" s="70" t="n">
        <f aca="false">IF(LinhrsIn!Z182&gt;4,(EPCHrsIn!Z182+MH)/LinhrsIn!Z182,0)</f>
        <v>0.999596503026227</v>
      </c>
      <c r="AA181" s="70" t="n">
        <f aca="false">IF(LinhrsIn!AA182&gt;4,(EPCHrsIn!AA182+MH)/LinhrsIn!AA182,0)</f>
        <v>1.00513888888889</v>
      </c>
      <c r="AB181" s="70" t="n">
        <f aca="false">IF(LinhrsIn!AB182&gt;4,(EPCHrsIn!AB182+MH)/LinhrsIn!AB182,0)</f>
        <v>0.972925409503181</v>
      </c>
      <c r="AC181" s="70" t="n">
        <f aca="false">IF(LinhrsIn!AC182&gt;4,(EPCHrsIn!AC182+MH)/LinhrsIn!AC182,0)</f>
        <v>1.00537634408602</v>
      </c>
      <c r="AD181" s="70" t="n">
        <f aca="false">IF(LinhrsIn!AD182&gt;4,(EPCHrsIn!AD182+MH)/LinhrsIn!AD182,0)</f>
        <v>0.981975271860569</v>
      </c>
      <c r="AE181" s="70" t="n">
        <f aca="false">IF(LinhrsIn!AE182&gt;4,(EPCHrsIn!AE182+MH)/LinhrsIn!AE182,0)</f>
        <v>0.977402113189098</v>
      </c>
      <c r="AF181" s="70"/>
      <c r="AG181" s="70"/>
      <c r="AH181" s="70"/>
      <c r="AI181" s="70"/>
      <c r="AJ181" s="70"/>
      <c r="AK181" s="70"/>
      <c r="AL181" s="70"/>
      <c r="AM181" s="70"/>
      <c r="AN181" s="70"/>
      <c r="AO181" s="70" t="n">
        <f aca="false">AVERAGE(Q181:AB181)</f>
        <v>0.948870865077094</v>
      </c>
      <c r="AP181" s="70" t="n">
        <f aca="false">AVERAGE(AC181:AN181)</f>
        <v>0.98825124304523</v>
      </c>
      <c r="AQ181" s="70" t="n">
        <f aca="false">AVERAGE(K181:M181)</f>
        <v>0.995877045157294</v>
      </c>
      <c r="AR181" s="70" t="n">
        <f aca="false">AVERAGE(N181:P181)</f>
        <v>0.932330064404866</v>
      </c>
      <c r="AS181" s="70" t="n">
        <f aca="false">AVERAGE(Q181:S181)</f>
        <v>0.952704426856813</v>
      </c>
      <c r="AT181" s="70" t="n">
        <f aca="false">AVERAGE(T181:V181)</f>
        <v>0.9748572156548</v>
      </c>
      <c r="AU181" s="70" t="n">
        <f aca="false">AVERAGE(W181:Y181)</f>
        <v>0.875368217323999</v>
      </c>
      <c r="AV181" s="70" t="n">
        <f aca="false">AVERAGE(Z181:AB181)</f>
        <v>0.992553600472766</v>
      </c>
      <c r="AW181" s="70" t="n">
        <f aca="false">AVERAGE(AC181:AE181)</f>
        <v>0.98825124304523</v>
      </c>
    </row>
    <row r="182" customFormat="false" ht="12.75" hidden="true" customHeight="false" outlineLevel="0" collapsed="false">
      <c r="A182" s="69" t="s">
        <v>12</v>
      </c>
      <c r="B182" s="69" t="n">
        <v>1</v>
      </c>
      <c r="C182" s="69" t="n">
        <v>173</v>
      </c>
      <c r="D182" s="70" t="n">
        <v>1.00157062807409</v>
      </c>
      <c r="E182" s="70" t="n">
        <v>0.987903225806452</v>
      </c>
      <c r="F182" s="70" t="n">
        <v>1.0014367816092</v>
      </c>
      <c r="G182" s="70" t="n">
        <v>1.00402026312187</v>
      </c>
      <c r="H182" s="70" t="n">
        <f aca="false">(EPCHrsIn!H183+MH)/LinhrsIn!H183</f>
        <v>0.889623455015809</v>
      </c>
      <c r="I182" s="70" t="n">
        <f aca="false">(EPCHrsIn!I183+MH)/LinhrsIn!I183</f>
        <v>1.00328452169153</v>
      </c>
      <c r="J182" s="70" t="n">
        <f aca="false">(EPCHrsIn!J183+MH)/LinhrsIn!J183</f>
        <v>0.983089710518773</v>
      </c>
      <c r="K182" s="70" t="n">
        <f aca="false">(EPCHrsIn!K183+MH)/LinhrsIn!K183</f>
        <v>1.00339904826649</v>
      </c>
      <c r="L182" s="70" t="n">
        <f aca="false">(EPCHrsIn!L183+MH)/LinhrsIn!L183</f>
        <v>1.00200675675676</v>
      </c>
      <c r="M182" s="70" t="n">
        <f aca="false">(EPCHrsIn!M183+MH)/LinhrsIn!M183</f>
        <v>1</v>
      </c>
      <c r="N182" s="70" t="n">
        <f aca="false">(EPCHrsIn!N183+MH)/LinhrsIn!N183</f>
        <v>1.00418410041841</v>
      </c>
      <c r="O182" s="70" t="n">
        <f aca="false">(EPCHrsIn!O183+MH)/LinhrsIn!O183</f>
        <v>0.927318295739348</v>
      </c>
      <c r="P182" s="70" t="n">
        <f aca="false">(EPCHrsIn!P183+MH)/LinhrsIn!P183</f>
        <v>0.801169590643275</v>
      </c>
      <c r="Q182" s="70" t="n">
        <f aca="false">(EPCHrsIn!Q183+MH)/LinhrsIn!Q183</f>
        <v>0.731184246021041</v>
      </c>
      <c r="R182" s="70" t="n">
        <f aca="false">(EPCHrsIn!R183+MH)/LinhrsIn!R183</f>
        <v>0.994638069705094</v>
      </c>
      <c r="S182" s="70" t="n">
        <f aca="false">(EPCHrsIn!S183+MH)/LinhrsIn!S183</f>
        <v>1.00161616161616</v>
      </c>
      <c r="T182" s="70" t="n">
        <f aca="false">(EPCHrsIn!T183+MH)/LinhrsIn!T183</f>
        <v>0.989538289859116</v>
      </c>
      <c r="U182" s="70" t="n">
        <f aca="false">(EPCHrsIn!U183+MH)/LinhrsIn!U183</f>
        <v>1.00242816673412</v>
      </c>
      <c r="V182" s="70" t="n">
        <f aca="false">(EPCHrsIn!V183+MH)/LinhrsIn!V183</f>
        <v>0.986333844652071</v>
      </c>
      <c r="W182" s="70" t="n">
        <v>0.997043010752688</v>
      </c>
      <c r="X182" s="70" t="n">
        <f aca="false">(EPCHrsIn!X183+MH)/LinhrsIn!X183</f>
        <v>1.00376952073236</v>
      </c>
      <c r="Y182" s="70" t="n">
        <f aca="false">IF(LinhrsIn!Y183&gt;4,(EPCHrsIn!Y183+MH)/LinhrsIn!Y183,0)</f>
        <v>1.00463483146067</v>
      </c>
      <c r="Z182" s="70" t="n">
        <f aca="false">IF(LinhrsIn!Z183&gt;4,(EPCHrsIn!Z183+MH)/LinhrsIn!Z183,0)</f>
        <v>0.974750202538482</v>
      </c>
      <c r="AA182" s="70" t="n">
        <f aca="false">IF(LinhrsIn!AA183&gt;4,(EPCHrsIn!AA183+MH)/LinhrsIn!AA183,0)</f>
        <v>0.977203426746043</v>
      </c>
      <c r="AB182" s="70" t="n">
        <f aca="false">IF(LinhrsIn!AB183&gt;4,(EPCHrsIn!AB183+MH)/LinhrsIn!AB183,0)</f>
        <v>0.995613433858807</v>
      </c>
      <c r="AC182" s="70" t="n">
        <f aca="false">IF(LinhrsIn!AC183&gt;4,(EPCHrsIn!AC183+MH)/LinhrsIn!AC183,0)</f>
        <v>1.00497311827957</v>
      </c>
      <c r="AD182" s="70" t="n">
        <f aca="false">IF(LinhrsIn!AD183&gt;4,(EPCHrsIn!AD183+MH)/LinhrsIn!AD183,0)</f>
        <v>0.99344945660265</v>
      </c>
      <c r="AE182" s="70" t="n">
        <f aca="false">IF(LinhrsIn!AE183&gt;4,(EPCHrsIn!AE183+MH)/LinhrsIn!AE183,0)</f>
        <v>0.937201160153734</v>
      </c>
      <c r="AF182" s="70"/>
      <c r="AG182" s="70"/>
      <c r="AH182" s="70"/>
      <c r="AI182" s="70"/>
      <c r="AJ182" s="70"/>
      <c r="AK182" s="70"/>
      <c r="AL182" s="70"/>
      <c r="AM182" s="70"/>
      <c r="AN182" s="70"/>
      <c r="AO182" s="70" t="n">
        <f aca="false">AVERAGE(Q182:AB182)</f>
        <v>0.971562767056388</v>
      </c>
      <c r="AP182" s="70" t="n">
        <f aca="false">AVERAGE(AC182:AN182)</f>
        <v>0.978541245011985</v>
      </c>
      <c r="AQ182" s="70" t="n">
        <f aca="false">AVERAGE(K182:M182)</f>
        <v>1.00180193500775</v>
      </c>
      <c r="AR182" s="70" t="n">
        <f aca="false">AVERAGE(N182:P182)</f>
        <v>0.910890662267011</v>
      </c>
      <c r="AS182" s="70" t="n">
        <f aca="false">AVERAGE(Q182:S182)</f>
        <v>0.909146159114099</v>
      </c>
      <c r="AT182" s="70" t="n">
        <f aca="false">AVERAGE(T182:V182)</f>
        <v>0.992766767081768</v>
      </c>
      <c r="AU182" s="70" t="n">
        <f aca="false">AVERAGE(W182:Y182)</f>
        <v>1.00181578764858</v>
      </c>
      <c r="AV182" s="70" t="n">
        <f aca="false">AVERAGE(Z182:AB182)</f>
        <v>0.982522354381111</v>
      </c>
      <c r="AW182" s="70" t="n">
        <f aca="false">AVERAGE(AC182:AE182)</f>
        <v>0.978541245011985</v>
      </c>
    </row>
    <row r="183" customFormat="false" ht="12.75" hidden="true" customHeight="false" outlineLevel="0" collapsed="false">
      <c r="A183" s="69" t="s">
        <v>12</v>
      </c>
      <c r="B183" s="69" t="n">
        <v>1</v>
      </c>
      <c r="C183" s="69" t="n">
        <v>174</v>
      </c>
      <c r="D183" s="70" t="n">
        <v>0.848995329448095</v>
      </c>
      <c r="E183" s="70" t="n">
        <v>0.8915770609319</v>
      </c>
      <c r="F183" s="70" t="n">
        <v>0.977011494252874</v>
      </c>
      <c r="G183" s="70" t="n">
        <v>0.991250015558294</v>
      </c>
      <c r="H183" s="70" t="n">
        <f aca="false">(EPCHrsIn!H184+MH)/LinhrsIn!H184</f>
        <v>0.7866246598883</v>
      </c>
      <c r="I183" s="70" t="n">
        <f aca="false">(EPCHrsIn!I184+MH)/LinhrsIn!I184</f>
        <v>0.988965146009958</v>
      </c>
      <c r="J183" s="70" t="n">
        <f aca="false">(EPCHrsIn!J184+MH)/LinhrsIn!J184</f>
        <v>1.00347947112039</v>
      </c>
      <c r="K183" s="70" t="n">
        <f aca="false">(EPCHrsIn!K184+MH)/LinhrsIn!K184</f>
        <v>1.00136239782016</v>
      </c>
      <c r="L183" s="70" t="n">
        <f aca="false">(EPCHrsIn!L184+MH)/LinhrsIn!L184</f>
        <v>1.00189403794038</v>
      </c>
      <c r="M183" s="70" t="n">
        <f aca="false">(EPCHrsIn!M184+MH)/LinhrsIn!M184</f>
        <v>0.991229291382431</v>
      </c>
      <c r="N183" s="70" t="n">
        <f aca="false">(EPCHrsIn!N184+MH)/LinhrsIn!N184</f>
        <v>0.98453261600538</v>
      </c>
      <c r="O183" s="70" t="n">
        <f aca="false">(EPCHrsIn!O184+MH)/LinhrsIn!O184</f>
        <v>0.529460811561979</v>
      </c>
      <c r="P183" s="70" t="n">
        <f aca="false">(EPCHrsIn!P184+MH)/LinhrsIn!P184</f>
        <v>0.579324324324324</v>
      </c>
      <c r="Q183" s="70" t="n">
        <f aca="false">(EPCHrsIn!Q184+MH)/LinhrsIn!Q184</f>
        <v>0.989626835511249</v>
      </c>
      <c r="R183" s="70" t="n">
        <f aca="false">(EPCHrsIn!R184+MH)/LinhrsIn!R184</f>
        <v>0.966641846612063</v>
      </c>
      <c r="S183" s="70" t="n">
        <f aca="false">(EPCHrsIn!S184+MH)/LinhrsIn!S184</f>
        <v>1.00027196083764</v>
      </c>
      <c r="T183" s="70" t="n">
        <f aca="false">(EPCHrsIn!T184+MH)/LinhrsIn!T184</f>
        <v>0.988418644552474</v>
      </c>
      <c r="U183" s="70" t="n">
        <f aca="false">(EPCHrsIn!U184+MH)/LinhrsIn!U184</f>
        <v>0.904163822525597</v>
      </c>
      <c r="V183" s="70" t="n">
        <f aca="false">(EPCHrsIn!V184+MH)/LinhrsIn!V184</f>
        <v>0.812174430718857</v>
      </c>
      <c r="W183" s="70" t="n">
        <v>0.997043010752688</v>
      </c>
      <c r="X183" s="70" t="n">
        <f aca="false">(EPCHrsIn!X184+MH)/LinhrsIn!X184</f>
        <v>1.00351398837681</v>
      </c>
      <c r="Y183" s="70" t="n">
        <f aca="false">IF(LinhrsIn!Y184&gt;4,(EPCHrsIn!Y184+MH)/LinhrsIn!Y184,0)</f>
        <v>1.00351271603204</v>
      </c>
      <c r="Z183" s="70" t="n">
        <f aca="false">IF(LinhrsIn!Z184&gt;4,(EPCHrsIn!Z184+MH)/LinhrsIn!Z184,0)</f>
        <v>1.00053799596503</v>
      </c>
      <c r="AA183" s="70" t="n">
        <f aca="false">IF(LinhrsIn!AA184&gt;4,(EPCHrsIn!AA184+MH)/LinhrsIn!AA184,0)</f>
        <v>1.00555555555556</v>
      </c>
      <c r="AB183" s="70" t="n">
        <f aca="false">IF(LinhrsIn!AB184&gt;4,(EPCHrsIn!AB184+MH)/LinhrsIn!AB184,0)</f>
        <v>1.00473741201949</v>
      </c>
      <c r="AC183" s="70" t="n">
        <f aca="false">IF(LinhrsIn!AC184&gt;4,(EPCHrsIn!AC184+MH)/LinhrsIn!AC184,0)</f>
        <v>1.00483936012905</v>
      </c>
      <c r="AD183" s="70" t="n">
        <f aca="false">IF(LinhrsIn!AD184&gt;4,(EPCHrsIn!AD184+MH)/LinhrsIn!AD184,0)</f>
        <v>0.994635672776039</v>
      </c>
      <c r="AE183" s="70" t="n">
        <f aca="false">IF(LinhrsIn!AE184&gt;4,(EPCHrsIn!AE184+MH)/LinhrsIn!AE184,0)</f>
        <v>0.956116952667564</v>
      </c>
      <c r="AF183" s="70"/>
      <c r="AG183" s="70"/>
      <c r="AH183" s="70"/>
      <c r="AI183" s="70"/>
      <c r="AJ183" s="70"/>
      <c r="AK183" s="70"/>
      <c r="AL183" s="70"/>
      <c r="AM183" s="70"/>
      <c r="AN183" s="70"/>
      <c r="AO183" s="70" t="n">
        <f aca="false">AVERAGE(Q183:AB183)</f>
        <v>0.973016518288291</v>
      </c>
      <c r="AP183" s="70" t="n">
        <f aca="false">AVERAGE(AC183:AN183)</f>
        <v>0.985197328524218</v>
      </c>
      <c r="AQ183" s="70" t="n">
        <f aca="false">AVERAGE(K183:M183)</f>
        <v>0.998161909047658</v>
      </c>
      <c r="AR183" s="70" t="n">
        <f aca="false">AVERAGE(N183:P183)</f>
        <v>0.697772583963894</v>
      </c>
      <c r="AS183" s="70" t="n">
        <f aca="false">AVERAGE(Q183:S183)</f>
        <v>0.98551354765365</v>
      </c>
      <c r="AT183" s="70" t="n">
        <f aca="false">AVERAGE(T183:V183)</f>
        <v>0.901585632598976</v>
      </c>
      <c r="AU183" s="70" t="n">
        <f aca="false">AVERAGE(W183:Y183)</f>
        <v>1.00135657172051</v>
      </c>
      <c r="AV183" s="70" t="n">
        <f aca="false">AVERAGE(Z183:AB183)</f>
        <v>1.00361032118003</v>
      </c>
      <c r="AW183" s="70" t="n">
        <f aca="false">AVERAGE(AC183:AE183)</f>
        <v>0.985197328524218</v>
      </c>
    </row>
    <row r="184" customFormat="false" ht="12.75" hidden="true" customHeight="false" outlineLevel="0" collapsed="false">
      <c r="A184" s="69" t="s">
        <v>12</v>
      </c>
      <c r="B184" s="69" t="n">
        <v>1</v>
      </c>
      <c r="C184" s="69" t="n">
        <v>175</v>
      </c>
      <c r="D184" s="70" t="n">
        <v>0.976664954327789</v>
      </c>
      <c r="E184" s="70" t="n">
        <v>0.951388888888889</v>
      </c>
      <c r="F184" s="70" t="n">
        <v>1.00287356321839</v>
      </c>
      <c r="G184" s="70" t="n">
        <v>0.986283808172461</v>
      </c>
      <c r="H184" s="70" t="n">
        <f aca="false">(EPCHrsIn!H185+MH)/LinhrsIn!H185</f>
        <v>0.859703164379726</v>
      </c>
      <c r="I184" s="70" t="n">
        <f aca="false">(EPCHrsIn!I185+MH)/LinhrsIn!I185</f>
        <v>0.993008873353052</v>
      </c>
      <c r="J184" s="70" t="n">
        <f aca="false">(EPCHrsIn!J185+MH)/LinhrsIn!J185</f>
        <v>0.985680522730432</v>
      </c>
      <c r="K184" s="70" t="n">
        <f aca="false">(EPCHrsIn!K185+MH)/LinhrsIn!K185</f>
        <v>0.991713082461622</v>
      </c>
      <c r="L184" s="70" t="n">
        <f aca="false">(EPCHrsIn!L185+MH)/LinhrsIn!L185</f>
        <v>1.00241634083861</v>
      </c>
      <c r="M184" s="70" t="n">
        <f aca="false">(EPCHrsIn!M185+MH)/LinhrsIn!M185</f>
        <v>1.00319577601779</v>
      </c>
      <c r="N184" s="70" t="n">
        <f aca="false">(EPCHrsIn!N185+MH)/LinhrsIn!N185</f>
        <v>0.997019777837984</v>
      </c>
      <c r="O184" s="70" t="n">
        <f aca="false">(EPCHrsIn!O185+MH)/LinhrsIn!O185</f>
        <v>1.00416666666667</v>
      </c>
      <c r="P184" s="70" t="n">
        <f aca="false">(EPCHrsIn!P185+MH)/LinhrsIn!P185</f>
        <v>0.966931039118161</v>
      </c>
      <c r="Q184" s="70" t="n">
        <f aca="false">(EPCHrsIn!Q185+MH)/LinhrsIn!Q185</f>
        <v>0.961212289726123</v>
      </c>
      <c r="R184" s="70" t="n">
        <f aca="false">(EPCHrsIn!R185+MH)/LinhrsIn!R185</f>
        <v>0.949860724233983</v>
      </c>
      <c r="S184" s="70" t="n">
        <f aca="false">(EPCHrsIn!S185+MH)/LinhrsIn!S185</f>
        <v>0.999461859276201</v>
      </c>
      <c r="T184" s="70" t="n">
        <f aca="false">(EPCHrsIn!T185+MH)/LinhrsIn!T185</f>
        <v>0.965498052309405</v>
      </c>
      <c r="U184" s="70" t="n">
        <f aca="false">(EPCHrsIn!U185+MH)/LinhrsIn!U185</f>
        <v>1.00377511123096</v>
      </c>
      <c r="V184" s="70" t="n">
        <f aca="false">(EPCHrsIn!V185+MH)/LinhrsIn!V185</f>
        <v>0.98313118639342</v>
      </c>
      <c r="W184" s="70" t="n">
        <v>0.997043010752688</v>
      </c>
      <c r="X184" s="70" t="n">
        <f aca="false">(EPCHrsIn!X185+MH)/LinhrsIn!X185</f>
        <v>1.00364077669903</v>
      </c>
      <c r="Y184" s="70" t="n">
        <f aca="false">IF(LinhrsIn!Y185&gt;4,(EPCHrsIn!Y185+MH)/LinhrsIn!Y185,0)</f>
        <v>1.00337600225067</v>
      </c>
      <c r="Z184" s="70" t="n">
        <f aca="false">IF(LinhrsIn!Z185&gt;4,(EPCHrsIn!Z185+MH)/LinhrsIn!Z185,0)</f>
        <v>0.992689860565859</v>
      </c>
      <c r="AA184" s="70" t="n">
        <f aca="false">IF(LinhrsIn!AA185&gt;4,(EPCHrsIn!AA185+MH)/LinhrsIn!AA185,0)</f>
        <v>1.00541666666667</v>
      </c>
      <c r="AB184" s="70" t="n">
        <f aca="false">IF(LinhrsIn!AB185&gt;4,(EPCHrsIn!AB185+MH)/LinhrsIn!AB185,0)</f>
        <v>1.00416666666667</v>
      </c>
      <c r="AC184" s="70" t="n">
        <f aca="false">IF(LinhrsIn!AC185&gt;4,(EPCHrsIn!AC185+MH)/LinhrsIn!AC185,0)</f>
        <v>1.00470430107527</v>
      </c>
      <c r="AD184" s="70" t="n">
        <f aca="false">IF(LinhrsIn!AD185&gt;4,(EPCHrsIn!AD185+MH)/LinhrsIn!AD185,0)</f>
        <v>0.98927294398093</v>
      </c>
      <c r="AE184" s="70" t="n">
        <f aca="false">IF(LinhrsIn!AE185&gt;4,(EPCHrsIn!AE185+MH)/LinhrsIn!AE185,0)</f>
        <v>0.959280817219312</v>
      </c>
      <c r="AF184" s="70"/>
      <c r="AG184" s="70"/>
      <c r="AH184" s="70"/>
      <c r="AI184" s="70"/>
      <c r="AJ184" s="70"/>
      <c r="AK184" s="70"/>
      <c r="AL184" s="70"/>
      <c r="AM184" s="70"/>
      <c r="AN184" s="70"/>
      <c r="AO184" s="70" t="n">
        <f aca="false">AVERAGE(Q184:AB184)</f>
        <v>0.989106017230972</v>
      </c>
      <c r="AP184" s="70" t="n">
        <f aca="false">AVERAGE(AC184:AN184)</f>
        <v>0.984419354091837</v>
      </c>
      <c r="AQ184" s="70" t="n">
        <f aca="false">AVERAGE(K184:M184)</f>
        <v>0.999108399772674</v>
      </c>
      <c r="AR184" s="70" t="n">
        <f aca="false">AVERAGE(N184:P184)</f>
        <v>0.989372494540937</v>
      </c>
      <c r="AS184" s="70" t="n">
        <f aca="false">AVERAGE(Q184:S184)</f>
        <v>0.970178291078769</v>
      </c>
      <c r="AT184" s="70" t="n">
        <f aca="false">AVERAGE(T184:V184)</f>
        <v>0.98413478331126</v>
      </c>
      <c r="AU184" s="70" t="n">
        <f aca="false">AVERAGE(W184:Y184)</f>
        <v>1.00135326323413</v>
      </c>
      <c r="AV184" s="70" t="n">
        <f aca="false">AVERAGE(Z184:AB184)</f>
        <v>1.00075773129973</v>
      </c>
      <c r="AW184" s="70" t="n">
        <f aca="false">AVERAGE(AC184:AE184)</f>
        <v>0.984419354091837</v>
      </c>
    </row>
    <row r="185" customFormat="false" ht="12.75" hidden="true" customHeight="false" outlineLevel="0" collapsed="false">
      <c r="A185" s="69" t="s">
        <v>12</v>
      </c>
      <c r="B185" s="69" t="n">
        <v>1</v>
      </c>
      <c r="C185" s="69" t="n">
        <v>176</v>
      </c>
      <c r="D185" s="70" t="n">
        <v>0.904640438358753</v>
      </c>
      <c r="E185" s="70" t="n">
        <v>0.976702508960573</v>
      </c>
      <c r="F185" s="70" t="n">
        <v>0.881944444444444</v>
      </c>
      <c r="G185" s="70" t="n">
        <v>0.982973003248572</v>
      </c>
      <c r="H185" s="70" t="n">
        <f aca="false">(EPCHrsIn!H186+MH)/LinhrsIn!H186</f>
        <v>0.832586786114222</v>
      </c>
      <c r="I185" s="70" t="n">
        <f aca="false">(EPCHrsIn!I186+MH)/LinhrsIn!I186</f>
        <v>1.00457112126916</v>
      </c>
      <c r="J185" s="70" t="n">
        <f aca="false">(EPCHrsIn!J186+MH)/LinhrsIn!J186</f>
        <v>0.977913599110988</v>
      </c>
      <c r="K185" s="70" t="n">
        <f aca="false">(EPCHrsIn!K186+MH)/LinhrsIn!K186</f>
        <v>0.988861722358055</v>
      </c>
      <c r="L185" s="70" t="n">
        <f aca="false">(EPCHrsIn!L186+MH)/LinhrsIn!L186</f>
        <v>0.997418037206794</v>
      </c>
      <c r="M185" s="70" t="n">
        <f aca="false">(EPCHrsIn!M186+MH)/LinhrsIn!M186</f>
        <v>0.996248436848687</v>
      </c>
      <c r="N185" s="70" t="n">
        <f aca="false">(EPCHrsIn!N186+MH)/LinhrsIn!N186</f>
        <v>0.96629518891003</v>
      </c>
      <c r="O185" s="70" t="n">
        <f aca="false">(EPCHrsIn!O186+MH)/LinhrsIn!O186</f>
        <v>0.998611111111111</v>
      </c>
      <c r="P185" s="70" t="n">
        <f aca="false">(EPCHrsIn!P186+MH)/LinhrsIn!P186</f>
        <v>0.981847519160952</v>
      </c>
      <c r="Q185" s="70" t="n">
        <f aca="false">(EPCHrsIn!Q186+MH)/LinhrsIn!Q186</f>
        <v>1.00309514197282</v>
      </c>
      <c r="R185" s="70" t="n">
        <f aca="false">(EPCHrsIn!R186+MH)/LinhrsIn!R186</f>
        <v>1.00268336314848</v>
      </c>
      <c r="S185" s="70" t="n">
        <f aca="false">(EPCHrsIn!S186+MH)/LinhrsIn!S186</f>
        <v>0.438820837259389</v>
      </c>
      <c r="T185" s="70" t="n">
        <f aca="false">(EPCHrsIn!T186+MH)/LinhrsIn!T186</f>
        <v>0.934873364876148</v>
      </c>
      <c r="U185" s="70" t="n">
        <f aca="false">(EPCHrsIn!U186+MH)/LinhrsIn!U186</f>
        <v>0.996897342506408</v>
      </c>
      <c r="V185" s="70" t="n">
        <f aca="false">(EPCHrsIn!V186+MH)/LinhrsIn!V186</f>
        <v>0.94820103597928</v>
      </c>
      <c r="W185" s="70" t="n">
        <v>0.990994623655914</v>
      </c>
      <c r="X185" s="70" t="n">
        <f aca="false">(EPCHrsIn!X186+MH)/LinhrsIn!X186</f>
        <v>0.956797623869313</v>
      </c>
      <c r="Y185" s="70" t="n">
        <f aca="false">IF(LinhrsIn!Y186&gt;4,(EPCHrsIn!Y186+MH)/LinhrsIn!Y186,0)</f>
        <v>1.00309466872978</v>
      </c>
      <c r="Z185" s="70" t="n">
        <f aca="false">IF(LinhrsIn!Z186&gt;4,(EPCHrsIn!Z186+MH)/LinhrsIn!Z186,0)</f>
        <v>0.980902072328322</v>
      </c>
      <c r="AA185" s="70" t="n">
        <f aca="false">IF(LinhrsIn!AA186&gt;4,(EPCHrsIn!AA186+MH)/LinhrsIn!AA186,0)</f>
        <v>1.00514103098513</v>
      </c>
      <c r="AB185" s="70" t="n">
        <f aca="false">IF(LinhrsIn!AB186&gt;4,(EPCHrsIn!AB186+MH)/LinhrsIn!AB186,0)</f>
        <v>1.00430107526882</v>
      </c>
      <c r="AC185" s="70" t="n">
        <f aca="false">IF(LinhrsIn!AC186&gt;4,(EPCHrsIn!AC186+MH)/LinhrsIn!AC186,0)</f>
        <v>1.00483870967742</v>
      </c>
      <c r="AD185" s="70" t="n">
        <f aca="false">IF(LinhrsIn!AD186&gt;4,(EPCHrsIn!AD186+MH)/LinhrsIn!AD186,0)</f>
        <v>0.987336114421931</v>
      </c>
      <c r="AE185" s="70" t="n">
        <f aca="false">IF(LinhrsIn!AE186&gt;4,(EPCHrsIn!AE186+MH)/LinhrsIn!AE186,0)</f>
        <v>0.956529130038248</v>
      </c>
      <c r="AF185" s="70"/>
      <c r="AG185" s="70"/>
      <c r="AH185" s="70"/>
      <c r="AI185" s="70"/>
      <c r="AJ185" s="70"/>
      <c r="AK185" s="70"/>
      <c r="AL185" s="70"/>
      <c r="AM185" s="70"/>
      <c r="AN185" s="70"/>
      <c r="AO185" s="70" t="n">
        <f aca="false">AVERAGE(Q185:AB185)</f>
        <v>0.93881684838165</v>
      </c>
      <c r="AP185" s="70" t="n">
        <f aca="false">AVERAGE(AC185:AN185)</f>
        <v>0.982901318045866</v>
      </c>
      <c r="AQ185" s="70" t="n">
        <f aca="false">AVERAGE(K185:M185)</f>
        <v>0.994176065471179</v>
      </c>
      <c r="AR185" s="70" t="n">
        <f aca="false">AVERAGE(N185:P185)</f>
        <v>0.982251273060698</v>
      </c>
      <c r="AS185" s="70" t="n">
        <f aca="false">AVERAGE(Q185:S185)</f>
        <v>0.814866447460228</v>
      </c>
      <c r="AT185" s="70" t="n">
        <f aca="false">AVERAGE(T185:V185)</f>
        <v>0.959990581120612</v>
      </c>
      <c r="AU185" s="70" t="n">
        <f aca="false">AVERAGE(W185:Y185)</f>
        <v>0.983628972085002</v>
      </c>
      <c r="AV185" s="70" t="n">
        <f aca="false">AVERAGE(Z185:AB185)</f>
        <v>0.996781392860757</v>
      </c>
      <c r="AW185" s="70" t="n">
        <f aca="false">AVERAGE(AC185:AE185)</f>
        <v>0.982901318045866</v>
      </c>
    </row>
    <row r="186" customFormat="false" ht="12.75" hidden="true" customHeight="false" outlineLevel="0" collapsed="false">
      <c r="A186" s="69" t="s">
        <v>12</v>
      </c>
      <c r="B186" s="69" t="n">
        <v>1</v>
      </c>
      <c r="C186" s="69" t="n">
        <v>177</v>
      </c>
      <c r="D186" s="70" t="n">
        <v>0.20346719099664</v>
      </c>
      <c r="E186" s="70" t="n">
        <v>0.987007168458781</v>
      </c>
      <c r="F186" s="70" t="n">
        <v>1.00167624521073</v>
      </c>
      <c r="G186" s="70" t="n">
        <v>1.00378377705587</v>
      </c>
      <c r="H186" s="70" t="n">
        <f aca="false">(EPCHrsIn!H187+MH)/LinhrsIn!H187</f>
        <v>0.840823183536329</v>
      </c>
      <c r="I186" s="70" t="n">
        <f aca="false">(EPCHrsIn!I187+MH)/LinhrsIn!I187</f>
        <v>1.00443667652595</v>
      </c>
      <c r="J186" s="70" t="n">
        <f aca="false">(EPCHrsIn!J187+MH)/LinhrsIn!J187</f>
        <v>0.973611111111111</v>
      </c>
      <c r="K186" s="70" t="n">
        <f aca="false">(EPCHrsIn!K187+MH)/LinhrsIn!K187</f>
        <v>0.995234853641933</v>
      </c>
      <c r="L186" s="70" t="n">
        <f aca="false">(EPCHrsIn!L187+MH)/LinhrsIn!L187</f>
        <v>1.00188908379436</v>
      </c>
      <c r="M186" s="70" t="n">
        <f aca="false">(EPCHrsIn!M187+MH)/LinhrsIn!M187</f>
        <v>1.00041684035015</v>
      </c>
      <c r="N186" s="70" t="n">
        <f aca="false">(EPCHrsIn!N187+MH)/LinhrsIn!N187</f>
        <v>0.980471928397071</v>
      </c>
      <c r="O186" s="70" t="n">
        <f aca="false">(EPCHrsIn!O187+MH)/LinhrsIn!O187</f>
        <v>1.00555555555556</v>
      </c>
      <c r="P186" s="70" t="n">
        <f aca="false">(EPCHrsIn!P187+MH)/LinhrsIn!P187</f>
        <v>1.00416834745193</v>
      </c>
      <c r="Q186" s="70" t="n">
        <f aca="false">(EPCHrsIn!Q187+MH)/LinhrsIn!Q187</f>
        <v>0.974700578656978</v>
      </c>
      <c r="R186" s="70" t="n">
        <f aca="false">(EPCHrsIn!R187+MH)/LinhrsIn!R187</f>
        <v>0.881948595337717</v>
      </c>
      <c r="S186" s="70" t="n">
        <f aca="false">(EPCHrsIn!S187+MH)/LinhrsIn!S187</f>
        <v>1.00470873133324</v>
      </c>
      <c r="T186" s="70" t="n">
        <f aca="false">(EPCHrsIn!T187+MH)/LinhrsIn!T187</f>
        <v>0.897128519654307</v>
      </c>
      <c r="U186" s="70" t="n">
        <f aca="false">(EPCHrsIn!U187+MH)/LinhrsIn!U187</f>
        <v>0.0148428012413979</v>
      </c>
      <c r="V186" s="70" t="n">
        <f aca="false">(EPCHrsIn!V187+MH)/LinhrsIn!V187</f>
        <v>0.774567280848688</v>
      </c>
      <c r="W186" s="70" t="n">
        <v>0.99744623655914</v>
      </c>
      <c r="X186" s="70" t="n">
        <f aca="false">(EPCHrsIn!X187+MH)/LinhrsIn!X187</f>
        <v>1.00418015102481</v>
      </c>
      <c r="Y186" s="70" t="n">
        <f aca="false">IF(LinhrsIn!Y187&gt;4,(EPCHrsIn!Y187+MH)/LinhrsIn!Y187,0)</f>
        <v>1.00351716375914</v>
      </c>
      <c r="Z186" s="70" t="n">
        <f aca="false">IF(LinhrsIn!Z187&gt;4,(EPCHrsIn!Z187+MH)/LinhrsIn!Z187,0)</f>
        <v>0.997834619028285</v>
      </c>
      <c r="AA186" s="70" t="n">
        <f aca="false">IF(LinhrsIn!AA187&gt;4,(EPCHrsIn!AA187+MH)/LinhrsIn!AA187,0)</f>
        <v>1.00555555555556</v>
      </c>
      <c r="AB186" s="70" t="n">
        <f aca="false">IF(LinhrsIn!AB187&gt;4,(EPCHrsIn!AB187+MH)/LinhrsIn!AB187,0)</f>
        <v>0.988844086021505</v>
      </c>
      <c r="AC186" s="70" t="n">
        <f aca="false">IF(LinhrsIn!AC187&gt;4,(EPCHrsIn!AC187+MH)/LinhrsIn!AC187,0)</f>
        <v>1.0008064516129</v>
      </c>
      <c r="AD186" s="70" t="n">
        <f aca="false">IF(LinhrsIn!AD187&gt;4,(EPCHrsIn!AD187+MH)/LinhrsIn!AD187,0)</f>
        <v>0.972884386174017</v>
      </c>
      <c r="AE186" s="70" t="n">
        <f aca="false">IF(LinhrsIn!AE187&gt;4,(EPCHrsIn!AE187+MH)/LinhrsIn!AE187,0)</f>
        <v>0.956463861443199</v>
      </c>
      <c r="AF186" s="70"/>
      <c r="AG186" s="70"/>
      <c r="AH186" s="70"/>
      <c r="AI186" s="70"/>
      <c r="AJ186" s="70"/>
      <c r="AK186" s="70"/>
      <c r="AL186" s="70"/>
      <c r="AM186" s="70"/>
      <c r="AN186" s="70"/>
      <c r="AO186" s="70" t="n">
        <f aca="false">AVERAGE(Q186:AB186)</f>
        <v>0.878772859918398</v>
      </c>
      <c r="AP186" s="70" t="n">
        <f aca="false">AVERAGE(AC186:AN186)</f>
        <v>0.976718233076706</v>
      </c>
      <c r="AQ186" s="70" t="n">
        <f aca="false">AVERAGE(K186:M186)</f>
        <v>0.999180259262146</v>
      </c>
      <c r="AR186" s="70" t="n">
        <f aca="false">AVERAGE(N186:P186)</f>
        <v>0.996731943801519</v>
      </c>
      <c r="AS186" s="70" t="n">
        <f aca="false">AVERAGE(Q186:S186)</f>
        <v>0.953785968442646</v>
      </c>
      <c r="AT186" s="70" t="n">
        <f aca="false">AVERAGE(T186:V186)</f>
        <v>0.562179533914798</v>
      </c>
      <c r="AU186" s="70" t="n">
        <f aca="false">AVERAGE(W186:Y186)</f>
        <v>1.00171451711437</v>
      </c>
      <c r="AV186" s="70" t="n">
        <f aca="false">AVERAGE(Z186:AB186)</f>
        <v>0.997411420201782</v>
      </c>
      <c r="AW186" s="70" t="n">
        <f aca="false">AVERAGE(AC186:AE186)</f>
        <v>0.976718233076706</v>
      </c>
    </row>
    <row r="187" customFormat="false" ht="12.75" hidden="true" customHeight="false" outlineLevel="0" collapsed="false">
      <c r="A187" s="69" t="s">
        <v>12</v>
      </c>
      <c r="B187" s="69" t="n">
        <v>1</v>
      </c>
      <c r="C187" s="69" t="n">
        <v>178</v>
      </c>
      <c r="D187" s="70" t="n">
        <v>0.936501750718887</v>
      </c>
      <c r="E187" s="70" t="n">
        <v>0.993055555555556</v>
      </c>
      <c r="F187" s="70" t="n">
        <v>0.978448275862069</v>
      </c>
      <c r="G187" s="70" t="n">
        <v>1.00354729098988</v>
      </c>
      <c r="H187" s="70" t="n">
        <f aca="false">(EPCHrsIn!H188+MH)/LinhrsIn!H188</f>
        <v>0.882468168462292</v>
      </c>
      <c r="I187" s="70" t="n">
        <f aca="false">(EPCHrsIn!I188+MH)/LinhrsIn!I188</f>
        <v>0.983463296585104</v>
      </c>
      <c r="J187" s="70" t="n">
        <f aca="false">(EPCHrsIn!J188+MH)/LinhrsIn!J188</f>
        <v>0.964022780941798</v>
      </c>
      <c r="K187" s="70" t="n">
        <f aca="false">(EPCHrsIn!K188+MH)/LinhrsIn!K188</f>
        <v>0.936014128515147</v>
      </c>
      <c r="L187" s="70" t="n">
        <f aca="false">(EPCHrsIn!L188+MH)/LinhrsIn!L188</f>
        <v>0.148551574962823</v>
      </c>
      <c r="M187" s="70" t="n">
        <f aca="false">(EPCHrsIn!M188+MH)/LinhrsIn!M188</f>
        <v>0.997637904682507</v>
      </c>
      <c r="N187" s="70" t="n">
        <f aca="false">(EPCHrsIn!N188+MH)/LinhrsIn!N188</f>
        <v>0.977105478331971</v>
      </c>
      <c r="O187" s="70" t="n">
        <f aca="false">(EPCHrsIn!O188+MH)/LinhrsIn!O188</f>
        <v>1.00555555555556</v>
      </c>
      <c r="P187" s="70" t="n">
        <f aca="false">(EPCHrsIn!P188+MH)/LinhrsIn!P188</f>
        <v>0.946837146702557</v>
      </c>
      <c r="Q187" s="70" t="n">
        <f aca="false">(EPCHrsIn!Q188+MH)/LinhrsIn!Q188</f>
        <v>0.554104979811575</v>
      </c>
      <c r="R187" s="70" t="n">
        <f aca="false">(EPCHrsIn!R188+MH)/LinhrsIn!R188</f>
        <v>0.00614533722538024</v>
      </c>
      <c r="S187" s="70" t="n">
        <f aca="false">(EPCHrsIn!S188+MH)/LinhrsIn!S188</f>
        <v>0.00551668460710441</v>
      </c>
      <c r="T187" s="70" t="n">
        <f aca="false">(EPCHrsIn!T188+MH)/LinhrsIn!T188</f>
        <v>0.00560616678346181</v>
      </c>
      <c r="U187" s="70" t="n">
        <f aca="false">(EPCHrsIn!U188+MH)/LinhrsIn!U188</f>
        <v>0.560515021459228</v>
      </c>
      <c r="V187" s="70" t="n">
        <f aca="false">(EPCHrsIn!V188+MH)/LinhrsIn!V188</f>
        <v>0.953458582408198</v>
      </c>
      <c r="W187" s="70" t="n">
        <v>0.996236559139785</v>
      </c>
      <c r="X187" s="70" t="n">
        <f aca="false">(EPCHrsIn!X188+MH)/LinhrsIn!X188</f>
        <v>1.00188781014024</v>
      </c>
      <c r="Y187" s="70" t="n">
        <f aca="false">IF(LinhrsIn!Y188&gt;4,(EPCHrsIn!Y188+MH)/LinhrsIn!Y188,0)</f>
        <v>0.993417286777333</v>
      </c>
      <c r="Z187" s="70" t="n">
        <f aca="false">IF(LinhrsIn!Z188&gt;4,(EPCHrsIn!Z188+MH)/LinhrsIn!Z188,0)</f>
        <v>0.987955068344837</v>
      </c>
      <c r="AA187" s="70" t="n">
        <f aca="false">IF(LinhrsIn!AA188&gt;4,(EPCHrsIn!AA188+MH)/LinhrsIn!AA188,0)</f>
        <v>1.00541666666667</v>
      </c>
      <c r="AB187" s="70" t="n">
        <f aca="false">IF(LinhrsIn!AB188&gt;4,(EPCHrsIn!AB188+MH)/LinhrsIn!AB188,0)</f>
        <v>0.998788368336026</v>
      </c>
      <c r="AC187" s="70" t="n">
        <f aca="false">IF(LinhrsIn!AC188&gt;4,(EPCHrsIn!AC188+MH)/LinhrsIn!AC188,0)</f>
        <v>0.986424731182796</v>
      </c>
      <c r="AD187" s="70" t="n">
        <f aca="false">IF(LinhrsIn!AD188&gt;4,(EPCHrsIn!AD188+MH)/LinhrsIn!AD188,0)</f>
        <v>0.952175208581645</v>
      </c>
      <c r="AE187" s="70" t="n">
        <f aca="false">IF(LinhrsIn!AE188&gt;4,(EPCHrsIn!AE188+MH)/LinhrsIn!AE188,0)</f>
        <v>0.923982626050074</v>
      </c>
      <c r="AF187" s="70"/>
      <c r="AG187" s="70"/>
      <c r="AH187" s="70"/>
      <c r="AI187" s="70"/>
      <c r="AJ187" s="70"/>
      <c r="AK187" s="70"/>
      <c r="AL187" s="70"/>
      <c r="AM187" s="70"/>
      <c r="AN187" s="70"/>
      <c r="AO187" s="70" t="n">
        <f aca="false">AVERAGE(Q187:AB187)</f>
        <v>0.672420710974986</v>
      </c>
      <c r="AP187" s="70" t="n">
        <f aca="false">AVERAGE(AC187:AN187)</f>
        <v>0.954194188604838</v>
      </c>
      <c r="AQ187" s="70" t="n">
        <f aca="false">AVERAGE(K187:M187)</f>
        <v>0.694067869386826</v>
      </c>
      <c r="AR187" s="70" t="n">
        <f aca="false">AVERAGE(N187:P187)</f>
        <v>0.976499393530028</v>
      </c>
      <c r="AS187" s="70" t="n">
        <f aca="false">AVERAGE(Q187:S187)</f>
        <v>0.18858900054802</v>
      </c>
      <c r="AT187" s="70" t="n">
        <f aca="false">AVERAGE(T187:V187)</f>
        <v>0.506526590216962</v>
      </c>
      <c r="AU187" s="70" t="n">
        <f aca="false">AVERAGE(W187:Y187)</f>
        <v>0.997180552019118</v>
      </c>
      <c r="AV187" s="70" t="n">
        <f aca="false">AVERAGE(Z187:AB187)</f>
        <v>0.997386701115843</v>
      </c>
      <c r="AW187" s="70" t="n">
        <f aca="false">AVERAGE(AC187:AE187)</f>
        <v>0.954194188604838</v>
      </c>
    </row>
    <row r="188" customFormat="false" ht="12.75" hidden="true" customHeight="false" outlineLevel="0" collapsed="false">
      <c r="A188" s="69" t="s">
        <v>12</v>
      </c>
      <c r="B188" s="69" t="n">
        <v>1</v>
      </c>
      <c r="C188" s="69" t="n">
        <v>179</v>
      </c>
      <c r="D188" s="70" t="n">
        <v>0.946823020920057</v>
      </c>
      <c r="E188" s="70" t="n">
        <v>1.00134408602151</v>
      </c>
      <c r="F188" s="70" t="n">
        <v>1</v>
      </c>
      <c r="G188" s="70" t="n">
        <v>0.99881756967004</v>
      </c>
      <c r="H188" s="70" t="n">
        <f aca="false">(EPCHrsIn!H189+MH)/LinhrsIn!H189</f>
        <v>0.848209289311696</v>
      </c>
      <c r="I188" s="70" t="n">
        <f aca="false">(EPCHrsIn!I189+MH)/LinhrsIn!I189</f>
        <v>1.00336111858026</v>
      </c>
      <c r="J188" s="70" t="n">
        <f aca="false">(EPCHrsIn!J189+MH)/LinhrsIn!J189</f>
        <v>1.00291707181553</v>
      </c>
      <c r="K188" s="70" t="n">
        <f aca="false">(EPCHrsIn!K189+MH)/LinhrsIn!K189</f>
        <v>1.00258117103654</v>
      </c>
      <c r="L188" s="70" t="n">
        <f aca="false">(EPCHrsIn!L189+MH)/LinhrsIn!L189</f>
        <v>0.98797820495465</v>
      </c>
      <c r="M188" s="70" t="n">
        <f aca="false">(EPCHrsIn!M189+MH)/LinhrsIn!M189</f>
        <v>0.999027372516326</v>
      </c>
      <c r="N188" s="70" t="n">
        <f aca="false">(EPCHrsIn!N189+MH)/LinhrsIn!N189</f>
        <v>0.999593109995931</v>
      </c>
      <c r="O188" s="70" t="n">
        <f aca="false">(EPCHrsIn!O189+MH)/LinhrsIn!O189</f>
        <v>1.00555555555556</v>
      </c>
      <c r="P188" s="70" t="n">
        <f aca="false">(EPCHrsIn!P189+MH)/LinhrsIn!P189</f>
        <v>0.981040742234772</v>
      </c>
      <c r="Q188" s="70" t="n">
        <f aca="false">(EPCHrsIn!Q189+MH)/LinhrsIn!Q189</f>
        <v>1.00255685641233</v>
      </c>
      <c r="R188" s="70" t="n">
        <f aca="false">(EPCHrsIn!R189+MH)/LinhrsIn!R189</f>
        <v>1.00328064419922</v>
      </c>
      <c r="S188" s="70" t="n">
        <f aca="false">(EPCHrsIn!S189+MH)/LinhrsIn!S189</f>
        <v>1.00470873133324</v>
      </c>
      <c r="T188" s="70" t="n">
        <f aca="false">(EPCHrsIn!T189+MH)/LinhrsIn!T189</f>
        <v>0.987206230009734</v>
      </c>
      <c r="U188" s="70" t="n">
        <f aca="false">(EPCHrsIn!U189+MH)/LinhrsIn!U189</f>
        <v>1.00228863758751</v>
      </c>
      <c r="V188" s="70" t="n">
        <f aca="false">(EPCHrsIn!V189+MH)/LinhrsIn!V189</f>
        <v>0.971923452996229</v>
      </c>
      <c r="W188" s="70" t="n">
        <v>0.988575268817204</v>
      </c>
      <c r="X188" s="70" t="n">
        <f aca="false">(EPCHrsIn!X189+MH)/LinhrsIn!X189</f>
        <v>1.00229234088457</v>
      </c>
      <c r="Y188" s="70" t="n">
        <f aca="false">IF(LinhrsIn!Y189&gt;4,(EPCHrsIn!Y189+MH)/LinhrsIn!Y189,0)</f>
        <v>0.978474957794035</v>
      </c>
      <c r="Z188" s="70" t="n">
        <f aca="false">IF(LinhrsIn!Z189&gt;4,(EPCHrsIn!Z189+MH)/LinhrsIn!Z189,0)</f>
        <v>0.985781990521327</v>
      </c>
      <c r="AA188" s="70" t="n">
        <f aca="false">IF(LinhrsIn!AA189&gt;4,(EPCHrsIn!AA189+MH)/LinhrsIn!AA189,0)</f>
        <v>0.963328240033338</v>
      </c>
      <c r="AB188" s="70" t="n">
        <f aca="false">IF(LinhrsIn!AB189&gt;4,(EPCHrsIn!AB189+MH)/LinhrsIn!AB189,0)</f>
        <v>0.973383519290227</v>
      </c>
      <c r="AC188" s="70" t="n">
        <f aca="false">IF(LinhrsIn!AC189&gt;4,(EPCHrsIn!AC189+MH)/LinhrsIn!AC189,0)</f>
        <v>1.00537634408602</v>
      </c>
      <c r="AD188" s="70" t="n">
        <f aca="false">IF(LinhrsIn!AD189&gt;4,(EPCHrsIn!AD189+MH)/LinhrsIn!AD189,0)</f>
        <v>0.992997616209773</v>
      </c>
      <c r="AE188" s="70" t="n">
        <f aca="false">IF(LinhrsIn!AE189&gt;4,(EPCHrsIn!AE189+MH)/LinhrsIn!AE189,0)</f>
        <v>0.957796849068275</v>
      </c>
      <c r="AF188" s="70"/>
      <c r="AG188" s="70"/>
      <c r="AH188" s="70"/>
      <c r="AI188" s="70"/>
      <c r="AJ188" s="70"/>
      <c r="AK188" s="70"/>
      <c r="AL188" s="70"/>
      <c r="AM188" s="70"/>
      <c r="AN188" s="70"/>
      <c r="AO188" s="70" t="n">
        <f aca="false">AVERAGE(Q188:AB188)</f>
        <v>0.988650072489914</v>
      </c>
      <c r="AP188" s="70" t="n">
        <f aca="false">AVERAGE(AC188:AN188)</f>
        <v>0.985390269788023</v>
      </c>
      <c r="AQ188" s="70" t="n">
        <f aca="false">AVERAGE(K188:M188)</f>
        <v>0.996528916169173</v>
      </c>
      <c r="AR188" s="70" t="n">
        <f aca="false">AVERAGE(N188:P188)</f>
        <v>0.995396469262086</v>
      </c>
      <c r="AS188" s="70" t="n">
        <f aca="false">AVERAGE(Q188:S188)</f>
        <v>1.00351541064826</v>
      </c>
      <c r="AT188" s="70" t="n">
        <f aca="false">AVERAGE(T188:V188)</f>
        <v>0.987139440197823</v>
      </c>
      <c r="AU188" s="70" t="n">
        <f aca="false">AVERAGE(W188:Y188)</f>
        <v>0.989780855831938</v>
      </c>
      <c r="AV188" s="70" t="n">
        <f aca="false">AVERAGE(Z188:AB188)</f>
        <v>0.974164583281631</v>
      </c>
      <c r="AW188" s="70" t="n">
        <f aca="false">AVERAGE(AC188:AE188)</f>
        <v>0.985390269788023</v>
      </c>
    </row>
    <row r="189" customFormat="false" ht="12.75" hidden="true" customHeight="false" outlineLevel="0" collapsed="false">
      <c r="A189" s="69" t="s">
        <v>12</v>
      </c>
      <c r="B189" s="69" t="n">
        <v>1</v>
      </c>
      <c r="C189" s="69" t="n">
        <v>180</v>
      </c>
      <c r="D189" s="70" t="n">
        <v>0.820499648675299</v>
      </c>
      <c r="E189" s="70" t="n">
        <v>0.971998207885305</v>
      </c>
      <c r="F189" s="70" t="n">
        <v>1.00239463601533</v>
      </c>
      <c r="G189" s="70" t="n">
        <v>1.00118243032996</v>
      </c>
      <c r="H189" s="70" t="n">
        <f aca="false">(EPCHrsIn!H190+MH)/LinhrsIn!H190</f>
        <v>0.717780211756115</v>
      </c>
      <c r="I189" s="70" t="n">
        <f aca="false">(EPCHrsIn!I190+MH)/LinhrsIn!I190</f>
        <v>0.982253293896209</v>
      </c>
      <c r="J189" s="70" t="n">
        <f aca="false">(EPCHrsIn!J190+MH)/LinhrsIn!J190</f>
        <v>0.987637171829421</v>
      </c>
      <c r="K189" s="70" t="n">
        <f aca="false">(EPCHrsIn!K190+MH)/LinhrsIn!K190</f>
        <v>0.990354571389757</v>
      </c>
      <c r="L189" s="70" t="n">
        <f aca="false">(EPCHrsIn!L190+MH)/LinhrsIn!L190</f>
        <v>0.973121645313554</v>
      </c>
      <c r="M189" s="70" t="n">
        <f aca="false">(EPCHrsIn!M190+MH)/LinhrsIn!M190</f>
        <v>1.00333518621456</v>
      </c>
      <c r="N189" s="70" t="n">
        <f aca="false">(EPCHrsIn!N190+MH)/LinhrsIn!N190</f>
        <v>0.998378816536071</v>
      </c>
      <c r="O189" s="70" t="n">
        <f aca="false">(EPCHrsIn!O190+MH)/LinhrsIn!O190</f>
        <v>1.00277777777778</v>
      </c>
      <c r="P189" s="70" t="n">
        <f aca="false">(EPCHrsIn!P190+MH)/LinhrsIn!P190</f>
        <v>0.921204786876429</v>
      </c>
      <c r="Q189" s="70" t="n">
        <f aca="false">(EPCHrsIn!Q190+MH)/LinhrsIn!Q190</f>
        <v>0.998654286098775</v>
      </c>
      <c r="R189" s="70" t="n">
        <f aca="false">(EPCHrsIn!R190+MH)/LinhrsIn!R190</f>
        <v>0.995672933452701</v>
      </c>
      <c r="S189" s="70" t="n">
        <f aca="false">(EPCHrsIn!S190+MH)/LinhrsIn!S190</f>
        <v>1.00255616843805</v>
      </c>
      <c r="T189" s="70" t="n">
        <f aca="false">(EPCHrsIn!T190+MH)/LinhrsIn!T190</f>
        <v>0.980482364422139</v>
      </c>
      <c r="U189" s="70" t="n">
        <f aca="false">(EPCHrsIn!U190+MH)/LinhrsIn!U190</f>
        <v>0.973475158206544</v>
      </c>
      <c r="V189" s="70" t="n">
        <f aca="false">(EPCHrsIn!V190+MH)/LinhrsIn!V190</f>
        <v>0.983812447669551</v>
      </c>
      <c r="W189" s="70" t="n">
        <v>0.976747311827957</v>
      </c>
      <c r="X189" s="70" t="n">
        <f aca="false">(EPCHrsIn!X190+MH)/LinhrsIn!X190</f>
        <v>1.00269687162891</v>
      </c>
      <c r="Y189" s="70" t="n">
        <f aca="false">IF(LinhrsIn!Y190&gt;4,(EPCHrsIn!Y190+MH)/LinhrsIn!Y190,0)</f>
        <v>0.97495779403489</v>
      </c>
      <c r="Z189" s="70" t="n">
        <f aca="false">IF(LinhrsIn!Z190&gt;4,(EPCHrsIn!Z190+MH)/LinhrsIn!Z190,0)</f>
        <v>0.955609690079849</v>
      </c>
      <c r="AA189" s="70" t="n">
        <f aca="false">IF(LinhrsIn!AA190&gt;4,(EPCHrsIn!AA190+MH)/LinhrsIn!AA190,0)</f>
        <v>1.01033663919542</v>
      </c>
      <c r="AB189" s="70" t="n">
        <f aca="false">IF(LinhrsIn!AB190&gt;4,(EPCHrsIn!AB190+MH)/LinhrsIn!AB190,0)</f>
        <v>1.0008064516129</v>
      </c>
      <c r="AC189" s="70" t="n">
        <f aca="false">IF(LinhrsIn!AC190&gt;4,(EPCHrsIn!AC190+MH)/LinhrsIn!AC190,0)</f>
        <v>1.00309139784946</v>
      </c>
      <c r="AD189" s="70" t="n">
        <f aca="false">IF(LinhrsIn!AD190&gt;4,(EPCHrsIn!AD190+MH)/LinhrsIn!AD190,0)</f>
        <v>0.937083080654942</v>
      </c>
      <c r="AE189" s="70" t="n">
        <f aca="false">IF(LinhrsIn!AE190&gt;4,(EPCHrsIn!AE190+MH)/LinhrsIn!AE190,0)</f>
        <v>0.963109870080528</v>
      </c>
      <c r="AF189" s="70"/>
      <c r="AG189" s="70"/>
      <c r="AH189" s="70"/>
      <c r="AI189" s="70"/>
      <c r="AJ189" s="70"/>
      <c r="AK189" s="70"/>
      <c r="AL189" s="70"/>
      <c r="AM189" s="70"/>
      <c r="AN189" s="70"/>
      <c r="AO189" s="70" t="n">
        <f aca="false">AVERAGE(Q189:AB189)</f>
        <v>0.987984009722307</v>
      </c>
      <c r="AP189" s="70" t="n">
        <f aca="false">AVERAGE(AC189:AN189)</f>
        <v>0.967761449528311</v>
      </c>
      <c r="AQ189" s="70" t="n">
        <f aca="false">AVERAGE(K189:M189)</f>
        <v>0.988937134305958</v>
      </c>
      <c r="AR189" s="70" t="n">
        <f aca="false">AVERAGE(N189:P189)</f>
        <v>0.974120460396759</v>
      </c>
      <c r="AS189" s="70" t="n">
        <f aca="false">AVERAGE(Q189:S189)</f>
        <v>0.998961129329841</v>
      </c>
      <c r="AT189" s="70" t="n">
        <f aca="false">AVERAGE(T189:V189)</f>
        <v>0.979256656766078</v>
      </c>
      <c r="AU189" s="70" t="n">
        <f aca="false">AVERAGE(W189:Y189)</f>
        <v>0.984800659163919</v>
      </c>
      <c r="AV189" s="70" t="n">
        <f aca="false">AVERAGE(Z189:AB189)</f>
        <v>0.98891759362939</v>
      </c>
      <c r="AW189" s="70" t="n">
        <f aca="false">AVERAGE(AC189:AE189)</f>
        <v>0.967761449528311</v>
      </c>
    </row>
    <row r="190" customFormat="false" ht="12.75" hidden="true" customHeight="false" outlineLevel="0" collapsed="false">
      <c r="A190" s="69" t="s">
        <v>12</v>
      </c>
      <c r="B190" s="69" t="n">
        <v>1</v>
      </c>
      <c r="C190" s="69" t="n">
        <v>181</v>
      </c>
      <c r="D190" s="70" t="n">
        <v>0.979133084158504</v>
      </c>
      <c r="E190" s="70" t="n">
        <v>0.991935483870968</v>
      </c>
      <c r="F190" s="70" t="n">
        <v>0.479166666666667</v>
      </c>
      <c r="G190" s="70" t="n">
        <v>0.839425961191392</v>
      </c>
      <c r="H190" s="70" t="n">
        <f aca="false">(EPCHrsIn!H191+MH)/LinhrsIn!H191</f>
        <v>0.931420573827852</v>
      </c>
      <c r="I190" s="70" t="n">
        <f aca="false">(EPCHrsIn!I191+MH)/LinhrsIn!I191</f>
        <v>1.00349556332347</v>
      </c>
      <c r="J190" s="70" t="n">
        <f aca="false">(EPCHrsIn!J191+MH)/LinhrsIn!J191</f>
        <v>1.00277777777778</v>
      </c>
      <c r="K190" s="70" t="n">
        <f aca="false">(EPCHrsIn!K191+MH)/LinhrsIn!K191</f>
        <v>1.00258117103654</v>
      </c>
      <c r="L190" s="70" t="n">
        <f aca="false">(EPCHrsIn!L191+MH)/LinhrsIn!L191</f>
        <v>1.00262944983819</v>
      </c>
      <c r="M190" s="70" t="n">
        <f aca="false">(EPCHrsIn!M191+MH)/LinhrsIn!M191</f>
        <v>1.0045852438516</v>
      </c>
      <c r="N190" s="70" t="n">
        <f aca="false">(EPCHrsIn!N191+MH)/LinhrsIn!N191</f>
        <v>0.998783619408028</v>
      </c>
      <c r="O190" s="70" t="n">
        <f aca="false">(EPCHrsIn!O191+MH)/LinhrsIn!O191</f>
        <v>1.00277777777778</v>
      </c>
      <c r="P190" s="70" t="n">
        <f aca="false">(EPCHrsIn!P191+MH)/LinhrsIn!P191</f>
        <v>1.00416834745193</v>
      </c>
      <c r="Q190" s="70" t="n">
        <f aca="false">(EPCHrsIn!Q191+MH)/LinhrsIn!Q191</f>
        <v>1.00309514197282</v>
      </c>
      <c r="R190" s="70" t="n">
        <f aca="false">(EPCHrsIn!R191+MH)/LinhrsIn!R191</f>
        <v>1.00238592305398</v>
      </c>
      <c r="S190" s="70" t="n">
        <f aca="false">(EPCHrsIn!S191+MH)/LinhrsIn!S191</f>
        <v>1.00511233687609</v>
      </c>
      <c r="T190" s="70" t="n">
        <f aca="false">(EPCHrsIn!T191+MH)/LinhrsIn!T191</f>
        <v>0.986790878754171</v>
      </c>
      <c r="U190" s="70" t="n">
        <f aca="false">(EPCHrsIn!U191+MH)/LinhrsIn!U191</f>
        <v>0.993266900080797</v>
      </c>
      <c r="V190" s="70" t="n">
        <f aca="false">(EPCHrsIn!V191+MH)/LinhrsIn!V191</f>
        <v>0.993457683741648</v>
      </c>
      <c r="W190" s="70" t="n">
        <v>0.997177419354839</v>
      </c>
      <c r="X190" s="70" t="n">
        <f aca="false">(EPCHrsIn!X191+MH)/LinhrsIn!X191</f>
        <v>1.00391046386192</v>
      </c>
      <c r="Y190" s="70" t="n">
        <f aca="false">IF(LinhrsIn!Y191&gt;4,(EPCHrsIn!Y191+MH)/LinhrsIn!Y191,0)</f>
        <v>0.999155999437333</v>
      </c>
      <c r="Z190" s="70" t="n">
        <f aca="false">IF(LinhrsIn!Z191&gt;4,(EPCHrsIn!Z191+MH)/LinhrsIn!Z191,0)</f>
        <v>0.984842333197997</v>
      </c>
      <c r="AA190" s="70" t="n">
        <f aca="false">IF(LinhrsIn!AA191&gt;4,(EPCHrsIn!AA191+MH)/LinhrsIn!AA191,0)</f>
        <v>1.00555555555556</v>
      </c>
      <c r="AB190" s="70" t="n">
        <f aca="false">IF(LinhrsIn!AB191&gt;4,(EPCHrsIn!AB191+MH)/LinhrsIn!AB191,0)</f>
        <v>1.00430107526882</v>
      </c>
      <c r="AC190" s="70" t="n">
        <f aca="false">IF(LinhrsIn!AC191&gt;4,(EPCHrsIn!AC191+MH)/LinhrsIn!AC191,0)</f>
        <v>1.00497311827957</v>
      </c>
      <c r="AD190" s="70" t="n">
        <f aca="false">IF(LinhrsIn!AD191&gt;4,(EPCHrsIn!AD191+MH)/LinhrsIn!AD191,0)</f>
        <v>0.996871275327771</v>
      </c>
      <c r="AE190" s="70" t="n">
        <f aca="false">IF(LinhrsIn!AE191&gt;4,(EPCHrsIn!AE191+MH)/LinhrsIn!AE191,0)</f>
        <v>0.967179750938497</v>
      </c>
      <c r="AF190" s="70"/>
      <c r="AG190" s="70"/>
      <c r="AH190" s="70"/>
      <c r="AI190" s="70"/>
      <c r="AJ190" s="70"/>
      <c r="AK190" s="70"/>
      <c r="AL190" s="70"/>
      <c r="AM190" s="70"/>
      <c r="AN190" s="70"/>
      <c r="AO190" s="70" t="n">
        <f aca="false">AVERAGE(Q190:AB190)</f>
        <v>0.998254309262998</v>
      </c>
      <c r="AP190" s="70" t="n">
        <f aca="false">AVERAGE(AC190:AN190)</f>
        <v>0.989674714848613</v>
      </c>
      <c r="AQ190" s="70" t="n">
        <f aca="false">AVERAGE(K190:M190)</f>
        <v>1.00326528824211</v>
      </c>
      <c r="AR190" s="70" t="n">
        <f aca="false">AVERAGE(N190:P190)</f>
        <v>1.00190991487925</v>
      </c>
      <c r="AS190" s="70" t="n">
        <f aca="false">AVERAGE(Q190:S190)</f>
        <v>1.00353113396763</v>
      </c>
      <c r="AT190" s="70" t="n">
        <f aca="false">AVERAGE(T190:V190)</f>
        <v>0.991171820858872</v>
      </c>
      <c r="AU190" s="70" t="n">
        <f aca="false">AVERAGE(W190:Y190)</f>
        <v>1.00008129421803</v>
      </c>
      <c r="AV190" s="70" t="n">
        <f aca="false">AVERAGE(Z190:AB190)</f>
        <v>0.998232988007457</v>
      </c>
      <c r="AW190" s="70" t="n">
        <f aca="false">AVERAGE(AC190:AE190)</f>
        <v>0.989674714848613</v>
      </c>
    </row>
    <row r="191" customFormat="false" ht="12.75" hidden="true" customHeight="false" outlineLevel="0" collapsed="false">
      <c r="A191" s="69" t="s">
        <v>12</v>
      </c>
      <c r="B191" s="69" t="n">
        <v>1</v>
      </c>
      <c r="C191" s="69" t="n">
        <v>182</v>
      </c>
      <c r="D191" s="70" t="n">
        <v>0.806139620569323</v>
      </c>
      <c r="E191" s="70" t="n">
        <v>0.991487455197133</v>
      </c>
      <c r="F191" s="70" t="n">
        <v>0.984434865900383</v>
      </c>
      <c r="G191" s="70" t="n">
        <v>0.988412182766389</v>
      </c>
      <c r="H191" s="70" t="n">
        <f aca="false">(EPCHrsIn!H192+MH)/LinhrsIn!H192</f>
        <v>0.873485488870104</v>
      </c>
      <c r="I191" s="70" t="n">
        <f aca="false">(EPCHrsIn!I192+MH)/LinhrsIn!I192</f>
        <v>0.995291268666756</v>
      </c>
      <c r="J191" s="70" t="n">
        <f aca="false">(EPCHrsIn!J192+MH)/LinhrsIn!J192</f>
        <v>0.91353540997346</v>
      </c>
      <c r="K191" s="70" t="n">
        <f aca="false">(EPCHrsIn!K192+MH)/LinhrsIn!K192</f>
        <v>0.932952536379709</v>
      </c>
      <c r="L191" s="70" t="n">
        <f aca="false">(EPCHrsIn!L192+MH)/LinhrsIn!L192</f>
        <v>0.996724221921516</v>
      </c>
      <c r="M191" s="70" t="n">
        <f aca="false">(EPCHrsIn!M192+MH)/LinhrsIn!M192</f>
        <v>0.992621467353474</v>
      </c>
      <c r="N191" s="70" t="n">
        <f aca="false">(EPCHrsIn!N192+MH)/LinhrsIn!N192</f>
        <v>0.976472188222494</v>
      </c>
      <c r="O191" s="70" t="n">
        <f aca="false">(EPCHrsIn!O192+MH)/LinhrsIn!O192</f>
        <v>0.864300626304802</v>
      </c>
      <c r="P191" s="70" t="n">
        <f aca="false">(EPCHrsIn!P192+MH)/LinhrsIn!P192</f>
        <v>0.655775178163238</v>
      </c>
      <c r="Q191" s="70" t="n">
        <f aca="false">(EPCHrsIn!Q192+MH)/LinhrsIn!Q192</f>
        <v>0.430030918134158</v>
      </c>
      <c r="R191" s="70" t="n">
        <f aca="false">(EPCHrsIn!R192+MH)/LinhrsIn!R192</f>
        <v>0.00596658711217184</v>
      </c>
      <c r="S191" s="70" t="n">
        <f aca="false">(EPCHrsIn!S192+MH)/LinhrsIn!S192</f>
        <v>0.494209534069486</v>
      </c>
      <c r="T191" s="70" t="n">
        <f aca="false">(EPCHrsIn!T192+MH)/LinhrsIn!T192</f>
        <v>0.993839260711285</v>
      </c>
      <c r="U191" s="70" t="n">
        <f aca="false">(EPCHrsIn!U192+MH)/LinhrsIn!U192</f>
        <v>1.00472016183412</v>
      </c>
      <c r="V191" s="70" t="n">
        <f aca="false">(EPCHrsIn!V192+MH)/LinhrsIn!V192</f>
        <v>0.97947500698129</v>
      </c>
      <c r="W191" s="70" t="n">
        <v>0.991397849462366</v>
      </c>
      <c r="X191" s="70" t="n">
        <f aca="false">(EPCHrsIn!X192+MH)/LinhrsIn!X192</f>
        <v>1.00403714170367</v>
      </c>
      <c r="Y191" s="70" t="n">
        <f aca="false">IF(LinhrsIn!Y192&gt;4,(EPCHrsIn!Y192+MH)/LinhrsIn!Y192,0)</f>
        <v>1.00404406637847</v>
      </c>
      <c r="Z191" s="70" t="n">
        <f aca="false">IF(LinhrsIn!Z192&gt;4,(EPCHrsIn!Z192+MH)/LinhrsIn!Z192,0)</f>
        <v>0.988841086313525</v>
      </c>
      <c r="AA191" s="70" t="n">
        <f aca="false">IF(LinhrsIn!AA192&gt;4,(EPCHrsIn!AA192+MH)/LinhrsIn!AA192,0)</f>
        <v>1.00555555555556</v>
      </c>
      <c r="AB191" s="70" t="n">
        <f aca="false">IF(LinhrsIn!AB192&gt;4,(EPCHrsIn!AB192+MH)/LinhrsIn!AB192,0)</f>
        <v>0.969840411144171</v>
      </c>
      <c r="AC191" s="70" t="n">
        <f aca="false">IF(LinhrsIn!AC192&gt;4,(EPCHrsIn!AC192+MH)/LinhrsIn!AC192,0)</f>
        <v>1.00470430107527</v>
      </c>
      <c r="AD191" s="70" t="n">
        <f aca="false">IF(LinhrsIn!AD192&gt;4,(EPCHrsIn!AD192+MH)/LinhrsIn!AD192,0)</f>
        <v>0.985846245530393</v>
      </c>
      <c r="AE191" s="70" t="n">
        <f aca="false">IF(LinhrsIn!AE192&gt;4,(EPCHrsIn!AE192+MH)/LinhrsIn!AE192,0)</f>
        <v>0.967715035207151</v>
      </c>
      <c r="AF191" s="70"/>
      <c r="AG191" s="70"/>
      <c r="AH191" s="70"/>
      <c r="AI191" s="70"/>
      <c r="AJ191" s="70"/>
      <c r="AK191" s="70"/>
      <c r="AL191" s="70"/>
      <c r="AM191" s="70"/>
      <c r="AN191" s="70"/>
      <c r="AO191" s="70" t="n">
        <f aca="false">AVERAGE(Q191:AB191)</f>
        <v>0.822663131616689</v>
      </c>
      <c r="AP191" s="70" t="n">
        <f aca="false">AVERAGE(AC191:AN191)</f>
        <v>0.986088527270938</v>
      </c>
      <c r="AQ191" s="70" t="n">
        <f aca="false">AVERAGE(K191:M191)</f>
        <v>0.974099408551566</v>
      </c>
      <c r="AR191" s="70" t="n">
        <f aca="false">AVERAGE(N191:P191)</f>
        <v>0.832182664230178</v>
      </c>
      <c r="AS191" s="70" t="n">
        <f aca="false">AVERAGE(Q191:S191)</f>
        <v>0.310069013105272</v>
      </c>
      <c r="AT191" s="70" t="n">
        <f aca="false">AVERAGE(T191:V191)</f>
        <v>0.992678143175565</v>
      </c>
      <c r="AU191" s="70" t="n">
        <f aca="false">AVERAGE(W191:Y191)</f>
        <v>0.999826352514836</v>
      </c>
      <c r="AV191" s="70" t="n">
        <f aca="false">AVERAGE(Z191:AB191)</f>
        <v>0.988079017671084</v>
      </c>
      <c r="AW191" s="70" t="n">
        <f aca="false">AVERAGE(AC191:AE191)</f>
        <v>0.986088527270938</v>
      </c>
    </row>
    <row r="192" customFormat="false" ht="12.75" hidden="true" customHeight="false" outlineLevel="0" collapsed="false">
      <c r="A192" s="69" t="s">
        <v>12</v>
      </c>
      <c r="B192" s="69" t="n">
        <v>1</v>
      </c>
      <c r="C192" s="69" t="n">
        <v>183</v>
      </c>
      <c r="D192" s="70" t="n">
        <v>0.854155964548681</v>
      </c>
      <c r="E192" s="70" t="n">
        <v>0.998879928315412</v>
      </c>
      <c r="F192" s="70" t="n">
        <v>0.977969348659004</v>
      </c>
      <c r="G192" s="70" t="n">
        <v>0.991486501624286</v>
      </c>
      <c r="H192" s="70" t="n">
        <f aca="false">(EPCHrsIn!H193+MH)/LinhrsIn!H193</f>
        <v>0.932523230879199</v>
      </c>
      <c r="I192" s="70" t="n">
        <f aca="false">(EPCHrsIn!I193+MH)/LinhrsIn!I193</f>
        <v>0.979564399031998</v>
      </c>
      <c r="J192" s="70" t="n">
        <f aca="false">(EPCHrsIn!J193+MH)/LinhrsIn!J193</f>
        <v>1.00208478109798</v>
      </c>
      <c r="K192" s="70" t="n">
        <f aca="false">(EPCHrsIn!K193+MH)/LinhrsIn!K193</f>
        <v>0.963708033165692</v>
      </c>
      <c r="L192" s="70" t="n">
        <f aca="false">(EPCHrsIn!L193+MH)/LinhrsIn!L193</f>
        <v>0.989952606635071</v>
      </c>
      <c r="M192" s="70" t="n">
        <f aca="false">(EPCHrsIn!M193+MH)/LinhrsIn!M193</f>
        <v>0.989699331848552</v>
      </c>
      <c r="N192" s="70" t="n">
        <f aca="false">(EPCHrsIn!N193+MH)/LinhrsIn!N193</f>
        <v>0.926330150068213</v>
      </c>
      <c r="O192" s="70" t="n">
        <f aca="false">(EPCHrsIn!O193+MH)/LinhrsIn!O193</f>
        <v>0.995128740431454</v>
      </c>
      <c r="P192" s="70" t="n">
        <f aca="false">(EPCHrsIn!P193+MH)/LinhrsIn!P193</f>
        <v>0.983602150537634</v>
      </c>
      <c r="Q192" s="70" t="n">
        <f aca="false">(EPCHrsIn!Q193+MH)/LinhrsIn!Q193</f>
        <v>1.00174754671327</v>
      </c>
      <c r="R192" s="70" t="n">
        <f aca="false">(EPCHrsIn!R193+MH)/LinhrsIn!R193</f>
        <v>1.00312825860271</v>
      </c>
      <c r="S192" s="70" t="n">
        <f aca="false">(EPCHrsIn!S193+MH)/LinhrsIn!S193</f>
        <v>1.00470873133324</v>
      </c>
      <c r="T192" s="70" t="n">
        <f aca="false">(EPCHrsIn!T193+MH)/LinhrsIn!T193</f>
        <v>0.990080770865807</v>
      </c>
      <c r="U192" s="70" t="n">
        <f aca="false">(EPCHrsIn!U193+MH)/LinhrsIn!U193</f>
        <v>0.997294738265927</v>
      </c>
      <c r="V192" s="70" t="n">
        <f aca="false">(EPCHrsIn!V193+MH)/LinhrsIn!V193</f>
        <v>1.0030743432085</v>
      </c>
      <c r="W192" s="70" t="n">
        <v>0.983198924731183</v>
      </c>
      <c r="X192" s="70" t="n">
        <f aca="false">(EPCHrsIn!X193+MH)/LinhrsIn!X193</f>
        <v>1.00497914143453</v>
      </c>
      <c r="Y192" s="70" t="n">
        <f aca="false">IF(LinhrsIn!Y193&gt;4,(EPCHrsIn!Y193+MH)/LinhrsIn!Y193,0)</f>
        <v>1.00348140927447</v>
      </c>
      <c r="Z192" s="70" t="n">
        <f aca="false">IF(LinhrsIn!Z193&gt;4,(EPCHrsIn!Z193+MH)/LinhrsIn!Z193,0)</f>
        <v>0.966119924710944</v>
      </c>
      <c r="AA192" s="70" t="n">
        <f aca="false">IF(LinhrsIn!AA193&gt;4,(EPCHrsIn!AA193+MH)/LinhrsIn!AA193,0)</f>
        <v>0.986803722739269</v>
      </c>
      <c r="AB192" s="70" t="n">
        <f aca="false">IF(LinhrsIn!AB193&gt;4,(EPCHrsIn!AB193+MH)/LinhrsIn!AB193,0)</f>
        <v>1.00470619873605</v>
      </c>
      <c r="AC192" s="70" t="n">
        <f aca="false">IF(LinhrsIn!AC193&gt;4,(EPCHrsIn!AC193+MH)/LinhrsIn!AC193,0)</f>
        <v>0.985786524531912</v>
      </c>
      <c r="AD192" s="70" t="n">
        <f aca="false">IF(LinhrsIn!AD193&gt;4,(EPCHrsIn!AD193+MH)/LinhrsIn!AD193,0)</f>
        <v>0.984801072865445</v>
      </c>
      <c r="AE192" s="70" t="n">
        <f aca="false">IF(LinhrsIn!AE193&gt;4,(EPCHrsIn!AE193+MH)/LinhrsIn!AE193,0)</f>
        <v>0.953968212062232</v>
      </c>
      <c r="AF192" s="70"/>
      <c r="AG192" s="70"/>
      <c r="AH192" s="70"/>
      <c r="AI192" s="70"/>
      <c r="AJ192" s="70"/>
      <c r="AK192" s="70"/>
      <c r="AL192" s="70"/>
      <c r="AM192" s="70"/>
      <c r="AN192" s="70"/>
      <c r="AO192" s="70" t="n">
        <f aca="false">AVERAGE(Q192:AB192)</f>
        <v>0.995776975884659</v>
      </c>
      <c r="AP192" s="70" t="n">
        <f aca="false">AVERAGE(AC192:AN192)</f>
        <v>0.97485193648653</v>
      </c>
      <c r="AQ192" s="70" t="n">
        <f aca="false">AVERAGE(K192:M192)</f>
        <v>0.981119990549772</v>
      </c>
      <c r="AR192" s="70" t="n">
        <f aca="false">AVERAGE(N192:P192)</f>
        <v>0.968353680345767</v>
      </c>
      <c r="AS192" s="70" t="n">
        <f aca="false">AVERAGE(Q192:S192)</f>
        <v>1.00319484554974</v>
      </c>
      <c r="AT192" s="70" t="n">
        <f aca="false">AVERAGE(T192:V192)</f>
        <v>0.996816617446743</v>
      </c>
      <c r="AU192" s="70" t="n">
        <f aca="false">AVERAGE(W192:Y192)</f>
        <v>0.997219825146729</v>
      </c>
      <c r="AV192" s="70" t="n">
        <f aca="false">AVERAGE(Z192:AB192)</f>
        <v>0.985876615395421</v>
      </c>
      <c r="AW192" s="70" t="n">
        <f aca="false">AVERAGE(AC192:AE192)</f>
        <v>0.97485193648653</v>
      </c>
    </row>
    <row r="193" customFormat="false" ht="12.75" hidden="true" customHeight="false" outlineLevel="0" collapsed="false">
      <c r="A193" s="69" t="s">
        <v>12</v>
      </c>
      <c r="B193" s="69" t="n">
        <v>1</v>
      </c>
      <c r="C193" s="69" t="n">
        <v>184</v>
      </c>
      <c r="D193" s="70" t="n">
        <v>0.986537473650648</v>
      </c>
      <c r="E193" s="70" t="n">
        <v>0.994623655913979</v>
      </c>
      <c r="F193" s="70" t="n">
        <v>0.953304597701149</v>
      </c>
      <c r="G193" s="70" t="n">
        <v>0.990067585228334</v>
      </c>
      <c r="H193" s="70" t="n">
        <f aca="false">(EPCHrsIn!H194+MH)/LinhrsIn!H194</f>
        <v>0.850362370328265</v>
      </c>
      <c r="I193" s="70" t="n">
        <f aca="false">(EPCHrsIn!I194+MH)/LinhrsIn!I194</f>
        <v>0.902860226659471</v>
      </c>
      <c r="J193" s="70" t="n">
        <f aca="false">(EPCHrsIn!J194+MH)/LinhrsIn!J194</f>
        <v>0.937848383500557</v>
      </c>
      <c r="K193" s="70" t="n">
        <f aca="false">(EPCHrsIn!K194+MH)/LinhrsIn!K194</f>
        <v>0.981912144702843</v>
      </c>
      <c r="L193" s="70" t="n">
        <f aca="false">(EPCHrsIn!L194+MH)/LinhrsIn!L194</f>
        <v>0.964782732447818</v>
      </c>
      <c r="M193" s="70" t="n">
        <f aca="false">(EPCHrsIn!M194+MH)/LinhrsIn!M194</f>
        <v>0.851123203571927</v>
      </c>
      <c r="N193" s="70" t="n">
        <f aca="false">(EPCHrsIn!N194+MH)/LinhrsIn!N194</f>
        <v>0.603511878412277</v>
      </c>
      <c r="O193" s="70" t="n">
        <f aca="false">(EPCHrsIn!O194+MH)/LinhrsIn!O194</f>
        <v>0.917982394858181</v>
      </c>
      <c r="P193" s="70" t="n">
        <f aca="false">(EPCHrsIn!P194+MH)/LinhrsIn!P194</f>
        <v>1.00244399185336</v>
      </c>
      <c r="Q193" s="70" t="n">
        <f aca="false">(EPCHrsIn!Q194+MH)/LinhrsIn!Q194</f>
        <v>0.92438105489774</v>
      </c>
      <c r="R193" s="70" t="n">
        <f aca="false">(EPCHrsIn!R194+MH)/LinhrsIn!R194</f>
        <v>0.593067068575735</v>
      </c>
      <c r="S193" s="70" t="n">
        <f aca="false">(EPCHrsIn!S194+MH)/LinhrsIn!S194</f>
        <v>0.936456650511578</v>
      </c>
      <c r="T193" s="70" t="n">
        <f aca="false">(EPCHrsIn!T194+MH)/LinhrsIn!T194</f>
        <v>0.92766983406609</v>
      </c>
      <c r="U193" s="70" t="n">
        <f aca="false">(EPCHrsIn!U194+MH)/LinhrsIn!U194</f>
        <v>0.966094826421721</v>
      </c>
      <c r="V193" s="70" t="n">
        <f aca="false">(EPCHrsIn!V194+MH)/LinhrsIn!V194</f>
        <v>0.922593265334637</v>
      </c>
      <c r="W193" s="70" t="n">
        <v>0.960618279569893</v>
      </c>
      <c r="X193" s="70" t="n">
        <f aca="false">(EPCHrsIn!X194+MH)/LinhrsIn!X194</f>
        <v>0.965415152738528</v>
      </c>
      <c r="Y193" s="70" t="n">
        <f aca="false">IF(LinhrsIn!Y194&gt;4,(EPCHrsIn!Y194+MH)/LinhrsIn!Y194,0)</f>
        <v>0.973262776772037</v>
      </c>
      <c r="Z193" s="70" t="n">
        <f aca="false">IF(LinhrsIn!Z194&gt;4,(EPCHrsIn!Z194+MH)/LinhrsIn!Z194,0)</f>
        <v>0.981030539486076</v>
      </c>
      <c r="AA193" s="70" t="n">
        <f aca="false">IF(LinhrsIn!AA194&gt;4,(EPCHrsIn!AA194+MH)/LinhrsIn!AA194,0)</f>
        <v>0.99708292818447</v>
      </c>
      <c r="AB193" s="70" t="n">
        <f aca="false">IF(LinhrsIn!AB194&gt;4,(EPCHrsIn!AB194+MH)/LinhrsIn!AB194,0)</f>
        <v>1.00470619873605</v>
      </c>
      <c r="AC193" s="70" t="n">
        <f aca="false">IF(LinhrsIn!AC194&gt;4,(EPCHrsIn!AC194+MH)/LinhrsIn!AC194,0)</f>
        <v>1.00456989247312</v>
      </c>
      <c r="AD193" s="70" t="n">
        <f aca="false">IF(LinhrsIn!AD194&gt;4,(EPCHrsIn!AD194+MH)/LinhrsIn!AD194,0)</f>
        <v>0.980780691299166</v>
      </c>
      <c r="AE193" s="70" t="n">
        <f aca="false">IF(LinhrsIn!AE194&gt;4,(EPCHrsIn!AE194+MH)/LinhrsIn!AE194,0)</f>
        <v>0.813128486004847</v>
      </c>
      <c r="AF193" s="70"/>
      <c r="AG193" s="70"/>
      <c r="AH193" s="70"/>
      <c r="AI193" s="70"/>
      <c r="AJ193" s="70"/>
      <c r="AK193" s="70"/>
      <c r="AL193" s="70"/>
      <c r="AM193" s="70"/>
      <c r="AN193" s="70"/>
      <c r="AO193" s="70" t="n">
        <f aca="false">AVERAGE(Q193:AB193)</f>
        <v>0.929364881274546</v>
      </c>
      <c r="AP193" s="70" t="n">
        <f aca="false">AVERAGE(AC193:AN193)</f>
        <v>0.932826356592377</v>
      </c>
      <c r="AQ193" s="70" t="n">
        <f aca="false">AVERAGE(K193:M193)</f>
        <v>0.932606026907529</v>
      </c>
      <c r="AR193" s="70" t="n">
        <f aca="false">AVERAGE(N193:P193)</f>
        <v>0.841312755041273</v>
      </c>
      <c r="AS193" s="70" t="n">
        <f aca="false">AVERAGE(Q193:S193)</f>
        <v>0.817968257995017</v>
      </c>
      <c r="AT193" s="70" t="n">
        <f aca="false">AVERAGE(T193:V193)</f>
        <v>0.938785975274149</v>
      </c>
      <c r="AU193" s="70" t="n">
        <f aca="false">AVERAGE(W193:Y193)</f>
        <v>0.966432069693486</v>
      </c>
      <c r="AV193" s="70" t="n">
        <f aca="false">AVERAGE(Z193:AB193)</f>
        <v>0.994273222135532</v>
      </c>
      <c r="AW193" s="70" t="n">
        <f aca="false">AVERAGE(AC193:AE193)</f>
        <v>0.932826356592377</v>
      </c>
    </row>
    <row r="194" customFormat="false" ht="12.75" hidden="true" customHeight="false" outlineLevel="0" collapsed="false">
      <c r="A194" s="69" t="s">
        <v>12</v>
      </c>
      <c r="B194" s="69" t="n">
        <v>1</v>
      </c>
      <c r="C194" s="69" t="n">
        <v>185</v>
      </c>
      <c r="D194" s="70" t="n">
        <v>0.627536771001246</v>
      </c>
      <c r="E194" s="70" t="n">
        <v>0.938172043010753</v>
      </c>
      <c r="F194" s="70" t="n">
        <v>0.979406130268199</v>
      </c>
      <c r="G194" s="70" t="n">
        <v>0.98273651718258</v>
      </c>
      <c r="H194" s="70" t="n">
        <f aca="false">(EPCHrsIn!H195+MH)/LinhrsIn!H195</f>
        <v>0.706929193487315</v>
      </c>
      <c r="I194" s="70" t="n">
        <f aca="false">(EPCHrsIn!I195+MH)/LinhrsIn!I195</f>
        <v>1.00161333691853</v>
      </c>
      <c r="J194" s="70" t="n">
        <f aca="false">(EPCHrsIn!J195+MH)/LinhrsIn!J195</f>
        <v>0.983789826718837</v>
      </c>
      <c r="K194" s="70" t="n">
        <f aca="false">(EPCHrsIn!K195+MH)/LinhrsIn!K195</f>
        <v>0.988174527660731</v>
      </c>
      <c r="L194" s="70" t="n">
        <f aca="false">(EPCHrsIn!L195+MH)/LinhrsIn!L195</f>
        <v>0.960218440677966</v>
      </c>
      <c r="M194" s="70" t="n">
        <f aca="false">(EPCHrsIn!M195+MH)/LinhrsIn!M195</f>
        <v>1.0053581500282</v>
      </c>
      <c r="N194" s="70" t="n">
        <f aca="false">(EPCHrsIn!N195+MH)/LinhrsIn!N195</f>
        <v>0.997003541269409</v>
      </c>
      <c r="O194" s="70" t="n">
        <f aca="false">(EPCHrsIn!O195+MH)/LinhrsIn!O195</f>
        <v>0.981210855949896</v>
      </c>
      <c r="P194" s="70" t="n">
        <f aca="false">(EPCHrsIn!P195+MH)/LinhrsIn!P195</f>
        <v>0.986691759645114</v>
      </c>
      <c r="Q194" s="70" t="n">
        <f aca="false">(EPCHrsIn!Q195+MH)/LinhrsIn!Q195</f>
        <v>1.00147869337277</v>
      </c>
      <c r="R194" s="70" t="n">
        <f aca="false">(EPCHrsIn!R195+MH)/LinhrsIn!R195</f>
        <v>0.681675861040704</v>
      </c>
      <c r="S194" s="70" t="n">
        <f aca="false">(EPCHrsIn!S195+MH)/LinhrsIn!S195</f>
        <v>0.917026443604965</v>
      </c>
      <c r="T194" s="70" t="n">
        <f aca="false">(EPCHrsIn!T195+MH)/LinhrsIn!T195</f>
        <v>0.989118303571429</v>
      </c>
      <c r="U194" s="70" t="n">
        <f aca="false">(EPCHrsIn!U195+MH)/LinhrsIn!U195</f>
        <v>0.998786898503842</v>
      </c>
      <c r="V194" s="70" t="n">
        <f aca="false">(EPCHrsIn!V195+MH)/LinhrsIn!V195</f>
        <v>1.00083635349875</v>
      </c>
      <c r="W194" s="70" t="n">
        <v>0.981317204301075</v>
      </c>
      <c r="X194" s="70" t="n">
        <f aca="false">(EPCHrsIn!X195+MH)/LinhrsIn!X195</f>
        <v>1.00177135849571</v>
      </c>
      <c r="Y194" s="70" t="n">
        <f aca="false">IF(LinhrsIn!Y195&gt;4,(EPCHrsIn!Y195+MH)/LinhrsIn!Y195,0)</f>
        <v>1.00362571468414</v>
      </c>
      <c r="Z194" s="70" t="n">
        <f aca="false">IF(LinhrsIn!Z195&gt;4,(EPCHrsIn!Z195+MH)/LinhrsIn!Z195,0)</f>
        <v>0.919064264587255</v>
      </c>
      <c r="AA194" s="70" t="n">
        <f aca="false">IF(LinhrsIn!AA195&gt;4,(EPCHrsIn!AA195+MH)/LinhrsIn!AA195,0)</f>
        <v>1.00555555555556</v>
      </c>
      <c r="AB194" s="70" t="n">
        <f aca="false">IF(LinhrsIn!AB195&gt;4,(EPCHrsIn!AB195+MH)/LinhrsIn!AB195,0)</f>
        <v>1.00389942180987</v>
      </c>
      <c r="AC194" s="70" t="n">
        <f aca="false">IF(LinhrsIn!AC195&gt;4,(EPCHrsIn!AC195+MH)/LinhrsIn!AC195,0)</f>
        <v>1.00537706681006</v>
      </c>
      <c r="AD194" s="70" t="n">
        <f aca="false">IF(LinhrsIn!AD195&gt;4,(EPCHrsIn!AD195+MH)/LinhrsIn!AD195,0)</f>
        <v>0.996107201676898</v>
      </c>
      <c r="AE194" s="70" t="n">
        <f aca="false">IF(LinhrsIn!AE195&gt;4,(EPCHrsIn!AE195+MH)/LinhrsIn!AE195,0)</f>
        <v>0.967659783048825</v>
      </c>
      <c r="AF194" s="70"/>
      <c r="AG194" s="70"/>
      <c r="AH194" s="70"/>
      <c r="AI194" s="70"/>
      <c r="AJ194" s="70"/>
      <c r="AK194" s="70"/>
      <c r="AL194" s="70"/>
      <c r="AM194" s="70"/>
      <c r="AN194" s="70"/>
      <c r="AO194" s="70" t="n">
        <f aca="false">AVERAGE(Q194:AB194)</f>
        <v>0.958679672752171</v>
      </c>
      <c r="AP194" s="70" t="n">
        <f aca="false">AVERAGE(AC194:AN194)</f>
        <v>0.989714683845259</v>
      </c>
      <c r="AQ194" s="70" t="n">
        <f aca="false">AVERAGE(K194:M194)</f>
        <v>0.984583706122299</v>
      </c>
      <c r="AR194" s="70" t="n">
        <f aca="false">AVERAGE(N194:P194)</f>
        <v>0.988302052288139</v>
      </c>
      <c r="AS194" s="70" t="n">
        <f aca="false">AVERAGE(Q194:S194)</f>
        <v>0.866726999339478</v>
      </c>
      <c r="AT194" s="70" t="n">
        <f aca="false">AVERAGE(T194:V194)</f>
        <v>0.996247185191339</v>
      </c>
      <c r="AU194" s="70" t="n">
        <f aca="false">AVERAGE(W194:Y194)</f>
        <v>0.995571425826976</v>
      </c>
      <c r="AV194" s="70" t="n">
        <f aca="false">AVERAGE(Z194:AB194)</f>
        <v>0.976173080650893</v>
      </c>
      <c r="AW194" s="70" t="n">
        <f aca="false">AVERAGE(AC194:AE194)</f>
        <v>0.989714683845259</v>
      </c>
    </row>
    <row r="195" customFormat="false" ht="12.75" hidden="true" customHeight="false" outlineLevel="0" collapsed="false">
      <c r="A195" s="69" t="s">
        <v>12</v>
      </c>
      <c r="B195" s="69" t="n">
        <v>1</v>
      </c>
      <c r="C195" s="69" t="n">
        <v>186</v>
      </c>
      <c r="D195" s="70" t="n">
        <v>0.976664954327789</v>
      </c>
      <c r="E195" s="70" t="n">
        <v>0.921370967741936</v>
      </c>
      <c r="F195" s="70" t="n">
        <v>0.960249042145594</v>
      </c>
      <c r="G195" s="70" t="n">
        <v>0.979189226192699</v>
      </c>
      <c r="H195" s="70" t="n">
        <f aca="false">(EPCHrsIn!H196+MH)/LinhrsIn!H196</f>
        <v>0.717611716109651</v>
      </c>
      <c r="I195" s="70" t="n">
        <f aca="false">(EPCHrsIn!I196+MH)/LinhrsIn!I196</f>
        <v>1.00309222909384</v>
      </c>
      <c r="J195" s="70" t="n">
        <f aca="false">(EPCHrsIn!J196+MH)/LinhrsIn!J196</f>
        <v>0.411112670127683</v>
      </c>
      <c r="K195" s="70" t="n">
        <f aca="false">(EPCHrsIn!K196+MH)/LinhrsIn!K196</f>
        <v>0.803889345384826</v>
      </c>
      <c r="L195" s="70" t="n">
        <f aca="false">(EPCHrsIn!L196+MH)/LinhrsIn!L196</f>
        <v>0.842343141762452</v>
      </c>
      <c r="M195" s="70" t="n">
        <f aca="false">(EPCHrsIn!M196+MH)/LinhrsIn!M196</f>
        <v>1.0043241735249</v>
      </c>
      <c r="N195" s="70" t="n">
        <f aca="false">(EPCHrsIn!N196+MH)/LinhrsIn!N196</f>
        <v>0.780481137233461</v>
      </c>
      <c r="O195" s="70" t="n">
        <f aca="false">(EPCHrsIn!O196+MH)/LinhrsIn!O196</f>
        <v>0.994428969359331</v>
      </c>
      <c r="P195" s="70" t="n">
        <f aca="false">(EPCHrsIn!P196+MH)/LinhrsIn!P196</f>
        <v>0.801451808038715</v>
      </c>
      <c r="Q195" s="70" t="n">
        <f aca="false">(EPCHrsIn!Q196+MH)/LinhrsIn!Q196</f>
        <v>0.22649630127774</v>
      </c>
      <c r="R195" s="70" t="n">
        <f aca="false">(EPCHrsIn!R196+MH)/LinhrsIn!R196</f>
        <v>0.00596747724899299</v>
      </c>
      <c r="S195" s="70" t="n">
        <f aca="false">(EPCHrsIn!S196+MH)/LinhrsIn!S196</f>
        <v>0.365432785972725</v>
      </c>
      <c r="T195" s="70" t="n">
        <f aca="false">(EPCHrsIn!T196+MH)/LinhrsIn!T196</f>
        <v>0.983956473214286</v>
      </c>
      <c r="U195" s="70" t="n">
        <f aca="false">(EPCHrsIn!U196+MH)/LinhrsIn!U196</f>
        <v>1.00389889755311</v>
      </c>
      <c r="V195" s="70" t="n">
        <f aca="false">(EPCHrsIn!V196+MH)/LinhrsIn!V196</f>
        <v>0.597464788732394</v>
      </c>
      <c r="W195" s="70" t="n">
        <v>0.660887096774194</v>
      </c>
      <c r="X195" s="70" t="n">
        <f aca="false">(EPCHrsIn!X196+MH)/LinhrsIn!X196</f>
        <v>0.916565738124075</v>
      </c>
      <c r="Y195" s="70" t="n">
        <f aca="false">IF(LinhrsIn!Y196&gt;4,(EPCHrsIn!Y196+MH)/LinhrsIn!Y196,0)</f>
        <v>0.974968535869109</v>
      </c>
      <c r="Z195" s="70" t="n">
        <f aca="false">IF(LinhrsIn!Z196&gt;4,(EPCHrsIn!Z196+MH)/LinhrsIn!Z196,0)</f>
        <v>0.996907770906158</v>
      </c>
      <c r="AA195" s="70" t="n">
        <f aca="false">IF(LinhrsIn!AA196&gt;4,(EPCHrsIn!AA196+MH)/LinhrsIn!AA196,0)</f>
        <v>0.998055555555556</v>
      </c>
      <c r="AB195" s="70" t="n">
        <f aca="false">IF(LinhrsIn!AB196&gt;4,(EPCHrsIn!AB196+MH)/LinhrsIn!AB196,0)</f>
        <v>0.933090516659922</v>
      </c>
      <c r="AC195" s="70" t="n">
        <f aca="false">IF(LinhrsIn!AC196&gt;4,(EPCHrsIn!AC196+MH)/LinhrsIn!AC196,0)</f>
        <v>1.0047049334588</v>
      </c>
      <c r="AD195" s="70" t="n">
        <f aca="false">IF(LinhrsIn!AD196&gt;4,(EPCHrsIn!AD196+MH)/LinhrsIn!AD196,0)</f>
        <v>0.956691143413757</v>
      </c>
      <c r="AE195" s="70" t="n">
        <f aca="false">IF(LinhrsIn!AE196&gt;4,(EPCHrsIn!AE196+MH)/LinhrsIn!AE196,0)</f>
        <v>0.876585974256223</v>
      </c>
      <c r="AF195" s="70"/>
      <c r="AG195" s="70"/>
      <c r="AH195" s="70"/>
      <c r="AI195" s="70"/>
      <c r="AJ195" s="70"/>
      <c r="AK195" s="70"/>
      <c r="AL195" s="70"/>
      <c r="AM195" s="70"/>
      <c r="AN195" s="70"/>
      <c r="AO195" s="70" t="n">
        <f aca="false">AVERAGE(Q195:AB195)</f>
        <v>0.721974328157355</v>
      </c>
      <c r="AP195" s="70" t="n">
        <f aca="false">AVERAGE(AC195:AN195)</f>
        <v>0.945994017042926</v>
      </c>
      <c r="AQ195" s="70" t="n">
        <f aca="false">AVERAGE(K195:M195)</f>
        <v>0.883518886890726</v>
      </c>
      <c r="AR195" s="70" t="n">
        <f aca="false">AVERAGE(N195:P195)</f>
        <v>0.858787304877169</v>
      </c>
      <c r="AS195" s="70" t="n">
        <f aca="false">AVERAGE(Q195:S195)</f>
        <v>0.199298854833153</v>
      </c>
      <c r="AT195" s="70" t="n">
        <f aca="false">AVERAGE(T195:V195)</f>
        <v>0.861773386499929</v>
      </c>
      <c r="AU195" s="70" t="n">
        <f aca="false">AVERAGE(W195:Y195)</f>
        <v>0.850807123589126</v>
      </c>
      <c r="AV195" s="70" t="n">
        <f aca="false">AVERAGE(Z195:AB195)</f>
        <v>0.976017947707212</v>
      </c>
      <c r="AW195" s="70" t="n">
        <f aca="false">AVERAGE(AC195:AE195)</f>
        <v>0.945994017042926</v>
      </c>
    </row>
    <row r="196" customFormat="false" ht="12.75" hidden="true" customHeight="false" outlineLevel="0" collapsed="false">
      <c r="A196" s="69" t="s">
        <v>12</v>
      </c>
      <c r="B196" s="69" t="n">
        <v>1</v>
      </c>
      <c r="C196" s="69" t="n">
        <v>187</v>
      </c>
      <c r="D196" s="70" t="n">
        <v>0.987883726285583</v>
      </c>
      <c r="E196" s="70" t="n">
        <v>0.999551971326165</v>
      </c>
      <c r="F196" s="70" t="n">
        <v>1.00431034482759</v>
      </c>
      <c r="G196" s="70" t="n">
        <v>0.988648668832381</v>
      </c>
      <c r="H196" s="70" t="n">
        <f aca="false">(EPCHrsIn!H197+MH)/LinhrsIn!H197</f>
        <v>0.856257919189075</v>
      </c>
      <c r="I196" s="70" t="n">
        <f aca="false">(EPCHrsIn!I197+MH)/LinhrsIn!I197</f>
        <v>1</v>
      </c>
      <c r="J196" s="70" t="n">
        <f aca="false">(EPCHrsIn!J197+MH)/LinhrsIn!J197</f>
        <v>1.00291707181553</v>
      </c>
      <c r="K196" s="70" t="n">
        <f aca="false">(EPCHrsIn!K197+MH)/LinhrsIn!K197</f>
        <v>1.00449775112444</v>
      </c>
      <c r="L196" s="70" t="n">
        <f aca="false">(EPCHrsIn!L197+MH)/LinhrsIn!L197</f>
        <v>1.00217475990802</v>
      </c>
      <c r="M196" s="70" t="n">
        <f aca="false">(EPCHrsIn!M197+MH)/LinhrsIn!M197</f>
        <v>1.00361915367483</v>
      </c>
      <c r="N196" s="70" t="n">
        <f aca="false">(EPCHrsIn!N197+MH)/LinhrsIn!N197</f>
        <v>1.00135869565217</v>
      </c>
      <c r="O196" s="70" t="n">
        <f aca="false">(EPCHrsIn!O197+MH)/LinhrsIn!O197</f>
        <v>1.00484795063905</v>
      </c>
      <c r="P196" s="70" t="n">
        <f aca="false">(EPCHrsIn!P197+MH)/LinhrsIn!P197</f>
        <v>1.00389837343729</v>
      </c>
      <c r="Q196" s="70" t="n">
        <f aca="false">(EPCHrsIn!Q197+MH)/LinhrsIn!Q197</f>
        <v>1.00282409897795</v>
      </c>
      <c r="R196" s="70" t="n">
        <f aca="false">(EPCHrsIn!R197+MH)/LinhrsIn!R197</f>
        <v>1.00134128166915</v>
      </c>
      <c r="S196" s="70" t="n">
        <f aca="false">(EPCHrsIn!S197+MH)/LinhrsIn!S197</f>
        <v>1.00524687205704</v>
      </c>
      <c r="T196" s="70" t="n">
        <f aca="false">(EPCHrsIn!T197+MH)/LinhrsIn!T197</f>
        <v>0.9931640625</v>
      </c>
      <c r="U196" s="70" t="n">
        <f aca="false">(EPCHrsIn!U197+MH)/LinhrsIn!U197</f>
        <v>1.0025565123789</v>
      </c>
      <c r="V196" s="70" t="n">
        <f aca="false">(EPCHrsIn!V197+MH)/LinhrsIn!V197</f>
        <v>1.00292519849561</v>
      </c>
      <c r="W196" s="70" t="n">
        <v>0.969489247311828</v>
      </c>
      <c r="X196" s="70" t="n">
        <f aca="false">(EPCHrsIn!X197+MH)/LinhrsIn!X197</f>
        <v>0.995424572735836</v>
      </c>
      <c r="Y196" s="70" t="n">
        <f aca="false">IF(LinhrsIn!Y197&gt;4,(EPCHrsIn!Y197+MH)/LinhrsIn!Y197,0)</f>
        <v>1.00404406637847</v>
      </c>
      <c r="Z196" s="70" t="n">
        <f aca="false">IF(LinhrsIn!Z197&gt;4,(EPCHrsIn!Z197+MH)/LinhrsIn!Z197,0)</f>
        <v>0.979833288518419</v>
      </c>
      <c r="AA196" s="70" t="n">
        <f aca="false">IF(LinhrsIn!AA197&gt;4,(EPCHrsIn!AA197+MH)/LinhrsIn!AA197,0)</f>
        <v>1.00555555555556</v>
      </c>
      <c r="AB196" s="70" t="n">
        <f aca="false">IF(LinhrsIn!AB197&gt;4,(EPCHrsIn!AB197+MH)/LinhrsIn!AB197,0)</f>
        <v>1.00510958719914</v>
      </c>
      <c r="AC196" s="70" t="n">
        <f aca="false">IF(LinhrsIn!AC197&gt;4,(EPCHrsIn!AC197+MH)/LinhrsIn!AC197,0)</f>
        <v>1.00470430107527</v>
      </c>
      <c r="AD196" s="70" t="n">
        <f aca="false">IF(LinhrsIn!AD197&gt;4,(EPCHrsIn!AD197+MH)/LinhrsIn!AD197,0)</f>
        <v>0.987783075089392</v>
      </c>
      <c r="AE196" s="70" t="n">
        <f aca="false">IF(LinhrsIn!AE197&gt;4,(EPCHrsIn!AE197+MH)/LinhrsIn!AE197,0)</f>
        <v>0.964857255037567</v>
      </c>
      <c r="AF196" s="70"/>
      <c r="AG196" s="70"/>
      <c r="AH196" s="70"/>
      <c r="AI196" s="70"/>
      <c r="AJ196" s="70"/>
      <c r="AK196" s="70"/>
      <c r="AL196" s="70"/>
      <c r="AM196" s="70"/>
      <c r="AN196" s="70"/>
      <c r="AO196" s="70" t="n">
        <f aca="false">AVERAGE(Q196:AB196)</f>
        <v>0.997292861981492</v>
      </c>
      <c r="AP196" s="70" t="n">
        <f aca="false">AVERAGE(AC196:AN196)</f>
        <v>0.985781543734076</v>
      </c>
      <c r="AQ196" s="70" t="n">
        <f aca="false">AVERAGE(K196:M196)</f>
        <v>1.00343055490243</v>
      </c>
      <c r="AR196" s="70" t="n">
        <f aca="false">AVERAGE(N196:P196)</f>
        <v>1.0033683399095</v>
      </c>
      <c r="AS196" s="70" t="n">
        <f aca="false">AVERAGE(Q196:S196)</f>
        <v>1.00313741756805</v>
      </c>
      <c r="AT196" s="70" t="n">
        <f aca="false">AVERAGE(T196:V196)</f>
        <v>0.999548591124838</v>
      </c>
      <c r="AU196" s="70" t="n">
        <f aca="false">AVERAGE(W196:Y196)</f>
        <v>0.989652628808711</v>
      </c>
      <c r="AV196" s="70" t="n">
        <f aca="false">AVERAGE(Z196:AB196)</f>
        <v>0.996832810424371</v>
      </c>
      <c r="AW196" s="70" t="n">
        <f aca="false">AVERAGE(AC196:AE196)</f>
        <v>0.985781543734076</v>
      </c>
    </row>
    <row r="197" customFormat="false" ht="12.75" hidden="true" customHeight="false" outlineLevel="0" collapsed="false">
      <c r="A197" s="69" t="s">
        <v>12</v>
      </c>
      <c r="B197" s="69" t="n">
        <v>1</v>
      </c>
      <c r="C197" s="69" t="n">
        <v>188</v>
      </c>
      <c r="D197" s="70" t="n">
        <v>0.772258929256786</v>
      </c>
      <c r="E197" s="70" t="n">
        <v>0.752688172043011</v>
      </c>
      <c r="F197" s="70" t="n">
        <v>0.991858237547893</v>
      </c>
      <c r="G197" s="70" t="n">
        <v>0.948446037613731</v>
      </c>
      <c r="H197" s="70" t="n">
        <f aca="false">(EPCHrsIn!H198+MH)/LinhrsIn!H198</f>
        <v>0.993805434323525</v>
      </c>
      <c r="I197" s="70" t="n">
        <f aca="false">(EPCHrsIn!I198+MH)/LinhrsIn!I198</f>
        <v>0.970374360355508</v>
      </c>
      <c r="J197" s="70" t="n">
        <f aca="false">(EPCHrsIn!J198+MH)/LinhrsIn!J198</f>
        <v>1.00333518621456</v>
      </c>
      <c r="K197" s="70" t="n">
        <f aca="false">(EPCHrsIn!K198+MH)/LinhrsIn!K198</f>
        <v>0.993611526437407</v>
      </c>
      <c r="L197" s="70" t="n">
        <f aca="false">(EPCHrsIn!L198+MH)/LinhrsIn!L198</f>
        <v>1.00270263691684</v>
      </c>
      <c r="M197" s="70" t="n">
        <f aca="false">(EPCHrsIn!M198+MH)/LinhrsIn!M198</f>
        <v>1.00361915367483</v>
      </c>
      <c r="N197" s="70" t="n">
        <f aca="false">(EPCHrsIn!N198+MH)/LinhrsIn!N198</f>
        <v>1.00149884180406</v>
      </c>
      <c r="O197" s="70" t="n">
        <f aca="false">(EPCHrsIn!O198+MH)/LinhrsIn!O198</f>
        <v>1.00448304847296</v>
      </c>
      <c r="P197" s="70" t="n">
        <f aca="false">(EPCHrsIn!P198+MH)/LinhrsIn!P198</f>
        <v>0.910815173527038</v>
      </c>
      <c r="Q197" s="70" t="n">
        <f aca="false">(EPCHrsIn!Q198+MH)/LinhrsIn!Q198</f>
        <v>1.00188197338352</v>
      </c>
      <c r="R197" s="70" t="n">
        <f aca="false">(EPCHrsIn!R198+MH)/LinhrsIn!R198</f>
        <v>1.001936829559</v>
      </c>
      <c r="S197" s="70" t="n">
        <f aca="false">(EPCHrsIn!S198+MH)/LinhrsIn!S198</f>
        <v>0.904845458226481</v>
      </c>
      <c r="T197" s="70" t="n">
        <f aca="false">(EPCHrsIn!T198+MH)/LinhrsIn!T198</f>
        <v>0.971958705357143</v>
      </c>
      <c r="U197" s="70" t="n">
        <f aca="false">(EPCHrsIn!U198+MH)/LinhrsIn!U198</f>
        <v>0.993879216539717</v>
      </c>
      <c r="V197" s="70" t="n">
        <f aca="false">(EPCHrsIn!V198+MH)/LinhrsIn!V198</f>
        <v>0.972148355493352</v>
      </c>
      <c r="W197" s="70" t="n">
        <v>0.965322580645161</v>
      </c>
      <c r="X197" s="70" t="n">
        <f aca="false">(EPCHrsIn!X198+MH)/LinhrsIn!X198</f>
        <v>1.00080742834073</v>
      </c>
      <c r="Y197" s="70" t="n">
        <f aca="false">IF(LinhrsIn!Y198&gt;4,(EPCHrsIn!Y198+MH)/LinhrsIn!Y198,0)</f>
        <v>1.0033421529035</v>
      </c>
      <c r="Z197" s="70" t="n">
        <f aca="false">IF(LinhrsIn!Z198&gt;4,(EPCHrsIn!Z198+MH)/LinhrsIn!Z198,0)</f>
        <v>0.995159989244421</v>
      </c>
      <c r="AA197" s="70" t="n">
        <f aca="false">IF(LinhrsIn!AA198&gt;4,(EPCHrsIn!AA198+MH)/LinhrsIn!AA198,0)</f>
        <v>0.994027777777778</v>
      </c>
      <c r="AB197" s="70" t="n">
        <f aca="false">IF(LinhrsIn!AB198&gt;4,(EPCHrsIn!AB198+MH)/LinhrsIn!AB198,0)</f>
        <v>0.980634749865519</v>
      </c>
      <c r="AC197" s="70" t="n">
        <f aca="false">IF(LinhrsIn!AC198&gt;4,(EPCHrsIn!AC198+MH)/LinhrsIn!AC198,0)</f>
        <v>0.992741935483871</v>
      </c>
      <c r="AD197" s="70" t="n">
        <f aca="false">IF(LinhrsIn!AD198&gt;4,(EPCHrsIn!AD198+MH)/LinhrsIn!AD198,0)</f>
        <v>0.93397913561848</v>
      </c>
      <c r="AE197" s="70" t="n">
        <f aca="false">IF(LinhrsIn!AE198&gt;4,(EPCHrsIn!AE198+MH)/LinhrsIn!AE198,0)</f>
        <v>0.96582671115395</v>
      </c>
      <c r="AF197" s="70"/>
      <c r="AG197" s="70"/>
      <c r="AH197" s="70"/>
      <c r="AI197" s="70"/>
      <c r="AJ197" s="70"/>
      <c r="AK197" s="70"/>
      <c r="AL197" s="70"/>
      <c r="AM197" s="70"/>
      <c r="AN197" s="70"/>
      <c r="AO197" s="70" t="n">
        <f aca="false">AVERAGE(Q197:AB197)</f>
        <v>0.982162101444693</v>
      </c>
      <c r="AP197" s="70" t="n">
        <f aca="false">AVERAGE(AC197:AN197)</f>
        <v>0.964182594085434</v>
      </c>
      <c r="AQ197" s="70" t="n">
        <f aca="false">AVERAGE(K197:M197)</f>
        <v>0.999977772343025</v>
      </c>
      <c r="AR197" s="70" t="n">
        <f aca="false">AVERAGE(N197:P197)</f>
        <v>0.972265687934687</v>
      </c>
      <c r="AS197" s="70" t="n">
        <f aca="false">AVERAGE(Q197:S197)</f>
        <v>0.969554753723</v>
      </c>
      <c r="AT197" s="70" t="n">
        <f aca="false">AVERAGE(T197:V197)</f>
        <v>0.979328759130071</v>
      </c>
      <c r="AU197" s="70" t="n">
        <f aca="false">AVERAGE(W197:Y197)</f>
        <v>0.98982405396313</v>
      </c>
      <c r="AV197" s="70" t="n">
        <f aca="false">AVERAGE(Z197:AB197)</f>
        <v>0.989940838962573</v>
      </c>
      <c r="AW197" s="70" t="n">
        <f aca="false">AVERAGE(AC197:AE197)</f>
        <v>0.964182594085434</v>
      </c>
    </row>
    <row r="198" customFormat="false" ht="12.75" hidden="true" customHeight="false" outlineLevel="0" collapsed="false">
      <c r="A198" s="69" t="s">
        <v>12</v>
      </c>
      <c r="B198" s="69" t="n">
        <v>1</v>
      </c>
      <c r="C198" s="69" t="n">
        <v>189</v>
      </c>
      <c r="D198" s="70" t="n">
        <v>0.972626196422983</v>
      </c>
      <c r="E198" s="70" t="n">
        <v>0.952284946236559</v>
      </c>
      <c r="F198" s="70" t="n">
        <v>0.960009578544061</v>
      </c>
      <c r="G198" s="70" t="n">
        <v>0.902094768679288</v>
      </c>
      <c r="H198" s="70" t="n">
        <f aca="false">(EPCHrsIn!H199+MH)/LinhrsIn!H199</f>
        <v>0.667230205691744</v>
      </c>
      <c r="I198" s="70" t="n">
        <f aca="false">(EPCHrsIn!I199+MH)/LinhrsIn!I199</f>
        <v>0.906844876468206</v>
      </c>
      <c r="J198" s="70" t="n">
        <f aca="false">(EPCHrsIn!J199+MH)/LinhrsIn!J199</f>
        <v>0.875608061153579</v>
      </c>
      <c r="K198" s="70" t="n">
        <f aca="false">(EPCHrsIn!K199+MH)/LinhrsIn!K199</f>
        <v>0.974847042828008</v>
      </c>
      <c r="L198" s="70" t="n">
        <f aca="false">(EPCHrsIn!L199+MH)/LinhrsIn!L199</f>
        <v>0.97530099365167</v>
      </c>
      <c r="M198" s="70" t="n">
        <f aca="false">(EPCHrsIn!M199+MH)/LinhrsIn!M199</f>
        <v>1.00501113585746</v>
      </c>
      <c r="N198" s="70" t="n">
        <f aca="false">(EPCHrsIn!N199+MH)/LinhrsIn!N199</f>
        <v>0.97361979874898</v>
      </c>
      <c r="O198" s="70" t="n">
        <f aca="false">(EPCHrsIn!O199+MH)/LinhrsIn!O199</f>
        <v>0.953375086986778</v>
      </c>
      <c r="P198" s="70" t="n">
        <f aca="false">(EPCHrsIn!P199+MH)/LinhrsIn!P199</f>
        <v>1.0002688533405</v>
      </c>
      <c r="Q198" s="70" t="n">
        <f aca="false">(EPCHrsIn!Q199+MH)/LinhrsIn!Q199</f>
        <v>0.63340505648198</v>
      </c>
      <c r="R198" s="70" t="n">
        <f aca="false">(EPCHrsIn!R199+MH)/LinhrsIn!R199</f>
        <v>0.84441132637854</v>
      </c>
      <c r="S198" s="70" t="n">
        <f aca="false">(EPCHrsIn!S199+MH)/LinhrsIn!S199</f>
        <v>1.00511233687609</v>
      </c>
      <c r="T198" s="70" t="n">
        <f aca="false">(EPCHrsIn!T199+MH)/LinhrsIn!T199</f>
        <v>0.977117343379378</v>
      </c>
      <c r="U198" s="70" t="n">
        <f aca="false">(EPCHrsIn!U199+MH)/LinhrsIn!U199</f>
        <v>0.952040953792267</v>
      </c>
      <c r="V198" s="70" t="n">
        <f aca="false">(EPCHrsIn!V199+MH)/LinhrsIn!V199</f>
        <v>1.00083728718951</v>
      </c>
      <c r="W198" s="70" t="n">
        <v>0.990860215053764</v>
      </c>
      <c r="X198" s="70" t="n">
        <f aca="false">(EPCHrsIn!X199+MH)/LinhrsIn!X199</f>
        <v>1.0041717130938</v>
      </c>
      <c r="Y198" s="70" t="n">
        <f aca="false">IF(LinhrsIn!Y199&gt;4,(EPCHrsIn!Y199+MH)/LinhrsIn!Y199,0)</f>
        <v>1.00223744930779</v>
      </c>
      <c r="Z198" s="70" t="n">
        <f aca="false">IF(LinhrsIn!Z199&gt;4,(EPCHrsIn!Z199+MH)/LinhrsIn!Z199,0)</f>
        <v>0.976321808152832</v>
      </c>
      <c r="AA198" s="70" t="n">
        <f aca="false">IF(LinhrsIn!AA199&gt;4,(EPCHrsIn!AA199+MH)/LinhrsIn!AA199,0)</f>
        <v>1.00555555555556</v>
      </c>
      <c r="AB198" s="70" t="n">
        <f aca="false">IF(LinhrsIn!AB199&gt;4,(EPCHrsIn!AB199+MH)/LinhrsIn!AB199,0)</f>
        <v>0.996369015599785</v>
      </c>
      <c r="AC198" s="70" t="n">
        <f aca="false">IF(LinhrsIn!AC199&gt;4,(EPCHrsIn!AC199+MH)/LinhrsIn!AC199,0)</f>
        <v>1.00483936012905</v>
      </c>
      <c r="AD198" s="70" t="n">
        <f aca="false">IF(LinhrsIn!AD199&gt;4,(EPCHrsIn!AD199+MH)/LinhrsIn!AD199,0)</f>
        <v>0.985690863019824</v>
      </c>
      <c r="AE198" s="70" t="n">
        <f aca="false">IF(LinhrsIn!AE199&gt;4,(EPCHrsIn!AE199+MH)/LinhrsIn!AE199,0)</f>
        <v>0.965890645264972</v>
      </c>
      <c r="AF198" s="70"/>
      <c r="AG198" s="70"/>
      <c r="AH198" s="70"/>
      <c r="AI198" s="70"/>
      <c r="AJ198" s="70"/>
      <c r="AK198" s="70"/>
      <c r="AL198" s="70"/>
      <c r="AM198" s="70"/>
      <c r="AN198" s="70"/>
      <c r="AO198" s="70" t="n">
        <f aca="false">AVERAGE(Q198:AB198)</f>
        <v>0.94903667173844</v>
      </c>
      <c r="AP198" s="70" t="n">
        <f aca="false">AVERAGE(AC198:AN198)</f>
        <v>0.985473622804615</v>
      </c>
      <c r="AQ198" s="70" t="n">
        <f aca="false">AVERAGE(K198:M198)</f>
        <v>0.985053057445713</v>
      </c>
      <c r="AR198" s="70" t="n">
        <f aca="false">AVERAGE(N198:P198)</f>
        <v>0.975754579692087</v>
      </c>
      <c r="AS198" s="70" t="n">
        <f aca="false">AVERAGE(Q198:S198)</f>
        <v>0.827642906578871</v>
      </c>
      <c r="AT198" s="70" t="n">
        <f aca="false">AVERAGE(T198:V198)</f>
        <v>0.97666519478705</v>
      </c>
      <c r="AU198" s="70" t="n">
        <f aca="false">AVERAGE(W198:Y198)</f>
        <v>0.999089792485116</v>
      </c>
      <c r="AV198" s="70" t="n">
        <f aca="false">AVERAGE(Z198:AB198)</f>
        <v>0.992748793102724</v>
      </c>
      <c r="AW198" s="70" t="n">
        <f aca="false">AVERAGE(AC198:AE198)</f>
        <v>0.985473622804615</v>
      </c>
    </row>
    <row r="199" customFormat="false" ht="12.75" hidden="true" customHeight="false" outlineLevel="0" collapsed="false">
      <c r="A199" s="69" t="s">
        <v>12</v>
      </c>
      <c r="B199" s="69" t="n">
        <v>1</v>
      </c>
      <c r="C199" s="69" t="n">
        <v>190</v>
      </c>
      <c r="D199" s="70" t="n">
        <v>0.92057109453882</v>
      </c>
      <c r="E199" s="70" t="n">
        <v>0.973566308243728</v>
      </c>
      <c r="F199" s="70" t="n">
        <v>1.00167624521073</v>
      </c>
      <c r="G199" s="70" t="n">
        <v>0.992432445888254</v>
      </c>
      <c r="H199" s="70" t="n">
        <f aca="false">(EPCHrsIn!H200+MH)/LinhrsIn!H200</f>
        <v>0.700938506793669</v>
      </c>
      <c r="I199" s="70" t="n">
        <f aca="false">(EPCHrsIn!I200+MH)/LinhrsIn!I200</f>
        <v>0.994073275862069</v>
      </c>
      <c r="J199" s="70" t="n">
        <f aca="false">(EPCHrsIn!J200+MH)/LinhrsIn!J200</f>
        <v>0.923376442775692</v>
      </c>
      <c r="K199" s="70" t="n">
        <f aca="false">(EPCHrsIn!K200+MH)/LinhrsIn!K200</f>
        <v>0.979353436566151</v>
      </c>
      <c r="L199" s="70" t="n">
        <f aca="false">(EPCHrsIn!L200+MH)/LinhrsIn!L200</f>
        <v>0.967270288487463</v>
      </c>
      <c r="M199" s="70" t="n">
        <f aca="false">(EPCHrsIn!M200+MH)/LinhrsIn!M200</f>
        <v>0.993331480966935</v>
      </c>
      <c r="N199" s="70" t="n">
        <f aca="false">(EPCHrsIn!N200+MH)/LinhrsIn!N200</f>
        <v>0.972353337828726</v>
      </c>
      <c r="O199" s="70" t="n">
        <f aca="false">(EPCHrsIn!O200+MH)/LinhrsIn!O200</f>
        <v>0.995833333333333</v>
      </c>
      <c r="P199" s="70" t="n">
        <f aca="false">(EPCHrsIn!P200+MH)/LinhrsIn!P200</f>
        <v>0.940986691759645</v>
      </c>
      <c r="Q199" s="70" t="n">
        <f aca="false">(EPCHrsIn!Q200+MH)/LinhrsIn!Q200</f>
        <v>0.649280817314155</v>
      </c>
      <c r="R199" s="70" t="n">
        <f aca="false">(EPCHrsIn!R200+MH)/LinhrsIn!R200</f>
        <v>0.00950774421101058</v>
      </c>
      <c r="S199" s="70" t="n">
        <f aca="false">(EPCHrsIn!S200+MH)/LinhrsIn!S200</f>
        <v>0.718459674161842</v>
      </c>
      <c r="T199" s="70" t="n">
        <f aca="false">(EPCHrsIn!T200+MH)/LinhrsIn!T200</f>
        <v>0.930263157894737</v>
      </c>
      <c r="U199" s="70" t="n">
        <f aca="false">(EPCHrsIn!U200+MH)/LinhrsIn!U200</f>
        <v>0.476300108342362</v>
      </c>
      <c r="V199" s="70" t="n">
        <f aca="false">(EPCHrsIn!V200+MH)/LinhrsIn!V200</f>
        <v>0.987569832402235</v>
      </c>
      <c r="W199" s="70" t="n">
        <v>0.995967741935484</v>
      </c>
      <c r="X199" s="70" t="n">
        <f aca="false">(EPCHrsIn!X200+MH)/LinhrsIn!X200</f>
        <v>1.00283171521036</v>
      </c>
      <c r="Y199" s="70" t="n">
        <f aca="false">IF(LinhrsIn!Y200&gt;4,(EPCHrsIn!Y200+MH)/LinhrsIn!Y200,0)</f>
        <v>0.924451322453574</v>
      </c>
      <c r="Z199" s="70" t="n">
        <f aca="false">IF(LinhrsIn!Z200&gt;4,(EPCHrsIn!Z200+MH)/LinhrsIn!Z200,0)</f>
        <v>0.956015699012045</v>
      </c>
      <c r="AA199" s="70" t="n">
        <f aca="false">IF(LinhrsIn!AA200&gt;4,(EPCHrsIn!AA200+MH)/LinhrsIn!AA200,0)</f>
        <v>1.00541666666667</v>
      </c>
      <c r="AB199" s="70" t="n">
        <f aca="false">IF(LinhrsIn!AB200&gt;4,(EPCHrsIn!AB200+MH)/LinhrsIn!AB200,0)</f>
        <v>0.972980239279473</v>
      </c>
      <c r="AC199" s="70" t="n">
        <f aca="false">IF(LinhrsIn!AC200&gt;4,(EPCHrsIn!AC200+MH)/LinhrsIn!AC200,0)</f>
        <v>1.00524193548387</v>
      </c>
      <c r="AD199" s="70" t="n">
        <f aca="false">IF(LinhrsIn!AD200&gt;4,(EPCHrsIn!AD200+MH)/LinhrsIn!AD200,0)</f>
        <v>0.96707572583059</v>
      </c>
      <c r="AE199" s="70" t="n">
        <f aca="false">IF(LinhrsIn!AE200&gt;4,(EPCHrsIn!AE200+MH)/LinhrsIn!AE200,0)</f>
        <v>0.913907266048857</v>
      </c>
      <c r="AF199" s="70"/>
      <c r="AG199" s="70"/>
      <c r="AH199" s="70"/>
      <c r="AI199" s="70"/>
      <c r="AJ199" s="70"/>
      <c r="AK199" s="70"/>
      <c r="AL199" s="70"/>
      <c r="AM199" s="70"/>
      <c r="AN199" s="70"/>
      <c r="AO199" s="70" t="n">
        <f aca="false">AVERAGE(Q199:AB199)</f>
        <v>0.802420393240328</v>
      </c>
      <c r="AP199" s="70" t="n">
        <f aca="false">AVERAGE(AC199:AN199)</f>
        <v>0.962074975787772</v>
      </c>
      <c r="AQ199" s="70" t="n">
        <f aca="false">AVERAGE(K199:M199)</f>
        <v>0.979985068673516</v>
      </c>
      <c r="AR199" s="70" t="n">
        <f aca="false">AVERAGE(N199:P199)</f>
        <v>0.969724454307235</v>
      </c>
      <c r="AS199" s="70" t="n">
        <f aca="false">AVERAGE(Q199:S199)</f>
        <v>0.459082745229003</v>
      </c>
      <c r="AT199" s="70" t="n">
        <f aca="false">AVERAGE(T199:V199)</f>
        <v>0.798044366213111</v>
      </c>
      <c r="AU199" s="70" t="n">
        <f aca="false">AVERAGE(W199:Y199)</f>
        <v>0.974416926533138</v>
      </c>
      <c r="AV199" s="70" t="n">
        <f aca="false">AVERAGE(Z199:AB199)</f>
        <v>0.978137534986062</v>
      </c>
      <c r="AW199" s="70" t="n">
        <f aca="false">AVERAGE(AC199:AE199)</f>
        <v>0.962074975787772</v>
      </c>
    </row>
    <row r="200" customFormat="false" ht="12.75" hidden="true" customHeight="false" outlineLevel="0" collapsed="false">
      <c r="A200" s="69" t="s">
        <v>12</v>
      </c>
      <c r="B200" s="69" t="n">
        <v>1</v>
      </c>
      <c r="C200" s="69" t="n">
        <v>191</v>
      </c>
      <c r="D200" s="70" t="n">
        <v>0.947944898115837</v>
      </c>
      <c r="E200" s="70" t="n">
        <v>0.971102150537634</v>
      </c>
      <c r="F200" s="70" t="n">
        <v>0.976293103448276</v>
      </c>
      <c r="G200" s="70" t="n">
        <v>1.00378377705587</v>
      </c>
      <c r="H200" s="70" t="n">
        <f aca="false">(EPCHrsIn!H201+MH)/LinhrsIn!H201</f>
        <v>0.62145718949399</v>
      </c>
      <c r="I200" s="70" t="n">
        <f aca="false">(EPCHrsIn!I201+MH)/LinhrsIn!I201</f>
        <v>0.00537778972842162</v>
      </c>
      <c r="J200" s="70" t="n">
        <f aca="false">(EPCHrsIn!J201+MH)/LinhrsIn!J201</f>
        <v>0.6143772638618</v>
      </c>
      <c r="K200" s="70" t="n">
        <f aca="false">(EPCHrsIn!K201+MH)/LinhrsIn!K201</f>
        <v>0.995653355066558</v>
      </c>
      <c r="L200" s="70" t="n">
        <f aca="false">(EPCHrsIn!L201+MH)/LinhrsIn!L201</f>
        <v>0.987414936640604</v>
      </c>
      <c r="M200" s="70" t="n">
        <f aca="false">(EPCHrsIn!M201+MH)/LinhrsIn!M201</f>
        <v>0.96850613154961</v>
      </c>
      <c r="N200" s="70" t="n">
        <f aca="false">(EPCHrsIn!N201+MH)/LinhrsIn!N201</f>
        <v>1.00259527386969</v>
      </c>
      <c r="O200" s="70" t="n">
        <f aca="false">(EPCHrsIn!O201+MH)/LinhrsIn!O201</f>
        <v>0.991103697525716</v>
      </c>
      <c r="P200" s="70" t="n">
        <f aca="false">(EPCHrsIn!P201+MH)/LinhrsIn!P201</f>
        <v>0.958559046587216</v>
      </c>
      <c r="Q200" s="70" t="n">
        <f aca="false">(EPCHrsIn!Q201+MH)/LinhrsIn!Q201</f>
        <v>0.910941128261167</v>
      </c>
      <c r="R200" s="70" t="n">
        <f aca="false">(EPCHrsIn!R201+MH)/LinhrsIn!R201</f>
        <v>0.995206710605153</v>
      </c>
      <c r="S200" s="70" t="n">
        <f aca="false">(EPCHrsIn!S201+MH)/LinhrsIn!S201</f>
        <v>0.997531202852832</v>
      </c>
      <c r="T200" s="70" t="n">
        <f aca="false">(EPCHrsIn!T201+MH)/LinhrsIn!T201</f>
        <v>0.944203527030934</v>
      </c>
      <c r="U200" s="70" t="n">
        <f aca="false">(EPCHrsIn!U201+MH)/LinhrsIn!U201</f>
        <v>0.991081081081081</v>
      </c>
      <c r="V200" s="70" t="n">
        <f aca="false">(EPCHrsIn!V201+MH)/LinhrsIn!V201</f>
        <v>0.963825014021312</v>
      </c>
      <c r="W200" s="70" t="n">
        <v>0.966801075268817</v>
      </c>
      <c r="X200" s="70" t="n">
        <f aca="false">(EPCHrsIn!X201+MH)/LinhrsIn!X201</f>
        <v>1.00418015102481</v>
      </c>
      <c r="Y200" s="70" t="n">
        <f aca="false">IF(LinhrsIn!Y201&gt;4,(EPCHrsIn!Y201+MH)/LinhrsIn!Y201,0)</f>
        <v>1.00309466872978</v>
      </c>
      <c r="Z200" s="70" t="n">
        <f aca="false">IF(LinhrsIn!Z201&gt;4,(EPCHrsIn!Z201+MH)/LinhrsIn!Z201,0)</f>
        <v>1.00040611885745</v>
      </c>
      <c r="AA200" s="70" t="n">
        <f aca="false">IF(LinhrsIn!AA201&gt;4,(EPCHrsIn!AA201+MH)/LinhrsIn!AA201,0)</f>
        <v>0.99375</v>
      </c>
      <c r="AB200" s="70" t="n">
        <f aca="false">IF(LinhrsIn!AB201&gt;4,(EPCHrsIn!AB201+MH)/LinhrsIn!AB201,0)</f>
        <v>1.00483936012905</v>
      </c>
      <c r="AC200" s="70" t="n">
        <f aca="false">IF(LinhrsIn!AC201&gt;4,(EPCHrsIn!AC201+MH)/LinhrsIn!AC201,0)</f>
        <v>1.00470430107527</v>
      </c>
      <c r="AD200" s="70" t="n">
        <f aca="false">IF(LinhrsIn!AD201&gt;4,(EPCHrsIn!AD201+MH)/LinhrsIn!AD201,0)</f>
        <v>0.995082700044703</v>
      </c>
      <c r="AE200" s="70" t="n">
        <f aca="false">IF(LinhrsIn!AE201&gt;4,(EPCHrsIn!AE201+MH)/LinhrsIn!AE201,0)</f>
        <v>0.961196295594992</v>
      </c>
      <c r="AF200" s="70"/>
      <c r="AG200" s="70"/>
      <c r="AH200" s="70"/>
      <c r="AI200" s="70"/>
      <c r="AJ200" s="70"/>
      <c r="AK200" s="70"/>
      <c r="AL200" s="70"/>
      <c r="AM200" s="70"/>
      <c r="AN200" s="70"/>
      <c r="AO200" s="70" t="n">
        <f aca="false">AVERAGE(Q200:AB200)</f>
        <v>0.981321669821866</v>
      </c>
      <c r="AP200" s="70" t="n">
        <f aca="false">AVERAGE(AC200:AN200)</f>
        <v>0.986994432238321</v>
      </c>
      <c r="AQ200" s="70" t="n">
        <f aca="false">AVERAGE(K200:M200)</f>
        <v>0.983858141085591</v>
      </c>
      <c r="AR200" s="70" t="n">
        <f aca="false">AVERAGE(N200:P200)</f>
        <v>0.984086005994207</v>
      </c>
      <c r="AS200" s="70" t="n">
        <f aca="false">AVERAGE(Q200:S200)</f>
        <v>0.967893013906384</v>
      </c>
      <c r="AT200" s="70" t="n">
        <f aca="false">AVERAGE(T200:V200)</f>
        <v>0.966369874044442</v>
      </c>
      <c r="AU200" s="70" t="n">
        <f aca="false">AVERAGE(W200:Y200)</f>
        <v>0.991358631674469</v>
      </c>
      <c r="AV200" s="70" t="n">
        <f aca="false">AVERAGE(Z200:AB200)</f>
        <v>0.999665159662167</v>
      </c>
      <c r="AW200" s="70" t="n">
        <f aca="false">AVERAGE(AC200:AE200)</f>
        <v>0.986994432238321</v>
      </c>
    </row>
    <row r="201" customFormat="false" ht="12.75" hidden="true" customHeight="false" outlineLevel="0" collapsed="false">
      <c r="A201" s="69" t="s">
        <v>12</v>
      </c>
      <c r="B201" s="69" t="n">
        <v>1</v>
      </c>
      <c r="C201" s="69" t="n">
        <v>192</v>
      </c>
      <c r="D201" s="70" t="n">
        <v>0.983844968380777</v>
      </c>
      <c r="E201" s="70" t="n">
        <v>0.951164874551971</v>
      </c>
      <c r="F201" s="70" t="n">
        <v>0.989224137931035</v>
      </c>
      <c r="G201" s="70" t="n">
        <v>0.993378390152222</v>
      </c>
      <c r="H201" s="70" t="n">
        <f aca="false">(EPCHrsIn!H202+MH)/LinhrsIn!H202</f>
        <v>0.764656499230446</v>
      </c>
      <c r="I201" s="70" t="n">
        <f aca="false">(EPCHrsIn!I202+MH)/LinhrsIn!I202</f>
        <v>1.00649081618561</v>
      </c>
      <c r="J201" s="70" t="n">
        <f aca="false">(EPCHrsIn!J202+MH)/LinhrsIn!J202</f>
        <v>1.00416666666667</v>
      </c>
      <c r="K201" s="70" t="n">
        <f aca="false">(EPCHrsIn!K202+MH)/LinhrsIn!K202</f>
        <v>0.994295028524857</v>
      </c>
      <c r="L201" s="70" t="n">
        <f aca="false">(EPCHrsIn!L202+MH)/LinhrsIn!L202</f>
        <v>1.00217969803181</v>
      </c>
      <c r="M201" s="70" t="n">
        <f aca="false">(EPCHrsIn!M202+MH)/LinhrsIn!M202</f>
        <v>0.997499305362601</v>
      </c>
      <c r="N201" s="70" t="n">
        <f aca="false">(EPCHrsIn!N202+MH)/LinhrsIn!N202</f>
        <v>1.00551149348031</v>
      </c>
      <c r="O201" s="70" t="n">
        <f aca="false">(EPCHrsIn!O202+MH)/LinhrsIn!O202</f>
        <v>0.94622759483118</v>
      </c>
      <c r="P201" s="70" t="n">
        <f aca="false">(EPCHrsIn!P202+MH)/LinhrsIn!P202</f>
        <v>1.00120967741935</v>
      </c>
      <c r="Q201" s="70" t="n">
        <f aca="false">(EPCHrsIn!Q202+MH)/LinhrsIn!Q202</f>
        <v>1.00147869337277</v>
      </c>
      <c r="R201" s="70" t="n">
        <f aca="false">(EPCHrsIn!R202+MH)/LinhrsIn!R202</f>
        <v>0.971258376768429</v>
      </c>
      <c r="S201" s="70" t="n">
        <f aca="false">(EPCHrsIn!S202+MH)/LinhrsIn!S202</f>
        <v>0.956545136553209</v>
      </c>
      <c r="T201" s="70" t="n">
        <f aca="false">(EPCHrsIn!T202+MH)/LinhrsIn!T202</f>
        <v>0.781463414634146</v>
      </c>
      <c r="U201" s="70" t="n">
        <f aca="false">(EPCHrsIn!U202+MH)/LinhrsIn!U202</f>
        <v>0.936161616161616</v>
      </c>
      <c r="V201" s="70" t="n">
        <f aca="false">(EPCHrsIn!V202+MH)/LinhrsIn!V202</f>
        <v>0.913548012764723</v>
      </c>
      <c r="W201" s="70" t="n">
        <v>0.994489247311828</v>
      </c>
      <c r="X201" s="70" t="n">
        <f aca="false">(EPCHrsIn!X202+MH)/LinhrsIn!X202</f>
        <v>0.995280474649407</v>
      </c>
      <c r="Y201" s="70" t="n">
        <f aca="false">IF(LinhrsIn!Y202&gt;4,(EPCHrsIn!Y202+MH)/LinhrsIn!Y202,0)</f>
        <v>0.964692643128429</v>
      </c>
      <c r="Z201" s="70" t="n">
        <f aca="false">IF(LinhrsIn!Z202&gt;4,(EPCHrsIn!Z202+MH)/LinhrsIn!Z202,0)</f>
        <v>0.999864663689268</v>
      </c>
      <c r="AA201" s="70" t="n">
        <f aca="false">IF(LinhrsIn!AA202&gt;4,(EPCHrsIn!AA202+MH)/LinhrsIn!AA202,0)</f>
        <v>0.933462980969579</v>
      </c>
      <c r="AB201" s="70" t="n">
        <f aca="false">IF(LinhrsIn!AB202&gt;4,(EPCHrsIn!AB202+MH)/LinhrsIn!AB202,0)</f>
        <v>0.947969884377521</v>
      </c>
      <c r="AC201" s="70" t="n">
        <f aca="false">IF(LinhrsIn!AC202&gt;4,(EPCHrsIn!AC202+MH)/LinhrsIn!AC202,0)</f>
        <v>1.00510752688172</v>
      </c>
      <c r="AD201" s="70" t="n">
        <f aca="false">IF(LinhrsIn!AD202&gt;4,(EPCHrsIn!AD202+MH)/LinhrsIn!AD202,0)</f>
        <v>0.991952309985097</v>
      </c>
      <c r="AE201" s="70" t="n">
        <f aca="false">IF(LinhrsIn!AE202&gt;4,(EPCHrsIn!AE202+MH)/LinhrsIn!AE202,0)</f>
        <v>0.935125061056223</v>
      </c>
      <c r="AF201" s="70"/>
      <c r="AG201" s="70"/>
      <c r="AH201" s="70"/>
      <c r="AI201" s="70"/>
      <c r="AJ201" s="70"/>
      <c r="AK201" s="70"/>
      <c r="AL201" s="70"/>
      <c r="AM201" s="70"/>
      <c r="AN201" s="70"/>
      <c r="AO201" s="70" t="n">
        <f aca="false">AVERAGE(Q201:AB201)</f>
        <v>0.949684595365077</v>
      </c>
      <c r="AP201" s="70" t="n">
        <f aca="false">AVERAGE(AC201:AN201)</f>
        <v>0.977394965974347</v>
      </c>
      <c r="AQ201" s="70" t="n">
        <f aca="false">AVERAGE(K201:M201)</f>
        <v>0.997991343973091</v>
      </c>
      <c r="AR201" s="70" t="n">
        <f aca="false">AVERAGE(N201:P201)</f>
        <v>0.984316255243614</v>
      </c>
      <c r="AS201" s="70" t="n">
        <f aca="false">AVERAGE(Q201:S201)</f>
        <v>0.976427402231468</v>
      </c>
      <c r="AT201" s="70" t="n">
        <f aca="false">AVERAGE(T201:V201)</f>
        <v>0.877057681186829</v>
      </c>
      <c r="AU201" s="70" t="n">
        <f aca="false">AVERAGE(W201:Y201)</f>
        <v>0.984820788363221</v>
      </c>
      <c r="AV201" s="70" t="n">
        <f aca="false">AVERAGE(Z201:AB201)</f>
        <v>0.960432509678789</v>
      </c>
      <c r="AW201" s="70" t="n">
        <f aca="false">AVERAGE(AC201:AE201)</f>
        <v>0.977394965974347</v>
      </c>
    </row>
    <row r="202" customFormat="false" ht="12.75" hidden="true" customHeight="false" outlineLevel="0" collapsed="false">
      <c r="A202" s="69" t="s">
        <v>12</v>
      </c>
      <c r="B202" s="69" t="n">
        <v>1</v>
      </c>
      <c r="C202" s="69" t="n">
        <v>193</v>
      </c>
      <c r="D202" s="70" t="n">
        <v>0.893870417279271</v>
      </c>
      <c r="E202" s="70" t="n">
        <v>0.963485663082437</v>
      </c>
      <c r="F202" s="70" t="n">
        <v>0.954022988505747</v>
      </c>
      <c r="G202" s="70" t="n">
        <v>0.990067585228334</v>
      </c>
      <c r="H202" s="70" t="n">
        <f aca="false">(EPCHrsIn!H203+MH)/LinhrsIn!H203</f>
        <v>0.767067711247902</v>
      </c>
      <c r="I202" s="70" t="n">
        <f aca="false">(EPCHrsIn!I203+MH)/LinhrsIn!I203</f>
        <v>1.00242000537779</v>
      </c>
      <c r="J202" s="70" t="n">
        <f aca="false">(EPCHrsIn!J203+MH)/LinhrsIn!J203</f>
        <v>0.959799693976909</v>
      </c>
      <c r="K202" s="70" t="n">
        <f aca="false">(EPCHrsIn!K203+MH)/LinhrsIn!K203</f>
        <v>0.960948953751833</v>
      </c>
      <c r="L202" s="70" t="n">
        <f aca="false">(EPCHrsIn!L203+MH)/LinhrsIn!L203</f>
        <v>0.905820220138606</v>
      </c>
      <c r="M202" s="70" t="n">
        <f aca="false">(EPCHrsIn!M203+MH)/LinhrsIn!M203</f>
        <v>0.999166203446359</v>
      </c>
      <c r="N202" s="70" t="n">
        <f aca="false">(EPCHrsIn!N203+MH)/LinhrsIn!N203</f>
        <v>1.00147869337277</v>
      </c>
      <c r="O202" s="70" t="n">
        <f aca="false">(EPCHrsIn!O203+MH)/LinhrsIn!O203</f>
        <v>1.00555555555556</v>
      </c>
      <c r="P202" s="70" t="n">
        <f aca="false">(EPCHrsIn!P203+MH)/LinhrsIn!P203</f>
        <v>0.973194748358862</v>
      </c>
      <c r="Q202" s="70" t="n">
        <f aca="false">(EPCHrsIn!Q203+MH)/LinhrsIn!Q203</f>
        <v>1.00188197338352</v>
      </c>
      <c r="R202" s="70" t="n">
        <f aca="false">(EPCHrsIn!R203+MH)/LinhrsIn!R203</f>
        <v>0.960977062853739</v>
      </c>
      <c r="S202" s="70" t="n">
        <f aca="false">(EPCHrsIn!S203+MH)/LinhrsIn!S203</f>
        <v>0.997441077441078</v>
      </c>
      <c r="T202" s="70" t="n">
        <f aca="false">(EPCHrsIn!T203+MH)/LinhrsIn!T203</f>
        <v>0.876179743625863</v>
      </c>
      <c r="U202" s="70" t="n">
        <f aca="false">(EPCHrsIn!U203+MH)/LinhrsIn!U203</f>
        <v>0.0131147540983607</v>
      </c>
      <c r="V202" s="70" t="n">
        <f aca="false">(EPCHrsIn!V203+MH)/LinhrsIn!V203</f>
        <v>0.0113200975269941</v>
      </c>
      <c r="W202" s="70" t="n">
        <v>0.696505376344086</v>
      </c>
      <c r="X202" s="70" t="n">
        <f aca="false">(EPCHrsIn!X203+MH)/LinhrsIn!X203</f>
        <v>0.865996419226002</v>
      </c>
      <c r="Y202" s="70" t="n">
        <f aca="false">IF(LinhrsIn!Y203&gt;4,(EPCHrsIn!Y203+MH)/LinhrsIn!Y203,0)</f>
        <v>0.994232662821775</v>
      </c>
      <c r="Z202" s="70" t="n">
        <f aca="false">IF(LinhrsIn!Z203&gt;4,(EPCHrsIn!Z203+MH)/LinhrsIn!Z203,0)</f>
        <v>0.998511300581946</v>
      </c>
      <c r="AA202" s="70" t="n">
        <f aca="false">IF(LinhrsIn!AA203&gt;4,(EPCHrsIn!AA203+MH)/LinhrsIn!AA203,0)</f>
        <v>1.00541666666667</v>
      </c>
      <c r="AB202" s="70" t="n">
        <f aca="false">IF(LinhrsIn!AB203&gt;4,(EPCHrsIn!AB203+MH)/LinhrsIn!AB203,0)</f>
        <v>1.00430165344804</v>
      </c>
      <c r="AC202" s="70" t="n">
        <f aca="false">IF(LinhrsIn!AC203&gt;4,(EPCHrsIn!AC203+MH)/LinhrsIn!AC203,0)</f>
        <v>1.00470430107527</v>
      </c>
      <c r="AD202" s="70" t="n">
        <f aca="false">IF(LinhrsIn!AD203&gt;4,(EPCHrsIn!AD203+MH)/LinhrsIn!AD203,0)</f>
        <v>0.97867581270504</v>
      </c>
      <c r="AE202" s="70" t="n">
        <f aca="false">IF(LinhrsIn!AE203&gt;4,(EPCHrsIn!AE203+MH)/LinhrsIn!AE203,0)</f>
        <v>0.967968270991633</v>
      </c>
      <c r="AF202" s="70"/>
      <c r="AG202" s="70"/>
      <c r="AH202" s="70"/>
      <c r="AI202" s="70"/>
      <c r="AJ202" s="70"/>
      <c r="AK202" s="70"/>
      <c r="AL202" s="70"/>
      <c r="AM202" s="70"/>
      <c r="AN202" s="70"/>
      <c r="AO202" s="70" t="n">
        <f aca="false">AVERAGE(Q202:AB202)</f>
        <v>0.785489899001506</v>
      </c>
      <c r="AP202" s="70" t="n">
        <f aca="false">AVERAGE(AC202:AN202)</f>
        <v>0.983782794923981</v>
      </c>
      <c r="AQ202" s="70" t="n">
        <f aca="false">AVERAGE(K202:M202)</f>
        <v>0.955311792445599</v>
      </c>
      <c r="AR202" s="70" t="n">
        <f aca="false">AVERAGE(N202:P202)</f>
        <v>0.993409665762394</v>
      </c>
      <c r="AS202" s="70" t="n">
        <f aca="false">AVERAGE(Q202:S202)</f>
        <v>0.986766704559445</v>
      </c>
      <c r="AT202" s="70" t="n">
        <f aca="false">AVERAGE(T202:V202)</f>
        <v>0.300204865083739</v>
      </c>
      <c r="AU202" s="70" t="n">
        <f aca="false">AVERAGE(W202:Y202)</f>
        <v>0.852244819463954</v>
      </c>
      <c r="AV202" s="70" t="n">
        <f aca="false">AVERAGE(Z202:AB202)</f>
        <v>1.00274320689889</v>
      </c>
      <c r="AW202" s="70" t="n">
        <f aca="false">AVERAGE(AC202:AE202)</f>
        <v>0.983782794923981</v>
      </c>
    </row>
    <row r="203" customFormat="false" ht="12.75" hidden="true" customHeight="false" outlineLevel="0" collapsed="false">
      <c r="A203" s="69" t="s">
        <v>12</v>
      </c>
      <c r="B203" s="69" t="n">
        <v>1</v>
      </c>
      <c r="C203" s="69" t="n">
        <v>194</v>
      </c>
      <c r="D203" s="70" t="n">
        <v>0.794472097733218</v>
      </c>
      <c r="E203" s="70" t="n">
        <v>0.875672043010753</v>
      </c>
      <c r="F203" s="70" t="n">
        <v>0.940373563218391</v>
      </c>
      <c r="G203" s="70" t="n">
        <v>0.98273651718258</v>
      </c>
      <c r="H203" s="70" t="n">
        <f aca="false">(EPCHrsIn!H204+MH)/LinhrsIn!H204</f>
        <v>0.909918744746428</v>
      </c>
      <c r="I203" s="70" t="n">
        <f aca="false">(EPCHrsIn!I204+MH)/LinhrsIn!I204</f>
        <v>0.998251513113652</v>
      </c>
      <c r="J203" s="70" t="n">
        <f aca="false">(EPCHrsIn!J204+MH)/LinhrsIn!J204</f>
        <v>0.994152046783626</v>
      </c>
      <c r="K203" s="70" t="n">
        <f aca="false">(EPCHrsIn!K204+MH)/LinhrsIn!K204</f>
        <v>0.98694942903752</v>
      </c>
      <c r="L203" s="70" t="n">
        <f aca="false">(EPCHrsIn!L204+MH)/LinhrsIn!L204</f>
        <v>0.983067773727555</v>
      </c>
      <c r="M203" s="70" t="n">
        <f aca="false">(EPCHrsIn!M204+MH)/LinhrsIn!M204</f>
        <v>1.0047248471373</v>
      </c>
      <c r="N203" s="70" t="n">
        <f aca="false">(EPCHrsIn!N204+MH)/LinhrsIn!N204</f>
        <v>0.731411637931035</v>
      </c>
      <c r="O203" s="70" t="n">
        <f aca="false">(EPCHrsIn!O204+MH)/LinhrsIn!O204</f>
        <v>1.00430615363245</v>
      </c>
      <c r="P203" s="70" t="n">
        <f aca="false">(EPCHrsIn!P204+MH)/LinhrsIn!P204</f>
        <v>0.531397068710502</v>
      </c>
      <c r="Q203" s="70" t="n">
        <f aca="false">(EPCHrsIn!Q204+MH)/LinhrsIn!Q204</f>
        <v>0.93265223820406</v>
      </c>
      <c r="R203" s="70" t="n">
        <f aca="false">(EPCHrsIn!R204+MH)/LinhrsIn!R204</f>
        <v>0.765897244973939</v>
      </c>
      <c r="S203" s="70" t="n">
        <f aca="false">(EPCHrsIn!S204+MH)/LinhrsIn!S204</f>
        <v>0.973900174895735</v>
      </c>
      <c r="T203" s="70" t="n">
        <f aca="false">(EPCHrsIn!T204+MH)/LinhrsIn!T204</f>
        <v>0.986482680934948</v>
      </c>
      <c r="U203" s="70" t="n">
        <f aca="false">(EPCHrsIn!U204+MH)/LinhrsIn!U204</f>
        <v>1.00216303906989</v>
      </c>
      <c r="V203" s="70" t="n">
        <f aca="false">(EPCHrsIn!V204+MH)/LinhrsIn!V204</f>
        <v>0.998459599495869</v>
      </c>
      <c r="W203" s="70" t="n">
        <v>0.997311827956989</v>
      </c>
      <c r="X203" s="70" t="n">
        <f aca="false">(EPCHrsIn!X204+MH)/LinhrsIn!X204</f>
        <v>1.00040453074434</v>
      </c>
      <c r="Y203" s="70" t="n">
        <f aca="false">IF(LinhrsIn!Y204&gt;4,(EPCHrsIn!Y204+MH)/LinhrsIn!Y204,0)</f>
        <v>1.00407933605289</v>
      </c>
      <c r="Z203" s="70" t="n">
        <f aca="false">IF(LinhrsIn!Z204&gt;4,(EPCHrsIn!Z204+MH)/LinhrsIn!Z204,0)</f>
        <v>0.995649809679173</v>
      </c>
      <c r="AA203" s="70" t="n">
        <f aca="false">IF(LinhrsIn!AA204&gt;4,(EPCHrsIn!AA204+MH)/LinhrsIn!AA204,0)</f>
        <v>1.00555555555556</v>
      </c>
      <c r="AB203" s="70" t="n">
        <f aca="false">IF(LinhrsIn!AB204&gt;4,(EPCHrsIn!AB204+MH)/LinhrsIn!AB204,0)</f>
        <v>1.0049737867993</v>
      </c>
      <c r="AC203" s="70" t="n">
        <f aca="false">IF(LinhrsIn!AC204&gt;4,(EPCHrsIn!AC204+MH)/LinhrsIn!AC204,0)</f>
        <v>1.00497311827957</v>
      </c>
      <c r="AD203" s="70" t="n">
        <f aca="false">IF(LinhrsIn!AD204&gt;4,(EPCHrsIn!AD204+MH)/LinhrsIn!AD204,0)</f>
        <v>0.994482552937668</v>
      </c>
      <c r="AE203" s="70" t="n">
        <f aca="false">IF(LinhrsIn!AE204&gt;4,(EPCHrsIn!AE204+MH)/LinhrsIn!AE204,0)</f>
        <v>0.915864648384469</v>
      </c>
      <c r="AF203" s="70"/>
      <c r="AG203" s="70"/>
      <c r="AH203" s="70"/>
      <c r="AI203" s="70"/>
      <c r="AJ203" s="70"/>
      <c r="AK203" s="70"/>
      <c r="AL203" s="70"/>
      <c r="AM203" s="70"/>
      <c r="AN203" s="70"/>
      <c r="AO203" s="70" t="n">
        <f aca="false">AVERAGE(Q203:AB203)</f>
        <v>0.972294152030224</v>
      </c>
      <c r="AP203" s="70" t="n">
        <f aca="false">AVERAGE(AC203:AN203)</f>
        <v>0.971773439867236</v>
      </c>
      <c r="AQ203" s="70" t="n">
        <f aca="false">AVERAGE(K203:M203)</f>
        <v>0.991580683300791</v>
      </c>
      <c r="AR203" s="70" t="n">
        <f aca="false">AVERAGE(N203:P203)</f>
        <v>0.755704953424662</v>
      </c>
      <c r="AS203" s="70" t="n">
        <f aca="false">AVERAGE(Q203:S203)</f>
        <v>0.890816552691245</v>
      </c>
      <c r="AT203" s="70" t="n">
        <f aca="false">AVERAGE(T203:V203)</f>
        <v>0.995701773166903</v>
      </c>
      <c r="AU203" s="70" t="n">
        <f aca="false">AVERAGE(W203:Y203)</f>
        <v>1.00059856491807</v>
      </c>
      <c r="AV203" s="70" t="n">
        <f aca="false">AVERAGE(Z203:AB203)</f>
        <v>1.00205971734468</v>
      </c>
      <c r="AW203" s="70" t="n">
        <f aca="false">AVERAGE(AC203:AE203)</f>
        <v>0.971773439867236</v>
      </c>
    </row>
    <row r="204" customFormat="false" ht="12.75" hidden="true" customHeight="false" outlineLevel="0" collapsed="false">
      <c r="A204" s="69" t="s">
        <v>12</v>
      </c>
      <c r="B204" s="69" t="n">
        <v>1</v>
      </c>
      <c r="C204" s="69" t="n">
        <v>195</v>
      </c>
      <c r="D204" s="70" t="n">
        <v>0.624395514853064</v>
      </c>
      <c r="E204" s="70" t="n">
        <v>0.938172043010753</v>
      </c>
      <c r="F204" s="70" t="n">
        <v>0.851532567049808</v>
      </c>
      <c r="G204" s="70" t="n">
        <v>0.612872309970999</v>
      </c>
      <c r="H204" s="70" t="n">
        <f aca="false">(EPCHrsIn!H205+MH)/LinhrsIn!H205</f>
        <v>0.911715246636771</v>
      </c>
      <c r="I204" s="70" t="n">
        <f aca="false">(EPCHrsIn!I205+MH)/LinhrsIn!I205</f>
        <v>1.00403334229632</v>
      </c>
      <c r="J204" s="70" t="n">
        <f aca="false">(EPCHrsIn!J205+MH)/LinhrsIn!J205</f>
        <v>0.975406419341392</v>
      </c>
      <c r="K204" s="70" t="n">
        <f aca="false">(EPCHrsIn!K205+MH)/LinhrsIn!K205</f>
        <v>1.00040888646586</v>
      </c>
      <c r="L204" s="70" t="n">
        <f aca="false">(EPCHrsIn!L205+MH)/LinhrsIn!L205</f>
        <v>0.911901370234704</v>
      </c>
      <c r="M204" s="70" t="n">
        <f aca="false">(EPCHrsIn!M205+MH)/LinhrsIn!M205</f>
        <v>1.00444567935538</v>
      </c>
      <c r="N204" s="70" t="n">
        <f aca="false">(EPCHrsIn!N205+MH)/LinhrsIn!N205</f>
        <v>1.00147869337277</v>
      </c>
      <c r="O204" s="70" t="n">
        <f aca="false">(EPCHrsIn!O205+MH)/LinhrsIn!O205</f>
        <v>1.00416666666667</v>
      </c>
      <c r="P204" s="70" t="n">
        <f aca="false">(EPCHrsIn!P205+MH)/LinhrsIn!P205</f>
        <v>0.975265492673747</v>
      </c>
      <c r="Q204" s="70" t="n">
        <f aca="false">(EPCHrsIn!Q205+MH)/LinhrsIn!Q205</f>
        <v>1.00241968006452</v>
      </c>
      <c r="R204" s="70" t="n">
        <f aca="false">(EPCHrsIn!R205+MH)/LinhrsIn!R205</f>
        <v>0.996872673119881</v>
      </c>
      <c r="S204" s="70" t="n">
        <f aca="false">(EPCHrsIn!S205+MH)/LinhrsIn!S205</f>
        <v>1.00470873133324</v>
      </c>
      <c r="T204" s="70" t="n">
        <f aca="false">(EPCHrsIn!T205+MH)/LinhrsIn!T205</f>
        <v>0.971432552954292</v>
      </c>
      <c r="U204" s="70" t="n">
        <f aca="false">(EPCHrsIn!U205+MH)/LinhrsIn!U205</f>
        <v>1.00229203181879</v>
      </c>
      <c r="V204" s="70" t="n">
        <f aca="false">(EPCHrsIn!V205+MH)/LinhrsIn!V205</f>
        <v>1.00111700642279</v>
      </c>
      <c r="W204" s="70" t="n">
        <v>0.989381720430108</v>
      </c>
      <c r="X204" s="70" t="n">
        <f aca="false">(EPCHrsIn!X205+MH)/LinhrsIn!X205</f>
        <v>1.00350593311758</v>
      </c>
      <c r="Y204" s="70" t="n">
        <f aca="false">IF(LinhrsIn!Y205&gt;4,(EPCHrsIn!Y205+MH)/LinhrsIn!Y205,0)</f>
        <v>1.00393866929245</v>
      </c>
      <c r="Z204" s="70" t="n">
        <f aca="false">IF(LinhrsIn!Z205&gt;4,(EPCHrsIn!Z205+MH)/LinhrsIn!Z205,0)</f>
        <v>0.994721169463996</v>
      </c>
      <c r="AA204" s="70" t="n">
        <f aca="false">IF(LinhrsIn!AA205&gt;4,(EPCHrsIn!AA205+MH)/LinhrsIn!AA205,0)</f>
        <v>0.729155008393956</v>
      </c>
      <c r="AB204" s="70" t="n">
        <f aca="false">IF(LinhrsIn!AB205&gt;4,(EPCHrsIn!AB205+MH)/LinhrsIn!AB205,0)</f>
        <v>1.00537706681006</v>
      </c>
      <c r="AC204" s="70" t="n">
        <f aca="false">IF(LinhrsIn!AC205&gt;4,(EPCHrsIn!AC205+MH)/LinhrsIn!AC205,0)</f>
        <v>1.00470430107527</v>
      </c>
      <c r="AD204" s="70" t="n">
        <f aca="false">IF(LinhrsIn!AD205&gt;4,(EPCHrsIn!AD205+MH)/LinhrsIn!AD205,0)</f>
        <v>0.991654247391952</v>
      </c>
      <c r="AE204" s="70" t="n">
        <f aca="false">IF(LinhrsIn!AE205&gt;4,(EPCHrsIn!AE205+MH)/LinhrsIn!AE205,0)</f>
        <v>0.965787512010996</v>
      </c>
      <c r="AF204" s="70"/>
      <c r="AG204" s="70"/>
      <c r="AH204" s="70"/>
      <c r="AI204" s="70"/>
      <c r="AJ204" s="70"/>
      <c r="AK204" s="70"/>
      <c r="AL204" s="70"/>
      <c r="AM204" s="70"/>
      <c r="AN204" s="70"/>
      <c r="AO204" s="70" t="n">
        <f aca="false">AVERAGE(Q204:AB204)</f>
        <v>0.975410186935139</v>
      </c>
      <c r="AP204" s="70" t="n">
        <f aca="false">AVERAGE(AC204:AN204)</f>
        <v>0.987382020159406</v>
      </c>
      <c r="AQ204" s="70" t="n">
        <f aca="false">AVERAGE(K204:M204)</f>
        <v>0.972251978685313</v>
      </c>
      <c r="AR204" s="70" t="n">
        <f aca="false">AVERAGE(N204:P204)</f>
        <v>0.993636950904393</v>
      </c>
      <c r="AS204" s="70" t="n">
        <f aca="false">AVERAGE(Q204:S204)</f>
        <v>1.00133369483922</v>
      </c>
      <c r="AT204" s="70" t="n">
        <f aca="false">AVERAGE(T204:V204)</f>
        <v>0.991613863731958</v>
      </c>
      <c r="AU204" s="70" t="n">
        <f aca="false">AVERAGE(W204:Y204)</f>
        <v>0.998942107613379</v>
      </c>
      <c r="AV204" s="70" t="n">
        <f aca="false">AVERAGE(Z204:AB204)</f>
        <v>0.909751081556002</v>
      </c>
      <c r="AW204" s="70" t="n">
        <f aca="false">AVERAGE(AC204:AE204)</f>
        <v>0.987382020159406</v>
      </c>
    </row>
    <row r="205" customFormat="false" ht="12.75" hidden="true" customHeight="false" outlineLevel="0" collapsed="false">
      <c r="A205" s="69" t="s">
        <v>12</v>
      </c>
      <c r="B205" s="69" t="n">
        <v>1</v>
      </c>
      <c r="C205" s="69" t="n">
        <v>196</v>
      </c>
      <c r="D205" s="70" t="n">
        <v>0.934257996327328</v>
      </c>
      <c r="E205" s="70" t="n">
        <v>0.954525089605735</v>
      </c>
      <c r="F205" s="70" t="n">
        <v>0.724377394636015</v>
      </c>
      <c r="G205" s="70" t="n">
        <v>0.735608578220878</v>
      </c>
      <c r="H205" s="70" t="n">
        <f aca="false">(EPCHrsIn!H206+MH)/LinhrsIn!H206</f>
        <v>0.822626091856861</v>
      </c>
      <c r="I205" s="70" t="n">
        <f aca="false">(EPCHrsIn!I206+MH)/LinhrsIn!I206</f>
        <v>1.00416834745193</v>
      </c>
      <c r="J205" s="70" t="n">
        <f aca="false">(EPCHrsIn!J206+MH)/LinhrsIn!J206</f>
        <v>0.992069013496591</v>
      </c>
      <c r="K205" s="70" t="n">
        <f aca="false">(EPCHrsIn!K206+MH)/LinhrsIn!K206</f>
        <v>0.992936701983157</v>
      </c>
      <c r="L205" s="70" t="n">
        <f aca="false">(EPCHrsIn!L206+MH)/LinhrsIn!L206</f>
        <v>0.959949134199134</v>
      </c>
      <c r="M205" s="70" t="n">
        <f aca="false">(EPCHrsIn!M206+MH)/LinhrsIn!M206</f>
        <v>0.969401947148818</v>
      </c>
      <c r="N205" s="70" t="n">
        <f aca="false">(EPCHrsIn!N206+MH)/LinhrsIn!N206</f>
        <v>0.961907371882708</v>
      </c>
      <c r="O205" s="70" t="n">
        <f aca="false">(EPCHrsIn!O206+MH)/LinhrsIn!O206</f>
        <v>1.00430615363245</v>
      </c>
      <c r="P205" s="70" t="n">
        <f aca="false">(EPCHrsIn!P206+MH)/LinhrsIn!P206</f>
        <v>0.992740959806426</v>
      </c>
      <c r="Q205" s="70" t="n">
        <f aca="false">(EPCHrsIn!Q206+MH)/LinhrsIn!Q206</f>
        <v>1.00161312004302</v>
      </c>
      <c r="R205" s="70" t="n">
        <f aca="false">(EPCHrsIn!R206+MH)/LinhrsIn!R206</f>
        <v>0.99686754176611</v>
      </c>
      <c r="S205" s="70" t="n">
        <f aca="false">(EPCHrsIn!S206+MH)/LinhrsIn!S206</f>
        <v>1.00524687205704</v>
      </c>
      <c r="T205" s="70" t="n">
        <f aca="false">(EPCHrsIn!T206+MH)/LinhrsIn!T206</f>
        <v>0.987866108786611</v>
      </c>
      <c r="U205" s="70" t="n">
        <f aca="false">(EPCHrsIn!U206+MH)/LinhrsIn!U206</f>
        <v>1.00391046386192</v>
      </c>
      <c r="V205" s="70" t="n">
        <f aca="false">(EPCHrsIn!V206+MH)/LinhrsIn!V206</f>
        <v>0.999159781543201</v>
      </c>
      <c r="W205" s="70" t="n">
        <v>0.990591397849462</v>
      </c>
      <c r="X205" s="70" t="n">
        <f aca="false">(EPCHrsIn!X206+MH)/LinhrsIn!X206</f>
        <v>1.0014832793959</v>
      </c>
      <c r="Y205" s="70" t="n">
        <f aca="false">IF(LinhrsIn!Y206&gt;4,(EPCHrsIn!Y206+MH)/LinhrsIn!Y206,0)</f>
        <v>1.00309466872978</v>
      </c>
      <c r="Z205" s="70" t="n">
        <f aca="false">IF(LinhrsIn!Z206&gt;4,(EPCHrsIn!Z206+MH)/LinhrsIn!Z206,0)</f>
        <v>0.995533901745838</v>
      </c>
      <c r="AA205" s="70" t="n">
        <f aca="false">IF(LinhrsIn!AA206&gt;4,(EPCHrsIn!AA206+MH)/LinhrsIn!AA206,0)</f>
        <v>1.00527777777778</v>
      </c>
      <c r="AB205" s="70" t="n">
        <f aca="false">IF(LinhrsIn!AB206&gt;4,(EPCHrsIn!AB206+MH)/LinhrsIn!AB206,0)</f>
        <v>1.00430165344804</v>
      </c>
      <c r="AC205" s="70" t="n">
        <f aca="false">IF(LinhrsIn!AC206&gt;4,(EPCHrsIn!AC206+MH)/LinhrsIn!AC206,0)</f>
        <v>1.00430107526882</v>
      </c>
      <c r="AD205" s="70" t="n">
        <f aca="false">IF(LinhrsIn!AD206&gt;4,(EPCHrsIn!AD206+MH)/LinhrsIn!AD206,0)</f>
        <v>0.991500149120191</v>
      </c>
      <c r="AE205" s="70" t="n">
        <f aca="false">IF(LinhrsIn!AE206&gt;4,(EPCHrsIn!AE206+MH)/LinhrsIn!AE206,0)</f>
        <v>0.958387967735085</v>
      </c>
      <c r="AF205" s="70"/>
      <c r="AG205" s="70"/>
      <c r="AH205" s="70"/>
      <c r="AI205" s="70"/>
      <c r="AJ205" s="70"/>
      <c r="AK205" s="70"/>
      <c r="AL205" s="70"/>
      <c r="AM205" s="70"/>
      <c r="AN205" s="70"/>
      <c r="AO205" s="70" t="n">
        <f aca="false">AVERAGE(Q205:AB205)</f>
        <v>0.999578880583725</v>
      </c>
      <c r="AP205" s="70" t="n">
        <f aca="false">AVERAGE(AC205:AN205)</f>
        <v>0.984729730708031</v>
      </c>
      <c r="AQ205" s="70" t="n">
        <f aca="false">AVERAGE(K205:M205)</f>
        <v>0.974095927777036</v>
      </c>
      <c r="AR205" s="70" t="n">
        <f aca="false">AVERAGE(N205:P205)</f>
        <v>0.986318161773861</v>
      </c>
      <c r="AS205" s="70" t="n">
        <f aca="false">AVERAGE(Q205:S205)</f>
        <v>1.00124251128872</v>
      </c>
      <c r="AT205" s="70" t="n">
        <f aca="false">AVERAGE(T205:V205)</f>
        <v>0.996978784730577</v>
      </c>
      <c r="AU205" s="70" t="n">
        <f aca="false">AVERAGE(W205:Y205)</f>
        <v>0.998389781991714</v>
      </c>
      <c r="AV205" s="70" t="n">
        <f aca="false">AVERAGE(Z205:AB205)</f>
        <v>1.00170444432389</v>
      </c>
      <c r="AW205" s="70" t="n">
        <f aca="false">AVERAGE(AC205:AE205)</f>
        <v>0.984729730708031</v>
      </c>
    </row>
    <row r="206" customFormat="false" ht="12.75" hidden="true" customHeight="false" outlineLevel="0" collapsed="false">
      <c r="A206" s="69" t="s">
        <v>12</v>
      </c>
      <c r="B206" s="69" t="n">
        <v>1</v>
      </c>
      <c r="C206" s="69" t="n">
        <v>197</v>
      </c>
      <c r="D206" s="70" t="n">
        <v>0.997083119290974</v>
      </c>
      <c r="E206" s="70" t="n">
        <v>0.999551971326165</v>
      </c>
      <c r="F206" s="70" t="n">
        <v>0.877873563218391</v>
      </c>
      <c r="G206" s="70" t="n">
        <v>0.975168963070834</v>
      </c>
      <c r="H206" s="70" t="n">
        <f aca="false">(EPCHrsIn!H207+MH)/LinhrsIn!H207</f>
        <v>0.994263327270183</v>
      </c>
      <c r="I206" s="70" t="n">
        <f aca="false">(EPCHrsIn!I207+MH)/LinhrsIn!I207</f>
        <v>0.99986372308531</v>
      </c>
      <c r="J206" s="70" t="n">
        <f aca="false">(EPCHrsIn!J207+MH)/LinhrsIn!J207</f>
        <v>0.937282714504241</v>
      </c>
      <c r="K206" s="70" t="n">
        <f aca="false">(EPCHrsIn!K207+MH)/LinhrsIn!K207</f>
        <v>1.00108666123336</v>
      </c>
      <c r="L206" s="70" t="n">
        <f aca="false">(EPCHrsIn!L207+MH)/LinhrsIn!L207</f>
        <v>1.00305082917622</v>
      </c>
      <c r="M206" s="70" t="n">
        <f aca="false">(EPCHrsIn!M207+MH)/LinhrsIn!M207</f>
        <v>1.00390407138873</v>
      </c>
      <c r="N206" s="70" t="n">
        <f aca="false">(EPCHrsIn!N207+MH)/LinhrsIn!N207</f>
        <v>0.998383185125303</v>
      </c>
      <c r="O206" s="70" t="n">
        <f aca="false">(EPCHrsIn!O207+MH)/LinhrsIn!O207</f>
        <v>0.998611111111111</v>
      </c>
      <c r="P206" s="70" t="n">
        <f aca="false">(EPCHrsIn!P207+MH)/LinhrsIn!P207</f>
        <v>0.952746365105008</v>
      </c>
      <c r="Q206" s="70" t="n">
        <f aca="false">(EPCHrsIn!Q207+MH)/LinhrsIn!Q207</f>
        <v>1.00174754671327</v>
      </c>
      <c r="R206" s="70" t="n">
        <f aca="false">(EPCHrsIn!R207+MH)/LinhrsIn!R207</f>
        <v>0.997170092344355</v>
      </c>
      <c r="S206" s="70" t="n">
        <f aca="false">(EPCHrsIn!S207+MH)/LinhrsIn!S207</f>
        <v>1.0037669850666</v>
      </c>
      <c r="T206" s="70" t="n">
        <f aca="false">(EPCHrsIn!T207+MH)/LinhrsIn!T207</f>
        <v>0.982861920022293</v>
      </c>
      <c r="U206" s="70" t="n">
        <f aca="false">(EPCHrsIn!U207+MH)/LinhrsIn!U207</f>
        <v>1.00377765785213</v>
      </c>
      <c r="V206" s="70" t="n">
        <f aca="false">(EPCHrsIn!V207+MH)/LinhrsIn!V207</f>
        <v>1.00069871436557</v>
      </c>
      <c r="W206" s="70" t="n">
        <v>0.989381720430108</v>
      </c>
      <c r="X206" s="70" t="n">
        <f aca="false">(EPCHrsIn!X207+MH)/LinhrsIn!X207</f>
        <v>1.00242718446602</v>
      </c>
      <c r="Y206" s="70" t="n">
        <f aca="false">IF(LinhrsIn!Y207&gt;4,(EPCHrsIn!Y207+MH)/LinhrsIn!Y207,0)</f>
        <v>1.00309466872978</v>
      </c>
      <c r="Z206" s="70" t="n">
        <f aca="false">IF(LinhrsIn!Z207&gt;4,(EPCHrsIn!Z207+MH)/LinhrsIn!Z207,0)</f>
        <v>0.997969955339017</v>
      </c>
      <c r="AA206" s="70" t="n">
        <f aca="false">IF(LinhrsIn!AA207&gt;4,(EPCHrsIn!AA207+MH)/LinhrsIn!AA207,0)</f>
        <v>1.00527777777778</v>
      </c>
      <c r="AB206" s="70" t="n">
        <f aca="false">IF(LinhrsIn!AB207&gt;4,(EPCHrsIn!AB207+MH)/LinhrsIn!AB207,0)</f>
        <v>1.0047049334588</v>
      </c>
      <c r="AC206" s="70" t="n">
        <f aca="false">IF(LinhrsIn!AC207&gt;4,(EPCHrsIn!AC207+MH)/LinhrsIn!AC207,0)</f>
        <v>1.00470430107527</v>
      </c>
      <c r="AD206" s="70" t="n">
        <f aca="false">IF(LinhrsIn!AD207&gt;4,(EPCHrsIn!AD207+MH)/LinhrsIn!AD207,0)</f>
        <v>0.96824686940966</v>
      </c>
      <c r="AE206" s="70" t="n">
        <f aca="false">IF(LinhrsIn!AE207&gt;4,(EPCHrsIn!AE207+MH)/LinhrsIn!AE207,0)</f>
        <v>0.873961732448569</v>
      </c>
      <c r="AF206" s="70"/>
      <c r="AG206" s="70"/>
      <c r="AH206" s="70"/>
      <c r="AI206" s="70"/>
      <c r="AJ206" s="70"/>
      <c r="AK206" s="70"/>
      <c r="AL206" s="70"/>
      <c r="AM206" s="70"/>
      <c r="AN206" s="70"/>
      <c r="AO206" s="70" t="n">
        <f aca="false">AVERAGE(Q206:AB206)</f>
        <v>0.999406596380476</v>
      </c>
      <c r="AP206" s="70" t="n">
        <f aca="false">AVERAGE(AC206:AN206)</f>
        <v>0.948970967644499</v>
      </c>
      <c r="AQ206" s="70" t="n">
        <f aca="false">AVERAGE(K206:M206)</f>
        <v>1.00268052059944</v>
      </c>
      <c r="AR206" s="70" t="n">
        <f aca="false">AVERAGE(N206:P206)</f>
        <v>0.983246887113808</v>
      </c>
      <c r="AS206" s="70" t="n">
        <f aca="false">AVERAGE(Q206:S206)</f>
        <v>1.00089487470807</v>
      </c>
      <c r="AT206" s="70" t="n">
        <f aca="false">AVERAGE(T206:V206)</f>
        <v>0.995779430746664</v>
      </c>
      <c r="AU206" s="70" t="n">
        <f aca="false">AVERAGE(W206:Y206)</f>
        <v>0.998301191208635</v>
      </c>
      <c r="AV206" s="70" t="n">
        <f aca="false">AVERAGE(Z206:AB206)</f>
        <v>1.00265088885853</v>
      </c>
      <c r="AW206" s="70" t="n">
        <f aca="false">AVERAGE(AC206:AE206)</f>
        <v>0.948970967644499</v>
      </c>
    </row>
    <row r="207" customFormat="false" ht="12.75" hidden="true" customHeight="false" outlineLevel="0" collapsed="false">
      <c r="A207" s="69" t="s">
        <v>12</v>
      </c>
      <c r="B207" s="69" t="n">
        <v>1</v>
      </c>
      <c r="C207" s="69" t="n">
        <v>198</v>
      </c>
      <c r="D207" s="70" t="n">
        <v>0.99618561753435</v>
      </c>
      <c r="E207" s="70" t="n">
        <v>0.999775985663083</v>
      </c>
      <c r="F207" s="70" t="n">
        <v>1.00502873563218</v>
      </c>
      <c r="G207" s="70" t="n">
        <v>0.99077704342631</v>
      </c>
      <c r="H207" s="70" t="n">
        <f aca="false">(EPCHrsIn!H208+MH)/LinhrsIn!H208</f>
        <v>0.779115341545353</v>
      </c>
      <c r="I207" s="70" t="n">
        <f aca="false">(EPCHrsIn!I208+MH)/LinhrsIn!I208</f>
        <v>0.968290379166104</v>
      </c>
      <c r="J207" s="70" t="n">
        <f aca="false">(EPCHrsIn!J208+MH)/LinhrsIn!J208</f>
        <v>1.00406105587453</v>
      </c>
      <c r="K207" s="70" t="n">
        <f aca="false">(EPCHrsIn!K208+MH)/LinhrsIn!K208</f>
        <v>0.989923747276689</v>
      </c>
      <c r="L207" s="70" t="n">
        <f aca="false">(EPCHrsIn!L208+MH)/LinhrsIn!L208</f>
        <v>0.95358925170068</v>
      </c>
      <c r="M207" s="70" t="n">
        <f aca="false">(EPCHrsIn!M208+MH)/LinhrsIn!M208</f>
        <v>0.975881778893071</v>
      </c>
      <c r="N207" s="70" t="n">
        <f aca="false">(EPCHrsIn!N208+MH)/LinhrsIn!N208</f>
        <v>0.989203778677463</v>
      </c>
      <c r="O207" s="70" t="n">
        <f aca="false">(EPCHrsIn!O208+MH)/LinhrsIn!O208</f>
        <v>1.00555555555556</v>
      </c>
      <c r="P207" s="70" t="n">
        <f aca="false">(EPCHrsIn!P208+MH)/LinhrsIn!P208</f>
        <v>0.933458798225568</v>
      </c>
      <c r="Q207" s="70" t="n">
        <f aca="false">(EPCHrsIn!Q208+MH)/LinhrsIn!Q208</f>
        <v>1.00174754671327</v>
      </c>
      <c r="R207" s="70" t="n">
        <f aca="false">(EPCHrsIn!R208+MH)/LinhrsIn!R208</f>
        <v>0.997170092344355</v>
      </c>
      <c r="S207" s="70" t="n">
        <f aca="false">(EPCHrsIn!S208+MH)/LinhrsIn!S208</f>
        <v>1.00484326651419</v>
      </c>
      <c r="T207" s="70" t="n">
        <f aca="false">(EPCHrsIn!T208+MH)/LinhrsIn!T208</f>
        <v>0.983126481662251</v>
      </c>
      <c r="U207" s="70" t="n">
        <f aca="false">(EPCHrsIn!U208+MH)/LinhrsIn!U208</f>
        <v>1.00431907139965</v>
      </c>
      <c r="V207" s="70" t="n">
        <f aca="false">(EPCHrsIn!V208+MH)/LinhrsIn!V208</f>
        <v>1.00209731543624</v>
      </c>
      <c r="W207" s="70" t="n">
        <v>0.993010752688172</v>
      </c>
      <c r="X207" s="70" t="n">
        <f aca="false">(EPCHrsIn!X208+MH)/LinhrsIn!X208</f>
        <v>1.00337108953614</v>
      </c>
      <c r="Y207" s="70" t="n">
        <f aca="false">IF(LinhrsIn!Y208&gt;4,(EPCHrsIn!Y208+MH)/LinhrsIn!Y208,0)</f>
        <v>1.00351666901111</v>
      </c>
      <c r="Z207" s="70" t="n">
        <f aca="false">IF(LinhrsIn!Z208&gt;4,(EPCHrsIn!Z208+MH)/LinhrsIn!Z208,0)</f>
        <v>0.964271213966707</v>
      </c>
      <c r="AA207" s="70" t="n">
        <f aca="false">IF(LinhrsIn!AA208&gt;4,(EPCHrsIn!AA208+MH)/LinhrsIn!AA208,0)</f>
        <v>1.00513888888889</v>
      </c>
      <c r="AB207" s="70" t="n">
        <f aca="false">IF(LinhrsIn!AB208&gt;4,(EPCHrsIn!AB208+MH)/LinhrsIn!AB208,0)</f>
        <v>0.996236053232962</v>
      </c>
      <c r="AC207" s="70" t="n">
        <f aca="false">IF(LinhrsIn!AC208&gt;4,(EPCHrsIn!AC208+MH)/LinhrsIn!AC208,0)</f>
        <v>0.914650537634409</v>
      </c>
      <c r="AD207" s="70" t="n">
        <f aca="false">IF(LinhrsIn!AD208&gt;4,(EPCHrsIn!AD208+MH)/LinhrsIn!AD208,0)</f>
        <v>0.991797166293811</v>
      </c>
      <c r="AE207" s="70" t="n">
        <f aca="false">IF(LinhrsIn!AE208&gt;4,(EPCHrsIn!AE208+MH)/LinhrsIn!AE208,0)</f>
        <v>0.887140001979093</v>
      </c>
      <c r="AF207" s="70"/>
      <c r="AG207" s="70"/>
      <c r="AH207" s="70"/>
      <c r="AI207" s="70"/>
      <c r="AJ207" s="70"/>
      <c r="AK207" s="70"/>
      <c r="AL207" s="70"/>
      <c r="AM207" s="70"/>
      <c r="AN207" s="70"/>
      <c r="AO207" s="70" t="n">
        <f aca="false">AVERAGE(Q207:AB207)</f>
        <v>0.996570703449495</v>
      </c>
      <c r="AP207" s="70" t="n">
        <f aca="false">AVERAGE(AC207:AN207)</f>
        <v>0.931195901969104</v>
      </c>
      <c r="AQ207" s="70" t="n">
        <f aca="false">AVERAGE(K207:M207)</f>
        <v>0.97313159262348</v>
      </c>
      <c r="AR207" s="70" t="n">
        <f aca="false">AVERAGE(N207:P207)</f>
        <v>0.976072710819529</v>
      </c>
      <c r="AS207" s="70" t="n">
        <f aca="false">AVERAGE(Q207:S207)</f>
        <v>1.00125363519061</v>
      </c>
      <c r="AT207" s="70" t="n">
        <f aca="false">AVERAGE(T207:V207)</f>
        <v>0.99651428949938</v>
      </c>
      <c r="AU207" s="70" t="n">
        <f aca="false">AVERAGE(W207:Y207)</f>
        <v>0.999966170411808</v>
      </c>
      <c r="AV207" s="70" t="n">
        <f aca="false">AVERAGE(Z207:AB207)</f>
        <v>0.988548718696186</v>
      </c>
      <c r="AW207" s="70" t="n">
        <f aca="false">AVERAGE(AC207:AE207)</f>
        <v>0.931195901969104</v>
      </c>
    </row>
    <row r="208" customFormat="false" ht="12.75" hidden="true" customHeight="false" outlineLevel="0" collapsed="false">
      <c r="A208" s="69" t="s">
        <v>12</v>
      </c>
      <c r="B208" s="69" t="n">
        <v>1</v>
      </c>
      <c r="C208" s="69" t="n">
        <v>199</v>
      </c>
      <c r="D208" s="70" t="n">
        <v>0.993268736825324</v>
      </c>
      <c r="E208" s="70" t="n">
        <v>0.997759856630824</v>
      </c>
      <c r="F208" s="70" t="n">
        <v>0.908524904214559</v>
      </c>
      <c r="G208" s="70" t="n">
        <v>0.983682461446548</v>
      </c>
      <c r="H208" s="70" t="n">
        <f aca="false">(EPCHrsIn!H209+MH)/LinhrsIn!H209</f>
        <v>0.999578414839798</v>
      </c>
      <c r="I208" s="70" t="n">
        <f aca="false">(EPCHrsIn!I209+MH)/LinhrsIn!I209</f>
        <v>1.00288739172281</v>
      </c>
      <c r="J208" s="70" t="n">
        <f aca="false">(EPCHrsIn!J209+MH)/LinhrsIn!J209</f>
        <v>0.920349000844357</v>
      </c>
      <c r="K208" s="70" t="n">
        <f aca="false">(EPCHrsIn!K209+MH)/LinhrsIn!K209</f>
        <v>1.00108666123336</v>
      </c>
      <c r="L208" s="70" t="n">
        <f aca="false">(EPCHrsIn!L209+MH)/LinhrsIn!L209</f>
        <v>1.00274666307132</v>
      </c>
      <c r="M208" s="70" t="n">
        <f aca="false">(EPCHrsIn!M209+MH)/LinhrsIn!M209</f>
        <v>0.978296612956264</v>
      </c>
      <c r="N208" s="70" t="n">
        <f aca="false">(EPCHrsIn!N209+MH)/LinhrsIn!N209</f>
        <v>0.742701968771215</v>
      </c>
      <c r="O208" s="70" t="n">
        <f aca="false">(EPCHrsIn!O209+MH)/LinhrsIn!O209</f>
        <v>1.00416666666667</v>
      </c>
      <c r="P208" s="70" t="n">
        <f aca="false">(EPCHrsIn!P209+MH)/LinhrsIn!P209</f>
        <v>0.980510752688172</v>
      </c>
      <c r="Q208" s="70" t="n">
        <f aca="false">(EPCHrsIn!Q209+MH)/LinhrsIn!Q209</f>
        <v>0.984137652910338</v>
      </c>
      <c r="R208" s="70" t="n">
        <f aca="false">(EPCHrsIn!R209+MH)/LinhrsIn!R209</f>
        <v>0.997021593447506</v>
      </c>
      <c r="S208" s="70" t="n">
        <f aca="false">(EPCHrsIn!S209+MH)/LinhrsIn!S209</f>
        <v>0.931117987353693</v>
      </c>
      <c r="T208" s="70" t="n">
        <f aca="false">(EPCHrsIn!T209+MH)/LinhrsIn!T209</f>
        <v>0.955970461195486</v>
      </c>
      <c r="U208" s="70" t="n">
        <f aca="false">(EPCHrsIn!U209+MH)/LinhrsIn!U209</f>
        <v>1.00525889967638</v>
      </c>
      <c r="V208" s="70" t="n">
        <f aca="false">(EPCHrsIn!V209+MH)/LinhrsIn!V209</f>
        <v>0.990935713289639</v>
      </c>
      <c r="W208" s="70" t="n">
        <v>0.964516129032258</v>
      </c>
      <c r="X208" s="70" t="n">
        <f aca="false">(EPCHrsIn!X209+MH)/LinhrsIn!X209</f>
        <v>1.00337108953614</v>
      </c>
      <c r="Y208" s="70" t="n">
        <f aca="false">IF(LinhrsIn!Y209&gt;4,(EPCHrsIn!Y209+MH)/LinhrsIn!Y209,0)</f>
        <v>1.00281333520889</v>
      </c>
      <c r="Z208" s="70" t="n">
        <f aca="false">IF(LinhrsIn!Z209&gt;4,(EPCHrsIn!Z209+MH)/LinhrsIn!Z209,0)</f>
        <v>0.971668700013556</v>
      </c>
      <c r="AA208" s="70" t="n">
        <f aca="false">IF(LinhrsIn!AA209&gt;4,(EPCHrsIn!AA209+MH)/LinhrsIn!AA209,0)</f>
        <v>1.00555555555556</v>
      </c>
      <c r="AB208" s="70" t="n">
        <f aca="false">IF(LinhrsIn!AB209&gt;4,(EPCHrsIn!AB209+MH)/LinhrsIn!AB209,0)</f>
        <v>0.970157279204194</v>
      </c>
      <c r="AC208" s="70" t="n">
        <f aca="false">IF(LinhrsIn!AC209&gt;4,(EPCHrsIn!AC209+MH)/LinhrsIn!AC209,0)</f>
        <v>1.00470430107527</v>
      </c>
      <c r="AD208" s="70" t="n">
        <f aca="false">IF(LinhrsIn!AD209&gt;4,(EPCHrsIn!AD209+MH)/LinhrsIn!AD209,0)</f>
        <v>0.978079331941545</v>
      </c>
      <c r="AE208" s="70" t="n">
        <f aca="false">IF(LinhrsIn!AE209&gt;4,(EPCHrsIn!AE209+MH)/LinhrsIn!AE209,0)</f>
        <v>0.929855552302987</v>
      </c>
      <c r="AF208" s="70"/>
      <c r="AG208" s="70"/>
      <c r="AH208" s="70"/>
      <c r="AI208" s="70"/>
      <c r="AJ208" s="70"/>
      <c r="AK208" s="70"/>
      <c r="AL208" s="70"/>
      <c r="AM208" s="70"/>
      <c r="AN208" s="70"/>
      <c r="AO208" s="70" t="n">
        <f aca="false">AVERAGE(Q208:AB208)</f>
        <v>0.981877033035302</v>
      </c>
      <c r="AP208" s="70" t="n">
        <f aca="false">AVERAGE(AC208:AN208)</f>
        <v>0.970879728439933</v>
      </c>
      <c r="AQ208" s="70" t="n">
        <f aca="false">AVERAGE(K208:M208)</f>
        <v>0.994043312420316</v>
      </c>
      <c r="AR208" s="70" t="n">
        <f aca="false">AVERAGE(N208:P208)</f>
        <v>0.909126462708685</v>
      </c>
      <c r="AS208" s="70" t="n">
        <f aca="false">AVERAGE(Q208:S208)</f>
        <v>0.970759077903845</v>
      </c>
      <c r="AT208" s="70" t="n">
        <f aca="false">AVERAGE(T208:V208)</f>
        <v>0.9840550247205</v>
      </c>
      <c r="AU208" s="70" t="n">
        <f aca="false">AVERAGE(W208:Y208)</f>
        <v>0.990233517925762</v>
      </c>
      <c r="AV208" s="70" t="n">
        <f aca="false">AVERAGE(Z208:AB208)</f>
        <v>0.982460511591102</v>
      </c>
      <c r="AW208" s="70" t="n">
        <f aca="false">AVERAGE(AC208:AE208)</f>
        <v>0.970879728439933</v>
      </c>
    </row>
    <row r="209" customFormat="false" ht="12.75" hidden="true" customHeight="false" outlineLevel="0" collapsed="false">
      <c r="A209" s="69" t="s">
        <v>12</v>
      </c>
      <c r="B209" s="69" t="n">
        <v>1</v>
      </c>
      <c r="C209" s="69" t="n">
        <v>200</v>
      </c>
      <c r="D209" s="70" t="n">
        <v>0.986761849089803</v>
      </c>
      <c r="E209" s="70" t="n">
        <v>0.986783154121864</v>
      </c>
      <c r="F209" s="70" t="n">
        <v>1.00502873563218</v>
      </c>
      <c r="G209" s="70" t="n">
        <v>1.0028378327919</v>
      </c>
      <c r="H209" s="70" t="n">
        <f aca="false">(EPCHrsIn!H210+MH)/LinhrsIn!H210</f>
        <v>0.731382978723404</v>
      </c>
      <c r="I209" s="70" t="n">
        <f aca="false">(EPCHrsIn!I210+MH)/LinhrsIn!I210</f>
        <v>1.00416778703953</v>
      </c>
      <c r="J209" s="70" t="n">
        <f aca="false">(EPCHrsIn!J210+MH)/LinhrsIn!J210</f>
        <v>1.00291707181553</v>
      </c>
      <c r="K209" s="70" t="n">
        <f aca="false">(EPCHrsIn!K210+MH)/LinhrsIn!K210</f>
        <v>0.986145069274654</v>
      </c>
      <c r="L209" s="70" t="n">
        <f aca="false">(EPCHrsIn!L210+MH)/LinhrsIn!L210</f>
        <v>1.00008871511393</v>
      </c>
      <c r="M209" s="70" t="n">
        <f aca="false">(EPCHrsIn!M210+MH)/LinhrsIn!M210</f>
        <v>1.00111700642279</v>
      </c>
      <c r="N209" s="70" t="n">
        <f aca="false">(EPCHrsIn!N210+MH)/LinhrsIn!N210</f>
        <v>1.00390257031355</v>
      </c>
      <c r="O209" s="70" t="n">
        <f aca="false">(EPCHrsIn!O210+MH)/LinhrsIn!O210</f>
        <v>1.00027862914461</v>
      </c>
      <c r="P209" s="70" t="n">
        <f aca="false">(EPCHrsIn!P210+MH)/LinhrsIn!P210</f>
        <v>0.980510752688172</v>
      </c>
      <c r="Q209" s="70" t="n">
        <f aca="false">(EPCHrsIn!Q210+MH)/LinhrsIn!Q210</f>
        <v>1.00242000537779</v>
      </c>
      <c r="R209" s="70" t="n">
        <f aca="false">(EPCHrsIn!R210+MH)/LinhrsIn!R210</f>
        <v>0.997170092344355</v>
      </c>
      <c r="S209" s="70" t="n">
        <f aca="false">(EPCHrsIn!S210+MH)/LinhrsIn!S210</f>
        <v>1.00511508951407</v>
      </c>
      <c r="T209" s="70" t="n">
        <f aca="false">(EPCHrsIn!T210+MH)/LinhrsIn!T210</f>
        <v>0.987041939529051</v>
      </c>
      <c r="U209" s="70" t="n">
        <f aca="false">(EPCHrsIn!U210+MH)/LinhrsIn!U210</f>
        <v>1.00431499460626</v>
      </c>
      <c r="V209" s="70" t="n">
        <f aca="false">(EPCHrsIn!V210+MH)/LinhrsIn!V210</f>
        <v>1.00293132328308</v>
      </c>
      <c r="W209" s="70" t="n">
        <v>0.991397849462366</v>
      </c>
      <c r="X209" s="70" t="n">
        <f aca="false">(EPCHrsIn!X210+MH)/LinhrsIn!X210</f>
        <v>0.956580366774542</v>
      </c>
      <c r="Y209" s="70" t="n">
        <f aca="false">IF(LinhrsIn!Y210&gt;4,(EPCHrsIn!Y210+MH)/LinhrsIn!Y210,0)</f>
        <v>1.00421818181818</v>
      </c>
      <c r="Z209" s="70" t="n">
        <f aca="false">IF(LinhrsIn!Z210&gt;4,(EPCHrsIn!Z210+MH)/LinhrsIn!Z210,0)</f>
        <v>0.938616832628564</v>
      </c>
      <c r="AA209" s="70" t="n">
        <f aca="false">IF(LinhrsIn!AA210&gt;4,(EPCHrsIn!AA210+MH)/LinhrsIn!AA210,0)</f>
        <v>0.953869667917188</v>
      </c>
      <c r="AB209" s="70" t="n">
        <f aca="false">IF(LinhrsIn!AB210&gt;4,(EPCHrsIn!AB210+MH)/LinhrsIn!AB210,0)</f>
        <v>1.00483936012905</v>
      </c>
      <c r="AC209" s="70" t="n">
        <f aca="false">IF(LinhrsIn!AC210&gt;4,(EPCHrsIn!AC210+MH)/LinhrsIn!AC210,0)</f>
        <v>1.00470430107527</v>
      </c>
      <c r="AD209" s="70" t="n">
        <f aca="false">IF(LinhrsIn!AD210&gt;4,(EPCHrsIn!AD210+MH)/LinhrsIn!AD210,0)</f>
        <v>0.984789740530868</v>
      </c>
      <c r="AE209" s="70" t="n">
        <f aca="false">IF(LinhrsIn!AE210&gt;4,(EPCHrsIn!AE210+MH)/LinhrsIn!AE210,0)</f>
        <v>0.965949419202227</v>
      </c>
      <c r="AF209" s="70"/>
      <c r="AG209" s="70"/>
      <c r="AH209" s="70"/>
      <c r="AI209" s="70"/>
      <c r="AJ209" s="70"/>
      <c r="AK209" s="70"/>
      <c r="AL209" s="70"/>
      <c r="AM209" s="70"/>
      <c r="AN209" s="70"/>
      <c r="AO209" s="70" t="n">
        <f aca="false">AVERAGE(Q209:AB209)</f>
        <v>0.987376308615374</v>
      </c>
      <c r="AP209" s="70" t="n">
        <f aca="false">AVERAGE(AC209:AN209)</f>
        <v>0.985147820269455</v>
      </c>
      <c r="AQ209" s="70" t="n">
        <f aca="false">AVERAGE(K209:M209)</f>
        <v>0.995783596937123</v>
      </c>
      <c r="AR209" s="70" t="n">
        <f aca="false">AVERAGE(N209:P209)</f>
        <v>0.994897317382111</v>
      </c>
      <c r="AS209" s="70" t="n">
        <f aca="false">AVERAGE(Q209:S209)</f>
        <v>1.0015683957454</v>
      </c>
      <c r="AT209" s="70" t="n">
        <f aca="false">AVERAGE(T209:V209)</f>
        <v>0.99809608580613</v>
      </c>
      <c r="AU209" s="70" t="n">
        <f aca="false">AVERAGE(W209:Y209)</f>
        <v>0.984065466018363</v>
      </c>
      <c r="AV209" s="70" t="n">
        <f aca="false">AVERAGE(Z209:AB209)</f>
        <v>0.9657752868916</v>
      </c>
      <c r="AW209" s="70" t="n">
        <f aca="false">AVERAGE(AC209:AE209)</f>
        <v>0.985147820269455</v>
      </c>
    </row>
    <row r="210" customFormat="false" ht="12.75" hidden="true" customHeight="false" outlineLevel="0" collapsed="false">
      <c r="A210" s="69" t="s">
        <v>12</v>
      </c>
      <c r="B210" s="69" t="n">
        <v>1</v>
      </c>
      <c r="C210" s="69" t="n">
        <v>201</v>
      </c>
      <c r="D210" s="70" t="n">
        <v>0.996858743851818</v>
      </c>
      <c r="E210" s="70" t="n">
        <v>1.00179211469534</v>
      </c>
      <c r="F210" s="70" t="n">
        <v>0.829980842911877</v>
      </c>
      <c r="G210" s="70" t="n">
        <v>1.00472972131984</v>
      </c>
      <c r="H210" s="70" t="n">
        <f aca="false">(EPCHrsIn!H211+MH)/LinhrsIn!H211</f>
        <v>1.00083939563514</v>
      </c>
      <c r="I210" s="70" t="n">
        <f aca="false">(EPCHrsIn!I211+MH)/LinhrsIn!I211</f>
        <v>1.00215111589137</v>
      </c>
      <c r="J210" s="70" t="n">
        <f aca="false">(EPCHrsIn!J211+MH)/LinhrsIn!J211</f>
        <v>1.00277777777778</v>
      </c>
      <c r="K210" s="70" t="n">
        <f aca="false">(EPCHrsIn!K211+MH)/LinhrsIn!K211</f>
        <v>0.88472583071243</v>
      </c>
      <c r="L210" s="70" t="n">
        <f aca="false">(EPCHrsIn!L211+MH)/LinhrsIn!L211</f>
        <v>1.03484626116071</v>
      </c>
      <c r="M210" s="70" t="n">
        <f aca="false">(EPCHrsIn!M211+MH)/LinhrsIn!M211</f>
        <v>1.00446428571429</v>
      </c>
      <c r="N210" s="70" t="n">
        <f aca="false">(EPCHrsIn!N211+MH)/LinhrsIn!N211</f>
        <v>1.00416722677779</v>
      </c>
      <c r="O210" s="70" t="n">
        <f aca="false">(EPCHrsIn!O211+MH)/LinhrsIn!O211</f>
        <v>1.0016694490818</v>
      </c>
      <c r="P210" s="70" t="n">
        <f aca="false">(EPCHrsIn!P211+MH)/LinhrsIn!P211</f>
        <v>1.00053770668101</v>
      </c>
      <c r="Q210" s="70" t="n">
        <f aca="false">(EPCHrsIn!Q211+MH)/LinhrsIn!Q211</f>
        <v>1.00188222640495</v>
      </c>
      <c r="R210" s="70" t="n">
        <f aca="false">(EPCHrsIn!R211+MH)/LinhrsIn!R211</f>
        <v>0.997021593447506</v>
      </c>
      <c r="S210" s="70" t="n">
        <f aca="false">(EPCHrsIn!S211+MH)/LinhrsIn!S211</f>
        <v>1.00470873133324</v>
      </c>
      <c r="T210" s="70" t="n">
        <f aca="false">(EPCHrsIn!T211+MH)/LinhrsIn!T211</f>
        <v>0.948528386106849</v>
      </c>
      <c r="U210" s="70" t="n">
        <f aca="false">(EPCHrsIn!U211+MH)/LinhrsIn!U211</f>
        <v>0.992449777538088</v>
      </c>
      <c r="V210" s="70" t="n">
        <f aca="false">(EPCHrsIn!V211+MH)/LinhrsIn!V211</f>
        <v>0.994113524877365</v>
      </c>
      <c r="W210" s="70" t="n">
        <v>0.981182795698925</v>
      </c>
      <c r="X210" s="70" t="n">
        <f aca="false">(EPCHrsIn!X211+MH)/LinhrsIn!X211</f>
        <v>1.00391099123399</v>
      </c>
      <c r="Y210" s="70" t="n">
        <f aca="false">IF(LinhrsIn!Y211&gt;4,(EPCHrsIn!Y211+MH)/LinhrsIn!Y211,0)</f>
        <v>0.997014500995166</v>
      </c>
      <c r="Z210" s="70" t="n">
        <f aca="false">IF(LinhrsIn!Z211&gt;4,(EPCHrsIn!Z211+MH)/LinhrsIn!Z211,0)</f>
        <v>0.998240627960482</v>
      </c>
      <c r="AA210" s="70" t="n">
        <f aca="false">IF(LinhrsIn!AA211&gt;4,(EPCHrsIn!AA211+MH)/LinhrsIn!AA211,0)</f>
        <v>1.00541666666667</v>
      </c>
      <c r="AB210" s="70" t="n">
        <f aca="false">IF(LinhrsIn!AB211&gt;4,(EPCHrsIn!AB211+MH)/LinhrsIn!AB211,0)</f>
        <v>0.946625436945416</v>
      </c>
      <c r="AC210" s="70" t="n">
        <f aca="false">IF(LinhrsIn!AC211&gt;4,(EPCHrsIn!AC211+MH)/LinhrsIn!AC211,0)</f>
        <v>1.00537634408602</v>
      </c>
      <c r="AD210" s="70" t="n">
        <f aca="false">IF(LinhrsIn!AD211&gt;4,(EPCHrsIn!AD211+MH)/LinhrsIn!AD211,0)</f>
        <v>0.76738287078484</v>
      </c>
      <c r="AE210" s="70" t="n">
        <f aca="false">IF(LinhrsIn!AE211&gt;4,(EPCHrsIn!AE211+MH)/LinhrsIn!AE211,0)</f>
        <v>0.928636730244449</v>
      </c>
      <c r="AF210" s="70"/>
      <c r="AG210" s="70"/>
      <c r="AH210" s="70"/>
      <c r="AI210" s="70"/>
      <c r="AJ210" s="70"/>
      <c r="AK210" s="70"/>
      <c r="AL210" s="70"/>
      <c r="AM210" s="70"/>
      <c r="AN210" s="70"/>
      <c r="AO210" s="70" t="n">
        <f aca="false">AVERAGE(Q210:AB210)</f>
        <v>0.989257938267387</v>
      </c>
      <c r="AP210" s="70" t="n">
        <f aca="false">AVERAGE(AC210:AN210)</f>
        <v>0.900465315038437</v>
      </c>
      <c r="AQ210" s="70" t="n">
        <f aca="false">AVERAGE(K210:M210)</f>
        <v>0.974678792529143</v>
      </c>
      <c r="AR210" s="70" t="n">
        <f aca="false">AVERAGE(N210:P210)</f>
        <v>1.0021247941802</v>
      </c>
      <c r="AS210" s="70" t="n">
        <f aca="false">AVERAGE(Q210:S210)</f>
        <v>1.00120418372857</v>
      </c>
      <c r="AT210" s="70" t="n">
        <f aca="false">AVERAGE(T210:V210)</f>
        <v>0.978363896174101</v>
      </c>
      <c r="AU210" s="70" t="n">
        <f aca="false">AVERAGE(W210:Y210)</f>
        <v>0.994036095976025</v>
      </c>
      <c r="AV210" s="70" t="n">
        <f aca="false">AVERAGE(Z210:AB210)</f>
        <v>0.983427577190855</v>
      </c>
      <c r="AW210" s="70" t="n">
        <f aca="false">AVERAGE(AC210:AE210)</f>
        <v>0.900465315038437</v>
      </c>
    </row>
    <row r="211" customFormat="false" ht="12.75" hidden="true" customHeight="false" outlineLevel="0" collapsed="false">
      <c r="A211" s="69" t="s">
        <v>12</v>
      </c>
      <c r="B211" s="69" t="n">
        <v>1</v>
      </c>
      <c r="C211" s="69" t="n">
        <v>202</v>
      </c>
      <c r="D211" s="70" t="n">
        <v>0.586027314757409</v>
      </c>
      <c r="E211" s="70" t="n">
        <v>0.687724014336918</v>
      </c>
      <c r="F211" s="70" t="n">
        <v>0.994731800766284</v>
      </c>
      <c r="G211" s="70" t="n">
        <v>0.976351393400794</v>
      </c>
      <c r="H211" s="70" t="n">
        <f aca="false">(EPCHrsIn!H212+MH)/LinhrsIn!H212</f>
        <v>1.00411522633745</v>
      </c>
      <c r="I211" s="70" t="n">
        <f aca="false">(EPCHrsIn!I212+MH)/LinhrsIn!I212</f>
        <v>0.952278242113777</v>
      </c>
      <c r="J211" s="70" t="n">
        <f aca="false">(EPCHrsIn!J212+MH)/LinhrsIn!J212</f>
        <v>0.963396778916545</v>
      </c>
      <c r="K211" s="70" t="n">
        <f aca="false">(EPCHrsIn!K212+MH)/LinhrsIn!K212</f>
        <v>0.98235375851049</v>
      </c>
      <c r="L211" s="70" t="n">
        <f aca="false">(EPCHrsIn!L212+MH)/LinhrsIn!L212</f>
        <v>0.974204378531074</v>
      </c>
      <c r="M211" s="70" t="n">
        <f aca="false">(EPCHrsIn!M212+MH)/LinhrsIn!M212</f>
        <v>0.988347000431593</v>
      </c>
      <c r="N211" s="70" t="n">
        <f aca="false">(EPCHrsIn!N212+MH)/LinhrsIn!N212</f>
        <v>0.998243955153316</v>
      </c>
      <c r="O211" s="70" t="n">
        <f aca="false">(EPCHrsIn!O212+MH)/LinhrsIn!O212</f>
        <v>0.968684759916493</v>
      </c>
      <c r="P211" s="70" t="n">
        <f aca="false">(EPCHrsIn!P212+MH)/LinhrsIn!P212</f>
        <v>0.880763543487028</v>
      </c>
      <c r="Q211" s="70" t="n">
        <f aca="false">(EPCHrsIn!Q212+MH)/LinhrsIn!Q212</f>
        <v>0.983586707924122</v>
      </c>
      <c r="R211" s="70" t="n">
        <f aca="false">(EPCHrsIn!R212+MH)/LinhrsIn!R212</f>
        <v>0.863046397135611</v>
      </c>
      <c r="S211" s="70" t="n">
        <f aca="false">(EPCHrsIn!S212+MH)/LinhrsIn!S212</f>
        <v>0.875810544121793</v>
      </c>
      <c r="T211" s="70" t="n">
        <f aca="false">(EPCHrsIn!T212+MH)/LinhrsIn!T212</f>
        <v>0.988518781006379</v>
      </c>
      <c r="U211" s="70" t="n">
        <f aca="false">(EPCHrsIn!U212+MH)/LinhrsIn!U212</f>
        <v>0.99891392886234</v>
      </c>
      <c r="V211" s="70" t="n">
        <f aca="false">(EPCHrsIn!V212+MH)/LinhrsIn!V212</f>
        <v>0.905454545454545</v>
      </c>
      <c r="W211" s="70" t="n">
        <v>0.974059139784946</v>
      </c>
      <c r="X211" s="70" t="n">
        <f aca="false">(EPCHrsIn!X212+MH)/LinhrsIn!X212</f>
        <v>0.984660925726588</v>
      </c>
      <c r="Y211" s="70" t="n">
        <f aca="false">IF(LinhrsIn!Y212&gt;4,(EPCHrsIn!Y212+MH)/LinhrsIn!Y212,0)</f>
        <v>0.998326593222703</v>
      </c>
      <c r="Z211" s="70" t="n">
        <f aca="false">IF(LinhrsIn!Z212&gt;4,(EPCHrsIn!Z212+MH)/LinhrsIn!Z212,0)</f>
        <v>0.976741059424577</v>
      </c>
      <c r="AA211" s="70" t="n">
        <f aca="false">IF(LinhrsIn!AA212&gt;4,(EPCHrsIn!AA212+MH)/LinhrsIn!AA212,0)</f>
        <v>0.992916666666667</v>
      </c>
      <c r="AB211" s="70" t="n">
        <f aca="false">IF(LinhrsIn!AB212&gt;4,(EPCHrsIn!AB212+MH)/LinhrsIn!AB212,0)</f>
        <v>0.706736587333602</v>
      </c>
      <c r="AC211" s="70" t="n">
        <f aca="false">IF(LinhrsIn!AC212&gt;4,(EPCHrsIn!AC212+MH)/LinhrsIn!AC212,0)</f>
        <v>0.986960612985616</v>
      </c>
      <c r="AD211" s="70" t="n">
        <f aca="false">IF(LinhrsIn!AD212&gt;4,(EPCHrsIn!AD212+MH)/LinhrsIn!AD212,0)</f>
        <v>0.976133651551313</v>
      </c>
      <c r="AE211" s="70" t="n">
        <f aca="false">IF(LinhrsIn!AE212&gt;4,(EPCHrsIn!AE212+MH)/LinhrsIn!AE212,0)</f>
        <v>0.926604655804651</v>
      </c>
      <c r="AF211" s="70"/>
      <c r="AG211" s="70"/>
      <c r="AH211" s="70"/>
      <c r="AI211" s="70"/>
      <c r="AJ211" s="70"/>
      <c r="AK211" s="70"/>
      <c r="AL211" s="70"/>
      <c r="AM211" s="70"/>
      <c r="AN211" s="70"/>
      <c r="AO211" s="70" t="n">
        <f aca="false">AVERAGE(Q211:AB211)</f>
        <v>0.937397656388656</v>
      </c>
      <c r="AP211" s="70" t="n">
        <f aca="false">AVERAGE(AC211:AN211)</f>
        <v>0.963232973447193</v>
      </c>
      <c r="AQ211" s="70" t="n">
        <f aca="false">AVERAGE(K211:M211)</f>
        <v>0.981635045824386</v>
      </c>
      <c r="AR211" s="70" t="n">
        <f aca="false">AVERAGE(N211:P211)</f>
        <v>0.949230752852279</v>
      </c>
      <c r="AS211" s="70" t="n">
        <f aca="false">AVERAGE(Q211:S211)</f>
        <v>0.907481216393842</v>
      </c>
      <c r="AT211" s="70" t="n">
        <f aca="false">AVERAGE(T211:V211)</f>
        <v>0.964295751774421</v>
      </c>
      <c r="AU211" s="70" t="n">
        <f aca="false">AVERAGE(W211:Y211)</f>
        <v>0.985682219578079</v>
      </c>
      <c r="AV211" s="70" t="n">
        <f aca="false">AVERAGE(Z211:AB211)</f>
        <v>0.892131437808282</v>
      </c>
      <c r="AW211" s="70" t="n">
        <f aca="false">AVERAGE(AC211:AE211)</f>
        <v>0.963232973447193</v>
      </c>
    </row>
    <row r="212" customFormat="false" ht="12.75" hidden="true" customHeight="false" outlineLevel="0" collapsed="false">
      <c r="A212" s="69" t="s">
        <v>12</v>
      </c>
      <c r="B212" s="69" t="n">
        <v>1</v>
      </c>
      <c r="C212" s="69" t="n">
        <v>203</v>
      </c>
      <c r="D212" s="70" t="n">
        <v>0.976889329766945</v>
      </c>
      <c r="E212" s="70" t="n">
        <v>0.996639784946237</v>
      </c>
      <c r="F212" s="70" t="n">
        <v>0.980842911877395</v>
      </c>
      <c r="G212" s="70" t="n">
        <v>1.00094594426397</v>
      </c>
      <c r="H212" s="70" t="n">
        <f aca="false">(EPCHrsIn!H213+MH)/LinhrsIn!H213</f>
        <v>0.737334484743811</v>
      </c>
      <c r="I212" s="70" t="n">
        <f aca="false">(EPCHrsIn!I213+MH)/LinhrsIn!I213</f>
        <v>0.978474371048029</v>
      </c>
      <c r="J212" s="70" t="n">
        <f aca="false">(EPCHrsIn!J213+MH)/LinhrsIn!J213</f>
        <v>0.980691762744826</v>
      </c>
      <c r="K212" s="70" t="n">
        <f aca="false">(EPCHrsIn!K213+MH)/LinhrsIn!K213</f>
        <v>0.912056544787277</v>
      </c>
      <c r="L212" s="70" t="n">
        <f aca="false">(EPCHrsIn!L213+MH)/LinhrsIn!L213</f>
        <v>1.00213675098066</v>
      </c>
      <c r="M212" s="70" t="n">
        <f aca="false">(EPCHrsIn!M213+MH)/LinhrsIn!M213</f>
        <v>1.00501113585746</v>
      </c>
      <c r="N212" s="70" t="n">
        <f aca="false">(EPCHrsIn!N213+MH)/LinhrsIn!N213</f>
        <v>1.003367003367</v>
      </c>
      <c r="O212" s="70" t="n">
        <f aca="false">(EPCHrsIn!O213+MH)/LinhrsIn!O213</f>
        <v>1.00487125956855</v>
      </c>
      <c r="P212" s="70" t="n">
        <f aca="false">(EPCHrsIn!P213+MH)/LinhrsIn!P213</f>
        <v>1.00322580645161</v>
      </c>
      <c r="Q212" s="70" t="n">
        <f aca="false">(EPCHrsIn!Q213+MH)/LinhrsIn!Q213</f>
        <v>0.99905901330824</v>
      </c>
      <c r="R212" s="70" t="n">
        <f aca="false">(EPCHrsIn!R213+MH)/LinhrsIn!R213</f>
        <v>0.995977953225086</v>
      </c>
      <c r="S212" s="70" t="n">
        <f aca="false">(EPCHrsIn!S213+MH)/LinhrsIn!S213</f>
        <v>1.0039020452099</v>
      </c>
      <c r="T212" s="70" t="n">
        <f aca="false">(EPCHrsIn!T213+MH)/LinhrsIn!T213</f>
        <v>0.984933035714286</v>
      </c>
      <c r="U212" s="70" t="n">
        <f aca="false">(EPCHrsIn!U213+MH)/LinhrsIn!U213</f>
        <v>0.980948520470207</v>
      </c>
      <c r="V212" s="70" t="n">
        <f aca="false">(EPCHrsIn!V213+MH)/LinhrsIn!V213</f>
        <v>0.960669456066946</v>
      </c>
      <c r="W212" s="70" t="n">
        <v>0.986155913978495</v>
      </c>
      <c r="X212" s="70" t="n">
        <f aca="false">(EPCHrsIn!X213+MH)/LinhrsIn!X213</f>
        <v>1.0041711517761</v>
      </c>
      <c r="Y212" s="70" t="n">
        <f aca="false">IF(LinhrsIn!Y213&gt;4,(EPCHrsIn!Y213+MH)/LinhrsIn!Y213,0)</f>
        <v>1.00389917838741</v>
      </c>
      <c r="Z212" s="70" t="n">
        <f aca="false">IF(LinhrsIn!Z213&gt;4,(EPCHrsIn!Z213+MH)/LinhrsIn!Z213,0)</f>
        <v>0.992739983866631</v>
      </c>
      <c r="AA212" s="70" t="n">
        <f aca="false">IF(LinhrsIn!AA213&gt;4,(EPCHrsIn!AA213+MH)/LinhrsIn!AA213,0)</f>
        <v>0.994581828285635</v>
      </c>
      <c r="AB212" s="70" t="n">
        <f aca="false">IF(LinhrsIn!AB213&gt;4,(EPCHrsIn!AB213+MH)/LinhrsIn!AB213,0)</f>
        <v>1.00188247949442</v>
      </c>
      <c r="AC212" s="70" t="n">
        <f aca="false">IF(LinhrsIn!AC213&gt;4,(EPCHrsIn!AC213+MH)/LinhrsIn!AC213,0)</f>
        <v>0.983736559139785</v>
      </c>
      <c r="AD212" s="70" t="n">
        <f aca="false">IF(LinhrsIn!AD213&gt;4,(EPCHrsIn!AD213+MH)/LinhrsIn!AD213,0)</f>
        <v>0.984807864164433</v>
      </c>
      <c r="AE212" s="70" t="n">
        <f aca="false">IF(LinhrsIn!AE213&gt;4,(EPCHrsIn!AE213+MH)/LinhrsIn!AE213,0)</f>
        <v>0.968040234315116</v>
      </c>
      <c r="AF212" s="70"/>
      <c r="AG212" s="70"/>
      <c r="AH212" s="70"/>
      <c r="AI212" s="70"/>
      <c r="AJ212" s="70"/>
      <c r="AK212" s="70"/>
      <c r="AL212" s="70"/>
      <c r="AM212" s="70"/>
      <c r="AN212" s="70"/>
      <c r="AO212" s="70" t="n">
        <f aca="false">AVERAGE(Q212:AB212)</f>
        <v>0.992410046648613</v>
      </c>
      <c r="AP212" s="70" t="n">
        <f aca="false">AVERAGE(AC212:AN212)</f>
        <v>0.978861552539778</v>
      </c>
      <c r="AQ212" s="70" t="n">
        <f aca="false">AVERAGE(K212:M212)</f>
        <v>0.973068143875132</v>
      </c>
      <c r="AR212" s="70" t="n">
        <f aca="false">AVERAGE(N212:P212)</f>
        <v>1.00382135646239</v>
      </c>
      <c r="AS212" s="70" t="n">
        <f aca="false">AVERAGE(Q212:S212)</f>
        <v>0.999646337247743</v>
      </c>
      <c r="AT212" s="70" t="n">
        <f aca="false">AVERAGE(T212:V212)</f>
        <v>0.975517004083813</v>
      </c>
      <c r="AU212" s="70" t="n">
        <f aca="false">AVERAGE(W212:Y212)</f>
        <v>0.998075414714003</v>
      </c>
      <c r="AV212" s="70" t="n">
        <f aca="false">AVERAGE(Z212:AB212)</f>
        <v>0.996401430548895</v>
      </c>
      <c r="AW212" s="70" t="n">
        <f aca="false">AVERAGE(AC212:AE212)</f>
        <v>0.978861552539778</v>
      </c>
    </row>
    <row r="213" customFormat="false" ht="12.75" hidden="true" customHeight="false" outlineLevel="0" collapsed="false">
      <c r="A213" s="69" t="s">
        <v>12</v>
      </c>
      <c r="B213" s="69" t="n">
        <v>1</v>
      </c>
      <c r="C213" s="69" t="n">
        <v>204</v>
      </c>
      <c r="D213" s="70" t="n">
        <v>0.75789890115081</v>
      </c>
      <c r="E213" s="70" t="n">
        <v>0.939964157706093</v>
      </c>
      <c r="F213" s="70" t="n">
        <v>0.611829501915709</v>
      </c>
      <c r="G213" s="70" t="n">
        <v>1.00520269345183</v>
      </c>
      <c r="H213" s="70" t="n">
        <f aca="false">(EPCHrsIn!H214+MH)/LinhrsIn!H214</f>
        <v>0.731488406881077</v>
      </c>
      <c r="I213" s="70" t="n">
        <f aca="false">(EPCHrsIn!I214+MH)/LinhrsIn!I214</f>
        <v>1.00322667383705</v>
      </c>
      <c r="J213" s="70" t="n">
        <f aca="false">(EPCHrsIn!J214+MH)/LinhrsIn!J214</f>
        <v>1.00138888888889</v>
      </c>
      <c r="K213" s="70" t="n">
        <f aca="false">(EPCHrsIn!K214+MH)/LinhrsIn!K214</f>
        <v>0.977136635819271</v>
      </c>
      <c r="L213" s="70" t="n">
        <f aca="false">(EPCHrsIn!L214+MH)/LinhrsIn!L214</f>
        <v>0.984461444805195</v>
      </c>
      <c r="M213" s="70" t="n">
        <f aca="false">(EPCHrsIn!M214+MH)/LinhrsIn!M214</f>
        <v>0.985523385300668</v>
      </c>
      <c r="N213" s="70" t="n">
        <f aca="false">(EPCHrsIn!N214+MH)/LinhrsIn!N214</f>
        <v>1.0035259018172</v>
      </c>
      <c r="O213" s="70" t="n">
        <f aca="false">(EPCHrsIn!O214+MH)/LinhrsIn!O214</f>
        <v>0.982876235556174</v>
      </c>
      <c r="P213" s="70" t="n">
        <f aca="false">(EPCHrsIn!P214+MH)/LinhrsIn!P214</f>
        <v>0.981852399516064</v>
      </c>
      <c r="Q213" s="70" t="n">
        <f aca="false">(EPCHrsIn!Q214+MH)/LinhrsIn!Q214</f>
        <v>0.984749455337691</v>
      </c>
      <c r="R213" s="70" t="n">
        <f aca="false">(EPCHrsIn!R214+MH)/LinhrsIn!R214</f>
        <v>0.930284522568151</v>
      </c>
      <c r="S213" s="70" t="n">
        <f aca="false">(EPCHrsIn!S214+MH)/LinhrsIn!S214</f>
        <v>1.00363244988565</v>
      </c>
      <c r="T213" s="70" t="n">
        <f aca="false">(EPCHrsIn!T214+MH)/LinhrsIn!T214</f>
        <v>0.990787269681742</v>
      </c>
      <c r="U213" s="70" t="n">
        <f aca="false">(EPCHrsIn!U214+MH)/LinhrsIn!U214</f>
        <v>1.00134807225667</v>
      </c>
      <c r="V213" s="70" t="n">
        <f aca="false">(EPCHrsIn!V214+MH)/LinhrsIn!V214</f>
        <v>0.994974874371859</v>
      </c>
      <c r="W213" s="70" t="n">
        <v>0.984274193548387</v>
      </c>
      <c r="X213" s="70" t="n">
        <f aca="false">(EPCHrsIn!X214+MH)/LinhrsIn!X214</f>
        <v>1.0028256189451</v>
      </c>
      <c r="Y213" s="70" t="n">
        <f aca="false">IF(LinhrsIn!Y214&gt;4,(EPCHrsIn!Y214+MH)/LinhrsIn!Y214,0)</f>
        <v>0.952374321125191</v>
      </c>
      <c r="Z213" s="70" t="n">
        <f aca="false">IF(LinhrsIn!Z214&gt;4,(EPCHrsIn!Z214+MH)/LinhrsIn!Z214,0)</f>
        <v>0.874746929410177</v>
      </c>
      <c r="AA213" s="70" t="n">
        <f aca="false">IF(LinhrsIn!AA214&gt;4,(EPCHrsIn!AA214+MH)/LinhrsIn!AA214,0)</f>
        <v>0.985296177006022</v>
      </c>
      <c r="AB213" s="70" t="n">
        <f aca="false">IF(LinhrsIn!AB214&gt;4,(EPCHrsIn!AB214+MH)/LinhrsIn!AB214,0)</f>
        <v>1.00430281027296</v>
      </c>
      <c r="AC213" s="70" t="n">
        <f aca="false">IF(LinhrsIn!AC214&gt;4,(EPCHrsIn!AC214+MH)/LinhrsIn!AC214,0)</f>
        <v>1.00295778435063</v>
      </c>
      <c r="AD213" s="70" t="n">
        <f aca="false">IF(LinhrsIn!AD214&gt;4,(EPCHrsIn!AD214+MH)/LinhrsIn!AD214,0)</f>
        <v>0.991808162049449</v>
      </c>
      <c r="AE213" s="70" t="n">
        <f aca="false">IF(LinhrsIn!AE214&gt;4,(EPCHrsIn!AE214+MH)/LinhrsIn!AE214,0)</f>
        <v>0.965768348399886</v>
      </c>
      <c r="AF213" s="70"/>
      <c r="AG213" s="70"/>
      <c r="AH213" s="70"/>
      <c r="AI213" s="70"/>
      <c r="AJ213" s="70"/>
      <c r="AK213" s="70"/>
      <c r="AL213" s="70"/>
      <c r="AM213" s="70"/>
      <c r="AN213" s="70"/>
      <c r="AO213" s="70" t="n">
        <f aca="false">AVERAGE(Q213:AB213)</f>
        <v>0.975799724534133</v>
      </c>
      <c r="AP213" s="70" t="n">
        <f aca="false">AVERAGE(AC213:AN213)</f>
        <v>0.986844764933322</v>
      </c>
      <c r="AQ213" s="70" t="n">
        <f aca="false">AVERAGE(K213:M213)</f>
        <v>0.982373821975044</v>
      </c>
      <c r="AR213" s="70" t="n">
        <f aca="false">AVERAGE(N213:P213)</f>
        <v>0.989418178963145</v>
      </c>
      <c r="AS213" s="70" t="n">
        <f aca="false">AVERAGE(Q213:S213)</f>
        <v>0.972888809263829</v>
      </c>
      <c r="AT213" s="70" t="n">
        <f aca="false">AVERAGE(T213:V213)</f>
        <v>0.995703405436758</v>
      </c>
      <c r="AU213" s="70" t="n">
        <f aca="false">AVERAGE(W213:Y213)</f>
        <v>0.979824711206227</v>
      </c>
      <c r="AV213" s="70" t="n">
        <f aca="false">AVERAGE(Z213:AB213)</f>
        <v>0.954781972229719</v>
      </c>
      <c r="AW213" s="70" t="n">
        <f aca="false">AVERAGE(AC213:AE213)</f>
        <v>0.986844764933322</v>
      </c>
    </row>
    <row r="214" customFormat="false" ht="12.75" hidden="true" customHeight="false" outlineLevel="0" collapsed="false">
      <c r="A214" s="69" t="s">
        <v>12</v>
      </c>
      <c r="B214" s="69" t="n">
        <v>1</v>
      </c>
      <c r="C214" s="69" t="n">
        <v>205</v>
      </c>
      <c r="D214" s="70" t="n">
        <v>1.00493625966143</v>
      </c>
      <c r="E214" s="70" t="n">
        <v>0.987455197132617</v>
      </c>
      <c r="F214" s="70" t="n">
        <v>0.974616858237548</v>
      </c>
      <c r="G214" s="70" t="n">
        <v>0.943952802359882</v>
      </c>
      <c r="H214" s="70" t="n">
        <f aca="false">(EPCHrsIn!H215+MH)/LinhrsIn!H215</f>
        <v>0.659215460051918</v>
      </c>
      <c r="I214" s="70" t="n">
        <f aca="false">(EPCHrsIn!I215+MH)/LinhrsIn!I215</f>
        <v>0.997041022192334</v>
      </c>
      <c r="J214" s="70" t="n">
        <f aca="false">(EPCHrsIn!J215+MH)/LinhrsIn!J215</f>
        <v>1.00236340886973</v>
      </c>
      <c r="K214" s="70" t="n">
        <f aca="false">(EPCHrsIn!K215+MH)/LinhrsIn!K215</f>
        <v>1.00163087795597</v>
      </c>
      <c r="L214" s="70" t="n">
        <f aca="false">(EPCHrsIn!L215+MH)/LinhrsIn!L215</f>
        <v>0.905216365392576</v>
      </c>
      <c r="M214" s="70" t="n">
        <f aca="false">(EPCHrsIn!M215+MH)/LinhrsIn!M215</f>
        <v>0.98413140311804</v>
      </c>
      <c r="N214" s="70" t="n">
        <f aca="false">(EPCHrsIn!N215+MH)/LinhrsIn!N215</f>
        <v>0.998920086393089</v>
      </c>
      <c r="O214" s="70" t="n">
        <f aca="false">(EPCHrsIn!O215+MH)/LinhrsIn!O215</f>
        <v>0.994837449420957</v>
      </c>
      <c r="P214" s="70" t="n">
        <f aca="false">(EPCHrsIn!P215+MH)/LinhrsIn!P215</f>
        <v>1.00161290322581</v>
      </c>
      <c r="Q214" s="70" t="n">
        <f aca="false">(EPCHrsIn!Q215+MH)/LinhrsIn!Q215</f>
        <v>1.0009432691012</v>
      </c>
      <c r="R214" s="70" t="n">
        <f aca="false">(EPCHrsIn!R215+MH)/LinhrsIn!R215</f>
        <v>0.993287589498807</v>
      </c>
      <c r="S214" s="70" t="n">
        <f aca="false">(EPCHrsIn!S215+MH)/LinhrsIn!S215</f>
        <v>1.00497780169514</v>
      </c>
      <c r="T214" s="70" t="n">
        <f aca="false">(EPCHrsIn!T215+MH)/LinhrsIn!T215</f>
        <v>0.987150837988827</v>
      </c>
      <c r="U214" s="70" t="n">
        <f aca="false">(EPCHrsIn!U215+MH)/LinhrsIn!U215</f>
        <v>1.00256064690027</v>
      </c>
      <c r="V214" s="70" t="n">
        <f aca="false">(EPCHrsIn!V215+MH)/LinhrsIn!V215</f>
        <v>1</v>
      </c>
      <c r="W214" s="70" t="n">
        <v>0.983736559139785</v>
      </c>
      <c r="X214" s="70" t="n">
        <f aca="false">(EPCHrsIn!X215+MH)/LinhrsIn!X215</f>
        <v>1.0037674919268</v>
      </c>
      <c r="Y214" s="70" t="n">
        <f aca="false">IF(LinhrsIn!Y215&gt;4,(EPCHrsIn!Y215+MH)/LinhrsIn!Y215,0)</f>
        <v>1.00265548567435</v>
      </c>
      <c r="Z214" s="70" t="n">
        <f aca="false">IF(LinhrsIn!Z215&gt;4,(EPCHrsIn!Z215+MH)/LinhrsIn!Z215,0)</f>
        <v>0.993277762839473</v>
      </c>
      <c r="AA214" s="70" t="n">
        <f aca="false">IF(LinhrsIn!AA215&gt;4,(EPCHrsIn!AA215+MH)/LinhrsIn!AA215,0)</f>
        <v>1.00541666666667</v>
      </c>
      <c r="AB214" s="70" t="n">
        <f aca="false">IF(LinhrsIn!AB215&gt;4,(EPCHrsIn!AB215+MH)/LinhrsIn!AB215,0)</f>
        <v>0.992330462863294</v>
      </c>
      <c r="AC214" s="70" t="n">
        <f aca="false">IF(LinhrsIn!AC215&gt;4,(EPCHrsIn!AC215+MH)/LinhrsIn!AC215,0)</f>
        <v>1.00456989247312</v>
      </c>
      <c r="AD214" s="70" t="n">
        <f aca="false">IF(LinhrsIn!AD215&gt;4,(EPCHrsIn!AD215+MH)/LinhrsIn!AD215,0)</f>
        <v>0.988022159005839</v>
      </c>
      <c r="AE214" s="70" t="n">
        <f aca="false">IF(LinhrsIn!AE215&gt;4,(EPCHrsIn!AE215+MH)/LinhrsIn!AE215,0)</f>
        <v>0.964012320313039</v>
      </c>
      <c r="AF214" s="70"/>
      <c r="AG214" s="70"/>
      <c r="AH214" s="70"/>
      <c r="AI214" s="70"/>
      <c r="AJ214" s="70"/>
      <c r="AK214" s="70"/>
      <c r="AL214" s="70"/>
      <c r="AM214" s="70"/>
      <c r="AN214" s="70"/>
      <c r="AO214" s="70" t="n">
        <f aca="false">AVERAGE(Q214:AB214)</f>
        <v>0.997508714524552</v>
      </c>
      <c r="AP214" s="70" t="n">
        <f aca="false">AVERAGE(AC214:AN214)</f>
        <v>0.985534790597332</v>
      </c>
      <c r="AQ214" s="70" t="n">
        <f aca="false">AVERAGE(K214:M214)</f>
        <v>0.963659548822194</v>
      </c>
      <c r="AR214" s="70" t="n">
        <f aca="false">AVERAGE(N214:P214)</f>
        <v>0.998456813013284</v>
      </c>
      <c r="AS214" s="70" t="n">
        <f aca="false">AVERAGE(Q214:S214)</f>
        <v>0.999736220098383</v>
      </c>
      <c r="AT214" s="70" t="n">
        <f aca="false">AVERAGE(T214:V214)</f>
        <v>0.996570494963032</v>
      </c>
      <c r="AU214" s="70" t="n">
        <f aca="false">AVERAGE(W214:Y214)</f>
        <v>0.996719845580314</v>
      </c>
      <c r="AV214" s="70" t="n">
        <f aca="false">AVERAGE(Z214:AB214)</f>
        <v>0.997008297456478</v>
      </c>
      <c r="AW214" s="70" t="n">
        <f aca="false">AVERAGE(AC214:AE214)</f>
        <v>0.985534790597332</v>
      </c>
    </row>
    <row r="215" customFormat="false" ht="12.75" hidden="true" customHeight="false" outlineLevel="0" collapsed="false">
      <c r="A215" s="69" t="s">
        <v>12</v>
      </c>
      <c r="B215" s="69" t="n">
        <v>1</v>
      </c>
      <c r="C215" s="69" t="n">
        <v>206</v>
      </c>
      <c r="D215" s="70" t="n">
        <v>0.977786831523568</v>
      </c>
      <c r="E215" s="70" t="n">
        <v>0.999551971326165</v>
      </c>
      <c r="F215" s="70" t="n">
        <v>1.0014367816092</v>
      </c>
      <c r="G215" s="70" t="n">
        <v>1.00449323525385</v>
      </c>
      <c r="H215" s="70" t="n">
        <f aca="false">(EPCHrsIn!H216+MH)/LinhrsIn!H216</f>
        <v>0.701676457945264</v>
      </c>
      <c r="I215" s="70" t="n">
        <f aca="false">(EPCHrsIn!I216+MH)/LinhrsIn!I216</f>
        <v>0.998386663081474</v>
      </c>
      <c r="J215" s="70" t="n">
        <f aca="false">(EPCHrsIn!J216+MH)/LinhrsIn!J216</f>
        <v>0.866787053757466</v>
      </c>
      <c r="K215" s="70" t="n">
        <f aca="false">(EPCHrsIn!K216+MH)/LinhrsIn!K216</f>
        <v>0.18621456364647</v>
      </c>
      <c r="L215" s="70" t="n">
        <f aca="false">(EPCHrsIn!L216+MH)/LinhrsIn!L216</f>
        <v>0.908494918010571</v>
      </c>
      <c r="M215" s="70" t="n">
        <f aca="false">(EPCHrsIn!M216+MH)/LinhrsIn!M216</f>
        <v>0.964643652561247</v>
      </c>
      <c r="N215" s="70" t="n">
        <f aca="false">(EPCHrsIn!N216+MH)/LinhrsIn!N216</f>
        <v>0.831806005921331</v>
      </c>
      <c r="O215" s="70" t="n">
        <f aca="false">(EPCHrsIn!O216+MH)/LinhrsIn!O216</f>
        <v>0.992345163535143</v>
      </c>
      <c r="P215" s="70" t="n">
        <f aca="false">(EPCHrsIn!P216+MH)/LinhrsIn!P216</f>
        <v>0.939911278397634</v>
      </c>
      <c r="Q215" s="70" t="n">
        <f aca="false">(EPCHrsIn!Q216+MH)/LinhrsIn!Q216</f>
        <v>0.686261336916359</v>
      </c>
      <c r="R215" s="70" t="n">
        <f aca="false">(EPCHrsIn!R216+MH)/LinhrsIn!R216</f>
        <v>0.805869764597982</v>
      </c>
      <c r="S215" s="70" t="n">
        <f aca="false">(EPCHrsIn!S216+MH)/LinhrsIn!S216</f>
        <v>0.97780169514328</v>
      </c>
      <c r="T215" s="70" t="n">
        <f aca="false">(EPCHrsIn!T216+MH)/LinhrsIn!T216</f>
        <v>0.957589285714286</v>
      </c>
      <c r="U215" s="70" t="n">
        <f aca="false">(EPCHrsIn!U216+MH)/LinhrsIn!U216</f>
        <v>0.968236877523553</v>
      </c>
      <c r="V215" s="70" t="n">
        <f aca="false">(EPCHrsIn!V216+MH)/LinhrsIn!V216</f>
        <v>0.912861915367483</v>
      </c>
      <c r="W215" s="70" t="n">
        <v>0.971908602150538</v>
      </c>
      <c r="X215" s="70" t="n">
        <f aca="false">(EPCHrsIn!X216+MH)/LinhrsIn!X216</f>
        <v>1.004036598493</v>
      </c>
      <c r="Y215" s="70" t="n">
        <f aca="false">IF(LinhrsIn!Y216&gt;4,(EPCHrsIn!Y216+MH)/LinhrsIn!Y216,0)</f>
        <v>0.916875871687587</v>
      </c>
      <c r="Z215" s="70" t="n">
        <f aca="false">IF(LinhrsIn!Z216&gt;4,(EPCHrsIn!Z216+MH)/LinhrsIn!Z216,0)</f>
        <v>1</v>
      </c>
      <c r="AA215" s="70" t="n">
        <f aca="false">IF(LinhrsIn!AA216&gt;4,(EPCHrsIn!AA216+MH)/LinhrsIn!AA216,0)</f>
        <v>1.00541666666667</v>
      </c>
      <c r="AB215" s="70" t="n">
        <f aca="false">IF(LinhrsIn!AB216&gt;4,(EPCHrsIn!AB216+MH)/LinhrsIn!AB216,0)</f>
        <v>0.989507667473769</v>
      </c>
      <c r="AC215" s="70" t="n">
        <f aca="false">IF(LinhrsIn!AC216&gt;4,(EPCHrsIn!AC216+MH)/LinhrsIn!AC216,0)</f>
        <v>1.00483936012905</v>
      </c>
      <c r="AD215" s="70" t="n">
        <f aca="false">IF(LinhrsIn!AD216&gt;4,(EPCHrsIn!AD216+MH)/LinhrsIn!AD216,0)</f>
        <v>0.979445933869526</v>
      </c>
      <c r="AE215" s="70" t="n">
        <f aca="false">IF(LinhrsIn!AE216&gt;4,(EPCHrsIn!AE216+MH)/LinhrsIn!AE216,0)</f>
        <v>0.966229120129558</v>
      </c>
      <c r="AF215" s="70"/>
      <c r="AG215" s="70"/>
      <c r="AH215" s="70"/>
      <c r="AI215" s="70"/>
      <c r="AJ215" s="70"/>
      <c r="AK215" s="70"/>
      <c r="AL215" s="70"/>
      <c r="AM215" s="70"/>
      <c r="AN215" s="70"/>
      <c r="AO215" s="70" t="n">
        <f aca="false">AVERAGE(Q215:AB215)</f>
        <v>0.933030523477876</v>
      </c>
      <c r="AP215" s="70" t="n">
        <f aca="false">AVERAGE(AC215:AN215)</f>
        <v>0.983504804709378</v>
      </c>
      <c r="AQ215" s="70" t="n">
        <f aca="false">AVERAGE(K215:M215)</f>
        <v>0.686451044739429</v>
      </c>
      <c r="AR215" s="70" t="n">
        <f aca="false">AVERAGE(N215:P215)</f>
        <v>0.921354149284703</v>
      </c>
      <c r="AS215" s="70" t="n">
        <f aca="false">AVERAGE(Q215:S215)</f>
        <v>0.823310932219207</v>
      </c>
      <c r="AT215" s="70" t="n">
        <f aca="false">AVERAGE(T215:V215)</f>
        <v>0.946229359535107</v>
      </c>
      <c r="AU215" s="70" t="n">
        <f aca="false">AVERAGE(W215:Y215)</f>
        <v>0.964273690777043</v>
      </c>
      <c r="AV215" s="70" t="n">
        <f aca="false">AVERAGE(Z215:AB215)</f>
        <v>0.998308111380145</v>
      </c>
      <c r="AW215" s="70" t="n">
        <f aca="false">AVERAGE(AC215:AE215)</f>
        <v>0.983504804709378</v>
      </c>
    </row>
    <row r="216" customFormat="false" ht="12.75" hidden="true" customHeight="false" outlineLevel="0" collapsed="false">
      <c r="A216" s="69" t="s">
        <v>12</v>
      </c>
      <c r="B216" s="69" t="n">
        <v>1</v>
      </c>
      <c r="C216" s="69" t="n">
        <v>207</v>
      </c>
      <c r="D216" s="70" t="n">
        <v>0.902396683967194</v>
      </c>
      <c r="E216" s="70" t="n">
        <v>0.918682795698925</v>
      </c>
      <c r="F216" s="70" t="n">
        <v>0.817768199233717</v>
      </c>
      <c r="G216" s="70" t="n">
        <v>0.985810836040477</v>
      </c>
      <c r="H216" s="70" t="n">
        <f aca="false">(EPCHrsIn!H217+MH)/LinhrsIn!H217</f>
        <v>0.909219058359177</v>
      </c>
      <c r="I216" s="70" t="n">
        <f aca="false">(EPCHrsIn!I217+MH)/LinhrsIn!I217</f>
        <v>0.976606614681366</v>
      </c>
      <c r="J216" s="70" t="n">
        <f aca="false">(EPCHrsIn!J217+MH)/LinhrsIn!J217</f>
        <v>0.933462980969579</v>
      </c>
      <c r="K216" s="70" t="n">
        <f aca="false">(EPCHrsIn!K217+MH)/LinhrsIn!K217</f>
        <v>0.974007825600894</v>
      </c>
      <c r="L216" s="70" t="n">
        <f aca="false">(EPCHrsIn!L217+MH)/LinhrsIn!L217</f>
        <v>0.958160151494657</v>
      </c>
      <c r="M216" s="70" t="n">
        <f aca="false">(EPCHrsIn!M217+MH)/LinhrsIn!M217</f>
        <v>1.0012656447757</v>
      </c>
      <c r="N216" s="70" t="n">
        <f aca="false">(EPCHrsIn!N217+MH)/LinhrsIn!N217</f>
        <v>0.97475361144863</v>
      </c>
      <c r="O216" s="70" t="n">
        <f aca="false">(EPCHrsIn!O217+MH)/LinhrsIn!O217</f>
        <v>0.931236080178174</v>
      </c>
      <c r="P216" s="70" t="n">
        <f aca="false">(EPCHrsIn!P217+MH)/LinhrsIn!P217</f>
        <v>0.611723581607959</v>
      </c>
      <c r="Q216" s="70" t="n">
        <f aca="false">(EPCHrsIn!Q217+MH)/LinhrsIn!Q217</f>
        <v>1.00080818965517</v>
      </c>
      <c r="R216" s="70" t="n">
        <f aca="false">(EPCHrsIn!R217+MH)/LinhrsIn!R217</f>
        <v>0.82670242884816</v>
      </c>
      <c r="S216" s="70" t="n">
        <f aca="false">(EPCHrsIn!S217+MH)/LinhrsIn!S217</f>
        <v>0.994214987219158</v>
      </c>
      <c r="T216" s="70" t="n">
        <f aca="false">(EPCHrsIn!T217+MH)/LinhrsIn!T217</f>
        <v>0.967263570229435</v>
      </c>
      <c r="U216" s="70" t="n">
        <f aca="false">(EPCHrsIn!U217+MH)/LinhrsIn!U217</f>
        <v>0.89972972972973</v>
      </c>
      <c r="V216" s="70" t="n">
        <f aca="false">(EPCHrsIn!V217+MH)/LinhrsIn!V217</f>
        <v>0.944638125784409</v>
      </c>
      <c r="W216" s="70" t="n">
        <v>0.964784946236559</v>
      </c>
      <c r="X216" s="70" t="n">
        <f aca="false">(EPCHrsIn!X217+MH)/LinhrsIn!X217</f>
        <v>0.588510042036432</v>
      </c>
      <c r="Y216" s="70" t="n">
        <f aca="false">IF(LinhrsIn!Y217&gt;4,(EPCHrsIn!Y217+MH)/LinhrsIn!Y217,0)</f>
        <v>0.417519271198318</v>
      </c>
      <c r="Z216" s="70" t="n">
        <f aca="false">IF(LinhrsIn!Z217&gt;4,(EPCHrsIn!Z217+MH)/LinhrsIn!Z217,0)</f>
        <v>0.82844850766335</v>
      </c>
      <c r="AA216" s="70" t="n">
        <f aca="false">IF(LinhrsIn!AA217&gt;4,(EPCHrsIn!AA217+MH)/LinhrsIn!AA217,0)</f>
        <v>0.930545909154049</v>
      </c>
      <c r="AB216" s="70" t="n">
        <f aca="false">IF(LinhrsIn!AB217&gt;4,(EPCHrsIn!AB217+MH)/LinhrsIn!AB217,0)</f>
        <v>0.847261472211008</v>
      </c>
      <c r="AC216" s="70" t="n">
        <f aca="false">IF(LinhrsIn!AC217&gt;4,(EPCHrsIn!AC217+MH)/LinhrsIn!AC217,0)</f>
        <v>0.00537634408602151</v>
      </c>
      <c r="AD216" s="70" t="n">
        <f aca="false">IF(LinhrsIn!AD217&gt;4,(EPCHrsIn!AD217+MH)/LinhrsIn!AD217,0)</f>
        <v>0.00602591141910214</v>
      </c>
      <c r="AE216" s="70" t="n">
        <f aca="false">IF(LinhrsIn!AE217&gt;4,(EPCHrsIn!AE217+MH)/LinhrsIn!AE217,0)</f>
        <v>0.00576877093162478</v>
      </c>
      <c r="AF216" s="70"/>
      <c r="AG216" s="70"/>
      <c r="AH216" s="70"/>
      <c r="AI216" s="70"/>
      <c r="AJ216" s="70"/>
      <c r="AK216" s="70"/>
      <c r="AL216" s="70"/>
      <c r="AM216" s="70"/>
      <c r="AN216" s="70"/>
      <c r="AO216" s="70" t="n">
        <f aca="false">AVERAGE(Q216:AB216)</f>
        <v>0.850868931663815</v>
      </c>
      <c r="AP216" s="70" t="n">
        <f aca="false">AVERAGE(AC216:AN216)</f>
        <v>0.00572367547891614</v>
      </c>
      <c r="AQ216" s="70" t="n">
        <f aca="false">AVERAGE(K216:M216)</f>
        <v>0.977811207290417</v>
      </c>
      <c r="AR216" s="70" t="n">
        <f aca="false">AVERAGE(N216:P216)</f>
        <v>0.839237757744921</v>
      </c>
      <c r="AS216" s="70" t="n">
        <f aca="false">AVERAGE(Q216:S216)</f>
        <v>0.940575201907497</v>
      </c>
      <c r="AT216" s="70" t="n">
        <f aca="false">AVERAGE(T216:V216)</f>
        <v>0.937210475247858</v>
      </c>
      <c r="AU216" s="70" t="n">
        <f aca="false">AVERAGE(W216:Y216)</f>
        <v>0.656938086490436</v>
      </c>
      <c r="AV216" s="70" t="n">
        <f aca="false">AVERAGE(Z216:AB216)</f>
        <v>0.868751963009469</v>
      </c>
      <c r="AW216" s="70" t="n">
        <f aca="false">AVERAGE(AC216:AE216)</f>
        <v>0.00572367547891614</v>
      </c>
    </row>
    <row r="217" customFormat="false" ht="12.75" hidden="true" customHeight="false" outlineLevel="0" collapsed="false">
      <c r="A217" s="69" t="s">
        <v>12</v>
      </c>
      <c r="B217" s="69" t="n">
        <v>1</v>
      </c>
      <c r="C217" s="69" t="n">
        <v>208</v>
      </c>
      <c r="D217" s="70" t="n">
        <v>1.00269250526987</v>
      </c>
      <c r="E217" s="70" t="n">
        <v>0.997311827956989</v>
      </c>
      <c r="F217" s="70" t="n">
        <v>1.00167624521073</v>
      </c>
      <c r="G217" s="70" t="n">
        <v>0.987229752436429</v>
      </c>
      <c r="H217" s="70" t="n">
        <f aca="false">(EPCHrsIn!H218+MH)/LinhrsIn!H218</f>
        <v>0.675225733634312</v>
      </c>
      <c r="I217" s="70" t="n">
        <f aca="false">(EPCHrsIn!I218+MH)/LinhrsIn!I218</f>
        <v>0.986955352339968</v>
      </c>
      <c r="J217" s="70" t="n">
        <f aca="false">(EPCHrsIn!J218+MH)/LinhrsIn!J218</f>
        <v>0.998192687334909</v>
      </c>
      <c r="K217" s="70" t="n">
        <f aca="false">(EPCHrsIn!K218+MH)/LinhrsIn!K218</f>
        <v>1.00298994291927</v>
      </c>
      <c r="L217" s="70" t="n">
        <f aca="false">(EPCHrsIn!L218+MH)/LinhrsIn!L218</f>
        <v>0.952472267316017</v>
      </c>
      <c r="M217" s="70" t="n">
        <f aca="false">(EPCHrsIn!M218+MH)/LinhrsIn!M218</f>
        <v>0.937238493723849</v>
      </c>
      <c r="N217" s="70" t="n">
        <f aca="false">(EPCHrsIn!N218+MH)/LinhrsIn!N218</f>
        <v>0.980127078545356</v>
      </c>
      <c r="O217" s="70" t="n">
        <f aca="false">(EPCHrsIn!O218+MH)/LinhrsIn!O218</f>
        <v>0.984246479855012</v>
      </c>
      <c r="P217" s="70" t="n">
        <f aca="false">(EPCHrsIn!P218+MH)/LinhrsIn!P218</f>
        <v>0.882511090200296</v>
      </c>
      <c r="Q217" s="70" t="n">
        <f aca="false">(EPCHrsIn!Q218+MH)/LinhrsIn!Q218</f>
        <v>1.0010775862069</v>
      </c>
      <c r="R217" s="70" t="n">
        <f aca="false">(EPCHrsIn!R218+MH)/LinhrsIn!R218</f>
        <v>0.946599045346062</v>
      </c>
      <c r="S217" s="70" t="n">
        <f aca="false">(EPCHrsIn!S218+MH)/LinhrsIn!S218</f>
        <v>0.996769417149011</v>
      </c>
      <c r="T217" s="70" t="n">
        <f aca="false">(EPCHrsIn!T218+MH)/LinhrsIn!T218</f>
        <v>0.981225296442688</v>
      </c>
      <c r="U217" s="70" t="n">
        <f aca="false">(EPCHrsIn!U218+MH)/LinhrsIn!U218</f>
        <v>0.981416169289202</v>
      </c>
      <c r="V217" s="70" t="n">
        <f aca="false">(EPCHrsIn!V218+MH)/LinhrsIn!V218</f>
        <v>1.00041881893062</v>
      </c>
      <c r="W217" s="70" t="n">
        <v>0.975672043010753</v>
      </c>
      <c r="X217" s="70" t="n">
        <f aca="false">(EPCHrsIn!X218+MH)/LinhrsIn!X218</f>
        <v>0.995155429955591</v>
      </c>
      <c r="Y217" s="70" t="n">
        <f aca="false">IF(LinhrsIn!Y218&gt;4,(EPCHrsIn!Y218+MH)/LinhrsIn!Y218,0)</f>
        <v>1.00013939224979</v>
      </c>
      <c r="Z217" s="70" t="n">
        <f aca="false">IF(LinhrsIn!Z218&gt;4,(EPCHrsIn!Z218+MH)/LinhrsIn!Z218,0)</f>
        <v>0.999730965832661</v>
      </c>
      <c r="AA217" s="70" t="n">
        <f aca="false">IF(LinhrsIn!AA218&gt;4,(EPCHrsIn!AA218+MH)/LinhrsIn!AA218,0)</f>
        <v>1.01449071468768</v>
      </c>
      <c r="AB217" s="70" t="n">
        <f aca="false">IF(LinhrsIn!AB218&gt;4,(EPCHrsIn!AB218+MH)/LinhrsIn!AB218,0)</f>
        <v>0.99892313904967</v>
      </c>
      <c r="AC217" s="70" t="n">
        <f aca="false">IF(LinhrsIn!AC218&gt;4,(EPCHrsIn!AC218+MH)/LinhrsIn!AC218,0)</f>
        <v>1.00349462365591</v>
      </c>
      <c r="AD217" s="70" t="n">
        <f aca="false">IF(LinhrsIn!AD218&gt;4,(EPCHrsIn!AD218+MH)/LinhrsIn!AD218,0)</f>
        <v>0.992248062015504</v>
      </c>
      <c r="AE217" s="70" t="n">
        <f aca="false">IF(LinhrsIn!AE218&gt;4,(EPCHrsIn!AE218+MH)/LinhrsIn!AE218,0)</f>
        <v>0.946606171644637</v>
      </c>
      <c r="AF217" s="70"/>
      <c r="AG217" s="70"/>
      <c r="AH217" s="70"/>
      <c r="AI217" s="70"/>
      <c r="AJ217" s="70"/>
      <c r="AK217" s="70"/>
      <c r="AL217" s="70"/>
      <c r="AM217" s="70"/>
      <c r="AN217" s="70"/>
      <c r="AO217" s="70" t="n">
        <f aca="false">AVERAGE(Q217:AB217)</f>
        <v>0.990968168179218</v>
      </c>
      <c r="AP217" s="70" t="n">
        <f aca="false">AVERAGE(AC217:AN217)</f>
        <v>0.980782952438685</v>
      </c>
      <c r="AQ217" s="70" t="n">
        <f aca="false">AVERAGE(K217:M217)</f>
        <v>0.964233567986379</v>
      </c>
      <c r="AR217" s="70" t="n">
        <f aca="false">AVERAGE(N217:P217)</f>
        <v>0.948961549533555</v>
      </c>
      <c r="AS217" s="70" t="n">
        <f aca="false">AVERAGE(Q217:S217)</f>
        <v>0.98148201623399</v>
      </c>
      <c r="AT217" s="70" t="n">
        <f aca="false">AVERAGE(T217:V217)</f>
        <v>0.987686761554169</v>
      </c>
      <c r="AU217" s="70" t="n">
        <f aca="false">AVERAGE(W217:Y217)</f>
        <v>0.990322288405378</v>
      </c>
      <c r="AV217" s="70" t="n">
        <f aca="false">AVERAGE(Z217:AB217)</f>
        <v>1.00438160652334</v>
      </c>
      <c r="AW217" s="70" t="n">
        <f aca="false">AVERAGE(AC217:AE217)</f>
        <v>0.980782952438685</v>
      </c>
    </row>
    <row r="218" customFormat="false" ht="12.75" hidden="true" customHeight="false" outlineLevel="0" collapsed="false">
      <c r="A218" s="69" t="s">
        <v>12</v>
      </c>
      <c r="B218" s="69" t="n">
        <v>1</v>
      </c>
      <c r="C218" s="69" t="n">
        <v>209</v>
      </c>
      <c r="D218" s="70" t="n">
        <v>0.907108568189467</v>
      </c>
      <c r="E218" s="70" t="n">
        <v>0.781586021505376</v>
      </c>
      <c r="F218" s="70" t="n">
        <v>0.990181992337165</v>
      </c>
      <c r="G218" s="70" t="n">
        <v>0.993851362284207</v>
      </c>
      <c r="H218" s="70" t="n">
        <f aca="false">(EPCHrsIn!H219+MH)/LinhrsIn!H219</f>
        <v>0.951649281082605</v>
      </c>
      <c r="I218" s="70" t="n">
        <f aca="false">(EPCHrsIn!I219+MH)/LinhrsIn!I219</f>
        <v>0.984538854530788</v>
      </c>
      <c r="J218" s="70" t="n">
        <f aca="false">(EPCHrsIn!J219+MH)/LinhrsIn!J219</f>
        <v>0.998749826364773</v>
      </c>
      <c r="K218" s="70" t="n">
        <f aca="false">(EPCHrsIn!K219+MH)/LinhrsIn!K219</f>
        <v>0.978526773579777</v>
      </c>
      <c r="L218" s="70" t="n">
        <f aca="false">(EPCHrsIn!L219+MH)/LinhrsIn!L219</f>
        <v>0.901952657919654</v>
      </c>
      <c r="M218" s="70" t="n">
        <f aca="false">(EPCHrsIn!M219+MH)/LinhrsIn!M219</f>
        <v>0.968597348220516</v>
      </c>
      <c r="N218" s="70" t="n">
        <f aca="false">(EPCHrsIn!N219+MH)/LinhrsIn!N219</f>
        <v>0.928030303030303</v>
      </c>
      <c r="O218" s="70" t="n">
        <f aca="false">(EPCHrsIn!O219+MH)/LinhrsIn!O219</f>
        <v>0.946679660309063</v>
      </c>
      <c r="P218" s="70" t="n">
        <f aca="false">(EPCHrsIn!P219+MH)/LinhrsIn!P219</f>
        <v>0.953488372093023</v>
      </c>
      <c r="Q218" s="70" t="n">
        <f aca="false">(EPCHrsIn!Q219+MH)/LinhrsIn!Q219</f>
        <v>0.923087284482759</v>
      </c>
      <c r="R218" s="70" t="n">
        <f aca="false">(EPCHrsIn!R219+MH)/LinhrsIn!R219</f>
        <v>0.977208401608819</v>
      </c>
      <c r="S218" s="70" t="n">
        <f aca="false">(EPCHrsIn!S219+MH)/LinhrsIn!S219</f>
        <v>0.997578366742903</v>
      </c>
      <c r="T218" s="70" t="n">
        <f aca="false">(EPCHrsIn!T219+MH)/LinhrsIn!T219</f>
        <v>0.952427455357143</v>
      </c>
      <c r="U218" s="70" t="n">
        <f aca="false">(EPCHrsIn!U219+MH)/LinhrsIn!U219</f>
        <v>0.961684782608696</v>
      </c>
      <c r="V218" s="70" t="n">
        <f aca="false">(EPCHrsIn!V219+MH)/LinhrsIn!V219</f>
        <v>0.941337167505392</v>
      </c>
      <c r="W218" s="70" t="n">
        <v>0.958198924731183</v>
      </c>
      <c r="X218" s="70" t="n">
        <f aca="false">(EPCHrsIn!X219+MH)/LinhrsIn!X219</f>
        <v>0.967303552206674</v>
      </c>
      <c r="Y218" s="70" t="n">
        <f aca="false">IF(LinhrsIn!Y219&gt;4,(EPCHrsIn!Y219+MH)/LinhrsIn!Y219,0)</f>
        <v>0.841203510238195</v>
      </c>
      <c r="Z218" s="70" t="n">
        <f aca="false">IF(LinhrsIn!Z219&gt;4,(EPCHrsIn!Z219+MH)/LinhrsIn!Z219,0)</f>
        <v>0.961362412493269</v>
      </c>
      <c r="AA218" s="70" t="n">
        <f aca="false">IF(LinhrsIn!AA219&gt;4,(EPCHrsIn!AA219+MH)/LinhrsIn!AA219,0)</f>
        <v>1.00570474467789</v>
      </c>
      <c r="AB218" s="70" t="n">
        <f aca="false">IF(LinhrsIn!AB219&gt;4,(EPCHrsIn!AB219+MH)/LinhrsIn!AB219,0)</f>
        <v>0.995831091984938</v>
      </c>
      <c r="AC218" s="70" t="n">
        <f aca="false">IF(LinhrsIn!AC219&gt;4,(EPCHrsIn!AC219+MH)/LinhrsIn!AC219,0)</f>
        <v>0.986693548387097</v>
      </c>
      <c r="AD218" s="70" t="n">
        <f aca="false">IF(LinhrsIn!AD219&gt;4,(EPCHrsIn!AD219+MH)/LinhrsIn!AD219,0)</f>
        <v>0.995083432657926</v>
      </c>
      <c r="AE218" s="70" t="n">
        <f aca="false">IF(LinhrsIn!AE219&gt;4,(EPCHrsIn!AE219+MH)/LinhrsIn!AE219,0)</f>
        <v>0.887123027171415</v>
      </c>
      <c r="AF218" s="70"/>
      <c r="AG218" s="70"/>
      <c r="AH218" s="70"/>
      <c r="AI218" s="70"/>
      <c r="AJ218" s="70"/>
      <c r="AK218" s="70"/>
      <c r="AL218" s="70"/>
      <c r="AM218" s="70"/>
      <c r="AN218" s="70"/>
      <c r="AO218" s="70" t="n">
        <f aca="false">AVERAGE(Q218:AB218)</f>
        <v>0.956910641219822</v>
      </c>
      <c r="AP218" s="70" t="n">
        <f aca="false">AVERAGE(AC218:AN218)</f>
        <v>0.956300002738813</v>
      </c>
      <c r="AQ218" s="70" t="n">
        <f aca="false">AVERAGE(K218:M218)</f>
        <v>0.949692259906649</v>
      </c>
      <c r="AR218" s="70" t="n">
        <f aca="false">AVERAGE(N218:P218)</f>
        <v>0.942732778477463</v>
      </c>
      <c r="AS218" s="70" t="n">
        <f aca="false">AVERAGE(Q218:S218)</f>
        <v>0.965958017611494</v>
      </c>
      <c r="AT218" s="70" t="n">
        <f aca="false">AVERAGE(T218:V218)</f>
        <v>0.95181646849041</v>
      </c>
      <c r="AU218" s="70" t="n">
        <f aca="false">AVERAGE(W218:Y218)</f>
        <v>0.922235329058684</v>
      </c>
      <c r="AV218" s="70" t="n">
        <f aca="false">AVERAGE(Z218:AB218)</f>
        <v>0.987632749718699</v>
      </c>
      <c r="AW218" s="70" t="n">
        <f aca="false">AVERAGE(AC218:AE218)</f>
        <v>0.956300002738813</v>
      </c>
    </row>
    <row r="219" customFormat="false" ht="12.75" hidden="true" customHeight="false" outlineLevel="0" collapsed="false">
      <c r="A219" s="69" t="s">
        <v>14</v>
      </c>
      <c r="B219" s="69" t="n">
        <v>1</v>
      </c>
      <c r="C219" s="69" t="n">
        <v>210</v>
      </c>
      <c r="D219" s="70" t="n">
        <v>0.996858743851818</v>
      </c>
      <c r="E219" s="70" t="n">
        <v>0.999775985663083</v>
      </c>
      <c r="F219" s="70" t="n">
        <v>0.995210727969349</v>
      </c>
      <c r="G219" s="70" t="n">
        <v>1.00094594426397</v>
      </c>
      <c r="H219" s="70" t="n">
        <f aca="false">(EPCHrsIn!H220+MH)/LinhrsIn!H220</f>
        <v>0.968220635587288</v>
      </c>
      <c r="I219" s="70" t="n">
        <f aca="false">(EPCHrsIn!I220+MH)/LinhrsIn!I220</f>
        <v>0.945043103448276</v>
      </c>
      <c r="J219" s="70" t="n">
        <f aca="false">(EPCHrsIn!J220+MH)/LinhrsIn!J220</f>
        <v>0.960789766407119</v>
      </c>
      <c r="K219" s="70" t="n">
        <f aca="false">(EPCHrsIn!K220+MH)/LinhrsIn!K220</f>
        <v>0.940274414850686</v>
      </c>
      <c r="L219" s="70" t="n">
        <f aca="false">(EPCHrsIn!L220+MH)/LinhrsIn!L220</f>
        <v>1.0010179438748</v>
      </c>
      <c r="M219" s="70" t="n">
        <f aca="false">(EPCHrsIn!M220+MH)/LinhrsIn!M220</f>
        <v>0.949930458970793</v>
      </c>
      <c r="N219" s="70" t="n">
        <f aca="false">(EPCHrsIn!N220+MH)/LinhrsIn!N220</f>
        <v>1.00418410041841</v>
      </c>
      <c r="O219" s="70" t="n">
        <f aca="false">(EPCHrsIn!O220+MH)/LinhrsIn!O220</f>
        <v>1.00430615363245</v>
      </c>
      <c r="P219" s="70" t="n">
        <f aca="false">(EPCHrsIn!P220+MH)/LinhrsIn!P220</f>
        <v>0.897849462365591</v>
      </c>
      <c r="Q219" s="70" t="n">
        <f aca="false">(EPCHrsIn!Q220+MH)/LinhrsIn!Q220</f>
        <v>0.934401939655173</v>
      </c>
      <c r="R219" s="70" t="n">
        <f aca="false">(EPCHrsIn!R220+MH)/LinhrsIn!R220</f>
        <v>0.854334226988383</v>
      </c>
      <c r="S219" s="70" t="n">
        <f aca="false">(EPCHrsIn!S220+MH)/LinhrsIn!S220</f>
        <v>0.986681017085968</v>
      </c>
      <c r="T219" s="70" t="n">
        <f aca="false">(EPCHrsIn!T220+MH)/LinhrsIn!T220</f>
        <v>0.884104571508458</v>
      </c>
      <c r="U219" s="70" t="n">
        <f aca="false">(EPCHrsIn!U220+MH)/LinhrsIn!U220</f>
        <v>0.999595469255663</v>
      </c>
      <c r="V219" s="70" t="n">
        <f aca="false">(EPCHrsIn!V220+MH)/LinhrsIn!V220</f>
        <v>0.992434855701877</v>
      </c>
      <c r="W219" s="70" t="n">
        <v>0.990994623655914</v>
      </c>
      <c r="X219" s="70" t="n">
        <f aca="false">(EPCHrsIn!X220+MH)/LinhrsIn!X220</f>
        <v>0.925765960318532</v>
      </c>
      <c r="Y219" s="70" t="n">
        <f aca="false">IF(LinhrsIn!Y220&gt;4,(EPCHrsIn!Y220+MH)/LinhrsIn!Y220,0)</f>
        <v>0.983112862369828</v>
      </c>
      <c r="Z219" s="70" t="n">
        <f aca="false">IF(LinhrsIn!Z220&gt;4,(EPCHrsIn!Z220+MH)/LinhrsIn!Z220,0)</f>
        <v>0.907565299769928</v>
      </c>
      <c r="AA219" s="70" t="n">
        <f aca="false">IF(LinhrsIn!AA220&gt;4,(EPCHrsIn!AA220+MH)/LinhrsIn!AA220,0)</f>
        <v>0.93276844006112</v>
      </c>
      <c r="AB219" s="70" t="n">
        <f aca="false">IF(LinhrsIn!AB220&gt;4,(EPCHrsIn!AB220+MH)/LinhrsIn!AB220,0)</f>
        <v>1.0051130247578</v>
      </c>
      <c r="AC219" s="70" t="n">
        <f aca="false">IF(LinhrsIn!AC220&gt;4,(EPCHrsIn!AC220+MH)/LinhrsIn!AC220,0)</f>
        <v>0.968678585831429</v>
      </c>
      <c r="AD219" s="70" t="n">
        <f aca="false">IF(LinhrsIn!AD220&gt;4,(EPCHrsIn!AD220+MH)/LinhrsIn!AD220,0)</f>
        <v>0.881892182460452</v>
      </c>
      <c r="AE219" s="70" t="n">
        <f aca="false">IF(LinhrsIn!AE220&gt;4,(EPCHrsIn!AE220+MH)/LinhrsIn!AE220,0)</f>
        <v>0.920144874383545</v>
      </c>
      <c r="AF219" s="70"/>
      <c r="AG219" s="70"/>
      <c r="AH219" s="70"/>
      <c r="AI219" s="70"/>
      <c r="AJ219" s="70"/>
      <c r="AK219" s="70"/>
      <c r="AL219" s="70"/>
      <c r="AM219" s="70"/>
      <c r="AN219" s="70"/>
      <c r="AO219" s="70" t="n">
        <f aca="false">AVERAGE(Q219:AB219)</f>
        <v>0.949739357594054</v>
      </c>
      <c r="AP219" s="70" t="n">
        <f aca="false">AVERAGE(AC219:AN219)</f>
        <v>0.923571880891809</v>
      </c>
      <c r="AQ219" s="70" t="n">
        <f aca="false">AVERAGE(K219:M219)</f>
        <v>0.963740939232092</v>
      </c>
      <c r="AR219" s="70" t="n">
        <f aca="false">AVERAGE(N219:P219)</f>
        <v>0.96877990547215</v>
      </c>
      <c r="AS219" s="70" t="n">
        <f aca="false">AVERAGE(Q219:S219)</f>
        <v>0.925139061243174</v>
      </c>
      <c r="AT219" s="70" t="n">
        <f aca="false">AVERAGE(T219:V219)</f>
        <v>0.958711632155333</v>
      </c>
      <c r="AU219" s="70" t="n">
        <f aca="false">AVERAGE(W219:Y219)</f>
        <v>0.966624482114758</v>
      </c>
      <c r="AV219" s="70" t="n">
        <f aca="false">AVERAGE(Z219:AB219)</f>
        <v>0.948482254862951</v>
      </c>
      <c r="AW219" s="70" t="n">
        <f aca="false">AVERAGE(AC219:AE219)</f>
        <v>0.923571880891809</v>
      </c>
    </row>
    <row r="220" customFormat="false" ht="12.75" hidden="true" customHeight="false" outlineLevel="0" collapsed="false">
      <c r="A220" s="69" t="s">
        <v>14</v>
      </c>
      <c r="B220" s="69" t="n">
        <v>1</v>
      </c>
      <c r="C220" s="69" t="n">
        <v>211</v>
      </c>
      <c r="D220" s="70" t="n">
        <v>0.932687368253237</v>
      </c>
      <c r="E220" s="70" t="n">
        <v>0.89247311827957</v>
      </c>
      <c r="F220" s="70" t="n">
        <v>0.892480842911877</v>
      </c>
      <c r="G220" s="70" t="n">
        <v>0.943006858095914</v>
      </c>
      <c r="H220" s="70" t="n">
        <f aca="false">(EPCHrsIn!H221+MH)/LinhrsIn!H221</f>
        <v>0.997621712367096</v>
      </c>
      <c r="I220" s="70" t="n">
        <f aca="false">(EPCHrsIn!I221+MH)/LinhrsIn!I221</f>
        <v>0.898143164693218</v>
      </c>
      <c r="J220" s="70" t="n">
        <f aca="false">(EPCHrsIn!J221+MH)/LinhrsIn!J221</f>
        <v>0.98902625364634</v>
      </c>
      <c r="K220" s="70" t="n">
        <f aca="false">(EPCHrsIn!K221+MH)/LinhrsIn!K221</f>
        <v>0.991390906645144</v>
      </c>
      <c r="L220" s="70" t="n">
        <f aca="false">(EPCHrsIn!L221+MH)/LinhrsIn!L221</f>
        <v>0.989648367952522</v>
      </c>
      <c r="M220" s="70" t="n">
        <f aca="false">(EPCHrsIn!M221+MH)/LinhrsIn!M221</f>
        <v>0.94331758821895</v>
      </c>
      <c r="N220" s="70" t="n">
        <f aca="false">(EPCHrsIn!N221+MH)/LinhrsIn!N221</f>
        <v>0.994601889338731</v>
      </c>
      <c r="O220" s="70" t="n">
        <f aca="false">(EPCHrsIn!O221+MH)/LinhrsIn!O221</f>
        <v>1.00430615363245</v>
      </c>
      <c r="P220" s="70" t="n">
        <f aca="false">(EPCHrsIn!P221+MH)/LinhrsIn!P221</f>
        <v>0.921373037993252</v>
      </c>
      <c r="Q220" s="70" t="n">
        <f aca="false">(EPCHrsIn!Q221+MH)/LinhrsIn!Q221</f>
        <v>1.00094098669176</v>
      </c>
      <c r="R220" s="70" t="n">
        <f aca="false">(EPCHrsIn!R221+MH)/LinhrsIn!R221</f>
        <v>0.609722435209324</v>
      </c>
      <c r="S220" s="70" t="n">
        <f aca="false">(EPCHrsIn!S221+MH)/LinhrsIn!S221</f>
        <v>0.912417597201668</v>
      </c>
      <c r="T220" s="70" t="n">
        <f aca="false">(EPCHrsIn!T221+MH)/LinhrsIn!T221</f>
        <v>0.949159723202937</v>
      </c>
      <c r="U220" s="70" t="n">
        <f aca="false">(EPCHrsIn!U221+MH)/LinhrsIn!U221</f>
        <v>0.959101060859855</v>
      </c>
      <c r="V220" s="70" t="n">
        <f aca="false">(EPCHrsIn!V221+MH)/LinhrsIn!V221</f>
        <v>0.991665448164937</v>
      </c>
      <c r="W220" s="70" t="n">
        <v>0.957258064516129</v>
      </c>
      <c r="X220" s="70" t="n">
        <f aca="false">(EPCHrsIn!X221+MH)/LinhrsIn!X221</f>
        <v>0.991993373826615</v>
      </c>
      <c r="Y220" s="70" t="n">
        <f aca="false">IF(LinhrsIn!Y221&gt;4,(EPCHrsIn!Y221+MH)/LinhrsIn!Y221,0)</f>
        <v>0.864904768935479</v>
      </c>
      <c r="Z220" s="70" t="n">
        <f aca="false">IF(LinhrsIn!Z221&gt;4,(EPCHrsIn!Z221+MH)/LinhrsIn!Z221,0)</f>
        <v>0.870464192797481</v>
      </c>
      <c r="AA220" s="70" t="n">
        <f aca="false">IF(LinhrsIn!AA221&gt;4,(EPCHrsIn!AA221+MH)/LinhrsIn!AA221,0)</f>
        <v>0.991507726576639</v>
      </c>
      <c r="AB220" s="70" t="n">
        <f aca="false">IF(LinhrsIn!AB221&gt;4,(EPCHrsIn!AB221+MH)/LinhrsIn!AB221,0)</f>
        <v>0.969564623993449</v>
      </c>
      <c r="AC220" s="70" t="n">
        <f aca="false">IF(LinhrsIn!AC221&gt;4,(EPCHrsIn!AC221+MH)/LinhrsIn!AC221,0)</f>
        <v>1.00215053763441</v>
      </c>
      <c r="AD220" s="70" t="n">
        <f aca="false">IF(LinhrsIn!AD221&gt;4,(EPCHrsIn!AD221+MH)/LinhrsIn!AD221,0)</f>
        <v>0.989701492537313</v>
      </c>
      <c r="AE220" s="70" t="n">
        <f aca="false">IF(LinhrsIn!AE221&gt;4,(EPCHrsIn!AE221+MH)/LinhrsIn!AE221,0)</f>
        <v>0.918460457104941</v>
      </c>
      <c r="AF220" s="70"/>
      <c r="AG220" s="70"/>
      <c r="AH220" s="70"/>
      <c r="AI220" s="70"/>
      <c r="AJ220" s="70"/>
      <c r="AK220" s="70"/>
      <c r="AL220" s="70"/>
      <c r="AM220" s="70"/>
      <c r="AN220" s="70"/>
      <c r="AO220" s="70" t="n">
        <f aca="false">AVERAGE(Q220:AB220)</f>
        <v>0.922391666831356</v>
      </c>
      <c r="AP220" s="70" t="n">
        <f aca="false">AVERAGE(AC220:AN220)</f>
        <v>0.970104162425554</v>
      </c>
      <c r="AQ220" s="70" t="n">
        <f aca="false">AVERAGE(K220:M220)</f>
        <v>0.974785620938872</v>
      </c>
      <c r="AR220" s="70" t="n">
        <f aca="false">AVERAGE(N220:P220)</f>
        <v>0.973427026988144</v>
      </c>
      <c r="AS220" s="70" t="n">
        <f aca="false">AVERAGE(Q220:S220)</f>
        <v>0.841027006367584</v>
      </c>
      <c r="AT220" s="70" t="n">
        <f aca="false">AVERAGE(T220:V220)</f>
        <v>0.966642077409243</v>
      </c>
      <c r="AU220" s="70" t="n">
        <f aca="false">AVERAGE(W220:Y220)</f>
        <v>0.938052069092741</v>
      </c>
      <c r="AV220" s="70" t="n">
        <f aca="false">AVERAGE(Z220:AB220)</f>
        <v>0.943845514455856</v>
      </c>
      <c r="AW220" s="70" t="n">
        <f aca="false">AVERAGE(AC220:AE220)</f>
        <v>0.970104162425554</v>
      </c>
    </row>
    <row r="221" customFormat="false" ht="12.75" hidden="true" customHeight="false" outlineLevel="0" collapsed="false">
      <c r="A221" s="69" t="s">
        <v>12</v>
      </c>
      <c r="B221" s="69" t="n">
        <v>1</v>
      </c>
      <c r="C221" s="69" t="n">
        <v>212</v>
      </c>
      <c r="D221" s="70" t="n">
        <v>0.995736866656038</v>
      </c>
      <c r="E221" s="70" t="n">
        <v>0.995519713261649</v>
      </c>
      <c r="F221" s="70" t="n">
        <v>1</v>
      </c>
      <c r="G221" s="70" t="n">
        <v>0.934020387588216</v>
      </c>
      <c r="H221" s="70" t="n">
        <f aca="false">(EPCHrsIn!H222+MH)/LinhrsIn!H222</f>
        <v>0.839203233256351</v>
      </c>
      <c r="I221" s="70" t="n">
        <f aca="false">(EPCHrsIn!I222+MH)/LinhrsIn!I222</f>
        <v>1.0015214384509</v>
      </c>
      <c r="J221" s="70" t="n">
        <f aca="false">(EPCHrsIn!J222+MH)/LinhrsIn!J222</f>
        <v>1.00157841871144</v>
      </c>
      <c r="K221" s="70" t="n">
        <f aca="false">(EPCHrsIn!K222+MH)/LinhrsIn!K222</f>
        <v>0.956509771538673</v>
      </c>
      <c r="L221" s="70" t="n">
        <f aca="false">(EPCHrsIn!L222+MH)/LinhrsIn!L222</f>
        <v>1.00302626235278</v>
      </c>
      <c r="M221" s="70" t="n">
        <f aca="false">(EPCHrsIn!M222+MH)/LinhrsIn!M222</f>
        <v>1.00450831220062</v>
      </c>
      <c r="N221" s="70" t="n">
        <f aca="false">(EPCHrsIn!N222+MH)/LinhrsIn!N222</f>
        <v>1.00392900690963</v>
      </c>
      <c r="O221" s="70" t="n">
        <f aca="false">(EPCHrsIn!O222+MH)/LinhrsIn!O222</f>
        <v>0.880677871926657</v>
      </c>
      <c r="P221" s="70" t="n">
        <f aca="false">(EPCHrsIn!P222+MH)/LinhrsIn!P222</f>
        <v>0.976230639472474</v>
      </c>
      <c r="Q221" s="70" t="n">
        <f aca="false">(EPCHrsIn!Q222+MH)/LinhrsIn!Q222</f>
        <v>0.968483446580888</v>
      </c>
      <c r="R221" s="70" t="n">
        <f aca="false">(EPCHrsIn!R222+MH)/LinhrsIn!R222</f>
        <v>0.748998664886515</v>
      </c>
      <c r="S221" s="70" t="n">
        <f aca="false">(EPCHrsIn!S222+MH)/LinhrsIn!S222</f>
        <v>1.00485908649174</v>
      </c>
      <c r="T221" s="70" t="n">
        <f aca="false">(EPCHrsIn!T222+MH)/LinhrsIn!T222</f>
        <v>0.994557222712563</v>
      </c>
      <c r="U221" s="70" t="n">
        <f aca="false">(EPCHrsIn!U222+MH)/LinhrsIn!U222</f>
        <v>1.00376495898884</v>
      </c>
      <c r="V221" s="70" t="n">
        <f aca="false">(EPCHrsIn!V222+MH)/LinhrsIn!V222</f>
        <v>1.00265400195558</v>
      </c>
      <c r="W221" s="70" t="n">
        <v>0.992876344086022</v>
      </c>
      <c r="X221" s="70" t="n">
        <f aca="false">(EPCHrsIn!X222+MH)/LinhrsIn!X222</f>
        <v>0.894979022871837</v>
      </c>
      <c r="Y221" s="70" t="n">
        <f aca="false">IF(LinhrsIn!Y222&gt;4,(EPCHrsIn!Y222+MH)/LinhrsIn!Y222,0)</f>
        <v>1.00293911826452</v>
      </c>
      <c r="Z221" s="70" t="n">
        <f aca="false">IF(LinhrsIn!Z222&gt;4,(EPCHrsIn!Z222+MH)/LinhrsIn!Z222,0)</f>
        <v>0.938409703504043</v>
      </c>
      <c r="AA221" s="70" t="n">
        <f aca="false">IF(LinhrsIn!AA222&gt;4,(EPCHrsIn!AA222+MH)/LinhrsIn!AA222,0)</f>
        <v>1.00559988800224</v>
      </c>
      <c r="AB221" s="70" t="n">
        <f aca="false">IF(LinhrsIn!AB222&gt;4,(EPCHrsIn!AB222+MH)/LinhrsIn!AB222,0)</f>
        <v>0.995159989244421</v>
      </c>
      <c r="AC221" s="70" t="n">
        <f aca="false">IF(LinhrsIn!AC222&gt;4,(EPCHrsIn!AC222+MH)/LinhrsIn!AC222,0)</f>
        <v>1</v>
      </c>
      <c r="AD221" s="70" t="n">
        <f aca="false">IF(LinhrsIn!AD222&gt;4,(EPCHrsIn!AD222+MH)/LinhrsIn!AD222,0)</f>
        <v>0.986121474406805</v>
      </c>
      <c r="AE221" s="70" t="n">
        <f aca="false">IF(LinhrsIn!AE222&gt;4,(EPCHrsIn!AE222+MH)/LinhrsIn!AE222,0)</f>
        <v>0.96433699244634</v>
      </c>
      <c r="AF221" s="70"/>
      <c r="AG221" s="70"/>
      <c r="AH221" s="70"/>
      <c r="AI221" s="70"/>
      <c r="AJ221" s="70"/>
      <c r="AK221" s="70"/>
      <c r="AL221" s="70"/>
      <c r="AM221" s="70"/>
      <c r="AN221" s="70"/>
      <c r="AO221" s="70" t="n">
        <f aca="false">AVERAGE(Q221:AB221)</f>
        <v>0.962773453965767</v>
      </c>
      <c r="AP221" s="70" t="n">
        <f aca="false">AVERAGE(AC221:AN221)</f>
        <v>0.983486155617715</v>
      </c>
      <c r="AQ221" s="70" t="n">
        <f aca="false">AVERAGE(K221:M221)</f>
        <v>0.988014782030692</v>
      </c>
      <c r="AR221" s="70" t="n">
        <f aca="false">AVERAGE(N221:P221)</f>
        <v>0.953612506102921</v>
      </c>
      <c r="AS221" s="70" t="n">
        <f aca="false">AVERAGE(Q221:S221)</f>
        <v>0.907447065986381</v>
      </c>
      <c r="AT221" s="70" t="n">
        <f aca="false">AVERAGE(T221:V221)</f>
        <v>1.00032539455233</v>
      </c>
      <c r="AU221" s="70" t="n">
        <f aca="false">AVERAGE(W221:Y221)</f>
        <v>0.963598161740793</v>
      </c>
      <c r="AV221" s="70" t="n">
        <f aca="false">AVERAGE(Z221:AB221)</f>
        <v>0.979723193583568</v>
      </c>
      <c r="AW221" s="70" t="n">
        <f aca="false">AVERAGE(AC221:AE221)</f>
        <v>0.983486155617715</v>
      </c>
    </row>
    <row r="222" customFormat="false" ht="12.75" hidden="true" customHeight="false" outlineLevel="0" collapsed="false">
      <c r="A222" s="69" t="s">
        <v>12</v>
      </c>
      <c r="B222" s="69" t="n">
        <v>1</v>
      </c>
      <c r="C222" s="69" t="n">
        <v>213</v>
      </c>
      <c r="D222" s="70" t="n">
        <v>0.980703712232595</v>
      </c>
      <c r="E222" s="70" t="n">
        <v>1.00112007168459</v>
      </c>
      <c r="F222" s="70" t="n">
        <v>0.999521072796935</v>
      </c>
      <c r="G222" s="70" t="n">
        <v>1.00449323525385</v>
      </c>
      <c r="H222" s="70" t="n">
        <f aca="false">(EPCHrsIn!H223+MH)/LinhrsIn!H223</f>
        <v>0.830121341898644</v>
      </c>
      <c r="I222" s="70" t="n">
        <f aca="false">(EPCHrsIn!I223+MH)/LinhrsIn!I223</f>
        <v>0.939045817002298</v>
      </c>
      <c r="J222" s="70" t="n">
        <f aca="false">(EPCHrsIn!J223+MH)/LinhrsIn!J223</f>
        <v>0.948605408466657</v>
      </c>
      <c r="K222" s="70" t="n">
        <f aca="false">(EPCHrsIn!K223+MH)/LinhrsIn!K223</f>
        <v>0.987059471365639</v>
      </c>
      <c r="L222" s="70" t="n">
        <f aca="false">(EPCHrsIn!L223+MH)/LinhrsIn!L223</f>
        <v>1.00213048764015</v>
      </c>
      <c r="M222" s="70" t="n">
        <f aca="false">(EPCHrsIn!M223+MH)/LinhrsIn!M223</f>
        <v>1.00460443700293</v>
      </c>
      <c r="N222" s="70" t="n">
        <f aca="false">(EPCHrsIn!N223+MH)/LinhrsIn!N223</f>
        <v>1.0035068788778</v>
      </c>
      <c r="O222" s="70" t="n">
        <f aca="false">(EPCHrsIn!O223+MH)/LinhrsIn!O223</f>
        <v>1.00125156445557</v>
      </c>
      <c r="P222" s="70" t="n">
        <f aca="false">(EPCHrsIn!P223+MH)/LinhrsIn!P223</f>
        <v>0.982985729967069</v>
      </c>
      <c r="Q222" s="70" t="n">
        <f aca="false">(EPCHrsIn!Q223+MH)/LinhrsIn!Q223</f>
        <v>0.858872595183641</v>
      </c>
      <c r="R222" s="70" t="n">
        <f aca="false">(EPCHrsIn!R223+MH)/LinhrsIn!R223</f>
        <v>0.636435455838205</v>
      </c>
      <c r="S222" s="70" t="n">
        <f aca="false">(EPCHrsIn!S223+MH)/LinhrsIn!S223</f>
        <v>0.856775764133081</v>
      </c>
      <c r="T222" s="70" t="n">
        <f aca="false">(EPCHrsIn!T223+MH)/LinhrsIn!T223</f>
        <v>0.920675105485232</v>
      </c>
      <c r="U222" s="70" t="n">
        <f aca="false">(EPCHrsIn!U223+MH)/LinhrsIn!U223</f>
        <v>1.00349744417541</v>
      </c>
      <c r="V222" s="70" t="n">
        <f aca="false">(EPCHrsIn!V223+MH)/LinhrsIn!V223</f>
        <v>0.941464096116234</v>
      </c>
      <c r="W222" s="70" t="n">
        <v>0.99247311827957</v>
      </c>
      <c r="X222" s="70" t="n">
        <f aca="false">(EPCHrsIn!X223+MH)/LinhrsIn!X223</f>
        <v>0.976415094339623</v>
      </c>
      <c r="Y222" s="70" t="n">
        <f aca="false">IF(LinhrsIn!Y223&gt;4,(EPCHrsIn!Y223+MH)/LinhrsIn!Y223,0)</f>
        <v>1.00335899230231</v>
      </c>
      <c r="Z222" s="70" t="n">
        <f aca="false">IF(LinhrsIn!Z223&gt;4,(EPCHrsIn!Z223+MH)/LinhrsIn!Z223,0)</f>
        <v>0.999596665770368</v>
      </c>
      <c r="AA222" s="70" t="n">
        <f aca="false">IF(LinhrsIn!AA223&gt;4,(EPCHrsIn!AA223+MH)/LinhrsIn!AA223,0)</f>
        <v>1.00112454315434</v>
      </c>
      <c r="AB222" s="70" t="n">
        <f aca="false">IF(LinhrsIn!AB223&gt;4,(EPCHrsIn!AB223+MH)/LinhrsIn!AB223,0)</f>
        <v>1.00524334498521</v>
      </c>
      <c r="AC222" s="70" t="n">
        <f aca="false">IF(LinhrsIn!AC223&gt;4,(EPCHrsIn!AC223+MH)/LinhrsIn!AC223,0)</f>
        <v>1.00430107526882</v>
      </c>
      <c r="AD222" s="70" t="n">
        <f aca="false">IF(LinhrsIn!AD223&gt;4,(EPCHrsIn!AD223+MH)/LinhrsIn!AD223,0)</f>
        <v>0.987628558652556</v>
      </c>
      <c r="AE222" s="70" t="n">
        <f aca="false">IF(LinhrsIn!AE223&gt;4,(EPCHrsIn!AE223+MH)/LinhrsIn!AE223,0)</f>
        <v>0.964813668264307</v>
      </c>
      <c r="AF222" s="70"/>
      <c r="AG222" s="70"/>
      <c r="AH222" s="70"/>
      <c r="AI222" s="70"/>
      <c r="AJ222" s="70"/>
      <c r="AK222" s="70"/>
      <c r="AL222" s="70"/>
      <c r="AM222" s="70"/>
      <c r="AN222" s="70"/>
      <c r="AO222" s="70" t="n">
        <f aca="false">AVERAGE(Q222:AB222)</f>
        <v>0.932994351646936</v>
      </c>
      <c r="AP222" s="70" t="n">
        <f aca="false">AVERAGE(AC222:AN222)</f>
        <v>0.98558110072856</v>
      </c>
      <c r="AQ222" s="70" t="n">
        <f aca="false">AVERAGE(K222:M222)</f>
        <v>0.997931465336238</v>
      </c>
      <c r="AR222" s="70" t="n">
        <f aca="false">AVERAGE(N222:P222)</f>
        <v>0.995914724433479</v>
      </c>
      <c r="AS222" s="70" t="n">
        <f aca="false">AVERAGE(Q222:S222)</f>
        <v>0.784027938384976</v>
      </c>
      <c r="AT222" s="70" t="n">
        <f aca="false">AVERAGE(T222:V222)</f>
        <v>0.955212215258959</v>
      </c>
      <c r="AU222" s="70" t="n">
        <f aca="false">AVERAGE(W222:Y222)</f>
        <v>0.990749068307167</v>
      </c>
      <c r="AV222" s="70" t="n">
        <f aca="false">AVERAGE(Z222:AB222)</f>
        <v>1.00198818463664</v>
      </c>
      <c r="AW222" s="70" t="n">
        <f aca="false">AVERAGE(AC222:AE222)</f>
        <v>0.98558110072856</v>
      </c>
    </row>
    <row r="223" customFormat="false" ht="12.75" hidden="true" customHeight="false" outlineLevel="0" collapsed="false">
      <c r="A223" s="69" t="s">
        <v>12</v>
      </c>
      <c r="B223" s="69" t="n">
        <v>1</v>
      </c>
      <c r="C223" s="69" t="n">
        <v>214</v>
      </c>
      <c r="D223" s="70" t="n">
        <v>0.507495911052852</v>
      </c>
      <c r="E223" s="70" t="n">
        <v>0.980958781362007</v>
      </c>
      <c r="F223" s="70" t="n">
        <v>1.0014367816092</v>
      </c>
      <c r="G223" s="70" t="n">
        <v>1.00402026312187</v>
      </c>
      <c r="H223" s="70" t="n">
        <f aca="false">(EPCHrsIn!H224+MH)/LinhrsIn!H224</f>
        <v>0.805313526639051</v>
      </c>
      <c r="I223" s="70" t="n">
        <f aca="false">(EPCHrsIn!I224+MH)/LinhrsIn!I224</f>
        <v>1.00405295865982</v>
      </c>
      <c r="J223" s="70" t="n">
        <f aca="false">(EPCHrsIn!J224+MH)/LinhrsIn!J224</f>
        <v>0.92803830446416</v>
      </c>
      <c r="K223" s="70" t="n">
        <f aca="false">(EPCHrsIn!K224+MH)/LinhrsIn!K224</f>
        <v>0.995736487415761</v>
      </c>
      <c r="L223" s="70" t="n">
        <f aca="false">(EPCHrsIn!L224+MH)/LinhrsIn!L224</f>
        <v>1.00867846967847</v>
      </c>
      <c r="M223" s="70" t="n">
        <f aca="false">(EPCHrsIn!M224+MH)/LinhrsIn!M224</f>
        <v>1.00488485694348</v>
      </c>
      <c r="N223" s="146" t="n">
        <f aca="false">(EPCHrsIn!N224+MH)/LinhrsIn!N224</f>
        <v>0.835781041388518</v>
      </c>
      <c r="O223" s="146" t="n">
        <f aca="false">(EPCHrsIn!O224+MH)/LinhrsIn!O224</f>
        <v>0.998749826364773</v>
      </c>
      <c r="P223" s="146" t="n">
        <f aca="false">(EPCHrsIn!P224+MH)/LinhrsIn!P224</f>
        <v>0.873378378378378</v>
      </c>
      <c r="Q223" s="146" t="n">
        <f aca="false">(EPCHrsIn!Q224+MH)/LinhrsIn!Q224</f>
        <v>0.901438752185021</v>
      </c>
      <c r="R223" s="146" t="n">
        <f aca="false">(EPCHrsIn!R224+MH)/LinhrsIn!R224</f>
        <v>0.841376228775693</v>
      </c>
      <c r="S223" s="146" t="n">
        <f aca="false">(EPCHrsIn!S224+MH)/LinhrsIn!S224</f>
        <v>0.957588075880759</v>
      </c>
      <c r="T223" s="146" t="n">
        <f aca="false">(EPCHrsIn!T224+MH)/LinhrsIn!T224</f>
        <v>0.989862010701211</v>
      </c>
      <c r="U223" s="146" t="n">
        <f aca="false">(EPCHrsIn!U224+MH)/LinhrsIn!U224</f>
        <v>1.00215314224196</v>
      </c>
      <c r="V223" s="146" t="n">
        <f aca="false">(EPCHrsIn!V224+MH)/LinhrsIn!V224</f>
        <v>0.995807713806596</v>
      </c>
      <c r="W223" s="70" t="n">
        <v>0.992069892473118</v>
      </c>
      <c r="X223" s="70" t="n">
        <f aca="false">(EPCHrsIn!X224+MH)/LinhrsIn!X224</f>
        <v>0.997711362412493</v>
      </c>
      <c r="Y223" s="70" t="n">
        <f aca="false">IF(LinhrsIn!Y224&gt;4,(EPCHrsIn!Y224+MH)/LinhrsIn!Y224,0)</f>
        <v>1.00405821438567</v>
      </c>
      <c r="Z223" s="70" t="n">
        <f aca="false">IF(LinhrsIn!Z224&gt;4,(EPCHrsIn!Z224+MH)/LinhrsIn!Z224,0)</f>
        <v>0.940701895925777</v>
      </c>
      <c r="AA223" s="70" t="n">
        <f aca="false">IF(LinhrsIn!AA224&gt;4,(EPCHrsIn!AA224+MH)/LinhrsIn!AA224,0)</f>
        <v>0.956180876382472</v>
      </c>
      <c r="AB223" s="70" t="n">
        <f aca="false">IF(LinhrsIn!AB224&gt;4,(EPCHrsIn!AB224+MH)/LinhrsIn!AB224,0)</f>
        <v>0.915018986513029</v>
      </c>
      <c r="AC223" s="70" t="n">
        <f aca="false">IF(LinhrsIn!AC224&gt;4,(EPCHrsIn!AC224+MH)/LinhrsIn!AC224,0)</f>
        <v>0.879047480760854</v>
      </c>
      <c r="AD223" s="70" t="n">
        <f aca="false">IF(LinhrsIn!AD224&gt;4,(EPCHrsIn!AD224+MH)/LinhrsIn!AD224,0)</f>
        <v>0.988817653198151</v>
      </c>
      <c r="AE223" s="70" t="n">
        <f aca="false">IF(LinhrsIn!AE224&gt;4,(EPCHrsIn!AE224+MH)/LinhrsIn!AE224,0)</f>
        <v>0.924696539682754</v>
      </c>
      <c r="AF223" s="70"/>
      <c r="AG223" s="70"/>
      <c r="AH223" s="70"/>
      <c r="AI223" s="70"/>
      <c r="AJ223" s="70"/>
      <c r="AK223" s="70"/>
      <c r="AL223" s="70"/>
      <c r="AM223" s="70"/>
      <c r="AN223" s="70"/>
      <c r="AO223" s="70" t="n">
        <f aca="false">AVERAGE(Q223:AB223)</f>
        <v>0.95783059597365</v>
      </c>
      <c r="AP223" s="70" t="n">
        <f aca="false">AVERAGE(AC223:AN223)</f>
        <v>0.93085389121392</v>
      </c>
      <c r="AQ223" s="70" t="n">
        <f aca="false">AVERAGE(K223:M223)</f>
        <v>1.00309993801257</v>
      </c>
      <c r="AR223" s="70" t="n">
        <f aca="false">AVERAGE(N223:P223)</f>
        <v>0.902636415377223</v>
      </c>
      <c r="AS223" s="70" t="n">
        <f aca="false">AVERAGE(Q223:S223)</f>
        <v>0.900134352280491</v>
      </c>
      <c r="AT223" s="70" t="n">
        <f aca="false">AVERAGE(T223:V223)</f>
        <v>0.995940955583255</v>
      </c>
      <c r="AU223" s="70" t="n">
        <f aca="false">AVERAGE(W223:Y223)</f>
        <v>0.997946489757094</v>
      </c>
      <c r="AV223" s="70" t="n">
        <f aca="false">AVERAGE(Z223:AB223)</f>
        <v>0.937300586273759</v>
      </c>
      <c r="AW223" s="70" t="n">
        <f aca="false">AVERAGE(AC223:AE223)</f>
        <v>0.93085389121392</v>
      </c>
    </row>
    <row r="224" customFormat="false" ht="12.75" hidden="true" customHeight="false" outlineLevel="0" collapsed="false">
      <c r="A224" s="69" t="s">
        <v>12</v>
      </c>
      <c r="B224" s="69" t="n">
        <v>1</v>
      </c>
      <c r="C224" s="69" t="n">
        <v>215</v>
      </c>
      <c r="D224" s="70" t="n">
        <v>1</v>
      </c>
      <c r="E224" s="70" t="n">
        <v>1.00022401433692</v>
      </c>
      <c r="F224" s="70" t="n">
        <v>0.985153256704981</v>
      </c>
      <c r="G224" s="70" t="n">
        <v>1.00449323525385</v>
      </c>
      <c r="H224" s="70" t="n">
        <f aca="false">(EPCHrsIn!H225+MH)/LinhrsIn!H225</f>
        <v>1.01470588235294</v>
      </c>
      <c r="I224" s="70" t="n">
        <f aca="false">(EPCHrsIn!I225+MH)/LinhrsIn!I225</f>
        <v>1.00054046750439</v>
      </c>
      <c r="J224" s="70" t="n">
        <f aca="false">(EPCHrsIn!J225+MH)/LinhrsIn!J225</f>
        <v>1.00239335492046</v>
      </c>
      <c r="K224" s="70" t="n">
        <f aca="false">(EPCHrsIn!K225+MH)/LinhrsIn!K225</f>
        <v>0.993395707209686</v>
      </c>
      <c r="L224" s="70" t="n">
        <f aca="false">(EPCHrsIn!L225+MH)/LinhrsIn!L225</f>
        <v>1.00183133018231</v>
      </c>
      <c r="M224" s="70" t="n">
        <f aca="false">(EPCHrsIn!M225+MH)/LinhrsIn!M225</f>
        <v>1.00418410041841</v>
      </c>
      <c r="N224" s="70" t="n">
        <f aca="false">(EPCHrsIn!N225+MH)/LinhrsIn!N225</f>
        <v>1.00444923823648</v>
      </c>
      <c r="O224" s="70" t="n">
        <f aca="false">(EPCHrsIn!O225+MH)/LinhrsIn!O225</f>
        <v>0.949947392153916</v>
      </c>
      <c r="P224" s="70" t="n">
        <f aca="false">(EPCHrsIn!P225+MH)/LinhrsIn!P225</f>
        <v>0.848048452220727</v>
      </c>
      <c r="Q224" s="70" t="n">
        <f aca="false">(EPCHrsIn!Q225+MH)/LinhrsIn!Q225</f>
        <v>0.930695734086933</v>
      </c>
      <c r="R224" s="70" t="n">
        <f aca="false">(EPCHrsIn!R225+MH)/LinhrsIn!R225</f>
        <v>0.989846199790951</v>
      </c>
      <c r="S224" s="70" t="n">
        <f aca="false">(EPCHrsIn!S225+MH)/LinhrsIn!S225</f>
        <v>1.00444324761007</v>
      </c>
      <c r="T224" s="70" t="n">
        <f aca="false">(EPCHrsIn!T225+MH)/LinhrsIn!T225</f>
        <v>0.981841216216216</v>
      </c>
      <c r="U224" s="70" t="n">
        <f aca="false">(EPCHrsIn!U225+MH)/LinhrsIn!U225</f>
        <v>0.971736204576043</v>
      </c>
      <c r="V224" s="70" t="n">
        <f aca="false">(EPCHrsIn!V225+MH)/LinhrsIn!V225</f>
        <v>0.964778810932657</v>
      </c>
      <c r="W224" s="70" t="n">
        <v>0.977822580645161</v>
      </c>
      <c r="X224" s="70" t="n">
        <f aca="false">(EPCHrsIn!X225+MH)/LinhrsIn!X225</f>
        <v>0.991787829833064</v>
      </c>
      <c r="Y224" s="70" t="n">
        <f aca="false">IF(LinhrsIn!Y225&gt;4,(EPCHrsIn!Y225+MH)/LinhrsIn!Y225,0)</f>
        <v>0.886503928170595</v>
      </c>
      <c r="Z224" s="70" t="n">
        <f aca="false">IF(LinhrsIn!Z225&gt;4,(EPCHrsIn!Z225+MH)/LinhrsIn!Z225,0)</f>
        <v>1.00376495898884</v>
      </c>
      <c r="AA224" s="70" t="n">
        <f aca="false">IF(LinhrsIn!AA225&gt;4,(EPCHrsIn!AA225+MH)/LinhrsIn!AA225,0)</f>
        <v>1.00209995800084</v>
      </c>
      <c r="AB224" s="70" t="n">
        <f aca="false">IF(LinhrsIn!AB225&gt;4,(EPCHrsIn!AB225+MH)/LinhrsIn!AB225,0)</f>
        <v>1.00457112126916</v>
      </c>
      <c r="AC224" s="70" t="n">
        <f aca="false">IF(LinhrsIn!AC225&gt;4,(EPCHrsIn!AC225+MH)/LinhrsIn!AC225,0)</f>
        <v>1.00524193548387</v>
      </c>
      <c r="AD224" s="70" t="n">
        <f aca="false">IF(LinhrsIn!AD225&gt;4,(EPCHrsIn!AD225+MH)/LinhrsIn!AD225,0)</f>
        <v>0.987619331742244</v>
      </c>
      <c r="AE224" s="70" t="n">
        <f aca="false">IF(LinhrsIn!AE225&gt;4,(EPCHrsIn!AE225+MH)/LinhrsIn!AE225,0)</f>
        <v>0.96782251773583</v>
      </c>
      <c r="AF224" s="70"/>
      <c r="AG224" s="70"/>
      <c r="AH224" s="70"/>
      <c r="AI224" s="70"/>
      <c r="AJ224" s="70"/>
      <c r="AK224" s="70"/>
      <c r="AL224" s="70"/>
      <c r="AM224" s="70"/>
      <c r="AN224" s="70"/>
      <c r="AO224" s="70" t="n">
        <f aca="false">AVERAGE(Q224:AB224)</f>
        <v>0.975824315843378</v>
      </c>
      <c r="AP224" s="70" t="n">
        <f aca="false">AVERAGE(AC224:AN224)</f>
        <v>0.986894594987315</v>
      </c>
      <c r="AQ224" s="70" t="n">
        <f aca="false">AVERAGE(K224:M224)</f>
        <v>0.999803712603469</v>
      </c>
      <c r="AR224" s="70" t="n">
        <f aca="false">AVERAGE(N224:P224)</f>
        <v>0.934148360870375</v>
      </c>
      <c r="AS224" s="70" t="n">
        <f aca="false">AVERAGE(Q224:S224)</f>
        <v>0.974995060495985</v>
      </c>
      <c r="AT224" s="70" t="n">
        <f aca="false">AVERAGE(T224:V224)</f>
        <v>0.972785410574972</v>
      </c>
      <c r="AU224" s="70" t="n">
        <f aca="false">AVERAGE(W224:Y224)</f>
        <v>0.95203811288294</v>
      </c>
      <c r="AV224" s="70" t="n">
        <f aca="false">AVERAGE(Z224:AB224)</f>
        <v>1.00347867941961</v>
      </c>
      <c r="AW224" s="70" t="n">
        <f aca="false">AVERAGE(AC224:AE224)</f>
        <v>0.986894594987315</v>
      </c>
    </row>
    <row r="225" customFormat="false" ht="12.75" hidden="true" customHeight="false" outlineLevel="0" collapsed="false">
      <c r="A225" s="69" t="s">
        <v>12</v>
      </c>
      <c r="B225" s="69" t="n">
        <v>1</v>
      </c>
      <c r="C225" s="69" t="n">
        <v>216</v>
      </c>
      <c r="D225" s="70" t="n">
        <v>0.88848540673953</v>
      </c>
      <c r="E225" s="70" t="n">
        <v>0.933915770609319</v>
      </c>
      <c r="F225" s="70" t="n">
        <v>1.00095785440613</v>
      </c>
      <c r="G225" s="70" t="n">
        <v>0.94253388596393</v>
      </c>
      <c r="H225" s="70" t="n">
        <f aca="false">(EPCHrsIn!H226+MH)/LinhrsIn!H226</f>
        <v>0.755162241887906</v>
      </c>
      <c r="I225" s="70" t="n">
        <f aca="false">(EPCHrsIn!I226+MH)/LinhrsIn!I226</f>
        <v>0.999324324324324</v>
      </c>
      <c r="J225" s="70" t="n">
        <f aca="false">(EPCHrsIn!J226+MH)/LinhrsIn!J226</f>
        <v>0.992957746478873</v>
      </c>
      <c r="K225" s="70" t="n">
        <f aca="false">(EPCHrsIn!K226+MH)/LinhrsIn!K226</f>
        <v>0.86872051068554</v>
      </c>
      <c r="L225" s="70" t="n">
        <f aca="false">(EPCHrsIn!L226+MH)/LinhrsIn!L226</f>
        <v>1.00289502091486</v>
      </c>
      <c r="M225" s="70" t="n">
        <f aca="false">(EPCHrsIn!M226+MH)/LinhrsIn!M226</f>
        <v>1.00181386912237</v>
      </c>
      <c r="N225" s="70" t="n">
        <f aca="false">(EPCHrsIn!N226+MH)/LinhrsIn!N226</f>
        <v>1.0035068788778</v>
      </c>
      <c r="O225" s="70" t="n">
        <f aca="false">(EPCHrsIn!O226+MH)/LinhrsIn!O226</f>
        <v>0.947017104714226</v>
      </c>
      <c r="P225" s="70" t="n">
        <f aca="false">(EPCHrsIn!P226+MH)/LinhrsIn!P226</f>
        <v>1.00282258064516</v>
      </c>
      <c r="Q225" s="70" t="n">
        <f aca="false">(EPCHrsIn!Q226+MH)/LinhrsIn!Q226</f>
        <v>0.974855452467393</v>
      </c>
      <c r="R225" s="70" t="n">
        <f aca="false">(EPCHrsIn!R226+MH)/LinhrsIn!R226</f>
        <v>0.994633273703041</v>
      </c>
      <c r="S225" s="70" t="n">
        <f aca="false">(EPCHrsIn!S226+MH)/LinhrsIn!S226</f>
        <v>1.00470999865429</v>
      </c>
      <c r="T225" s="70" t="n">
        <f aca="false">(EPCHrsIn!T226+MH)/LinhrsIn!T226</f>
        <v>0.992962702322308</v>
      </c>
      <c r="U225" s="70" t="n">
        <f aca="false">(EPCHrsIn!U226+MH)/LinhrsIn!U226</f>
        <v>1.00107700592353</v>
      </c>
      <c r="V225" s="70" t="n">
        <f aca="false">(EPCHrsIn!V226+MH)/LinhrsIn!V226</f>
        <v>0.958467347224164</v>
      </c>
      <c r="W225" s="70" t="n">
        <v>0.990994623655914</v>
      </c>
      <c r="X225" s="70" t="n">
        <f aca="false">(EPCHrsIn!X226+MH)/LinhrsIn!X226</f>
        <v>0.97940226171244</v>
      </c>
      <c r="Y225" s="70" t="n">
        <f aca="false">IF(LinhrsIn!Y226&gt;4,(EPCHrsIn!Y226+MH)/LinhrsIn!Y226,0)</f>
        <v>0.99930030786454</v>
      </c>
      <c r="Z225" s="70" t="n">
        <f aca="false">IF(LinhrsIn!Z226&gt;4,(EPCHrsIn!Z226+MH)/LinhrsIn!Z226,0)</f>
        <v>0.983729998655372</v>
      </c>
      <c r="AA225" s="70" t="n">
        <f aca="false">IF(LinhrsIn!AA226&gt;4,(EPCHrsIn!AA226+MH)/LinhrsIn!AA226,0)</f>
        <v>0.967380652386952</v>
      </c>
      <c r="AB225" s="70" t="n">
        <f aca="false">IF(LinhrsIn!AB226&gt;4,(EPCHrsIn!AB226+MH)/LinhrsIn!AB226,0)</f>
        <v>1.00457112126916</v>
      </c>
      <c r="AC225" s="70" t="n">
        <f aca="false">IF(LinhrsIn!AC226&gt;4,(EPCHrsIn!AC226+MH)/LinhrsIn!AC226,0)</f>
        <v>0.968544159161178</v>
      </c>
      <c r="AD225" s="70" t="n">
        <f aca="false">IF(LinhrsIn!AD226&gt;4,(EPCHrsIn!AD226+MH)/LinhrsIn!AD226,0)</f>
        <v>0.910957877379703</v>
      </c>
      <c r="AE225" s="70" t="n">
        <f aca="false">IF(LinhrsIn!AE226&gt;4,(EPCHrsIn!AE226+MH)/LinhrsIn!AE226,0)</f>
        <v>0.934025623575642</v>
      </c>
      <c r="AF225" s="70"/>
      <c r="AG225" s="70"/>
      <c r="AH225" s="70"/>
      <c r="AI225" s="70"/>
      <c r="AJ225" s="70"/>
      <c r="AK225" s="70"/>
      <c r="AL225" s="70"/>
      <c r="AM225" s="70"/>
      <c r="AN225" s="70"/>
      <c r="AO225" s="70" t="n">
        <f aca="false">AVERAGE(Q225:AB225)</f>
        <v>0.987673728819925</v>
      </c>
      <c r="AP225" s="70" t="n">
        <f aca="false">AVERAGE(AC225:AN225)</f>
        <v>0.937842553372174</v>
      </c>
      <c r="AQ225" s="70" t="n">
        <f aca="false">AVERAGE(K225:M225)</f>
        <v>0.957809800240921</v>
      </c>
      <c r="AR225" s="70" t="n">
        <f aca="false">AVERAGE(N225:P225)</f>
        <v>0.984448854745729</v>
      </c>
      <c r="AS225" s="70" t="n">
        <f aca="false">AVERAGE(Q225:S225)</f>
        <v>0.991399574941573</v>
      </c>
      <c r="AT225" s="70" t="n">
        <f aca="false">AVERAGE(T225:V225)</f>
        <v>0.984169018490002</v>
      </c>
      <c r="AU225" s="70" t="n">
        <f aca="false">AVERAGE(W225:Y225)</f>
        <v>0.989899064410964</v>
      </c>
      <c r="AV225" s="70" t="n">
        <f aca="false">AVERAGE(Z225:AB225)</f>
        <v>0.985227257437161</v>
      </c>
      <c r="AW225" s="70" t="n">
        <f aca="false">AVERAGE(AC225:AE225)</f>
        <v>0.937842553372174</v>
      </c>
    </row>
    <row r="226" customFormat="false" ht="12.75" hidden="true" customHeight="false" outlineLevel="0" collapsed="false">
      <c r="A226" s="69" t="s">
        <v>12</v>
      </c>
      <c r="B226" s="69" t="n">
        <v>1</v>
      </c>
      <c r="C226" s="69" t="n">
        <v>217</v>
      </c>
      <c r="D226" s="70" t="n">
        <v>0.907332943628623</v>
      </c>
      <c r="E226" s="70" t="n">
        <v>0.977374551971326</v>
      </c>
      <c r="F226" s="70" t="n">
        <v>0.82088122605364</v>
      </c>
      <c r="G226" s="70" t="n">
        <v>1.00449323525385</v>
      </c>
      <c r="H226" s="70" t="n">
        <f aca="false">(EPCHrsIn!H227+MH)/LinhrsIn!H227</f>
        <v>0.825108955433713</v>
      </c>
      <c r="I226" s="70" t="n">
        <f aca="false">(EPCHrsIn!I227+MH)/LinhrsIn!I227</f>
        <v>0.976480129764801</v>
      </c>
      <c r="J226" s="70" t="n">
        <f aca="false">(EPCHrsIn!J227+MH)/LinhrsIn!J227</f>
        <v>0.995487873660462</v>
      </c>
      <c r="K226" s="70" t="n">
        <f aca="false">(EPCHrsIn!K227+MH)/LinhrsIn!K227</f>
        <v>0.979232567734837</v>
      </c>
      <c r="L226" s="70" t="n">
        <f aca="false">(EPCHrsIn!L227+MH)/LinhrsIn!L227</f>
        <v>1.00336097626753</v>
      </c>
      <c r="M226" s="70" t="n">
        <f aca="false">(EPCHrsIn!M227+MH)/LinhrsIn!M227</f>
        <v>0.999302163293789</v>
      </c>
      <c r="N226" s="70" t="n">
        <f aca="false">(EPCHrsIn!N227+MH)/LinhrsIn!N227</f>
        <v>0.951479929720233</v>
      </c>
      <c r="O226" s="70" t="n">
        <f aca="false">(EPCHrsIn!O227+MH)/LinhrsIn!O227</f>
        <v>0.900375156315131</v>
      </c>
      <c r="P226" s="70" t="n">
        <f aca="false">(EPCHrsIn!P227+MH)/LinhrsIn!P227</f>
        <v>0.993950799838688</v>
      </c>
      <c r="Q226" s="70" t="n">
        <f aca="false">(EPCHrsIn!Q227+MH)/LinhrsIn!Q227</f>
        <v>0.948635202366546</v>
      </c>
      <c r="R226" s="70" t="n">
        <f aca="false">(EPCHrsIn!R227+MH)/LinhrsIn!R227</f>
        <v>0.894587744147905</v>
      </c>
      <c r="S226" s="70" t="n">
        <f aca="false">(EPCHrsIn!S227+MH)/LinhrsIn!S227</f>
        <v>1.00457542726416</v>
      </c>
      <c r="T226" s="70" t="n">
        <f aca="false">(EPCHrsIn!T227+MH)/LinhrsIn!T227</f>
        <v>0.993388662259108</v>
      </c>
      <c r="U226" s="70" t="n">
        <f aca="false">(EPCHrsIn!U227+MH)/LinhrsIn!U227</f>
        <v>0.991091915238224</v>
      </c>
      <c r="V226" s="70" t="n">
        <f aca="false">(EPCHrsIn!V227+MH)/LinhrsIn!V227</f>
        <v>0.972470653996646</v>
      </c>
      <c r="W226" s="70" t="n">
        <v>0.956317204301075</v>
      </c>
      <c r="X226" s="70" t="n">
        <f aca="false">(EPCHrsIn!X227+MH)/LinhrsIn!X227</f>
        <v>0.974017232094777</v>
      </c>
      <c r="Y226" s="70" t="n">
        <f aca="false">IF(LinhrsIn!Y227&gt;4,(EPCHrsIn!Y227+MH)/LinhrsIn!Y227,0)</f>
        <v>0.996201463140124</v>
      </c>
      <c r="Z226" s="70" t="n">
        <f aca="false">IF(LinhrsIn!Z227&gt;4,(EPCHrsIn!Z227+MH)/LinhrsIn!Z227,0)</f>
        <v>0.99959661153691</v>
      </c>
      <c r="AA226" s="70" t="n">
        <f aca="false">IF(LinhrsIn!AA227&gt;4,(EPCHrsIn!AA227+MH)/LinhrsIn!AA227,0)</f>
        <v>0.918583321574714</v>
      </c>
      <c r="AB226" s="70" t="n">
        <f aca="false">IF(LinhrsIn!AB227&gt;4,(EPCHrsIn!AB227+MH)/LinhrsIn!AB227,0)</f>
        <v>0.82729842509086</v>
      </c>
      <c r="AC226" s="70" t="n">
        <f aca="false">IF(LinhrsIn!AC227&gt;4,(EPCHrsIn!AC227+MH)/LinhrsIn!AC227,0)</f>
        <v>0.977147466057266</v>
      </c>
      <c r="AD226" s="70" t="n">
        <f aca="false">IF(LinhrsIn!AD227&gt;4,(EPCHrsIn!AD227+MH)/LinhrsIn!AD227,0)</f>
        <v>0.98465206377589</v>
      </c>
      <c r="AE226" s="70" t="n">
        <f aca="false">IF(LinhrsIn!AE227&gt;4,(EPCHrsIn!AE227+MH)/LinhrsIn!AE227,0)</f>
        <v>0.964279304625336</v>
      </c>
      <c r="AF226" s="70"/>
      <c r="AG226" s="70"/>
      <c r="AH226" s="70"/>
      <c r="AI226" s="70"/>
      <c r="AJ226" s="70"/>
      <c r="AK226" s="70"/>
      <c r="AL226" s="70"/>
      <c r="AM226" s="70"/>
      <c r="AN226" s="70"/>
      <c r="AO226" s="70" t="n">
        <f aca="false">AVERAGE(Q226:AB226)</f>
        <v>0.956396988584254</v>
      </c>
      <c r="AP226" s="70" t="n">
        <f aca="false">AVERAGE(AC226:AN226)</f>
        <v>0.975359611486164</v>
      </c>
      <c r="AQ226" s="70" t="n">
        <f aca="false">AVERAGE(K226:M226)</f>
        <v>0.993965235765385</v>
      </c>
      <c r="AR226" s="70" t="n">
        <f aca="false">AVERAGE(N226:P226)</f>
        <v>0.948601961958017</v>
      </c>
      <c r="AS226" s="70" t="n">
        <f aca="false">AVERAGE(Q226:S226)</f>
        <v>0.949266124592871</v>
      </c>
      <c r="AT226" s="70" t="n">
        <f aca="false">AVERAGE(T226:V226)</f>
        <v>0.985650410497993</v>
      </c>
      <c r="AU226" s="70" t="n">
        <f aca="false">AVERAGE(W226:Y226)</f>
        <v>0.975511966511992</v>
      </c>
      <c r="AV226" s="70" t="n">
        <f aca="false">AVERAGE(Z226:AB226)</f>
        <v>0.915159452734161</v>
      </c>
      <c r="AW226" s="70" t="n">
        <f aca="false">AVERAGE(AC226:AE226)</f>
        <v>0.975359611486164</v>
      </c>
    </row>
    <row r="227" customFormat="false" ht="12.75" hidden="true" customHeight="false" outlineLevel="0" collapsed="false">
      <c r="A227" s="69" t="s">
        <v>12</v>
      </c>
      <c r="B227" s="69" t="n">
        <v>1</v>
      </c>
      <c r="C227" s="69" t="n">
        <v>218</v>
      </c>
      <c r="D227" s="70" t="n">
        <v>0.849892831204719</v>
      </c>
      <c r="E227" s="70" t="n">
        <v>0.927195340501792</v>
      </c>
      <c r="F227" s="70" t="n">
        <v>0.959530651340996</v>
      </c>
      <c r="G227" s="70" t="n">
        <v>0.9046961154052</v>
      </c>
      <c r="H227" s="70" t="n">
        <f aca="false">(EPCHrsIn!H228+MH)/LinhrsIn!H228</f>
        <v>0.905598243688255</v>
      </c>
      <c r="I227" s="70" t="n">
        <f aca="false">(EPCHrsIn!I228+MH)/LinhrsIn!I228</f>
        <v>0.983971258808899</v>
      </c>
      <c r="J227" s="70" t="n">
        <f aca="false">(EPCHrsIn!J228+MH)/LinhrsIn!J228</f>
        <v>0.994982078853047</v>
      </c>
      <c r="K227" s="70" t="n">
        <f aca="false">(EPCHrsIn!K228+MH)/LinhrsIn!K228</f>
        <v>0.970940641784878</v>
      </c>
      <c r="L227" s="70" t="n">
        <f aca="false">(EPCHrsIn!L228+MH)/LinhrsIn!L228</f>
        <v>1.00152683788558</v>
      </c>
      <c r="M227" s="70" t="n">
        <f aca="false">(EPCHrsIn!M228+MH)/LinhrsIn!M228</f>
        <v>0.945679707289614</v>
      </c>
      <c r="N227" s="70" t="n">
        <f aca="false">(EPCHrsIn!N228+MH)/LinhrsIn!N228</f>
        <v>1.00460330354725</v>
      </c>
      <c r="O227" s="70" t="n">
        <f aca="false">(EPCHrsIn!O228+MH)/LinhrsIn!O228</f>
        <v>1.00416666666667</v>
      </c>
      <c r="P227" s="70" t="n">
        <f aca="false">(EPCHrsIn!P228+MH)/LinhrsIn!P228</f>
        <v>0.853569987898346</v>
      </c>
      <c r="Q227" s="70" t="n">
        <f aca="false">(EPCHrsIn!Q228+MH)/LinhrsIn!Q228</f>
        <v>1.0010781671159</v>
      </c>
      <c r="R227" s="70" t="n">
        <f aca="false">(EPCHrsIn!R228+MH)/LinhrsIn!R228</f>
        <v>0.66120625465376</v>
      </c>
      <c r="S227" s="70" t="n">
        <f aca="false">(EPCHrsIn!S228+MH)/LinhrsIn!S228</f>
        <v>0.967338051170387</v>
      </c>
      <c r="T227" s="70" t="n">
        <f aca="false">(EPCHrsIn!T228+MH)/LinhrsIn!T228</f>
        <v>0.918476727785614</v>
      </c>
      <c r="U227" s="70" t="n">
        <f aca="false">(EPCHrsIn!U228+MH)/LinhrsIn!U228</f>
        <v>1.00067231410515</v>
      </c>
      <c r="V227" s="70" t="n">
        <f aca="false">(EPCHrsIn!V228+MH)/LinhrsIn!V228</f>
        <v>0.977510825534293</v>
      </c>
      <c r="W227" s="70" t="n">
        <v>0.85</v>
      </c>
      <c r="X227" s="70" t="n">
        <f aca="false">(EPCHrsIn!X228+MH)/LinhrsIn!X228</f>
        <v>0.711979378646045</v>
      </c>
      <c r="Y227" s="70" t="n">
        <f aca="false">IF(LinhrsIn!Y228&gt;4,(EPCHrsIn!Y228+MH)/LinhrsIn!Y228,0)</f>
        <v>0.998177740398094</v>
      </c>
      <c r="Z227" s="70" t="n">
        <f aca="false">IF(LinhrsIn!Z228&gt;4,(EPCHrsIn!Z228+MH)/LinhrsIn!Z228,0)</f>
        <v>0.803011967191072</v>
      </c>
      <c r="AA227" s="70" t="n">
        <f aca="false">IF(LinhrsIn!AA228&gt;4,(EPCHrsIn!AA228+MH)/LinhrsIn!AA228,0)</f>
        <v>0.889456506314744</v>
      </c>
      <c r="AB227" s="70" t="n">
        <f aca="false">IF(LinhrsIn!AB228&gt;4,(EPCHrsIn!AB228+MH)/LinhrsIn!AB228,0)</f>
        <v>0.879501574695331</v>
      </c>
      <c r="AC227" s="70" t="n">
        <f aca="false">IF(LinhrsIn!AC228&gt;4,(EPCHrsIn!AC228+MH)/LinhrsIn!AC228,0)</f>
        <v>1.00473741201949</v>
      </c>
      <c r="AD227" s="70" t="n">
        <f aca="false">IF(LinhrsIn!AD228&gt;4,(EPCHrsIn!AD228+MH)/LinhrsIn!AD228,0)</f>
        <v>0.982753449310138</v>
      </c>
      <c r="AE227" s="70" t="n">
        <f aca="false">IF(LinhrsIn!AE228&gt;4,(EPCHrsIn!AE228+MH)/LinhrsIn!AE228,0)</f>
        <v>0.966730481933181</v>
      </c>
      <c r="AF227" s="70"/>
      <c r="AG227" s="70"/>
      <c r="AH227" s="70"/>
      <c r="AI227" s="70"/>
      <c r="AJ227" s="70"/>
      <c r="AK227" s="70"/>
      <c r="AL227" s="70"/>
      <c r="AM227" s="70"/>
      <c r="AN227" s="70"/>
      <c r="AO227" s="70" t="n">
        <f aca="false">AVERAGE(Q227:AB227)</f>
        <v>0.888200792300866</v>
      </c>
      <c r="AP227" s="70" t="n">
        <f aca="false">AVERAGE(AC227:AN227)</f>
        <v>0.98474044775427</v>
      </c>
      <c r="AQ227" s="70" t="n">
        <f aca="false">AVERAGE(K227:M227)</f>
        <v>0.972715728986692</v>
      </c>
      <c r="AR227" s="70" t="n">
        <f aca="false">AVERAGE(N227:P227)</f>
        <v>0.954113319370755</v>
      </c>
      <c r="AS227" s="70" t="n">
        <f aca="false">AVERAGE(Q227:S227)</f>
        <v>0.87654082431335</v>
      </c>
      <c r="AT227" s="70" t="n">
        <f aca="false">AVERAGE(T227:V227)</f>
        <v>0.965553289141685</v>
      </c>
      <c r="AU227" s="70" t="n">
        <f aca="false">AVERAGE(W227:Y227)</f>
        <v>0.853385706348046</v>
      </c>
      <c r="AV227" s="70" t="n">
        <f aca="false">AVERAGE(Z227:AB227)</f>
        <v>0.857323349400382</v>
      </c>
      <c r="AW227" s="70" t="n">
        <f aca="false">AVERAGE(AC227:AE227)</f>
        <v>0.98474044775427</v>
      </c>
    </row>
    <row r="228" customFormat="false" ht="12.75" hidden="true" customHeight="false" outlineLevel="0" collapsed="false">
      <c r="A228" s="69" t="s">
        <v>12</v>
      </c>
      <c r="B228" s="69" t="n">
        <v>1</v>
      </c>
      <c r="C228" s="69" t="n">
        <v>219</v>
      </c>
      <c r="D228" s="70" t="n">
        <v>0.999551249121688</v>
      </c>
      <c r="E228" s="70" t="n">
        <v>0.987679211469534</v>
      </c>
      <c r="F228" s="70" t="n">
        <v>0.98036398467433</v>
      </c>
      <c r="G228" s="70" t="n">
        <v>1.00496620738583</v>
      </c>
      <c r="H228" s="70" t="n">
        <f aca="false">(EPCHrsIn!H229+MH)/LinhrsIn!H229</f>
        <v>0.994812114413909</v>
      </c>
      <c r="I228" s="70" t="n">
        <f aca="false">(EPCHrsIn!I229+MH)/LinhrsIn!I229</f>
        <v>1.00379301002438</v>
      </c>
      <c r="J228" s="70" t="n">
        <f aca="false">(EPCHrsIn!J229+MH)/LinhrsIn!J229</f>
        <v>0.961674444915853</v>
      </c>
      <c r="K228" s="70" t="n">
        <f aca="false">(EPCHrsIn!K229+MH)/LinhrsIn!K229</f>
        <v>1.00247524752475</v>
      </c>
      <c r="L228" s="70" t="n">
        <f aca="false">(EPCHrsIn!L229+MH)/LinhrsIn!L229</f>
        <v>1.00357187162891</v>
      </c>
      <c r="M228" s="70" t="n">
        <f aca="false">(EPCHrsIn!M229+MH)/LinhrsIn!M229</f>
        <v>1.00531319910515</v>
      </c>
      <c r="N228" s="70" t="n">
        <f aca="false">(EPCHrsIn!N229+MH)/LinhrsIn!N229</f>
        <v>1.00458468176915</v>
      </c>
      <c r="O228" s="70" t="n">
        <f aca="false">(EPCHrsIn!O229+MH)/LinhrsIn!O229</f>
        <v>0.881450488145049</v>
      </c>
      <c r="P228" s="70" t="n">
        <f aca="false">(EPCHrsIn!P229+MH)/LinhrsIn!P229</f>
        <v>0.797495624074323</v>
      </c>
      <c r="Q228" s="70" t="n">
        <f aca="false">(EPCHrsIn!Q229+MH)/LinhrsIn!Q229</f>
        <v>0.994352561516741</v>
      </c>
      <c r="R228" s="70" t="n">
        <f aca="false">(EPCHrsIn!R229+MH)/LinhrsIn!R229</f>
        <v>0.912264995523724</v>
      </c>
      <c r="S228" s="70" t="n">
        <f aca="false">(EPCHrsIn!S229+MH)/LinhrsIn!S229</f>
        <v>1.00497780169514</v>
      </c>
      <c r="T228" s="70" t="n">
        <f aca="false">(EPCHrsIn!T229+MH)/LinhrsIn!T229</f>
        <v>0.978055985370657</v>
      </c>
      <c r="U228" s="70" t="n">
        <f aca="false">(EPCHrsIn!U229+MH)/LinhrsIn!U229</f>
        <v>0.994687372292603</v>
      </c>
      <c r="V228" s="70" t="n">
        <f aca="false">(EPCHrsIn!V229+MH)/LinhrsIn!V229</f>
        <v>0.992447552447553</v>
      </c>
      <c r="W228" s="70" t="n">
        <v>0.990456989247312</v>
      </c>
      <c r="X228" s="70" t="n">
        <f aca="false">(EPCHrsIn!X229+MH)/LinhrsIn!X229</f>
        <v>0.999865120043162</v>
      </c>
      <c r="Y228" s="70" t="n">
        <f aca="false">IF(LinhrsIn!Y229&gt;4,(EPCHrsIn!Y229+MH)/LinhrsIn!Y229,0)</f>
        <v>1.00321903428971</v>
      </c>
      <c r="Z228" s="70" t="n">
        <f aca="false">IF(LinhrsIn!Z229&gt;4,(EPCHrsIn!Z229+MH)/LinhrsIn!Z229,0)</f>
        <v>1.00336066675628</v>
      </c>
      <c r="AA228" s="70" t="n">
        <f aca="false">IF(LinhrsIn!AA229&gt;4,(EPCHrsIn!AA229+MH)/LinhrsIn!AA229,0)</f>
        <v>0.998180036399272</v>
      </c>
      <c r="AB228" s="70" t="n">
        <f aca="false">IF(LinhrsIn!AB229&gt;4,(EPCHrsIn!AB229+MH)/LinhrsIn!AB229,0)</f>
        <v>0.95359784801614</v>
      </c>
      <c r="AC228" s="70" t="n">
        <f aca="false">IF(LinhrsIn!AC229&gt;4,(EPCHrsIn!AC229+MH)/LinhrsIn!AC229,0)</f>
        <v>1.00483870967742</v>
      </c>
      <c r="AD228" s="70" t="n">
        <f aca="false">IF(LinhrsIn!AD229&gt;4,(EPCHrsIn!AD229+MH)/LinhrsIn!AD229,0)</f>
        <v>0.976747652407214</v>
      </c>
      <c r="AE228" s="70" t="n">
        <f aca="false">IF(LinhrsIn!AE229&gt;4,(EPCHrsIn!AE229+MH)/LinhrsIn!AE229,0)</f>
        <v>0.923502623361806</v>
      </c>
      <c r="AF228" s="70"/>
      <c r="AG228" s="70"/>
      <c r="AH228" s="70"/>
      <c r="AI228" s="70"/>
      <c r="AJ228" s="70"/>
      <c r="AK228" s="70"/>
      <c r="AL228" s="70"/>
      <c r="AM228" s="70"/>
      <c r="AN228" s="70"/>
      <c r="AO228" s="70" t="n">
        <f aca="false">AVERAGE(Q228:AB228)</f>
        <v>0.985455496966525</v>
      </c>
      <c r="AP228" s="70" t="n">
        <f aca="false">AVERAGE(AC228:AN228)</f>
        <v>0.968362995148813</v>
      </c>
      <c r="AQ228" s="70" t="n">
        <f aca="false">AVERAGE(K228:M228)</f>
        <v>1.00378677275294</v>
      </c>
      <c r="AR228" s="70" t="n">
        <f aca="false">AVERAGE(N228:P228)</f>
        <v>0.89451026466284</v>
      </c>
      <c r="AS228" s="70" t="n">
        <f aca="false">AVERAGE(Q228:S228)</f>
        <v>0.970531786245203</v>
      </c>
      <c r="AT228" s="70" t="n">
        <f aca="false">AVERAGE(T228:V228)</f>
        <v>0.988396970036937</v>
      </c>
      <c r="AU228" s="70" t="n">
        <f aca="false">AVERAGE(W228:Y228)</f>
        <v>0.997847047860062</v>
      </c>
      <c r="AV228" s="70" t="n">
        <f aca="false">AVERAGE(Z228:AB228)</f>
        <v>0.985046183723899</v>
      </c>
      <c r="AW228" s="70" t="n">
        <f aca="false">AVERAGE(AC228:AE228)</f>
        <v>0.968362995148813</v>
      </c>
    </row>
    <row r="229" customFormat="false" ht="12.75" hidden="true" customHeight="false" outlineLevel="0" collapsed="false">
      <c r="A229" s="69" t="s">
        <v>12</v>
      </c>
      <c r="B229" s="69" t="n">
        <v>1</v>
      </c>
      <c r="C229" s="69" t="n">
        <v>220</v>
      </c>
      <c r="D229" s="70" t="n">
        <v>0.995063740338571</v>
      </c>
      <c r="E229" s="70" t="n">
        <v>0.960573476702509</v>
      </c>
      <c r="F229" s="70" t="n">
        <v>0.999281609195402</v>
      </c>
      <c r="G229" s="70" t="n">
        <v>0.994087848350199</v>
      </c>
      <c r="H229" s="70" t="n">
        <f aca="false">(EPCHrsIn!H230+MH)/LinhrsIn!H230</f>
        <v>0.875238701464036</v>
      </c>
      <c r="I229" s="70" t="n">
        <f aca="false">(EPCHrsIn!I230+MH)/LinhrsIn!I230</f>
        <v>0.907613112977513</v>
      </c>
      <c r="J229" s="70" t="n">
        <f aca="false">(EPCHrsIn!J230+MH)/LinhrsIn!J230</f>
        <v>0.994646379261764</v>
      </c>
      <c r="K229" s="70" t="n">
        <f aca="false">(EPCHrsIn!K230+MH)/LinhrsIn!K230</f>
        <v>0.983358547655068</v>
      </c>
      <c r="L229" s="70" t="n">
        <f aca="false">(EPCHrsIn!L230+MH)/LinhrsIn!L230</f>
        <v>0.950928610206298</v>
      </c>
      <c r="M229" s="70" t="n">
        <f aca="false">(EPCHrsIn!M230+MH)/LinhrsIn!M230</f>
        <v>0.995954805412191</v>
      </c>
      <c r="N229" s="70" t="n">
        <f aca="false">(EPCHrsIn!N230+MH)/LinhrsIn!N230</f>
        <v>0.992726293103448</v>
      </c>
      <c r="O229" s="70" t="n">
        <f aca="false">(EPCHrsIn!O230+MH)/LinhrsIn!O230</f>
        <v>0.937064884433305</v>
      </c>
      <c r="P229" s="70" t="n">
        <f aca="false">(EPCHrsIn!P230+MH)/LinhrsIn!P230</f>
        <v>0.735238608789431</v>
      </c>
      <c r="Q229" s="70" t="n">
        <f aca="false">(EPCHrsIn!Q230+MH)/LinhrsIn!Q230</f>
        <v>0.308975911721168</v>
      </c>
      <c r="R229" s="70" t="n">
        <f aca="false">(EPCHrsIn!R230+MH)/LinhrsIn!R230</f>
        <v>0.00598623166716552</v>
      </c>
      <c r="S229" s="70" t="n">
        <f aca="false">(EPCHrsIn!S230+MH)/LinhrsIn!S230</f>
        <v>0.0413961038961039</v>
      </c>
      <c r="T229" s="70" t="n">
        <f aca="false">(EPCHrsIn!T230+MH)/LinhrsIn!T230</f>
        <v>0.939504783342713</v>
      </c>
      <c r="U229" s="70" t="n">
        <f aca="false">(EPCHrsIn!U230+MH)/LinhrsIn!U230</f>
        <v>0.915544181034483</v>
      </c>
      <c r="V229" s="70" t="n">
        <f aca="false">(EPCHrsIn!V230+MH)/LinhrsIn!V230</f>
        <v>0.913978494623656</v>
      </c>
      <c r="W229" s="70" t="n">
        <v>0.986827956989247</v>
      </c>
      <c r="X229" s="70" t="n">
        <f aca="false">(EPCHrsIn!X230+MH)/LinhrsIn!X230</f>
        <v>0.984084165093067</v>
      </c>
      <c r="Y229" s="70" t="n">
        <f aca="false">IF(LinhrsIn!Y230&gt;4,(EPCHrsIn!Y230+MH)/LinhrsIn!Y230,0)</f>
        <v>0.932155873282871</v>
      </c>
      <c r="Z229" s="70" t="n">
        <f aca="false">IF(LinhrsIn!Z230&gt;4,(EPCHrsIn!Z230+MH)/LinhrsIn!Z230,0)</f>
        <v>0.994756655014789</v>
      </c>
      <c r="AA229" s="70" t="n">
        <f aca="false">IF(LinhrsIn!AA230&gt;4,(EPCHrsIn!AA230+MH)/LinhrsIn!AA230,0)</f>
        <v>0.92854140395124</v>
      </c>
      <c r="AB229" s="70" t="n">
        <f aca="false">IF(LinhrsIn!AB230&gt;4,(EPCHrsIn!AB230+MH)/LinhrsIn!AB230,0)</f>
        <v>0.574213498252219</v>
      </c>
      <c r="AC229" s="70" t="n">
        <f aca="false">IF(LinhrsIn!AC230&gt;4,(EPCHrsIn!AC230+MH)/LinhrsIn!AC230,0)</f>
        <v>0.993009813146929</v>
      </c>
      <c r="AD229" s="70" t="n">
        <f aca="false">IF(LinhrsIn!AD230&gt;4,(EPCHrsIn!AD230+MH)/LinhrsIn!AD230,0)</f>
        <v>0.989715307795499</v>
      </c>
      <c r="AE229" s="70" t="n">
        <f aca="false">IF(LinhrsIn!AE230&gt;4,(EPCHrsIn!AE230+MH)/LinhrsIn!AE230,0)</f>
        <v>0.967248488341484</v>
      </c>
      <c r="AF229" s="70"/>
      <c r="AG229" s="70"/>
      <c r="AH229" s="70"/>
      <c r="AI229" s="70"/>
      <c r="AJ229" s="70"/>
      <c r="AK229" s="70"/>
      <c r="AL229" s="70"/>
      <c r="AM229" s="70"/>
      <c r="AN229" s="70"/>
      <c r="AO229" s="70" t="n">
        <f aca="false">AVERAGE(Q229:AB229)</f>
        <v>0.710497104905727</v>
      </c>
      <c r="AP229" s="70" t="n">
        <f aca="false">AVERAGE(AC229:AN229)</f>
        <v>0.983324536427971</v>
      </c>
      <c r="AQ229" s="70" t="n">
        <f aca="false">AVERAGE(K229:M229)</f>
        <v>0.976747321091186</v>
      </c>
      <c r="AR229" s="70" t="n">
        <f aca="false">AVERAGE(N229:P229)</f>
        <v>0.888343262108728</v>
      </c>
      <c r="AS229" s="70" t="n">
        <f aca="false">AVERAGE(Q229:S229)</f>
        <v>0.118786082428146</v>
      </c>
      <c r="AT229" s="70" t="n">
        <f aca="false">AVERAGE(T229:V229)</f>
        <v>0.923009153000284</v>
      </c>
      <c r="AU229" s="70" t="n">
        <f aca="false">AVERAGE(W229:Y229)</f>
        <v>0.967689331788395</v>
      </c>
      <c r="AV229" s="70" t="n">
        <f aca="false">AVERAGE(Z229:AB229)</f>
        <v>0.832503852406083</v>
      </c>
      <c r="AW229" s="70" t="n">
        <f aca="false">AVERAGE(AC229:AE229)</f>
        <v>0.983324536427971</v>
      </c>
    </row>
    <row r="230" customFormat="false" ht="12.75" hidden="true" customHeight="false" outlineLevel="0" collapsed="false">
      <c r="A230" s="69" t="s">
        <v>12</v>
      </c>
      <c r="B230" s="69" t="n">
        <v>1</v>
      </c>
      <c r="C230" s="69" t="n">
        <v>221</v>
      </c>
      <c r="D230" s="70" t="n">
        <v>0.945925519163434</v>
      </c>
      <c r="E230" s="70" t="n">
        <v>0.989247311827957</v>
      </c>
      <c r="F230" s="70" t="n">
        <v>1.00191570881226</v>
      </c>
      <c r="G230" s="70" t="n">
        <v>0.978479767994723</v>
      </c>
      <c r="H230" s="70" t="n">
        <f aca="false">(EPCHrsIn!H231+MH)/LinhrsIn!H231</f>
        <v>0.996320824135394</v>
      </c>
      <c r="I230" s="70" t="n">
        <f aca="false">(EPCHrsIn!I231+MH)/LinhrsIn!I231</f>
        <v>0.981336218555586</v>
      </c>
      <c r="J230" s="70" t="n">
        <f aca="false">(EPCHrsIn!J231+MH)/LinhrsIn!J231</f>
        <v>0.952582557154953</v>
      </c>
      <c r="K230" s="70" t="n">
        <f aca="false">(EPCHrsIn!K231+MH)/LinhrsIn!K231</f>
        <v>0.953232462173315</v>
      </c>
      <c r="L230" s="70" t="n">
        <f aca="false">(EPCHrsIn!L231+MH)/LinhrsIn!L231</f>
        <v>0.974277537796976</v>
      </c>
      <c r="M230" s="70" t="n">
        <f aca="false">(EPCHrsIn!M231+MH)/LinhrsIn!M231</f>
        <v>0.999023301241803</v>
      </c>
      <c r="N230" s="70" t="n">
        <f aca="false">(EPCHrsIn!N231+MH)/LinhrsIn!N231</f>
        <v>1.00215517241379</v>
      </c>
      <c r="O230" s="70" t="n">
        <f aca="false">(EPCHrsIn!O231+MH)/LinhrsIn!O231</f>
        <v>1.00416666666667</v>
      </c>
      <c r="P230" s="70" t="n">
        <f aca="false">(EPCHrsIn!P231+MH)/LinhrsIn!P231</f>
        <v>0.994354079849442</v>
      </c>
      <c r="Q230" s="70" t="n">
        <f aca="false">(EPCHrsIn!Q231+MH)/LinhrsIn!Q231</f>
        <v>1.00201694231545</v>
      </c>
      <c r="R230" s="70" t="n">
        <f aca="false">(EPCHrsIn!R231+MH)/LinhrsIn!R231</f>
        <v>0.916505143879529</v>
      </c>
      <c r="S230" s="70" t="n">
        <f aca="false">(EPCHrsIn!S231+MH)/LinhrsIn!S231</f>
        <v>0.992952974657813</v>
      </c>
      <c r="T230" s="70" t="n">
        <f aca="false">(EPCHrsIn!T231+MH)/LinhrsIn!T231</f>
        <v>0.918553945702631</v>
      </c>
      <c r="U230" s="70" t="n">
        <f aca="false">(EPCHrsIn!U231+MH)/LinhrsIn!U231</f>
        <v>0.833109198493814</v>
      </c>
      <c r="V230" s="70" t="n">
        <f aca="false">(EPCHrsIn!V231+MH)/LinhrsIn!V231</f>
        <v>0.937377690802349</v>
      </c>
      <c r="W230" s="70" t="n">
        <v>0.986559139784946</v>
      </c>
      <c r="X230" s="70" t="n">
        <f aca="false">(EPCHrsIn!X231+MH)/LinhrsIn!X231</f>
        <v>0.995010114632502</v>
      </c>
      <c r="Y230" s="70" t="n">
        <f aca="false">IF(LinhrsIn!Y231&gt;4,(EPCHrsIn!Y231+MH)/LinhrsIn!Y231,0)</f>
        <v>1.00125962211337</v>
      </c>
      <c r="Z230" s="70" t="n">
        <f aca="false">IF(LinhrsIn!Z231&gt;4,(EPCHrsIn!Z231+MH)/LinhrsIn!Z231,0)</f>
        <v>0.983998924297432</v>
      </c>
      <c r="AA230" s="70" t="n">
        <f aca="false">IF(LinhrsIn!AA231&gt;4,(EPCHrsIn!AA231+MH)/LinhrsIn!AA231,0)</f>
        <v>0.919221615567689</v>
      </c>
      <c r="AB230" s="70" t="n">
        <f aca="false">IF(LinhrsIn!AB231&gt;4,(EPCHrsIn!AB231+MH)/LinhrsIn!AB231,0)</f>
        <v>0.97768217262705</v>
      </c>
      <c r="AC230" s="70" t="n">
        <f aca="false">IF(LinhrsIn!AC231&gt;4,(EPCHrsIn!AC231+MH)/LinhrsIn!AC231,0)</f>
        <v>0.92741935483871</v>
      </c>
      <c r="AD230" s="70" t="n">
        <f aca="false">IF(LinhrsIn!AD231&gt;4,(EPCHrsIn!AD231+MH)/LinhrsIn!AD231,0)</f>
        <v>0.931631586804001</v>
      </c>
      <c r="AE230" s="70" t="n">
        <f aca="false">IF(LinhrsIn!AE231&gt;4,(EPCHrsIn!AE231+MH)/LinhrsIn!AE231,0)</f>
        <v>0.904195079037682</v>
      </c>
      <c r="AF230" s="70"/>
      <c r="AG230" s="70"/>
      <c r="AH230" s="70"/>
      <c r="AI230" s="70"/>
      <c r="AJ230" s="70"/>
      <c r="AK230" s="70"/>
      <c r="AL230" s="70"/>
      <c r="AM230" s="70"/>
      <c r="AN230" s="70"/>
      <c r="AO230" s="70" t="n">
        <f aca="false">AVERAGE(Q230:AB230)</f>
        <v>0.955353957072881</v>
      </c>
      <c r="AP230" s="70" t="n">
        <f aca="false">AVERAGE(AC230:AN230)</f>
        <v>0.921082006893464</v>
      </c>
      <c r="AQ230" s="70" t="n">
        <f aca="false">AVERAGE(K230:M230)</f>
        <v>0.975511100404031</v>
      </c>
      <c r="AR230" s="70" t="n">
        <f aca="false">AVERAGE(N230:P230)</f>
        <v>1.00022530630997</v>
      </c>
      <c r="AS230" s="70" t="n">
        <f aca="false">AVERAGE(Q230:S230)</f>
        <v>0.970491686950931</v>
      </c>
      <c r="AT230" s="70" t="n">
        <f aca="false">AVERAGE(T230:V230)</f>
        <v>0.896346944999598</v>
      </c>
      <c r="AU230" s="70" t="n">
        <f aca="false">AVERAGE(W230:Y230)</f>
        <v>0.994276292176938</v>
      </c>
      <c r="AV230" s="70" t="n">
        <f aca="false">AVERAGE(Z230:AB230)</f>
        <v>0.960300904164057</v>
      </c>
      <c r="AW230" s="70" t="n">
        <f aca="false">AVERAGE(AC230:AE230)</f>
        <v>0.921082006893464</v>
      </c>
    </row>
    <row r="231" customFormat="false" ht="12.75" hidden="true" customHeight="false" outlineLevel="0" collapsed="false">
      <c r="A231" s="69" t="s">
        <v>12</v>
      </c>
      <c r="B231" s="69" t="n">
        <v>1</v>
      </c>
      <c r="C231" s="69" t="n">
        <v>222</v>
      </c>
      <c r="D231" s="70" t="n">
        <v>1.00291688070903</v>
      </c>
      <c r="E231" s="70" t="n">
        <v>0.98991935483871</v>
      </c>
      <c r="F231" s="70" t="n">
        <v>0.982519157088123</v>
      </c>
      <c r="G231" s="70" t="n">
        <v>0.95057441220766</v>
      </c>
      <c r="H231" s="70" t="n">
        <f aca="false">(EPCHrsIn!H232+MH)/LinhrsIn!H232</f>
        <v>0.795627644569817</v>
      </c>
      <c r="I231" s="70" t="n">
        <f aca="false">(EPCHrsIn!I232+MH)/LinhrsIn!I232</f>
        <v>0.989704873026767</v>
      </c>
      <c r="J231" s="70" t="n">
        <f aca="false">(EPCHrsIn!J232+MH)/LinhrsIn!J232</f>
        <v>0.920062473377822</v>
      </c>
      <c r="K231" s="70" t="n">
        <f aca="false">(EPCHrsIn!K232+MH)/LinhrsIn!K232</f>
        <v>1.00316499243154</v>
      </c>
      <c r="L231" s="70" t="n">
        <f aca="false">(EPCHrsIn!L232+MH)/LinhrsIn!L232</f>
        <v>0.98840522964368</v>
      </c>
      <c r="M231" s="70" t="n">
        <f aca="false">(EPCHrsIn!M232+MH)/LinhrsIn!M232</f>
        <v>1.00252737994945</v>
      </c>
      <c r="N231" s="70" t="n">
        <f aca="false">(EPCHrsIn!N232+MH)/LinhrsIn!N232</f>
        <v>0.935624659028914</v>
      </c>
      <c r="O231" s="70" t="n">
        <f aca="false">(EPCHrsIn!O232+MH)/LinhrsIn!O232</f>
        <v>0.967338429464906</v>
      </c>
      <c r="P231" s="70" t="n">
        <f aca="false">(EPCHrsIn!P232+MH)/LinhrsIn!P232</f>
        <v>0.998922268624545</v>
      </c>
      <c r="Q231" s="70" t="n">
        <f aca="false">(EPCHrsIn!Q232+MH)/LinhrsIn!Q232</f>
        <v>1.00162074554295</v>
      </c>
      <c r="R231" s="70" t="n">
        <f aca="false">(EPCHrsIn!R232+MH)/LinhrsIn!R232</f>
        <v>0.995381406436234</v>
      </c>
      <c r="S231" s="70" t="n">
        <f aca="false">(EPCHrsIn!S232+MH)/LinhrsIn!S232</f>
        <v>1.0045045045045</v>
      </c>
      <c r="T231" s="70" t="n">
        <f aca="false">(EPCHrsIn!T232+MH)/LinhrsIn!T232</f>
        <v>0.984106891701829</v>
      </c>
      <c r="U231" s="70" t="n">
        <f aca="false">(EPCHrsIn!U232+MH)/LinhrsIn!U232</f>
        <v>0.929987859166329</v>
      </c>
      <c r="V231" s="70" t="n">
        <f aca="false">(EPCHrsIn!V232+MH)/LinhrsIn!V232</f>
        <v>0.972893670532346</v>
      </c>
      <c r="W231" s="70" t="n">
        <v>0.888709677419355</v>
      </c>
      <c r="X231" s="70" t="n">
        <f aca="false">(EPCHrsIn!X232+MH)/LinhrsIn!X232</f>
        <v>0.922815465231554</v>
      </c>
      <c r="Y231" s="70" t="n">
        <f aca="false">IF(LinhrsIn!Y232&gt;4,(EPCHrsIn!Y232+MH)/LinhrsIn!Y232,0)</f>
        <v>0.999300209937019</v>
      </c>
      <c r="Z231" s="70" t="n">
        <f aca="false">IF(LinhrsIn!Z232&gt;4,(EPCHrsIn!Z232+MH)/LinhrsIn!Z232,0)</f>
        <v>1.00013444474321</v>
      </c>
      <c r="AA231" s="70" t="n">
        <f aca="false">IF(LinhrsIn!AA232&gt;4,(EPCHrsIn!AA232+MH)/LinhrsIn!AA232,0)</f>
        <v>0.99510009799804</v>
      </c>
      <c r="AB231" s="70" t="n">
        <f aca="false">IF(LinhrsIn!AB232&gt;4,(EPCHrsIn!AB232+MH)/LinhrsIn!AB232,0)</f>
        <v>1.00497445549879</v>
      </c>
      <c r="AC231" s="70" t="n">
        <f aca="false">IF(LinhrsIn!AC232&gt;4,(EPCHrsIn!AC232+MH)/LinhrsIn!AC232,0)</f>
        <v>1.00537634408602</v>
      </c>
      <c r="AD231" s="70" t="n">
        <f aca="false">IF(LinhrsIn!AD232&gt;4,(EPCHrsIn!AD232+MH)/LinhrsIn!AD232,0)</f>
        <v>0.989261744966443</v>
      </c>
      <c r="AE231" s="70" t="n">
        <f aca="false">IF(LinhrsIn!AE232&gt;4,(EPCHrsIn!AE232+MH)/LinhrsIn!AE232,0)</f>
        <v>0.952928211926821</v>
      </c>
      <c r="AF231" s="70"/>
      <c r="AG231" s="70"/>
      <c r="AH231" s="70"/>
      <c r="AI231" s="70"/>
      <c r="AJ231" s="70"/>
      <c r="AK231" s="70"/>
      <c r="AL231" s="70"/>
      <c r="AM231" s="70"/>
      <c r="AN231" s="70"/>
      <c r="AO231" s="70" t="n">
        <f aca="false">AVERAGE(Q231:AB231)</f>
        <v>0.974960785726013</v>
      </c>
      <c r="AP231" s="70" t="n">
        <f aca="false">AVERAGE(AC231:AN231)</f>
        <v>0.982522100326429</v>
      </c>
      <c r="AQ231" s="70" t="n">
        <f aca="false">AVERAGE(K231:M231)</f>
        <v>0.998032534008224</v>
      </c>
      <c r="AR231" s="70" t="n">
        <f aca="false">AVERAGE(N231:P231)</f>
        <v>0.967295119039455</v>
      </c>
      <c r="AS231" s="70" t="n">
        <f aca="false">AVERAGE(Q231:S231)</f>
        <v>1.0005022188279</v>
      </c>
      <c r="AT231" s="70" t="n">
        <f aca="false">AVERAGE(T231:V231)</f>
        <v>0.962329473800168</v>
      </c>
      <c r="AU231" s="70" t="n">
        <f aca="false">AVERAGE(W231:Y231)</f>
        <v>0.936941784195976</v>
      </c>
      <c r="AV231" s="70" t="n">
        <f aca="false">AVERAGE(Z231:AB231)</f>
        <v>1.00006966608001</v>
      </c>
      <c r="AW231" s="70" t="n">
        <f aca="false">AVERAGE(AC231:AE231)</f>
        <v>0.982522100326429</v>
      </c>
    </row>
    <row r="232" customFormat="false" ht="12.75" hidden="true" customHeight="false" outlineLevel="0" collapsed="false">
      <c r="A232" s="69" t="s">
        <v>12</v>
      </c>
      <c r="B232" s="69" t="n">
        <v>1</v>
      </c>
      <c r="C232" s="69" t="n">
        <v>223</v>
      </c>
      <c r="D232" s="70" t="n">
        <v>0.931789866496614</v>
      </c>
      <c r="E232" s="70" t="n">
        <v>0.984318996415771</v>
      </c>
      <c r="F232" s="70" t="n">
        <v>0.973659003831418</v>
      </c>
      <c r="G232" s="70" t="n">
        <v>0.952229814669604</v>
      </c>
      <c r="H232" s="70" t="n">
        <f aca="false">(EPCHrsIn!H233+MH)/LinhrsIn!H233</f>
        <v>1</v>
      </c>
      <c r="I232" s="70" t="n">
        <f aca="false">(EPCHrsIn!I233+MH)/LinhrsIn!I233</f>
        <v>1.0009765625</v>
      </c>
      <c r="J232" s="70" t="n">
        <f aca="false">(EPCHrsIn!J233+MH)/LinhrsIn!J233</f>
        <v>1.00159443397594</v>
      </c>
      <c r="K232" s="70" t="n">
        <f aca="false">(EPCHrsIn!K233+MH)/LinhrsIn!K233</f>
        <v>0.986187845303867</v>
      </c>
      <c r="L232" s="70" t="n">
        <f aca="false">(EPCHrsIn!L233+MH)/LinhrsIn!L233</f>
        <v>1.00220699071546</v>
      </c>
      <c r="M232" s="70" t="n">
        <f aca="false">(EPCHrsIn!M233+MH)/LinhrsIn!M233</f>
        <v>1.00028661507595</v>
      </c>
      <c r="N232" s="70" t="n">
        <f aca="false">(EPCHrsIn!N233+MH)/LinhrsIn!N233</f>
        <v>0.898507053828243</v>
      </c>
      <c r="O232" s="70" t="n">
        <f aca="false">(EPCHrsIn!O233+MH)/LinhrsIn!O233</f>
        <v>1.00084340736576</v>
      </c>
      <c r="P232" s="70" t="n">
        <f aca="false">(EPCHrsIn!P233+MH)/LinhrsIn!P233</f>
        <v>0.976074614760746</v>
      </c>
      <c r="Q232" s="70" t="n">
        <f aca="false">(EPCHrsIn!Q233+MH)/LinhrsIn!Q233</f>
        <v>0.998905758446177</v>
      </c>
      <c r="R232" s="70" t="n">
        <f aca="false">(EPCHrsIn!R233+MH)/LinhrsIn!R233</f>
        <v>0.848249027237354</v>
      </c>
      <c r="S232" s="70" t="n">
        <f aca="false">(EPCHrsIn!S233+MH)/LinhrsIn!S233</f>
        <v>0.914391548909315</v>
      </c>
      <c r="T232" s="70" t="n">
        <f aca="false">(EPCHrsIn!T233+MH)/LinhrsIn!T233</f>
        <v>0.714930212885944</v>
      </c>
      <c r="U232" s="70" t="n">
        <f aca="false">(EPCHrsIn!U233+MH)/LinhrsIn!U233</f>
        <v>1.00416834745193</v>
      </c>
      <c r="V232" s="70" t="n">
        <f aca="false">(EPCHrsIn!V233+MH)/LinhrsIn!V233</f>
        <v>1.00223463687151</v>
      </c>
      <c r="W232" s="70" t="n">
        <v>0.988575268817204</v>
      </c>
      <c r="X232" s="70" t="n">
        <f aca="false">(EPCHrsIn!X233+MH)/LinhrsIn!X233</f>
        <v>0.995112016293279</v>
      </c>
      <c r="Y232" s="70" t="n">
        <f aca="false">IF(LinhrsIn!Y233&gt;4,(EPCHrsIn!Y233+MH)/LinhrsIn!Y233,0)</f>
        <v>1.00251924422673</v>
      </c>
      <c r="Z232" s="70" t="n">
        <f aca="false">IF(LinhrsIn!Z233&gt;4,(EPCHrsIn!Z233+MH)/LinhrsIn!Z233,0)</f>
        <v>1.00363000806668</v>
      </c>
      <c r="AA232" s="70" t="n">
        <f aca="false">IF(LinhrsIn!AA233&gt;4,(EPCHrsIn!AA233+MH)/LinhrsIn!AA233,0)</f>
        <v>0.987120257594848</v>
      </c>
      <c r="AB232" s="70" t="n">
        <f aca="false">IF(LinhrsIn!AB233&gt;4,(EPCHrsIn!AB233+MH)/LinhrsIn!AB233,0)</f>
        <v>0.722011518471696</v>
      </c>
      <c r="AC232" s="70" t="n">
        <f aca="false">IF(LinhrsIn!AC233&gt;4,(EPCHrsIn!AC233+MH)/LinhrsIn!AC233,0)</f>
        <v>0.261592155559249</v>
      </c>
      <c r="AD232" s="70" t="n">
        <f aca="false">IF(LinhrsIn!AD233&gt;4,(EPCHrsIn!AD233+MH)/LinhrsIn!AD233,0)</f>
        <v>0.987118034751348</v>
      </c>
      <c r="AE232" s="70" t="n">
        <f aca="false">IF(LinhrsIn!AE233&gt;4,(EPCHrsIn!AE233+MH)/LinhrsIn!AE233,0)</f>
        <v>0.971801712446942</v>
      </c>
      <c r="AF232" s="70"/>
      <c r="AG232" s="70"/>
      <c r="AH232" s="70"/>
      <c r="AI232" s="70"/>
      <c r="AJ232" s="70"/>
      <c r="AK232" s="70"/>
      <c r="AL232" s="70"/>
      <c r="AM232" s="70"/>
      <c r="AN232" s="70"/>
      <c r="AO232" s="70" t="n">
        <f aca="false">AVERAGE(Q232:AB232)</f>
        <v>0.931820653772723</v>
      </c>
      <c r="AP232" s="70" t="n">
        <f aca="false">AVERAGE(AC232:AN232)</f>
        <v>0.740170634252513</v>
      </c>
      <c r="AQ232" s="70" t="n">
        <f aca="false">AVERAGE(K232:M232)</f>
        <v>0.996227150365092</v>
      </c>
      <c r="AR232" s="70" t="n">
        <f aca="false">AVERAGE(N232:P232)</f>
        <v>0.958475025318249</v>
      </c>
      <c r="AS232" s="70" t="n">
        <f aca="false">AVERAGE(Q232:S232)</f>
        <v>0.920515444864282</v>
      </c>
      <c r="AT232" s="70" t="n">
        <f aca="false">AVERAGE(T232:V232)</f>
        <v>0.907111065736461</v>
      </c>
      <c r="AU232" s="70" t="n">
        <f aca="false">AVERAGE(W232:Y232)</f>
        <v>0.995402176445738</v>
      </c>
      <c r="AV232" s="70" t="n">
        <f aca="false">AVERAGE(Z232:AB232)</f>
        <v>0.90425392804441</v>
      </c>
      <c r="AW232" s="70" t="n">
        <f aca="false">AVERAGE(AC232:AE232)</f>
        <v>0.740170634252513</v>
      </c>
    </row>
    <row r="233" customFormat="false" ht="12.75" hidden="true" customHeight="false" outlineLevel="0" collapsed="false">
      <c r="A233" s="69" t="s">
        <v>12</v>
      </c>
      <c r="B233" s="69" t="n">
        <v>1</v>
      </c>
      <c r="C233" s="69" t="n">
        <v>224</v>
      </c>
      <c r="D233" s="70" t="n">
        <v>0.757674525711654</v>
      </c>
      <c r="E233" s="70" t="n">
        <v>1.00044802867384</v>
      </c>
      <c r="F233" s="70" t="n">
        <v>0.868295019157088</v>
      </c>
      <c r="G233" s="70" t="n">
        <v>0.962398715507263</v>
      </c>
      <c r="H233" s="70" t="n">
        <f aca="false">(EPCHrsIn!H234+MH)/LinhrsIn!H234</f>
        <v>0.994366197183099</v>
      </c>
      <c r="I233" s="70" t="n">
        <f aca="false">(EPCHrsIn!I234+MH)/LinhrsIn!I234</f>
        <v>1.00300341296928</v>
      </c>
      <c r="J233" s="70" t="n">
        <f aca="false">(EPCHrsIn!J234+MH)/LinhrsIn!J234</f>
        <v>0.985095812633073</v>
      </c>
      <c r="K233" s="70" t="n">
        <f aca="false">(EPCHrsIn!K234+MH)/LinhrsIn!K234</f>
        <v>1.00247524752475</v>
      </c>
      <c r="L233" s="70" t="n">
        <f aca="false">(EPCHrsIn!L234+MH)/LinhrsIn!L234</f>
        <v>0.999511540018896</v>
      </c>
      <c r="M233" s="70" t="n">
        <f aca="false">(EPCHrsIn!M234+MH)/LinhrsIn!M234</f>
        <v>0.976190476190476</v>
      </c>
      <c r="N233" s="70" t="n">
        <f aca="false">(EPCHrsIn!N234+MH)/LinhrsIn!N234</f>
        <v>1.00499797379441</v>
      </c>
      <c r="O233" s="70" t="n">
        <f aca="false">(EPCHrsIn!O234+MH)/LinhrsIn!O234</f>
        <v>1.00555555555556</v>
      </c>
      <c r="P233" s="70" t="n">
        <f aca="false">(EPCHrsIn!P234+MH)/LinhrsIn!P234</f>
        <v>0.882163034705408</v>
      </c>
      <c r="Q233" s="70" t="n">
        <f aca="false">(EPCHrsIn!Q234+MH)/LinhrsIn!Q234</f>
        <v>0.788124156545209</v>
      </c>
      <c r="R233" s="70" t="n">
        <f aca="false">(EPCHrsIn!R234+MH)/LinhrsIn!R234</f>
        <v>0.926135517498139</v>
      </c>
      <c r="S233" s="70" t="n">
        <f aca="false">(EPCHrsIn!S234+MH)/LinhrsIn!S234</f>
        <v>0.943368107302533</v>
      </c>
      <c r="T233" s="70" t="n">
        <f aca="false">(EPCHrsIn!T234+MH)/LinhrsIn!T234</f>
        <v>0.940506329113924</v>
      </c>
      <c r="U233" s="70" t="n">
        <f aca="false">(EPCHrsIn!U234+MH)/LinhrsIn!U234</f>
        <v>0.972420287905287</v>
      </c>
      <c r="V233" s="70" t="n">
        <f aca="false">(EPCHrsIn!V234+MH)/LinhrsIn!V234</f>
        <v>0.489872234340916</v>
      </c>
      <c r="W233" s="70" t="n">
        <v>0.544354838709677</v>
      </c>
      <c r="X233" s="70" t="n">
        <f aca="false">(EPCHrsIn!X234+MH)/LinhrsIn!X234</f>
        <v>0.941763278511728</v>
      </c>
      <c r="Y233" s="70" t="n">
        <f aca="false">IF(LinhrsIn!Y234&gt;4,(EPCHrsIn!Y234+MH)/LinhrsIn!Y234,0)</f>
        <v>0.977572189514999</v>
      </c>
      <c r="Z233" s="70" t="n">
        <f aca="false">IF(LinhrsIn!Z234&gt;4,(EPCHrsIn!Z234+MH)/LinhrsIn!Z234,0)</f>
        <v>1.0040338846309</v>
      </c>
      <c r="AA233" s="70" t="n">
        <f aca="false">IF(LinhrsIn!AA234&gt;4,(EPCHrsIn!AA234+MH)/LinhrsIn!AA234,0)</f>
        <v>0.950266181003082</v>
      </c>
      <c r="AB233" s="70" t="n">
        <f aca="false">IF(LinhrsIn!AB234&gt;4,(EPCHrsIn!AB234+MH)/LinhrsIn!AB234,0)</f>
        <v>0.826291711517761</v>
      </c>
      <c r="AC233" s="70" t="n">
        <f aca="false">IF(LinhrsIn!AC234&gt;4,(EPCHrsIn!AC234+MH)/LinhrsIn!AC234,0)</f>
        <v>1.00107541336201</v>
      </c>
      <c r="AD233" s="70" t="n">
        <f aca="false">IF(LinhrsIn!AD234&gt;4,(EPCHrsIn!AD234+MH)/LinhrsIn!AD234,0)</f>
        <v>0.994489127196902</v>
      </c>
      <c r="AE233" s="70" t="n">
        <f aca="false">IF(LinhrsIn!AE234&gt;4,(EPCHrsIn!AE234+MH)/LinhrsIn!AE234,0)</f>
        <v>0.967418933997661</v>
      </c>
      <c r="AF233" s="70"/>
      <c r="AG233" s="70"/>
      <c r="AH233" s="70"/>
      <c r="AI233" s="70"/>
      <c r="AJ233" s="70"/>
      <c r="AK233" s="70"/>
      <c r="AL233" s="70"/>
      <c r="AM233" s="70"/>
      <c r="AN233" s="70"/>
      <c r="AO233" s="70" t="n">
        <f aca="false">AVERAGE(Q233:AB233)</f>
        <v>0.858725726382846</v>
      </c>
      <c r="AP233" s="70" t="n">
        <f aca="false">AVERAGE(AC233:AN233)</f>
        <v>0.987661158185525</v>
      </c>
      <c r="AQ233" s="70" t="n">
        <f aca="false">AVERAGE(K233:M233)</f>
        <v>0.992725754578042</v>
      </c>
      <c r="AR233" s="70" t="n">
        <f aca="false">AVERAGE(N233:P233)</f>
        <v>0.964238854685124</v>
      </c>
      <c r="AS233" s="70" t="n">
        <f aca="false">AVERAGE(Q233:S233)</f>
        <v>0.885875927115294</v>
      </c>
      <c r="AT233" s="70" t="n">
        <f aca="false">AVERAGE(T233:V233)</f>
        <v>0.800932950453376</v>
      </c>
      <c r="AU233" s="70" t="n">
        <f aca="false">AVERAGE(W233:Y233)</f>
        <v>0.821230102245468</v>
      </c>
      <c r="AV233" s="70" t="n">
        <f aca="false">AVERAGE(Z233:AB233)</f>
        <v>0.926863925717248</v>
      </c>
      <c r="AW233" s="70" t="n">
        <f aca="false">AVERAGE(AC233:AE233)</f>
        <v>0.987661158185525</v>
      </c>
    </row>
    <row r="234" customFormat="false" ht="12.75" hidden="true" customHeight="false" outlineLevel="0" collapsed="false">
      <c r="A234" s="69" t="s">
        <v>12</v>
      </c>
      <c r="B234" s="69" t="n">
        <v>1</v>
      </c>
      <c r="C234" s="69" t="n">
        <v>225</v>
      </c>
      <c r="D234" s="70" t="n">
        <v>0.997980621047597</v>
      </c>
      <c r="E234" s="70" t="n">
        <v>0.997983870967742</v>
      </c>
      <c r="F234" s="70" t="n">
        <v>1.00431034482759</v>
      </c>
      <c r="G234" s="70" t="n">
        <v>1.0028378327919</v>
      </c>
      <c r="H234" s="70" t="n">
        <f aca="false">(EPCHrsIn!H235+MH)/LinhrsIn!H235</f>
        <v>0.503412969283277</v>
      </c>
      <c r="I234" s="70" t="n">
        <f aca="false">(EPCHrsIn!I235+MH)/LinhrsIn!I235</f>
        <v>0.965873125086005</v>
      </c>
      <c r="J234" s="70" t="n">
        <f aca="false">(EPCHrsIn!J235+MH)/LinhrsIn!J235</f>
        <v>0.960605195546674</v>
      </c>
      <c r="K234" s="70" t="n">
        <f aca="false">(EPCHrsIn!K235+MH)/LinhrsIn!K235</f>
        <v>0.986380520016508</v>
      </c>
      <c r="L234" s="70" t="n">
        <f aca="false">(EPCHrsIn!L235+MH)/LinhrsIn!L235</f>
        <v>0.922477402668119</v>
      </c>
      <c r="M234" s="70" t="n">
        <f aca="false">(EPCHrsIn!M235+MH)/LinhrsIn!M235</f>
        <v>0.998877665544332</v>
      </c>
      <c r="N234" s="70" t="n">
        <f aca="false">(EPCHrsIn!N235+MH)/LinhrsIn!N235</f>
        <v>0.95864406779661</v>
      </c>
      <c r="O234" s="70" t="n">
        <f aca="false">(EPCHrsIn!O235+MH)/LinhrsIn!O235</f>
        <v>0.732860520094563</v>
      </c>
      <c r="P234" s="70" t="n">
        <f aca="false">(EPCHrsIn!P235+MH)/LinhrsIn!P235</f>
        <v>0.710537049626105</v>
      </c>
      <c r="Q234" s="70" t="n">
        <f aca="false">IF((EPCHrsIn!Q235+MH)/LinhrsIn!Q235&gt;1,1,(EPCHrsIn!Q235+MH)/LinhrsIn!Q235)</f>
        <v>1</v>
      </c>
      <c r="R234" s="70" t="n">
        <f aca="false">IF((EPCHrsIn!R235+MH)/LinhrsIn!R235&gt;1,1,(EPCHrsIn!R235+MH)/LinhrsIn!R235)</f>
        <v>0.00787091696182605</v>
      </c>
      <c r="S234" s="70" t="n">
        <f aca="false">IF((EPCHrsIn!S235+MH)/LinhrsIn!S235&gt;1,1,(EPCHrsIn!S235+MH)/LinhrsIn!S235)</f>
        <v>0.0456695041210647</v>
      </c>
      <c r="T234" s="70" t="n">
        <f aca="false">IF((EPCHrsIn!T235+MH)/LinhrsIn!T235&gt;1,1,(EPCHrsIn!T235+MH)/LinhrsIn!T235)</f>
        <v>0.951642464401523</v>
      </c>
      <c r="U234" s="70" t="n">
        <f aca="false">IF((EPCHrsIn!U235+MH)/LinhrsIn!U235&gt;1,1,(EPCHrsIn!U235+MH)/LinhrsIn!U235)</f>
        <v>0.9959661153691</v>
      </c>
      <c r="V234" s="70" t="n">
        <f aca="false">IF((EPCHrsIn!V235+MH)/LinhrsIn!V235&gt;1,1,(EPCHrsIn!V235+MH)/LinhrsIn!V235)</f>
        <v>0.995750708215297</v>
      </c>
      <c r="W234" s="70" t="n">
        <v>0.994489247311828</v>
      </c>
      <c r="X234" s="70" t="n">
        <f aca="false">(EPCHrsIn!X235+MH)/LinhrsIn!X235</f>
        <v>0.983551301065121</v>
      </c>
      <c r="Y234" s="70" t="n">
        <f aca="false">IF(LinhrsIn!Y235&gt;4,(EPCHrsIn!Y235+MH)/LinhrsIn!Y235,0)</f>
        <v>0.983904828551435</v>
      </c>
      <c r="Z234" s="70" t="n">
        <f aca="false">IF(LinhrsIn!Z235&gt;4,(EPCHrsIn!Z235+MH)/LinhrsIn!Z235,0)</f>
        <v>0.979284369114878</v>
      </c>
      <c r="AA234" s="70" t="n">
        <f aca="false">IF(LinhrsIn!AA235&gt;4,(EPCHrsIn!AA235+MH)/LinhrsIn!AA235,0)</f>
        <v>1.00461990760185</v>
      </c>
      <c r="AB234" s="70" t="n">
        <f aca="false">IF(LinhrsIn!AB235&gt;4,(EPCHrsIn!AB235+MH)/LinhrsIn!AB235,0)</f>
        <v>0.984135520301156</v>
      </c>
      <c r="AC234" s="70" t="n">
        <f aca="false">IF(LinhrsIn!AC235&gt;4,(EPCHrsIn!AC235+MH)/LinhrsIn!AC235,0)</f>
        <v>1.00524193548387</v>
      </c>
      <c r="AD234" s="70" t="n">
        <f aca="false">IF(LinhrsIn!AD235&gt;4,(EPCHrsIn!AD235+MH)/LinhrsIn!AD235,0)</f>
        <v>0.99433765459693</v>
      </c>
      <c r="AE234" s="70" t="n">
        <f aca="false">IF(LinhrsIn!AE235&gt;4,(EPCHrsIn!AE235+MH)/LinhrsIn!AE235,0)</f>
        <v>0.960818598757881</v>
      </c>
      <c r="AF234" s="70"/>
      <c r="AG234" s="70"/>
      <c r="AH234" s="70"/>
      <c r="AI234" s="70"/>
      <c r="AJ234" s="70"/>
      <c r="AK234" s="70"/>
      <c r="AL234" s="70"/>
      <c r="AM234" s="70"/>
      <c r="AN234" s="70"/>
      <c r="AO234" s="70" t="n">
        <f aca="false">AVERAGE(Q234:AB234)</f>
        <v>0.827240406917923</v>
      </c>
      <c r="AP234" s="70" t="n">
        <f aca="false">AVERAGE(AC234:AN234)</f>
        <v>0.986799396279561</v>
      </c>
      <c r="AQ234" s="70" t="n">
        <f aca="false">AVERAGE(K234:M234)</f>
        <v>0.96924519607632</v>
      </c>
      <c r="AR234" s="70" t="n">
        <f aca="false">AVERAGE(N234:P234)</f>
        <v>0.800680545839093</v>
      </c>
      <c r="AS234" s="70" t="n">
        <f aca="false">AVERAGE(Q234:S234)</f>
        <v>0.351180140360964</v>
      </c>
      <c r="AT234" s="70" t="n">
        <f aca="false">AVERAGE(T234:V234)</f>
        <v>0.981119762661974</v>
      </c>
      <c r="AU234" s="70" t="n">
        <f aca="false">AVERAGE(W234:Y234)</f>
        <v>0.987315125642794</v>
      </c>
      <c r="AV234" s="70" t="n">
        <f aca="false">AVERAGE(Z234:AB234)</f>
        <v>0.989346599005961</v>
      </c>
      <c r="AW234" s="70" t="n">
        <f aca="false">AVERAGE(AC234:AE234)</f>
        <v>0.986799396279561</v>
      </c>
    </row>
    <row r="235" customFormat="false" ht="12.75" hidden="true" customHeight="false" outlineLevel="0" collapsed="false">
      <c r="A235" s="69" t="s">
        <v>12</v>
      </c>
      <c r="B235" s="69" t="n">
        <v>1</v>
      </c>
      <c r="C235" s="69" t="n">
        <v>226</v>
      </c>
      <c r="D235" s="70" t="n">
        <v>0.97442119993623</v>
      </c>
      <c r="E235" s="70" t="n">
        <v>0.931451612903226</v>
      </c>
      <c r="F235" s="70" t="n">
        <v>1.00239463601533</v>
      </c>
      <c r="G235" s="70" t="n">
        <v>0.996452709010119</v>
      </c>
      <c r="H235" s="70" t="n">
        <f aca="false">(EPCHrsIn!H236+MH)/LinhrsIn!H236</f>
        <v>0.990154711673699</v>
      </c>
      <c r="I235" s="70" t="n">
        <f aca="false">(EPCHrsIn!I236+MH)/LinhrsIn!I236</f>
        <v>0.973509933774834</v>
      </c>
      <c r="J235" s="70" t="n">
        <f aca="false">(EPCHrsIn!J236+MH)/LinhrsIn!J236</f>
        <v>0.928430543815159</v>
      </c>
      <c r="K235" s="70" t="n">
        <f aca="false">(EPCHrsIn!K236+MH)/LinhrsIn!K236</f>
        <v>0.937972768532526</v>
      </c>
      <c r="L235" s="70" t="n">
        <f aca="false">(EPCHrsIn!L236+MH)/LinhrsIn!L236</f>
        <v>0.838992160043255</v>
      </c>
      <c r="M235" s="70" t="n">
        <f aca="false">(EPCHrsIn!M236+MH)/LinhrsIn!M236</f>
        <v>0.984933035714286</v>
      </c>
      <c r="N235" s="70" t="n">
        <f aca="false">(EPCHrsIn!N236+MH)/LinhrsIn!N236</f>
        <v>0.910685375067458</v>
      </c>
      <c r="O235" s="70" t="n">
        <f aca="false">(EPCHrsIn!O236+MH)/LinhrsIn!O236</f>
        <v>0.995971662730935</v>
      </c>
      <c r="P235" s="70" t="n">
        <f aca="false">(EPCHrsIn!P236+MH)/LinhrsIn!P236</f>
        <v>0.998521505376344</v>
      </c>
      <c r="Q235" s="70" t="n">
        <f aca="false">(EPCHrsIn!Q236+MH)/LinhrsIn!Q236</f>
        <v>1.00107831244103</v>
      </c>
      <c r="R235" s="70" t="n">
        <f aca="false">(EPCHrsIn!R236+MH)/LinhrsIn!R236</f>
        <v>0.993298585256888</v>
      </c>
      <c r="S235" s="70" t="n">
        <f aca="false">(EPCHrsIn!S236+MH)/LinhrsIn!S236</f>
        <v>0.924878836833603</v>
      </c>
      <c r="T235" s="70" t="n">
        <f aca="false">(EPCHrsIn!T236+MH)/LinhrsIn!T236</f>
        <v>0.936919177696423</v>
      </c>
      <c r="U235" s="70" t="n">
        <f aca="false">(EPCHrsIn!U236+MH)/LinhrsIn!U236</f>
        <v>0.965285252960172</v>
      </c>
      <c r="V235" s="70" t="n">
        <f aca="false">(EPCHrsIn!V236+MH)/LinhrsIn!V236</f>
        <v>0.971954674220963</v>
      </c>
      <c r="W235" s="70" t="n">
        <v>0.924462365591398</v>
      </c>
      <c r="X235" s="70" t="n">
        <f aca="false">(EPCHrsIn!X236+MH)/LinhrsIn!X236</f>
        <v>0.950101146325017</v>
      </c>
      <c r="Y235" s="70" t="n">
        <f aca="false">IF(LinhrsIn!Y236&gt;4,(EPCHrsIn!Y236+MH)/LinhrsIn!Y236,0)</f>
        <v>0.999160251924423</v>
      </c>
      <c r="Z235" s="70" t="n">
        <f aca="false">IF(LinhrsIn!Z236&gt;4,(EPCHrsIn!Z236+MH)/LinhrsIn!Z236,0)</f>
        <v>0.986953597848016</v>
      </c>
      <c r="AA235" s="70" t="n">
        <f aca="false">IF(LinhrsIn!AA236&gt;4,(EPCHrsIn!AA236+MH)/LinhrsIn!AA236,0)</f>
        <v>0.977320453590928</v>
      </c>
      <c r="AB235" s="70" t="n">
        <f aca="false">IF(LinhrsIn!AB236&gt;4,(EPCHrsIn!AB236+MH)/LinhrsIn!AB236,0)</f>
        <v>1.00470556601237</v>
      </c>
      <c r="AC235" s="70" t="n">
        <f aca="false">IF(LinhrsIn!AC236&gt;4,(EPCHrsIn!AC236+MH)/LinhrsIn!AC236,0)</f>
        <v>1.00470430107527</v>
      </c>
      <c r="AD235" s="70" t="n">
        <f aca="false">IF(LinhrsIn!AD236&gt;4,(EPCHrsIn!AD236+MH)/LinhrsIn!AD236,0)</f>
        <v>0.995378652355397</v>
      </c>
      <c r="AE235" s="70" t="n">
        <f aca="false">IF(LinhrsIn!AE236&gt;4,(EPCHrsIn!AE236+MH)/LinhrsIn!AE236,0)</f>
        <v>0.949856360559868</v>
      </c>
      <c r="AF235" s="70"/>
      <c r="AG235" s="70"/>
      <c r="AH235" s="70"/>
      <c r="AI235" s="70"/>
      <c r="AJ235" s="70"/>
      <c r="AK235" s="70"/>
      <c r="AL235" s="70"/>
      <c r="AM235" s="70"/>
      <c r="AN235" s="70"/>
      <c r="AO235" s="70" t="n">
        <f aca="false">AVERAGE(Q235:AB235)</f>
        <v>0.969676518391769</v>
      </c>
      <c r="AP235" s="70" t="n">
        <f aca="false">AVERAGE(AC235:AN235)</f>
        <v>0.983313104663511</v>
      </c>
      <c r="AQ235" s="70" t="n">
        <f aca="false">AVERAGE(K235:M235)</f>
        <v>0.920632654763356</v>
      </c>
      <c r="AR235" s="70" t="n">
        <f aca="false">AVERAGE(N235:P235)</f>
        <v>0.968392847724912</v>
      </c>
      <c r="AS235" s="70" t="n">
        <f aca="false">AVERAGE(Q235:S235)</f>
        <v>0.97308524484384</v>
      </c>
      <c r="AT235" s="70" t="n">
        <f aca="false">AVERAGE(T235:V235)</f>
        <v>0.958053034959186</v>
      </c>
      <c r="AU235" s="70" t="n">
        <f aca="false">AVERAGE(W235:Y235)</f>
        <v>0.957907921280279</v>
      </c>
      <c r="AV235" s="70" t="n">
        <f aca="false">AVERAGE(Z235:AB235)</f>
        <v>0.989659872483771</v>
      </c>
      <c r="AW235" s="70" t="n">
        <f aca="false">AVERAGE(AC235:AE235)</f>
        <v>0.983313104663511</v>
      </c>
    </row>
    <row r="236" customFormat="false" ht="12.75" hidden="true" customHeight="false" outlineLevel="0" collapsed="false">
      <c r="A236" s="69" t="s">
        <v>12</v>
      </c>
      <c r="B236" s="69" t="n">
        <v>1</v>
      </c>
      <c r="C236" s="69" t="n">
        <v>227</v>
      </c>
      <c r="D236" s="70" t="n">
        <v>0.945701143724278</v>
      </c>
      <c r="E236" s="70" t="n">
        <v>0.823028673835126</v>
      </c>
      <c r="F236" s="70" t="n">
        <v>0.988745210727969</v>
      </c>
      <c r="G236" s="70" t="n">
        <v>0.987466238502421</v>
      </c>
      <c r="H236" s="70" t="n">
        <f aca="false">(EPCHrsIn!H237+MH)/LinhrsIn!H237</f>
        <v>0.673469387755102</v>
      </c>
      <c r="I236" s="70" t="n">
        <f aca="false">(EPCHrsIn!I237+MH)/LinhrsIn!I237</f>
        <v>0.992771412984179</v>
      </c>
      <c r="J236" s="70" t="n">
        <f aca="false">(EPCHrsIn!J237+MH)/LinhrsIn!J237</f>
        <v>0.897982381358341</v>
      </c>
      <c r="K236" s="70" t="n">
        <f aca="false">(EPCHrsIn!K237+MH)/LinhrsIn!K237</f>
        <v>0.9499232807923</v>
      </c>
      <c r="L236" s="70" t="n">
        <f aca="false">(EPCHrsIn!L237+MH)/LinhrsIn!L237</f>
        <v>0.948624915093058</v>
      </c>
      <c r="M236" s="70" t="n">
        <f aca="false">(EPCHrsIn!M237+MH)/LinhrsIn!M237</f>
        <v>0.858021240916713</v>
      </c>
      <c r="N236" s="70" t="n">
        <f aca="false">(EPCHrsIn!N237+MH)/LinhrsIn!N237</f>
        <v>0.959718842930522</v>
      </c>
      <c r="O236" s="70" t="n">
        <f aca="false">(EPCHrsIn!O237+MH)/LinhrsIn!O237</f>
        <v>0.930684817335741</v>
      </c>
      <c r="P236" s="70" t="n">
        <f aca="false">(EPCHrsIn!P237+MH)/LinhrsIn!P237</f>
        <v>0.89172831203766</v>
      </c>
      <c r="Q236" s="70" t="n">
        <f aca="false">(EPCHrsIn!Q237+MH)/LinhrsIn!Q237</f>
        <v>0.931053129647154</v>
      </c>
      <c r="R236" s="70" t="n">
        <f aca="false">(EPCHrsIn!R237+MH)/LinhrsIn!R237</f>
        <v>0.875111773472429</v>
      </c>
      <c r="S236" s="70" t="n">
        <f aca="false">(EPCHrsIn!S237+MH)/LinhrsIn!S237</f>
        <v>0.921683464995914</v>
      </c>
      <c r="T236" s="70" t="n">
        <f aca="false">(EPCHrsIn!T237+MH)/LinhrsIn!T237</f>
        <v>0.98646288209607</v>
      </c>
      <c r="U236" s="70" t="n">
        <f aca="false">(EPCHrsIn!U237+MH)/LinhrsIn!U237</f>
        <v>0.996284574102105</v>
      </c>
      <c r="V236" s="70" t="n">
        <f aca="false">(EPCHrsIn!V237+MH)/LinhrsIn!V237</f>
        <v>0.998743718592965</v>
      </c>
      <c r="W236" s="70" t="n">
        <v>0.961021505376344</v>
      </c>
      <c r="X236" s="70" t="n">
        <f aca="false">(EPCHrsIn!X237+MH)/LinhrsIn!X237</f>
        <v>0.949757543103448</v>
      </c>
      <c r="Y236" s="70" t="n">
        <f aca="false">IF(LinhrsIn!Y237&gt;4,(EPCHrsIn!Y237+MH)/LinhrsIn!Y237,0)</f>
        <v>1.00125733445096</v>
      </c>
      <c r="Z236" s="70" t="n">
        <f aca="false">IF(LinhrsIn!Z237&gt;4,(EPCHrsIn!Z237+MH)/LinhrsIn!Z237,0)</f>
        <v>0.99489041280086</v>
      </c>
      <c r="AA236" s="70" t="n">
        <f aca="false">IF(LinhrsIn!AA237&gt;4,(EPCHrsIn!AA237+MH)/LinhrsIn!AA237,0)</f>
        <v>0.99733893557423</v>
      </c>
      <c r="AB236" s="70" t="n">
        <f aca="false">IF(LinhrsIn!AB237&gt;4,(EPCHrsIn!AB237+MH)/LinhrsIn!AB237,0)</f>
        <v>0.631203765971755</v>
      </c>
      <c r="AC236" s="70" t="n">
        <f aca="false">IF(LinhrsIn!AC237&gt;4,(EPCHrsIn!AC237+MH)/LinhrsIn!AC237,0)</f>
        <v>0.00537634408602151</v>
      </c>
      <c r="AD236" s="70" t="n">
        <f aca="false">IF(LinhrsIn!AD237&gt;4,(EPCHrsIn!AD237+MH)/LinhrsIn!AD237,0)</f>
        <v>0.00633011552460832</v>
      </c>
      <c r="AE236" s="70" t="n">
        <f aca="false">IF(LinhrsIn!AE237&gt;4,(EPCHrsIn!AE237+MH)/LinhrsIn!AE237,0)</f>
        <v>0.00539160798912297</v>
      </c>
      <c r="AF236" s="70"/>
      <c r="AG236" s="70"/>
      <c r="AH236" s="70"/>
      <c r="AI236" s="70"/>
      <c r="AJ236" s="70"/>
      <c r="AK236" s="70"/>
      <c r="AL236" s="70"/>
      <c r="AM236" s="70"/>
      <c r="AN236" s="70"/>
      <c r="AO236" s="70" t="n">
        <f aca="false">AVERAGE(Q236:AB236)</f>
        <v>0.937067420015353</v>
      </c>
      <c r="AP236" s="70" t="n">
        <f aca="false">AVERAGE(AC236:AN236)</f>
        <v>0.00569935586658427</v>
      </c>
      <c r="AQ236" s="70" t="n">
        <f aca="false">AVERAGE(K236:M236)</f>
        <v>0.918856478934024</v>
      </c>
      <c r="AR236" s="70" t="n">
        <f aca="false">AVERAGE(N236:P236)</f>
        <v>0.927377324101308</v>
      </c>
      <c r="AS236" s="70" t="n">
        <f aca="false">AVERAGE(Q236:S236)</f>
        <v>0.909282789371833</v>
      </c>
      <c r="AT236" s="70" t="n">
        <f aca="false">AVERAGE(T236:V236)</f>
        <v>0.993830391597047</v>
      </c>
      <c r="AU236" s="70" t="n">
        <f aca="false">AVERAGE(W236:Y236)</f>
        <v>0.970678794310252</v>
      </c>
      <c r="AV236" s="70" t="n">
        <f aca="false">AVERAGE(Z236:AB236)</f>
        <v>0.874477704782282</v>
      </c>
      <c r="AW236" s="70" t="n">
        <f aca="false">AVERAGE(AC236:AE236)</f>
        <v>0.00569935586658427</v>
      </c>
    </row>
    <row r="237" customFormat="false" ht="12.75" hidden="true" customHeight="false" outlineLevel="0" collapsed="false">
      <c r="A237" s="69" t="s">
        <v>12</v>
      </c>
      <c r="B237" s="69" t="n">
        <v>1</v>
      </c>
      <c r="C237" s="69" t="n">
        <v>228</v>
      </c>
      <c r="D237" s="70" t="n">
        <v>0.772258929256786</v>
      </c>
      <c r="E237" s="70" t="n">
        <v>0.662410394265233</v>
      </c>
      <c r="F237" s="70" t="n">
        <v>0.107998084291188</v>
      </c>
      <c r="G237" s="70" t="n">
        <v>0.791655775860996</v>
      </c>
      <c r="H237" s="70" t="n">
        <f aca="false">(EPCHrsIn!H238+MH)/LinhrsIn!H238</f>
        <v>0.795486600846262</v>
      </c>
      <c r="I237" s="70" t="n">
        <f aca="false">(EPCHrsIn!I238+MH)/LinhrsIn!I238</f>
        <v>0.241435341909276</v>
      </c>
      <c r="J237" s="70" t="n">
        <f aca="false">(EPCHrsIn!J238+MH)/LinhrsIn!J238</f>
        <v>0.293144208037825</v>
      </c>
      <c r="K237" s="70" t="n">
        <f aca="false">(EPCHrsIn!K238+MH)/LinhrsIn!K238</f>
        <v>0.909856781802864</v>
      </c>
      <c r="L237" s="70" t="n">
        <f aca="false">(EPCHrsIn!L238+MH)/LinhrsIn!L238</f>
        <v>0.931348640153068</v>
      </c>
      <c r="M237" s="70" t="n">
        <f aca="false">(EPCHrsIn!M238+MH)/LinhrsIn!M238</f>
        <v>0.98</v>
      </c>
      <c r="N237" s="70" t="n">
        <f aca="false">(EPCHrsIn!N238+MH)/LinhrsIn!N238</f>
        <v>0.933333333333333</v>
      </c>
      <c r="O237" s="70" t="n">
        <f aca="false">(EPCHrsIn!O238+MH)/LinhrsIn!O238</f>
        <v>0.973980798664255</v>
      </c>
      <c r="P237" s="70" t="n">
        <f aca="false">(EPCHrsIn!P238+MH)/LinhrsIn!P238</f>
        <v>0.971875</v>
      </c>
      <c r="Q237" s="70" t="n">
        <f aca="false">(EPCHrsIn!Q238+MH)/LinhrsIn!Q238</f>
        <v>0.985199397012471</v>
      </c>
      <c r="R237" s="70" t="n">
        <f aca="false">(EPCHrsIn!R238+MH)/LinhrsIn!R238</f>
        <v>1.00030039050766</v>
      </c>
      <c r="S237" s="70" t="n">
        <f aca="false">(EPCHrsIn!S238+MH)/LinhrsIn!S238</f>
        <v>0.986384909941852</v>
      </c>
      <c r="T237" s="70" t="n">
        <f aca="false">(EPCHrsIn!T238+MH)/LinhrsIn!T238</f>
        <v>0.877112575193354</v>
      </c>
      <c r="U237" s="70" t="n">
        <f aca="false">(EPCHrsIn!U238+MH)/LinhrsIn!U238</f>
        <v>0.937896584312137</v>
      </c>
      <c r="V237" s="70" t="n">
        <f aca="false">(EPCHrsIn!V238+MH)/LinhrsIn!V238</f>
        <v>0.937752965806001</v>
      </c>
      <c r="W237" s="70" t="n">
        <v>0.463844086021505</v>
      </c>
      <c r="X237" s="70" t="n">
        <f aca="false">(EPCHrsIn!X238+MH)/LinhrsIn!X238</f>
        <v>0.973893150316243</v>
      </c>
      <c r="Y237" s="70" t="n">
        <f aca="false">IF(LinhrsIn!Y238&gt;4,(EPCHrsIn!Y238+MH)/LinhrsIn!Y238,0)</f>
        <v>0.975409836065574</v>
      </c>
      <c r="Z237" s="70" t="n">
        <f aca="false">IF(LinhrsIn!Z238&gt;4,(EPCHrsIn!Z238+MH)/LinhrsIn!Z238,0)</f>
        <v>0.92095711789219</v>
      </c>
      <c r="AA237" s="70" t="n">
        <f aca="false">IF(LinhrsIn!AA238&gt;4,(EPCHrsIn!AA238+MH)/LinhrsIn!AA238,0)</f>
        <v>0.981369939767475</v>
      </c>
      <c r="AB237" s="70" t="n">
        <f aca="false">IF(LinhrsIn!AB238&gt;4,(EPCHrsIn!AB238+MH)/LinhrsIn!AB238,0)</f>
        <v>0.68643839309787</v>
      </c>
      <c r="AC237" s="70" t="n">
        <f aca="false">IF(LinhrsIn!AC238&gt;4,(EPCHrsIn!AC238+MH)/LinhrsIn!AC238,0)</f>
        <v>0.938819416431357</v>
      </c>
      <c r="AD237" s="70" t="n">
        <f aca="false">IF(LinhrsIn!AD238&gt;4,(EPCHrsIn!AD238+MH)/LinhrsIn!AD238,0)</f>
        <v>0.988817653198151</v>
      </c>
      <c r="AE237" s="70" t="n">
        <f aca="false">IF(LinhrsIn!AE238&gt;4,(EPCHrsIn!AE238+MH)/LinhrsIn!AE238,0)</f>
        <v>0.96098895171167</v>
      </c>
      <c r="AF237" s="70"/>
      <c r="AG237" s="70"/>
      <c r="AH237" s="70"/>
      <c r="AI237" s="70"/>
      <c r="AJ237" s="70"/>
      <c r="AK237" s="70"/>
      <c r="AL237" s="70"/>
      <c r="AM237" s="70"/>
      <c r="AN237" s="70"/>
      <c r="AO237" s="70" t="n">
        <f aca="false">AVERAGE(Q237:AB237)</f>
        <v>0.893879945494528</v>
      </c>
      <c r="AP237" s="70" t="n">
        <f aca="false">AVERAGE(AC237:AN237)</f>
        <v>0.962875340447059</v>
      </c>
      <c r="AQ237" s="70" t="n">
        <f aca="false">AVERAGE(K237:M237)</f>
        <v>0.940401807318644</v>
      </c>
      <c r="AR237" s="70" t="n">
        <f aca="false">AVERAGE(N237:P237)</f>
        <v>0.959729710665863</v>
      </c>
      <c r="AS237" s="70" t="n">
        <f aca="false">AVERAGE(Q237:S237)</f>
        <v>0.990628232487328</v>
      </c>
      <c r="AT237" s="70" t="n">
        <f aca="false">AVERAGE(T237:V237)</f>
        <v>0.917587375103831</v>
      </c>
      <c r="AU237" s="70" t="n">
        <f aca="false">AVERAGE(W237:Y237)</f>
        <v>0.804382357467774</v>
      </c>
      <c r="AV237" s="70" t="n">
        <f aca="false">AVERAGE(Z237:AB237)</f>
        <v>0.862921816919178</v>
      </c>
      <c r="AW237" s="70" t="n">
        <f aca="false">AVERAGE(AC237:AE237)</f>
        <v>0.962875340447059</v>
      </c>
    </row>
    <row r="238" customFormat="false" ht="12.75" hidden="true" customHeight="false" outlineLevel="0" collapsed="false">
      <c r="A238" s="69" t="s">
        <v>12</v>
      </c>
      <c r="B238" s="69" t="n">
        <v>1</v>
      </c>
      <c r="C238" s="69" t="n">
        <v>229</v>
      </c>
      <c r="D238" s="70" t="n">
        <v>0.858643473331798</v>
      </c>
      <c r="E238" s="70" t="n">
        <v>1.00067204301075</v>
      </c>
      <c r="F238" s="70" t="n">
        <v>1.00215517241379</v>
      </c>
      <c r="G238" s="70" t="n">
        <v>0.976824365532778</v>
      </c>
      <c r="H238" s="70" t="n">
        <f aca="false">(EPCHrsIn!H239+MH)/LinhrsIn!H239</f>
        <v>0.708064516129032</v>
      </c>
      <c r="I238" s="70" t="n">
        <f aca="false">(EPCHrsIn!I239+MH)/LinhrsIn!I239</f>
        <v>0.950142257146728</v>
      </c>
      <c r="J238" s="70" t="n">
        <f aca="false">(EPCHrsIn!J239+MH)/LinhrsIn!J239</f>
        <v>1.00254524886878</v>
      </c>
      <c r="K238" s="70" t="n">
        <f aca="false">(EPCHrsIn!K239+MH)/LinhrsIn!K239</f>
        <v>0.998624484181568</v>
      </c>
      <c r="L238" s="70" t="n">
        <f aca="false">(EPCHrsIn!L239+MH)/LinhrsIn!L239</f>
        <v>0.96354347826087</v>
      </c>
      <c r="M238" s="70" t="n">
        <f aca="false">(EPCHrsIn!M239+MH)/LinhrsIn!M239</f>
        <v>1.004330213717</v>
      </c>
      <c r="N238" s="70" t="n">
        <f aca="false">(EPCHrsIn!N239+MH)/LinhrsIn!N239</f>
        <v>0.999595305544314</v>
      </c>
      <c r="O238" s="70" t="n">
        <f aca="false">(EPCHrsIn!O239+MH)/LinhrsIn!O239</f>
        <v>1.00416666666667</v>
      </c>
      <c r="P238" s="70" t="n">
        <f aca="false">(EPCHrsIn!P239+MH)/LinhrsIn!P239</f>
        <v>1.00228494623656</v>
      </c>
      <c r="Q238" s="70" t="n">
        <f aca="false">(EPCHrsIn!Q239+MH)/LinhrsIn!Q239</f>
        <v>0.984116300982636</v>
      </c>
      <c r="R238" s="70" t="n">
        <f aca="false">(EPCHrsIn!R239+MH)/LinhrsIn!R239</f>
        <v>0.898011066247944</v>
      </c>
      <c r="S238" s="70" t="n">
        <f aca="false">(EPCHrsIn!S239+MH)/LinhrsIn!S239</f>
        <v>0.990288489003142</v>
      </c>
      <c r="T238" s="70" t="n">
        <f aca="false">(EPCHrsIn!T239+MH)/LinhrsIn!T239</f>
        <v>0.985856544955982</v>
      </c>
      <c r="U238" s="70" t="n">
        <f aca="false">(EPCHrsIn!U239+MH)/LinhrsIn!U239</f>
        <v>1.00137098985468</v>
      </c>
      <c r="V238" s="70" t="n">
        <f aca="false">(EPCHrsIn!V239+MH)/LinhrsIn!V239</f>
        <v>1.00195394277739</v>
      </c>
      <c r="W238" s="70" t="n">
        <v>0.994220430107527</v>
      </c>
      <c r="X238" s="70" t="n">
        <f aca="false">(EPCHrsIn!X239+MH)/LinhrsIn!X239</f>
        <v>0.977472008633482</v>
      </c>
      <c r="Y238" s="70" t="n">
        <f aca="false">IF(LinhrsIn!Y239&gt;4,(EPCHrsIn!Y239+MH)/LinhrsIn!Y239,0)</f>
        <v>0.997904442581727</v>
      </c>
      <c r="Z238" s="70" t="n">
        <f aca="false">IF(LinhrsIn!Z239&gt;4,(EPCHrsIn!Z239+MH)/LinhrsIn!Z239,0)</f>
        <v>0.881403791851553</v>
      </c>
      <c r="AA238" s="70" t="n">
        <f aca="false">IF(LinhrsIn!AA239&gt;4,(EPCHrsIn!AA239+MH)/LinhrsIn!AA239,0)</f>
        <v>0.98460030799384</v>
      </c>
      <c r="AB238" s="70" t="n">
        <f aca="false">IF(LinhrsIn!AB239&gt;4,(EPCHrsIn!AB239+MH)/LinhrsIn!AB239,0)</f>
        <v>1.00511027434104</v>
      </c>
      <c r="AC238" s="70" t="n">
        <f aca="false">IF(LinhrsIn!AC239&gt;4,(EPCHrsIn!AC239+MH)/LinhrsIn!AC239,0)</f>
        <v>1.00470430107527</v>
      </c>
      <c r="AD238" s="70" t="n">
        <f aca="false">IF(LinhrsIn!AD239&gt;4,(EPCHrsIn!AD239+MH)/LinhrsIn!AD239,0)</f>
        <v>0.993884248210024</v>
      </c>
      <c r="AE238" s="70" t="n">
        <f aca="false">IF(LinhrsIn!AE239&gt;4,(EPCHrsIn!AE239+MH)/LinhrsIn!AE239,0)</f>
        <v>0.968432834179975</v>
      </c>
      <c r="AF238" s="70"/>
      <c r="AG238" s="70"/>
      <c r="AH238" s="70"/>
      <c r="AI238" s="70"/>
      <c r="AJ238" s="70"/>
      <c r="AK238" s="70"/>
      <c r="AL238" s="70"/>
      <c r="AM238" s="70"/>
      <c r="AN238" s="70"/>
      <c r="AO238" s="70" t="n">
        <f aca="false">AVERAGE(Q238:AB238)</f>
        <v>0.975192382444245</v>
      </c>
      <c r="AP238" s="70" t="n">
        <f aca="false">AVERAGE(AC238:AN238)</f>
        <v>0.989007127821756</v>
      </c>
      <c r="AQ238" s="70" t="n">
        <f aca="false">AVERAGE(K238:M238)</f>
        <v>0.988832725386479</v>
      </c>
      <c r="AR238" s="70" t="n">
        <f aca="false">AVERAGE(N238:P238)</f>
        <v>1.00201563948251</v>
      </c>
      <c r="AS238" s="70" t="n">
        <f aca="false">AVERAGE(Q238:S238)</f>
        <v>0.957471952077907</v>
      </c>
      <c r="AT238" s="70" t="n">
        <f aca="false">AVERAGE(T238:V238)</f>
        <v>0.996393825862682</v>
      </c>
      <c r="AU238" s="70" t="n">
        <f aca="false">AVERAGE(W238:Y238)</f>
        <v>0.989865627107578</v>
      </c>
      <c r="AV238" s="70" t="n">
        <f aca="false">AVERAGE(Z238:AB238)</f>
        <v>0.957038124728812</v>
      </c>
      <c r="AW238" s="70" t="n">
        <f aca="false">AVERAGE(AC238:AE238)</f>
        <v>0.989007127821756</v>
      </c>
    </row>
    <row r="239" customFormat="false" ht="12.75" hidden="true" customHeight="false" outlineLevel="0" collapsed="false">
      <c r="A239" s="69" t="s">
        <v>12</v>
      </c>
      <c r="B239" s="69" t="n">
        <v>1</v>
      </c>
      <c r="C239" s="69" t="n">
        <v>230</v>
      </c>
      <c r="D239" s="70" t="n">
        <v>0.990576231555453</v>
      </c>
      <c r="E239" s="70" t="n">
        <v>0.934139784946237</v>
      </c>
      <c r="F239" s="70" t="n">
        <v>0.971024904214559</v>
      </c>
      <c r="G239" s="70" t="n">
        <v>0.977770309796746</v>
      </c>
      <c r="H239" s="70" t="n">
        <f aca="false">(EPCHrsIn!H240+MH)/LinhrsIn!H240</f>
        <v>0.713302167445814</v>
      </c>
      <c r="I239" s="70" t="n">
        <f aca="false">(EPCHrsIn!I240+MH)/LinhrsIn!I240</f>
        <v>0.989123679303915</v>
      </c>
      <c r="J239" s="70" t="n">
        <f aca="false">(EPCHrsIn!J240+MH)/LinhrsIn!J240</f>
        <v>0.992248062015504</v>
      </c>
      <c r="K239" s="70" t="n">
        <f aca="false">(EPCHrsIn!K240+MH)/LinhrsIn!K240</f>
        <v>0.940123881624226</v>
      </c>
      <c r="L239" s="70" t="n">
        <f aca="false">(EPCHrsIn!L240+MH)/LinhrsIn!L240</f>
        <v>0.917110706088835</v>
      </c>
      <c r="M239" s="70" t="n">
        <f aca="false">(EPCHrsIn!M240+MH)/LinhrsIn!M240</f>
        <v>0.976945647617717</v>
      </c>
      <c r="N239" s="70" t="n">
        <f aca="false">(EPCHrsIn!N240+MH)/LinhrsIn!N240</f>
        <v>0.997977073499663</v>
      </c>
      <c r="O239" s="70" t="n">
        <f aca="false">(EPCHrsIn!O240+MH)/LinhrsIn!O240</f>
        <v>0.919827705988606</v>
      </c>
      <c r="P239" s="70" t="n">
        <f aca="false">(EPCHrsIn!P240+MH)/LinhrsIn!P240</f>
        <v>0.730205672805485</v>
      </c>
      <c r="Q239" s="70" t="n">
        <f aca="false">(EPCHrsIn!Q240+MH)/LinhrsIn!Q240</f>
        <v>0.986417428725121</v>
      </c>
      <c r="R239" s="70" t="n">
        <f aca="false">(EPCHrsIn!R240+MH)/LinhrsIn!R240</f>
        <v>0.932486930545183</v>
      </c>
      <c r="S239" s="70" t="n">
        <f aca="false">(EPCHrsIn!S240+MH)/LinhrsIn!S240</f>
        <v>0.901477164927497</v>
      </c>
      <c r="T239" s="70" t="n">
        <f aca="false">(EPCHrsIn!T240+MH)/LinhrsIn!T240</f>
        <v>0.993209789220541</v>
      </c>
      <c r="U239" s="70" t="n">
        <f aca="false">(EPCHrsIn!U240+MH)/LinhrsIn!U240</f>
        <v>0.989054054054054</v>
      </c>
      <c r="V239" s="70" t="n">
        <f aca="false">(EPCHrsIn!V240+MH)/LinhrsIn!V240</f>
        <v>0.998604131769961</v>
      </c>
      <c r="W239" s="70" t="n">
        <v>0.996370967741936</v>
      </c>
      <c r="X239" s="70" t="n">
        <f aca="false">(EPCHrsIn!X240+MH)/LinhrsIn!X240</f>
        <v>0.963795423956931</v>
      </c>
      <c r="Y239" s="70" t="n">
        <f aca="false">IF(LinhrsIn!Y240&gt;4,(EPCHrsIn!Y240+MH)/LinhrsIn!Y240,0)</f>
        <v>1.00321318804135</v>
      </c>
      <c r="Z239" s="70" t="n">
        <f aca="false">IF(LinhrsIn!Z240&gt;4,(EPCHrsIn!Z240+MH)/LinhrsIn!Z240,0)</f>
        <v>0.957106360091435</v>
      </c>
      <c r="AA239" s="70" t="n">
        <f aca="false">IF(LinhrsIn!AA240&gt;4,(EPCHrsIn!AA240+MH)/LinhrsIn!AA240,0)</f>
        <v>0.98740025199496</v>
      </c>
      <c r="AB239" s="70" t="n">
        <f aca="false">IF(LinhrsIn!AB240&gt;4,(EPCHrsIn!AB240+MH)/LinhrsIn!AB240,0)</f>
        <v>0.871705217859064</v>
      </c>
      <c r="AC239" s="70" t="n">
        <f aca="false">IF(LinhrsIn!AC240&gt;4,(EPCHrsIn!AC240+MH)/LinhrsIn!AC240,0)</f>
        <v>0.666621857776583</v>
      </c>
      <c r="AD239" s="70" t="n">
        <f aca="false">IF(LinhrsIn!AD240&gt;4,(EPCHrsIn!AD240+MH)/LinhrsIn!AD240,0)</f>
        <v>0.998952409458246</v>
      </c>
      <c r="AE239" s="70" t="n">
        <f aca="false">IF(LinhrsIn!AE240&gt;4,(EPCHrsIn!AE240+MH)/LinhrsIn!AE240,0)</f>
        <v>0.966781986784727</v>
      </c>
      <c r="AF239" s="70"/>
      <c r="AG239" s="70"/>
      <c r="AH239" s="70"/>
      <c r="AI239" s="70"/>
      <c r="AJ239" s="70"/>
      <c r="AK239" s="70"/>
      <c r="AL239" s="70"/>
      <c r="AM239" s="70"/>
      <c r="AN239" s="70"/>
      <c r="AO239" s="70" t="n">
        <f aca="false">AVERAGE(Q239:AB239)</f>
        <v>0.965070075744003</v>
      </c>
      <c r="AP239" s="70" t="n">
        <f aca="false">AVERAGE(AC239:AN239)</f>
        <v>0.877452084673185</v>
      </c>
      <c r="AQ239" s="70" t="n">
        <f aca="false">AVERAGE(K239:M239)</f>
        <v>0.944726745110259</v>
      </c>
      <c r="AR239" s="70" t="n">
        <f aca="false">AVERAGE(N239:P239)</f>
        <v>0.882670150764585</v>
      </c>
      <c r="AS239" s="70" t="n">
        <f aca="false">AVERAGE(Q239:S239)</f>
        <v>0.9401271747326</v>
      </c>
      <c r="AT239" s="70" t="n">
        <f aca="false">AVERAGE(T239:V239)</f>
        <v>0.993622658348185</v>
      </c>
      <c r="AU239" s="70" t="n">
        <f aca="false">AVERAGE(W239:Y239)</f>
        <v>0.98779319324674</v>
      </c>
      <c r="AV239" s="70" t="n">
        <f aca="false">AVERAGE(Z239:AB239)</f>
        <v>0.938737276648486</v>
      </c>
      <c r="AW239" s="70" t="n">
        <f aca="false">AVERAGE(AC239:AE239)</f>
        <v>0.877452084673185</v>
      </c>
    </row>
    <row r="240" customFormat="false" ht="12.75" hidden="true" customHeight="false" outlineLevel="0" collapsed="false">
      <c r="A240" s="69" t="s">
        <v>12</v>
      </c>
      <c r="B240" s="69" t="n">
        <v>1</v>
      </c>
      <c r="C240" s="69" t="n">
        <v>231</v>
      </c>
      <c r="D240" s="70" t="n">
        <v>0.964773056052528</v>
      </c>
      <c r="E240" s="70" t="n">
        <v>0.988351254480287</v>
      </c>
      <c r="F240" s="70" t="n">
        <v>1.00383141762452</v>
      </c>
      <c r="G240" s="70" t="n">
        <v>0.962398715507263</v>
      </c>
      <c r="H240" s="70" t="n">
        <f aca="false">(EPCHrsIn!H241+MH)/LinhrsIn!H241</f>
        <v>0.664722572509458</v>
      </c>
      <c r="I240" s="70" t="n">
        <f aca="false">(EPCHrsIn!I241+MH)/LinhrsIn!I241</f>
        <v>0.994574064026045</v>
      </c>
      <c r="J240" s="70" t="n">
        <f aca="false">(EPCHrsIn!J241+MH)/LinhrsIn!J241</f>
        <v>0.985062006764374</v>
      </c>
      <c r="K240" s="70" t="n">
        <f aca="false">(EPCHrsIn!K241+MH)/LinhrsIn!K241</f>
        <v>1.00565770862801</v>
      </c>
      <c r="L240" s="70" t="n">
        <f aca="false">(EPCHrsIn!L241+MH)/LinhrsIn!L241</f>
        <v>1.0023109039319</v>
      </c>
      <c r="M240" s="70" t="n">
        <f aca="false">(EPCHrsIn!M241+MH)/LinhrsIn!M241</f>
        <v>1.00502512562814</v>
      </c>
      <c r="N240" s="70" t="n">
        <f aca="false">(EPCHrsIn!N241+MH)/LinhrsIn!N241</f>
        <v>1.00013478905513</v>
      </c>
      <c r="O240" s="70" t="n">
        <v>0</v>
      </c>
      <c r="P240" s="70" t="n">
        <f aca="false">(EPCHrsIn!P241+MH)/LinhrsIn!P241</f>
        <v>0.820395738203957</v>
      </c>
      <c r="Q240" s="70" t="n">
        <f aca="false">(EPCHrsIn!Q241+MH)/LinhrsIn!Q241</f>
        <v>0.854632152588556</v>
      </c>
      <c r="R240" s="70" t="n">
        <f aca="false">(EPCHrsIn!R241+MH)/LinhrsIn!R241</f>
        <v>0.832311144353029</v>
      </c>
      <c r="S240" s="70" t="n">
        <f aca="false">(EPCHrsIn!S241+MH)/LinhrsIn!S241</f>
        <v>1.00422297297297</v>
      </c>
      <c r="T240" s="70" t="n">
        <f aca="false">(EPCHrsIn!T241+MH)/LinhrsIn!T241</f>
        <v>0.909142775638283</v>
      </c>
      <c r="U240" s="70" t="n">
        <f aca="false">(EPCHrsIn!U241+MH)/LinhrsIn!U241</f>
        <v>0.980354706684857</v>
      </c>
      <c r="V240" s="70" t="n">
        <f aca="false">(EPCHrsIn!V241+MH)/LinhrsIn!V241</f>
        <v>0.910804020100503</v>
      </c>
      <c r="W240" s="70" t="n">
        <v>0.969623655913979</v>
      </c>
      <c r="X240" s="70" t="n">
        <f aca="false">(EPCHrsIn!X241+MH)/LinhrsIn!X241</f>
        <v>0.952058504875406</v>
      </c>
      <c r="Y240" s="70" t="n">
        <f aca="false">IF(LinhrsIn!Y241&gt;4,(EPCHrsIn!Y241+MH)/LinhrsIn!Y241,0)</f>
        <v>0.997625034925957</v>
      </c>
      <c r="Z240" s="70" t="n">
        <f aca="false">IF(LinhrsIn!Z241&gt;4,(EPCHrsIn!Z241+MH)/LinhrsIn!Z241,0)</f>
        <v>0.993008873353052</v>
      </c>
      <c r="AA240" s="70" t="n">
        <f aca="false">IF(LinhrsIn!AA241&gt;4,(EPCHrsIn!AA241+MH)/LinhrsIn!AA241,0)</f>
        <v>0.994960100797984</v>
      </c>
      <c r="AB240" s="70" t="n">
        <f aca="false">IF(LinhrsIn!AB241&gt;4,(EPCHrsIn!AB241+MH)/LinhrsIn!AB241,0)</f>
        <v>1.00336202259279</v>
      </c>
      <c r="AC240" s="70" t="n">
        <f aca="false">IF(LinhrsIn!AC241&gt;4,(EPCHrsIn!AC241+MH)/LinhrsIn!AC241,0)</f>
        <v>1.0047049334588</v>
      </c>
      <c r="AD240" s="70" t="n">
        <f aca="false">IF(LinhrsIn!AD241&gt;4,(EPCHrsIn!AD241+MH)/LinhrsIn!AD241,0)</f>
        <v>0.986589181940098</v>
      </c>
      <c r="AE240" s="70" t="n">
        <f aca="false">IF(LinhrsIn!AE241&gt;4,(EPCHrsIn!AE241+MH)/LinhrsIn!AE241,0)</f>
        <v>0.907745569458938</v>
      </c>
      <c r="AF240" s="70"/>
      <c r="AG240" s="70"/>
      <c r="AH240" s="70"/>
      <c r="AI240" s="70"/>
      <c r="AJ240" s="70"/>
      <c r="AK240" s="70"/>
      <c r="AL240" s="70"/>
      <c r="AM240" s="70"/>
      <c r="AN240" s="70"/>
      <c r="AO240" s="70" t="n">
        <f aca="false">AVERAGE(Q240:AB240)</f>
        <v>0.950175497066447</v>
      </c>
      <c r="AP240" s="70" t="n">
        <f aca="false">AVERAGE(AC240:AN240)</f>
        <v>0.966346561619278</v>
      </c>
      <c r="AQ240" s="70" t="n">
        <f aca="false">AVERAGE(K240:M240)</f>
        <v>1.00433124606268</v>
      </c>
      <c r="AR240" s="70" t="n">
        <f aca="false">AVERAGE(N240:P240)</f>
        <v>0.606843509086362</v>
      </c>
      <c r="AS240" s="70" t="n">
        <f aca="false">AVERAGE(Q240:S240)</f>
        <v>0.897055423304853</v>
      </c>
      <c r="AT240" s="70" t="n">
        <f aca="false">AVERAGE(T240:V240)</f>
        <v>0.933433834141214</v>
      </c>
      <c r="AU240" s="70" t="n">
        <f aca="false">AVERAGE(W240:Y240)</f>
        <v>0.973102398571781</v>
      </c>
      <c r="AV240" s="70" t="n">
        <f aca="false">AVERAGE(Z240:AB240)</f>
        <v>0.997110332247943</v>
      </c>
      <c r="AW240" s="70" t="n">
        <f aca="false">AVERAGE(AC240:AE240)</f>
        <v>0.966346561619278</v>
      </c>
    </row>
    <row r="241" customFormat="false" ht="12.75" hidden="true" customHeight="false" outlineLevel="0" collapsed="false">
      <c r="A241" s="69" t="s">
        <v>12</v>
      </c>
      <c r="B241" s="69" t="n">
        <v>1</v>
      </c>
      <c r="C241" s="69" t="n">
        <v>232</v>
      </c>
      <c r="D241" s="70" t="n">
        <v>1.00403875790481</v>
      </c>
      <c r="E241" s="70" t="n">
        <v>0.999327956989247</v>
      </c>
      <c r="F241" s="70" t="n">
        <v>1.00191570881226</v>
      </c>
      <c r="G241" s="70" t="n">
        <v>0.885304257993851</v>
      </c>
      <c r="H241" s="70" t="n">
        <f aca="false">(EPCHrsIn!H242+MH)/LinhrsIn!H242</f>
        <v>0.971988795518207</v>
      </c>
      <c r="I241" s="70" t="n">
        <f aca="false">(EPCHrsIn!I242+MH)/LinhrsIn!I242</f>
        <v>0.995947041340178</v>
      </c>
      <c r="J241" s="70" t="n">
        <f aca="false">(EPCHrsIn!J242+MH)/LinhrsIn!J242</f>
        <v>0.539015098066883</v>
      </c>
      <c r="K241" s="70" t="n">
        <f aca="false">(EPCHrsIn!K242+MH)/LinhrsIn!K242</f>
        <v>0.968096809680968</v>
      </c>
      <c r="L241" s="70" t="n">
        <f aca="false">(EPCHrsIn!L242+MH)/LinhrsIn!L242</f>
        <v>1.00051799919105</v>
      </c>
      <c r="M241" s="70" t="n">
        <f aca="false">(EPCHrsIn!M242+MH)/LinhrsIn!M242</f>
        <v>1.00278940027894</v>
      </c>
      <c r="N241" s="70" t="n">
        <f aca="false">(EPCHrsIn!N242+MH)/LinhrsIn!N242</f>
        <v>0.996901522295568</v>
      </c>
      <c r="O241" s="70" t="n">
        <f aca="false">(EPCHrsIn!O242+MH)/LinhrsIn!O242</f>
        <v>0.994706046252438</v>
      </c>
      <c r="P241" s="70" t="n">
        <f aca="false">(EPCHrsIn!P242+MH)/LinhrsIn!P242</f>
        <v>1.00403280010754</v>
      </c>
      <c r="Q241" s="70" t="n">
        <f aca="false">(EPCHrsIn!Q242+MH)/LinhrsIn!Q242</f>
        <v>0.910863135251412</v>
      </c>
      <c r="R241" s="70" t="n">
        <f aca="false">(EPCHrsIn!R242+MH)/LinhrsIn!R242</f>
        <v>0.981688253684681</v>
      </c>
      <c r="S241" s="70" t="n">
        <f aca="false">(EPCHrsIn!S242+MH)/LinhrsIn!S242</f>
        <v>0.999730965832661</v>
      </c>
      <c r="T241" s="70" t="n">
        <f aca="false">(EPCHrsIn!T242+MH)/LinhrsIn!T242</f>
        <v>0.986320688196305</v>
      </c>
      <c r="U241" s="70" t="n">
        <f aca="false">(EPCHrsIn!U242+MH)/LinhrsIn!U242</f>
        <v>0.991932230738201</v>
      </c>
      <c r="V241" s="70" t="n">
        <f aca="false">(EPCHrsIn!V242+MH)/LinhrsIn!V242</f>
        <v>0.982549211224347</v>
      </c>
      <c r="W241" s="70" t="n">
        <v>0.985887096774194</v>
      </c>
      <c r="X241" s="70" t="n">
        <f aca="false">(EPCHrsIn!X242+MH)/LinhrsIn!X242</f>
        <v>0.957458266020463</v>
      </c>
      <c r="Y241" s="70" t="n">
        <f aca="false">IF(LinhrsIn!Y242&gt;4,(EPCHrsIn!Y242+MH)/LinhrsIn!Y242,0)</f>
        <v>0.975957506290187</v>
      </c>
      <c r="Z241" s="70" t="n">
        <f aca="false">IF(LinhrsIn!Z242&gt;4,(EPCHrsIn!Z242+MH)/LinhrsIn!Z242,0)</f>
        <v>0.985479967733262</v>
      </c>
      <c r="AA241" s="70" t="n">
        <f aca="false">IF(LinhrsIn!AA242&gt;4,(EPCHrsIn!AA242+MH)/LinhrsIn!AA242,0)</f>
        <v>0.993140137197256</v>
      </c>
      <c r="AB241" s="70" t="n">
        <f aca="false">IF(LinhrsIn!AB242&gt;4,(EPCHrsIn!AB242+MH)/LinhrsIn!AB242,0)</f>
        <v>0.937220566318927</v>
      </c>
      <c r="AC241" s="70" t="n">
        <f aca="false">IF(LinhrsIn!AC242&gt;4,(EPCHrsIn!AC242+MH)/LinhrsIn!AC242,0)</f>
        <v>0.970426132544697</v>
      </c>
      <c r="AD241" s="70" t="n">
        <f aca="false">IF(LinhrsIn!AD242&gt;4,(EPCHrsIn!AD242+MH)/LinhrsIn!AD242,0)</f>
        <v>0.991640543364681</v>
      </c>
      <c r="AE241" s="70" t="n">
        <f aca="false">IF(LinhrsIn!AE242&gt;4,(EPCHrsIn!AE242+MH)/LinhrsIn!AE242,0)</f>
        <v>0.966529013996208</v>
      </c>
      <c r="AF241" s="70"/>
      <c r="AG241" s="70"/>
      <c r="AH241" s="70"/>
      <c r="AI241" s="70"/>
      <c r="AJ241" s="70"/>
      <c r="AK241" s="70"/>
      <c r="AL241" s="70"/>
      <c r="AM241" s="70"/>
      <c r="AN241" s="70"/>
      <c r="AO241" s="70" t="n">
        <f aca="false">AVERAGE(Q241:AB241)</f>
        <v>0.974019002105158</v>
      </c>
      <c r="AP241" s="70" t="n">
        <f aca="false">AVERAGE(AC241:AN241)</f>
        <v>0.976198563301862</v>
      </c>
      <c r="AQ241" s="70" t="n">
        <f aca="false">AVERAGE(K241:M241)</f>
        <v>0.990468069716985</v>
      </c>
      <c r="AR241" s="70" t="n">
        <f aca="false">AVERAGE(N241:P241)</f>
        <v>0.998546789551849</v>
      </c>
      <c r="AS241" s="70" t="n">
        <f aca="false">AVERAGE(Q241:S241)</f>
        <v>0.964094118256251</v>
      </c>
      <c r="AT241" s="70" t="n">
        <f aca="false">AVERAGE(T241:V241)</f>
        <v>0.986934043386285</v>
      </c>
      <c r="AU241" s="70" t="n">
        <f aca="false">AVERAGE(W241:Y241)</f>
        <v>0.973100956361615</v>
      </c>
      <c r="AV241" s="70" t="n">
        <f aca="false">AVERAGE(Z241:AB241)</f>
        <v>0.971946890416482</v>
      </c>
      <c r="AW241" s="70" t="n">
        <f aca="false">AVERAGE(AC241:AE241)</f>
        <v>0.976198563301862</v>
      </c>
    </row>
    <row r="242" customFormat="false" ht="12.75" hidden="true" customHeight="false" outlineLevel="0" collapsed="false">
      <c r="A242" s="69" t="s">
        <v>12</v>
      </c>
      <c r="B242" s="69" t="n">
        <v>1</v>
      </c>
      <c r="C242" s="69" t="n">
        <v>233</v>
      </c>
      <c r="D242" s="70" t="n">
        <v>0.824987157458417</v>
      </c>
      <c r="E242" s="70" t="n">
        <v>0.981182795698925</v>
      </c>
      <c r="F242" s="70" t="n">
        <v>0.978208812260536</v>
      </c>
      <c r="G242" s="70" t="n">
        <v>0.918885279364724</v>
      </c>
      <c r="H242" s="70" t="n">
        <f aca="false">(EPCHrsIn!H243+MH)/LinhrsIn!H243</f>
        <v>0.654109589041096</v>
      </c>
      <c r="I242" s="70" t="n">
        <f aca="false">(EPCHrsIn!I243+MH)/LinhrsIn!I243</f>
        <v>0.964320831577469</v>
      </c>
      <c r="J242" s="70" t="n">
        <f aca="false">(EPCHrsIn!J243+MH)/LinhrsIn!J243</f>
        <v>0.946084912589981</v>
      </c>
      <c r="K242" s="70" t="n">
        <f aca="false">(EPCHrsIn!K243+MH)/LinhrsIn!K243</f>
        <v>0.989178690344062</v>
      </c>
      <c r="L242" s="70" t="n">
        <f aca="false">(EPCHrsIn!L243+MH)/LinhrsIn!L243</f>
        <v>0.980727234753551</v>
      </c>
      <c r="M242" s="70" t="n">
        <f aca="false">(EPCHrsIn!M243+MH)/LinhrsIn!M243</f>
        <v>0.989203384884739</v>
      </c>
      <c r="N242" s="70" t="n">
        <f aca="false">(EPCHrsIn!N243+MH)/LinhrsIn!N243</f>
        <v>0.991608391608392</v>
      </c>
      <c r="O242" s="70" t="n">
        <f aca="false">(EPCHrsIn!O243+MH)/LinhrsIn!O243</f>
        <v>1.00111389585074</v>
      </c>
      <c r="P242" s="70" t="n">
        <f aca="false">(EPCHrsIn!P243+MH)/LinhrsIn!P243</f>
        <v>0.931790663258442</v>
      </c>
      <c r="Q242" s="70" t="n">
        <f aca="false">(EPCHrsIn!Q243+MH)/LinhrsIn!Q243</f>
        <v>0.979935362240776</v>
      </c>
      <c r="R242" s="70" t="n">
        <f aca="false">(EPCHrsIn!R243+MH)/LinhrsIn!R243</f>
        <v>0.90984950081955</v>
      </c>
      <c r="S242" s="70" t="n">
        <f aca="false">(EPCHrsIn!S243+MH)/LinhrsIn!S243</f>
        <v>0.888305746198358</v>
      </c>
      <c r="T242" s="70" t="n">
        <f aca="false">(EPCHrsIn!T243+MH)/LinhrsIn!T243</f>
        <v>0.843148438614003</v>
      </c>
      <c r="U242" s="70" t="n">
        <f aca="false">(EPCHrsIn!U243+MH)/LinhrsIn!U243</f>
        <v>0.882650965356703</v>
      </c>
      <c r="V242" s="70" t="n">
        <f aca="false">(EPCHrsIn!V243+MH)/LinhrsIn!V243</f>
        <v>0.871716042481833</v>
      </c>
      <c r="W242" s="70" t="n">
        <v>0.872849462365591</v>
      </c>
      <c r="X242" s="70" t="n">
        <f aca="false">(EPCHrsIn!X243+MH)/LinhrsIn!X243</f>
        <v>0.985446705295782</v>
      </c>
      <c r="Y242" s="70" t="n">
        <f aca="false">IF(LinhrsIn!Y243&gt;4,(EPCHrsIn!Y243+MH)/LinhrsIn!Y243,0)</f>
        <v>0.898156028368794</v>
      </c>
      <c r="Z242" s="70" t="n">
        <f aca="false">IF(LinhrsIn!Z243&gt;4,(EPCHrsIn!Z243+MH)/LinhrsIn!Z243,0)</f>
        <v>0.99851210604626</v>
      </c>
      <c r="AA242" s="70" t="n">
        <f aca="false">IF(LinhrsIn!AA243&gt;4,(EPCHrsIn!AA243+MH)/LinhrsIn!AA243,0)</f>
        <v>0.942423374391292</v>
      </c>
      <c r="AB242" s="70" t="n">
        <f aca="false">IF(LinhrsIn!AB243&gt;4,(EPCHrsIn!AB243+MH)/LinhrsIn!AB243,0)</f>
        <v>0.846517278617711</v>
      </c>
      <c r="AC242" s="70" t="n">
        <f aca="false">IF(LinhrsIn!AC243&gt;4,(EPCHrsIn!AC243+MH)/LinhrsIn!AC243,0)</f>
        <v>0.7946114270241</v>
      </c>
      <c r="AD242" s="70" t="n">
        <f aca="false">IF(LinhrsIn!AD243&gt;4,(EPCHrsIn!AD243+MH)/LinhrsIn!AD243,0)</f>
        <v>0.993259436788496</v>
      </c>
      <c r="AE242" s="70" t="n">
        <f aca="false">IF(LinhrsIn!AE243&gt;4,(EPCHrsIn!AE243+MH)/LinhrsIn!AE243,0)</f>
        <v>0.96274793029067</v>
      </c>
      <c r="AF242" s="70"/>
      <c r="AG242" s="70"/>
      <c r="AH242" s="70"/>
      <c r="AI242" s="70"/>
      <c r="AJ242" s="70"/>
      <c r="AK242" s="70"/>
      <c r="AL242" s="70"/>
      <c r="AM242" s="70"/>
      <c r="AN242" s="70"/>
      <c r="AO242" s="70" t="n">
        <f aca="false">AVERAGE(Q242:AB242)</f>
        <v>0.909959250899721</v>
      </c>
      <c r="AP242" s="70" t="n">
        <f aca="false">AVERAGE(AC242:AN242)</f>
        <v>0.916872931367755</v>
      </c>
      <c r="AQ242" s="70" t="n">
        <f aca="false">AVERAGE(K242:M242)</f>
        <v>0.986369769994117</v>
      </c>
      <c r="AR242" s="70" t="n">
        <f aca="false">AVERAGE(N242:P242)</f>
        <v>0.974837650239191</v>
      </c>
      <c r="AS242" s="70" t="n">
        <f aca="false">AVERAGE(Q242:S242)</f>
        <v>0.926030203086228</v>
      </c>
      <c r="AT242" s="70" t="n">
        <f aca="false">AVERAGE(T242:V242)</f>
        <v>0.865838482150846</v>
      </c>
      <c r="AU242" s="70" t="n">
        <f aca="false">AVERAGE(W242:Y242)</f>
        <v>0.918817398676723</v>
      </c>
      <c r="AV242" s="70" t="n">
        <f aca="false">AVERAGE(Z242:AB242)</f>
        <v>0.929150919685088</v>
      </c>
      <c r="AW242" s="70" t="n">
        <f aca="false">AVERAGE(AC242:AE242)</f>
        <v>0.916872931367755</v>
      </c>
    </row>
    <row r="243" customFormat="false" ht="12.75" hidden="true" customHeight="false" outlineLevel="0" collapsed="false">
      <c r="A243" s="69" t="s">
        <v>12</v>
      </c>
      <c r="B243" s="69" t="n">
        <v>1</v>
      </c>
      <c r="C243" s="69" t="n">
        <v>234</v>
      </c>
      <c r="D243" s="70" t="n">
        <v>0.899928554136479</v>
      </c>
      <c r="E243" s="70" t="n">
        <v>0.983870967741936</v>
      </c>
      <c r="F243" s="70" t="n">
        <v>0.987068965517241</v>
      </c>
      <c r="G243" s="70" t="n">
        <v>0.872770496496272</v>
      </c>
      <c r="H243" s="70" t="n">
        <f aca="false">(EPCHrsIn!H244+MH)/LinhrsIn!H244</f>
        <v>0.0568181818181818</v>
      </c>
      <c r="I243" s="70" t="n">
        <v>0</v>
      </c>
      <c r="J243" s="70" t="n">
        <f aca="false">(EPCHrsIn!J244+MH)/LinhrsIn!J244</f>
        <v>0.94576038448335</v>
      </c>
      <c r="K243" s="70" t="n">
        <f aca="false">(EPCHrsIn!K244+MH)/LinhrsIn!K244</f>
        <v>0.980607894374914</v>
      </c>
      <c r="L243" s="70" t="n">
        <f aca="false">(EPCHrsIn!L244+MH)/LinhrsIn!L244</f>
        <v>0.9632074631022</v>
      </c>
      <c r="M243" s="70" t="n">
        <f aca="false">(EPCHrsIn!M244+MH)/LinhrsIn!M244</f>
        <v>0.965107646622123</v>
      </c>
      <c r="N243" s="70" t="n">
        <f aca="false">(EPCHrsIn!N244+MH)/LinhrsIn!N244</f>
        <v>0.966477426331441</v>
      </c>
      <c r="O243" s="70" t="n">
        <f aca="false">(EPCHrsIn!O244+MH)/LinhrsIn!O244</f>
        <v>0.99972191323693</v>
      </c>
      <c r="P243" s="70" t="n">
        <f aca="false">(EPCHrsIn!P244+MH)/LinhrsIn!P244</f>
        <v>0.481551306221384</v>
      </c>
      <c r="Q243" s="70" t="n">
        <f aca="false">(EPCHrsIn!Q244+MH)/LinhrsIn!Q244</f>
        <v>0.339051312649165</v>
      </c>
      <c r="R243" s="70" t="n">
        <f aca="false">(EPCHrsIn!R244+MH)/LinhrsIn!R244</f>
        <v>0.481608339538347</v>
      </c>
      <c r="S243" s="70" t="n">
        <f aca="false">(EPCHrsIn!S244+MH)/LinhrsIn!S244</f>
        <v>0.997712594187298</v>
      </c>
      <c r="T243" s="70" t="n">
        <f aca="false">(EPCHrsIn!T244+MH)/LinhrsIn!T244</f>
        <v>0.96641525544329</v>
      </c>
      <c r="U243" s="70" t="n">
        <f aca="false">(EPCHrsIn!U244+MH)/LinhrsIn!U244</f>
        <v>0.980815995676844</v>
      </c>
      <c r="V243" s="70" t="n">
        <f aca="false">(EPCHrsIn!V244+MH)/LinhrsIn!V244</f>
        <v>0.978616352201258</v>
      </c>
      <c r="W243" s="70" t="n">
        <v>0.993951612903226</v>
      </c>
      <c r="X243" s="70" t="n">
        <f aca="false">(EPCHrsIn!X244+MH)/LinhrsIn!X244</f>
        <v>0.9</v>
      </c>
      <c r="Y243" s="70" t="n">
        <f aca="false">IF(LinhrsIn!Y244&gt;4,(EPCHrsIn!Y244+MH)/LinhrsIn!Y244,0)</f>
        <v>0.86423291597526</v>
      </c>
      <c r="Z243" s="70" t="n">
        <f aca="false">IF(LinhrsIn!Z244&gt;4,(EPCHrsIn!Z244+MH)/LinhrsIn!Z244,0)</f>
        <v>0.994696763666032</v>
      </c>
      <c r="AA243" s="70" t="n">
        <f aca="false">IF(LinhrsIn!AA244&gt;4,(EPCHrsIn!AA244+MH)/LinhrsIn!AA244,0)</f>
        <v>1.0131914893617</v>
      </c>
      <c r="AB243" s="70" t="n">
        <f aca="false">IF(LinhrsIn!AB244&gt;4,(EPCHrsIn!AB244+MH)/LinhrsIn!AB244,0)</f>
        <v>0.934564917127072</v>
      </c>
      <c r="AC243" s="70" t="n">
        <f aca="false">IF(LinhrsIn!AC244&gt;4,(EPCHrsIn!AC244+MH)/LinhrsIn!AC244,0)</f>
        <v>0.976318622174381</v>
      </c>
      <c r="AD243" s="70" t="n">
        <f aca="false">IF(LinhrsIn!AD244&gt;4,(EPCHrsIn!AD244+MH)/LinhrsIn!AD244,0)</f>
        <v>0.975708502024292</v>
      </c>
      <c r="AE243" s="70" t="n">
        <f aca="false">IF(LinhrsIn!AE244&gt;4,(EPCHrsIn!AE244+MH)/LinhrsIn!AE244,0)</f>
        <v>0.95251917919731</v>
      </c>
      <c r="AF243" s="70"/>
      <c r="AG243" s="70"/>
      <c r="AH243" s="70"/>
      <c r="AI243" s="70"/>
      <c r="AJ243" s="70"/>
      <c r="AK243" s="70"/>
      <c r="AL243" s="70"/>
      <c r="AM243" s="70"/>
      <c r="AN243" s="70"/>
      <c r="AO243" s="70" t="n">
        <f aca="false">AVERAGE(Q243:AB243)</f>
        <v>0.870404795727458</v>
      </c>
      <c r="AP243" s="70" t="n">
        <f aca="false">AVERAGE(AC243:AN243)</f>
        <v>0.968182101131994</v>
      </c>
      <c r="AQ243" s="70" t="n">
        <f aca="false">AVERAGE(K243:M243)</f>
        <v>0.969641001366412</v>
      </c>
      <c r="AR243" s="70" t="n">
        <f aca="false">AVERAGE(N243:P243)</f>
        <v>0.815916881929918</v>
      </c>
      <c r="AS243" s="70" t="n">
        <f aca="false">AVERAGE(Q243:S243)</f>
        <v>0.606124082124937</v>
      </c>
      <c r="AT243" s="70" t="n">
        <f aca="false">AVERAGE(T243:V243)</f>
        <v>0.975282534440464</v>
      </c>
      <c r="AU243" s="70" t="n">
        <f aca="false">AVERAGE(W243:Y243)</f>
        <v>0.919394842959495</v>
      </c>
      <c r="AV243" s="70" t="n">
        <f aca="false">AVERAGE(Z243:AB243)</f>
        <v>0.980817723384935</v>
      </c>
      <c r="AW243" s="70" t="n">
        <f aca="false">AVERAGE(AC243:AE243)</f>
        <v>0.968182101131994</v>
      </c>
    </row>
    <row r="244" customFormat="false" ht="12.75" hidden="true" customHeight="false" outlineLevel="0" collapsed="false">
      <c r="A244" s="69" t="s">
        <v>12</v>
      </c>
      <c r="B244" s="69" t="n">
        <v>1</v>
      </c>
      <c r="C244" s="69" t="n">
        <v>235</v>
      </c>
      <c r="D244" s="70" t="n">
        <v>0.975318701692854</v>
      </c>
      <c r="E244" s="70" t="n">
        <v>0.977374551971326</v>
      </c>
      <c r="F244" s="70" t="n">
        <v>0.880268199233717</v>
      </c>
      <c r="G244" s="70" t="n">
        <v>0.857398902206788</v>
      </c>
      <c r="H244" s="70" t="n">
        <f aca="false">(EPCHrsIn!H245+MH)/LinhrsIn!H245</f>
        <v>0.979502196193265</v>
      </c>
      <c r="I244" s="70" t="n">
        <f aca="false">(EPCHrsIn!I245+MH)/LinhrsIn!I245</f>
        <v>0.972262561719431</v>
      </c>
      <c r="J244" s="70" t="n">
        <f aca="false">(EPCHrsIn!J245+MH)/LinhrsIn!J245</f>
        <v>0.901281085154484</v>
      </c>
      <c r="K244" s="70" t="n">
        <f aca="false">(EPCHrsIn!K245+MH)/LinhrsIn!K245</f>
        <v>0.894573205200678</v>
      </c>
      <c r="L244" s="70" t="n">
        <f aca="false">(EPCHrsIn!L245+MH)/LinhrsIn!L245</f>
        <v>0.972616047079087</v>
      </c>
      <c r="M244" s="70" t="n">
        <f aca="false">(EPCHrsIn!M245+MH)/LinhrsIn!M245</f>
        <v>0.830524057615691</v>
      </c>
      <c r="N244" s="70" t="n">
        <f aca="false">(EPCHrsIn!N245+MH)/LinhrsIn!N245</f>
        <v>0.96131471785922</v>
      </c>
      <c r="O244" s="70" t="n">
        <f aca="false">(EPCHrsIn!O245+MH)/LinhrsIn!O245</f>
        <v>0.963702870005628</v>
      </c>
      <c r="P244" s="70" t="n">
        <f aca="false">(EPCHrsIn!P245+MH)/LinhrsIn!P245</f>
        <v>0.980913978494624</v>
      </c>
      <c r="Q244" s="70" t="n">
        <f aca="false">(EPCHrsIn!Q245+MH)/LinhrsIn!Q245</f>
        <v>1.00188222640495</v>
      </c>
      <c r="R244" s="70" t="n">
        <f aca="false">(EPCHrsIn!R245+MH)/LinhrsIn!R245</f>
        <v>0.995980348369808</v>
      </c>
      <c r="S244" s="70" t="n">
        <f aca="false">(EPCHrsIn!S245+MH)/LinhrsIn!S245</f>
        <v>0.956498316498317</v>
      </c>
      <c r="T244" s="70" t="n">
        <f aca="false">(EPCHrsIn!T245+MH)/LinhrsIn!T245</f>
        <v>0.962979616306954</v>
      </c>
      <c r="U244" s="70" t="n">
        <f aca="false">(EPCHrsIn!U245+MH)/LinhrsIn!U245</f>
        <v>0.982956173016328</v>
      </c>
      <c r="V244" s="70" t="n">
        <f aca="false">(EPCHrsIn!V245+MH)/LinhrsIn!V245</f>
        <v>0.963201343220932</v>
      </c>
      <c r="W244" s="70" t="n">
        <v>0.996370967741936</v>
      </c>
      <c r="X244" s="70" t="n">
        <f aca="false">(EPCHrsIn!X245+MH)/LinhrsIn!X245</f>
        <v>0.865257773589985</v>
      </c>
      <c r="Y244" s="70" t="n">
        <f aca="false">IF(LinhrsIn!Y245&gt;4,(EPCHrsIn!Y245+MH)/LinhrsIn!Y245,0)</f>
        <v>0.974713607152836</v>
      </c>
      <c r="Z244" s="70" t="n">
        <f aca="false">IF(LinhrsIn!Z245&gt;4,(EPCHrsIn!Z245+MH)/LinhrsIn!Z245,0)</f>
        <v>0.952667814113597</v>
      </c>
      <c r="AA244" s="70" t="n">
        <f aca="false">IF(LinhrsIn!AA245&gt;4,(EPCHrsIn!AA245+MH)/LinhrsIn!AA245,0)</f>
        <v>0.919361612767745</v>
      </c>
      <c r="AB244" s="70" t="n">
        <f aca="false">IF(LinhrsIn!AB245&gt;4,(EPCHrsIn!AB245+MH)/LinhrsIn!AB245,0)</f>
        <v>1.0049737867993</v>
      </c>
      <c r="AC244" s="70" t="n">
        <f aca="false">IF(LinhrsIn!AC245&gt;4,(EPCHrsIn!AC245+MH)/LinhrsIn!AC245,0)</f>
        <v>1.0049737867993</v>
      </c>
      <c r="AD244" s="70" t="n">
        <f aca="false">IF(LinhrsIn!AD245&gt;4,(EPCHrsIn!AD245+MH)/LinhrsIn!AD245,0)</f>
        <v>0.989873417721519</v>
      </c>
      <c r="AE244" s="70" t="n">
        <f aca="false">IF(LinhrsIn!AE245&gt;4,(EPCHrsIn!AE245+MH)/LinhrsIn!AE245,0)</f>
        <v>0.938642290090255</v>
      </c>
      <c r="AF244" s="70"/>
      <c r="AG244" s="70"/>
      <c r="AH244" s="70"/>
      <c r="AI244" s="70"/>
      <c r="AJ244" s="70"/>
      <c r="AK244" s="70"/>
      <c r="AL244" s="70"/>
      <c r="AM244" s="70"/>
      <c r="AN244" s="70"/>
      <c r="AO244" s="70" t="n">
        <f aca="false">AVERAGE(Q244:AB244)</f>
        <v>0.964736965498557</v>
      </c>
      <c r="AP244" s="70" t="n">
        <f aca="false">AVERAGE(AC244:AN244)</f>
        <v>0.977829831537025</v>
      </c>
      <c r="AQ244" s="70" t="n">
        <f aca="false">AVERAGE(K244:M244)</f>
        <v>0.899237769965152</v>
      </c>
      <c r="AR244" s="70" t="n">
        <f aca="false">AVERAGE(N244:P244)</f>
        <v>0.968643855453157</v>
      </c>
      <c r="AS244" s="70" t="n">
        <f aca="false">AVERAGE(Q244:S244)</f>
        <v>0.984786963757691</v>
      </c>
      <c r="AT244" s="70" t="n">
        <f aca="false">AVERAGE(T244:V244)</f>
        <v>0.969712377514738</v>
      </c>
      <c r="AU244" s="70" t="n">
        <f aca="false">AVERAGE(W244:Y244)</f>
        <v>0.945447449494919</v>
      </c>
      <c r="AV244" s="70" t="n">
        <f aca="false">AVERAGE(Z244:AB244)</f>
        <v>0.959001071226881</v>
      </c>
      <c r="AW244" s="70" t="n">
        <f aca="false">AVERAGE(AC244:AE244)</f>
        <v>0.977829831537025</v>
      </c>
    </row>
    <row r="245" customFormat="false" ht="12.75" hidden="true" customHeight="false" outlineLevel="0" collapsed="false">
      <c r="A245" s="69" t="s">
        <v>12</v>
      </c>
      <c r="B245" s="69" t="n">
        <v>1</v>
      </c>
      <c r="C245" s="69" t="n">
        <v>236</v>
      </c>
      <c r="D245" s="70" t="n">
        <v>0.996409992973506</v>
      </c>
      <c r="E245" s="70" t="n">
        <v>0.931227598566308</v>
      </c>
      <c r="F245" s="70" t="n">
        <v>0.976772030651341</v>
      </c>
      <c r="G245" s="70" t="n">
        <v>0.671993826469014</v>
      </c>
      <c r="H245" s="70" t="n">
        <f aca="false">(EPCHrsIn!H246+MH)/LinhrsIn!H246</f>
        <v>0.907433380084151</v>
      </c>
      <c r="I245" s="70" t="n">
        <f aca="false">(EPCHrsIn!I246+MH)/LinhrsIn!I246</f>
        <v>0.866297147492226</v>
      </c>
      <c r="J245" s="70" t="n">
        <f aca="false">(EPCHrsIn!J246+MH)/LinhrsIn!J246</f>
        <v>0.911914172783738</v>
      </c>
      <c r="K245" s="70" t="n">
        <f aca="false">(EPCHrsIn!K246+MH)/LinhrsIn!K246</f>
        <v>0.878116343490305</v>
      </c>
      <c r="L245" s="70" t="n">
        <f aca="false">(EPCHrsIn!L246+MH)/LinhrsIn!L246</f>
        <v>0.961109352968824</v>
      </c>
      <c r="M245" s="70" t="n">
        <f aca="false">(EPCHrsIn!M246+MH)/LinhrsIn!M246</f>
        <v>0.986922141119221</v>
      </c>
      <c r="N245" s="70" t="n">
        <f aca="false">(EPCHrsIn!N246+MH)/LinhrsIn!N246</f>
        <v>0.989341350095655</v>
      </c>
      <c r="O245" s="70" t="n">
        <f aca="false">(EPCHrsIn!O246+MH)/LinhrsIn!O246</f>
        <v>1.00250278086763</v>
      </c>
      <c r="P245" s="70" t="n">
        <f aca="false">(EPCHrsIn!P246+MH)/LinhrsIn!P246</f>
        <v>0.973290165924727</v>
      </c>
      <c r="Q245" s="70" t="n">
        <f aca="false">(EPCHrsIn!Q246+MH)/LinhrsIn!Q246</f>
        <v>0.977452855971577</v>
      </c>
      <c r="R245" s="70" t="n">
        <f aca="false">(EPCHrsIn!R246+MH)/LinhrsIn!R246</f>
        <v>1.00089806915132</v>
      </c>
      <c r="S245" s="70" t="n">
        <f aca="false">(EPCHrsIn!S246+MH)/LinhrsIn!S246</f>
        <v>0.985651214128035</v>
      </c>
      <c r="T245" s="70" t="n">
        <f aca="false">(EPCHrsIn!T246+MH)/LinhrsIn!T246</f>
        <v>0.931907463989524</v>
      </c>
      <c r="U245" s="70" t="n">
        <f aca="false">(EPCHrsIn!U246+MH)/LinhrsIn!U246</f>
        <v>0.945684323742942</v>
      </c>
      <c r="V245" s="70" t="n">
        <f aca="false">(EPCHrsIn!V246+MH)/LinhrsIn!V246</f>
        <v>0.968132479821876</v>
      </c>
      <c r="W245" s="70" t="n">
        <v>0.889784946236559</v>
      </c>
      <c r="X245" s="70" t="n">
        <f aca="false">(EPCHrsIn!X246+MH)/LinhrsIn!X246</f>
        <v>0.998788531430879</v>
      </c>
      <c r="Y245" s="70" t="n">
        <f aca="false">IF(LinhrsIn!Y246&gt;4,(EPCHrsIn!Y246+MH)/LinhrsIn!Y246,0)</f>
        <v>0.965772562168203</v>
      </c>
      <c r="Z245" s="70" t="n">
        <f aca="false">IF(LinhrsIn!Z246&gt;4,(EPCHrsIn!Z246+MH)/LinhrsIn!Z246,0)</f>
        <v>0.990858986422906</v>
      </c>
      <c r="AA245" s="70" t="n">
        <f aca="false">IF(LinhrsIn!AA246&gt;4,(EPCHrsIn!AA246+MH)/LinhrsIn!AA246,0)</f>
        <v>1.00335993280134</v>
      </c>
      <c r="AB245" s="70" t="n">
        <f aca="false">IF(LinhrsIn!AB246&gt;4,(EPCHrsIn!AB246+MH)/LinhrsIn!AB246,0)</f>
        <v>1.0002688533405</v>
      </c>
      <c r="AC245" s="70" t="n">
        <f aca="false">IF(LinhrsIn!AC246&gt;4,(EPCHrsIn!AC246+MH)/LinhrsIn!AC246,0)</f>
        <v>0.975803199354752</v>
      </c>
      <c r="AD245" s="70" t="n">
        <f aca="false">IF(LinhrsIn!AD246&gt;4,(EPCHrsIn!AD246+MH)/LinhrsIn!AD246,0)</f>
        <v>0.991952309985097</v>
      </c>
      <c r="AE245" s="70" t="n">
        <f aca="false">IF(LinhrsIn!AE246&gt;4,(EPCHrsIn!AE246+MH)/LinhrsIn!AE246,0)</f>
        <v>0.957506663814608</v>
      </c>
      <c r="AF245" s="70"/>
      <c r="AG245" s="70"/>
      <c r="AH245" s="70"/>
      <c r="AI245" s="70"/>
      <c r="AJ245" s="70"/>
      <c r="AK245" s="70"/>
      <c r="AL245" s="70"/>
      <c r="AM245" s="70"/>
      <c r="AN245" s="70"/>
      <c r="AO245" s="70" t="n">
        <f aca="false">AVERAGE(Q245:AB245)</f>
        <v>0.971546684933806</v>
      </c>
      <c r="AP245" s="70" t="n">
        <f aca="false">AVERAGE(AC245:AN245)</f>
        <v>0.975087391051486</v>
      </c>
      <c r="AQ245" s="70" t="n">
        <f aca="false">AVERAGE(K245:M245)</f>
        <v>0.942049279192783</v>
      </c>
      <c r="AR245" s="70" t="n">
        <f aca="false">AVERAGE(N245:P245)</f>
        <v>0.988378098962671</v>
      </c>
      <c r="AS245" s="70" t="n">
        <f aca="false">AVERAGE(Q245:S245)</f>
        <v>0.988000713083646</v>
      </c>
      <c r="AT245" s="70" t="n">
        <f aca="false">AVERAGE(T245:V245)</f>
        <v>0.948574755851447</v>
      </c>
      <c r="AU245" s="70" t="n">
        <f aca="false">AVERAGE(W245:Y245)</f>
        <v>0.951448679945214</v>
      </c>
      <c r="AV245" s="70" t="n">
        <f aca="false">AVERAGE(Z245:AB245)</f>
        <v>0.998162590854918</v>
      </c>
      <c r="AW245" s="70" t="n">
        <f aca="false">AVERAGE(AC245:AE245)</f>
        <v>0.975087391051486</v>
      </c>
    </row>
    <row r="246" customFormat="false" ht="12.75" hidden="true" customHeight="false" outlineLevel="0" collapsed="false">
      <c r="A246" s="69" t="s">
        <v>12</v>
      </c>
      <c r="B246" s="69" t="n">
        <v>1</v>
      </c>
      <c r="C246" s="69" t="n">
        <v>237</v>
      </c>
      <c r="D246" s="70" t="n">
        <v>0.950188652507396</v>
      </c>
      <c r="E246" s="70" t="n">
        <v>0.969310035842294</v>
      </c>
      <c r="F246" s="70" t="n">
        <v>0.939176245210728</v>
      </c>
      <c r="G246" s="70" t="n">
        <v>0.89429072850155</v>
      </c>
      <c r="H246" s="70" t="n">
        <f aca="false">(EPCHrsIn!H247+MH)/LinhrsIn!H247</f>
        <v>0.752623688155922</v>
      </c>
      <c r="I246" s="70" t="n">
        <f aca="false">(EPCHrsIn!I247+MH)/LinhrsIn!I247</f>
        <v>0.986381046957015</v>
      </c>
      <c r="J246" s="70" t="n">
        <f aca="false">(EPCHrsIn!J247+MH)/LinhrsIn!J247</f>
        <v>0.988054859165315</v>
      </c>
      <c r="K246" s="70" t="n">
        <f aca="false">(EPCHrsIn!K247+MH)/LinhrsIn!K247</f>
        <v>0.960033538289547</v>
      </c>
      <c r="L246" s="70" t="n">
        <f aca="false">(EPCHrsIn!L247+MH)/LinhrsIn!L247</f>
        <v>0.901406092083099</v>
      </c>
      <c r="M246" s="70" t="n">
        <f aca="false">(EPCHrsIn!M247+MH)/LinhrsIn!M247</f>
        <v>0.992523090455945</v>
      </c>
      <c r="N246" s="70" t="n">
        <f aca="false">(EPCHrsIn!N247+MH)/LinhrsIn!N247</f>
        <v>0.957766642806013</v>
      </c>
      <c r="O246" s="70" t="n">
        <f aca="false">(EPCHrsIn!O247+MH)/LinhrsIn!O247</f>
        <v>0.706491326245104</v>
      </c>
      <c r="P246" s="70" t="n">
        <f aca="false">(EPCHrsIn!P247+MH)/LinhrsIn!P247</f>
        <v>0.814219558703351</v>
      </c>
      <c r="Q246" s="70" t="n">
        <f aca="false">(EPCHrsIn!Q247+MH)/LinhrsIn!Q247</f>
        <v>0.733553537021745</v>
      </c>
      <c r="R246" s="70" t="n">
        <f aca="false">(EPCHrsIn!R247+MH)/LinhrsIn!R247</f>
        <v>0.755004481625336</v>
      </c>
      <c r="S246" s="70" t="n">
        <f aca="false">(EPCHrsIn!S247+MH)/LinhrsIn!S247</f>
        <v>0.862054565701559</v>
      </c>
      <c r="T246" s="70" t="n">
        <f aca="false">(EPCHrsIn!T247+MH)/LinhrsIn!T247</f>
        <v>0.986811926605505</v>
      </c>
      <c r="U246" s="70" t="n">
        <f aca="false">(EPCHrsIn!U247+MH)/LinhrsIn!U247</f>
        <v>1.00134444743211</v>
      </c>
      <c r="V246" s="70" t="n">
        <f aca="false">(EPCHrsIn!V247+MH)/LinhrsIn!V247</f>
        <v>0.367353509336768</v>
      </c>
      <c r="W246" s="70" t="n">
        <v>0.935483870967742</v>
      </c>
      <c r="X246" s="70" t="n">
        <f aca="false">(EPCHrsIn!X247+MH)/LinhrsIn!X247</f>
        <v>1.00121130551817</v>
      </c>
      <c r="Y246" s="70" t="n">
        <f aca="false">IF(LinhrsIn!Y247&gt;4,(EPCHrsIn!Y247+MH)/LinhrsIn!Y247,0)</f>
        <v>0.998882213217829</v>
      </c>
      <c r="Z246" s="70" t="n">
        <f aca="false">IF(LinhrsIn!Z247&gt;4,(EPCHrsIn!Z247+MH)/LinhrsIn!Z247,0)</f>
        <v>1.00296976241901</v>
      </c>
      <c r="AA246" s="70" t="n">
        <f aca="false">IF(LinhrsIn!AA247&gt;4,(EPCHrsIn!AA247+MH)/LinhrsIn!AA247,0)</f>
        <v>0.978020439591208</v>
      </c>
      <c r="AB246" s="70" t="n">
        <f aca="false">IF(LinhrsIn!AB247&gt;4,(EPCHrsIn!AB247+MH)/LinhrsIn!AB247,0)</f>
        <v>1.00483936012905</v>
      </c>
      <c r="AC246" s="70" t="n">
        <f aca="false">IF(LinhrsIn!AC247&gt;4,(EPCHrsIn!AC247+MH)/LinhrsIn!AC247,0)</f>
        <v>1.00483870967742</v>
      </c>
      <c r="AD246" s="70" t="n">
        <f aca="false">IF(LinhrsIn!AD247&gt;4,(EPCHrsIn!AD247+MH)/LinhrsIn!AD247,0)</f>
        <v>0.99478390461997</v>
      </c>
      <c r="AE246" s="70" t="n">
        <f aca="false">IF(LinhrsIn!AE247&gt;4,(EPCHrsIn!AE247+MH)/LinhrsIn!AE247,0)</f>
        <v>0.966461303440388</v>
      </c>
      <c r="AF246" s="70"/>
      <c r="AG246" s="70"/>
      <c r="AH246" s="70"/>
      <c r="AI246" s="70"/>
      <c r="AJ246" s="70"/>
      <c r="AK246" s="70"/>
      <c r="AL246" s="70"/>
      <c r="AM246" s="70"/>
      <c r="AN246" s="70"/>
      <c r="AO246" s="70" t="n">
        <f aca="false">AVERAGE(Q246:AB246)</f>
        <v>0.885627451630502</v>
      </c>
      <c r="AP246" s="70" t="n">
        <f aca="false">AVERAGE(AC246:AN246)</f>
        <v>0.988694639245926</v>
      </c>
      <c r="AQ246" s="70" t="n">
        <f aca="false">AVERAGE(K246:M246)</f>
        <v>0.951320906942864</v>
      </c>
      <c r="AR246" s="70" t="n">
        <f aca="false">AVERAGE(N246:P246)</f>
        <v>0.826159175918156</v>
      </c>
      <c r="AS246" s="70" t="n">
        <f aca="false">AVERAGE(Q246:S246)</f>
        <v>0.783537528116213</v>
      </c>
      <c r="AT246" s="70" t="n">
        <f aca="false">AVERAGE(T246:V246)</f>
        <v>0.785169961124792</v>
      </c>
      <c r="AU246" s="70" t="n">
        <f aca="false">AVERAGE(W246:Y246)</f>
        <v>0.978525796567913</v>
      </c>
      <c r="AV246" s="70" t="n">
        <f aca="false">AVERAGE(Z246:AB246)</f>
        <v>0.995276520713088</v>
      </c>
      <c r="AW246" s="70" t="n">
        <f aca="false">AVERAGE(AC246:AE246)</f>
        <v>0.988694639245926</v>
      </c>
    </row>
    <row r="247" customFormat="false" ht="12.75" hidden="true" customHeight="false" outlineLevel="0" collapsed="false">
      <c r="A247" s="69" t="s">
        <v>12</v>
      </c>
      <c r="B247" s="69" t="n">
        <v>1</v>
      </c>
      <c r="C247" s="69" t="n">
        <v>238</v>
      </c>
      <c r="D247" s="70" t="n">
        <v>0.993717487703635</v>
      </c>
      <c r="E247" s="70" t="n">
        <v>0.909274193548387</v>
      </c>
      <c r="F247" s="70" t="n">
        <v>0.984674329501916</v>
      </c>
      <c r="G247" s="70" t="n">
        <v>0.902804226877264</v>
      </c>
      <c r="H247" s="70" t="n">
        <f aca="false">(EPCHrsIn!H248+MH)/LinhrsIn!H248</f>
        <v>0.655172413793103</v>
      </c>
      <c r="I247" s="70" t="n">
        <f aca="false">(EPCHrsIn!I248+MH)/LinhrsIn!I248</f>
        <v>0.976721218961625</v>
      </c>
      <c r="J247" s="70" t="n">
        <f aca="false">(EPCHrsIn!J248+MH)/LinhrsIn!J248</f>
        <v>0.978516774573278</v>
      </c>
      <c r="K247" s="70" t="n">
        <f aca="false">(EPCHrsIn!K248+MH)/LinhrsIn!K248</f>
        <v>0.979955456570156</v>
      </c>
      <c r="L247" s="70" t="n">
        <f aca="false">(EPCHrsIn!L248+MH)/LinhrsIn!L248</f>
        <v>0.995913352867309</v>
      </c>
      <c r="M247" s="70" t="n">
        <f aca="false">(EPCHrsIn!M248+MH)/LinhrsIn!M248</f>
        <v>0.99021642454788</v>
      </c>
      <c r="N247" s="70" t="n">
        <f aca="false">(EPCHrsIn!N248+MH)/LinhrsIn!N248</f>
        <v>0.986700986700987</v>
      </c>
      <c r="O247" s="70" t="n">
        <f aca="false">(EPCHrsIn!O248+MH)/LinhrsIn!O248</f>
        <v>0.996179425498797</v>
      </c>
      <c r="P247" s="70" t="n">
        <f aca="false">(EPCHrsIn!P248+MH)/LinhrsIn!P248</f>
        <v>0.978815937149271</v>
      </c>
      <c r="Q247" s="70" t="n">
        <f aca="false">(EPCHrsIn!Q248+MH)/LinhrsIn!Q248</f>
        <v>1.00148347943358</v>
      </c>
      <c r="R247" s="70" t="n">
        <f aca="false">(EPCHrsIn!R248+MH)/LinhrsIn!R248</f>
        <v>1.00178757634441</v>
      </c>
      <c r="S247" s="70" t="n">
        <f aca="false">(EPCHrsIn!S248+MH)/LinhrsIn!S248</f>
        <v>1.00435611216989</v>
      </c>
      <c r="T247" s="70" t="n">
        <f aca="false">(EPCHrsIn!T248+MH)/LinhrsIn!T248</f>
        <v>0.957366589327146</v>
      </c>
      <c r="U247" s="70" t="n">
        <f aca="false">(EPCHrsIn!U248+MH)/LinhrsIn!U248</f>
        <v>0.981581070180156</v>
      </c>
      <c r="V247" s="70" t="n">
        <f aca="false">(EPCHrsIn!V248+MH)/LinhrsIn!V248</f>
        <v>0.989391401451703</v>
      </c>
      <c r="W247" s="70" t="n">
        <v>0.980376344086022</v>
      </c>
      <c r="X247" s="70" t="n">
        <f aca="false">(EPCHrsIn!X248+MH)/LinhrsIn!X248</f>
        <v>0.989328650547076</v>
      </c>
      <c r="Y247" s="70" t="n">
        <f aca="false">IF(LinhrsIn!Y248&gt;4,(EPCHrsIn!Y248+MH)/LinhrsIn!Y248,0)</f>
        <v>0.0577759080072921</v>
      </c>
      <c r="Z247" s="70" t="n">
        <f aca="false">IF(LinhrsIn!Z248&gt;4,(EPCHrsIn!Z248+MH)/LinhrsIn!Z248,0)</f>
        <v>0.0186306474149977</v>
      </c>
      <c r="AA247" s="70" t="n">
        <f aca="false">IF(LinhrsIn!AA248&gt;4,(EPCHrsIn!AA248+MH)/LinhrsIn!AA248,0)</f>
        <v>0.198149156232989</v>
      </c>
      <c r="AB247" s="70" t="n">
        <f aca="false">IF(LinhrsIn!AB248&gt;4,(EPCHrsIn!AB248+MH)/LinhrsIn!AB248,0)</f>
        <v>0.883720930232558</v>
      </c>
      <c r="AC247" s="70" t="n">
        <f aca="false">IF(LinhrsIn!AC248&gt;4,(EPCHrsIn!AC248+MH)/LinhrsIn!AC248,0)</f>
        <v>1.00484979118955</v>
      </c>
      <c r="AD247" s="70" t="n">
        <f aca="false">IF(LinhrsIn!AD248&gt;4,(EPCHrsIn!AD248+MH)/LinhrsIn!AD248,0)</f>
        <v>0.9849478390462</v>
      </c>
      <c r="AE247" s="70" t="n">
        <f aca="false">IF(LinhrsIn!AE248&gt;4,(EPCHrsIn!AE248+MH)/LinhrsIn!AE248,0)</f>
        <v>0.962938192176874</v>
      </c>
      <c r="AF247" s="70"/>
      <c r="AG247" s="70"/>
      <c r="AH247" s="70"/>
      <c r="AI247" s="70"/>
      <c r="AJ247" s="70"/>
      <c r="AK247" s="70"/>
      <c r="AL247" s="70"/>
      <c r="AM247" s="70"/>
      <c r="AN247" s="70"/>
      <c r="AO247" s="70" t="n">
        <f aca="false">AVERAGE(Q247:AB247)</f>
        <v>0.755328988785651</v>
      </c>
      <c r="AP247" s="70" t="n">
        <f aca="false">AVERAGE(AC247:AN247)</f>
        <v>0.98424527413754</v>
      </c>
      <c r="AQ247" s="70" t="n">
        <f aca="false">AVERAGE(K247:M247)</f>
        <v>0.988695077995115</v>
      </c>
      <c r="AR247" s="70" t="n">
        <f aca="false">AVERAGE(N247:P247)</f>
        <v>0.987232116449685</v>
      </c>
      <c r="AS247" s="70" t="n">
        <f aca="false">AVERAGE(Q247:S247)</f>
        <v>1.00254238931596</v>
      </c>
      <c r="AT247" s="70" t="n">
        <f aca="false">AVERAGE(T247:V247)</f>
        <v>0.976113020319668</v>
      </c>
      <c r="AU247" s="70" t="n">
        <f aca="false">AVERAGE(W247:Y247)</f>
        <v>0.675826967546796</v>
      </c>
      <c r="AV247" s="70" t="n">
        <f aca="false">AVERAGE(Z247:AB247)</f>
        <v>0.366833577960181</v>
      </c>
      <c r="AW247" s="70" t="n">
        <f aca="false">AVERAGE(AC247:AE247)</f>
        <v>0.98424527413754</v>
      </c>
    </row>
    <row r="248" customFormat="false" ht="12.75" hidden="true" customHeight="false" outlineLevel="0" collapsed="false">
      <c r="A248" s="69" t="s">
        <v>12</v>
      </c>
      <c r="B248" s="69" t="n">
        <v>1</v>
      </c>
      <c r="C248" s="69" t="n">
        <v>239</v>
      </c>
      <c r="D248" s="70" t="n">
        <v>1.00067312631747</v>
      </c>
      <c r="E248" s="70" t="n">
        <v>0.997983870967742</v>
      </c>
      <c r="F248" s="70" t="n">
        <v>1.00526819923372</v>
      </c>
      <c r="G248" s="70" t="n">
        <v>0.920540681826668</v>
      </c>
      <c r="H248" s="70" t="n">
        <f aca="false">(EPCHrsIn!H249+MH)/LinhrsIn!H249</f>
        <v>0.728658536585366</v>
      </c>
      <c r="I248" s="70" t="n">
        <f aca="false">(EPCHrsIn!I249+MH)/LinhrsIn!I249</f>
        <v>1.00297176820208</v>
      </c>
      <c r="J248" s="70" t="n">
        <f aca="false">(EPCHrsIn!J249+MH)/LinhrsIn!J249</f>
        <v>0.998029279279279</v>
      </c>
      <c r="K248" s="70" t="n">
        <f aca="false">(EPCHrsIn!K249+MH)/LinhrsIn!K249</f>
        <v>0.957036629027816</v>
      </c>
      <c r="L248" s="70" t="n">
        <f aca="false">(EPCHrsIn!L249+MH)/LinhrsIn!L249</f>
        <v>0.884691238018091</v>
      </c>
      <c r="M248" s="70" t="n">
        <f aca="false">(EPCHrsIn!M249+MH)/LinhrsIn!M249</f>
        <v>0.97496153308155</v>
      </c>
      <c r="N248" s="70" t="n">
        <f aca="false">(EPCHrsIn!N249+MH)/LinhrsIn!N249</f>
        <v>1.00310517078439</v>
      </c>
      <c r="O248" s="70" t="n">
        <f aca="false">(EPCHrsIn!O249+MH)/LinhrsIn!O249</f>
        <v>1.00555555555556</v>
      </c>
      <c r="P248" s="70" t="n">
        <f aca="false">(EPCHrsIn!P249+MH)/LinhrsIn!P249</f>
        <v>0.896760317246942</v>
      </c>
      <c r="Q248" s="70" t="n">
        <f aca="false">(EPCHrsIn!Q249+MH)/LinhrsIn!Q249</f>
        <v>0.990857757461683</v>
      </c>
      <c r="R248" s="70" t="n">
        <f aca="false">(EPCHrsIn!R249+MH)/LinhrsIn!R249</f>
        <v>0.984661206254654</v>
      </c>
      <c r="S248" s="70" t="n">
        <f aca="false">(EPCHrsIn!S249+MH)/LinhrsIn!S249</f>
        <v>1.00524687205704</v>
      </c>
      <c r="T248" s="70" t="n">
        <f aca="false">(EPCHrsIn!T249+MH)/LinhrsIn!T249</f>
        <v>0.989454443194601</v>
      </c>
      <c r="U248" s="70" t="n">
        <f aca="false">(EPCHrsIn!U249+MH)/LinhrsIn!U249</f>
        <v>0.998924442054316</v>
      </c>
      <c r="V248" s="70" t="n">
        <f aca="false">(EPCHrsIn!V249+MH)/LinhrsIn!V249</f>
        <v>0.998324958123953</v>
      </c>
      <c r="W248" s="70" t="n">
        <v>0.996639784946237</v>
      </c>
      <c r="X248" s="70" t="n">
        <f aca="false">(EPCHrsIn!X249+MH)/LinhrsIn!X249</f>
        <v>0.976446837146703</v>
      </c>
      <c r="Y248" s="70" t="n">
        <f aca="false">IF(LinhrsIn!Y249&gt;4,(EPCHrsIn!Y249+MH)/LinhrsIn!Y249,0)</f>
        <v>0.957067187064399</v>
      </c>
      <c r="Z248" s="70" t="n">
        <f aca="false">IF(LinhrsIn!Z249&gt;4,(EPCHrsIn!Z249+MH)/LinhrsIn!Z249,0)</f>
        <v>0.897989475104574</v>
      </c>
      <c r="AA248" s="70" t="n">
        <f aca="false">IF(LinhrsIn!AA249&gt;4,(EPCHrsIn!AA249+MH)/LinhrsIn!AA249,0)</f>
        <v>0.998740025199496</v>
      </c>
      <c r="AB248" s="70" t="n">
        <f aca="false">IF(LinhrsIn!AB249&gt;4,(EPCHrsIn!AB249+MH)/LinhrsIn!AB249,0)</f>
        <v>1.00349509342654</v>
      </c>
      <c r="AC248" s="70" t="n">
        <f aca="false">IF(LinhrsIn!AC249&gt;4,(EPCHrsIn!AC249+MH)/LinhrsIn!AC249,0)</f>
        <v>0.886678316978089</v>
      </c>
      <c r="AD248" s="70" t="n">
        <f aca="false">IF(LinhrsIn!AD249&gt;4,(EPCHrsIn!AD249+MH)/LinhrsIn!AD249,0)</f>
        <v>0.908263723150358</v>
      </c>
      <c r="AE248" s="70" t="n">
        <f aca="false">IF(LinhrsIn!AE249&gt;4,(EPCHrsIn!AE249+MH)/LinhrsIn!AE249,0)</f>
        <v>0.967112868762647</v>
      </c>
      <c r="AF248" s="70"/>
      <c r="AG248" s="70"/>
      <c r="AH248" s="70"/>
      <c r="AI248" s="70"/>
      <c r="AJ248" s="70"/>
      <c r="AK248" s="70"/>
      <c r="AL248" s="70"/>
      <c r="AM248" s="70"/>
      <c r="AN248" s="70"/>
      <c r="AO248" s="70" t="n">
        <f aca="false">AVERAGE(Q248:AB248)</f>
        <v>0.983154006836183</v>
      </c>
      <c r="AP248" s="70" t="n">
        <f aca="false">AVERAGE(AC248:AN248)</f>
        <v>0.920684969630365</v>
      </c>
      <c r="AQ248" s="70" t="n">
        <f aca="false">AVERAGE(K248:M248)</f>
        <v>0.938896466709152</v>
      </c>
      <c r="AR248" s="70" t="n">
        <f aca="false">AVERAGE(N248:P248)</f>
        <v>0.96847368119563</v>
      </c>
      <c r="AS248" s="70" t="n">
        <f aca="false">AVERAGE(Q248:S248)</f>
        <v>0.99358861192446</v>
      </c>
      <c r="AT248" s="70" t="n">
        <f aca="false">AVERAGE(T248:V248)</f>
        <v>0.995567947790957</v>
      </c>
      <c r="AU248" s="70" t="n">
        <f aca="false">AVERAGE(W248:Y248)</f>
        <v>0.976717936385779</v>
      </c>
      <c r="AV248" s="70" t="n">
        <f aca="false">AVERAGE(Z248:AB248)</f>
        <v>0.966741531243535</v>
      </c>
      <c r="AW248" s="70" t="n">
        <f aca="false">AVERAGE(AC248:AE248)</f>
        <v>0.920684969630365</v>
      </c>
    </row>
    <row r="249" customFormat="false" ht="12.75" hidden="true" customHeight="false" outlineLevel="0" collapsed="false">
      <c r="A249" s="69" t="s">
        <v>12</v>
      </c>
      <c r="B249" s="69" t="n">
        <v>1</v>
      </c>
      <c r="C249" s="69" t="n">
        <v>240</v>
      </c>
      <c r="D249" s="70" t="n">
        <v>0.997083119290974</v>
      </c>
      <c r="E249" s="70" t="n">
        <v>0.965501792114695</v>
      </c>
      <c r="F249" s="70" t="n">
        <v>0.977969348659004</v>
      </c>
      <c r="G249" s="70" t="n">
        <v>0.914392044110875</v>
      </c>
      <c r="H249" s="70" t="n">
        <f aca="false">(EPCHrsIn!H250+MH)/LinhrsIn!H250</f>
        <v>0.581570996978852</v>
      </c>
      <c r="I249" s="70" t="n">
        <f aca="false">(EPCHrsIn!I250+MH)/LinhrsIn!I250</f>
        <v>0.227334235453315</v>
      </c>
      <c r="J249" s="70" t="n">
        <f aca="false">(EPCHrsIn!J250+MH)/LinhrsIn!J250</f>
        <v>0.492901579199234</v>
      </c>
      <c r="K249" s="70" t="n">
        <f aca="false">(EPCHrsIn!K250+MH)/LinhrsIn!K250</f>
        <v>0.657055724979207</v>
      </c>
      <c r="L249" s="70" t="n">
        <f aca="false">(EPCHrsIn!L250+MH)/LinhrsIn!L250</f>
        <v>1.0009894187165</v>
      </c>
      <c r="M249" s="70" t="n">
        <f aca="false">(EPCHrsIn!M250+MH)/LinhrsIn!M250</f>
        <v>0.965803405351266</v>
      </c>
      <c r="N249" s="70" t="n">
        <f aca="false">(EPCHrsIn!N250+MH)/LinhrsIn!N250</f>
        <v>0.991793017109473</v>
      </c>
      <c r="O249" s="70" t="n">
        <f aca="false">(EPCHrsIn!O250+MH)/LinhrsIn!O250</f>
        <v>0.954171890235409</v>
      </c>
      <c r="P249" s="70" t="n">
        <f aca="false">(EPCHrsIn!P250+MH)/LinhrsIn!P250</f>
        <v>0.96027563842724</v>
      </c>
      <c r="Q249" s="70" t="n">
        <f aca="false">(EPCHrsIn!Q250+MH)/LinhrsIn!Q250</f>
        <v>0.982456140350877</v>
      </c>
      <c r="R249" s="70" t="n">
        <f aca="false">(EPCHrsIn!R250+MH)/LinhrsIn!R250</f>
        <v>0.853585358535854</v>
      </c>
      <c r="S249" s="70" t="n">
        <f aca="false">(EPCHrsIn!S250+MH)/LinhrsIn!S250</f>
        <v>0.985886259858863</v>
      </c>
      <c r="T249" s="70" t="n">
        <f aca="false">(EPCHrsIn!T250+MH)/LinhrsIn!T250</f>
        <v>0.777840349148247</v>
      </c>
      <c r="U249" s="70" t="n">
        <f aca="false">(EPCHrsIn!U250+MH)/LinhrsIn!U250</f>
        <v>0.973510824257093</v>
      </c>
      <c r="V249" s="70" t="n">
        <f aca="false">(EPCHrsIn!V250+MH)/LinhrsIn!V250</f>
        <v>0.945232411178205</v>
      </c>
      <c r="W249" s="70" t="n">
        <v>0.816801075268817</v>
      </c>
      <c r="X249" s="70" t="n">
        <f aca="false">(EPCHrsIn!X250+MH)/LinhrsIn!X250</f>
        <v>0.985553109521189</v>
      </c>
      <c r="Y249" s="70" t="n">
        <f aca="false">IF(LinhrsIn!Y250&gt;4,(EPCHrsIn!Y250+MH)/LinhrsIn!Y250,0)</f>
        <v>0.708018999720593</v>
      </c>
      <c r="Z249" s="70" t="n">
        <f aca="false">IF(LinhrsIn!Z250&gt;4,(EPCHrsIn!Z250+MH)/LinhrsIn!Z250,0)</f>
        <v>0.752386073396962</v>
      </c>
      <c r="AA249" s="70" t="n">
        <f aca="false">IF(LinhrsIn!AA250&gt;4,(EPCHrsIn!AA250+MH)/LinhrsIn!AA250,0)</f>
        <v>0.842503149937001</v>
      </c>
      <c r="AB249" s="70" t="n">
        <f aca="false">IF(LinhrsIn!AB250&gt;4,(EPCHrsIn!AB250+MH)/LinhrsIn!AB250,0)</f>
        <v>0.95120311869875</v>
      </c>
      <c r="AC249" s="70" t="n">
        <f aca="false">IF(LinhrsIn!AC250&gt;4,(EPCHrsIn!AC250+MH)/LinhrsIn!AC250,0)</f>
        <v>0.952631578947368</v>
      </c>
      <c r="AD249" s="70" t="n">
        <f aca="false">IF(LinhrsIn!AD250&gt;4,(EPCHrsIn!AD250+MH)/LinhrsIn!AD250,0)</f>
        <v>0.969805680119581</v>
      </c>
      <c r="AE249" s="70" t="n">
        <f aca="false">IF(LinhrsIn!AE250&gt;4,(EPCHrsIn!AE250+MH)/LinhrsIn!AE250,0)</f>
        <v>0.948005385481031</v>
      </c>
      <c r="AF249" s="70"/>
      <c r="AG249" s="70"/>
      <c r="AH249" s="70"/>
      <c r="AI249" s="70"/>
      <c r="AJ249" s="70"/>
      <c r="AK249" s="70"/>
      <c r="AL249" s="70"/>
      <c r="AM249" s="70"/>
      <c r="AN249" s="70"/>
      <c r="AO249" s="70" t="n">
        <f aca="false">AVERAGE(Q249:AB249)</f>
        <v>0.881248072489371</v>
      </c>
      <c r="AP249" s="70" t="n">
        <f aca="false">AVERAGE(AC249:AN249)</f>
        <v>0.956814214849327</v>
      </c>
      <c r="AQ249" s="70" t="n">
        <f aca="false">AVERAGE(K249:M249)</f>
        <v>0.874616183015659</v>
      </c>
      <c r="AR249" s="70" t="n">
        <f aca="false">AVERAGE(N249:P249)</f>
        <v>0.968746848590707</v>
      </c>
      <c r="AS249" s="70" t="n">
        <f aca="false">AVERAGE(Q249:S249)</f>
        <v>0.940642586248531</v>
      </c>
      <c r="AT249" s="70" t="n">
        <f aca="false">AVERAGE(T249:V249)</f>
        <v>0.898861194861182</v>
      </c>
      <c r="AU249" s="70" t="n">
        <f aca="false">AVERAGE(W249:Y249)</f>
        <v>0.836791061503533</v>
      </c>
      <c r="AV249" s="70" t="n">
        <f aca="false">AVERAGE(Z249:AB249)</f>
        <v>0.848697447344238</v>
      </c>
      <c r="AW249" s="70" t="n">
        <f aca="false">AVERAGE(AC249:AE249)</f>
        <v>0.956814214849327</v>
      </c>
    </row>
    <row r="250" customFormat="false" ht="12.75" hidden="true" customHeight="false" outlineLevel="0" collapsed="false">
      <c r="A250" s="69" t="s">
        <v>12</v>
      </c>
      <c r="B250" s="69" t="n">
        <v>1</v>
      </c>
      <c r="C250" s="69" t="n">
        <v>241</v>
      </c>
      <c r="D250" s="70" t="n">
        <v>0.932687368253237</v>
      </c>
      <c r="E250" s="70" t="n">
        <v>0.913306451612903</v>
      </c>
      <c r="F250" s="70" t="n">
        <v>0.772749042145594</v>
      </c>
      <c r="G250" s="70" t="n">
        <v>0.715980234743537</v>
      </c>
      <c r="H250" s="70" t="n">
        <f aca="false">(EPCHrsIn!H251+MH)/LinhrsIn!H251</f>
        <v>0.65052950075643</v>
      </c>
      <c r="I250" s="70" t="n">
        <f aca="false">(EPCHrsIn!I251+MH)/LinhrsIn!I251</f>
        <v>0.959783344617468</v>
      </c>
      <c r="J250" s="70" t="n">
        <f aca="false">(EPCHrsIn!J251+MH)/LinhrsIn!J251</f>
        <v>0.972182798751064</v>
      </c>
      <c r="K250" s="70" t="n">
        <f aca="false">(EPCHrsIn!K251+MH)/LinhrsIn!K251</f>
        <v>0.635408660005124</v>
      </c>
      <c r="L250" s="70" t="n">
        <f aca="false">(EPCHrsIn!L251+MH)/LinhrsIn!L251</f>
        <v>0.843858911924308</v>
      </c>
      <c r="M250" s="70" t="n">
        <f aca="false">(EPCHrsIn!M251+MH)/LinhrsIn!M251</f>
        <v>0.947133491421398</v>
      </c>
      <c r="N250" s="70" t="n">
        <f aca="false">(EPCHrsIn!N251+MH)/LinhrsIn!N251</f>
        <v>0.975543845426294</v>
      </c>
      <c r="O250" s="70" t="n">
        <f aca="false">(EPCHrsIn!O251+MH)/LinhrsIn!O251</f>
        <v>1.00555555555556</v>
      </c>
      <c r="P250" s="70" t="n">
        <f aca="false">(EPCHrsIn!P251+MH)/LinhrsIn!P251</f>
        <v>0.990321279741901</v>
      </c>
      <c r="Q250" s="70" t="n">
        <f aca="false">(EPCHrsIn!Q251+MH)/LinhrsIn!Q251</f>
        <v>0.995687912680232</v>
      </c>
      <c r="R250" s="70" t="n">
        <f aca="false">(EPCHrsIn!R251+MH)/LinhrsIn!R251</f>
        <v>1.00328162291169</v>
      </c>
      <c r="S250" s="70" t="n">
        <f aca="false">(EPCHrsIn!S251+MH)/LinhrsIn!S251</f>
        <v>1.00470873133324</v>
      </c>
      <c r="T250" s="70" t="n">
        <f aca="false">(EPCHrsIn!T251+MH)/LinhrsIn!T251</f>
        <v>0.957814269535674</v>
      </c>
      <c r="U250" s="70" t="n">
        <f aca="false">(EPCHrsIn!U251+MH)/LinhrsIn!U251</f>
        <v>0.951996772892295</v>
      </c>
      <c r="V250" s="70" t="n">
        <f aca="false">(EPCHrsIn!V251+MH)/LinhrsIn!V251</f>
        <v>0.990631991051454</v>
      </c>
      <c r="W250" s="70" t="n">
        <v>0.984543010752688</v>
      </c>
      <c r="X250" s="70" t="n">
        <f aca="false">(EPCHrsIn!X251+MH)/LinhrsIn!X251</f>
        <v>0.995641782651483</v>
      </c>
      <c r="Y250" s="70" t="n">
        <f aca="false">IF(LinhrsIn!Y251&gt;4,(EPCHrsIn!Y251+MH)/LinhrsIn!Y251,0)</f>
        <v>0.998041958041958</v>
      </c>
      <c r="Z250" s="70" t="n">
        <f aca="false">IF(LinhrsIn!Z251&gt;4,(EPCHrsIn!Z251+MH)/LinhrsIn!Z251,0)</f>
        <v>0.975937626025003</v>
      </c>
      <c r="AA250" s="70" t="n">
        <f aca="false">IF(LinhrsIn!AA251&gt;4,(EPCHrsIn!AA251+MH)/LinhrsIn!AA251,0)</f>
        <v>1.00448430493274</v>
      </c>
      <c r="AB250" s="70" t="n">
        <f aca="false">IF(LinhrsIn!AB251&gt;4,(EPCHrsIn!AB251+MH)/LinhrsIn!AB251,0)</f>
        <v>1.00537706681006</v>
      </c>
      <c r="AC250" s="70" t="n">
        <f aca="false">IF(LinhrsIn!AC251&gt;4,(EPCHrsIn!AC251+MH)/LinhrsIn!AC251,0)</f>
        <v>0.969048580271834</v>
      </c>
      <c r="AD250" s="70" t="n">
        <f aca="false">IF(LinhrsIn!AD251&gt;4,(EPCHrsIn!AD251+MH)/LinhrsIn!AD251,0)</f>
        <v>0.996125186289121</v>
      </c>
      <c r="AE250" s="70" t="n">
        <f aca="false">IF(LinhrsIn!AE251&gt;4,(EPCHrsIn!AE251+MH)/LinhrsIn!AE251,0)</f>
        <v>0.96677194629056</v>
      </c>
      <c r="AF250" s="70"/>
      <c r="AG250" s="70"/>
      <c r="AH250" s="70"/>
      <c r="AI250" s="70"/>
      <c r="AJ250" s="70"/>
      <c r="AK250" s="70"/>
      <c r="AL250" s="70"/>
      <c r="AM250" s="70"/>
      <c r="AN250" s="70"/>
      <c r="AO250" s="70" t="n">
        <f aca="false">AVERAGE(Q250:AB250)</f>
        <v>0.989012254134876</v>
      </c>
      <c r="AP250" s="70" t="n">
        <f aca="false">AVERAGE(AC250:AN250)</f>
        <v>0.977315237617172</v>
      </c>
      <c r="AQ250" s="70" t="n">
        <f aca="false">AVERAGE(K250:M250)</f>
        <v>0.808800354450277</v>
      </c>
      <c r="AR250" s="70" t="n">
        <f aca="false">AVERAGE(N250:P250)</f>
        <v>0.99047356024125</v>
      </c>
      <c r="AS250" s="70" t="n">
        <f aca="false">AVERAGE(Q250:S250)</f>
        <v>1.00122608897506</v>
      </c>
      <c r="AT250" s="70" t="n">
        <f aca="false">AVERAGE(T250:V250)</f>
        <v>0.966814344493141</v>
      </c>
      <c r="AU250" s="70" t="n">
        <f aca="false">AVERAGE(W250:Y250)</f>
        <v>0.992742250482043</v>
      </c>
      <c r="AV250" s="70" t="n">
        <f aca="false">AVERAGE(Z250:AB250)</f>
        <v>0.995266332589265</v>
      </c>
      <c r="AW250" s="70" t="n">
        <f aca="false">AVERAGE(AC250:AE250)</f>
        <v>0.977315237617172</v>
      </c>
    </row>
    <row r="251" customFormat="false" ht="12.75" hidden="true" customHeight="false" outlineLevel="0" collapsed="false">
      <c r="A251" s="69" t="s">
        <v>12</v>
      </c>
      <c r="B251" s="69" t="n">
        <v>1</v>
      </c>
      <c r="C251" s="69" t="n">
        <v>242</v>
      </c>
      <c r="D251" s="70" t="n">
        <v>0.971279943788048</v>
      </c>
      <c r="E251" s="70" t="n">
        <v>0.982078853046595</v>
      </c>
      <c r="F251" s="70" t="n">
        <v>0.9897030651341</v>
      </c>
      <c r="G251" s="70" t="n">
        <v>0.852196208754963</v>
      </c>
      <c r="H251" s="70" t="n">
        <f aca="false">(EPCHrsIn!H252+MH)/LinhrsIn!H252</f>
        <v>0.839130434782609</v>
      </c>
      <c r="I251" s="70" t="n">
        <f aca="false">(EPCHrsIn!I252+MH)/LinhrsIn!I252</f>
        <v>0.986134934248142</v>
      </c>
      <c r="J251" s="70" t="n">
        <f aca="false">(EPCHrsIn!J252+MH)/LinhrsIn!J252</f>
        <v>0.999418097177771</v>
      </c>
      <c r="K251" s="70" t="n">
        <f aca="false">(EPCHrsIn!K252+MH)/LinhrsIn!K252</f>
        <v>0.93309372408073</v>
      </c>
      <c r="L251" s="70" t="n">
        <f aca="false">(EPCHrsIn!L252+MH)/LinhrsIn!L252</f>
        <v>0.97663820470717</v>
      </c>
      <c r="M251" s="70" t="n">
        <f aca="false">(EPCHrsIn!M252+MH)/LinhrsIn!M252</f>
        <v>0.948139635109898</v>
      </c>
      <c r="N251" s="70" t="n">
        <f aca="false">(EPCHrsIn!N252+MH)/LinhrsIn!N252</f>
        <v>0.999306037473976</v>
      </c>
      <c r="O251" s="70" t="n">
        <f aca="false">(EPCHrsIn!O252+MH)/LinhrsIn!O252</f>
        <v>1.00334914875802</v>
      </c>
      <c r="P251" s="70" t="n">
        <f aca="false">(EPCHrsIn!P252+MH)/LinhrsIn!P252</f>
        <v>0.979942693409742</v>
      </c>
      <c r="Q251" s="70" t="n">
        <f aca="false">(EPCHrsIn!Q252+MH)/LinhrsIn!Q252</f>
        <v>0.966376089663761</v>
      </c>
      <c r="R251" s="70" t="n">
        <f aca="false">(EPCHrsIn!R252+MH)/LinhrsIn!R252</f>
        <v>0.962951807228916</v>
      </c>
      <c r="S251" s="70" t="n">
        <f aca="false">(EPCHrsIn!S252+MH)/LinhrsIn!S252</f>
        <v>0.968592964824121</v>
      </c>
      <c r="T251" s="70" t="n">
        <f aca="false">(EPCHrsIn!T252+MH)/LinhrsIn!T252</f>
        <v>0.946878962942088</v>
      </c>
      <c r="U251" s="70" t="n">
        <f aca="false">(EPCHrsIn!U252+MH)/LinhrsIn!U252</f>
        <v>0.986634264884569</v>
      </c>
      <c r="V251" s="70" t="n">
        <f aca="false">(EPCHrsIn!V252+MH)/LinhrsIn!V252</f>
        <v>0.961731843575419</v>
      </c>
      <c r="W251" s="70" t="n">
        <v>0.925403225806452</v>
      </c>
      <c r="X251" s="70" t="n">
        <f aca="false">(EPCHrsIn!X252+MH)/LinhrsIn!X252</f>
        <v>1.00296176628971</v>
      </c>
      <c r="Y251" s="70" t="n">
        <f aca="false">IF(LinhrsIn!Y252&gt;4,(EPCHrsIn!Y252+MH)/LinhrsIn!Y252,0)</f>
        <v>0.990496156533892</v>
      </c>
      <c r="Z251" s="70" t="n">
        <f aca="false">IF(LinhrsIn!Z252&gt;4,(EPCHrsIn!Z252+MH)/LinhrsIn!Z252,0)</f>
        <v>0.981446625436946</v>
      </c>
      <c r="AA251" s="70" t="n">
        <f aca="false">IF(LinhrsIn!AA252&gt;4,(EPCHrsIn!AA252+MH)/LinhrsIn!AA252,0)</f>
        <v>0.945253430411649</v>
      </c>
      <c r="AB251" s="70" t="n">
        <f aca="false">IF(LinhrsIn!AB252&gt;4,(EPCHrsIn!AB252+MH)/LinhrsIn!AB252,0)</f>
        <v>1.00362952009679</v>
      </c>
      <c r="AC251" s="70" t="n">
        <f aca="false">IF(LinhrsIn!AC252&gt;4,(EPCHrsIn!AC252+MH)/LinhrsIn!AC252,0)</f>
        <v>1.00362903225806</v>
      </c>
      <c r="AD251" s="70" t="n">
        <f aca="false">IF(LinhrsIn!AD252&gt;4,(EPCHrsIn!AD252+MH)/LinhrsIn!AD252,0)</f>
        <v>0.976928838951311</v>
      </c>
      <c r="AE251" s="70" t="n">
        <f aca="false">IF(LinhrsIn!AE252&gt;4,(EPCHrsIn!AE252+MH)/LinhrsIn!AE252,0)</f>
        <v>0.948500198020762</v>
      </c>
      <c r="AF251" s="70"/>
      <c r="AG251" s="70"/>
      <c r="AH251" s="70"/>
      <c r="AI251" s="70"/>
      <c r="AJ251" s="70"/>
      <c r="AK251" s="70"/>
      <c r="AL251" s="70"/>
      <c r="AM251" s="70"/>
      <c r="AN251" s="70"/>
      <c r="AO251" s="70" t="n">
        <f aca="false">AVERAGE(Q251:AB251)</f>
        <v>0.970196388141193</v>
      </c>
      <c r="AP251" s="70" t="n">
        <f aca="false">AVERAGE(AC251:AN251)</f>
        <v>0.976352689743379</v>
      </c>
      <c r="AQ251" s="70" t="n">
        <f aca="false">AVERAGE(K251:M251)</f>
        <v>0.952623854632599</v>
      </c>
      <c r="AR251" s="70" t="n">
        <f aca="false">AVERAGE(N251:P251)</f>
        <v>0.994199293213914</v>
      </c>
      <c r="AS251" s="70" t="n">
        <f aca="false">AVERAGE(Q251:S251)</f>
        <v>0.965973620572266</v>
      </c>
      <c r="AT251" s="70" t="n">
        <f aca="false">AVERAGE(T251:V251)</f>
        <v>0.965081690467359</v>
      </c>
      <c r="AU251" s="70" t="n">
        <f aca="false">AVERAGE(W251:Y251)</f>
        <v>0.97295371621002</v>
      </c>
      <c r="AV251" s="70" t="n">
        <f aca="false">AVERAGE(Z251:AB251)</f>
        <v>0.976776525315127</v>
      </c>
      <c r="AW251" s="70" t="n">
        <f aca="false">AVERAGE(AC251:AE251)</f>
        <v>0.976352689743379</v>
      </c>
    </row>
    <row r="252" customFormat="false" ht="12.75" hidden="true" customHeight="false" outlineLevel="0" collapsed="false">
      <c r="A252" s="69" t="s">
        <v>12</v>
      </c>
      <c r="B252" s="69" t="n">
        <v>1</v>
      </c>
      <c r="C252" s="69" t="n">
        <v>243</v>
      </c>
      <c r="D252" s="70" t="n">
        <v>0.972626196422983</v>
      </c>
      <c r="E252" s="70" t="n">
        <v>0.946908602150538</v>
      </c>
      <c r="F252" s="70" t="n">
        <v>0.999521072796935</v>
      </c>
      <c r="G252" s="70" t="n">
        <v>0.953412244999564</v>
      </c>
      <c r="H252" s="70" t="n">
        <f aca="false">(EPCHrsIn!H253+MH)/LinhrsIn!H253</f>
        <v>0.658385093167702</v>
      </c>
      <c r="I252" s="70" t="n">
        <f aca="false">(EPCHrsIn!I253+MH)/LinhrsIn!I253</f>
        <v>0.996484586262845</v>
      </c>
      <c r="J252" s="70" t="n">
        <f aca="false">(EPCHrsIn!J253+MH)/LinhrsIn!J253</f>
        <v>1.00324080597436</v>
      </c>
      <c r="K252" s="70" t="n">
        <f aca="false">(EPCHrsIn!K253+MH)/LinhrsIn!K253</f>
        <v>1.00206753962784</v>
      </c>
      <c r="L252" s="70" t="n">
        <f aca="false">(EPCHrsIn!L253+MH)/LinhrsIn!L253</f>
        <v>0.960518072289157</v>
      </c>
      <c r="M252" s="70" t="n">
        <f aca="false">(EPCHrsIn!M253+MH)/LinhrsIn!M253</f>
        <v>0.994413407821229</v>
      </c>
      <c r="N252" s="70" t="n">
        <f aca="false">(EPCHrsIn!N253+MH)/LinhrsIn!N253</f>
        <v>0.988104893214382</v>
      </c>
      <c r="O252" s="70" t="n">
        <f aca="false">(EPCHrsIn!O253+MH)/LinhrsIn!O253</f>
        <v>0.856069042316258</v>
      </c>
      <c r="P252" s="70" t="n">
        <f aca="false">(EPCHrsIn!P253+MH)/LinhrsIn!P253</f>
        <v>1</v>
      </c>
      <c r="Q252" s="70" t="n">
        <f aca="false">(EPCHrsIn!Q253+MH)/LinhrsIn!Q253</f>
        <v>0.662173092477757</v>
      </c>
      <c r="R252" s="70" t="n">
        <f aca="false">(EPCHrsIn!R253+MH)/LinhrsIn!R253</f>
        <v>0.00609942055504727</v>
      </c>
      <c r="S252" s="70" t="n">
        <f aca="false">(EPCHrsIn!S253+MH)/LinhrsIn!S253</f>
        <v>0.165813577586207</v>
      </c>
      <c r="T252" s="70" t="n">
        <f aca="false">(EPCHrsIn!T253+MH)/LinhrsIn!T253</f>
        <v>0.985392142958446</v>
      </c>
      <c r="U252" s="70" t="n">
        <f aca="false">(EPCHrsIn!U253+MH)/LinhrsIn!U253</f>
        <v>0.989655641758541</v>
      </c>
      <c r="V252" s="70" t="n">
        <f aca="false">(EPCHrsIn!V253+MH)/LinhrsIn!V253</f>
        <v>0.723298205639419</v>
      </c>
      <c r="W252" s="70" t="n">
        <v>0.992069892473118</v>
      </c>
      <c r="X252" s="70" t="n">
        <f aca="false">(EPCHrsIn!X253+MH)/LinhrsIn!X253</f>
        <v>0.984654731457801</v>
      </c>
      <c r="Y252" s="70" t="n">
        <f aca="false">IF(LinhrsIn!Y253&gt;4,(EPCHrsIn!Y253+MH)/LinhrsIn!Y253,0)</f>
        <v>0.891903230317438</v>
      </c>
      <c r="Z252" s="70" t="n">
        <f aca="false">IF(LinhrsIn!Z253&gt;4,(EPCHrsIn!Z253+MH)/LinhrsIn!Z253,0)</f>
        <v>0.959268718913833</v>
      </c>
      <c r="AA252" s="70" t="n">
        <f aca="false">IF(LinhrsIn!AA253&gt;4,(EPCHrsIn!AA253+MH)/LinhrsIn!AA253,0)</f>
        <v>1.00055998880022</v>
      </c>
      <c r="AB252" s="70" t="n">
        <f aca="false">IF(LinhrsIn!AB253&gt;4,(EPCHrsIn!AB253+MH)/LinhrsIn!AB253,0)</f>
        <v>1.0044360801183</v>
      </c>
      <c r="AC252" s="70" t="n">
        <f aca="false">IF(LinhrsIn!AC253&gt;4,(EPCHrsIn!AC253+MH)/LinhrsIn!AC253,0)</f>
        <v>1.00470430107527</v>
      </c>
      <c r="AD252" s="70" t="n">
        <f aca="false">IF(LinhrsIn!AD253&gt;4,(EPCHrsIn!AD253+MH)/LinhrsIn!AD253,0)</f>
        <v>0.994783127142644</v>
      </c>
      <c r="AE252" s="70" t="n">
        <f aca="false">IF(LinhrsIn!AE253&gt;4,(EPCHrsIn!AE253+MH)/LinhrsIn!AE253,0)</f>
        <v>0.966882179138283</v>
      </c>
      <c r="AF252" s="70"/>
      <c r="AG252" s="70"/>
      <c r="AH252" s="70"/>
      <c r="AI252" s="70"/>
      <c r="AJ252" s="70"/>
      <c r="AK252" s="70"/>
      <c r="AL252" s="70"/>
      <c r="AM252" s="70"/>
      <c r="AN252" s="70"/>
      <c r="AO252" s="70" t="n">
        <f aca="false">AVERAGE(Q252:AB252)</f>
        <v>0.780443726921344</v>
      </c>
      <c r="AP252" s="70" t="n">
        <f aca="false">AVERAGE(AC252:AN252)</f>
        <v>0.988789869118732</v>
      </c>
      <c r="AQ252" s="70" t="n">
        <f aca="false">AVERAGE(K252:M252)</f>
        <v>0.985666339912743</v>
      </c>
      <c r="AR252" s="70" t="n">
        <f aca="false">AVERAGE(N252:P252)</f>
        <v>0.948057978510214</v>
      </c>
      <c r="AS252" s="70" t="n">
        <f aca="false">AVERAGE(Q252:S252)</f>
        <v>0.278028696873004</v>
      </c>
      <c r="AT252" s="70" t="n">
        <f aca="false">AVERAGE(T252:V252)</f>
        <v>0.899448663452135</v>
      </c>
      <c r="AU252" s="70" t="n">
        <f aca="false">AVERAGE(W252:Y252)</f>
        <v>0.956209284749452</v>
      </c>
      <c r="AV252" s="70" t="n">
        <f aca="false">AVERAGE(Z252:AB252)</f>
        <v>0.988088262610784</v>
      </c>
      <c r="AW252" s="70" t="n">
        <f aca="false">AVERAGE(AC252:AE252)</f>
        <v>0.988789869118732</v>
      </c>
    </row>
    <row r="253" customFormat="false" ht="12.75" hidden="true" customHeight="false" outlineLevel="0" collapsed="false">
      <c r="A253" s="69" t="s">
        <v>12</v>
      </c>
      <c r="B253" s="69" t="n">
        <v>1</v>
      </c>
      <c r="C253" s="69" t="n">
        <v>244</v>
      </c>
      <c r="D253" s="70" t="n">
        <v>0.90912794714187</v>
      </c>
      <c r="E253" s="70" t="n">
        <v>0.971102150537634</v>
      </c>
      <c r="F253" s="70" t="n">
        <v>0.935584291187739</v>
      </c>
      <c r="G253" s="70" t="n">
        <v>0.891452895709645</v>
      </c>
      <c r="H253" s="70" t="n">
        <f aca="false">(EPCHrsIn!H254+MH)/LinhrsIn!H254</f>
        <v>0.997368421052632</v>
      </c>
      <c r="I253" s="70" t="n">
        <f aca="false">(EPCHrsIn!I254+MH)/LinhrsIn!I254</f>
        <v>0.992964416181843</v>
      </c>
      <c r="J253" s="70" t="n">
        <f aca="false">(EPCHrsIn!J254+MH)/LinhrsIn!J254</f>
        <v>0.997742026531188</v>
      </c>
      <c r="K253" s="70" t="n">
        <f aca="false">(EPCHrsIn!K254+MH)/LinhrsIn!K254</f>
        <v>0.964357767316745</v>
      </c>
      <c r="L253" s="70" t="n">
        <f aca="false">(EPCHrsIn!L254+MH)/LinhrsIn!L254</f>
        <v>1.00143952322904</v>
      </c>
      <c r="M253" s="70" t="n">
        <f aca="false">(EPCHrsIn!M254+MH)/LinhrsIn!M254</f>
        <v>1.00447052249232</v>
      </c>
      <c r="N253" s="70" t="n">
        <f aca="false">(EPCHrsIn!N254+MH)/LinhrsIn!N254</f>
        <v>1.00284206252538</v>
      </c>
      <c r="O253" s="70" t="n">
        <f aca="false">(EPCHrsIn!O254+MH)/LinhrsIn!O254</f>
        <v>1.00459162376513</v>
      </c>
      <c r="P253" s="70" t="n">
        <f aca="false">(EPCHrsIn!P254+MH)/LinhrsIn!P254</f>
        <v>0.978620411456232</v>
      </c>
      <c r="Q253" s="70" t="n">
        <f aca="false">(EPCHrsIn!Q254+MH)/LinhrsIn!Q254</f>
        <v>0.998250571928408</v>
      </c>
      <c r="R253" s="70" t="n">
        <f aca="false">(EPCHrsIn!R254+MH)/LinhrsIn!R254</f>
        <v>1.00149009089554</v>
      </c>
      <c r="S253" s="70" t="n">
        <f aca="false">(EPCHrsIn!S254+MH)/LinhrsIn!S254</f>
        <v>1.00269215237582</v>
      </c>
      <c r="T253" s="70" t="n">
        <f aca="false">(EPCHrsIn!T254+MH)/LinhrsIn!T254</f>
        <v>0.990732568402471</v>
      </c>
      <c r="U253" s="70" t="n">
        <f aca="false">(EPCHrsIn!U254+MH)/LinhrsIn!U254</f>
        <v>1.00027412280702</v>
      </c>
      <c r="V253" s="70" t="n">
        <f aca="false">(EPCHrsIn!V254+MH)/LinhrsIn!V254</f>
        <v>0.993160245672809</v>
      </c>
      <c r="W253" s="70" t="n">
        <v>0.958333333333333</v>
      </c>
      <c r="X253" s="70" t="n">
        <f aca="false">(EPCHrsIn!X254+MH)/LinhrsIn!X254</f>
        <v>0.986909581646424</v>
      </c>
      <c r="Y253" s="70" t="n">
        <f aca="false">IF(LinhrsIn!Y254&gt;4,(EPCHrsIn!Y254+MH)/LinhrsIn!Y254,0)</f>
        <v>1.00335289186924</v>
      </c>
      <c r="Z253" s="70" t="n">
        <f aca="false">IF(LinhrsIn!Z254&gt;4,(EPCHrsIn!Z254+MH)/LinhrsIn!Z254,0)</f>
        <v>0.963565474589944</v>
      </c>
      <c r="AA253" s="70" t="n">
        <f aca="false">IF(LinhrsIn!AA254&gt;4,(EPCHrsIn!AA254+MH)/LinhrsIn!AA254,0)</f>
        <v>0.955007052186178</v>
      </c>
      <c r="AB253" s="70" t="n">
        <f aca="false">IF(LinhrsIn!AB254&gt;4,(EPCHrsIn!AB254+MH)/LinhrsIn!AB254,0)</f>
        <v>0.965652467883705</v>
      </c>
      <c r="AC253" s="70" t="n">
        <f aca="false">IF(LinhrsIn!AC254&gt;4,(EPCHrsIn!AC254+MH)/LinhrsIn!AC254,0)</f>
        <v>0.983766233766234</v>
      </c>
      <c r="AD253" s="70" t="n">
        <f aca="false">IF(LinhrsIn!AD254&gt;4,(EPCHrsIn!AD254+MH)/LinhrsIn!AD254,0)</f>
        <v>0.937123947051745</v>
      </c>
      <c r="AE253" s="70" t="n">
        <f aca="false">IF(LinhrsIn!AE254&gt;4,(EPCHrsIn!AE254+MH)/LinhrsIn!AE254,0)</f>
        <v>0.934237497601101</v>
      </c>
      <c r="AF253" s="70"/>
      <c r="AG253" s="70"/>
      <c r="AH253" s="70"/>
      <c r="AI253" s="70"/>
      <c r="AJ253" s="70"/>
      <c r="AK253" s="70"/>
      <c r="AL253" s="70"/>
      <c r="AM253" s="70"/>
      <c r="AN253" s="70"/>
      <c r="AO253" s="70" t="n">
        <f aca="false">AVERAGE(Q253:AB253)</f>
        <v>0.984951712799241</v>
      </c>
      <c r="AP253" s="70" t="n">
        <f aca="false">AVERAGE(AC253:AN253)</f>
        <v>0.951709226139693</v>
      </c>
      <c r="AQ253" s="70" t="n">
        <f aca="false">AVERAGE(K253:M253)</f>
        <v>0.990089271012701</v>
      </c>
      <c r="AR253" s="70" t="n">
        <f aca="false">AVERAGE(N253:P253)</f>
        <v>0.99535136591558</v>
      </c>
      <c r="AS253" s="70" t="n">
        <f aca="false">AVERAGE(Q253:S253)</f>
        <v>1.00081093839993</v>
      </c>
      <c r="AT253" s="70" t="n">
        <f aca="false">AVERAGE(T253:V253)</f>
        <v>0.994722312294099</v>
      </c>
      <c r="AU253" s="70" t="n">
        <f aca="false">AVERAGE(W253:Y253)</f>
        <v>0.982865268949665</v>
      </c>
      <c r="AV253" s="70" t="n">
        <f aca="false">AVERAGE(Z253:AB253)</f>
        <v>0.961408331553276</v>
      </c>
      <c r="AW253" s="70" t="n">
        <f aca="false">AVERAGE(AC253:AE253)</f>
        <v>0.951709226139693</v>
      </c>
    </row>
    <row r="254" customFormat="false" ht="12.75" hidden="true" customHeight="false" outlineLevel="0" collapsed="false">
      <c r="A254" s="69" t="s">
        <v>12</v>
      </c>
      <c r="B254" s="69" t="n">
        <v>1</v>
      </c>
      <c r="C254" s="69" t="n">
        <v>245</v>
      </c>
      <c r="D254" s="70" t="n">
        <v>0.93582862440142</v>
      </c>
      <c r="E254" s="70" t="n">
        <v>0.949820788530466</v>
      </c>
      <c r="F254" s="70" t="n">
        <v>0.971264367816092</v>
      </c>
      <c r="G254" s="70" t="n">
        <v>0.794257122586909</v>
      </c>
      <c r="H254" s="70" t="n">
        <f aca="false">(EPCHrsIn!H255+MH)/LinhrsIn!H255</f>
        <v>0.615727002967359</v>
      </c>
      <c r="I254" s="70" t="n">
        <f aca="false">(EPCHrsIn!I255+MH)/LinhrsIn!I255</f>
        <v>0.999327776283947</v>
      </c>
      <c r="J254" s="70" t="n">
        <f aca="false">(EPCHrsIn!J255+MH)/LinhrsIn!J255</f>
        <v>0.993193499097097</v>
      </c>
      <c r="K254" s="70" t="n">
        <f aca="false">(EPCHrsIn!K255+MH)/LinhrsIn!K255</f>
        <v>1.00067249495629</v>
      </c>
      <c r="L254" s="70" t="n">
        <f aca="false">(EPCHrsIn!L255+MH)/LinhrsIn!L255</f>
        <v>0.995415449134199</v>
      </c>
      <c r="M254" s="70" t="n">
        <f aca="false">(EPCHrsIn!M255+MH)/LinhrsIn!M255</f>
        <v>0.974996507892164</v>
      </c>
      <c r="N254" s="70" t="n">
        <f aca="false">(EPCHrsIn!N255+MH)/LinhrsIn!N255</f>
        <v>1.00457850794506</v>
      </c>
      <c r="O254" s="70" t="n">
        <f aca="false">(EPCHrsIn!O255+MH)/LinhrsIn!O255</f>
        <v>0.975643702157272</v>
      </c>
      <c r="P254" s="70" t="n">
        <f aca="false">(EPCHrsIn!P255+MH)/LinhrsIn!P255</f>
        <v>0.940986691759645</v>
      </c>
      <c r="Q254" s="70" t="n">
        <f aca="false">(EPCHrsIn!Q255+MH)/LinhrsIn!Q255</f>
        <v>0.982649630127774</v>
      </c>
      <c r="R254" s="70" t="n">
        <f aca="false">(EPCHrsIn!R255+MH)/LinhrsIn!R255</f>
        <v>0.971224094229909</v>
      </c>
      <c r="S254" s="70" t="n">
        <f aca="false">(EPCHrsIn!S255+MH)/LinhrsIn!S255</f>
        <v>1.00174942807159</v>
      </c>
      <c r="T254" s="70" t="n">
        <f aca="false">(EPCHrsIn!T255+MH)/LinhrsIn!T255</f>
        <v>0.251406818934128</v>
      </c>
      <c r="U254" s="70" t="n">
        <f aca="false">(EPCHrsIn!U255+MH)/LinhrsIn!U255</f>
        <v>0.457007447528775</v>
      </c>
      <c r="V254" s="70" t="n">
        <f aca="false">(EPCHrsIn!V255+MH)/LinhrsIn!V255</f>
        <v>0.98705636743215</v>
      </c>
      <c r="W254" s="70" t="n">
        <v>0.968145161290323</v>
      </c>
      <c r="X254" s="70" t="n">
        <f aca="false">(EPCHrsIn!X255+MH)/LinhrsIn!X255</f>
        <v>0.939679547596607</v>
      </c>
      <c r="Y254" s="70" t="n">
        <f aca="false">IF(LinhrsIn!Y255&gt;4,(EPCHrsIn!Y255+MH)/LinhrsIn!Y255,0)</f>
        <v>0.920373727513596</v>
      </c>
      <c r="Z254" s="70" t="n">
        <f aca="false">IF(LinhrsIn!Z255&gt;4,(EPCHrsIn!Z255+MH)/LinhrsIn!Z255,0)</f>
        <v>0.902583423035522</v>
      </c>
      <c r="AA254" s="70" t="n">
        <f aca="false">IF(LinhrsIn!AA255&gt;4,(EPCHrsIn!AA255+MH)/LinhrsIn!AA255,0)</f>
        <v>1.00541666666667</v>
      </c>
      <c r="AB254" s="70" t="n">
        <f aca="false">IF(LinhrsIn!AB255&gt;4,(EPCHrsIn!AB255+MH)/LinhrsIn!AB255,0)</f>
        <v>0.99757999462221</v>
      </c>
      <c r="AC254" s="70" t="n">
        <f aca="false">IF(LinhrsIn!AC255&gt;4,(EPCHrsIn!AC255+MH)/LinhrsIn!AC255,0)</f>
        <v>1.00470430107527</v>
      </c>
      <c r="AD254" s="70" t="n">
        <f aca="false">IF(LinhrsIn!AD255&gt;4,(EPCHrsIn!AD255+MH)/LinhrsIn!AD255,0)</f>
        <v>0.992249217469072</v>
      </c>
      <c r="AE254" s="70" t="n">
        <f aca="false">IF(LinhrsIn!AE255&gt;4,(EPCHrsIn!AE255+MH)/LinhrsIn!AE255,0)</f>
        <v>0.964119348706505</v>
      </c>
      <c r="AF254" s="70"/>
      <c r="AG254" s="70"/>
      <c r="AH254" s="70"/>
      <c r="AI254" s="70"/>
      <c r="AJ254" s="70"/>
      <c r="AK254" s="70"/>
      <c r="AL254" s="70"/>
      <c r="AM254" s="70"/>
      <c r="AN254" s="70"/>
      <c r="AO254" s="70" t="n">
        <f aca="false">AVERAGE(Q254:AB254)</f>
        <v>0.865406025587438</v>
      </c>
      <c r="AP254" s="70" t="n">
        <f aca="false">AVERAGE(AC254:AN254)</f>
        <v>0.987024289083615</v>
      </c>
      <c r="AQ254" s="70" t="n">
        <f aca="false">AVERAGE(K254:M254)</f>
        <v>0.990361483994217</v>
      </c>
      <c r="AR254" s="70" t="n">
        <f aca="false">AVERAGE(N254:P254)</f>
        <v>0.973736300620658</v>
      </c>
      <c r="AS254" s="70" t="n">
        <f aca="false">AVERAGE(Q254:S254)</f>
        <v>0.985207717476425</v>
      </c>
      <c r="AT254" s="70" t="n">
        <f aca="false">AVERAGE(T254:V254)</f>
        <v>0.565156877965018</v>
      </c>
      <c r="AU254" s="70" t="n">
        <f aca="false">AVERAGE(W254:Y254)</f>
        <v>0.942732812133509</v>
      </c>
      <c r="AV254" s="70" t="n">
        <f aca="false">AVERAGE(Z254:AB254)</f>
        <v>0.9685266947748</v>
      </c>
      <c r="AW254" s="70" t="n">
        <f aca="false">AVERAGE(AC254:AE254)</f>
        <v>0.987024289083615</v>
      </c>
    </row>
    <row r="255" customFormat="false" ht="12.75" hidden="true" customHeight="false" outlineLevel="0" collapsed="false">
      <c r="A255" s="69" t="s">
        <v>12</v>
      </c>
      <c r="B255" s="69" t="n">
        <v>1</v>
      </c>
      <c r="C255" s="69" t="n">
        <v>246</v>
      </c>
      <c r="D255" s="70" t="n">
        <v>1.00471188422227</v>
      </c>
      <c r="E255" s="70" t="n">
        <v>0.962813620071685</v>
      </c>
      <c r="F255" s="70" t="n">
        <v>0.973180076628353</v>
      </c>
      <c r="G255" s="70" t="n">
        <v>0.783851735683258</v>
      </c>
      <c r="H255" s="70" t="n">
        <f aca="false">(EPCHrsIn!H256+MH)/LinhrsIn!H256</f>
        <v>0.454121306376361</v>
      </c>
      <c r="I255" s="70" t="n">
        <f aca="false">(EPCHrsIn!I256+MH)/LinhrsIn!I256</f>
        <v>0.977144393654208</v>
      </c>
      <c r="J255" s="70" t="n">
        <f aca="false">(EPCHrsIn!J256+MH)/LinhrsIn!J256</f>
        <v>1.00277777777778</v>
      </c>
      <c r="K255" s="70" t="n">
        <f aca="false">(EPCHrsIn!K256+MH)/LinhrsIn!K256</f>
        <v>1.0020202020202</v>
      </c>
      <c r="L255" s="70" t="n">
        <f aca="false">(EPCHrsIn!L256+MH)/LinhrsIn!L256</f>
        <v>1.00327674230146</v>
      </c>
      <c r="M255" s="70" t="n">
        <f aca="false">(EPCHrsIn!M256+MH)/LinhrsIn!M256</f>
        <v>1.00431815016019</v>
      </c>
      <c r="N255" s="70" t="n">
        <f aca="false">(EPCHrsIn!N256+MH)/LinhrsIn!N256</f>
        <v>1.00323188796122</v>
      </c>
      <c r="O255" s="70" t="n">
        <f aca="false">(EPCHrsIn!O256+MH)/LinhrsIn!O256</f>
        <v>1.00473142220985</v>
      </c>
      <c r="P255" s="70" t="n">
        <f aca="false">(EPCHrsIn!P256+MH)/LinhrsIn!P256</f>
        <v>0.943045644270903</v>
      </c>
      <c r="Q255" s="70" t="n">
        <f aca="false">(EPCHrsIn!Q256+MH)/LinhrsIn!Q256</f>
        <v>0.86687306501548</v>
      </c>
      <c r="R255" s="70" t="n">
        <f aca="false">(EPCHrsIn!R256+MH)/LinhrsIn!R256</f>
        <v>0.896078132153212</v>
      </c>
      <c r="S255" s="70" t="n">
        <f aca="false">(EPCHrsIn!S256+MH)/LinhrsIn!S256</f>
        <v>0.998107340813843</v>
      </c>
      <c r="T255" s="70" t="n">
        <f aca="false">(EPCHrsIn!T256+MH)/LinhrsIn!T256</f>
        <v>0.882361208713985</v>
      </c>
      <c r="U255" s="70" t="n">
        <f aca="false">(EPCHrsIn!U256+MH)/LinhrsIn!U256</f>
        <v>0.328828159809892</v>
      </c>
      <c r="V255" s="70" t="n">
        <f aca="false">(EPCHrsIn!V256+MH)/LinhrsIn!V256</f>
        <v>0.944018938866453</v>
      </c>
      <c r="W255" s="70" t="n">
        <v>0.983198924731183</v>
      </c>
      <c r="X255" s="70" t="n">
        <f aca="false">(EPCHrsIn!X256+MH)/LinhrsIn!X256</f>
        <v>0.984250908601427</v>
      </c>
      <c r="Y255" s="70" t="n">
        <f aca="false">IF(LinhrsIn!Y256&gt;4,(EPCHrsIn!Y256+MH)/LinhrsIn!Y256,0)</f>
        <v>0.898314528485862</v>
      </c>
      <c r="Z255" s="70" t="n">
        <f aca="false">IF(LinhrsIn!Z256&gt;4,(EPCHrsIn!Z256+MH)/LinhrsIn!Z256,0)</f>
        <v>0.992202204893789</v>
      </c>
      <c r="AA255" s="70" t="n">
        <f aca="false">IF(LinhrsIn!AA256&gt;4,(EPCHrsIn!AA256+MH)/LinhrsIn!AA256,0)</f>
        <v>0.973442714126808</v>
      </c>
      <c r="AB255" s="70" t="n">
        <f aca="false">IF(LinhrsIn!AB256&gt;4,(EPCHrsIn!AB256+MH)/LinhrsIn!AB256,0)</f>
        <v>0.840285252960172</v>
      </c>
      <c r="AC255" s="70" t="n">
        <f aca="false">IF(LinhrsIn!AC256&gt;4,(EPCHrsIn!AC256+MH)/LinhrsIn!AC256,0)</f>
        <v>1.00255376344086</v>
      </c>
      <c r="AD255" s="70" t="n">
        <f aca="false">IF(LinhrsIn!AD256&gt;4,(EPCHrsIn!AD256+MH)/LinhrsIn!AD256,0)</f>
        <v>0.95755848830234</v>
      </c>
      <c r="AE255" s="70" t="n">
        <f aca="false">IF(LinhrsIn!AE256&gt;4,(EPCHrsIn!AE256+MH)/LinhrsIn!AE256,0)</f>
        <v>0.957053100287849</v>
      </c>
      <c r="AF255" s="70"/>
      <c r="AG255" s="70"/>
      <c r="AH255" s="70"/>
      <c r="AI255" s="70"/>
      <c r="AJ255" s="70"/>
      <c r="AK255" s="70"/>
      <c r="AL255" s="70"/>
      <c r="AM255" s="70"/>
      <c r="AN255" s="70"/>
      <c r="AO255" s="70" t="n">
        <f aca="false">AVERAGE(Q255:AB255)</f>
        <v>0.882330114931009</v>
      </c>
      <c r="AP255" s="70" t="n">
        <f aca="false">AVERAGE(AC255:AN255)</f>
        <v>0.972388450677016</v>
      </c>
      <c r="AQ255" s="70" t="n">
        <f aca="false">AVERAGE(K255:M255)</f>
        <v>1.00320503149395</v>
      </c>
      <c r="AR255" s="70" t="n">
        <f aca="false">AVERAGE(N255:P255)</f>
        <v>0.983669651480658</v>
      </c>
      <c r="AS255" s="70" t="n">
        <f aca="false">AVERAGE(Q255:S255)</f>
        <v>0.920352845994179</v>
      </c>
      <c r="AT255" s="70" t="n">
        <f aca="false">AVERAGE(T255:V255)</f>
        <v>0.71840276913011</v>
      </c>
      <c r="AU255" s="70" t="n">
        <f aca="false">AVERAGE(W255:Y255)</f>
        <v>0.955254787272824</v>
      </c>
      <c r="AV255" s="70" t="n">
        <f aca="false">AVERAGE(Z255:AB255)</f>
        <v>0.935310057326923</v>
      </c>
      <c r="AW255" s="70" t="n">
        <f aca="false">AVERAGE(AC255:AE255)</f>
        <v>0.972388450677016</v>
      </c>
    </row>
    <row r="256" customFormat="false" ht="12.75" hidden="true" customHeight="false" outlineLevel="0" collapsed="false">
      <c r="A256" s="69" t="s">
        <v>12</v>
      </c>
      <c r="B256" s="69" t="n">
        <v>1</v>
      </c>
      <c r="C256" s="69" t="n">
        <v>247</v>
      </c>
      <c r="D256" s="70" t="n">
        <v>0.904191687480441</v>
      </c>
      <c r="E256" s="70" t="n">
        <v>0.924283154121864</v>
      </c>
      <c r="F256" s="70" t="n">
        <v>0.916187739463602</v>
      </c>
      <c r="G256" s="70" t="n">
        <v>0.829257060353733</v>
      </c>
      <c r="H256" s="70" t="n">
        <f aca="false">(EPCHrsIn!H257+MH)/LinhrsIn!H257</f>
        <v>0.784313725490196</v>
      </c>
      <c r="I256" s="70" t="n">
        <f aca="false">(EPCHrsIn!I257+MH)/LinhrsIn!I257</f>
        <v>0.840296866410115</v>
      </c>
      <c r="J256" s="70" t="n">
        <f aca="false">(EPCHrsIn!J257+MH)/LinhrsIn!J257</f>
        <v>0.83077352694778</v>
      </c>
      <c r="K256" s="70" t="n">
        <f aca="false">(EPCHrsIn!K257+MH)/LinhrsIn!K257</f>
        <v>0.907868190988568</v>
      </c>
      <c r="L256" s="70" t="n">
        <f aca="false">(EPCHrsIn!L257+MH)/LinhrsIn!L257</f>
        <v>1.00158560760353</v>
      </c>
      <c r="M256" s="70" t="n">
        <f aca="false">(EPCHrsIn!M257+MH)/LinhrsIn!M257</f>
        <v>1.0032499646743</v>
      </c>
      <c r="N256" s="70" t="n">
        <f aca="false">(EPCHrsIn!N257+MH)/LinhrsIn!N257</f>
        <v>0.985208305061745</v>
      </c>
      <c r="O256" s="70" t="n">
        <f aca="false">(EPCHrsIn!O257+MH)/LinhrsIn!O257</f>
        <v>0.899095337508699</v>
      </c>
      <c r="P256" s="70" t="n">
        <f aca="false">(EPCHrsIn!P257+MH)/LinhrsIn!P257</f>
        <v>1.00201748486886</v>
      </c>
      <c r="Q256" s="70" t="n">
        <f aca="false">(EPCHrsIn!Q257+MH)/LinhrsIn!Q257</f>
        <v>0.991073843657019</v>
      </c>
      <c r="R256" s="70" t="n">
        <f aca="false">(EPCHrsIn!R257+MH)/LinhrsIn!R257</f>
        <v>0.982874162323157</v>
      </c>
      <c r="S256" s="70" t="n">
        <f aca="false">(EPCHrsIn!S257+MH)/LinhrsIn!S257</f>
        <v>0.957533687219273</v>
      </c>
      <c r="T256" s="70" t="n">
        <f aca="false">(EPCHrsIn!T257+MH)/LinhrsIn!T257</f>
        <v>0.932639491182423</v>
      </c>
      <c r="U256" s="70" t="n">
        <f aca="false">(EPCHrsIn!U257+MH)/LinhrsIn!U257</f>
        <v>0.99028208935079</v>
      </c>
      <c r="V256" s="70" t="n">
        <f aca="false">(EPCHrsIn!V257+MH)/LinhrsIn!V257</f>
        <v>0.995123310575449</v>
      </c>
      <c r="W256" s="70" t="n">
        <v>0.930779569892473</v>
      </c>
      <c r="X256" s="70" t="n">
        <f aca="false">(EPCHrsIn!X257+MH)/LinhrsIn!X257</f>
        <v>1.0030959752322</v>
      </c>
      <c r="Y256" s="70" t="n">
        <f aca="false">IF(LinhrsIn!Y257&gt;4,(EPCHrsIn!Y257+MH)/LinhrsIn!Y257,0)</f>
        <v>1.00389863547758</v>
      </c>
      <c r="Z256" s="70" t="n">
        <f aca="false">IF(LinhrsIn!Z257&gt;4,(EPCHrsIn!Z257+MH)/LinhrsIn!Z257,0)</f>
        <v>0.997983328851842</v>
      </c>
      <c r="AA256" s="70" t="n">
        <f aca="false">IF(LinhrsIn!AA257&gt;4,(EPCHrsIn!AA257+MH)/LinhrsIn!AA257,0)</f>
        <v>0.988515901060071</v>
      </c>
      <c r="AB256" s="70" t="n">
        <f aca="false">IF(LinhrsIn!AB257&gt;4,(EPCHrsIn!AB257+MH)/LinhrsIn!AB257,0)</f>
        <v>0.997983328851842</v>
      </c>
      <c r="AC256" s="70" t="n">
        <f aca="false">IF(LinhrsIn!AC257&gt;4,(EPCHrsIn!AC257+MH)/LinhrsIn!AC257,0)</f>
        <v>1.00537634408602</v>
      </c>
      <c r="AD256" s="70" t="n">
        <f aca="false">IF(LinhrsIn!AD257&gt;4,(EPCHrsIn!AD257+MH)/LinhrsIn!AD257,0)</f>
        <v>0.986885245901639</v>
      </c>
      <c r="AE256" s="70" t="n">
        <f aca="false">IF(LinhrsIn!AE257&gt;4,(EPCHrsIn!AE257+MH)/LinhrsIn!AE257,0)</f>
        <v>0.674323656409719</v>
      </c>
      <c r="AF256" s="70"/>
      <c r="AG256" s="70"/>
      <c r="AH256" s="70"/>
      <c r="AI256" s="70"/>
      <c r="AJ256" s="70"/>
      <c r="AK256" s="70"/>
      <c r="AL256" s="70"/>
      <c r="AM256" s="70"/>
      <c r="AN256" s="70"/>
      <c r="AO256" s="70" t="n">
        <f aca="false">AVERAGE(Q256:AB256)</f>
        <v>0.98098194363951</v>
      </c>
      <c r="AP256" s="70" t="n">
        <f aca="false">AVERAGE(AC256:AN256)</f>
        <v>0.888861748799127</v>
      </c>
      <c r="AQ256" s="70" t="n">
        <f aca="false">AVERAGE(K256:M256)</f>
        <v>0.970901254422132</v>
      </c>
      <c r="AR256" s="70" t="n">
        <f aca="false">AVERAGE(N256:P256)</f>
        <v>0.962107042479769</v>
      </c>
      <c r="AS256" s="70" t="n">
        <f aca="false">AVERAGE(Q256:S256)</f>
        <v>0.977160564399817</v>
      </c>
      <c r="AT256" s="70" t="n">
        <f aca="false">AVERAGE(T256:V256)</f>
        <v>0.972681630369554</v>
      </c>
      <c r="AU256" s="70" t="n">
        <f aca="false">AVERAGE(W256:Y256)</f>
        <v>0.979258060200751</v>
      </c>
      <c r="AV256" s="70" t="n">
        <f aca="false">AVERAGE(Z256:AB256)</f>
        <v>0.994827519587918</v>
      </c>
      <c r="AW256" s="70" t="n">
        <f aca="false">AVERAGE(AC256:AE256)</f>
        <v>0.888861748799127</v>
      </c>
    </row>
    <row r="257" customFormat="false" ht="12.75" hidden="true" customHeight="false" outlineLevel="0" collapsed="false">
      <c r="A257" s="69" t="s">
        <v>12</v>
      </c>
      <c r="B257" s="69" t="n">
        <v>1</v>
      </c>
      <c r="C257" s="69" t="n">
        <v>248</v>
      </c>
      <c r="D257" s="70" t="n">
        <v>0.981825589428374</v>
      </c>
      <c r="E257" s="70" t="n">
        <v>0.989247311827957</v>
      </c>
      <c r="F257" s="70" t="n">
        <v>0.961685823754789</v>
      </c>
      <c r="G257" s="70" t="n">
        <v>0.786689568475163</v>
      </c>
      <c r="H257" s="70" t="n">
        <f aca="false">(EPCHrsIn!H258+MH)/LinhrsIn!H258</f>
        <v>1.00140845070423</v>
      </c>
      <c r="I257" s="70" t="n">
        <f aca="false">(EPCHrsIn!I258+MH)/LinhrsIn!I258</f>
        <v>0.90722065348931</v>
      </c>
      <c r="J257" s="70" t="n">
        <f aca="false">(EPCHrsIn!J258+MH)/LinhrsIn!J258</f>
        <v>0.995827538247566</v>
      </c>
      <c r="K257" s="70" t="n">
        <f aca="false">(EPCHrsIn!K258+MH)/LinhrsIn!K258</f>
        <v>0.955071294054345</v>
      </c>
      <c r="L257" s="70" t="n">
        <f aca="false">(EPCHrsIn!L258+MH)/LinhrsIn!L258</f>
        <v>0.946367895234238</v>
      </c>
      <c r="M257" s="70" t="n">
        <f aca="false">(EPCHrsIn!M258+MH)/LinhrsIn!M258</f>
        <v>0.97907949790795</v>
      </c>
      <c r="N257" s="70" t="n">
        <f aca="false">(EPCHrsIn!N258+MH)/LinhrsIn!N258</f>
        <v>0.987420532936562</v>
      </c>
      <c r="O257" s="70" t="n">
        <f aca="false">(EPCHrsIn!O258+MH)/LinhrsIn!O258</f>
        <v>0.958942240779402</v>
      </c>
      <c r="P257" s="70" t="n">
        <f aca="false">(EPCHrsIn!P258+MH)/LinhrsIn!P258</f>
        <v>0.949549307143818</v>
      </c>
      <c r="Q257" s="70" t="n">
        <f aca="false">(EPCHrsIn!Q258+MH)/LinhrsIn!Q258</f>
        <v>0.99757999462221</v>
      </c>
      <c r="R257" s="70" t="n">
        <f aca="false">(EPCHrsIn!R258+MH)/LinhrsIn!R258</f>
        <v>0.995080500894454</v>
      </c>
      <c r="S257" s="70" t="n">
        <f aca="false">(EPCHrsIn!S258+MH)/LinhrsIn!S258</f>
        <v>0.998385577828602</v>
      </c>
      <c r="T257" s="70" t="n">
        <f aca="false">(EPCHrsIn!T258+MH)/LinhrsIn!T258</f>
        <v>0.962466862006418</v>
      </c>
      <c r="U257" s="70" t="n">
        <f aca="false">(EPCHrsIn!U258+MH)/LinhrsIn!U258</f>
        <v>0.991374663072776</v>
      </c>
      <c r="V257" s="70" t="n">
        <f aca="false">(EPCHrsIn!V258+MH)/LinhrsIn!V258</f>
        <v>0.970686767169179</v>
      </c>
      <c r="W257" s="70" t="n">
        <v>0.971370967741936</v>
      </c>
      <c r="X257" s="70" t="n">
        <f aca="false">(EPCHrsIn!X258+MH)/LinhrsIn!X258</f>
        <v>0.959213891506259</v>
      </c>
      <c r="Y257" s="70" t="n">
        <f aca="false">IF(LinhrsIn!Y258&gt;4,(EPCHrsIn!Y258+MH)/LinhrsIn!Y258,0)</f>
        <v>0.994848948907142</v>
      </c>
      <c r="Z257" s="70" t="n">
        <f aca="false">IF(LinhrsIn!Z258&gt;4,(EPCHrsIn!Z258+MH)/LinhrsIn!Z258,0)</f>
        <v>0.995428878730842</v>
      </c>
      <c r="AA257" s="70" t="n">
        <f aca="false">IF(LinhrsIn!AA258&gt;4,(EPCHrsIn!AA258+MH)/LinhrsIn!AA258,0)</f>
        <v>1.00527777777778</v>
      </c>
      <c r="AB257" s="70" t="n">
        <f aca="false">IF(LinhrsIn!AB258&gt;4,(EPCHrsIn!AB258+MH)/LinhrsIn!AB258,0)</f>
        <v>0.982387738639419</v>
      </c>
      <c r="AC257" s="70" t="n">
        <f aca="false">IF(LinhrsIn!AC258&gt;4,(EPCHrsIn!AC258+MH)/LinhrsIn!AC258,0)</f>
        <v>1.00537634408602</v>
      </c>
      <c r="AD257" s="70" t="n">
        <f aca="false">IF(LinhrsIn!AD258&gt;4,(EPCHrsIn!AD258+MH)/LinhrsIn!AD258,0)</f>
        <v>0.987924865831843</v>
      </c>
      <c r="AE257" s="70" t="n">
        <f aca="false">IF(LinhrsIn!AE258&gt;4,(EPCHrsIn!AE258+MH)/LinhrsIn!AE258,0)</f>
        <v>0.963680827281575</v>
      </c>
      <c r="AF257" s="70"/>
      <c r="AG257" s="70"/>
      <c r="AH257" s="70"/>
      <c r="AI257" s="70"/>
      <c r="AJ257" s="70"/>
      <c r="AK257" s="70"/>
      <c r="AL257" s="70"/>
      <c r="AM257" s="70"/>
      <c r="AN257" s="70"/>
      <c r="AO257" s="70" t="n">
        <f aca="false">AVERAGE(Q257:AB257)</f>
        <v>0.985341880741418</v>
      </c>
      <c r="AP257" s="70" t="n">
        <f aca="false">AVERAGE(AC257:AN257)</f>
        <v>0.98566067906648</v>
      </c>
      <c r="AQ257" s="70" t="n">
        <f aca="false">AVERAGE(K257:M257)</f>
        <v>0.960172895732178</v>
      </c>
      <c r="AR257" s="70" t="n">
        <f aca="false">AVERAGE(N257:P257)</f>
        <v>0.96530402695326</v>
      </c>
      <c r="AS257" s="70" t="n">
        <f aca="false">AVERAGE(Q257:S257)</f>
        <v>0.997015357781756</v>
      </c>
      <c r="AT257" s="70" t="n">
        <f aca="false">AVERAGE(T257:V257)</f>
        <v>0.974842764082791</v>
      </c>
      <c r="AU257" s="70" t="n">
        <f aca="false">AVERAGE(W257:Y257)</f>
        <v>0.975144602718446</v>
      </c>
      <c r="AV257" s="70" t="n">
        <f aca="false">AVERAGE(Z257:AB257)</f>
        <v>0.99436479838268</v>
      </c>
      <c r="AW257" s="70" t="n">
        <f aca="false">AVERAGE(AC257:AE257)</f>
        <v>0.98566067906648</v>
      </c>
    </row>
    <row r="258" customFormat="false" ht="12.75" hidden="true" customHeight="false" outlineLevel="0" collapsed="false">
      <c r="A258" s="69" t="s">
        <v>12</v>
      </c>
      <c r="B258" s="69" t="n">
        <v>1</v>
      </c>
      <c r="C258" s="69" t="n">
        <v>249</v>
      </c>
      <c r="D258" s="70" t="n">
        <v>0.965670557809151</v>
      </c>
      <c r="E258" s="70" t="n">
        <v>0.886872759856631</v>
      </c>
      <c r="F258" s="70" t="n">
        <v>0.993534482758621</v>
      </c>
      <c r="G258" s="70" t="n">
        <v>0.680034352712744</v>
      </c>
      <c r="H258" s="70" t="n">
        <f aca="false">(EPCHrsIn!H259+MH)/LinhrsIn!H259</f>
        <v>0.617866004962779</v>
      </c>
      <c r="I258" s="70" t="n">
        <f aca="false">(EPCHrsIn!I259+MH)/LinhrsIn!I259</f>
        <v>0.971766603925787</v>
      </c>
      <c r="J258" s="70" t="n">
        <f aca="false">(EPCHrsIn!J259+MH)/LinhrsIn!J259</f>
        <v>0.995833333333333</v>
      </c>
      <c r="K258" s="70" t="n">
        <f aca="false">(EPCHrsIn!K259+MH)/LinhrsIn!K259</f>
        <v>0.958977807666443</v>
      </c>
      <c r="L258" s="70" t="n">
        <f aca="false">(EPCHrsIn!L259+MH)/LinhrsIn!L259</f>
        <v>0.972369615124916</v>
      </c>
      <c r="M258" s="70" t="n">
        <f aca="false">(EPCHrsIn!M259+MH)/LinhrsIn!M259</f>
        <v>0.993736951983299</v>
      </c>
      <c r="N258" s="70" t="n">
        <f aca="false">(EPCHrsIn!N259+MH)/LinhrsIn!N259</f>
        <v>0.995951417004049</v>
      </c>
      <c r="O258" s="70" t="n">
        <f aca="false">(EPCHrsIn!O259+MH)/LinhrsIn!O259</f>
        <v>0.922627330921236</v>
      </c>
      <c r="P258" s="70" t="n">
        <f aca="false">(EPCHrsIn!P259+MH)/LinhrsIn!P259</f>
        <v>0.871263129544842</v>
      </c>
      <c r="Q258" s="70" t="n">
        <f aca="false">(EPCHrsIn!Q259+MH)/LinhrsIn!Q259</f>
        <v>1.00228586795751</v>
      </c>
      <c r="R258" s="70" t="n">
        <f aca="false">(EPCHrsIn!R259+MH)/LinhrsIn!R259</f>
        <v>0.966905187835421</v>
      </c>
      <c r="S258" s="70" t="n">
        <f aca="false">(EPCHrsIn!S259+MH)/LinhrsIn!S259</f>
        <v>0.121146856912101</v>
      </c>
      <c r="T258" s="70" t="n">
        <f aca="false">(EPCHrsIn!T259+MH)/LinhrsIn!T259</f>
        <v>0.00559518813820115</v>
      </c>
      <c r="U258" s="70" t="n">
        <f aca="false">(EPCHrsIn!U259+MH)/LinhrsIn!U259</f>
        <v>0.620508679854663</v>
      </c>
      <c r="V258" s="70" t="n">
        <f aca="false">(EPCHrsIn!V259+MH)/LinhrsIn!V259</f>
        <v>0.959933222036728</v>
      </c>
      <c r="W258" s="70" t="n">
        <v>0.943951612903226</v>
      </c>
      <c r="X258" s="70" t="n">
        <f aca="false">(EPCHrsIn!X259+MH)/LinhrsIn!X259</f>
        <v>0.969444070534392</v>
      </c>
      <c r="Y258" s="70" t="n">
        <f aca="false">IF(LinhrsIn!Y259&gt;4,(EPCHrsIn!Y259+MH)/LinhrsIn!Y259,0)</f>
        <v>0.972991786161771</v>
      </c>
      <c r="Z258" s="70" t="n">
        <f aca="false">IF(LinhrsIn!Z259&gt;4,(EPCHrsIn!Z259+MH)/LinhrsIn!Z259,0)</f>
        <v>0.98343227944222</v>
      </c>
      <c r="AA258" s="70" t="n">
        <f aca="false">IF(LinhrsIn!AA259&gt;4,(EPCHrsIn!AA259+MH)/LinhrsIn!AA259,0)</f>
        <v>1.00555555555556</v>
      </c>
      <c r="AB258" s="70" t="n">
        <f aca="false">IF(LinhrsIn!AB259&gt;4,(EPCHrsIn!AB259+MH)/LinhrsIn!AB259,0)</f>
        <v>0.989237185524015</v>
      </c>
      <c r="AC258" s="70" t="n">
        <f aca="false">IF(LinhrsIn!AC259&gt;4,(EPCHrsIn!AC259+MH)/LinhrsIn!AC259,0)</f>
        <v>1.00510752688172</v>
      </c>
      <c r="AD258" s="70" t="n">
        <f aca="false">IF(LinhrsIn!AD259&gt;4,(EPCHrsIn!AD259+MH)/LinhrsIn!AD259,0)</f>
        <v>0.993747208575257</v>
      </c>
      <c r="AE258" s="70" t="n">
        <f aca="false">IF(LinhrsIn!AE259&gt;4,(EPCHrsIn!AE259+MH)/LinhrsIn!AE259,0)</f>
        <v>0.965789594755567</v>
      </c>
      <c r="AF258" s="70"/>
      <c r="AG258" s="70"/>
      <c r="AH258" s="70"/>
      <c r="AI258" s="70"/>
      <c r="AJ258" s="70"/>
      <c r="AK258" s="70"/>
      <c r="AL258" s="70"/>
      <c r="AM258" s="70"/>
      <c r="AN258" s="70"/>
      <c r="AO258" s="70" t="n">
        <f aca="false">AVERAGE(Q258:AB258)</f>
        <v>0.795082291071317</v>
      </c>
      <c r="AP258" s="70" t="n">
        <f aca="false">AVERAGE(AC258:AN258)</f>
        <v>0.988214776737515</v>
      </c>
      <c r="AQ258" s="70" t="n">
        <f aca="false">AVERAGE(K258:M258)</f>
        <v>0.975028124924886</v>
      </c>
      <c r="AR258" s="70" t="n">
        <f aca="false">AVERAGE(N258:P258)</f>
        <v>0.929947292490042</v>
      </c>
      <c r="AS258" s="70" t="n">
        <f aca="false">AVERAGE(Q258:S258)</f>
        <v>0.69677930423501</v>
      </c>
      <c r="AT258" s="70" t="n">
        <f aca="false">AVERAGE(T258:V258)</f>
        <v>0.528679030009864</v>
      </c>
      <c r="AU258" s="70" t="n">
        <f aca="false">AVERAGE(W258:Y258)</f>
        <v>0.96212915653313</v>
      </c>
      <c r="AV258" s="70" t="n">
        <f aca="false">AVERAGE(Z258:AB258)</f>
        <v>0.992741673507263</v>
      </c>
      <c r="AW258" s="70" t="n">
        <f aca="false">AVERAGE(AC258:AE258)</f>
        <v>0.988214776737515</v>
      </c>
    </row>
    <row r="259" customFormat="false" ht="12.75" hidden="true" customHeight="false" outlineLevel="0" collapsed="false">
      <c r="A259" s="69" t="s">
        <v>12</v>
      </c>
      <c r="B259" s="69" t="n">
        <v>1</v>
      </c>
      <c r="C259" s="69" t="n">
        <v>250</v>
      </c>
      <c r="D259" s="70" t="n">
        <v>0.842712817151731</v>
      </c>
      <c r="E259" s="70" t="n">
        <v>0.842517921146954</v>
      </c>
      <c r="F259" s="70" t="n">
        <v>0.958333333333333</v>
      </c>
      <c r="G259" s="70" t="n">
        <v>0.791419289795004</v>
      </c>
      <c r="H259" s="70" t="n">
        <f aca="false">(EPCHrsIn!H260+MH)/LinhrsIn!H260</f>
        <v>0.980281690140845</v>
      </c>
      <c r="I259" s="70" t="n">
        <f aca="false">(EPCHrsIn!I260+MH)/LinhrsIn!I260</f>
        <v>0.97457969065232</v>
      </c>
      <c r="J259" s="70" t="n">
        <f aca="false">(EPCHrsIn!J260+MH)/LinhrsIn!J260</f>
        <v>0.936891854323047</v>
      </c>
      <c r="K259" s="70" t="n">
        <f aca="false">(EPCHrsIn!K260+MH)/LinhrsIn!K260</f>
        <v>1.00201748486886</v>
      </c>
      <c r="L259" s="70" t="n">
        <f aca="false">(EPCHrsIn!L260+MH)/LinhrsIn!L260</f>
        <v>1.00113682501015</v>
      </c>
      <c r="M259" s="70" t="n">
        <f aca="false">(EPCHrsIn!M260+MH)/LinhrsIn!M260</f>
        <v>0.998463901689708</v>
      </c>
      <c r="N259" s="70" t="n">
        <f aca="false">(EPCHrsIn!N260+MH)/LinhrsIn!N260</f>
        <v>0.978539613982994</v>
      </c>
      <c r="O259" s="70" t="n">
        <f aca="false">(EPCHrsIn!O260+MH)/LinhrsIn!O260</f>
        <v>1.00337391814581</v>
      </c>
      <c r="P259" s="70" t="n">
        <f aca="false">(EPCHrsIn!P260+MH)/LinhrsIn!P260</f>
        <v>0.985481919612851</v>
      </c>
      <c r="Q259" s="70" t="n">
        <f aca="false">(EPCHrsIn!Q260+MH)/LinhrsIn!Q260</f>
        <v>1.00228586795751</v>
      </c>
      <c r="R259" s="70" t="n">
        <f aca="false">(EPCHrsIn!R260+MH)/LinhrsIn!R260</f>
        <v>0.992084826762246</v>
      </c>
      <c r="S259" s="70" t="n">
        <f aca="false">(EPCHrsIn!S260+MH)/LinhrsIn!S260</f>
        <v>0.902389631429729</v>
      </c>
      <c r="T259" s="70" t="n">
        <f aca="false">(EPCHrsIn!T260+MH)/LinhrsIn!T260</f>
        <v>0.914609929078014</v>
      </c>
      <c r="U259" s="70" t="n">
        <f aca="false">(EPCHrsIn!U260+MH)/LinhrsIn!U260</f>
        <v>0.958675424192666</v>
      </c>
      <c r="V259" s="70" t="n">
        <f aca="false">(EPCHrsIn!V260+MH)/LinhrsIn!V260</f>
        <v>0.997535517541316</v>
      </c>
      <c r="W259" s="70" t="n">
        <v>0.976747311827957</v>
      </c>
      <c r="X259" s="70" t="n">
        <f aca="false">(EPCHrsIn!X260+MH)/LinhrsIn!X260</f>
        <v>0.991788935253735</v>
      </c>
      <c r="Y259" s="70" t="n">
        <f aca="false">IF(LinhrsIn!Y260&gt;4,(EPCHrsIn!Y260+MH)/LinhrsIn!Y260,0)</f>
        <v>0.987973709970634</v>
      </c>
      <c r="Z259" s="70" t="n">
        <f aca="false">IF(LinhrsIn!Z260&gt;4,(EPCHrsIn!Z260+MH)/LinhrsIn!Z260,0)</f>
        <v>0.980161943319838</v>
      </c>
      <c r="AA259" s="70" t="n">
        <f aca="false">IF(LinhrsIn!AA260&gt;4,(EPCHrsIn!AA260+MH)/LinhrsIn!AA260,0)</f>
        <v>0.985412614615171</v>
      </c>
      <c r="AB259" s="70" t="n">
        <f aca="false">IF(LinhrsIn!AB260&gt;4,(EPCHrsIn!AB260+MH)/LinhrsIn!AB260,0)</f>
        <v>0.957346609257266</v>
      </c>
      <c r="AC259" s="70" t="n">
        <f aca="false">IF(LinhrsIn!AC260&gt;4,(EPCHrsIn!AC260+MH)/LinhrsIn!AC260,0)</f>
        <v>0.998790159967738</v>
      </c>
      <c r="AD259" s="70" t="n">
        <f aca="false">IF(LinhrsIn!AD260&gt;4,(EPCHrsIn!AD260+MH)/LinhrsIn!AD260,0)</f>
        <v>0.985020970641103</v>
      </c>
      <c r="AE259" s="70" t="n">
        <f aca="false">IF(LinhrsIn!AE260&gt;4,(EPCHrsIn!AE260+MH)/LinhrsIn!AE260,0)</f>
        <v>0.918889569949662</v>
      </c>
      <c r="AF259" s="70"/>
      <c r="AG259" s="70"/>
      <c r="AH259" s="70"/>
      <c r="AI259" s="70"/>
      <c r="AJ259" s="70"/>
      <c r="AK259" s="70"/>
      <c r="AL259" s="70"/>
      <c r="AM259" s="70"/>
      <c r="AN259" s="70"/>
      <c r="AO259" s="70" t="n">
        <f aca="false">AVERAGE(Q259:AB259)</f>
        <v>0.970584360100507</v>
      </c>
      <c r="AP259" s="70" t="n">
        <f aca="false">AVERAGE(AC259:AN259)</f>
        <v>0.967566900186167</v>
      </c>
      <c r="AQ259" s="70" t="n">
        <f aca="false">AVERAGE(K259:M259)</f>
        <v>1.00053940385624</v>
      </c>
      <c r="AR259" s="70" t="n">
        <f aca="false">AVERAGE(N259:P259)</f>
        <v>0.989131817247219</v>
      </c>
      <c r="AS259" s="70" t="n">
        <f aca="false">AVERAGE(Q259:S259)</f>
        <v>0.965586775383161</v>
      </c>
      <c r="AT259" s="70" t="n">
        <f aca="false">AVERAGE(T259:V259)</f>
        <v>0.956940290270665</v>
      </c>
      <c r="AU259" s="70" t="n">
        <f aca="false">AVERAGE(W259:Y259)</f>
        <v>0.985503319017442</v>
      </c>
      <c r="AV259" s="70" t="n">
        <f aca="false">AVERAGE(Z259:AB259)</f>
        <v>0.974307055730758</v>
      </c>
      <c r="AW259" s="70" t="n">
        <f aca="false">AVERAGE(AC259:AE259)</f>
        <v>0.967566900186167</v>
      </c>
    </row>
    <row r="260" customFormat="false" ht="12.75" hidden="true" customHeight="false" outlineLevel="0" collapsed="false">
      <c r="A260" s="69" t="s">
        <v>12</v>
      </c>
      <c r="B260" s="69" t="n">
        <v>1</v>
      </c>
      <c r="C260" s="69" t="n">
        <v>251</v>
      </c>
      <c r="D260" s="70" t="n">
        <v>0.808832125839194</v>
      </c>
      <c r="E260" s="70" t="n">
        <v>0.941308243727599</v>
      </c>
      <c r="F260" s="70" t="n">
        <v>0.970545977011494</v>
      </c>
      <c r="G260" s="70" t="n">
        <v>0.836588128399487</v>
      </c>
      <c r="H260" s="70" t="n">
        <f aca="false">(EPCHrsIn!H261+MH)/LinhrsIn!H261</f>
        <v>0.991537376586742</v>
      </c>
      <c r="I260" s="70" t="n">
        <f aca="false">(EPCHrsIn!I261+MH)/LinhrsIn!I261</f>
        <v>0.96679661244791</v>
      </c>
      <c r="J260" s="70" t="n">
        <f aca="false">(EPCHrsIn!J261+MH)/LinhrsIn!J261</f>
        <v>0.8765106264759</v>
      </c>
      <c r="K260" s="70" t="n">
        <f aca="false">(EPCHrsIn!K261+MH)/LinhrsIn!K261</f>
        <v>0.987355394135055</v>
      </c>
      <c r="L260" s="70" t="n">
        <f aca="false">(EPCHrsIn!L261+MH)/LinhrsIn!L261</f>
        <v>1.00027234674588</v>
      </c>
      <c r="M260" s="70" t="n">
        <f aca="false">(EPCHrsIn!M261+MH)/LinhrsIn!M261</f>
        <v>1.00431815016019</v>
      </c>
      <c r="N260" s="70" t="n">
        <f aca="false">(EPCHrsIn!N261+MH)/LinhrsIn!N261</f>
        <v>1.00148468079363</v>
      </c>
      <c r="O260" s="70" t="n">
        <f aca="false">(EPCHrsIn!O261+MH)/LinhrsIn!O261</f>
        <v>0.936324369513724</v>
      </c>
      <c r="P260" s="70" t="n">
        <f aca="false">(EPCHrsIn!P261+MH)/LinhrsIn!P261</f>
        <v>0.733028632880764</v>
      </c>
      <c r="Q260" s="70" t="n">
        <f aca="false">(EPCHrsIn!Q261+MH)/LinhrsIn!Q261</f>
        <v>0.927180471749863</v>
      </c>
      <c r="R260" s="70" t="n">
        <f aca="false">(EPCHrsIn!R261+MH)/LinhrsIn!R261</f>
        <v>0.768081291093843</v>
      </c>
      <c r="S260" s="70" t="n">
        <f aca="false">(EPCHrsIn!S261+MH)/LinhrsIn!S261</f>
        <v>0.782456612404144</v>
      </c>
      <c r="T260" s="70" t="n">
        <f aca="false">(EPCHrsIn!T261+MH)/LinhrsIn!T261</f>
        <v>0.965729472653518</v>
      </c>
      <c r="U260" s="70" t="n">
        <f aca="false">(EPCHrsIn!U261+MH)/LinhrsIn!U261</f>
        <v>0.985603543743079</v>
      </c>
      <c r="V260" s="70" t="n">
        <f aca="false">(EPCHrsIn!V261+MH)/LinhrsIn!V261</f>
        <v>0.992177678446711</v>
      </c>
      <c r="W260" s="70" t="n">
        <v>0.990860215053764</v>
      </c>
      <c r="X260" s="70" t="n">
        <f aca="false">(EPCHrsIn!X261+MH)/LinhrsIn!X261</f>
        <v>0.974683544303797</v>
      </c>
      <c r="Y260" s="70" t="n">
        <f aca="false">IF(LinhrsIn!Y261&gt;4,(EPCHrsIn!Y261+MH)/LinhrsIn!Y261,0)</f>
        <v>0.99707643046081</v>
      </c>
      <c r="Z260" s="70" t="n">
        <f aca="false">IF(LinhrsIn!Z261&gt;4,(EPCHrsIn!Z261+MH)/LinhrsIn!Z261,0)</f>
        <v>0.986286636192525</v>
      </c>
      <c r="AA260" s="70" t="n">
        <f aca="false">IF(LinhrsIn!AA261&gt;4,(EPCHrsIn!AA261+MH)/LinhrsIn!AA261,0)</f>
        <v>0.957638888888889</v>
      </c>
      <c r="AB260" s="70" t="n">
        <f aca="false">IF(LinhrsIn!AB261&gt;4,(EPCHrsIn!AB261+MH)/LinhrsIn!AB261,0)</f>
        <v>0.983011999460698</v>
      </c>
      <c r="AC260" s="70" t="n">
        <f aca="false">IF(LinhrsIn!AC261&gt;4,(EPCHrsIn!AC261+MH)/LinhrsIn!AC261,0)</f>
        <v>0.995967741935484</v>
      </c>
      <c r="AD260" s="70" t="n">
        <f aca="false">IF(LinhrsIn!AD261&gt;4,(EPCHrsIn!AD261+MH)/LinhrsIn!AD261,0)</f>
        <v>0.993747208575257</v>
      </c>
      <c r="AE260" s="70" t="n">
        <f aca="false">IF(LinhrsIn!AE261&gt;4,(EPCHrsIn!AE261+MH)/LinhrsIn!AE261,0)</f>
        <v>0.965398815157116</v>
      </c>
      <c r="AF260" s="70"/>
      <c r="AG260" s="70"/>
      <c r="AH260" s="70"/>
      <c r="AI260" s="70"/>
      <c r="AJ260" s="70"/>
      <c r="AK260" s="70"/>
      <c r="AL260" s="70"/>
      <c r="AM260" s="70"/>
      <c r="AN260" s="70"/>
      <c r="AO260" s="70" t="n">
        <f aca="false">AVERAGE(Q260:AB260)</f>
        <v>0.94256556537097</v>
      </c>
      <c r="AP260" s="70" t="n">
        <f aca="false">AVERAGE(AC260:AN260)</f>
        <v>0.985037921889286</v>
      </c>
      <c r="AQ260" s="70" t="n">
        <f aca="false">AVERAGE(K260:M260)</f>
        <v>0.997315297013709</v>
      </c>
      <c r="AR260" s="70" t="n">
        <f aca="false">AVERAGE(N260:P260)</f>
        <v>0.890279227729372</v>
      </c>
      <c r="AS260" s="70" t="n">
        <f aca="false">AVERAGE(Q260:S260)</f>
        <v>0.825906125082617</v>
      </c>
      <c r="AT260" s="70" t="n">
        <f aca="false">AVERAGE(T260:V260)</f>
        <v>0.981170231614436</v>
      </c>
      <c r="AU260" s="70" t="n">
        <f aca="false">AVERAGE(W260:Y260)</f>
        <v>0.98754006327279</v>
      </c>
      <c r="AV260" s="70" t="n">
        <f aca="false">AVERAGE(Z260:AB260)</f>
        <v>0.975645841514038</v>
      </c>
      <c r="AW260" s="70" t="n">
        <f aca="false">AVERAGE(AC260:AE260)</f>
        <v>0.985037921889286</v>
      </c>
    </row>
    <row r="261" customFormat="false" ht="12.75" hidden="true" customHeight="false" outlineLevel="0" collapsed="false">
      <c r="A261" s="69" t="s">
        <v>12</v>
      </c>
      <c r="B261" s="69" t="n">
        <v>1</v>
      </c>
      <c r="C261" s="69" t="n">
        <v>252</v>
      </c>
      <c r="D261" s="70" t="n">
        <v>0.983396217502465</v>
      </c>
      <c r="E261" s="70" t="n">
        <v>0.969534050179212</v>
      </c>
      <c r="F261" s="70" t="n">
        <v>1.00502873563218</v>
      </c>
      <c r="G261" s="70" t="n">
        <v>0.842027307917305</v>
      </c>
      <c r="H261" s="70" t="n">
        <f aca="false">(EPCHrsIn!H262+MH)/LinhrsIn!H262</f>
        <v>1.00281690140845</v>
      </c>
      <c r="I261" s="70" t="n">
        <f aca="false">(EPCHrsIn!I262+MH)/LinhrsIn!I262</f>
        <v>0.995832212960473</v>
      </c>
      <c r="J261" s="70" t="n">
        <f aca="false">(EPCHrsIn!J262+MH)/LinhrsIn!J262</f>
        <v>0.971103084190053</v>
      </c>
      <c r="K261" s="70" t="n">
        <f aca="false">(EPCHrsIn!K262+MH)/LinhrsIn!K262</f>
        <v>0.978202368137783</v>
      </c>
      <c r="L261" s="70" t="n">
        <f aca="false">(EPCHrsIn!L262+MH)/LinhrsIn!L262</f>
        <v>1.00289143937348</v>
      </c>
      <c r="M261" s="70" t="n">
        <f aca="false">(EPCHrsIn!M262+MH)/LinhrsIn!M262</f>
        <v>0.99652052887961</v>
      </c>
      <c r="N261" s="70" t="n">
        <f aca="false">(EPCHrsIn!N262+MH)/LinhrsIn!N262</f>
        <v>0.9636928060467</v>
      </c>
      <c r="O261" s="70" t="n">
        <f aca="false">(EPCHrsIn!O262+MH)/LinhrsIn!O262</f>
        <v>0.993736951983299</v>
      </c>
      <c r="P261" s="70" t="n">
        <f aca="false">(EPCHrsIn!P262+MH)/LinhrsIn!P262</f>
        <v>1.00483870967742</v>
      </c>
      <c r="Q261" s="70" t="n">
        <f aca="false">(EPCHrsIn!Q262+MH)/LinhrsIn!Q262</f>
        <v>0.846060606060606</v>
      </c>
      <c r="R261" s="70" t="n">
        <f aca="false">(EPCHrsIn!R262+MH)/LinhrsIn!R262</f>
        <v>0.78927773641102</v>
      </c>
      <c r="S261" s="70" t="n">
        <f aca="false">(EPCHrsIn!S262+MH)/LinhrsIn!S262</f>
        <v>0.999058253733351</v>
      </c>
      <c r="T261" s="70" t="n">
        <f aca="false">(EPCHrsIn!T262+MH)/LinhrsIn!T262</f>
        <v>0.94396189408798</v>
      </c>
      <c r="U261" s="70" t="n">
        <f aca="false">(EPCHrsIn!U262+MH)/LinhrsIn!U262</f>
        <v>1.00390414647281</v>
      </c>
      <c r="V261" s="70" t="n">
        <f aca="false">(EPCHrsIn!V262+MH)/LinhrsIn!V262</f>
        <v>0.998886414253898</v>
      </c>
      <c r="W261" s="70" t="n">
        <v>0.981451612903226</v>
      </c>
      <c r="X261" s="70" t="n">
        <f aca="false">(EPCHrsIn!X262+MH)/LinhrsIn!X262</f>
        <v>0.97105156860105</v>
      </c>
      <c r="Y261" s="70" t="n">
        <f aca="false">IF(LinhrsIn!Y262&gt;4,(EPCHrsIn!Y262+MH)/LinhrsIn!Y262,0)</f>
        <v>1.0033412223305</v>
      </c>
      <c r="Z261" s="70" t="n">
        <f aca="false">IF(LinhrsIn!Z262&gt;4,(EPCHrsIn!Z262+MH)/LinhrsIn!Z262,0)</f>
        <v>0.992739983866631</v>
      </c>
      <c r="AA261" s="70" t="n">
        <f aca="false">IF(LinhrsIn!AA262&gt;4,(EPCHrsIn!AA262+MH)/LinhrsIn!AA262,0)</f>
        <v>1.00555555555556</v>
      </c>
      <c r="AB261" s="70" t="n">
        <f aca="false">IF(LinhrsIn!AB262&gt;4,(EPCHrsIn!AB262+MH)/LinhrsIn!AB262,0)</f>
        <v>0.911535358967464</v>
      </c>
      <c r="AC261" s="70" t="n">
        <f aca="false">IF(LinhrsIn!AC262&gt;4,(EPCHrsIn!AC262+MH)/LinhrsIn!AC262,0)</f>
        <v>1.00268817204301</v>
      </c>
      <c r="AD261" s="70" t="n">
        <f aca="false">IF(LinhrsIn!AD262&gt;4,(EPCHrsIn!AD262+MH)/LinhrsIn!AD262,0)</f>
        <v>0.972160190561262</v>
      </c>
      <c r="AE261" s="70" t="n">
        <f aca="false">IF(LinhrsIn!AE262&gt;4,(EPCHrsIn!AE262+MH)/LinhrsIn!AE262,0)</f>
        <v>0.940953388217726</v>
      </c>
      <c r="AF261" s="70"/>
      <c r="AG261" s="70"/>
      <c r="AH261" s="70"/>
      <c r="AI261" s="70"/>
      <c r="AJ261" s="70"/>
      <c r="AK261" s="70"/>
      <c r="AL261" s="70"/>
      <c r="AM261" s="70"/>
      <c r="AN261" s="70"/>
      <c r="AO261" s="70" t="n">
        <f aca="false">AVERAGE(Q261:AB261)</f>
        <v>0.953902029437007</v>
      </c>
      <c r="AP261" s="70" t="n">
        <f aca="false">AVERAGE(AC261:AN261)</f>
        <v>0.971933916940666</v>
      </c>
      <c r="AQ261" s="70" t="n">
        <f aca="false">AVERAGE(K261:M261)</f>
        <v>0.992538112130291</v>
      </c>
      <c r="AR261" s="70" t="n">
        <f aca="false">AVERAGE(N261:P261)</f>
        <v>0.987422822569139</v>
      </c>
      <c r="AS261" s="70" t="n">
        <f aca="false">AVERAGE(Q261:S261)</f>
        <v>0.878132198734993</v>
      </c>
      <c r="AT261" s="70" t="n">
        <f aca="false">AVERAGE(T261:V261)</f>
        <v>0.982250818271561</v>
      </c>
      <c r="AU261" s="70" t="n">
        <f aca="false">AVERAGE(W261:Y261)</f>
        <v>0.985281467944926</v>
      </c>
      <c r="AV261" s="70" t="n">
        <f aca="false">AVERAGE(Z261:AB261)</f>
        <v>0.96994363279655</v>
      </c>
      <c r="AW261" s="70" t="n">
        <f aca="false">AVERAGE(AC261:AE261)</f>
        <v>0.971933916940666</v>
      </c>
    </row>
    <row r="262" customFormat="false" ht="12.75" hidden="true" customHeight="false" outlineLevel="0" collapsed="false">
      <c r="A262" s="69" t="s">
        <v>12</v>
      </c>
      <c r="B262" s="69" t="n">
        <v>1</v>
      </c>
      <c r="C262" s="69" t="n">
        <v>253</v>
      </c>
      <c r="D262" s="70" t="n">
        <v>0.583334809487538</v>
      </c>
      <c r="E262" s="70" t="n">
        <v>0.997535842293907</v>
      </c>
      <c r="F262" s="70" t="n">
        <v>1.00119731800766</v>
      </c>
      <c r="G262" s="70" t="n">
        <v>0.758311240556116</v>
      </c>
      <c r="H262" s="70" t="n">
        <f aca="false">(EPCHrsIn!H263+MH)/LinhrsIn!H263</f>
        <v>1.00140845070423</v>
      </c>
      <c r="I262" s="70" t="n">
        <f aca="false">(EPCHrsIn!I263+MH)/LinhrsIn!I263</f>
        <v>1.00284668564457</v>
      </c>
      <c r="J262" s="70" t="n">
        <f aca="false">(EPCHrsIn!J263+MH)/LinhrsIn!J263</f>
        <v>1.00416666666667</v>
      </c>
      <c r="K262" s="70" t="n">
        <f aca="false">(EPCHrsIn!K263+MH)/LinhrsIn!K263</f>
        <v>1.00215227333871</v>
      </c>
      <c r="L262" s="70" t="n">
        <f aca="false">(EPCHrsIn!L263+MH)/LinhrsIn!L263</f>
        <v>0.965680891289669</v>
      </c>
      <c r="M262" s="70" t="n">
        <f aca="false">(EPCHrsIn!M263+MH)/LinhrsIn!M263</f>
        <v>0.974658869395711</v>
      </c>
      <c r="N262" s="70" t="n">
        <f aca="false">(EPCHrsIn!N263+MH)/LinhrsIn!N263</f>
        <v>1.00026997840173</v>
      </c>
      <c r="O262" s="70" t="n">
        <f aca="false">(EPCHrsIn!O263+MH)/LinhrsIn!O263</f>
        <v>1.00473142220985</v>
      </c>
      <c r="P262" s="70" t="n">
        <f aca="false">(EPCHrsIn!P263+MH)/LinhrsIn!P263</f>
        <v>0.834655195590805</v>
      </c>
      <c r="Q262" s="70" t="n">
        <f aca="false">(EPCHrsIn!Q263+MH)/LinhrsIn!Q263</f>
        <v>0.868091972569585</v>
      </c>
      <c r="R262" s="70" t="n">
        <f aca="false">(EPCHrsIn!R263+MH)/LinhrsIn!R263</f>
        <v>0.842934293429343</v>
      </c>
      <c r="S262" s="70" t="n">
        <f aca="false">(EPCHrsIn!S263+MH)/LinhrsIn!S263</f>
        <v>1.00228709807615</v>
      </c>
      <c r="T262" s="70" t="n">
        <f aca="false">(EPCHrsIn!T263+MH)/LinhrsIn!T263</f>
        <v>0.981861308776336</v>
      </c>
      <c r="U262" s="70" t="n">
        <f aca="false">(EPCHrsIn!U263+MH)/LinhrsIn!U263</f>
        <v>0.994218098695711</v>
      </c>
      <c r="V262" s="70" t="n">
        <f aca="false">(EPCHrsIn!V263+MH)/LinhrsIn!V263</f>
        <v>0.981395348837209</v>
      </c>
      <c r="W262" s="70" t="n">
        <v>0.921774193548387</v>
      </c>
      <c r="X262" s="70" t="n">
        <f aca="false">(EPCHrsIn!X263+MH)/LinhrsIn!X263</f>
        <v>0.997973520670089</v>
      </c>
      <c r="Y262" s="70" t="n">
        <f aca="false">IF(LinhrsIn!Y263&gt;4,(EPCHrsIn!Y263+MH)/LinhrsIn!Y263,0)</f>
        <v>0.728260869565217</v>
      </c>
      <c r="Z262" s="70" t="n">
        <f aca="false">IF(LinhrsIn!Z263&gt;4,(EPCHrsIn!Z263+MH)/LinhrsIn!Z263,0)</f>
        <v>0.091533180778032</v>
      </c>
      <c r="AA262" s="70" t="n">
        <f aca="false">IF(LinhrsIn!AA263&gt;4,(EPCHrsIn!AA263+MH)/LinhrsIn!AA263,0)</f>
        <v>1.00555555555556</v>
      </c>
      <c r="AB262" s="70" t="n">
        <f aca="false">IF(LinhrsIn!AB263&gt;4,(EPCHrsIn!AB263+MH)/LinhrsIn!AB263,0)</f>
        <v>1.60718371082132</v>
      </c>
      <c r="AC262" s="70" t="n">
        <f aca="false">IF(LinhrsIn!AC263&gt;4,(EPCHrsIn!AC263+MH)/LinhrsIn!AC263,0)</f>
        <v>1.00416666666667</v>
      </c>
      <c r="AD262" s="70" t="n">
        <f aca="false">IF(LinhrsIn!AD263&gt;4,(EPCHrsIn!AD263+MH)/LinhrsIn!AD263,0)</f>
        <v>0.990323060890278</v>
      </c>
      <c r="AE262" s="70" t="n">
        <f aca="false">IF(LinhrsIn!AE263&gt;4,(EPCHrsIn!AE263+MH)/LinhrsIn!AE263,0)</f>
        <v>0.95205175588768</v>
      </c>
      <c r="AF262" s="70"/>
      <c r="AG262" s="70"/>
      <c r="AH262" s="70"/>
      <c r="AI262" s="70"/>
      <c r="AJ262" s="70"/>
      <c r="AK262" s="70"/>
      <c r="AL262" s="70"/>
      <c r="AM262" s="70"/>
      <c r="AN262" s="70"/>
      <c r="AO262" s="70" t="n">
        <f aca="false">AVERAGE(Q262:AB262)</f>
        <v>0.918589095943578</v>
      </c>
      <c r="AP262" s="70" t="n">
        <f aca="false">AVERAGE(AC262:AN262)</f>
        <v>0.982180494481542</v>
      </c>
      <c r="AQ262" s="70" t="n">
        <f aca="false">AVERAGE(K262:M262)</f>
        <v>0.980830678008032</v>
      </c>
      <c r="AR262" s="70" t="n">
        <f aca="false">AVERAGE(N262:P262)</f>
        <v>0.946552198734129</v>
      </c>
      <c r="AS262" s="70" t="n">
        <f aca="false">AVERAGE(Q262:S262)</f>
        <v>0.904437788025025</v>
      </c>
      <c r="AT262" s="70" t="n">
        <f aca="false">AVERAGE(T262:V262)</f>
        <v>0.985824918769752</v>
      </c>
      <c r="AU262" s="70" t="n">
        <f aca="false">AVERAGE(W262:Y262)</f>
        <v>0.882669527927898</v>
      </c>
      <c r="AV262" s="70" t="n">
        <f aca="false">AVERAGE(Z262:AB262)</f>
        <v>0.901424149051637</v>
      </c>
      <c r="AW262" s="70" t="n">
        <f aca="false">AVERAGE(AC262:AE262)</f>
        <v>0.982180494481542</v>
      </c>
    </row>
    <row r="263" customFormat="false" ht="12.75" hidden="true" customHeight="false" outlineLevel="0" collapsed="false">
      <c r="A263" s="69" t="s">
        <v>12</v>
      </c>
      <c r="B263" s="69" t="n">
        <v>1</v>
      </c>
      <c r="C263" s="69" t="n">
        <v>254</v>
      </c>
      <c r="D263" s="70" t="n">
        <v>0.276164833283144</v>
      </c>
      <c r="E263" s="70" t="n">
        <v>0.980286738351255</v>
      </c>
      <c r="F263" s="70" t="n">
        <v>1.00454980842912</v>
      </c>
      <c r="G263" s="70" t="n">
        <v>0.700372154388061</v>
      </c>
      <c r="H263" s="70" t="n">
        <f aca="false">(EPCHrsIn!H264+MH)/LinhrsIn!H264</f>
        <v>0.978601997146933</v>
      </c>
      <c r="I263" s="70" t="n">
        <f aca="false">(EPCHrsIn!I264+MH)/LinhrsIn!I264</f>
        <v>0.991126646948105</v>
      </c>
      <c r="J263" s="70" t="n">
        <f aca="false">(EPCHrsIn!J264+MH)/LinhrsIn!J264</f>
        <v>1.00416666666667</v>
      </c>
      <c r="K263" s="70" t="n">
        <f aca="false">(EPCHrsIn!K264+MH)/LinhrsIn!K264</f>
        <v>1.00067249495629</v>
      </c>
      <c r="L263" s="70" t="n">
        <f aca="false">(EPCHrsIn!L264+MH)/LinhrsIn!L264</f>
        <v>1.00282725553755</v>
      </c>
      <c r="M263" s="70" t="n">
        <f aca="false">(EPCHrsIn!M264+MH)/LinhrsIn!M264</f>
        <v>1.00125680770842</v>
      </c>
      <c r="N263" s="70" t="n">
        <f aca="false">(EPCHrsIn!N264+MH)/LinhrsIn!N264</f>
        <v>1.00418410041841</v>
      </c>
      <c r="O263" s="70" t="n">
        <f aca="false">(EPCHrsIn!O264+MH)/LinhrsIn!O264</f>
        <v>0.994990258836627</v>
      </c>
      <c r="P263" s="70" t="n">
        <f aca="false">(EPCHrsIn!P264+MH)/LinhrsIn!P264</f>
        <v>0.962903225806452</v>
      </c>
      <c r="Q263" s="70" t="n">
        <f aca="false">(EPCHrsIn!Q264+MH)/LinhrsIn!Q264</f>
        <v>0.321318090114324</v>
      </c>
      <c r="R263" s="70" t="n">
        <f aca="false">(EPCHrsIn!R264+MH)/LinhrsIn!R264</f>
        <v>0.696034585569469</v>
      </c>
      <c r="S263" s="70" t="n">
        <f aca="false">(EPCHrsIn!S264+MH)/LinhrsIn!S264</f>
        <v>0.952278242113777</v>
      </c>
      <c r="T263" s="70" t="n">
        <f aca="false">(EPCHrsIn!T264+MH)/LinhrsIn!T264</f>
        <v>0.0649041824031333</v>
      </c>
      <c r="U263" s="70" t="n">
        <f aca="false">(EPCHrsIn!U264+MH)/LinhrsIn!U264</f>
        <v>0.553492127573678</v>
      </c>
      <c r="V263" s="70" t="n">
        <f aca="false">(EPCHrsIn!V264+MH)/LinhrsIn!V264</f>
        <v>0.751753155680224</v>
      </c>
      <c r="W263" s="70" t="n">
        <v>0.946908602150538</v>
      </c>
      <c r="X263" s="70" t="n">
        <f aca="false">(EPCHrsIn!X264+MH)/LinhrsIn!X264</f>
        <v>0.980153908464966</v>
      </c>
      <c r="Y263" s="70" t="n">
        <f aca="false">IF(LinhrsIn!Y264&gt;4,(EPCHrsIn!Y264+MH)/LinhrsIn!Y264,0)</f>
        <v>0.178210116731518</v>
      </c>
      <c r="Z263" s="70" t="n">
        <f aca="false">IF(LinhrsIn!Z264&gt;4,(EPCHrsIn!Z264+MH)/LinhrsIn!Z264,0)</f>
        <v>0.997040226019104</v>
      </c>
      <c r="AA263" s="70" t="n">
        <f aca="false">IF(LinhrsIn!AA264&gt;4,(EPCHrsIn!AA264+MH)/LinhrsIn!AA264,0)</f>
        <v>0.999861091818308</v>
      </c>
      <c r="AB263" s="70" t="n">
        <f aca="false">IF(LinhrsIn!AB264&gt;4,(EPCHrsIn!AB264+MH)/LinhrsIn!AB264,0)</f>
        <v>1.00040333422963</v>
      </c>
      <c r="AC263" s="70" t="n">
        <f aca="false">IF(LinhrsIn!AC264&gt;4,(EPCHrsIn!AC264+MH)/LinhrsIn!AC264,0)</f>
        <v>1.00376344086022</v>
      </c>
      <c r="AD263" s="70" t="n">
        <f aca="false">IF(LinhrsIn!AD264&gt;4,(EPCHrsIn!AD264+MH)/LinhrsIn!AD264,0)</f>
        <v>0.991512805241215</v>
      </c>
      <c r="AE263" s="70" t="n">
        <f aca="false">IF(LinhrsIn!AE264&gt;4,(EPCHrsIn!AE264+MH)/LinhrsIn!AE264,0)</f>
        <v>0.977978706646321</v>
      </c>
      <c r="AF263" s="70"/>
      <c r="AG263" s="70"/>
      <c r="AH263" s="70"/>
      <c r="AI263" s="70"/>
      <c r="AJ263" s="70"/>
      <c r="AK263" s="70"/>
      <c r="AL263" s="70"/>
      <c r="AM263" s="70"/>
      <c r="AN263" s="70"/>
      <c r="AO263" s="70" t="n">
        <f aca="false">AVERAGE(Q263:AB263)</f>
        <v>0.703529805239056</v>
      </c>
      <c r="AP263" s="70" t="n">
        <f aca="false">AVERAGE(AC263:AN263)</f>
        <v>0.99108498424925</v>
      </c>
      <c r="AQ263" s="70" t="n">
        <f aca="false">AVERAGE(K263:M263)</f>
        <v>1.00158551940075</v>
      </c>
      <c r="AR263" s="70" t="n">
        <f aca="false">AVERAGE(N263:P263)</f>
        <v>0.987359195020496</v>
      </c>
      <c r="AS263" s="70" t="n">
        <f aca="false">AVERAGE(Q263:S263)</f>
        <v>0.656543639265857</v>
      </c>
      <c r="AT263" s="70" t="n">
        <f aca="false">AVERAGE(T263:V263)</f>
        <v>0.456716488552345</v>
      </c>
      <c r="AU263" s="70" t="n">
        <f aca="false">AVERAGE(W263:Y263)</f>
        <v>0.701757542449007</v>
      </c>
      <c r="AV263" s="70" t="n">
        <f aca="false">AVERAGE(Z263:AB263)</f>
        <v>0.999101550689015</v>
      </c>
      <c r="AW263" s="70" t="n">
        <f aca="false">AVERAGE(AC263:AE263)</f>
        <v>0.99108498424925</v>
      </c>
    </row>
    <row r="264" customFormat="false" ht="12.75" hidden="true" customHeight="false" outlineLevel="0" collapsed="false">
      <c r="A264" s="69" t="s">
        <v>12</v>
      </c>
      <c r="B264" s="69" t="n">
        <v>1</v>
      </c>
      <c r="C264" s="69" t="n">
        <v>255</v>
      </c>
      <c r="D264" s="70" t="n">
        <v>0.994839364899415</v>
      </c>
      <c r="E264" s="70" t="n">
        <v>0.995519713261649</v>
      </c>
      <c r="F264" s="70" t="n">
        <v>1.00502873563218</v>
      </c>
      <c r="G264" s="70" t="n">
        <v>0.744831534794568</v>
      </c>
      <c r="H264" s="70" t="n">
        <f aca="false">(EPCHrsIn!H265+MH)/LinhrsIn!H265</f>
        <v>1.00140845070423</v>
      </c>
      <c r="I264" s="70" t="n">
        <f aca="false">(EPCHrsIn!I265+MH)/LinhrsIn!I265</f>
        <v>1.00336111858026</v>
      </c>
      <c r="J264" s="70" t="n">
        <f aca="false">(EPCHrsIn!J265+MH)/LinhrsIn!J265</f>
        <v>0.925642807505212</v>
      </c>
      <c r="K264" s="70" t="n">
        <f aca="false">(EPCHrsIn!K265+MH)/LinhrsIn!K265</f>
        <v>1.0012111425111</v>
      </c>
      <c r="L264" s="70" t="n">
        <f aca="false">(EPCHrsIn!L265+MH)/LinhrsIn!L265</f>
        <v>0.983892340942861</v>
      </c>
      <c r="M264" s="70" t="n">
        <f aca="false">(EPCHrsIn!M265+MH)/LinhrsIn!M265</f>
        <v>0.950522648083624</v>
      </c>
      <c r="N264" s="70" t="n">
        <f aca="false">(EPCHrsIn!N265+MH)/LinhrsIn!N265</f>
        <v>1.00364717006619</v>
      </c>
      <c r="O264" s="70" t="n">
        <f aca="false">(EPCHrsIn!O265+MH)/LinhrsIn!O265</f>
        <v>1.00333982744225</v>
      </c>
      <c r="P264" s="70" t="n">
        <f aca="false">(EPCHrsIn!P265+MH)/LinhrsIn!P265</f>
        <v>0.963384865744508</v>
      </c>
      <c r="Q264" s="70" t="n">
        <f aca="false">(EPCHrsIn!Q265+MH)/LinhrsIn!Q265</f>
        <v>0.882751001242922</v>
      </c>
      <c r="R264" s="70" t="n">
        <f aca="false">(EPCHrsIn!R265+MH)/LinhrsIn!R265</f>
        <v>0.917535397541621</v>
      </c>
      <c r="S264" s="70" t="n">
        <f aca="false">(EPCHrsIn!S265+MH)/LinhrsIn!S265</f>
        <v>0.843724251579236</v>
      </c>
      <c r="T264" s="70" t="n">
        <f aca="false">(EPCHrsIn!T265+MH)/LinhrsIn!T265</f>
        <v>0.96138771955291</v>
      </c>
      <c r="U264" s="70" t="n">
        <f aca="false">(EPCHrsIn!U265+MH)/LinhrsIn!U265</f>
        <v>0.970781490283797</v>
      </c>
      <c r="V264" s="70" t="n">
        <f aca="false">(EPCHrsIn!V265+MH)/LinhrsIn!V265</f>
        <v>0.996243860156024</v>
      </c>
      <c r="W264" s="70" t="n">
        <v>0.954435483870968</v>
      </c>
      <c r="X264" s="70" t="n">
        <f aca="false">(EPCHrsIn!X265+MH)/LinhrsIn!X265</f>
        <v>1.00404258186228</v>
      </c>
      <c r="Y264" s="70" t="n">
        <f aca="false">IF(LinhrsIn!Y265&gt;4,(EPCHrsIn!Y265+MH)/LinhrsIn!Y265,0)</f>
        <v>0.993416444880235</v>
      </c>
      <c r="Z264" s="70" t="n">
        <f aca="false">IF(LinhrsIn!Z265&gt;4,(EPCHrsIn!Z265+MH)/LinhrsIn!Z265,0)</f>
        <v>0.984280887321875</v>
      </c>
      <c r="AA264" s="70" t="n">
        <f aca="false">IF(LinhrsIn!AA265&gt;4,(EPCHrsIn!AA265+MH)/LinhrsIn!AA265,0)</f>
        <v>1.0183124383716</v>
      </c>
      <c r="AB264" s="70" t="n">
        <f aca="false">IF(LinhrsIn!AB265&gt;4,(EPCHrsIn!AB265+MH)/LinhrsIn!AB265,0)</f>
        <v>0.99946127946128</v>
      </c>
      <c r="AC264" s="70" t="n">
        <f aca="false">IF(LinhrsIn!AC265&gt;4,(EPCHrsIn!AC265+MH)/LinhrsIn!AC265,0)</f>
        <v>0.998790322580645</v>
      </c>
      <c r="AD264" s="70" t="n">
        <f aca="false">IF(LinhrsIn!AD265&gt;4,(EPCHrsIn!AD265+MH)/LinhrsIn!AD265,0)</f>
        <v>0.977665276950566</v>
      </c>
      <c r="AE264" s="70" t="n">
        <f aca="false">IF(LinhrsIn!AE265&gt;4,(EPCHrsIn!AE265+MH)/LinhrsIn!AE265,0)</f>
        <v>0.933064829075719</v>
      </c>
      <c r="AF264" s="70"/>
      <c r="AG264" s="70"/>
      <c r="AH264" s="70"/>
      <c r="AI264" s="70"/>
      <c r="AJ264" s="70"/>
      <c r="AK264" s="70"/>
      <c r="AL264" s="70"/>
      <c r="AM264" s="70"/>
      <c r="AN264" s="70"/>
      <c r="AO264" s="70" t="n">
        <f aca="false">AVERAGE(Q264:AB264)</f>
        <v>0.960531069677063</v>
      </c>
      <c r="AP264" s="70" t="n">
        <f aca="false">AVERAGE(AC264:AN264)</f>
        <v>0.969840142868977</v>
      </c>
      <c r="AQ264" s="70" t="n">
        <f aca="false">AVERAGE(K264:M264)</f>
        <v>0.978542043845862</v>
      </c>
      <c r="AR264" s="70" t="n">
        <f aca="false">AVERAGE(N264:P264)</f>
        <v>0.990123954417649</v>
      </c>
      <c r="AS264" s="70" t="n">
        <f aca="false">AVERAGE(Q264:S264)</f>
        <v>0.881336883454593</v>
      </c>
      <c r="AT264" s="70" t="n">
        <f aca="false">AVERAGE(T264:V264)</f>
        <v>0.976137689997577</v>
      </c>
      <c r="AU264" s="70" t="n">
        <f aca="false">AVERAGE(W264:Y264)</f>
        <v>0.983964836871162</v>
      </c>
      <c r="AV264" s="70" t="n">
        <f aca="false">AVERAGE(Z264:AB264)</f>
        <v>1.00068486838492</v>
      </c>
      <c r="AW264" s="70" t="n">
        <f aca="false">AVERAGE(AC264:AE264)</f>
        <v>0.969840142868977</v>
      </c>
    </row>
    <row r="265" customFormat="false" ht="12.75" hidden="true" customHeight="false" outlineLevel="0" collapsed="false">
      <c r="A265" s="69" t="s">
        <v>12</v>
      </c>
      <c r="B265" s="69" t="n">
        <v>1</v>
      </c>
      <c r="C265" s="69" t="n">
        <v>256</v>
      </c>
      <c r="D265" s="70" t="n">
        <v>0.916083585755702</v>
      </c>
      <c r="E265" s="70" t="n">
        <v>0.972894265232975</v>
      </c>
      <c r="F265" s="70" t="n">
        <v>0.879310344827586</v>
      </c>
      <c r="G265" s="70" t="n">
        <v>0.882466425201947</v>
      </c>
      <c r="H265" s="70" t="n">
        <f aca="false">(EPCHrsIn!H266+MH)/LinhrsIn!H266</f>
        <v>0.682148040638607</v>
      </c>
      <c r="I265" s="70" t="n">
        <f aca="false">(EPCHrsIn!I266+MH)/LinhrsIn!I266</f>
        <v>0.962221027157838</v>
      </c>
      <c r="J265" s="70" t="n">
        <f aca="false">(EPCHrsIn!J266+MH)/LinhrsIn!J266</f>
        <v>0.979302680927907</v>
      </c>
      <c r="K265" s="70" t="n">
        <f aca="false">(EPCHrsIn!K266+MH)/LinhrsIn!K266</f>
        <v>0.989099717400081</v>
      </c>
      <c r="L265" s="70" t="n">
        <f aca="false">(EPCHrsIn!L266+MH)/LinhrsIn!L266</f>
        <v>1.00110710426796</v>
      </c>
      <c r="M265" s="70" t="n">
        <f aca="false">(EPCHrsIn!M266+MH)/LinhrsIn!M266</f>
        <v>1.00347947112039</v>
      </c>
      <c r="N265" s="70" t="n">
        <f aca="false">(EPCHrsIn!N266+MH)/LinhrsIn!N266</f>
        <v>0.994073275862069</v>
      </c>
      <c r="O265" s="70" t="n">
        <f aca="false">(EPCHrsIn!O266+MH)/LinhrsIn!O266</f>
        <v>0.949845895208742</v>
      </c>
      <c r="P265" s="70" t="n">
        <f aca="false">(EPCHrsIn!P266+MH)/LinhrsIn!P266</f>
        <v>0.997042215649368</v>
      </c>
      <c r="Q265" s="70" t="n">
        <f aca="false">(EPCHrsIn!Q266+MH)/LinhrsIn!Q266</f>
        <v>0.709655728886498</v>
      </c>
      <c r="R265" s="70" t="n">
        <f aca="false">(EPCHrsIn!R266+MH)/LinhrsIn!R266</f>
        <v>0.99567357899448</v>
      </c>
      <c r="S265" s="70" t="n">
        <f aca="false">(EPCHrsIn!S266+MH)/LinhrsIn!S266</f>
        <v>1.0018834925333</v>
      </c>
      <c r="T265" s="70" t="n">
        <f aca="false">(EPCHrsIn!T266+MH)/LinhrsIn!T266</f>
        <v>0.980747767857143</v>
      </c>
      <c r="U265" s="70" t="n">
        <f aca="false">(EPCHrsIn!U266+MH)/LinhrsIn!U266</f>
        <v>1.00376495898884</v>
      </c>
      <c r="V265" s="70" t="n">
        <f aca="false">(EPCHrsIn!V266+MH)/LinhrsIn!V266</f>
        <v>0.990269669168752</v>
      </c>
      <c r="W265" s="70" t="n">
        <v>0.985349462365591</v>
      </c>
      <c r="X265" s="70" t="n">
        <f aca="false">(EPCHrsIn!X266+MH)/LinhrsIn!X266</f>
        <v>0.96162649791302</v>
      </c>
      <c r="Y265" s="70" t="n">
        <f aca="false">IF(LinhrsIn!Y266&gt;4,(EPCHrsIn!Y266+MH)/LinhrsIn!Y266,0)</f>
        <v>0.999443052074631</v>
      </c>
      <c r="Z265" s="70" t="n">
        <f aca="false">IF(LinhrsIn!Z266&gt;4,(EPCHrsIn!Z266+MH)/LinhrsIn!Z266,0)</f>
        <v>0.987362194138209</v>
      </c>
      <c r="AA265" s="70" t="n">
        <f aca="false">IF(LinhrsIn!AA266&gt;4,(EPCHrsIn!AA266+MH)/LinhrsIn!AA266,0)</f>
        <v>1.00541666666667</v>
      </c>
      <c r="AB265" s="70" t="n">
        <f aca="false">IF(LinhrsIn!AB266&gt;4,(EPCHrsIn!AB266+MH)/LinhrsIn!AB266,0)</f>
        <v>0.986553717897002</v>
      </c>
      <c r="AC265" s="70" t="n">
        <f aca="false">IF(LinhrsIn!AC266&gt;4,(EPCHrsIn!AC266+MH)/LinhrsIn!AC266,0)</f>
        <v>1.00524193548387</v>
      </c>
      <c r="AD265" s="70" t="n">
        <f aca="false">IF(LinhrsIn!AD266&gt;4,(EPCHrsIn!AD266+MH)/LinhrsIn!AD266,0)</f>
        <v>0.99310654877866</v>
      </c>
      <c r="AE265" s="70" t="n">
        <f aca="false">IF(LinhrsIn!AE266&gt;4,(EPCHrsIn!AE266+MH)/LinhrsIn!AE266,0)</f>
        <v>0.964366104222627</v>
      </c>
      <c r="AF265" s="70"/>
      <c r="AG265" s="70"/>
      <c r="AH265" s="70"/>
      <c r="AI265" s="70"/>
      <c r="AJ265" s="70"/>
      <c r="AK265" s="70"/>
      <c r="AL265" s="70"/>
      <c r="AM265" s="70"/>
      <c r="AN265" s="70"/>
      <c r="AO265" s="70" t="n">
        <f aca="false">AVERAGE(Q265:AB265)</f>
        <v>0.967312232290344</v>
      </c>
      <c r="AP265" s="70" t="n">
        <f aca="false">AVERAGE(AC265:AN265)</f>
        <v>0.987571529495053</v>
      </c>
      <c r="AQ265" s="70" t="n">
        <f aca="false">AVERAGE(K265:M265)</f>
        <v>0.997895430929478</v>
      </c>
      <c r="AR265" s="70" t="n">
        <f aca="false">AVERAGE(N265:P265)</f>
        <v>0.98032046224006</v>
      </c>
      <c r="AS265" s="70" t="n">
        <f aca="false">AVERAGE(Q265:S265)</f>
        <v>0.902404266804759</v>
      </c>
      <c r="AT265" s="70" t="n">
        <f aca="false">AVERAGE(T265:V265)</f>
        <v>0.991594132004911</v>
      </c>
      <c r="AU265" s="70" t="n">
        <f aca="false">AVERAGE(W265:Y265)</f>
        <v>0.982139670784414</v>
      </c>
      <c r="AV265" s="70" t="n">
        <f aca="false">AVERAGE(Z265:AB265)</f>
        <v>0.993110859567293</v>
      </c>
      <c r="AW265" s="70" t="n">
        <f aca="false">AVERAGE(AC265:AE265)</f>
        <v>0.987571529495053</v>
      </c>
    </row>
    <row r="266" customFormat="false" ht="12.75" hidden="true" customHeight="false" outlineLevel="0" collapsed="false">
      <c r="A266" s="69" t="s">
        <v>12</v>
      </c>
      <c r="B266" s="69" t="n">
        <v>1</v>
      </c>
      <c r="C266" s="69" t="n">
        <v>257</v>
      </c>
      <c r="D266" s="70" t="n">
        <v>0.893646041840115</v>
      </c>
      <c r="E266" s="70" t="n">
        <v>0.917338709677419</v>
      </c>
      <c r="F266" s="70" t="n">
        <v>0.978448275862069</v>
      </c>
      <c r="G266" s="70" t="n">
        <v>0.87253401043028</v>
      </c>
      <c r="H266" s="70" t="n">
        <f aca="false">(EPCHrsIn!H267+MH)/LinhrsIn!H267</f>
        <v>0.564064801178203</v>
      </c>
      <c r="I266" s="70" t="n">
        <f aca="false">(EPCHrsIn!I267+MH)/LinhrsIn!I267</f>
        <v>1.002554450121</v>
      </c>
      <c r="J266" s="70" t="n">
        <f aca="false">(EPCHrsIn!J267+MH)/LinhrsIn!J267</f>
        <v>1.00277777777778</v>
      </c>
      <c r="K266" s="70" t="n">
        <f aca="false">(EPCHrsIn!K267+MH)/LinhrsIn!K267</f>
        <v>0.987754003498856</v>
      </c>
      <c r="L266" s="70" t="n">
        <f aca="false">(EPCHrsIn!L267+MH)/LinhrsIn!L267</f>
        <v>1.00324395841771</v>
      </c>
      <c r="M266" s="70" t="n">
        <f aca="false">(EPCHrsIn!M267+MH)/LinhrsIn!M267</f>
        <v>1.00487125956855</v>
      </c>
      <c r="N266" s="70" t="n">
        <f aca="false">(EPCHrsIn!N267+MH)/LinhrsIn!N267</f>
        <v>1.00323188796122</v>
      </c>
      <c r="O266" s="70" t="n">
        <f aca="false">(EPCHrsIn!O267+MH)/LinhrsIn!O267</f>
        <v>0.995128740431454</v>
      </c>
      <c r="P266" s="70" t="n">
        <f aca="false">(EPCHrsIn!P267+MH)/LinhrsIn!P267</f>
        <v>0.799408443129874</v>
      </c>
      <c r="Q266" s="70" t="n">
        <f aca="false">(EPCHrsIn!Q267+MH)/LinhrsIn!Q267</f>
        <v>0.936390532544379</v>
      </c>
      <c r="R266" s="70" t="n">
        <f aca="false">(EPCHrsIn!R267+MH)/LinhrsIn!R267</f>
        <v>0.902639033845236</v>
      </c>
      <c r="S266" s="70" t="n">
        <f aca="false">(EPCHrsIn!S267+MH)/LinhrsIn!S267</f>
        <v>0.958428629086506</v>
      </c>
      <c r="T266" s="70" t="n">
        <f aca="false">(EPCHrsIn!T267+MH)/LinhrsIn!T267</f>
        <v>0.990792410714286</v>
      </c>
      <c r="U266" s="70" t="n">
        <f aca="false">(EPCHrsIn!U267+MH)/LinhrsIn!U267</f>
        <v>0.998653923812088</v>
      </c>
      <c r="V266" s="70" t="n">
        <f aca="false">(EPCHrsIn!V267+MH)/LinhrsIn!V267</f>
        <v>0.998887033945465</v>
      </c>
      <c r="W266" s="70" t="n">
        <v>0.989784946236559</v>
      </c>
      <c r="X266" s="70" t="n">
        <f aca="false">(EPCHrsIn!X267+MH)/LinhrsIn!X267</f>
        <v>0.988159311087191</v>
      </c>
      <c r="Y266" s="70" t="n">
        <f aca="false">IF(LinhrsIn!Y267&gt;4,(EPCHrsIn!Y267+MH)/LinhrsIn!Y267,0)</f>
        <v>0.876185164528723</v>
      </c>
      <c r="Z266" s="70" t="n">
        <f aca="false">IF(LinhrsIn!Z267&gt;4,(EPCHrsIn!Z267+MH)/LinhrsIn!Z267,0)</f>
        <v>0.939924906132666</v>
      </c>
      <c r="AA266" s="70" t="n">
        <f aca="false">IF(LinhrsIn!AA267&gt;4,(EPCHrsIn!AA267+MH)/LinhrsIn!AA267,0)</f>
        <v>0.983055555555556</v>
      </c>
      <c r="AB266" s="70" t="n">
        <f aca="false">IF(LinhrsIn!AB267&gt;4,(EPCHrsIn!AB267+MH)/LinhrsIn!AB267,0)</f>
        <v>0.99892429743176</v>
      </c>
      <c r="AC266" s="70" t="n">
        <f aca="false">IF(LinhrsIn!AC267&gt;4,(EPCHrsIn!AC267+MH)/LinhrsIn!AC267,0)</f>
        <v>1.00470430107527</v>
      </c>
      <c r="AD266" s="70" t="n">
        <f aca="false">IF(LinhrsIn!AD267&gt;4,(EPCHrsIn!AD267+MH)/LinhrsIn!AD267,0)</f>
        <v>0.932170542635659</v>
      </c>
      <c r="AE266" s="70" t="n">
        <f aca="false">IF(LinhrsIn!AE267&gt;4,(EPCHrsIn!AE267+MH)/LinhrsIn!AE267,0)</f>
        <v>0.962133879302971</v>
      </c>
      <c r="AF266" s="70"/>
      <c r="AG266" s="70"/>
      <c r="AH266" s="70"/>
      <c r="AI266" s="70"/>
      <c r="AJ266" s="70"/>
      <c r="AK266" s="70"/>
      <c r="AL266" s="70"/>
      <c r="AM266" s="70"/>
      <c r="AN266" s="70"/>
      <c r="AO266" s="70" t="n">
        <f aca="false">AVERAGE(Q266:AB266)</f>
        <v>0.963485478743368</v>
      </c>
      <c r="AP266" s="70" t="n">
        <f aca="false">AVERAGE(AC266:AN266)</f>
        <v>0.966336241004633</v>
      </c>
      <c r="AQ266" s="70" t="n">
        <f aca="false">AVERAGE(K266:M266)</f>
        <v>0.998623073828372</v>
      </c>
      <c r="AR266" s="70" t="n">
        <f aca="false">AVERAGE(N266:P266)</f>
        <v>0.932589690507515</v>
      </c>
      <c r="AS266" s="70" t="n">
        <f aca="false">AVERAGE(Q266:S266)</f>
        <v>0.932486065158707</v>
      </c>
      <c r="AT266" s="70" t="n">
        <f aca="false">AVERAGE(T266:V266)</f>
        <v>0.996111122823946</v>
      </c>
      <c r="AU266" s="70" t="n">
        <f aca="false">AVERAGE(W266:Y266)</f>
        <v>0.951376473950824</v>
      </c>
      <c r="AV266" s="70" t="n">
        <f aca="false">AVERAGE(Z266:AB266)</f>
        <v>0.973968253039994</v>
      </c>
      <c r="AW266" s="70" t="n">
        <f aca="false">AVERAGE(AC266:AE266)</f>
        <v>0.966336241004633</v>
      </c>
    </row>
    <row r="267" customFormat="false" ht="12.75" hidden="true" customHeight="false" outlineLevel="0" collapsed="false">
      <c r="A267" s="69" t="s">
        <v>12</v>
      </c>
      <c r="B267" s="69" t="n">
        <v>1</v>
      </c>
      <c r="C267" s="69" t="n">
        <v>258</v>
      </c>
      <c r="D267" s="70" t="n">
        <v>0.930219238422523</v>
      </c>
      <c r="E267" s="70" t="n">
        <v>0.989247311827957</v>
      </c>
      <c r="F267" s="70" t="n">
        <v>0.943486590038314</v>
      </c>
      <c r="G267" s="70" t="n">
        <v>0.801588190632662</v>
      </c>
      <c r="H267" s="70" t="n">
        <f aca="false">(EPCHrsIn!H268+MH)/LinhrsIn!H268</f>
        <v>0.687953555878084</v>
      </c>
      <c r="I267" s="70" t="n">
        <f aca="false">(EPCHrsIn!I268+MH)/LinhrsIn!I268</f>
        <v>0.990723312718473</v>
      </c>
      <c r="J267" s="70" t="n">
        <f aca="false">(EPCHrsIn!J268+MH)/LinhrsIn!J268</f>
        <v>0.950131962772607</v>
      </c>
      <c r="K267" s="70" t="n">
        <f aca="false">(EPCHrsIn!K268+MH)/LinhrsIn!K268</f>
        <v>1.00215227333871</v>
      </c>
      <c r="L267" s="70" t="n">
        <f aca="false">(EPCHrsIn!L268+MH)/LinhrsIn!L268</f>
        <v>1.00271009199134</v>
      </c>
      <c r="M267" s="70" t="n">
        <f aca="false">(EPCHrsIn!M268+MH)/LinhrsIn!M268</f>
        <v>1.00069589422408</v>
      </c>
      <c r="N267" s="70" t="n">
        <f aca="false">(EPCHrsIn!N268+MH)/LinhrsIn!N268</f>
        <v>0.992592592592593</v>
      </c>
      <c r="O267" s="70" t="n">
        <f aca="false">(EPCHrsIn!O268+MH)/LinhrsIn!O268</f>
        <v>0.990815474533816</v>
      </c>
      <c r="P267" s="70" t="n">
        <f aca="false">(EPCHrsIn!P268+MH)/LinhrsIn!P268</f>
        <v>0.991527703066165</v>
      </c>
      <c r="Q267" s="70" t="n">
        <f aca="false">(EPCHrsIn!Q268+MH)/LinhrsIn!Q268</f>
        <v>0.978219951599893</v>
      </c>
      <c r="R267" s="70" t="n">
        <f aca="false">(EPCHrsIn!R268+MH)/LinhrsIn!R268</f>
        <v>0.935782556750299</v>
      </c>
      <c r="S267" s="70" t="n">
        <f aca="false">(EPCHrsIn!S268+MH)/LinhrsIn!S268</f>
        <v>0.998788694481831</v>
      </c>
      <c r="T267" s="70" t="n">
        <f aca="false">(EPCHrsIn!T268+MH)/LinhrsIn!T268</f>
        <v>0.98828288464221</v>
      </c>
      <c r="U267" s="70" t="n">
        <f aca="false">(EPCHrsIn!U268+MH)/LinhrsIn!U268</f>
        <v>0.954992588599919</v>
      </c>
      <c r="V267" s="70" t="n">
        <f aca="false">(EPCHrsIn!V268+MH)/LinhrsIn!V268</f>
        <v>0.971285196543072</v>
      </c>
      <c r="W267" s="70" t="n">
        <v>0.988575268817204</v>
      </c>
      <c r="X267" s="70" t="n">
        <f aca="false">(EPCHrsIn!X268+MH)/LinhrsIn!X268</f>
        <v>0.992326332794831</v>
      </c>
      <c r="Y267" s="70" t="n">
        <f aca="false">IF(LinhrsIn!Y268&gt;4,(EPCHrsIn!Y268+MH)/LinhrsIn!Y268,0)</f>
        <v>1.00167084377611</v>
      </c>
      <c r="Z267" s="70" t="n">
        <f aca="false">IF(LinhrsIn!Z268&gt;4,(EPCHrsIn!Z268+MH)/LinhrsIn!Z268,0)</f>
        <v>0.949845367755815</v>
      </c>
      <c r="AA267" s="70" t="n">
        <f aca="false">IF(LinhrsIn!AA268&gt;4,(EPCHrsIn!AA268+MH)/LinhrsIn!AA268,0)</f>
        <v>0.383856626840789</v>
      </c>
      <c r="AB267" s="70" t="n">
        <f aca="false">IF(LinhrsIn!AB268&gt;4,(EPCHrsIn!AB268+MH)/LinhrsIn!AB268,0)</f>
        <v>0.946752722872126</v>
      </c>
      <c r="AC267" s="70" t="n">
        <f aca="false">IF(LinhrsIn!AC268&gt;4,(EPCHrsIn!AC268+MH)/LinhrsIn!AC268,0)</f>
        <v>1.00537634408602</v>
      </c>
      <c r="AD267" s="70" t="n">
        <f aca="false">IF(LinhrsIn!AD268&gt;4,(EPCHrsIn!AD268+MH)/LinhrsIn!AD268,0)</f>
        <v>0.993446529639559</v>
      </c>
      <c r="AE267" s="70" t="n">
        <f aca="false">IF(LinhrsIn!AE268&gt;4,(EPCHrsIn!AE268+MH)/LinhrsIn!AE268,0)</f>
        <v>0.965072265904661</v>
      </c>
      <c r="AF267" s="70"/>
      <c r="AG267" s="70"/>
      <c r="AH267" s="70"/>
      <c r="AI267" s="70"/>
      <c r="AJ267" s="70"/>
      <c r="AK267" s="70"/>
      <c r="AL267" s="70"/>
      <c r="AM267" s="70"/>
      <c r="AN267" s="70"/>
      <c r="AO267" s="70" t="n">
        <f aca="false">AVERAGE(Q267:AB267)</f>
        <v>0.924198252956175</v>
      </c>
      <c r="AP267" s="70" t="n">
        <f aca="false">AVERAGE(AC267:AN267)</f>
        <v>0.987965046543414</v>
      </c>
      <c r="AQ267" s="70" t="n">
        <f aca="false">AVERAGE(K267:M267)</f>
        <v>1.00185275318471</v>
      </c>
      <c r="AR267" s="70" t="n">
        <f aca="false">AVERAGE(N267:P267)</f>
        <v>0.991645256730858</v>
      </c>
      <c r="AS267" s="70" t="n">
        <f aca="false">AVERAGE(Q267:S267)</f>
        <v>0.970930400944007</v>
      </c>
      <c r="AT267" s="70" t="n">
        <f aca="false">AVERAGE(T267:V267)</f>
        <v>0.971520223261734</v>
      </c>
      <c r="AU267" s="70" t="n">
        <f aca="false">AVERAGE(W267:Y267)</f>
        <v>0.994190815129381</v>
      </c>
      <c r="AV267" s="70" t="n">
        <f aca="false">AVERAGE(Z267:AB267)</f>
        <v>0.760151572489577</v>
      </c>
      <c r="AW267" s="70" t="n">
        <f aca="false">AVERAGE(AC267:AE267)</f>
        <v>0.987965046543414</v>
      </c>
    </row>
    <row r="268" customFormat="false" ht="12.75" hidden="true" customHeight="false" outlineLevel="0" collapsed="false">
      <c r="A268" s="69" t="s">
        <v>12</v>
      </c>
      <c r="B268" s="69" t="n">
        <v>1</v>
      </c>
      <c r="C268" s="69" t="n">
        <v>259</v>
      </c>
      <c r="D268" s="70" t="n">
        <v>0.654013072821639</v>
      </c>
      <c r="E268" s="70" t="n">
        <v>0.984318996415771</v>
      </c>
      <c r="F268" s="70" t="n">
        <v>0.996408045977012</v>
      </c>
      <c r="G268" s="70" t="n">
        <v>0.759020698754092</v>
      </c>
      <c r="H268" s="70" t="n">
        <f aca="false">(EPCHrsIn!H269+MH)/LinhrsIn!H269</f>
        <v>0.754360465116279</v>
      </c>
      <c r="I268" s="70" t="n">
        <f aca="false">(EPCHrsIn!I269+MH)/LinhrsIn!I269</f>
        <v>0.991261091691315</v>
      </c>
      <c r="J268" s="70" t="n">
        <f aca="false">(EPCHrsIn!J269+MH)/LinhrsIn!J269</f>
        <v>1.00486178635922</v>
      </c>
      <c r="K268" s="70" t="n">
        <f aca="false">(EPCHrsIn!K269+MH)/LinhrsIn!K269</f>
        <v>0.989145183175034</v>
      </c>
      <c r="L268" s="70" t="n">
        <f aca="false">(EPCHrsIn!L269+MH)/LinhrsIn!L269</f>
        <v>1.00390394487976</v>
      </c>
      <c r="M268" s="70" t="n">
        <f aca="false">(EPCHrsIn!M269+MH)/LinhrsIn!M269</f>
        <v>1.00069589422408</v>
      </c>
      <c r="N268" s="70" t="n">
        <f aca="false">(EPCHrsIn!N269+MH)/LinhrsIn!N269</f>
        <v>0.999192028009696</v>
      </c>
      <c r="O268" s="70" t="n">
        <f aca="false">(EPCHrsIn!O269+MH)/LinhrsIn!O269</f>
        <v>0.836581291759466</v>
      </c>
      <c r="P268" s="70" t="n">
        <f aca="false">(EPCHrsIn!P269+MH)/LinhrsIn!P269</f>
        <v>0.887619303669848</v>
      </c>
      <c r="Q268" s="70" t="n">
        <f aca="false">(EPCHrsIn!Q269+MH)/LinhrsIn!Q269</f>
        <v>0.994755244755245</v>
      </c>
      <c r="R268" s="70" t="n">
        <f aca="false">(EPCHrsIn!R269+MH)/LinhrsIn!R269</f>
        <v>0.972743521000894</v>
      </c>
      <c r="S268" s="70" t="n">
        <f aca="false">(EPCHrsIn!S269+MH)/LinhrsIn!S269</f>
        <v>1.00255616843805</v>
      </c>
      <c r="T268" s="70" t="n">
        <f aca="false">(EPCHrsIn!T269+MH)/LinhrsIn!T269</f>
        <v>0.993303571428572</v>
      </c>
      <c r="U268" s="70" t="n">
        <f aca="false">(EPCHrsIn!U269+MH)/LinhrsIn!U269</f>
        <v>1.00147889217532</v>
      </c>
      <c r="V268" s="70" t="n">
        <f aca="false">(EPCHrsIn!V269+MH)/LinhrsIn!V269</f>
        <v>0.983738707435719</v>
      </c>
      <c r="W268" s="70" t="n">
        <v>0.988306451612903</v>
      </c>
      <c r="X268" s="70" t="n">
        <f aca="false">(EPCHrsIn!X269+MH)/LinhrsIn!X269</f>
        <v>0.991926803013994</v>
      </c>
      <c r="Y268" s="70" t="n">
        <f aca="false">IF(LinhrsIn!Y269&gt;4,(EPCHrsIn!Y269+MH)/LinhrsIn!Y269,0)</f>
        <v>0.991785018100807</v>
      </c>
      <c r="Z268" s="70" t="n">
        <f aca="false">IF(LinhrsIn!Z269&gt;4,(EPCHrsIn!Z269+MH)/LinhrsIn!Z269,0)</f>
        <v>0.993241416599081</v>
      </c>
      <c r="AA268" s="70" t="n">
        <f aca="false">IF(LinhrsIn!AA269&gt;4,(EPCHrsIn!AA269+MH)/LinhrsIn!AA269,0)</f>
        <v>0.984997916377275</v>
      </c>
      <c r="AB268" s="70" t="n">
        <f aca="false">IF(LinhrsIn!AB269&gt;4,(EPCHrsIn!AB269+MH)/LinhrsIn!AB269,0)</f>
        <v>0.988300161377084</v>
      </c>
      <c r="AC268" s="70" t="n">
        <f aca="false">IF(LinhrsIn!AC269&gt;4,(EPCHrsIn!AC269+MH)/LinhrsIn!AC269,0)</f>
        <v>0.855758880516685</v>
      </c>
      <c r="AD268" s="70" t="n">
        <f aca="false">IF(LinhrsIn!AD269&gt;4,(EPCHrsIn!AD269+MH)/LinhrsIn!AD269,0)</f>
        <v>0.937789049679248</v>
      </c>
      <c r="AE268" s="70" t="n">
        <f aca="false">IF(LinhrsIn!AE269&gt;4,(EPCHrsIn!AE269+MH)/LinhrsIn!AE269,0)</f>
        <v>0.961437030073412</v>
      </c>
      <c r="AF268" s="70"/>
      <c r="AG268" s="70"/>
      <c r="AH268" s="70"/>
      <c r="AI268" s="70"/>
      <c r="AJ268" s="70"/>
      <c r="AK268" s="70"/>
      <c r="AL268" s="70"/>
      <c r="AM268" s="70"/>
      <c r="AN268" s="70"/>
      <c r="AO268" s="70" t="n">
        <f aca="false">AVERAGE(Q268:AB268)</f>
        <v>0.990594489359578</v>
      </c>
      <c r="AP268" s="70" t="n">
        <f aca="false">AVERAGE(AC268:AN268)</f>
        <v>0.918328320089782</v>
      </c>
      <c r="AQ268" s="70" t="n">
        <f aca="false">AVERAGE(K268:M268)</f>
        <v>0.997915007426292</v>
      </c>
      <c r="AR268" s="70" t="n">
        <f aca="false">AVERAGE(N268:P268)</f>
        <v>0.907797541146337</v>
      </c>
      <c r="AS268" s="70" t="n">
        <f aca="false">AVERAGE(Q268:S268)</f>
        <v>0.990018311398062</v>
      </c>
      <c r="AT268" s="70" t="n">
        <f aca="false">AVERAGE(T268:V268)</f>
        <v>0.992840390346536</v>
      </c>
      <c r="AU268" s="70" t="n">
        <f aca="false">AVERAGE(W268:Y268)</f>
        <v>0.990672757575902</v>
      </c>
      <c r="AV268" s="70" t="n">
        <f aca="false">AVERAGE(Z268:AB268)</f>
        <v>0.988846498117813</v>
      </c>
      <c r="AW268" s="70" t="n">
        <f aca="false">AVERAGE(AC268:AE268)</f>
        <v>0.918328320089782</v>
      </c>
    </row>
    <row r="269" customFormat="false" ht="12.75" hidden="true" customHeight="false" outlineLevel="0" collapsed="false">
      <c r="A269" s="69"/>
      <c r="B269" s="69"/>
      <c r="C269" s="69"/>
      <c r="D269" s="70"/>
      <c r="E269" s="70"/>
      <c r="F269" s="70"/>
      <c r="G269" s="70"/>
      <c r="H269" s="70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X269" s="70"/>
      <c r="AO269" s="70"/>
      <c r="AP269" s="70"/>
      <c r="AQ269" s="70"/>
      <c r="AR269" s="70"/>
      <c r="AS269" s="70"/>
      <c r="AT269" s="70"/>
    </row>
    <row r="270" customFormat="false" ht="12.75" hidden="true" customHeight="false" outlineLevel="0" collapsed="false">
      <c r="A270" s="69" t="s">
        <v>12</v>
      </c>
      <c r="B270" s="69" t="s">
        <v>28</v>
      </c>
      <c r="C270" s="69" t="s">
        <v>66</v>
      </c>
      <c r="D270" s="70" t="n">
        <f aca="false">AVERAGE(D117:D268)</f>
        <v>0.882605884541123</v>
      </c>
      <c r="E270" s="70" t="n">
        <f aca="false">AVERAGE(E117:E268)</f>
        <v>0.938875035370685</v>
      </c>
      <c r="F270" s="70" t="n">
        <f aca="false">AVERAGE(F117:F268)</f>
        <v>0.947636242185925</v>
      </c>
      <c r="G270" s="70" t="n">
        <f aca="false">AVERAGE(G117:G268)</f>
        <v>0.927681938687876</v>
      </c>
      <c r="H270" s="70" t="n">
        <f aca="false">AVERAGE(H117:H268)</f>
        <v>0.842928093235098</v>
      </c>
      <c r="I270" s="70" t="n">
        <f aca="false">AVERAGE(I117:I268)</f>
        <v>0.909700499274931</v>
      </c>
      <c r="J270" s="70" t="n">
        <f aca="false">AVERAGE(J117:J268)</f>
        <v>0.927074786910073</v>
      </c>
      <c r="K270" s="70" t="n">
        <f aca="false">AVERAGE(K117:K268)</f>
        <v>0.953903682511377</v>
      </c>
      <c r="L270" s="70" t="n">
        <f aca="false">AVERAGE(L117:L268)</f>
        <v>0.955899209681589</v>
      </c>
      <c r="M270" s="70" t="n">
        <f aca="false">AVERAGE(M117:M268)</f>
        <v>0.981081922923277</v>
      </c>
      <c r="N270" s="70" t="n">
        <f aca="false">AVERAGE(N117:N268)</f>
        <v>0.972990878401213</v>
      </c>
      <c r="O270" s="70" t="n">
        <f aca="false">AVERAGE(O117:O268)</f>
        <v>0.94745179032587</v>
      </c>
      <c r="P270" s="70" t="n">
        <f aca="false">AVERAGE(P117:P268)</f>
        <v>0.887495122123493</v>
      </c>
      <c r="Q270" s="70" t="n">
        <f aca="false">AVERAGE(Q117:Q268)</f>
        <v>0.888196407210417</v>
      </c>
      <c r="R270" s="70" t="n">
        <f aca="false">AVERAGE(R117:R268)</f>
        <v>0.832270004491891</v>
      </c>
      <c r="S270" s="147" t="n">
        <f aca="false">AVERAGE(S117:S268)</f>
        <v>0.912433114580515</v>
      </c>
      <c r="T270" s="147" t="n">
        <f aca="false">AVERAGE(T117:T268)</f>
        <v>0.925687034239866</v>
      </c>
      <c r="U270" s="147" t="n">
        <f aca="false">AVERAGE(U117:U268)</f>
        <v>0.928448740526643</v>
      </c>
      <c r="V270" s="147" t="n">
        <f aca="false">AVERAGE(V117:V268)</f>
        <v>0.92943066731907</v>
      </c>
      <c r="W270" s="147" t="n">
        <f aca="false">AVERAGE(W117:W268)</f>
        <v>0.919529039332202</v>
      </c>
      <c r="X270" s="70" t="n">
        <f aca="false">AVERAGE(X117:X218,X221:X268)</f>
        <v>0.923422077054384</v>
      </c>
      <c r="Y270" s="70" t="n">
        <f aca="false">AVERAGE(Y117:Y218,Y221:Y268)</f>
        <v>0.921172690876984</v>
      </c>
      <c r="Z270" s="70" t="n">
        <f aca="false">AVERAGE(Z117:Z218,Z221:Z268)</f>
        <v>0.927756145433244</v>
      </c>
      <c r="AA270" s="70" t="n">
        <f aca="false">AVERAGE(AA117:AA218,AA221:AA268)</f>
        <v>0.974678186276713</v>
      </c>
      <c r="AB270" s="70" t="n">
        <f aca="false">AVERAGE(AB117:AB218,AB221:AB268)</f>
        <v>0.972480609737475</v>
      </c>
      <c r="AC270" s="70" t="n">
        <f aca="false">AVERAGE(AC117:AC218,AC221:AC268)</f>
        <v>0.965501833593593</v>
      </c>
      <c r="AD270" s="70" t="n">
        <f aca="false">AVERAGE(AD117:AD218,AD221:AD268)</f>
        <v>0.961801283758747</v>
      </c>
      <c r="AE270" s="70" t="n">
        <f aca="false">AVERAGE(AE117:AE218,AE221:AE268)</f>
        <v>0.93431903512061</v>
      </c>
      <c r="AF270" s="70"/>
      <c r="AG270" s="70"/>
      <c r="AH270" s="70"/>
      <c r="AI270" s="70"/>
      <c r="AJ270" s="70"/>
      <c r="AK270" s="70"/>
      <c r="AL270" s="70"/>
      <c r="AM270" s="70"/>
      <c r="AN270" s="70"/>
      <c r="AO270" s="70" t="n">
        <f aca="false">AVERAGE(AO117:AO218,AO221:AO268)</f>
        <v>0.921097158643119</v>
      </c>
      <c r="AP270" s="70" t="n">
        <f aca="false">AVERAGE(AP117:AP218,AP221:AP268)</f>
        <v>0.953874050824317</v>
      </c>
      <c r="AQ270" s="70" t="n">
        <f aca="false">AVERAGE(AQ117:AQ218,AQ221:AQ268)</f>
        <v>0.963553138260346</v>
      </c>
      <c r="AR270" s="70" t="n">
        <f aca="false">AVERAGE(AR117:AR218,AR221:AR268)</f>
        <v>0.935510940915348</v>
      </c>
      <c r="AS270" s="70" t="n">
        <f aca="false">AVERAGE(AS117:AS218,AS221:AS268)</f>
        <v>0.877560510649237</v>
      </c>
      <c r="AT270" s="70" t="n">
        <f aca="false">AVERAGE(AT117:AT218,AT221:AT268)</f>
        <v>0.927391195707365</v>
      </c>
      <c r="AU270" s="70" t="n">
        <f aca="false">AVERAGE(AU117:AU218,AU221:AU268)</f>
        <v>0.921131947733395</v>
      </c>
      <c r="AV270" s="70" t="n">
        <f aca="false">AVERAGE(AV117:AV218,AV221:AV268)</f>
        <v>0.958304980482477</v>
      </c>
      <c r="AW270" s="70" t="n">
        <f aca="false">AVERAGE(AC270:AE270)</f>
        <v>0.953874050824317</v>
      </c>
    </row>
    <row r="271" customFormat="false" ht="12.75" hidden="false" customHeight="false" outlineLevel="0" collapsed="false">
      <c r="A271" s="69" t="s">
        <v>27</v>
      </c>
      <c r="B271" s="69" t="s">
        <v>28</v>
      </c>
      <c r="C271" s="69" t="s">
        <v>66</v>
      </c>
      <c r="D271" s="70"/>
      <c r="E271" s="70"/>
      <c r="F271" s="70"/>
      <c r="G271" s="70"/>
      <c r="H271" s="70" t="n">
        <f aca="false">AVERAGE(H10:H116)</f>
        <v>0.953967651172382</v>
      </c>
      <c r="I271" s="70" t="n">
        <f aca="false">AVERAGE(I10:I116)</f>
        <v>0.918995657769869</v>
      </c>
      <c r="J271" s="70" t="n">
        <f aca="false">AVERAGE(J10:J116)</f>
        <v>0.944015430767798</v>
      </c>
      <c r="K271" s="70" t="n">
        <f aca="false">AVERAGE(K10:K116)</f>
        <v>0.94885906148043</v>
      </c>
      <c r="L271" s="70" t="n">
        <f aca="false">AVERAGE(L10:L116)</f>
        <v>0.93692125792599</v>
      </c>
      <c r="M271" s="70" t="n">
        <f aca="false">AVERAGE(M10:M116)</f>
        <v>0.981776389470587</v>
      </c>
      <c r="N271" s="70" t="n">
        <f aca="false">AVERAGE(N10:N116)</f>
        <v>0.99280007760792</v>
      </c>
      <c r="O271" s="70" t="n">
        <f aca="false">AVERAGE(O10:O116)</f>
        <v>0.956246685146052</v>
      </c>
      <c r="P271" s="70" t="n">
        <f aca="false">AVERAGE(P10:P116)</f>
        <v>0.908756985059084</v>
      </c>
      <c r="Q271" s="70" t="n">
        <f aca="false">AVERAGE(Q10:Q116)</f>
        <v>0.879634879291076</v>
      </c>
      <c r="R271" s="70" t="n">
        <f aca="false">AVERAGE(R10:R116)</f>
        <v>0.877197193665793</v>
      </c>
      <c r="S271" s="147" t="n">
        <f aca="false">AVERAGE(S10:S116)</f>
        <v>0.946520651523352</v>
      </c>
      <c r="T271" s="147" t="n">
        <f aca="false">AVERAGE(T10:T116)</f>
        <v>0.9155490055656</v>
      </c>
      <c r="U271" s="147" t="n">
        <f aca="false">AVERAGE(U10:U116)</f>
        <v>0.957698410562234</v>
      </c>
      <c r="V271" s="147" t="n">
        <f aca="false">AVERAGE(V10:V116)</f>
        <v>0.933503076078768</v>
      </c>
      <c r="W271" s="147" t="n">
        <f aca="false">AVERAGE(W10:W116)</f>
        <v>0.866333785549191</v>
      </c>
      <c r="X271" s="70" t="n">
        <f aca="false">AVERAGE(X10:X116)</f>
        <v>0.906481839215097</v>
      </c>
      <c r="Y271" s="70" t="n">
        <f aca="false">AVERAGE(Y10:Y116)</f>
        <v>0.888453495497034</v>
      </c>
      <c r="Z271" s="70" t="n">
        <f aca="false">AVERAGE(Z10:Z116)</f>
        <v>0.89399958401579</v>
      </c>
      <c r="AA271" s="70" t="n">
        <f aca="false">AVERAGE(AA10:AA116)</f>
        <v>0.938044308599339</v>
      </c>
      <c r="AB271" s="70" t="n">
        <f aca="false">AVERAGE(AB10:AB116)</f>
        <v>0.958444049058568</v>
      </c>
      <c r="AC271" s="70" t="n">
        <f aca="false">AVERAGE(AC10:AC116)</f>
        <v>0.934936314494611</v>
      </c>
      <c r="AD271" s="70" t="n">
        <f aca="false">AVERAGE(AD10:AD116)</f>
        <v>0.970468784437405</v>
      </c>
      <c r="AE271" s="70" t="n">
        <f aca="false">AVERAGE(AE10:AE116)</f>
        <v>0.953884109394704</v>
      </c>
      <c r="AF271" s="70"/>
      <c r="AG271" s="70"/>
      <c r="AH271" s="70"/>
      <c r="AI271" s="70"/>
      <c r="AJ271" s="70"/>
      <c r="AK271" s="70"/>
      <c r="AL271" s="70"/>
      <c r="AM271" s="70"/>
      <c r="AN271" s="70"/>
      <c r="AO271" s="70" t="n">
        <f aca="false">AVERAGE(AO10:AO116)</f>
        <v>0.91348835655182</v>
      </c>
      <c r="AP271" s="70" t="n">
        <f aca="false">AVERAGE(AP10:AP116)</f>
        <v>0.953096402775573</v>
      </c>
      <c r="AQ271" s="70" t="n">
        <f aca="false">AVERAGE(AQ10:AQ116)</f>
        <v>0.955852236292335</v>
      </c>
      <c r="AR271" s="70" t="n">
        <f aca="false">AVERAGE(AR10:AR116)</f>
        <v>0.952601249271019</v>
      </c>
      <c r="AS271" s="70" t="n">
        <f aca="false">AVERAGE(AS10:AS116)</f>
        <v>0.90111757482674</v>
      </c>
      <c r="AT271" s="70" t="n">
        <f aca="false">AVERAGE(AT10:AT116)</f>
        <v>0.935583497402201</v>
      </c>
      <c r="AU271" s="70" t="n">
        <f aca="false">AVERAGE(AU10:AU116)</f>
        <v>0.887089706753774</v>
      </c>
      <c r="AV271" s="70" t="n">
        <f aca="false">AVERAGE(AV10:AV116)</f>
        <v>0.930162647224566</v>
      </c>
      <c r="AW271" s="70" t="n">
        <f aca="false">AVERAGE(AC271:AE271)</f>
        <v>0.953096402775573</v>
      </c>
    </row>
    <row r="272" customFormat="false" ht="12.75" hidden="true" customHeight="false" outlineLevel="0" collapsed="false">
      <c r="A272" s="69" t="s">
        <v>14</v>
      </c>
      <c r="B272" s="69" t="s">
        <v>28</v>
      </c>
      <c r="C272" s="69" t="s">
        <v>66</v>
      </c>
      <c r="D272" s="70" t="n">
        <f aca="false">AVERAGE(D219:D220)</f>
        <v>0.964773056052527</v>
      </c>
      <c r="E272" s="70" t="n">
        <f aca="false">AVERAGE(E219:E220)</f>
        <v>0.946124551971326</v>
      </c>
      <c r="F272" s="70" t="n">
        <f aca="false">AVERAGE(F219:F220)</f>
        <v>0.943845785440613</v>
      </c>
      <c r="G272" s="70" t="n">
        <f aca="false">AVERAGE(G219:G220)</f>
        <v>0.971976401179941</v>
      </c>
      <c r="H272" s="70" t="n">
        <f aca="false">AVERAGE(H219:H220)</f>
        <v>0.982921173977192</v>
      </c>
      <c r="I272" s="70" t="n">
        <f aca="false">AVERAGE(I219:I220)</f>
        <v>0.921593134070747</v>
      </c>
      <c r="J272" s="70" t="n">
        <f aca="false">AVERAGE(J219:J220)</f>
        <v>0.974908010026729</v>
      </c>
      <c r="K272" s="70" t="n">
        <f aca="false">AVERAGE(K219:K220)</f>
        <v>0.965832660747915</v>
      </c>
      <c r="L272" s="70" t="n">
        <f aca="false">AVERAGE(L219:L220)</f>
        <v>0.99533315591366</v>
      </c>
      <c r="M272" s="70" t="n">
        <f aca="false">AVERAGE(M219:M220)</f>
        <v>0.946624023594871</v>
      </c>
      <c r="N272" s="70" t="n">
        <f aca="false">AVERAGE(N219:N220)</f>
        <v>0.999392994878571</v>
      </c>
      <c r="O272" s="70" t="n">
        <f aca="false">AVERAGE(O219:O220)</f>
        <v>1.00430615363245</v>
      </c>
      <c r="P272" s="70" t="n">
        <f aca="false">AVERAGE(P219:P220)</f>
        <v>0.909611250179422</v>
      </c>
      <c r="Q272" s="70"/>
      <c r="R272" s="70"/>
      <c r="S272" s="70"/>
      <c r="T272" s="70"/>
      <c r="U272" s="70"/>
      <c r="V272" s="70"/>
      <c r="X272" s="70" t="n">
        <f aca="false">AVERAGE(X120:X219)</f>
        <v>0.919847744960211</v>
      </c>
      <c r="Y272" s="70" t="n">
        <f aca="false">AVERAGE(Y120:Y219)</f>
        <v>0.926702238697853</v>
      </c>
      <c r="Z272" s="70" t="n">
        <f aca="false">AVERAGE(Z120:Z219)</f>
        <v>0.934945379420083</v>
      </c>
      <c r="AA272" s="70" t="n">
        <f aca="false">AVERAGE(AA120:AA219)</f>
        <v>0.98608192205533</v>
      </c>
      <c r="AB272" s="70" t="n">
        <f aca="false">AVERAGE(AB120:AB219)</f>
        <v>0.983550828809133</v>
      </c>
      <c r="AC272" s="70" t="n">
        <f aca="false">AVERAGE(AC120:AC219)</f>
        <v>0.977297361028959</v>
      </c>
      <c r="AD272" s="70" t="n">
        <f aca="false">AVERAGE(AD120:AD219)</f>
        <v>0.962498315397791</v>
      </c>
      <c r="AE272" s="70" t="n">
        <f aca="false">AVERAGE(AE120:AE219)</f>
        <v>0.935736615125907</v>
      </c>
      <c r="AF272" s="70"/>
      <c r="AG272" s="70"/>
      <c r="AH272" s="70"/>
      <c r="AI272" s="70"/>
      <c r="AJ272" s="70"/>
      <c r="AK272" s="70"/>
      <c r="AL272" s="70"/>
      <c r="AM272" s="70"/>
      <c r="AN272" s="70"/>
      <c r="AO272" s="70" t="n">
        <f aca="false">AVERAGE(AO120:AO219)</f>
        <v>0.924479140667181</v>
      </c>
      <c r="AP272" s="70" t="n">
        <f aca="false">AVERAGE(AP120:AP219)</f>
        <v>0.958510763850886</v>
      </c>
      <c r="AQ272" s="70" t="n">
        <f aca="false">AVERAGE(AQ120:AQ219)</f>
        <v>0.958403907298398</v>
      </c>
      <c r="AR272" s="70" t="n">
        <f aca="false">AVERAGE(AR120:AR219)</f>
        <v>0.931042794104416</v>
      </c>
      <c r="AS272" s="70" t="n">
        <f aca="false">AVERAGE(AS120:AS219)</f>
        <v>0.874799244665078</v>
      </c>
      <c r="AT272" s="70" t="n">
        <f aca="false">AVERAGE(AT120:AT219)</f>
        <v>0.932138681456466</v>
      </c>
      <c r="AU272" s="70" t="n">
        <f aca="false">AVERAGE(AU120:AU219)</f>
        <v>0.92278592645233</v>
      </c>
      <c r="AV272" s="70" t="n">
        <f aca="false">AVERAGE(AV120:AV219)</f>
        <v>0.968192710094849</v>
      </c>
      <c r="AW272" s="70" t="n">
        <f aca="false">AVERAGE(AC272:AE272)</f>
        <v>0.958510763850886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4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W1122"/>
  <sheetViews>
    <sheetView showFormulas="false" showGridLines="true" showRowColHeaders="true" showZeros="true" rightToLeft="false" tabSelected="false" showOutlineSymbols="true" defaultGridColor="true" view="normal" topLeftCell="A5" colorId="64" zoomScale="100" zoomScaleNormal="100" zoomScalePageLayoutView="100" workbookViewId="0">
      <selection pane="topLeft" activeCell="A5" activeCellId="0" sqref="A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42"/>
    <col collapsed="false" customWidth="true" hidden="false" outlineLevel="0" max="2" min="2" style="0" width="25.56"/>
    <col collapsed="false" customWidth="true" hidden="false" outlineLevel="0" max="3" min="3" style="0" width="49.85"/>
    <col collapsed="false" customWidth="true" hidden="true" outlineLevel="0" max="12" min="4" style="0" width="13.41"/>
    <col collapsed="false" customWidth="true" hidden="true" outlineLevel="0" max="13" min="13" style="0" width="11.28"/>
    <col collapsed="false" customWidth="true" hidden="true" outlineLevel="0" max="14" min="14" style="0" width="11.7"/>
    <col collapsed="false" customWidth="true" hidden="true" outlineLevel="0" max="16" min="15" style="0" width="11.28"/>
    <col collapsed="false" customWidth="true" hidden="true" outlineLevel="0" max="17" min="17" style="0" width="11.7"/>
    <col collapsed="false" customWidth="true" hidden="true" outlineLevel="0" max="18" min="18" style="0" width="13.41"/>
    <col collapsed="false" customWidth="true" hidden="true" outlineLevel="0" max="19" min="19" style="0" width="11.13"/>
    <col collapsed="false" customWidth="true" hidden="true" outlineLevel="0" max="20" min="20" style="0" width="10.99"/>
    <col collapsed="false" customWidth="true" hidden="true" outlineLevel="0" max="21" min="21" style="0" width="10.85"/>
    <col collapsed="false" customWidth="true" hidden="true" outlineLevel="0" max="22" min="22" style="0" width="12.7"/>
    <col collapsed="false" customWidth="true" hidden="true" outlineLevel="0" max="36" min="23" style="0" width="13.41"/>
    <col collapsed="false" customWidth="true" hidden="false" outlineLevel="0" max="39" min="37" style="0" width="10.13"/>
    <col collapsed="false" customWidth="true" hidden="true" outlineLevel="0" max="48" min="40" style="0" width="10.13"/>
    <col collapsed="false" customWidth="true" hidden="true" outlineLevel="0" max="50" min="49" style="0" width="11.85"/>
    <col collapsed="false" customWidth="true" hidden="false" outlineLevel="0" max="51" min="51" style="0" width="12.7"/>
    <col collapsed="false" customWidth="true" hidden="true" outlineLevel="0" max="59" min="52" style="0" width="10.13"/>
    <col collapsed="false" customWidth="true" hidden="false" outlineLevel="0" max="60" min="60" style="0" width="10.13"/>
    <col collapsed="false" customWidth="true" hidden="false" outlineLevel="0" max="64" min="61" style="0" width="13.41"/>
  </cols>
  <sheetData>
    <row r="1" customFormat="false" ht="12.75" hidden="true" customHeight="false" outlineLevel="0" collapsed="false"/>
    <row r="2" customFormat="false" ht="12.75" hidden="true" customHeight="false" outlineLevel="0" collapsed="false"/>
    <row r="3" customFormat="false" ht="12.75" hidden="true" customHeight="false" outlineLevel="0" collapsed="false"/>
    <row r="4" customFormat="false" ht="12.75" hidden="true" customHeight="false" outlineLevel="0" collapsed="false">
      <c r="BK4" s="148"/>
      <c r="BL4" s="148"/>
    </row>
    <row r="5" customFormat="false" ht="13.5" hidden="false" customHeight="true" outlineLevel="0" collapsed="false">
      <c r="M5" s="135"/>
      <c r="BI5" s="148"/>
      <c r="BJ5" s="148"/>
      <c r="BK5" s="149"/>
      <c r="BL5" s="149"/>
    </row>
    <row r="6" customFormat="false" ht="20.25" hidden="false" customHeight="false" outlineLevel="0" collapsed="false">
      <c r="B6" s="150" t="s">
        <v>78</v>
      </c>
      <c r="M6" s="151"/>
      <c r="BI6" s="149"/>
      <c r="BJ6" s="149"/>
      <c r="BK6" s="152"/>
      <c r="BL6" s="152"/>
    </row>
    <row r="7" customFormat="false" ht="20.25" hidden="false" customHeight="false" outlineLevel="0" collapsed="false">
      <c r="B7" s="150" t="s">
        <v>109</v>
      </c>
      <c r="C7" s="150"/>
      <c r="D7" s="150"/>
      <c r="E7" s="150"/>
      <c r="F7" s="150"/>
      <c r="G7" s="150"/>
      <c r="BI7" s="152"/>
      <c r="BJ7" s="152"/>
      <c r="BK7" s="152"/>
      <c r="BL7" s="152"/>
      <c r="BM7" s="153"/>
      <c r="BN7" s="154"/>
      <c r="BO7" s="153"/>
      <c r="BP7" s="154"/>
      <c r="BQ7" s="153"/>
      <c r="BR7" s="154"/>
      <c r="BS7" s="153"/>
    </row>
    <row r="8" customFormat="false" ht="15" hidden="false" customHeight="false" outlineLevel="0" collapsed="false">
      <c r="B8" s="155"/>
      <c r="C8" s="155"/>
      <c r="D8" s="153" t="n">
        <v>1999</v>
      </c>
      <c r="E8" s="153" t="n">
        <v>1999</v>
      </c>
      <c r="F8" s="153" t="n">
        <v>1999</v>
      </c>
      <c r="G8" s="153" t="n">
        <v>1999</v>
      </c>
      <c r="H8" s="153" t="n">
        <v>1999</v>
      </c>
      <c r="I8" s="153" t="n">
        <v>1999</v>
      </c>
      <c r="J8" s="153" t="n">
        <v>1999</v>
      </c>
      <c r="K8" s="153" t="n">
        <v>1999</v>
      </c>
      <c r="L8" s="153" t="n">
        <v>1999</v>
      </c>
      <c r="M8" s="156" t="n">
        <v>2000</v>
      </c>
      <c r="N8" s="156" t="n">
        <v>2000</v>
      </c>
      <c r="O8" s="156" t="n">
        <v>2000</v>
      </c>
      <c r="P8" s="156" t="n">
        <v>2000</v>
      </c>
      <c r="Q8" s="156" t="n">
        <v>2000</v>
      </c>
      <c r="R8" s="156" t="n">
        <v>2000</v>
      </c>
      <c r="S8" s="156" t="n">
        <v>2000</v>
      </c>
      <c r="T8" s="156" t="n">
        <v>2000</v>
      </c>
      <c r="U8" s="156" t="n">
        <v>2000</v>
      </c>
      <c r="V8" s="156" t="n">
        <v>2000</v>
      </c>
      <c r="W8" s="156" t="n">
        <v>2000</v>
      </c>
      <c r="X8" s="156" t="n">
        <v>2000</v>
      </c>
      <c r="Y8" s="156" t="n">
        <v>2001</v>
      </c>
      <c r="Z8" s="156" t="n">
        <v>2001</v>
      </c>
      <c r="AA8" s="156" t="n">
        <v>2001</v>
      </c>
      <c r="AB8" s="156" t="n">
        <v>2001</v>
      </c>
      <c r="AC8" s="156" t="n">
        <v>2001</v>
      </c>
      <c r="AD8" s="156" t="n">
        <v>2001</v>
      </c>
      <c r="AE8" s="156" t="n">
        <v>2001</v>
      </c>
      <c r="AF8" s="156" t="n">
        <v>2001</v>
      </c>
      <c r="AG8" s="156" t="n">
        <v>2001</v>
      </c>
      <c r="AH8" s="156" t="n">
        <v>2001</v>
      </c>
      <c r="AI8" s="156" t="n">
        <v>2001</v>
      </c>
      <c r="AJ8" s="156" t="n">
        <v>2001</v>
      </c>
      <c r="AK8" s="156" t="n">
        <v>2002</v>
      </c>
      <c r="AL8" s="156" t="n">
        <v>2002</v>
      </c>
      <c r="AM8" s="156" t="n">
        <v>2002</v>
      </c>
      <c r="AN8" s="156" t="n">
        <v>2002</v>
      </c>
      <c r="AO8" s="156" t="n">
        <v>2002</v>
      </c>
      <c r="AP8" s="156" t="n">
        <v>2002</v>
      </c>
      <c r="AQ8" s="156" t="n">
        <v>2002</v>
      </c>
      <c r="AR8" s="156" t="n">
        <v>2002</v>
      </c>
      <c r="AS8" s="156" t="n">
        <v>2002</v>
      </c>
      <c r="AT8" s="156" t="n">
        <v>2002</v>
      </c>
      <c r="AU8" s="156" t="n">
        <v>2002</v>
      </c>
      <c r="AV8" s="156" t="n">
        <v>2002</v>
      </c>
      <c r="AW8" s="156" t="n">
        <v>2000</v>
      </c>
      <c r="AX8" s="156" t="n">
        <v>2001</v>
      </c>
      <c r="AY8" s="156" t="n">
        <v>2002</v>
      </c>
      <c r="AZ8" s="67" t="n">
        <v>2000</v>
      </c>
      <c r="BA8" s="67" t="n">
        <v>2000</v>
      </c>
      <c r="BB8" s="67" t="n">
        <v>2000</v>
      </c>
      <c r="BC8" s="67" t="n">
        <v>2000</v>
      </c>
      <c r="BD8" s="67" t="n">
        <v>2001</v>
      </c>
      <c r="BE8" s="67" t="n">
        <v>2001</v>
      </c>
      <c r="BF8" s="67" t="n">
        <v>2001</v>
      </c>
      <c r="BG8" s="67" t="n">
        <v>2001</v>
      </c>
      <c r="BH8" s="67" t="n">
        <v>2002</v>
      </c>
      <c r="BI8" s="152"/>
      <c r="BJ8" s="152"/>
      <c r="BK8" s="152"/>
      <c r="BL8" s="152"/>
      <c r="BM8" s="77"/>
      <c r="BN8" s="77"/>
      <c r="BO8" s="77"/>
      <c r="BP8" s="77"/>
      <c r="BQ8" s="77"/>
      <c r="BR8" s="77"/>
      <c r="BS8" s="77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</row>
    <row r="9" customFormat="false" ht="15.75" hidden="false" customHeight="false" outlineLevel="0" collapsed="false">
      <c r="B9" s="157" t="s">
        <v>110</v>
      </c>
      <c r="C9" s="155"/>
      <c r="D9" s="153" t="s">
        <v>19</v>
      </c>
      <c r="E9" s="153" t="s">
        <v>20</v>
      </c>
      <c r="F9" s="153" t="s">
        <v>21</v>
      </c>
      <c r="G9" s="154" t="s">
        <v>82</v>
      </c>
      <c r="H9" s="154" t="s">
        <v>23</v>
      </c>
      <c r="I9" s="154" t="s">
        <v>24</v>
      </c>
      <c r="J9" s="154" t="s">
        <v>25</v>
      </c>
      <c r="K9" s="154" t="s">
        <v>26</v>
      </c>
      <c r="L9" s="154" t="s">
        <v>15</v>
      </c>
      <c r="M9" s="158" t="s">
        <v>16</v>
      </c>
      <c r="N9" s="159" t="s">
        <v>17</v>
      </c>
      <c r="O9" s="159" t="s">
        <v>18</v>
      </c>
      <c r="P9" s="159" t="s">
        <v>19</v>
      </c>
      <c r="Q9" s="159" t="s">
        <v>20</v>
      </c>
      <c r="R9" s="159" t="s">
        <v>21</v>
      </c>
      <c r="S9" s="159" t="s">
        <v>22</v>
      </c>
      <c r="T9" s="159" t="s">
        <v>23</v>
      </c>
      <c r="U9" s="159" t="s">
        <v>24</v>
      </c>
      <c r="V9" s="159" t="s">
        <v>25</v>
      </c>
      <c r="W9" s="159" t="s">
        <v>26</v>
      </c>
      <c r="X9" s="159" t="s">
        <v>15</v>
      </c>
      <c r="Y9" s="159" t="s">
        <v>16</v>
      </c>
      <c r="Z9" s="159" t="s">
        <v>17</v>
      </c>
      <c r="AA9" s="159" t="s">
        <v>18</v>
      </c>
      <c r="AB9" s="159" t="s">
        <v>19</v>
      </c>
      <c r="AC9" s="159" t="s">
        <v>20</v>
      </c>
      <c r="AD9" s="159" t="s">
        <v>21</v>
      </c>
      <c r="AE9" s="159" t="s">
        <v>22</v>
      </c>
      <c r="AF9" s="159" t="s">
        <v>23</v>
      </c>
      <c r="AG9" s="159" t="s">
        <v>24</v>
      </c>
      <c r="AH9" s="159" t="s">
        <v>25</v>
      </c>
      <c r="AI9" s="159" t="s">
        <v>26</v>
      </c>
      <c r="AJ9" s="159" t="s">
        <v>15</v>
      </c>
      <c r="AK9" s="159" t="s">
        <v>16</v>
      </c>
      <c r="AL9" s="159" t="s">
        <v>17</v>
      </c>
      <c r="AM9" s="159" t="s">
        <v>18</v>
      </c>
      <c r="AN9" s="159" t="s">
        <v>19</v>
      </c>
      <c r="AO9" s="159" t="s">
        <v>20</v>
      </c>
      <c r="AP9" s="159" t="s">
        <v>21</v>
      </c>
      <c r="AQ9" s="159" t="s">
        <v>22</v>
      </c>
      <c r="AR9" s="159" t="s">
        <v>23</v>
      </c>
      <c r="AS9" s="159" t="s">
        <v>24</v>
      </c>
      <c r="AT9" s="159" t="s">
        <v>25</v>
      </c>
      <c r="AU9" s="159" t="s">
        <v>26</v>
      </c>
      <c r="AV9" s="159" t="s">
        <v>15</v>
      </c>
      <c r="AW9" s="159" t="s">
        <v>61</v>
      </c>
      <c r="AX9" s="159" t="s">
        <v>61</v>
      </c>
      <c r="AY9" s="159" t="s">
        <v>61</v>
      </c>
      <c r="AZ9" s="68" t="s">
        <v>111</v>
      </c>
      <c r="BA9" s="68" t="s">
        <v>112</v>
      </c>
      <c r="BB9" s="68" t="s">
        <v>113</v>
      </c>
      <c r="BC9" s="68" t="s">
        <v>114</v>
      </c>
      <c r="BD9" s="68" t="s">
        <v>111</v>
      </c>
      <c r="BE9" s="68" t="s">
        <v>112</v>
      </c>
      <c r="BF9" s="68" t="s">
        <v>113</v>
      </c>
      <c r="BG9" s="68" t="s">
        <v>114</v>
      </c>
      <c r="BH9" s="68" t="s">
        <v>111</v>
      </c>
      <c r="BI9" s="152"/>
      <c r="BJ9" s="152"/>
      <c r="BK9" s="152"/>
      <c r="BL9" s="152"/>
      <c r="BM9" s="77"/>
      <c r="BN9" s="77"/>
      <c r="BO9" s="77"/>
      <c r="BP9" s="77"/>
      <c r="BQ9" s="77"/>
      <c r="BR9" s="77"/>
      <c r="BS9" s="77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</row>
    <row r="10" customFormat="false" ht="15" hidden="false" customHeight="false" outlineLevel="0" collapsed="false">
      <c r="B10" s="160" t="s">
        <v>115</v>
      </c>
      <c r="C10" s="161" t="s">
        <v>116</v>
      </c>
      <c r="D10" s="153"/>
      <c r="E10" s="153"/>
      <c r="F10" s="153"/>
      <c r="G10" s="154"/>
      <c r="H10" s="154"/>
      <c r="I10" s="154"/>
      <c r="J10" s="154"/>
      <c r="K10" s="154"/>
      <c r="L10" s="154"/>
      <c r="M10" s="162" t="n">
        <f aca="false">kWhgen!E272</f>
        <v>21663783</v>
      </c>
      <c r="N10" s="162" t="n">
        <f aca="false">kWhgen!F272</f>
        <v>25252736.1841454</v>
      </c>
      <c r="O10" s="162" t="n">
        <f aca="false">kWhgen!G272</f>
        <v>18572954.3937216</v>
      </c>
      <c r="P10" s="162" t="n">
        <f aca="false">kWhgen!H272</f>
        <v>21652890</v>
      </c>
      <c r="Q10" s="162" t="n">
        <f aca="false">kWhgen!I272</f>
        <v>19756776</v>
      </c>
      <c r="R10" s="162" t="n">
        <f aca="false">kWhgen!J272</f>
        <v>18929940</v>
      </c>
      <c r="S10" s="162" t="n">
        <f aca="false">kWhgen!K272</f>
        <v>9309683</v>
      </c>
      <c r="T10" s="162" t="n">
        <f aca="false">kWhgen!L272</f>
        <v>10586952</v>
      </c>
      <c r="U10" s="162" t="n">
        <f aca="false">kWhgen!M272</f>
        <v>19267636</v>
      </c>
      <c r="V10" s="162" t="n">
        <f aca="false">kWhgen!N272</f>
        <v>20090605</v>
      </c>
      <c r="W10" s="162" t="n">
        <f aca="false">kWhgen!O272</f>
        <v>21035894</v>
      </c>
      <c r="X10" s="162" t="n">
        <f aca="false">kWhgen!P272</f>
        <v>16510820</v>
      </c>
      <c r="Y10" s="162" t="n">
        <f aca="false">kWhgen!Q272</f>
        <v>20657650</v>
      </c>
      <c r="Z10" s="162" t="n">
        <f aca="false">kWhgen!R272</f>
        <v>14728726</v>
      </c>
      <c r="AA10" s="162" t="n">
        <f aca="false">kWhgen!S272</f>
        <v>16749721</v>
      </c>
      <c r="AB10" s="162" t="n">
        <f aca="false">kWhgen!T272</f>
        <v>23387827</v>
      </c>
      <c r="AC10" s="162" t="n">
        <f aca="false">kWhgen!U272</f>
        <v>20442895.8427889</v>
      </c>
      <c r="AD10" s="162" t="n">
        <f aca="false">kWhgen!V272</f>
        <v>16227184</v>
      </c>
      <c r="AE10" s="162" t="n">
        <f aca="false">kWhgen!W272</f>
        <v>9312648</v>
      </c>
      <c r="AF10" s="162" t="n">
        <f aca="false">kWhgen!X272</f>
        <v>10464294</v>
      </c>
      <c r="AG10" s="162" t="n">
        <f aca="false">kWhgen!Y272</f>
        <v>10817593</v>
      </c>
      <c r="AH10" s="162" t="n">
        <f aca="false">kWhgen!Z272</f>
        <v>21730441</v>
      </c>
      <c r="AI10" s="162" t="n">
        <f aca="false">kWhgen!AA272</f>
        <v>21125561</v>
      </c>
      <c r="AJ10" s="162" t="n">
        <f aca="false">kWhgen!AB272</f>
        <v>24839671</v>
      </c>
      <c r="AK10" s="162" t="n">
        <f aca="false">kWhgen!AC272</f>
        <v>22361460</v>
      </c>
      <c r="AL10" s="162" t="n">
        <f aca="false">kWhgen!AD272</f>
        <v>27672756</v>
      </c>
      <c r="AM10" s="162" t="n">
        <f aca="false">kWhgen!AE272</f>
        <v>20885471.2</v>
      </c>
      <c r="AN10" s="162"/>
      <c r="AO10" s="162"/>
      <c r="AP10" s="162"/>
      <c r="AQ10" s="162"/>
      <c r="AR10" s="162"/>
      <c r="AS10" s="162"/>
      <c r="AT10" s="162"/>
      <c r="AU10" s="162"/>
      <c r="AV10" s="162"/>
      <c r="AW10" s="104" t="n">
        <f aca="false">SUM(M10:X10)</f>
        <v>222630669.577867</v>
      </c>
      <c r="AX10" s="104" t="n">
        <f aca="false">SUM(Y10:AJ10)</f>
        <v>210484211.842789</v>
      </c>
      <c r="AY10" s="104" t="n">
        <f aca="false">SUM(AK10:AV10)</f>
        <v>70919687.2</v>
      </c>
      <c r="AZ10" s="163" t="n">
        <f aca="false">SUM(M10:O10)</f>
        <v>65489473.577867</v>
      </c>
      <c r="BA10" s="163" t="n">
        <f aca="false">SUM(P10:R10)</f>
        <v>60339606</v>
      </c>
      <c r="BB10" s="163" t="n">
        <f aca="false">SUM(S10:U10)</f>
        <v>39164271</v>
      </c>
      <c r="BC10" s="163" t="n">
        <f aca="false">SUM(V10:X10)</f>
        <v>57637319</v>
      </c>
      <c r="BD10" s="163" t="n">
        <f aca="false">SUM(Y10:AA10)</f>
        <v>52136097</v>
      </c>
      <c r="BE10" s="104" t="n">
        <f aca="false">SUM(AB10:AD10)</f>
        <v>60057906.8427889</v>
      </c>
      <c r="BF10" s="104" t="n">
        <f aca="false">SUM(AE10:AG10)</f>
        <v>30594535</v>
      </c>
      <c r="BG10" s="104" t="n">
        <f aca="false">SUM(AH10:AJ10)</f>
        <v>67695673</v>
      </c>
      <c r="BH10" s="104" t="n">
        <f aca="false">SUM(AK10:AM10)</f>
        <v>70919687.2</v>
      </c>
      <c r="BI10" s="164"/>
      <c r="BJ10" s="152"/>
      <c r="BK10" s="152"/>
      <c r="BL10" s="152"/>
      <c r="BM10" s="77"/>
      <c r="BN10" s="77"/>
      <c r="BO10" s="77"/>
      <c r="BP10" s="77"/>
      <c r="BQ10" s="77"/>
      <c r="BR10" s="77"/>
      <c r="BS10" s="77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</row>
    <row r="11" customFormat="false" ht="15" hidden="false" customHeight="false" outlineLevel="0" collapsed="false">
      <c r="B11" s="165"/>
      <c r="C11" s="161" t="s">
        <v>117</v>
      </c>
      <c r="D11" s="153"/>
      <c r="E11" s="153"/>
      <c r="F11" s="153"/>
      <c r="G11" s="154"/>
      <c r="H11" s="154"/>
      <c r="I11" s="154"/>
      <c r="J11" s="154"/>
      <c r="K11" s="154"/>
      <c r="L11" s="154"/>
      <c r="M11" s="162" t="n">
        <f aca="false">M10*0.98</f>
        <v>21230507.34</v>
      </c>
      <c r="N11" s="162" t="n">
        <f aca="false">N10*0.98</f>
        <v>24747681.4604625</v>
      </c>
      <c r="O11" s="162" t="n">
        <f aca="false">O10*0.98</f>
        <v>18201495.3058472</v>
      </c>
      <c r="P11" s="162" t="n">
        <f aca="false">P10*0.98</f>
        <v>21219832.2</v>
      </c>
      <c r="Q11" s="162" t="n">
        <f aca="false">Q10*0.98</f>
        <v>19361640.48</v>
      </c>
      <c r="R11" s="162" t="n">
        <f aca="false">R10*0.98</f>
        <v>18551341.2</v>
      </c>
      <c r="S11" s="162" t="n">
        <f aca="false">S10*0.98</f>
        <v>9123489.34</v>
      </c>
      <c r="T11" s="162" t="n">
        <f aca="false">T10*0.98</f>
        <v>10375212.96</v>
      </c>
      <c r="U11" s="162" t="n">
        <f aca="false">U10*0.98</f>
        <v>18882283.28</v>
      </c>
      <c r="V11" s="162" t="n">
        <f aca="false">V10*0.98</f>
        <v>19688792.9</v>
      </c>
      <c r="W11" s="162" t="n">
        <f aca="false">W10*0.98</f>
        <v>20615176.12</v>
      </c>
      <c r="X11" s="162" t="n">
        <f aca="false">X10*0.98</f>
        <v>16180603.6</v>
      </c>
      <c r="Y11" s="162" t="n">
        <f aca="false">Y10*0.98</f>
        <v>20244497</v>
      </c>
      <c r="Z11" s="162" t="n">
        <f aca="false">Z10*0.98</f>
        <v>14434151.48</v>
      </c>
      <c r="AA11" s="162" t="n">
        <f aca="false">AA10*0.98</f>
        <v>16414726.58</v>
      </c>
      <c r="AB11" s="162" t="n">
        <f aca="false">AB10*0.98</f>
        <v>22920070.46</v>
      </c>
      <c r="AC11" s="162" t="n">
        <f aca="false">AC10*0.98</f>
        <v>20034037.9259331</v>
      </c>
      <c r="AD11" s="162" t="n">
        <f aca="false">AD10*0.98</f>
        <v>15902640.32</v>
      </c>
      <c r="AE11" s="162" t="n">
        <f aca="false">AE10*0.98</f>
        <v>9126395.04</v>
      </c>
      <c r="AF11" s="162" t="n">
        <f aca="false">AF10*0.98</f>
        <v>10255008.12</v>
      </c>
      <c r="AG11" s="162" t="n">
        <f aca="false">AG10*0.98</f>
        <v>10601241.14</v>
      </c>
      <c r="AH11" s="162" t="n">
        <f aca="false">AH10*0.98</f>
        <v>21295832.18</v>
      </c>
      <c r="AI11" s="162" t="n">
        <f aca="false">AI10*0.98</f>
        <v>20703049.78</v>
      </c>
      <c r="AJ11" s="162" t="n">
        <f aca="false">AJ10*0.98</f>
        <v>24342877.58</v>
      </c>
      <c r="AK11" s="162" t="n">
        <f aca="false">AK10*0.98</f>
        <v>21914230.8</v>
      </c>
      <c r="AL11" s="162" t="n">
        <f aca="false">AL10*0.98</f>
        <v>27119300.88</v>
      </c>
      <c r="AM11" s="162" t="n">
        <f aca="false">AM10*0.98</f>
        <v>20467761.776</v>
      </c>
      <c r="AN11" s="162" t="n">
        <f aca="false">AN10*0.98</f>
        <v>0</v>
      </c>
      <c r="AO11" s="162" t="n">
        <f aca="false">AO10*0.98</f>
        <v>0</v>
      </c>
      <c r="AP11" s="162" t="n">
        <f aca="false">AP10*0.98</f>
        <v>0</v>
      </c>
      <c r="AQ11" s="162" t="n">
        <f aca="false">AQ10*0.98</f>
        <v>0</v>
      </c>
      <c r="AR11" s="162" t="n">
        <f aca="false">AR10*0.98</f>
        <v>0</v>
      </c>
      <c r="AS11" s="162" t="n">
        <f aca="false">AS10*0.98</f>
        <v>0</v>
      </c>
      <c r="AT11" s="162" t="n">
        <f aca="false">AT10*0.98</f>
        <v>0</v>
      </c>
      <c r="AU11" s="162" t="n">
        <f aca="false">AU10*0.98</f>
        <v>0</v>
      </c>
      <c r="AV11" s="162" t="n">
        <f aca="false">AV10*0.98</f>
        <v>0</v>
      </c>
      <c r="AW11" s="104" t="n">
        <f aca="false">SUM(M11:X11)</f>
        <v>218178056.18631</v>
      </c>
      <c r="AX11" s="104" t="n">
        <f aca="false">SUM(Y11:AJ11)</f>
        <v>206274527.605933</v>
      </c>
      <c r="AY11" s="104" t="n">
        <f aca="false">SUM(AK11:AV11)</f>
        <v>69501293.456</v>
      </c>
      <c r="AZ11" s="163" t="n">
        <f aca="false">SUM(M11:O11)</f>
        <v>64179684.1063097</v>
      </c>
      <c r="BA11" s="163" t="n">
        <f aca="false">SUM(P11:R11)</f>
        <v>59132813.88</v>
      </c>
      <c r="BB11" s="163" t="n">
        <f aca="false">SUM(S11:U11)</f>
        <v>38380985.58</v>
      </c>
      <c r="BC11" s="163" t="n">
        <f aca="false">SUM(V11:X11)</f>
        <v>56484572.62</v>
      </c>
      <c r="BD11" s="163" t="n">
        <f aca="false">SUM(Y11:AA11)</f>
        <v>51093375.06</v>
      </c>
      <c r="BE11" s="104" t="n">
        <f aca="false">SUM(AB11:AD11)</f>
        <v>58856748.7059331</v>
      </c>
      <c r="BF11" s="104" t="n">
        <f aca="false">SUM(AE11:AG11)</f>
        <v>29982644.3</v>
      </c>
      <c r="BG11" s="104" t="n">
        <f aca="false">SUM(AH11:AJ11)</f>
        <v>66341759.54</v>
      </c>
      <c r="BH11" s="104" t="n">
        <f aca="false">SUM(AK11:AM11)</f>
        <v>69501293.456</v>
      </c>
      <c r="BI11" s="164"/>
      <c r="BJ11" s="152"/>
      <c r="BK11" s="152"/>
      <c r="BL11" s="152"/>
      <c r="BM11" s="77"/>
      <c r="BN11" s="77"/>
      <c r="BO11" s="77"/>
      <c r="BP11" s="77"/>
      <c r="BQ11" s="77"/>
      <c r="BR11" s="77"/>
      <c r="BS11" s="77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</row>
    <row r="12" customFormat="false" ht="12.75" hidden="false" customHeight="false" outlineLevel="0" collapsed="false">
      <c r="B12" s="165"/>
      <c r="C12" s="166" t="s">
        <v>118</v>
      </c>
      <c r="D12" s="102" t="n">
        <v>22205299</v>
      </c>
      <c r="E12" s="102" t="n">
        <v>23790393</v>
      </c>
      <c r="F12" s="102" t="n">
        <v>15289317</v>
      </c>
      <c r="G12" s="102" t="n">
        <v>15805609</v>
      </c>
      <c r="H12" s="102" t="n">
        <v>11501698</v>
      </c>
      <c r="I12" s="102" t="n">
        <v>15780052</v>
      </c>
      <c r="J12" s="102" t="n">
        <v>20908291</v>
      </c>
      <c r="K12" s="102" t="n">
        <v>22392430</v>
      </c>
      <c r="L12" s="102" t="n">
        <v>22752130</v>
      </c>
      <c r="M12" s="104" t="n">
        <v>21231000</v>
      </c>
      <c r="N12" s="104" t="n">
        <v>21780000</v>
      </c>
      <c r="O12" s="104" t="n">
        <v>18215000</v>
      </c>
      <c r="P12" s="104" t="n">
        <v>20871000</v>
      </c>
      <c r="Q12" s="104" t="n">
        <v>19252000</v>
      </c>
      <c r="R12" s="104" t="n">
        <v>17396000</v>
      </c>
      <c r="S12" s="104" t="n">
        <v>8978000</v>
      </c>
      <c r="T12" s="104" t="n">
        <v>9366078</v>
      </c>
      <c r="U12" s="104" t="n">
        <v>16595121</v>
      </c>
      <c r="V12" s="104" t="n">
        <v>17158195</v>
      </c>
      <c r="W12" s="104" t="n">
        <v>18656606</v>
      </c>
      <c r="X12" s="104" t="n">
        <v>15386410</v>
      </c>
      <c r="Y12" s="104" t="n">
        <v>17584388</v>
      </c>
      <c r="Z12" s="104" t="n">
        <v>13111172</v>
      </c>
      <c r="AA12" s="167" t="n">
        <v>15101682</v>
      </c>
      <c r="AB12" s="167" t="n">
        <v>20530391</v>
      </c>
      <c r="AC12" s="104" t="n">
        <v>18339691</v>
      </c>
      <c r="AD12" s="104" t="n">
        <v>14236608</v>
      </c>
      <c r="AE12" s="162" t="n">
        <f aca="false">8334276+805724</f>
        <v>9140000</v>
      </c>
      <c r="AF12" s="162" t="n">
        <f aca="false">9048293+950707</f>
        <v>9999000</v>
      </c>
      <c r="AG12" s="104" t="n">
        <f aca="false">9661324+1076676</f>
        <v>10738000</v>
      </c>
      <c r="AH12" s="104" t="n">
        <f aca="false">17959867+3035133</f>
        <v>20995000</v>
      </c>
      <c r="AI12" s="104" t="n">
        <v>20667000</v>
      </c>
      <c r="AJ12" s="104" t="n">
        <f aca="false">21532904+2650096</f>
        <v>24183000</v>
      </c>
      <c r="AK12" s="104" t="n">
        <f aca="false">19379858+2543142</f>
        <v>21923000</v>
      </c>
      <c r="AL12" s="162" t="n">
        <v>26982000</v>
      </c>
      <c r="AM12" s="104" t="n">
        <f aca="false">18166345+2224655</f>
        <v>20391000</v>
      </c>
      <c r="AN12" s="104"/>
      <c r="AO12" s="104"/>
      <c r="AP12" s="104"/>
      <c r="AQ12" s="104"/>
      <c r="AR12" s="104"/>
      <c r="AS12" s="104"/>
      <c r="AT12" s="104"/>
      <c r="AU12" s="104"/>
      <c r="AV12" s="104"/>
      <c r="AW12" s="104" t="n">
        <f aca="false">SUM(M12:X12)</f>
        <v>204885410</v>
      </c>
      <c r="AX12" s="104" t="n">
        <f aca="false">SUM(Y12:AJ12)</f>
        <v>194625932</v>
      </c>
      <c r="AY12" s="104" t="n">
        <f aca="false">SUM(AK12:AV12)</f>
        <v>69296000</v>
      </c>
      <c r="AZ12" s="163" t="n">
        <f aca="false">SUM(M12:O12)</f>
        <v>61226000</v>
      </c>
      <c r="BA12" s="163" t="n">
        <f aca="false">SUM(P12:R12)</f>
        <v>57519000</v>
      </c>
      <c r="BB12" s="163" t="n">
        <f aca="false">SUM(S12:U12)</f>
        <v>34939199</v>
      </c>
      <c r="BC12" s="163" t="n">
        <f aca="false">SUM(V12:X12)</f>
        <v>51201211</v>
      </c>
      <c r="BD12" s="163" t="n">
        <f aca="false">SUM(Y12:AA12)</f>
        <v>45797242</v>
      </c>
      <c r="BE12" s="104" t="n">
        <f aca="false">SUM(AB12:AD12)</f>
        <v>53106690</v>
      </c>
      <c r="BF12" s="104" t="n">
        <f aca="false">SUM(AE12:AG12)</f>
        <v>29877000</v>
      </c>
      <c r="BG12" s="104" t="n">
        <f aca="false">SUM(AH12:AJ12)</f>
        <v>65845000</v>
      </c>
      <c r="BH12" s="104" t="n">
        <f aca="false">SUM(AK12:AM12)</f>
        <v>69296000</v>
      </c>
      <c r="BI12" s="164"/>
      <c r="BJ12" s="152"/>
      <c r="BK12" s="152"/>
      <c r="BL12" s="152"/>
      <c r="BM12" s="77"/>
      <c r="BN12" s="77"/>
      <c r="BO12" s="77"/>
      <c r="BP12" s="77"/>
      <c r="BQ12" s="77"/>
      <c r="BR12" s="77"/>
      <c r="BS12" s="77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</row>
    <row r="13" customFormat="false" ht="12.75" hidden="true" customHeight="false" outlineLevel="0" collapsed="false">
      <c r="B13" s="165"/>
      <c r="C13" s="166" t="s">
        <v>119</v>
      </c>
      <c r="D13" s="102" t="n">
        <v>16598234</v>
      </c>
      <c r="E13" s="102" t="n">
        <v>16125182</v>
      </c>
      <c r="F13" s="102" t="n">
        <v>12628253</v>
      </c>
      <c r="G13" s="102" t="n">
        <v>15077849</v>
      </c>
      <c r="H13" s="102" t="n">
        <v>10874579</v>
      </c>
      <c r="I13" s="102" t="n">
        <v>13569993</v>
      </c>
      <c r="J13" s="102" t="n">
        <v>19086829</v>
      </c>
      <c r="K13" s="102" t="n">
        <v>19532000</v>
      </c>
      <c r="L13" s="102" t="n">
        <v>21071900</v>
      </c>
      <c r="M13" s="104" t="n">
        <v>22634000</v>
      </c>
      <c r="N13" s="104" t="n">
        <f aca="false">kWhgen!F277</f>
        <v>22948000</v>
      </c>
      <c r="O13" s="104" t="n">
        <f aca="false">kWhgen!G277</f>
        <v>19845000</v>
      </c>
      <c r="P13" s="104" t="n">
        <v>23855000</v>
      </c>
      <c r="Q13" s="104" t="n">
        <f aca="false">23938*1000</f>
        <v>23938000</v>
      </c>
      <c r="R13" s="104" t="n">
        <v>20115000</v>
      </c>
      <c r="S13" s="104" t="n">
        <v>11504000</v>
      </c>
      <c r="T13" s="104" t="n">
        <v>12795000</v>
      </c>
      <c r="U13" s="104" t="s">
        <v>120</v>
      </c>
      <c r="V13" s="104" t="s">
        <v>120</v>
      </c>
      <c r="W13" s="104" t="s">
        <v>120</v>
      </c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104"/>
      <c r="AR13" s="104"/>
      <c r="AS13" s="104"/>
      <c r="AT13" s="104"/>
      <c r="AU13" s="104"/>
      <c r="AV13" s="104"/>
      <c r="AW13" s="104" t="s">
        <v>120</v>
      </c>
      <c r="AX13" s="104" t="n">
        <f aca="false">SUM(Y13:AJ13)</f>
        <v>0</v>
      </c>
      <c r="AY13" s="104" t="n">
        <f aca="false">SUM(AK13:AV13)</f>
        <v>0</v>
      </c>
      <c r="AZ13" s="163" t="n">
        <f aca="false">SUM(M13:O13)</f>
        <v>65427000</v>
      </c>
      <c r="BA13" s="163" t="n">
        <f aca="false">SUM(P13:R13)</f>
        <v>67908000</v>
      </c>
      <c r="BB13" s="163" t="n">
        <f aca="false">SUM(S13:U13)</f>
        <v>24299000</v>
      </c>
      <c r="BC13" s="163" t="n">
        <f aca="false">SUM(V13:X13)</f>
        <v>0</v>
      </c>
      <c r="BD13" s="163" t="n">
        <f aca="false">SUM(Y13:AA13)</f>
        <v>0</v>
      </c>
      <c r="BE13" s="104" t="n">
        <f aca="false">SUM(AB13:AD13)</f>
        <v>0</v>
      </c>
      <c r="BF13" s="104" t="n">
        <f aca="false">SUM(AE13:AG13)</f>
        <v>0</v>
      </c>
      <c r="BG13" s="104" t="n">
        <f aca="false">SUM(AH13:AJ13)</f>
        <v>0</v>
      </c>
      <c r="BH13" s="104" t="e">
        <f aca="false">AVERAGE(AK13:AM13)</f>
        <v>#DIV/0!</v>
      </c>
      <c r="BI13" s="164"/>
      <c r="BJ13" s="152"/>
      <c r="BK13" s="152"/>
      <c r="BL13" s="152"/>
      <c r="BM13" s="77"/>
      <c r="BN13" s="77"/>
      <c r="BO13" s="77"/>
      <c r="BP13" s="77"/>
      <c r="BQ13" s="77"/>
      <c r="BR13" s="77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</row>
    <row r="14" customFormat="false" ht="12.75" hidden="false" customHeight="false" outlineLevel="0" collapsed="false">
      <c r="B14" s="168"/>
      <c r="C14" s="166" t="s">
        <v>121</v>
      </c>
      <c r="D14" s="169"/>
      <c r="E14" s="169"/>
      <c r="F14" s="169"/>
      <c r="G14" s="169"/>
      <c r="H14" s="169"/>
      <c r="I14" s="169"/>
      <c r="J14" s="169"/>
      <c r="K14" s="169"/>
      <c r="L14" s="169"/>
      <c r="M14" s="104" t="n">
        <v>18370000</v>
      </c>
      <c r="N14" s="104" t="n">
        <v>16814000</v>
      </c>
      <c r="O14" s="104" t="n">
        <v>23363000</v>
      </c>
      <c r="P14" s="104" t="n">
        <v>25027000</v>
      </c>
      <c r="Q14" s="104" t="n">
        <v>22823000</v>
      </c>
      <c r="R14" s="104" t="n">
        <v>16512000</v>
      </c>
      <c r="S14" s="170" t="n">
        <v>14394124.8</v>
      </c>
      <c r="T14" s="170" t="n">
        <v>14199609</v>
      </c>
      <c r="U14" s="170" t="n">
        <v>14761542</v>
      </c>
      <c r="V14" s="104" t="n">
        <v>15064121</v>
      </c>
      <c r="W14" s="104" t="n">
        <v>17182176</v>
      </c>
      <c r="X14" s="104" t="n">
        <v>17182177</v>
      </c>
      <c r="Y14" s="104" t="n">
        <v>18562000</v>
      </c>
      <c r="Z14" s="104" t="n">
        <v>16990000</v>
      </c>
      <c r="AA14" s="167" t="n">
        <v>23607000</v>
      </c>
      <c r="AB14" s="167" t="n">
        <v>25288000</v>
      </c>
      <c r="AC14" s="104" t="n">
        <v>23061000</v>
      </c>
      <c r="AD14" s="104" t="n">
        <v>16684000</v>
      </c>
      <c r="AE14" s="104" t="n">
        <v>14544000</v>
      </c>
      <c r="AF14" s="104" t="n">
        <v>14348000</v>
      </c>
      <c r="AG14" s="104" t="n">
        <v>14915000</v>
      </c>
      <c r="AH14" s="104" t="n">
        <v>15221000</v>
      </c>
      <c r="AI14" s="104" t="n">
        <v>17361130.5</v>
      </c>
      <c r="AJ14" s="104" t="n">
        <v>17798000</v>
      </c>
      <c r="AK14" s="104" t="n">
        <f aca="false">Y14</f>
        <v>18562000</v>
      </c>
      <c r="AL14" s="104" t="n">
        <v>16990000</v>
      </c>
      <c r="AM14" s="167" t="n">
        <v>23607000</v>
      </c>
      <c r="AN14" s="167" t="n">
        <v>25288000</v>
      </c>
      <c r="AO14" s="104" t="n">
        <v>23061000</v>
      </c>
      <c r="AP14" s="104" t="n">
        <v>16684000</v>
      </c>
      <c r="AQ14" s="104" t="n">
        <v>14544000</v>
      </c>
      <c r="AR14" s="104" t="n">
        <v>14348000</v>
      </c>
      <c r="AS14" s="104" t="n">
        <v>14915000</v>
      </c>
      <c r="AT14" s="104" t="n">
        <v>15221000</v>
      </c>
      <c r="AU14" s="104" t="n">
        <v>17361130.5</v>
      </c>
      <c r="AV14" s="104" t="n">
        <v>17798000</v>
      </c>
      <c r="AW14" s="104" t="n">
        <f aca="false">SUM(M14:X14)</f>
        <v>215692749.8</v>
      </c>
      <c r="AX14" s="104" t="n">
        <f aca="false">SUM(Y14:AJ14)</f>
        <v>218379130.5</v>
      </c>
      <c r="AY14" s="104" t="n">
        <f aca="false">SUM(AK14:AM14)</f>
        <v>59159000</v>
      </c>
      <c r="AZ14" s="163" t="n">
        <f aca="false">SUM(M14:O14)</f>
        <v>58547000</v>
      </c>
      <c r="BA14" s="163" t="n">
        <f aca="false">SUM(P14:R14)</f>
        <v>64362000</v>
      </c>
      <c r="BB14" s="163" t="n">
        <f aca="false">SUM(S14:U14)</f>
        <v>43355275.8</v>
      </c>
      <c r="BC14" s="163" t="n">
        <f aca="false">SUM(V14:X14)</f>
        <v>49428474</v>
      </c>
      <c r="BD14" s="163" t="n">
        <f aca="false">SUM(Y14:AA14)</f>
        <v>59159000</v>
      </c>
      <c r="BE14" s="104" t="n">
        <f aca="false">SUM(AB14:AD14)</f>
        <v>65033000</v>
      </c>
      <c r="BF14" s="104" t="n">
        <f aca="false">SUM(AE14:AG14)</f>
        <v>43807000</v>
      </c>
      <c r="BG14" s="104" t="n">
        <f aca="false">SUM(AH14:AJ14)</f>
        <v>50380130.5</v>
      </c>
      <c r="BH14" s="104" t="n">
        <f aca="false">SUM(AK14:AM14)</f>
        <v>59159000</v>
      </c>
      <c r="BI14" s="164"/>
      <c r="BJ14" s="152"/>
      <c r="BK14" s="152"/>
      <c r="BL14" s="152"/>
      <c r="BM14" s="171"/>
      <c r="BN14" s="171"/>
      <c r="BO14" s="171"/>
      <c r="BP14" s="171"/>
      <c r="BQ14" s="171"/>
      <c r="BR14" s="171"/>
      <c r="BS14" s="171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</row>
    <row r="15" customFormat="false" ht="12.75" hidden="false" customHeight="false" outlineLevel="0" collapsed="false">
      <c r="B15" s="160" t="s">
        <v>122</v>
      </c>
      <c r="C15" s="169" t="s">
        <v>117</v>
      </c>
      <c r="D15" s="169"/>
      <c r="E15" s="169"/>
      <c r="F15" s="169"/>
      <c r="G15" s="169"/>
      <c r="H15" s="169"/>
      <c r="I15" s="169"/>
      <c r="J15" s="169"/>
      <c r="K15" s="169"/>
      <c r="L15" s="169"/>
      <c r="M15" s="172" t="n">
        <f aca="false">M11/(Z750RatedkWh*SurveyHrsIn!E272)</f>
        <v>0.355584151341574</v>
      </c>
      <c r="N15" s="172" t="n">
        <f aca="false">N11/(Z750RatedkWh*SurveyHrsIn!F272)</f>
        <v>0.443078050998361</v>
      </c>
      <c r="O15" s="172" t="n">
        <f aca="false">O11/(Z750RatedkWh*SurveyHrsIn!G272)</f>
        <v>0.304852030044672</v>
      </c>
      <c r="P15" s="172" t="n">
        <f aca="false">P11/(Z750RatedkWh*SurveyHrsIn!H272)</f>
        <v>0.36725220145379</v>
      </c>
      <c r="Q15" s="172" t="n">
        <f aca="false">Q11/(Z750RatedkWh*SurveyHrsIn!I272)</f>
        <v>0.324282994673902</v>
      </c>
      <c r="R15" s="172" t="n">
        <f aca="false">R11/(Z750RatedkWh*SurveyHrsIn!J272)</f>
        <v>0.321068556593977</v>
      </c>
      <c r="S15" s="172" t="n">
        <f aca="false">S11/(Z750RatedkWh*SurveyHrsIn!K272)</f>
        <v>0.152806909523331</v>
      </c>
      <c r="T15" s="172" t="n">
        <f aca="false">T11/(Z750RatedkWh*SurveyHrsIn!L272)</f>
        <v>0.173771697316853</v>
      </c>
      <c r="U15" s="172" t="n">
        <f aca="false">U11/(Z750RatedkWh*SurveyHrsIn!M272)</f>
        <v>0.326796179993077</v>
      </c>
      <c r="V15" s="172" t="n">
        <f aca="false">V11/(Z750RatedkWh*SurveyHrsIn!N272)</f>
        <v>0.329762384015007</v>
      </c>
      <c r="W15" s="172" t="n">
        <f aca="false">W11/(Z750RatedkWh*SurveyHrsIn!O272)</f>
        <v>0.35678740256144</v>
      </c>
      <c r="X15" s="172" t="n">
        <f aca="false">X11/(Z750RatedkWh*SurveyHrsIn!P272)</f>
        <v>0.271004649448967</v>
      </c>
      <c r="Y15" s="172" t="n">
        <f aca="false">Y11/(Z750RatedkWh*SurveyHrsIn!Q272)</f>
        <v>0.339069724985764</v>
      </c>
      <c r="Z15" s="172" t="n">
        <f aca="false">Z11/(Z750RatedkWh*SurveyHrsIn!R272)</f>
        <v>0.267655976116303</v>
      </c>
      <c r="AA15" s="172" t="n">
        <f aca="false">AA11/(Z750RatedkWh*SurveyHrsIn!S272)</f>
        <v>0.274925913308545</v>
      </c>
      <c r="AB15" s="172" t="n">
        <f aca="false">AB11/(Z750RatedkWh*SurveyHrsIn!T272)</f>
        <v>0.396678270335756</v>
      </c>
      <c r="AC15" s="172" t="n">
        <f aca="false">AC11/(Z750RatedkWh*SurveyHrsIn!U272)</f>
        <v>0.335544801626857</v>
      </c>
      <c r="AD15" s="172" t="n">
        <f aca="false">AD11/(Z750RatedkWh*SurveyHrsIn!V272)</f>
        <v>0.275227419868467</v>
      </c>
      <c r="AE15" s="172" t="n">
        <f aca="false">AE11/(Z750RatedkWh*SurveyHrsIn!W272)</f>
        <v>0.152855576323988</v>
      </c>
      <c r="AF15" s="172" t="n">
        <f aca="false">AF11/(Z750RatedkWh*SurveyHrsIn!X272)</f>
        <v>0.171758418249422</v>
      </c>
      <c r="AG15" s="172" t="n">
        <f aca="false">AG11/(Z750RatedkWh*SurveyHrsIn!Y272)</f>
        <v>0.183475962962963</v>
      </c>
      <c r="AH15" s="172" t="n">
        <f aca="false">AH11/(Z750RatedkWh*SurveyHrsIn!Z272)</f>
        <v>0.356678259806385</v>
      </c>
      <c r="AI15" s="172" t="n">
        <f aca="false">AI11/(Z750RatedkWh*SurveyHrsIn!AA272)</f>
        <v>0.358308234337141</v>
      </c>
      <c r="AJ15" s="172" t="n">
        <f aca="false">AJ11/(Z750RatedkWh*SurveyHrsIn!AB272)</f>
        <v>0.407712417177503</v>
      </c>
      <c r="AK15" s="172" t="n">
        <f aca="false">AK11/(Z750RatedkWh*SurveyHrsIn!AC272)</f>
        <v>0.36703565470807</v>
      </c>
      <c r="AL15" s="172" t="n">
        <f aca="false">AL11/(Z750RatedkWh*SurveyHrsIn!AD272)</f>
        <v>0.502879781931464</v>
      </c>
      <c r="AM15" s="172" t="n">
        <f aca="false">AM11/(Z750RatedkWh*SurveyHrsIn!AE272)</f>
        <v>0.342809127658862</v>
      </c>
      <c r="AN15" s="172"/>
      <c r="AO15" s="172"/>
      <c r="AP15" s="172"/>
      <c r="AQ15" s="172"/>
      <c r="AR15" s="172"/>
      <c r="AS15" s="172"/>
      <c r="AT15" s="172"/>
      <c r="AU15" s="172"/>
      <c r="AV15" s="172"/>
      <c r="AW15" s="172" t="n">
        <f aca="false">AVERAGE(M15:X15)</f>
        <v>0.310587267330413</v>
      </c>
      <c r="AX15" s="172" t="n">
        <f aca="false">AVERAGE(Y15:AJ15)</f>
        <v>0.293324247924924</v>
      </c>
      <c r="AY15" s="173" t="n">
        <f aca="false">AVERAGE(AK15:AV15)</f>
        <v>0.404241521432799</v>
      </c>
      <c r="AZ15" s="174" t="n">
        <f aca="false">AVERAGE(M15:O15)</f>
        <v>0.367838077461536</v>
      </c>
      <c r="BA15" s="174" t="n">
        <f aca="false">AVERAGE(P15:R15)</f>
        <v>0.337534584240557</v>
      </c>
      <c r="BB15" s="174" t="n">
        <f aca="false">AVERAGE(S15:U15)</f>
        <v>0.217791595611087</v>
      </c>
      <c r="BC15" s="174" t="n">
        <f aca="false">AVERAGE(V15:X15)</f>
        <v>0.319184812008471</v>
      </c>
      <c r="BD15" s="174" t="n">
        <f aca="false">AVERAGE(Y15:AA15)</f>
        <v>0.293883871470204</v>
      </c>
      <c r="BE15" s="172" t="n">
        <f aca="false">AVERAGE(AB15:AD15)</f>
        <v>0.33581683061036</v>
      </c>
      <c r="BF15" s="172" t="n">
        <f aca="false">AVERAGE(AE15:AG15)</f>
        <v>0.169363319178791</v>
      </c>
      <c r="BG15" s="172" t="n">
        <f aca="false">AVERAGE(AH15:AJ15)</f>
        <v>0.374232970440343</v>
      </c>
      <c r="BH15" s="172" t="n">
        <f aca="false">AVERAGE(AK15:AM15)</f>
        <v>0.404241521432799</v>
      </c>
      <c r="BI15" s="164"/>
      <c r="BJ15" s="152"/>
      <c r="BK15" s="152"/>
      <c r="BL15" s="152"/>
      <c r="BM15" s="171"/>
      <c r="BN15" s="171"/>
      <c r="BO15" s="171"/>
      <c r="BP15" s="171"/>
      <c r="BQ15" s="171"/>
      <c r="BR15" s="171"/>
      <c r="BS15" s="171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</row>
    <row r="16" customFormat="false" ht="12.75" hidden="false" customHeight="false" outlineLevel="0" collapsed="false">
      <c r="B16" s="165"/>
      <c r="C16" s="166" t="s">
        <v>123</v>
      </c>
      <c r="D16" s="175" t="n">
        <v>0.392</v>
      </c>
      <c r="E16" s="175" t="n">
        <v>0.407</v>
      </c>
      <c r="F16" s="175" t="n">
        <v>0.27</v>
      </c>
      <c r="G16" s="175" t="n">
        <v>0.27</v>
      </c>
      <c r="H16" s="175" t="n">
        <v>0.197</v>
      </c>
      <c r="I16" s="175" t="n">
        <v>0.279</v>
      </c>
      <c r="J16" s="175" t="n">
        <v>0.357</v>
      </c>
      <c r="K16" s="175" t="n">
        <v>0.395</v>
      </c>
      <c r="L16" s="175" t="n">
        <v>0.389</v>
      </c>
      <c r="M16" s="172" t="n">
        <f aca="false">M12/(Z750RatedkWh*SurveyHrsIn!E272)</f>
        <v>0.355592402773591</v>
      </c>
      <c r="N16" s="172" t="n">
        <f aca="false">N12/(Z750RatedkWh*SurveyHrsIn!F272)</f>
        <v>0.389945214308733</v>
      </c>
      <c r="O16" s="172" t="n">
        <f aca="false">O12/(Z750RatedkWh*SurveyHrsIn!G272)</f>
        <v>0.305078216594647</v>
      </c>
      <c r="P16" s="172" t="n">
        <f aca="false">P12/(Z750RatedkWh*SurveyHrsIn!H272)</f>
        <v>0.361214953271028</v>
      </c>
      <c r="Q16" s="172" t="n">
        <f aca="false">Q12/(Z750RatedkWh*SurveyHrsIn!I272)</f>
        <v>0.322446655277527</v>
      </c>
      <c r="R16" s="172" t="n">
        <f aca="false">R12/(Z750RatedkWh*SurveyHrsIn!J272)</f>
        <v>0.301073035652475</v>
      </c>
      <c r="S16" s="172" t="n">
        <f aca="false">S12/(Z750RatedkWh*SurveyHrsIn!K272)</f>
        <v>0.150370147053897</v>
      </c>
      <c r="T16" s="172" t="n">
        <f aca="false">T12/(Z750RatedkWh*SurveyHrsIn!L272)</f>
        <v>0.156869962817807</v>
      </c>
      <c r="U16" s="172" t="n">
        <f aca="false">U12/(Z750RatedkWh*SurveyHrsIn!M272)</f>
        <v>0.28721220145379</v>
      </c>
      <c r="V16" s="172" t="n">
        <f aca="false">V12/(Z750RatedkWh*SurveyHrsIn!N272)</f>
        <v>0.287378069205775</v>
      </c>
      <c r="W16" s="172" t="n">
        <f aca="false">W12/(Z750RatedkWh*SurveyHrsIn!O272)</f>
        <v>0.322890377293181</v>
      </c>
      <c r="X16" s="172" t="n">
        <f aca="false">X12/(Z750RatedkWh*SurveyHrsIn!P272)</f>
        <v>0.257702910930225</v>
      </c>
      <c r="Y16" s="172" t="n">
        <f aca="false">Y12/(Z750RatedkWh*SurveyHrsIn!Q272)</f>
        <v>0.294516263022142</v>
      </c>
      <c r="Z16" s="172" t="n">
        <f aca="false">Z12/(Z750RatedkWh*SurveyHrsIn!R272)</f>
        <v>0.243123646343273</v>
      </c>
      <c r="AA16" s="172" t="n">
        <f aca="false">AA12/(Z750RatedkWh*SurveyHrsIn!S272)</f>
        <v>0.252934076977188</v>
      </c>
      <c r="AB16" s="172" t="n">
        <f aca="false">AB12/(Z750RatedkWh*SurveyHrsIn!T272)</f>
        <v>0.355320024229837</v>
      </c>
      <c r="AC16" s="172" t="n">
        <f aca="false">AC12/(Z750RatedkWh*SurveyHrsIn!U272)</f>
        <v>0.307166633169196</v>
      </c>
      <c r="AD16" s="172" t="n">
        <f aca="false">AD12/(Z750RatedkWh*SurveyHrsIn!V272)</f>
        <v>0.246393354101765</v>
      </c>
      <c r="AE16" s="172" t="n">
        <f aca="false">AE12/(Z750RatedkWh*SurveyHrsIn!W272)</f>
        <v>0.153083442200114</v>
      </c>
      <c r="AF16" s="172" t="n">
        <f aca="false">AF12/(Z750RatedkWh*SurveyHrsIn!X272)</f>
        <v>0.167470605969249</v>
      </c>
      <c r="AG16" s="172" t="n">
        <f aca="false">AG12/(Z750RatedkWh*SurveyHrsIn!Y272)</f>
        <v>0.185842852197992</v>
      </c>
      <c r="AH16" s="172" t="n">
        <f aca="false">AH12/(Z750RatedkWh*SurveyHrsIn!Z272)</f>
        <v>0.351639701202559</v>
      </c>
      <c r="AI16" s="172" t="n">
        <f aca="false">AI12/(Z750RatedkWh*SurveyHrsIn!AA272)</f>
        <v>0.357684319833853</v>
      </c>
      <c r="AJ16" s="172" t="n">
        <f aca="false">AJ12/(Z750RatedkWh*SurveyHrsIn!AB272)</f>
        <v>0.405034669882424</v>
      </c>
      <c r="AK16" s="172" t="n">
        <f aca="false">AK12/(Z750RatedkWh*SurveyHrsIn!AC272)</f>
        <v>0.367182527719157</v>
      </c>
      <c r="AL16" s="172" t="n">
        <f aca="false">AL12/(Z750RatedkWh*SurveyHrsIn!AD272)</f>
        <v>0.500333778371162</v>
      </c>
      <c r="AM16" s="172" t="n">
        <f aca="false">AM12/(Z750RatedkWh*SurveyHrsIn!AE272)</f>
        <v>0.341523464978394</v>
      </c>
      <c r="AN16" s="172"/>
      <c r="AO16" s="172"/>
      <c r="AP16" s="172"/>
      <c r="AQ16" s="172"/>
      <c r="AR16" s="172"/>
      <c r="AS16" s="172"/>
      <c r="AT16" s="172"/>
      <c r="AU16" s="172"/>
      <c r="AV16" s="172"/>
      <c r="AW16" s="172" t="n">
        <f aca="false">AVERAGE(M16:X16)</f>
        <v>0.291481178886056</v>
      </c>
      <c r="AX16" s="172" t="n">
        <f aca="false">AVERAGE(Y16:AJ16)</f>
        <v>0.276684132427466</v>
      </c>
      <c r="AY16" s="173" t="n">
        <f aca="false">AVERAGE(AK16:AV16)</f>
        <v>0.403013257022904</v>
      </c>
      <c r="AZ16" s="174" t="n">
        <f aca="false">AVERAGE(M16:O16)</f>
        <v>0.350205277892324</v>
      </c>
      <c r="BA16" s="174" t="n">
        <f aca="false">AVERAGE(P16:R16)</f>
        <v>0.328244881400343</v>
      </c>
      <c r="BB16" s="174" t="n">
        <f aca="false">AVERAGE(S16:U16)</f>
        <v>0.198150770441832</v>
      </c>
      <c r="BC16" s="174" t="n">
        <f aca="false">AVERAGE(V16:X16)</f>
        <v>0.289323785809727</v>
      </c>
      <c r="BD16" s="174" t="n">
        <f aca="false">AVERAGE(Y16:AA16)</f>
        <v>0.263524662114201</v>
      </c>
      <c r="BE16" s="172" t="n">
        <f aca="false">AVERAGE(AB16:AD16)</f>
        <v>0.3029600038336</v>
      </c>
      <c r="BF16" s="172" t="n">
        <f aca="false">AVERAGE(AE16:AG16)</f>
        <v>0.168798966789119</v>
      </c>
      <c r="BG16" s="172" t="n">
        <f aca="false">AVERAGE(AH16:AJ16)</f>
        <v>0.371452896972945</v>
      </c>
      <c r="BH16" s="172" t="n">
        <f aca="false">AVERAGE(AK16:AM16)</f>
        <v>0.403013257022904</v>
      </c>
      <c r="BI16" s="164"/>
      <c r="BJ16" s="152"/>
      <c r="BK16" s="152"/>
      <c r="BL16" s="152"/>
      <c r="BM16" s="171"/>
      <c r="BN16" s="171"/>
      <c r="BO16" s="171"/>
      <c r="BP16" s="171"/>
      <c r="BQ16" s="171"/>
      <c r="BR16" s="171"/>
      <c r="BS16" s="171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</row>
    <row r="17" customFormat="false" ht="12.75" hidden="true" customHeight="false" outlineLevel="0" collapsed="false">
      <c r="B17" s="176"/>
      <c r="C17" s="169" t="s">
        <v>119</v>
      </c>
      <c r="D17" s="175" t="n">
        <v>0.287</v>
      </c>
      <c r="E17" s="175" t="n">
        <v>0.27</v>
      </c>
      <c r="F17" s="175" t="n">
        <v>0.219</v>
      </c>
      <c r="G17" s="175" t="n">
        <v>0.253</v>
      </c>
      <c r="H17" s="175" t="n">
        <v>0.182</v>
      </c>
      <c r="I17" s="175" t="n">
        <v>0.235</v>
      </c>
      <c r="J17" s="175" t="n">
        <v>0.32</v>
      </c>
      <c r="K17" s="175" t="n">
        <v>0.338</v>
      </c>
      <c r="L17" s="175" t="n">
        <v>0.353</v>
      </c>
      <c r="M17" s="172" t="n">
        <f aca="false">M13/(Z750RatedkWh*SurveyHrsIn!E272)</f>
        <v>0.379090878638663</v>
      </c>
      <c r="N17" s="172" t="n">
        <f aca="false">N13/(Z750RatedkWh*SurveyHrsIn!F272)</f>
        <v>0.410856876857521</v>
      </c>
      <c r="O17" s="172" t="n">
        <f aca="false">O13/(Z750RatedkWh*SurveyHrsIn!G272)</f>
        <v>0.332378655411516</v>
      </c>
      <c r="P17" s="172" t="n">
        <f aca="false">P13/(Z750RatedkWh*SurveyHrsIn!H272)</f>
        <v>0.412859120803046</v>
      </c>
      <c r="Q17" s="172" t="n">
        <f aca="false">Q13/(Z750RatedkWh*SurveyHrsIn!I272)</f>
        <v>0.400931229692158</v>
      </c>
      <c r="R17" s="172" t="n">
        <f aca="false">R13/(Z750RatedkWh*SurveyHrsIn!J272)</f>
        <v>0.348130841121495</v>
      </c>
      <c r="S17" s="172" t="n">
        <f aca="false">S13/(Z750RatedkWh*SurveyHrsIn!K272)</f>
        <v>0.19267745285231</v>
      </c>
      <c r="T17" s="172" t="n">
        <f aca="false">T13/(Z750RatedkWh*SurveyHrsIn!L272)</f>
        <v>0.214300070344689</v>
      </c>
      <c r="U17" s="172" t="s">
        <v>120</v>
      </c>
      <c r="V17" s="172" t="s">
        <v>120</v>
      </c>
      <c r="W17" s="172" t="s">
        <v>120</v>
      </c>
      <c r="X17" s="172" t="s">
        <v>120</v>
      </c>
      <c r="Y17" s="172" t="s">
        <v>120</v>
      </c>
      <c r="Z17" s="172" t="s">
        <v>120</v>
      </c>
      <c r="AA17" s="172" t="s">
        <v>120</v>
      </c>
      <c r="AB17" s="172" t="s">
        <v>120</v>
      </c>
      <c r="AC17" s="172" t="s">
        <v>120</v>
      </c>
      <c r="AD17" s="172" t="s">
        <v>120</v>
      </c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 t="s">
        <v>120</v>
      </c>
      <c r="AX17" s="172" t="e">
        <f aca="false">AVERAGE(Y17:AJ17)</f>
        <v>#DIV/0!</v>
      </c>
      <c r="AY17" s="173" t="e">
        <f aca="false">AVERAGE(AK17:AV17)</f>
        <v>#DIV/0!</v>
      </c>
      <c r="AZ17" s="174" t="n">
        <f aca="false">AVERAGE(M17:O17)</f>
        <v>0.3741088036359</v>
      </c>
      <c r="BA17" s="174" t="n">
        <f aca="false">AVERAGE(P17:R17)</f>
        <v>0.387307063872233</v>
      </c>
      <c r="BB17" s="174" t="n">
        <f aca="false">AVERAGE(S17:U17)</f>
        <v>0.203488761598499</v>
      </c>
      <c r="BC17" s="174" t="e">
        <f aca="false">AVERAGE(V17:X17)</f>
        <v>#DIV/0!</v>
      </c>
      <c r="BD17" s="174" t="e">
        <f aca="false">AVERAGE(Y17:AA17)</f>
        <v>#DIV/0!</v>
      </c>
      <c r="BE17" s="172" t="e">
        <f aca="false">AVERAGE(AB17:AD17)</f>
        <v>#DIV/0!</v>
      </c>
      <c r="BF17" s="172" t="e">
        <f aca="false">AVERAGE(AE17:AG17)</f>
        <v>#DIV/0!</v>
      </c>
      <c r="BG17" s="172" t="e">
        <f aca="false">AVERAGE(AH17:AJ17)</f>
        <v>#DIV/0!</v>
      </c>
      <c r="BH17" s="172" t="e">
        <f aca="false">AVERAGE(AK17:AM17)</f>
        <v>#DIV/0!</v>
      </c>
      <c r="BI17" s="164"/>
      <c r="BJ17" s="152"/>
      <c r="BK17" s="152"/>
      <c r="BL17" s="152"/>
      <c r="BM17" s="171"/>
      <c r="BN17" s="171"/>
      <c r="BO17" s="171"/>
      <c r="BP17" s="171"/>
      <c r="BQ17" s="171"/>
      <c r="BR17" s="171"/>
      <c r="BS17" s="171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</row>
    <row r="18" customFormat="false" ht="15" hidden="false" customHeight="false" outlineLevel="0" collapsed="false">
      <c r="B18" s="177"/>
      <c r="C18" s="166" t="s">
        <v>121</v>
      </c>
      <c r="D18" s="169" t="n">
        <v>1</v>
      </c>
      <c r="E18" s="169" t="n">
        <v>1</v>
      </c>
      <c r="F18" s="169" t="n">
        <v>1</v>
      </c>
      <c r="G18" s="169" t="n">
        <v>1</v>
      </c>
      <c r="H18" s="178" t="n">
        <v>1</v>
      </c>
      <c r="I18" s="178" t="n">
        <v>1</v>
      </c>
      <c r="J18" s="178" t="n">
        <v>1</v>
      </c>
      <c r="K18" s="178" t="n">
        <v>1</v>
      </c>
      <c r="L18" s="178" t="n">
        <v>1</v>
      </c>
      <c r="M18" s="172" t="n">
        <f aca="false">M14/(Z750RatedkWh*SurveyHrsIn!E272)</f>
        <v>0.30767427059257</v>
      </c>
      <c r="N18" s="172" t="n">
        <f aca="false">N14/(Z750RatedkWh*SurveyHrsIn!F272)</f>
        <v>0.301034840835034</v>
      </c>
      <c r="O18" s="172" t="n">
        <f aca="false">O14/(Z750RatedkWh*SurveyHrsIn!G272)</f>
        <v>0.391300706796637</v>
      </c>
      <c r="P18" s="172" t="n">
        <f aca="false">P14/(Z750RatedkWh*SurveyHrsIn!H272)</f>
        <v>0.433142956040152</v>
      </c>
      <c r="Q18" s="172" t="n">
        <f aca="false">Q14/(Z750RatedkWh*SurveyHrsIn!I272)</f>
        <v>0.382256389642582</v>
      </c>
      <c r="R18" s="172" t="n">
        <f aca="false">R14/(Z750RatedkWh*SurveyHrsIn!J272)</f>
        <v>0.285773624091381</v>
      </c>
      <c r="S18" s="172" t="n">
        <f aca="false">S14/(Z750RatedkWh*SurveyHrsIn!K272)</f>
        <v>0.24108338860416</v>
      </c>
      <c r="T18" s="172" t="n">
        <f aca="false">T14/(Z750RatedkWh*SurveyHrsIn!L272)</f>
        <v>0.237825494925133</v>
      </c>
      <c r="U18" s="172" t="n">
        <f aca="false">U14/(Z750RatedkWh*SurveyHrsIn!M272)</f>
        <v>0.255478400830737</v>
      </c>
      <c r="V18" s="172" t="n">
        <f aca="false">V14/(Z750RatedkWh*SurveyHrsIn!N272)</f>
        <v>0.252304977724182</v>
      </c>
      <c r="W18" s="172" t="n">
        <f aca="false">W14/(Z750RatedkWh*SurveyHrsIn!O272)</f>
        <v>0.297372377985462</v>
      </c>
      <c r="X18" s="172" t="n">
        <f aca="false">X14/(Z750RatedkWh*SurveyHrsIn!P272)</f>
        <v>0.287779737379828</v>
      </c>
      <c r="Y18" s="172" t="n">
        <f aca="false">Y14/(Z750RatedkWh*SurveyHrsIn!Q272)</f>
        <v>0.310890027802901</v>
      </c>
      <c r="Z18" s="172" t="n">
        <f aca="false">Z14/(Z750RatedkWh*SurveyHrsIn!R272)</f>
        <v>0.315049695890817</v>
      </c>
      <c r="AA18" s="172" t="n">
        <f aca="false">AA14/(Z750RatedkWh*SurveyHrsIn!S272)</f>
        <v>0.395387398251432</v>
      </c>
      <c r="AB18" s="172" t="n">
        <f aca="false">AB14/(Z750RatedkWh*SurveyHrsIn!T272)</f>
        <v>0.437660089996539</v>
      </c>
      <c r="AC18" s="172" t="n">
        <f aca="false">AC14/(Z750RatedkWh*SurveyHrsIn!U272)</f>
        <v>0.386242588684554</v>
      </c>
      <c r="AD18" s="172" t="n">
        <f aca="false">AD14/(Z750RatedkWh*SurveyHrsIn!V272)</f>
        <v>0.288750432675666</v>
      </c>
      <c r="AE18" s="172" t="n">
        <f aca="false">AE14/(Z750RatedkWh*SurveyHrsIn!W272)</f>
        <v>0.243593608682544</v>
      </c>
      <c r="AF18" s="172" t="n">
        <f aca="false">AF14/(Z750RatedkWh*SurveyHrsIn!X272)</f>
        <v>0.240310856530332</v>
      </c>
      <c r="AG18" s="172" t="n">
        <f aca="false">AG14/(Z750RatedkWh*SurveyHrsIn!Y272)</f>
        <v>0.258134302526826</v>
      </c>
      <c r="AH18" s="172" t="n">
        <f aca="false">AH14/(Z750RatedkWh*SurveyHrsIn!Z272)</f>
        <v>0.254932502596054</v>
      </c>
      <c r="AI18" s="172" t="n">
        <f aca="false">AI14/(Z750RatedkWh*SurveyHrsIn!AA272)</f>
        <v>0.300469548286604</v>
      </c>
      <c r="AJ18" s="172" t="n">
        <f aca="false">AJ14/(Z750RatedkWh*SurveyHrsIn!AB272)</f>
        <v>0.29809399390346</v>
      </c>
      <c r="AK18" s="172" t="n">
        <f aca="false">AK14/(Z750RatedkWh*SurveyHrsIn!AC272)</f>
        <v>0.310890027802901</v>
      </c>
      <c r="AL18" s="172" t="n">
        <f aca="false">AL14/(Z750RatedkWh*SurveyHrsIn!AD272)</f>
        <v>0.315049695890817</v>
      </c>
      <c r="AM18" s="172" t="n">
        <f aca="false">AM14/(Z750RatedkWh*SurveyHrsIn!AE272)</f>
        <v>0.395387398251432</v>
      </c>
      <c r="AN18" s="172"/>
      <c r="AO18" s="172"/>
      <c r="AP18" s="172"/>
      <c r="AQ18" s="172"/>
      <c r="AR18" s="172"/>
      <c r="AS18" s="172"/>
      <c r="AT18" s="172"/>
      <c r="AU18" s="172"/>
      <c r="AV18" s="172"/>
      <c r="AW18" s="172" t="n">
        <f aca="false">AVERAGE(M18:X18)</f>
        <v>0.306085597120655</v>
      </c>
      <c r="AX18" s="172" t="n">
        <f aca="false">AVERAGE(Y18:AJ18)</f>
        <v>0.310792920485644</v>
      </c>
      <c r="AY18" s="173" t="n">
        <f aca="false">AVERAGE(AK18:AV18)</f>
        <v>0.340442373981717</v>
      </c>
      <c r="AZ18" s="174" t="n">
        <f aca="false">AVERAGE(M18:O18)</f>
        <v>0.333336606074747</v>
      </c>
      <c r="BA18" s="174" t="n">
        <f aca="false">AVERAGE(P18:R18)</f>
        <v>0.367057656591372</v>
      </c>
      <c r="BB18" s="174" t="n">
        <f aca="false">AVERAGE(S18:U18)</f>
        <v>0.244795761453344</v>
      </c>
      <c r="BC18" s="174" t="n">
        <f aca="false">AVERAGE(V18:X18)</f>
        <v>0.279152364363157</v>
      </c>
      <c r="BD18" s="174" t="n">
        <f aca="false">AVERAGE(Y18:AA18)</f>
        <v>0.340442373981717</v>
      </c>
      <c r="BE18" s="172" t="n">
        <f aca="false">AVERAGE(AB18:AD18)</f>
        <v>0.370884370452253</v>
      </c>
      <c r="BF18" s="172" t="n">
        <f aca="false">AVERAGE(AE18:AG18)</f>
        <v>0.247346255913234</v>
      </c>
      <c r="BG18" s="172" t="n">
        <f aca="false">AVERAGE(AH18:AJ18)</f>
        <v>0.284498681595373</v>
      </c>
      <c r="BH18" s="172" t="n">
        <f aca="false">AVERAGE(AK18:AM18)</f>
        <v>0.340442373981717</v>
      </c>
      <c r="BI18" s="164"/>
      <c r="BJ18" s="152"/>
      <c r="BK18" s="152"/>
      <c r="BL18" s="152"/>
      <c r="BM18" s="171"/>
      <c r="BN18" s="171"/>
      <c r="BO18" s="171"/>
      <c r="BP18" s="171"/>
      <c r="BQ18" s="171"/>
      <c r="BR18" s="171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</row>
    <row r="19" customFormat="false" ht="15" hidden="false" customHeight="false" outlineLevel="0" collapsed="false">
      <c r="B19" s="176" t="s">
        <v>124</v>
      </c>
      <c r="C19" s="169" t="s">
        <v>125</v>
      </c>
      <c r="D19" s="169"/>
      <c r="E19" s="169"/>
      <c r="F19" s="169"/>
      <c r="G19" s="169"/>
      <c r="H19" s="178"/>
      <c r="I19" s="178"/>
      <c r="J19" s="178"/>
      <c r="K19" s="178"/>
      <c r="L19" s="178"/>
      <c r="M19" s="179" t="n">
        <f aca="false">SL2_WS!B11</f>
        <v>8.005</v>
      </c>
      <c r="N19" s="179" t="n">
        <f aca="false">SL2_WS!C11</f>
        <v>8.265</v>
      </c>
      <c r="O19" s="179" t="n">
        <f aca="false">SL2_WS!D11</f>
        <v>7.28</v>
      </c>
      <c r="P19" s="179" t="n">
        <f aca="false">SL2_WS!E11</f>
        <v>8.4</v>
      </c>
      <c r="Q19" s="179" t="n">
        <f aca="false">SL2_WS!F11</f>
        <v>8.065</v>
      </c>
      <c r="R19" s="179" t="n">
        <f aca="false">SL2_WS!G11</f>
        <v>7.765</v>
      </c>
      <c r="S19" s="179" t="n">
        <f aca="false">SL2_WS!H11</f>
        <v>5.8</v>
      </c>
      <c r="T19" s="179" t="n">
        <f aca="false">SL2_WS!I11</f>
        <v>6.12</v>
      </c>
      <c r="U19" s="179" t="n">
        <f aca="false">SL2_WS!J11</f>
        <v>7.27</v>
      </c>
      <c r="V19" s="179" t="n">
        <f aca="false">SL2_WS!K11</f>
        <v>7.08</v>
      </c>
      <c r="W19" s="179" t="n">
        <f aca="false">SL2_WS!L11</f>
        <v>8.24</v>
      </c>
      <c r="X19" s="179" t="n">
        <f aca="false">SL2_WS!M11</f>
        <v>7.845</v>
      </c>
      <c r="Y19" s="179" t="n">
        <f aca="false">SL2_WS!B22</f>
        <v>8</v>
      </c>
      <c r="Z19" s="179" t="n">
        <f aca="false">SL2_WS!C22</f>
        <v>7.935</v>
      </c>
      <c r="AA19" s="180" t="n">
        <f aca="false">SL2_WS!D22</f>
        <v>7.23</v>
      </c>
      <c r="AB19" s="180" t="n">
        <f aca="false">SL2_WS!E22</f>
        <v>8.58</v>
      </c>
      <c r="AC19" s="180" t="n">
        <f aca="false">SL2_WS!F22</f>
        <v>7.71</v>
      </c>
      <c r="AD19" s="180" t="n">
        <f aca="false">SL2_WS!G22</f>
        <v>7.38</v>
      </c>
      <c r="AE19" s="180" t="n">
        <f aca="false">SL2_WS!H22</f>
        <v>5.61</v>
      </c>
      <c r="AF19" s="180" t="n">
        <f aca="false">SL2_WS!I22</f>
        <v>6.095</v>
      </c>
      <c r="AG19" s="180" t="n">
        <f aca="false">SL2_WS!J22</f>
        <v>6.23</v>
      </c>
      <c r="AH19" s="180" t="n">
        <f aca="false">SL2_WS!K22</f>
        <v>8.21</v>
      </c>
      <c r="AI19" s="180" t="n">
        <f aca="false">SL2_WS!L22</f>
        <v>8.02</v>
      </c>
      <c r="AJ19" s="180" t="n">
        <f aca="false">SL2_WS!M22</f>
        <v>8.12</v>
      </c>
      <c r="AK19" s="180" t="n">
        <f aca="false">SL2_WS!B33</f>
        <v>8.265</v>
      </c>
      <c r="AL19" s="180" t="n">
        <f aca="false">SL2_WS!C33</f>
        <v>9.35</v>
      </c>
      <c r="AM19" s="180" t="n">
        <f aca="false">SL2_WS!D33</f>
        <v>8.41</v>
      </c>
      <c r="AN19" s="180"/>
      <c r="AO19" s="180"/>
      <c r="AP19" s="180"/>
      <c r="AQ19" s="180"/>
      <c r="AR19" s="180"/>
      <c r="AS19" s="180"/>
      <c r="AT19" s="180"/>
      <c r="AU19" s="180"/>
      <c r="AV19" s="180"/>
      <c r="AW19" s="179" t="n">
        <f aca="false">SL2_WS!O11</f>
        <v>7.51125</v>
      </c>
      <c r="AX19" s="179" t="n">
        <f aca="false">AVERAGE(Y19:AJ19)</f>
        <v>7.42666666666667</v>
      </c>
      <c r="AY19" s="181" t="n">
        <f aca="false">AVERAGE(AK19:AV19)</f>
        <v>8.675</v>
      </c>
      <c r="AZ19" s="182" t="n">
        <f aca="false">AVERAGE(M19:O19)</f>
        <v>7.85</v>
      </c>
      <c r="BA19" s="182" t="n">
        <f aca="false">AVERAGE(P19:R19)</f>
        <v>8.07666666666667</v>
      </c>
      <c r="BB19" s="182" t="n">
        <f aca="false">AVERAGE(S19:U19)</f>
        <v>6.39666666666667</v>
      </c>
      <c r="BC19" s="182" t="n">
        <f aca="false">AVERAGE(V19:X19)</f>
        <v>7.72166666666667</v>
      </c>
      <c r="BD19" s="182" t="n">
        <f aca="false">AVERAGE(Y19:AA19)</f>
        <v>7.72166666666667</v>
      </c>
      <c r="BE19" s="179" t="n">
        <f aca="false">AVERAGE(AB19:AD19)</f>
        <v>7.89</v>
      </c>
      <c r="BF19" s="179" t="n">
        <f aca="false">AVERAGE(AE19:AG19)</f>
        <v>5.97833333333333</v>
      </c>
      <c r="BG19" s="179" t="n">
        <f aca="false">AVERAGE(AH19:AJ19)</f>
        <v>8.11666666666667</v>
      </c>
      <c r="BH19" s="9" t="n">
        <f aca="false">AVERAGE(AK19:AM19)</f>
        <v>8.675</v>
      </c>
      <c r="BI19" s="164"/>
      <c r="BJ19" s="152"/>
      <c r="BK19" s="152"/>
      <c r="BL19" s="152"/>
      <c r="BM19" s="171"/>
      <c r="BN19" s="171"/>
      <c r="BO19" s="171"/>
      <c r="BP19" s="171"/>
      <c r="BQ19" s="171"/>
      <c r="BR19" s="171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</row>
    <row r="20" customFormat="false" ht="12.75" hidden="false" customHeight="false" outlineLevel="0" collapsed="false">
      <c r="B20" s="183" t="s">
        <v>126</v>
      </c>
      <c r="C20" s="169" t="s">
        <v>127</v>
      </c>
      <c r="D20" s="175" t="n">
        <v>0.872</v>
      </c>
      <c r="E20" s="175" t="n">
        <v>0.951</v>
      </c>
      <c r="F20" s="175" t="n">
        <v>0.927</v>
      </c>
      <c r="G20" s="175" t="n">
        <v>0.92</v>
      </c>
      <c r="H20" s="175" t="n">
        <v>0.926</v>
      </c>
      <c r="I20" s="175" t="n">
        <v>0.922</v>
      </c>
      <c r="J20" s="175" t="n">
        <v>0.94</v>
      </c>
      <c r="K20" s="175" t="n">
        <v>0.95</v>
      </c>
      <c r="L20" s="175" t="n">
        <v>0.963</v>
      </c>
      <c r="M20" s="172" t="n">
        <f aca="false">SysAvail!E272</f>
        <v>0.967885137172144</v>
      </c>
      <c r="N20" s="172" t="n">
        <f aca="false">SysAvail!F272</f>
        <v>0.925758674401117</v>
      </c>
      <c r="O20" s="172" t="n">
        <f aca="false">SysAvail!G272</f>
        <v>0.953939302582655</v>
      </c>
      <c r="P20" s="172" t="n">
        <f aca="false">SysAvail!H272</f>
        <v>0.947764797507788</v>
      </c>
      <c r="Q20" s="172" t="n">
        <f aca="false">SysAvail!I272</f>
        <v>0.913658175057783</v>
      </c>
      <c r="R20" s="172" t="n">
        <f aca="false">SysAvail!J272</f>
        <v>0.942798546209761</v>
      </c>
      <c r="S20" s="172" t="n">
        <f aca="false">SysAvail!K272</f>
        <v>0.924140789870365</v>
      </c>
      <c r="T20" s="172" t="n">
        <f aca="false">SysAvail!L272</f>
        <v>0.93261481258165</v>
      </c>
      <c r="U20" s="172" t="n">
        <f aca="false">SysAvail!M272</f>
        <v>0.979234164070613</v>
      </c>
      <c r="V20" s="172" t="n">
        <f aca="false">SysAvail!N272</f>
        <v>0.982167621344589</v>
      </c>
      <c r="W20" s="172" t="n">
        <f aca="false">SysAvail!O272</f>
        <v>0.951304517133957</v>
      </c>
      <c r="X20" s="172" t="n">
        <f aca="false">SysAvail!P272</f>
        <v>0.905274595518038</v>
      </c>
      <c r="Y20" s="172" t="n">
        <f aca="false">SysAvail!Q272</f>
        <v>0.875839111647071</v>
      </c>
      <c r="Z20" s="172" t="n">
        <f aca="false">SysAvail!R272</f>
        <v>0.861988206497552</v>
      </c>
      <c r="AA20" s="172" t="n">
        <f aca="false">SysAvail!S272</f>
        <v>0.941608883529294</v>
      </c>
      <c r="AB20" s="172" t="n">
        <f aca="false">SysAvail!T272</f>
        <v>0.922054776739356</v>
      </c>
      <c r="AC20" s="172" t="n">
        <f aca="false">SysAvail!U272</f>
        <v>0.950916993267008</v>
      </c>
      <c r="AD20" s="172" t="n">
        <f aca="false">SysAvail!V272</f>
        <v>0.929444444444444</v>
      </c>
      <c r="AE20" s="172" t="n">
        <f aca="false">SysAvail!W272</f>
        <v>0.882324640739624</v>
      </c>
      <c r="AF20" s="172" t="n">
        <f aca="false">SysAvail!X272</f>
        <v>0.898748869460356</v>
      </c>
      <c r="AG20" s="172" t="n">
        <f aca="false">SysAvail!Y272</f>
        <v>0.876799065420561</v>
      </c>
      <c r="AH20" s="172" t="n">
        <f aca="false">SysAvail!Z272</f>
        <v>0.879804793488092</v>
      </c>
      <c r="AI20" s="172" t="n">
        <f aca="false">SysAvail!AA272</f>
        <v>0.921575804776739</v>
      </c>
      <c r="AJ20" s="172" t="n">
        <f aca="false">SysAvail!AB272</f>
        <v>0.943745603456939</v>
      </c>
      <c r="AK20" s="172" t="n">
        <f aca="false">SysAvail!AC272</f>
        <v>0.920461511405889</v>
      </c>
      <c r="AL20" s="172" t="n">
        <f aca="false">SysAvail!AD272</f>
        <v>0.948706608811749</v>
      </c>
      <c r="AM20" s="172" t="n">
        <f aca="false">SysAvail!AE272</f>
        <v>0.933641957114863</v>
      </c>
      <c r="AN20" s="172"/>
      <c r="AO20" s="172"/>
      <c r="AP20" s="172"/>
      <c r="AQ20" s="172"/>
      <c r="AR20" s="172"/>
      <c r="AS20" s="172"/>
      <c r="AT20" s="172"/>
      <c r="AU20" s="172"/>
      <c r="AV20" s="172"/>
      <c r="AW20" s="172" t="n">
        <f aca="false">AVERAGE(M20:X20)</f>
        <v>0.943878427787538</v>
      </c>
      <c r="AX20" s="172" t="n">
        <f aca="false">AVERAGE(Y20:AJ20)</f>
        <v>0.90707093278892</v>
      </c>
      <c r="AY20" s="173" t="n">
        <f aca="false">AVERAGE(AK20:AV20)</f>
        <v>0.9342700257775</v>
      </c>
      <c r="AZ20" s="174" t="n">
        <f aca="false">AVERAGE(M20:O20)</f>
        <v>0.949194371385305</v>
      </c>
      <c r="BA20" s="174" t="n">
        <f aca="false">AVERAGE(P20:R20)</f>
        <v>0.934740506258444</v>
      </c>
      <c r="BB20" s="174" t="n">
        <f aca="false">AVERAGE(S20:U20)</f>
        <v>0.945329922174209</v>
      </c>
      <c r="BC20" s="174" t="n">
        <f aca="false">AVERAGE(V20:X20)</f>
        <v>0.946248911332194</v>
      </c>
      <c r="BD20" s="174" t="n">
        <f aca="false">AVERAGE(Y20:AA20)</f>
        <v>0.893145400557972</v>
      </c>
      <c r="BE20" s="172" t="n">
        <f aca="false">AVERAGE(AB20:AD20)</f>
        <v>0.93413873815027</v>
      </c>
      <c r="BF20" s="172" t="n">
        <f aca="false">AVERAGE(AE20:AG20)</f>
        <v>0.885957525206847</v>
      </c>
      <c r="BG20" s="172" t="n">
        <f aca="false">AVERAGE(AH20:AJ20)</f>
        <v>0.91504206724059</v>
      </c>
      <c r="BH20" s="172" t="n">
        <f aca="false">AVERAGE(AK20:AM20)</f>
        <v>0.9342700257775</v>
      </c>
      <c r="BI20" s="164"/>
      <c r="BJ20" s="152"/>
      <c r="BK20" s="152"/>
      <c r="BL20" s="152"/>
      <c r="BM20" s="171"/>
      <c r="BN20" s="171"/>
      <c r="BO20" s="171"/>
      <c r="BP20" s="171"/>
      <c r="BQ20" s="171"/>
      <c r="BR20" s="171"/>
      <c r="BS20" s="171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</row>
    <row r="21" customFormat="false" ht="12.75" hidden="false" customHeight="false" outlineLevel="0" collapsed="false">
      <c r="B21" s="177" t="s">
        <v>128</v>
      </c>
      <c r="C21" s="169" t="s">
        <v>129</v>
      </c>
      <c r="D21" s="175" t="n">
        <v>0.6</v>
      </c>
      <c r="E21" s="175" t="n">
        <v>0.7</v>
      </c>
      <c r="F21" s="175" t="n">
        <v>0.8</v>
      </c>
      <c r="G21" s="175" t="n">
        <v>0.95</v>
      </c>
      <c r="H21" s="175" t="n">
        <v>0.95</v>
      </c>
      <c r="I21" s="175" t="n">
        <v>0.95</v>
      </c>
      <c r="J21" s="175" t="n">
        <v>0.95</v>
      </c>
      <c r="K21" s="175" t="n">
        <v>0.95</v>
      </c>
      <c r="L21" s="175" t="n">
        <v>0.95</v>
      </c>
      <c r="M21" s="172" t="n">
        <v>0.95</v>
      </c>
      <c r="N21" s="172" t="n">
        <v>0.95</v>
      </c>
      <c r="O21" s="172" t="n">
        <v>0.95</v>
      </c>
      <c r="P21" s="172" t="n">
        <v>0.95</v>
      </c>
      <c r="Q21" s="172" t="n">
        <v>0.95</v>
      </c>
      <c r="R21" s="172" t="n">
        <v>0.95</v>
      </c>
      <c r="S21" s="172" t="n">
        <v>0.95</v>
      </c>
      <c r="T21" s="172" t="n">
        <v>0.95</v>
      </c>
      <c r="U21" s="172" t="n">
        <v>0.95</v>
      </c>
      <c r="V21" s="172" t="n">
        <v>0.95</v>
      </c>
      <c r="W21" s="172" t="n">
        <v>0.95</v>
      </c>
      <c r="X21" s="172" t="n">
        <v>0.95</v>
      </c>
      <c r="Y21" s="172" t="n">
        <v>0.97</v>
      </c>
      <c r="Z21" s="172" t="n">
        <v>0.97</v>
      </c>
      <c r="AA21" s="172" t="n">
        <v>0.97</v>
      </c>
      <c r="AB21" s="172" t="n">
        <v>0.97</v>
      </c>
      <c r="AC21" s="172" t="n">
        <v>0.97</v>
      </c>
      <c r="AD21" s="172" t="n">
        <v>0.97</v>
      </c>
      <c r="AE21" s="172" t="n">
        <v>0.97</v>
      </c>
      <c r="AF21" s="172" t="n">
        <v>0.97</v>
      </c>
      <c r="AG21" s="172" t="n">
        <v>0.97</v>
      </c>
      <c r="AH21" s="172" t="n">
        <v>0.97</v>
      </c>
      <c r="AI21" s="172" t="n">
        <v>0.97</v>
      </c>
      <c r="AJ21" s="172" t="n">
        <v>0.97</v>
      </c>
      <c r="AK21" s="172" t="n">
        <v>0.97</v>
      </c>
      <c r="AL21" s="172" t="n">
        <v>0.97</v>
      </c>
      <c r="AM21" s="172" t="n">
        <v>0.97</v>
      </c>
      <c r="AN21" s="172"/>
      <c r="AO21" s="172"/>
      <c r="AP21" s="172"/>
      <c r="AQ21" s="172"/>
      <c r="AR21" s="172"/>
      <c r="AS21" s="172"/>
      <c r="AT21" s="172"/>
      <c r="AU21" s="172"/>
      <c r="AV21" s="172"/>
      <c r="AW21" s="172" t="n">
        <f aca="false">AVERAGE(M21:X21)</f>
        <v>0.95</v>
      </c>
      <c r="AX21" s="172" t="n">
        <f aca="false">AVERAGE(Y21:AJ21)</f>
        <v>0.97</v>
      </c>
      <c r="AY21" s="173" t="n">
        <f aca="false">AVERAGE(AK21:AV21)</f>
        <v>0.97</v>
      </c>
      <c r="AZ21" s="174" t="n">
        <f aca="false">AVERAGE(M21:O21)</f>
        <v>0.95</v>
      </c>
      <c r="BA21" s="174" t="n">
        <f aca="false">AVERAGE(P21:R21)</f>
        <v>0.95</v>
      </c>
      <c r="BB21" s="174" t="n">
        <f aca="false">AVERAGE(S21:U21)</f>
        <v>0.95</v>
      </c>
      <c r="BC21" s="174" t="n">
        <f aca="false">AVERAGE(V21:X21)</f>
        <v>0.95</v>
      </c>
      <c r="BD21" s="174" t="n">
        <f aca="false">AVERAGE(Y21:AA21)</f>
        <v>0.97</v>
      </c>
      <c r="BE21" s="172" t="n">
        <f aca="false">AVERAGE(AB21:AD21)</f>
        <v>0.97</v>
      </c>
      <c r="BF21" s="172" t="n">
        <f aca="false">AVERAGE(AE21:AG21)</f>
        <v>0.97</v>
      </c>
      <c r="BG21" s="172" t="n">
        <f aca="false">AVERAGE(AH21:AJ21)</f>
        <v>0.97</v>
      </c>
      <c r="BH21" s="172" t="n">
        <f aca="false">AVERAGE(AK21:AM21)</f>
        <v>0.97</v>
      </c>
      <c r="BI21" s="164"/>
      <c r="BJ21" s="152"/>
      <c r="BK21" s="152"/>
      <c r="BL21" s="152"/>
      <c r="BM21" s="171"/>
      <c r="BN21" s="171"/>
      <c r="BO21" s="171"/>
      <c r="BP21" s="171"/>
      <c r="BQ21" s="171"/>
      <c r="BR21" s="171"/>
      <c r="BS21" s="171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</row>
    <row r="22" customFormat="false" ht="12.75" hidden="false" customHeight="false" outlineLevel="0" collapsed="false">
      <c r="B22" s="183" t="s">
        <v>130</v>
      </c>
      <c r="C22" s="169" t="s">
        <v>127</v>
      </c>
      <c r="D22" s="175" t="n">
        <v>0.92</v>
      </c>
      <c r="E22" s="175" t="n">
        <v>0.97</v>
      </c>
      <c r="F22" s="175" t="n">
        <v>0.964</v>
      </c>
      <c r="G22" s="175" t="n">
        <v>0.957</v>
      </c>
      <c r="H22" s="175" t="n">
        <v>0.95</v>
      </c>
      <c r="I22" s="175" t="n">
        <v>0.952</v>
      </c>
      <c r="J22" s="175" t="n">
        <v>0.959</v>
      </c>
      <c r="K22" s="175" t="n">
        <v>0.962</v>
      </c>
      <c r="L22" s="175" t="n">
        <v>0.968</v>
      </c>
      <c r="M22" s="172" t="n">
        <f aca="false">MachAvail!E272</f>
        <v>0.971092475440189</v>
      </c>
      <c r="N22" s="172" t="n">
        <f aca="false">MachAvail!F272</f>
        <v>0.950191690906312</v>
      </c>
      <c r="O22" s="172" t="n">
        <f aca="false">MachAvail!G272</f>
        <v>0.961416535822838</v>
      </c>
      <c r="P22" s="172" t="n">
        <f aca="false">MachAvail!H272</f>
        <v>0.954674493266009</v>
      </c>
      <c r="Q22" s="172" t="n">
        <f aca="false">MachAvail!I272</f>
        <v>0.919273125500829</v>
      </c>
      <c r="R22" s="172" t="n">
        <f aca="false">MachAvail!J272</f>
        <v>0.946974675226935</v>
      </c>
      <c r="S22" s="172" t="n">
        <f aca="false">MachAvail!K272</f>
        <v>0.950929741605427</v>
      </c>
      <c r="T22" s="172" t="n">
        <f aca="false">MachAvail!L272</f>
        <v>0.938962322918569</v>
      </c>
      <c r="U22" s="172" t="n">
        <f aca="false">MachAvail!M272</f>
        <v>0.982303150733275</v>
      </c>
      <c r="V22" s="172" t="n">
        <f aca="false">MachAvail!N272</f>
        <v>0.993593832731872</v>
      </c>
      <c r="W22" s="172" t="n">
        <f aca="false">MachAvail!O272</f>
        <v>0.960040713991194</v>
      </c>
      <c r="X22" s="172" t="n">
        <f aca="false">MachAvail!P272</f>
        <v>0.910097602623337</v>
      </c>
      <c r="Y22" s="172" t="n">
        <f aca="false">MachAvail!Q272</f>
        <v>0.881153010098643</v>
      </c>
      <c r="Z22" s="172" t="n">
        <f aca="false">MachAvail!R272</f>
        <v>0.879413685948165</v>
      </c>
      <c r="AA22" s="172" t="n">
        <f aca="false">MachAvail!S272</f>
        <v>0.945518128811967</v>
      </c>
      <c r="AB22" s="172" t="n">
        <f aca="false">MachAvail!T272</f>
        <v>0.92842586178065</v>
      </c>
      <c r="AC22" s="172" t="n">
        <f aca="false">MachAvail!U272</f>
        <v>0.959809591368395</v>
      </c>
      <c r="AD22" s="172" t="n">
        <f aca="false">MachAvail!V272</f>
        <v>0.935125432142492</v>
      </c>
      <c r="AE22" s="172" t="n">
        <f aca="false">MachAvail!W272</f>
        <v>0.890262241130051</v>
      </c>
      <c r="AF22" s="172" t="n">
        <f aca="false">MachAvail!X272</f>
        <v>0.906313667901888</v>
      </c>
      <c r="AG22" s="172" t="n">
        <f aca="false">MachAvail!Y272</f>
        <v>0.887482526777049</v>
      </c>
      <c r="AH22" s="172" t="n">
        <f aca="false">MachAvail!Z272</f>
        <v>0.893324009247046</v>
      </c>
      <c r="AI22" s="172" t="n">
        <f aca="false">MachAvail!AA272</f>
        <v>0.926961425477457</v>
      </c>
      <c r="AJ22" s="172" t="n">
        <f aca="false">MachAvail!AB272</f>
        <v>0.946645093948277</v>
      </c>
      <c r="AK22" s="172" t="n">
        <f aca="false">MachAvail!AC272</f>
        <v>0.92324232997599</v>
      </c>
      <c r="AL22" s="172" t="n">
        <f aca="false">MachAvail!AD272</f>
        <v>0.962802927515052</v>
      </c>
      <c r="AM22" s="172" t="n">
        <f aca="false">MachAvail!AE272</f>
        <v>0.954210556573826</v>
      </c>
      <c r="AN22" s="172"/>
      <c r="AO22" s="172"/>
      <c r="AP22" s="172"/>
      <c r="AQ22" s="172"/>
      <c r="AR22" s="172"/>
      <c r="AS22" s="172"/>
      <c r="AT22" s="172"/>
      <c r="AU22" s="172"/>
      <c r="AV22" s="172"/>
      <c r="AW22" s="172" t="n">
        <f aca="false">AVERAGE(M22:X22)</f>
        <v>0.953295863397232</v>
      </c>
      <c r="AX22" s="172" t="n">
        <f aca="false">AVERAGE(Y22:AJ22)</f>
        <v>0.915036222886007</v>
      </c>
      <c r="AY22" s="173" t="n">
        <f aca="false">AVERAGE(AK22:AV22)</f>
        <v>0.946751938021623</v>
      </c>
      <c r="AZ22" s="174" t="n">
        <f aca="false">AVERAGE(M22:O22)</f>
        <v>0.960900234056446</v>
      </c>
      <c r="BA22" s="174" t="n">
        <f aca="false">AVERAGE(P22:R22)</f>
        <v>0.940307431331258</v>
      </c>
      <c r="BB22" s="174" t="n">
        <f aca="false">AVERAGE(S22:U22)</f>
        <v>0.957398405085757</v>
      </c>
      <c r="BC22" s="174" t="n">
        <f aca="false">AVERAGE(V22:X22)</f>
        <v>0.954577383115468</v>
      </c>
      <c r="BD22" s="174" t="n">
        <f aca="false">AVERAGE(Y22:AA22)</f>
        <v>0.902028274952925</v>
      </c>
      <c r="BE22" s="172" t="n">
        <f aca="false">AVERAGE(AB22:AD22)</f>
        <v>0.941120295097179</v>
      </c>
      <c r="BF22" s="172" t="n">
        <f aca="false">AVERAGE(AE22:AG22)</f>
        <v>0.894686145269663</v>
      </c>
      <c r="BG22" s="172" t="n">
        <f aca="false">AVERAGE(AH22:AJ22)</f>
        <v>0.92231017622426</v>
      </c>
      <c r="BH22" s="172" t="n">
        <f aca="false">AVERAGE(AK22:AM22)</f>
        <v>0.946751938021623</v>
      </c>
      <c r="BI22" s="164"/>
      <c r="BJ22" s="152"/>
      <c r="BK22" s="152"/>
      <c r="BL22" s="152"/>
      <c r="BM22" s="171"/>
      <c r="BN22" s="171"/>
      <c r="BO22" s="171"/>
      <c r="BP22" s="171"/>
      <c r="BQ22" s="171"/>
      <c r="BR22" s="171"/>
      <c r="BS22" s="171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</row>
    <row r="23" customFormat="false" ht="12.75" hidden="false" customHeight="false" outlineLevel="0" collapsed="false">
      <c r="B23" s="177" t="s">
        <v>128</v>
      </c>
      <c r="C23" s="183" t="s">
        <v>129</v>
      </c>
      <c r="D23" s="175" t="n">
        <v>0.6</v>
      </c>
      <c r="E23" s="175" t="n">
        <v>0.7</v>
      </c>
      <c r="F23" s="175" t="n">
        <v>0.8</v>
      </c>
      <c r="G23" s="175" t="n">
        <v>0.95</v>
      </c>
      <c r="H23" s="175" t="n">
        <v>0.95</v>
      </c>
      <c r="I23" s="175" t="n">
        <v>0.95</v>
      </c>
      <c r="J23" s="175" t="n">
        <v>0.95</v>
      </c>
      <c r="K23" s="175" t="n">
        <v>0.95</v>
      </c>
      <c r="L23" s="175" t="n">
        <v>0.95</v>
      </c>
      <c r="M23" s="172" t="n">
        <v>0.95</v>
      </c>
      <c r="N23" s="172" t="n">
        <v>0.95</v>
      </c>
      <c r="O23" s="172" t="n">
        <v>0.95</v>
      </c>
      <c r="P23" s="172" t="n">
        <v>0.95</v>
      </c>
      <c r="Q23" s="172" t="n">
        <v>0.95</v>
      </c>
      <c r="R23" s="172" t="n">
        <v>0.95</v>
      </c>
      <c r="S23" s="172" t="n">
        <v>0.95</v>
      </c>
      <c r="T23" s="172" t="n">
        <v>0.95</v>
      </c>
      <c r="U23" s="172" t="n">
        <v>0.95</v>
      </c>
      <c r="V23" s="172" t="n">
        <v>0.95</v>
      </c>
      <c r="W23" s="172" t="n">
        <v>0.95</v>
      </c>
      <c r="X23" s="172" t="n">
        <v>0.95</v>
      </c>
      <c r="Y23" s="172" t="n">
        <v>0.97</v>
      </c>
      <c r="Z23" s="172" t="n">
        <v>0.97</v>
      </c>
      <c r="AA23" s="172" t="n">
        <v>0.97</v>
      </c>
      <c r="AB23" s="172" t="n">
        <v>0.97</v>
      </c>
      <c r="AC23" s="172" t="n">
        <v>0.97</v>
      </c>
      <c r="AD23" s="172" t="n">
        <v>0.97</v>
      </c>
      <c r="AE23" s="172" t="n">
        <v>0.97</v>
      </c>
      <c r="AF23" s="172" t="n">
        <v>0.97</v>
      </c>
      <c r="AG23" s="172" t="n">
        <v>0.97</v>
      </c>
      <c r="AH23" s="172" t="n">
        <v>0.97</v>
      </c>
      <c r="AI23" s="172" t="n">
        <v>0.97</v>
      </c>
      <c r="AJ23" s="172" t="n">
        <v>0.97</v>
      </c>
      <c r="AK23" s="172" t="n">
        <v>0.97</v>
      </c>
      <c r="AL23" s="172" t="n">
        <v>0.97</v>
      </c>
      <c r="AM23" s="172" t="n">
        <v>0.97</v>
      </c>
      <c r="AN23" s="172"/>
      <c r="AO23" s="172"/>
      <c r="AP23" s="172"/>
      <c r="AQ23" s="172"/>
      <c r="AR23" s="172"/>
      <c r="AS23" s="172"/>
      <c r="AT23" s="172"/>
      <c r="AU23" s="172"/>
      <c r="AV23" s="172"/>
      <c r="AW23" s="172" t="n">
        <f aca="false">AVERAGE(M23:X23)</f>
        <v>0.95</v>
      </c>
      <c r="AX23" s="172" t="n">
        <f aca="false">AVERAGE(Y23:AJ23)</f>
        <v>0.97</v>
      </c>
      <c r="AY23" s="173" t="n">
        <f aca="false">AVERAGE(AK23:AV23)</f>
        <v>0.97</v>
      </c>
      <c r="AZ23" s="174" t="n">
        <f aca="false">AVERAGE(M23:O23)</f>
        <v>0.95</v>
      </c>
      <c r="BA23" s="174" t="n">
        <f aca="false">AVERAGE(P23:R23)</f>
        <v>0.95</v>
      </c>
      <c r="BB23" s="174" t="n">
        <f aca="false">AVERAGE(S23:U23)</f>
        <v>0.95</v>
      </c>
      <c r="BC23" s="174" t="n">
        <f aca="false">AVERAGE(V23:X23)</f>
        <v>0.95</v>
      </c>
      <c r="BD23" s="174" t="n">
        <f aca="false">AVERAGE(Y23:AA23)</f>
        <v>0.97</v>
      </c>
      <c r="BE23" s="172" t="n">
        <f aca="false">AVERAGE(AB23:AD23)</f>
        <v>0.97</v>
      </c>
      <c r="BF23" s="172" t="n">
        <f aca="false">AVERAGE(AE23:AG23)</f>
        <v>0.97</v>
      </c>
      <c r="BG23" s="172" t="n">
        <f aca="false">AVERAGE(AH23:AJ23)</f>
        <v>0.97</v>
      </c>
      <c r="BH23" s="172" t="n">
        <f aca="false">AVERAGE(AK23:AM23)</f>
        <v>0.97</v>
      </c>
      <c r="BI23" s="164"/>
      <c r="BJ23" s="152"/>
      <c r="BK23" s="152"/>
      <c r="BL23" s="152"/>
      <c r="BM23" s="171"/>
      <c r="BN23" s="171"/>
      <c r="BO23" s="171"/>
      <c r="BP23" s="171"/>
      <c r="BQ23" s="171"/>
      <c r="BR23" s="171"/>
      <c r="BS23" s="171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</row>
    <row r="24" customFormat="false" ht="12.75" hidden="false" customHeight="false" outlineLevel="0" collapsed="false">
      <c r="B24" s="184" t="s">
        <v>131</v>
      </c>
      <c r="C24" s="169" t="s">
        <v>132</v>
      </c>
      <c r="D24" s="175"/>
      <c r="E24" s="175"/>
      <c r="F24" s="175"/>
      <c r="G24" s="175"/>
      <c r="H24" s="175"/>
      <c r="I24" s="175"/>
      <c r="J24" s="175"/>
      <c r="K24" s="175"/>
      <c r="L24" s="175"/>
      <c r="M24" s="104" t="n">
        <v>76692.424</v>
      </c>
      <c r="N24" s="104" t="n">
        <v>69669.9832</v>
      </c>
      <c r="O24" s="104" t="n">
        <v>75801.9032</v>
      </c>
      <c r="P24" s="104" t="n">
        <v>72536.8</v>
      </c>
      <c r="Q24" s="104" t="n">
        <v>72290.6</v>
      </c>
      <c r="R24" s="104" t="n">
        <v>71962</v>
      </c>
      <c r="S24" s="104" t="n">
        <v>73272</v>
      </c>
      <c r="T24" s="104" t="n">
        <v>73659.98053</v>
      </c>
      <c r="U24" s="104" t="n">
        <v>74972</v>
      </c>
      <c r="V24" s="104" t="n">
        <v>77695.8628</v>
      </c>
      <c r="W24" s="104" t="n">
        <v>72559</v>
      </c>
      <c r="X24" s="104" t="n">
        <v>71530.4</v>
      </c>
      <c r="Y24" s="104" t="n">
        <v>69020.5</v>
      </c>
      <c r="Z24" s="104" t="n">
        <v>61379.9</v>
      </c>
      <c r="AA24" s="104" t="n">
        <v>74606.5</v>
      </c>
      <c r="AB24" s="104" t="n">
        <v>69617.3</v>
      </c>
      <c r="AC24" s="104" t="n">
        <v>75116.7</v>
      </c>
      <c r="AD24" s="104" t="n">
        <v>71051.2</v>
      </c>
      <c r="AE24" s="104" t="n">
        <v>69622.1</v>
      </c>
      <c r="AF24" s="104" t="n">
        <v>71132.6</v>
      </c>
      <c r="AG24" s="104" t="n">
        <v>67195.1</v>
      </c>
      <c r="AH24" s="104" t="n">
        <v>69669.6</v>
      </c>
      <c r="AI24" s="104" t="n">
        <v>71425.2</v>
      </c>
      <c r="AJ24" s="104" t="n">
        <v>75638.2</v>
      </c>
      <c r="AK24" s="104" t="n">
        <f aca="false">SurveyHrsIn!AC272</f>
        <v>79608</v>
      </c>
      <c r="AL24" s="104" t="n">
        <f aca="false">SurveyHrsIn!AD272</f>
        <v>71904</v>
      </c>
      <c r="AM24" s="104" t="n">
        <f aca="false">SurveyHrsIn!AE272</f>
        <v>79608</v>
      </c>
      <c r="AN24" s="104"/>
      <c r="AO24" s="104"/>
      <c r="AP24" s="104"/>
      <c r="AQ24" s="104"/>
      <c r="AR24" s="104"/>
      <c r="AS24" s="104"/>
      <c r="AT24" s="104"/>
      <c r="AU24" s="104"/>
      <c r="AV24" s="104"/>
      <c r="AW24" s="104" t="n">
        <f aca="false">AVERAGE(M24:X24)</f>
        <v>73553.5794775</v>
      </c>
      <c r="AX24" s="104" t="n">
        <f aca="false">AVERAGE(Y24:AJ24)</f>
        <v>70456.2416666667</v>
      </c>
      <c r="AY24" s="104" t="n">
        <f aca="false">SUM(AK24:AV24)</f>
        <v>231120</v>
      </c>
      <c r="AZ24" s="185" t="n">
        <f aca="false">AVERAGE(M24:O24)</f>
        <v>74054.7701333333</v>
      </c>
      <c r="BA24" s="185" t="n">
        <f aca="false">AVERAGE(P24:R24)</f>
        <v>72263.1333333334</v>
      </c>
      <c r="BB24" s="185" t="n">
        <f aca="false">AVERAGE(S24:U24)</f>
        <v>73967.99351</v>
      </c>
      <c r="BC24" s="185" t="n">
        <f aca="false">AVERAGE(V24:X24)</f>
        <v>73928.4209333333</v>
      </c>
      <c r="BD24" s="185" t="n">
        <f aca="false">AVERAGE(Y24:AA24)</f>
        <v>68335.6333333333</v>
      </c>
      <c r="BE24" s="104" t="n">
        <f aca="false">AVERAGE(AB24:AD24)</f>
        <v>71928.4</v>
      </c>
      <c r="BF24" s="104" t="n">
        <f aca="false">AVERAGE(AE24:AG24)</f>
        <v>69316.6</v>
      </c>
      <c r="BG24" s="104" t="n">
        <f aca="false">AVERAGE(AH24:AJ24)</f>
        <v>72244.3333333333</v>
      </c>
      <c r="BH24" s="104" t="n">
        <f aca="false">SUM(AK24:AM24)</f>
        <v>231120</v>
      </c>
      <c r="BI24" s="164"/>
      <c r="BJ24" s="152"/>
      <c r="BK24" s="152"/>
      <c r="BL24" s="152"/>
      <c r="BM24" s="171"/>
      <c r="BN24" s="171"/>
      <c r="BO24" s="171"/>
      <c r="BP24" s="171"/>
      <c r="BQ24" s="171"/>
      <c r="BR24" s="171"/>
      <c r="BS24" s="171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</row>
    <row r="25" customFormat="false" ht="14.25" hidden="false" customHeight="false" outlineLevel="0" collapsed="false">
      <c r="B25" s="184" t="s">
        <v>133</v>
      </c>
      <c r="C25" s="169" t="s">
        <v>134</v>
      </c>
      <c r="D25" s="175"/>
      <c r="E25" s="175"/>
      <c r="F25" s="175"/>
      <c r="G25" s="175"/>
      <c r="H25" s="175"/>
      <c r="I25" s="175"/>
      <c r="J25" s="175"/>
      <c r="K25" s="175"/>
      <c r="L25" s="175"/>
      <c r="M25" s="104"/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 t="n">
        <f aca="false">SurveyHrsIn!AC272-(EPCHrsIn!AC272-EPCHrsIn!AC275+EPCHrsIn!AC277)-(SurveyHrsIn!AC272-LinhrsIn!AC272)-AK29</f>
        <v>5696</v>
      </c>
      <c r="AL25" s="104" t="n">
        <f aca="false">SurveyHrsIn!AD272-(EPCHrsIn!AD272-EPCHrsIn!AD275+EPCHrsIn!AD277)-(SurveyHrsIn!AD272-LinhrsIn!AD272)-AL29</f>
        <v>3196.55</v>
      </c>
      <c r="AM25" s="104" t="n">
        <f aca="false">SurveyHrsIn!AE272-(EPCHrsIn!AE272-EPCHrsIn!AE275+EPCHrsIn!AE277)-(SurveyHrsIn!AE272-LinhrsIn!AE272)-AM29</f>
        <v>5317.43508333335</v>
      </c>
      <c r="AN25" s="104"/>
      <c r="AO25" s="104"/>
      <c r="AP25" s="104"/>
      <c r="AQ25" s="104"/>
      <c r="AR25" s="104"/>
      <c r="AS25" s="104"/>
      <c r="AT25" s="104"/>
      <c r="AU25" s="104"/>
      <c r="AV25" s="104"/>
      <c r="AW25" s="104"/>
      <c r="AX25" s="104"/>
      <c r="AY25" s="104" t="n">
        <f aca="false">SUM(AK25:AV25)</f>
        <v>14209.9850833333</v>
      </c>
      <c r="AZ25" s="185"/>
      <c r="BA25" s="185"/>
      <c r="BB25" s="185"/>
      <c r="BC25" s="185"/>
      <c r="BD25" s="185"/>
      <c r="BE25" s="104"/>
      <c r="BF25" s="104"/>
      <c r="BG25" s="104"/>
      <c r="BH25" s="104" t="n">
        <f aca="false">SUM(AK25:AM25)</f>
        <v>14209.9850833333</v>
      </c>
      <c r="BI25" s="164"/>
      <c r="BJ25" s="152"/>
      <c r="BK25" s="152"/>
      <c r="BL25" s="152"/>
      <c r="BM25" s="171"/>
      <c r="BN25" s="171"/>
      <c r="BO25" s="171"/>
      <c r="BP25" s="171"/>
      <c r="BQ25" s="171"/>
      <c r="BR25" s="171"/>
      <c r="BS25" s="171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</row>
    <row r="26" customFormat="false" ht="12.75" hidden="false" customHeight="false" outlineLevel="0" collapsed="false">
      <c r="B26" s="184"/>
      <c r="C26" s="169" t="s">
        <v>135</v>
      </c>
      <c r="D26" s="175"/>
      <c r="E26" s="175"/>
      <c r="F26" s="175"/>
      <c r="G26" s="175"/>
      <c r="H26" s="175"/>
      <c r="I26" s="175"/>
      <c r="J26" s="175"/>
      <c r="K26" s="175"/>
      <c r="L26" s="175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 t="n">
        <f aca="false">AK24-AK25</f>
        <v>73912</v>
      </c>
      <c r="AL26" s="104" t="n">
        <f aca="false">AL24-AL25</f>
        <v>68707.45</v>
      </c>
      <c r="AM26" s="104" t="n">
        <f aca="false">AM24-AM25</f>
        <v>74290.5649166667</v>
      </c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 t="n">
        <f aca="false">SUM(AK26:AV26)</f>
        <v>216910.014916667</v>
      </c>
      <c r="AZ26" s="185"/>
      <c r="BA26" s="185"/>
      <c r="BB26" s="185"/>
      <c r="BC26" s="185"/>
      <c r="BD26" s="185"/>
      <c r="BE26" s="104"/>
      <c r="BF26" s="104"/>
      <c r="BG26" s="104"/>
      <c r="BH26" s="104" t="n">
        <f aca="false">SUM(AK26:AM26)</f>
        <v>216910.014916667</v>
      </c>
      <c r="BI26" s="164"/>
      <c r="BJ26" s="152"/>
      <c r="BK26" s="152"/>
      <c r="BL26" s="152"/>
      <c r="BM26" s="171"/>
      <c r="BN26" s="171"/>
      <c r="BO26" s="171"/>
      <c r="BP26" s="171"/>
      <c r="BQ26" s="171"/>
      <c r="BR26" s="171"/>
      <c r="BS26" s="171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</row>
    <row r="27" customFormat="false" ht="12.75" hidden="false" customHeight="false" outlineLevel="0" collapsed="false">
      <c r="B27" s="186"/>
      <c r="C27" s="187" t="s">
        <v>136</v>
      </c>
      <c r="D27" s="175"/>
      <c r="E27" s="175"/>
      <c r="F27" s="175"/>
      <c r="G27" s="175"/>
      <c r="H27" s="175"/>
      <c r="I27" s="175"/>
      <c r="J27" s="175"/>
      <c r="K27" s="175"/>
      <c r="L27" s="175"/>
      <c r="M27" s="104" t="n">
        <v>266</v>
      </c>
      <c r="N27" s="104" t="n">
        <v>1906.8</v>
      </c>
      <c r="O27" s="104" t="n">
        <v>858.100000000006</v>
      </c>
      <c r="P27" s="104" t="n">
        <v>645.199999999997</v>
      </c>
      <c r="Q27" s="104" t="n">
        <v>483.300000000003</v>
      </c>
      <c r="R27" s="104" t="n">
        <v>925.199999999997</v>
      </c>
      <c r="S27" s="104" t="n">
        <v>2869.39999999999</v>
      </c>
      <c r="T27" s="104" t="n">
        <v>975.400000000067</v>
      </c>
      <c r="U27" s="104" t="n">
        <v>282.899999999994</v>
      </c>
      <c r="V27" s="104" t="n">
        <v>910.799999999945</v>
      </c>
      <c r="W27" s="104" t="n">
        <v>857</v>
      </c>
      <c r="X27" s="104" t="n">
        <v>504.300000000003</v>
      </c>
      <c r="Y27" s="104" t="n">
        <v>2203.60000000001</v>
      </c>
      <c r="Z27" s="104" t="n">
        <v>2556.39999999999</v>
      </c>
      <c r="AA27" s="104" t="n">
        <v>834.5</v>
      </c>
      <c r="AB27" s="104" t="n">
        <v>1035.39999999999</v>
      </c>
      <c r="AC27" s="104" t="n">
        <v>802.199999999997</v>
      </c>
      <c r="AD27" s="104" t="n">
        <v>888.800000000003</v>
      </c>
      <c r="AE27" s="104" t="n">
        <v>1067.80000000008</v>
      </c>
      <c r="AF27" s="104" t="n">
        <v>780</v>
      </c>
      <c r="AG27" s="104" t="n">
        <v>1196.39999999999</v>
      </c>
      <c r="AH27" s="104" t="n">
        <v>2029.2999999</v>
      </c>
      <c r="AI27" s="104" t="n">
        <v>516.100000000006</v>
      </c>
      <c r="AJ27" s="104" t="n">
        <v>453.199999999997</v>
      </c>
      <c r="AK27" s="104" t="n">
        <f aca="false">SurveyHrsIn!AC272-LinhrsIn!AC272</f>
        <v>880.199999999997</v>
      </c>
      <c r="AL27" s="104" t="n">
        <f aca="false">SurveyHrsIn!AD272-LinhrsIn!AD272</f>
        <v>1055.05</v>
      </c>
      <c r="AM27" s="104" t="n">
        <f aca="false">SurveyHrsIn!AE272-LinhrsIn!AE272</f>
        <v>1939.22401666666</v>
      </c>
      <c r="AN27" s="104"/>
      <c r="AO27" s="104"/>
      <c r="AP27" s="104"/>
      <c r="AQ27" s="104"/>
      <c r="AR27" s="104"/>
      <c r="AS27" s="104"/>
      <c r="AT27" s="104"/>
      <c r="AU27" s="104"/>
      <c r="AV27" s="104"/>
      <c r="AW27" s="104" t="n">
        <f aca="false">AVERAGE(M27:X27)</f>
        <v>957.033333333334</v>
      </c>
      <c r="AX27" s="104" t="n">
        <f aca="false">AVERAGE(Y27:AJ27)</f>
        <v>1196.97499999167</v>
      </c>
      <c r="AY27" s="104" t="n">
        <f aca="false">SUM(AK27:AV27)</f>
        <v>3874.47401666666</v>
      </c>
      <c r="AZ27" s="185" t="n">
        <f aca="false">AVERAGE(M27:O27)</f>
        <v>1010.3</v>
      </c>
      <c r="BA27" s="185" t="n">
        <f aca="false">AVERAGE(P27:R27)</f>
        <v>684.566666666666</v>
      </c>
      <c r="BB27" s="185" t="n">
        <f aca="false">AVERAGE(S27:U27)</f>
        <v>1375.90000000002</v>
      </c>
      <c r="BC27" s="185" t="n">
        <f aca="false">AVERAGE(V27:X27)</f>
        <v>757.366666666649</v>
      </c>
      <c r="BD27" s="185" t="n">
        <f aca="false">AVERAGE(Y27:AA27)</f>
        <v>1864.83333333333</v>
      </c>
      <c r="BE27" s="104" t="n">
        <f aca="false">AVERAGE(AB27:AD27)</f>
        <v>908.799999999998</v>
      </c>
      <c r="BF27" s="104" t="n">
        <f aca="false">AVERAGE(AE27:AG27)</f>
        <v>1014.73333333336</v>
      </c>
      <c r="BG27" s="104" t="n">
        <f aca="false">AVERAGE(AH27:AJ27)</f>
        <v>999.533333300002</v>
      </c>
      <c r="BH27" s="104" t="n">
        <f aca="false">SUM(AK27:AM27)</f>
        <v>3874.47401666666</v>
      </c>
      <c r="BI27" s="164"/>
      <c r="BJ27" s="152"/>
      <c r="BK27" s="152"/>
      <c r="BL27" s="152"/>
      <c r="BM27" s="171"/>
      <c r="BN27" s="171"/>
      <c r="BO27" s="171"/>
      <c r="BP27" s="171"/>
      <c r="BQ27" s="171"/>
      <c r="BR27" s="171"/>
      <c r="BS27" s="171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</row>
    <row r="28" customFormat="false" ht="12.75" hidden="false" customHeight="false" outlineLevel="0" collapsed="false">
      <c r="B28" s="184"/>
      <c r="C28" s="169" t="s">
        <v>137</v>
      </c>
      <c r="D28" s="175"/>
      <c r="E28" s="175"/>
      <c r="F28" s="175"/>
      <c r="G28" s="175"/>
      <c r="H28" s="175"/>
      <c r="I28" s="175"/>
      <c r="J28" s="175"/>
      <c r="K28" s="175"/>
      <c r="L28" s="175"/>
      <c r="M28" s="104" t="n">
        <v>428</v>
      </c>
      <c r="N28" s="104" t="n">
        <v>428</v>
      </c>
      <c r="O28" s="104" t="n">
        <v>428</v>
      </c>
      <c r="P28" s="104" t="n">
        <v>428</v>
      </c>
      <c r="Q28" s="104" t="n">
        <v>428</v>
      </c>
      <c r="R28" s="104" t="n">
        <v>428</v>
      </c>
      <c r="S28" s="104" t="n">
        <v>428</v>
      </c>
      <c r="T28" s="104" t="n">
        <v>428</v>
      </c>
      <c r="U28" s="104" t="n">
        <v>428</v>
      </c>
      <c r="V28" s="104" t="n">
        <v>428</v>
      </c>
      <c r="W28" s="104" t="n">
        <v>428</v>
      </c>
      <c r="X28" s="104" t="n">
        <v>428</v>
      </c>
      <c r="Y28" s="104" t="n">
        <v>428</v>
      </c>
      <c r="Z28" s="104" t="n">
        <v>428</v>
      </c>
      <c r="AA28" s="104" t="n">
        <v>428</v>
      </c>
      <c r="AB28" s="104" t="n">
        <v>428</v>
      </c>
      <c r="AC28" s="104" t="n">
        <v>428</v>
      </c>
      <c r="AD28" s="104" t="n">
        <v>428</v>
      </c>
      <c r="AE28" s="104" t="n">
        <v>428</v>
      </c>
      <c r="AF28" s="104" t="n">
        <v>428</v>
      </c>
      <c r="AG28" s="104" t="n">
        <v>428</v>
      </c>
      <c r="AH28" s="104" t="n">
        <v>428</v>
      </c>
      <c r="AI28" s="104" t="n">
        <v>428</v>
      </c>
      <c r="AJ28" s="104" t="n">
        <v>428</v>
      </c>
      <c r="AK28" s="104" t="n">
        <f aca="false">4*107</f>
        <v>428</v>
      </c>
      <c r="AL28" s="104" t="n">
        <f aca="false">4*107</f>
        <v>428</v>
      </c>
      <c r="AM28" s="104" t="n">
        <f aca="false">4*107</f>
        <v>428</v>
      </c>
      <c r="AN28" s="104"/>
      <c r="AO28" s="104"/>
      <c r="AP28" s="104"/>
      <c r="AQ28" s="104"/>
      <c r="AR28" s="104"/>
      <c r="AS28" s="104"/>
      <c r="AT28" s="104"/>
      <c r="AU28" s="104"/>
      <c r="AV28" s="104"/>
      <c r="AW28" s="104" t="n">
        <f aca="false">AVERAGE(M28:X28)</f>
        <v>428</v>
      </c>
      <c r="AX28" s="104" t="n">
        <f aca="false">AVERAGE(Y28:AJ28)</f>
        <v>428</v>
      </c>
      <c r="AY28" s="104" t="n">
        <f aca="false">SUM(AK28:AV28)</f>
        <v>1284</v>
      </c>
      <c r="AZ28" s="185" t="n">
        <f aca="false">AVERAGE(M28:O28)</f>
        <v>428</v>
      </c>
      <c r="BA28" s="185" t="n">
        <f aca="false">AVERAGE(P28:R28)</f>
        <v>428</v>
      </c>
      <c r="BB28" s="185" t="n">
        <f aca="false">AVERAGE(S28:U28)</f>
        <v>428</v>
      </c>
      <c r="BC28" s="185" t="n">
        <f aca="false">AVERAGE(V28:X28)</f>
        <v>428</v>
      </c>
      <c r="BD28" s="185" t="n">
        <f aca="false">AVERAGE(Y28:AA28)</f>
        <v>428</v>
      </c>
      <c r="BE28" s="104" t="n">
        <f aca="false">AVERAGE(AB28:AD28)</f>
        <v>428</v>
      </c>
      <c r="BF28" s="104" t="n">
        <f aca="false">AVERAGE(AE28:AG28)</f>
        <v>428</v>
      </c>
      <c r="BG28" s="104" t="n">
        <f aca="false">AVERAGE(AH28:AJ28)</f>
        <v>428</v>
      </c>
      <c r="BH28" s="104" t="n">
        <f aca="false">SUM(AK28:AM28)</f>
        <v>1284</v>
      </c>
      <c r="BI28" s="164"/>
      <c r="BJ28" s="152"/>
      <c r="BK28" s="152"/>
      <c r="BL28" s="152"/>
      <c r="BM28" s="171"/>
      <c r="BN28" s="171"/>
      <c r="BO28" s="171"/>
      <c r="BP28" s="171"/>
      <c r="BQ28" s="171"/>
      <c r="BR28" s="171"/>
      <c r="BS28" s="171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</row>
    <row r="29" customFormat="false" ht="14.25" hidden="false" customHeight="false" outlineLevel="0" collapsed="false">
      <c r="B29" s="184"/>
      <c r="C29" s="169" t="s">
        <v>138</v>
      </c>
      <c r="D29" s="175"/>
      <c r="E29" s="175"/>
      <c r="F29" s="175"/>
      <c r="G29" s="175"/>
      <c r="H29" s="175"/>
      <c r="I29" s="175"/>
      <c r="J29" s="175"/>
      <c r="K29" s="175"/>
      <c r="L29" s="175"/>
      <c r="M29" s="104" t="n">
        <v>0</v>
      </c>
      <c r="N29" s="104" t="n">
        <v>0</v>
      </c>
      <c r="O29" s="104" t="n">
        <v>0</v>
      </c>
      <c r="P29" s="104" t="n">
        <v>0</v>
      </c>
      <c r="Q29" s="104" t="n">
        <v>54.0708888890629</v>
      </c>
      <c r="R29" s="104" t="n">
        <v>337.473387098665</v>
      </c>
      <c r="S29" s="104" t="n">
        <v>224.206111111853</v>
      </c>
      <c r="T29" s="104" t="n">
        <v>216.73111110914</v>
      </c>
      <c r="U29" s="104" t="n">
        <v>241.098055555369</v>
      </c>
      <c r="V29" s="104" t="n">
        <v>242.148611111683</v>
      </c>
      <c r="W29" s="104" t="n">
        <v>598.193055556621</v>
      </c>
      <c r="X29" s="104" t="n">
        <v>212.505555556098</v>
      </c>
      <c r="Y29" s="104" t="n">
        <v>358</v>
      </c>
      <c r="Z29" s="104" t="n">
        <v>396</v>
      </c>
      <c r="AA29" s="104" t="n">
        <v>186</v>
      </c>
      <c r="AB29" s="104" t="n">
        <v>228</v>
      </c>
      <c r="AC29" s="104" t="n">
        <v>192</v>
      </c>
      <c r="AD29" s="104" t="n">
        <v>142</v>
      </c>
      <c r="AE29" s="104" t="n">
        <v>219</v>
      </c>
      <c r="AF29" s="104" t="n">
        <v>234</v>
      </c>
      <c r="AG29" s="104" t="n">
        <v>99</v>
      </c>
      <c r="AH29" s="104" t="n">
        <v>0</v>
      </c>
      <c r="AI29" s="104" t="n">
        <v>0</v>
      </c>
      <c r="AJ29" s="104" t="n">
        <v>0</v>
      </c>
      <c r="AK29" s="167" t="n">
        <v>0</v>
      </c>
      <c r="AL29" s="167" t="n">
        <v>0</v>
      </c>
      <c r="AM29" s="167" t="n">
        <v>0</v>
      </c>
      <c r="AN29" s="104"/>
      <c r="AO29" s="104"/>
      <c r="AP29" s="104"/>
      <c r="AQ29" s="104"/>
      <c r="AR29" s="104"/>
      <c r="AS29" s="104"/>
      <c r="AT29" s="104"/>
      <c r="AU29" s="104"/>
      <c r="AV29" s="104"/>
      <c r="AW29" s="104" t="n">
        <f aca="false">AVERAGE(M29:X29)</f>
        <v>177.202231332374</v>
      </c>
      <c r="AX29" s="104" t="n">
        <f aca="false">AVERAGE(Y29:AJ29)</f>
        <v>171.166666666667</v>
      </c>
      <c r="AY29" s="104" t="n">
        <f aca="false">SUM(AK29:AV29)</f>
        <v>0</v>
      </c>
      <c r="AZ29" s="185" t="n">
        <f aca="false">AVERAGE(M29:O29)</f>
        <v>0</v>
      </c>
      <c r="BA29" s="185" t="n">
        <f aca="false">AVERAGE(P29:R29)</f>
        <v>130.514758662576</v>
      </c>
      <c r="BB29" s="185" t="n">
        <f aca="false">AVERAGE(S29:U29)</f>
        <v>227.345092592121</v>
      </c>
      <c r="BC29" s="185" t="n">
        <f aca="false">AVERAGE(V29:X29)</f>
        <v>350.949074074801</v>
      </c>
      <c r="BD29" s="185" t="n">
        <f aca="false">AVERAGE(Y29:AA29)</f>
        <v>313.333333333333</v>
      </c>
      <c r="BE29" s="104" t="n">
        <f aca="false">AVERAGE(AB29:AD29)</f>
        <v>187.333333333333</v>
      </c>
      <c r="BF29" s="104" t="n">
        <f aca="false">AVERAGE(AE29:AG29)</f>
        <v>184</v>
      </c>
      <c r="BG29" s="104" t="n">
        <f aca="false">AVERAGE(AH29:AJ29)</f>
        <v>0</v>
      </c>
      <c r="BH29" s="104" t="n">
        <f aca="false">SUM(AK29:AM29)</f>
        <v>0</v>
      </c>
      <c r="BI29" s="164"/>
      <c r="BJ29" s="152"/>
      <c r="BK29" s="152"/>
      <c r="BL29" s="152"/>
      <c r="BM29" s="171"/>
      <c r="BN29" s="171"/>
      <c r="BO29" s="171"/>
      <c r="BP29" s="171"/>
      <c r="BQ29" s="171"/>
      <c r="BR29" s="171"/>
      <c r="BS29" s="171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</row>
    <row r="30" customFormat="false" ht="12.75" hidden="false" customHeight="false" outlineLevel="0" collapsed="false">
      <c r="B30" s="184"/>
      <c r="C30" s="169" t="s">
        <v>139</v>
      </c>
      <c r="D30" s="175"/>
      <c r="E30" s="175"/>
      <c r="F30" s="175"/>
      <c r="G30" s="175"/>
      <c r="H30" s="175"/>
      <c r="I30" s="175"/>
      <c r="J30" s="175"/>
      <c r="K30" s="175"/>
      <c r="L30" s="175"/>
      <c r="M30" s="104" t="n">
        <v>0</v>
      </c>
      <c r="N30" s="104" t="n">
        <v>0</v>
      </c>
      <c r="O30" s="104" t="n">
        <v>0</v>
      </c>
      <c r="P30" s="104" t="n">
        <v>0</v>
      </c>
      <c r="Q30" s="104" t="n">
        <v>0</v>
      </c>
      <c r="R30" s="104" t="n">
        <v>0</v>
      </c>
      <c r="S30" s="104" t="n">
        <v>3384</v>
      </c>
      <c r="T30" s="104" t="n">
        <v>1368</v>
      </c>
      <c r="U30" s="104" t="n">
        <v>0</v>
      </c>
      <c r="V30" s="104" t="n">
        <v>0</v>
      </c>
      <c r="W30" s="104" t="n">
        <v>0</v>
      </c>
      <c r="X30" s="104" t="n">
        <v>0</v>
      </c>
      <c r="Y30" s="104" t="n">
        <v>0</v>
      </c>
      <c r="Z30" s="104" t="n">
        <v>0</v>
      </c>
      <c r="AA30" s="104" t="n">
        <v>0</v>
      </c>
      <c r="AB30" s="104" t="n">
        <v>240</v>
      </c>
      <c r="AC30" s="104" t="n">
        <v>0</v>
      </c>
      <c r="AD30" s="104" t="n">
        <v>168</v>
      </c>
      <c r="AE30" s="104" t="n">
        <v>24</v>
      </c>
      <c r="AF30" s="104" t="n">
        <v>0</v>
      </c>
      <c r="AG30" s="104" t="n">
        <v>0</v>
      </c>
      <c r="AH30" s="104" t="n">
        <f aca="false">22*24</f>
        <v>528</v>
      </c>
      <c r="AI30" s="104" t="n">
        <v>744</v>
      </c>
      <c r="AJ30" s="104" t="n">
        <v>744</v>
      </c>
      <c r="AK30" s="167" t="n">
        <f aca="false">EPCHrsIn!AC275</f>
        <v>744</v>
      </c>
      <c r="AL30" s="167" t="n">
        <f aca="false">EPCHrsIn!AD275</f>
        <v>672</v>
      </c>
      <c r="AM30" s="167" t="n">
        <f aca="false">EPCHrsIn!AE275</f>
        <v>1399.51281666667</v>
      </c>
      <c r="AN30" s="104"/>
      <c r="AO30" s="104"/>
      <c r="AP30" s="104"/>
      <c r="AQ30" s="104"/>
      <c r="AR30" s="104"/>
      <c r="AS30" s="104"/>
      <c r="AT30" s="104"/>
      <c r="AU30" s="104"/>
      <c r="AV30" s="104"/>
      <c r="AW30" s="104" t="n">
        <f aca="false">AVERAGE(M30:X30)</f>
        <v>396</v>
      </c>
      <c r="AX30" s="104" t="n">
        <f aca="false">AVERAGE(Y30:AJ30)</f>
        <v>204</v>
      </c>
      <c r="AY30" s="104" t="n">
        <f aca="false">SUM(AK30:AV30)</f>
        <v>2815.51281666667</v>
      </c>
      <c r="AZ30" s="185" t="n">
        <f aca="false">AVERAGE(M30:O30)</f>
        <v>0</v>
      </c>
      <c r="BA30" s="185" t="n">
        <f aca="false">AVERAGE(P30:R30)</f>
        <v>0</v>
      </c>
      <c r="BB30" s="185" t="n">
        <f aca="false">AVERAGE(S30:U30)</f>
        <v>1584</v>
      </c>
      <c r="BC30" s="185" t="n">
        <f aca="false">AVERAGE(V30:X30)</f>
        <v>0</v>
      </c>
      <c r="BD30" s="185" t="n">
        <f aca="false">AVERAGE(Y30:AA30)</f>
        <v>0</v>
      </c>
      <c r="BE30" s="104" t="n">
        <f aca="false">AVERAGE(AB30:AD30)</f>
        <v>136</v>
      </c>
      <c r="BF30" s="104" t="n">
        <f aca="false">AVERAGE(AE30:AG30)</f>
        <v>8</v>
      </c>
      <c r="BG30" s="104" t="n">
        <f aca="false">AVERAGE(AH30:AJ30)</f>
        <v>672</v>
      </c>
      <c r="BH30" s="104" t="n">
        <f aca="false">SUM(AK30:AM30)</f>
        <v>2815.51281666667</v>
      </c>
      <c r="BI30" s="164"/>
      <c r="BJ30" s="152"/>
      <c r="BK30" s="152"/>
      <c r="BL30" s="152"/>
      <c r="BM30" s="171"/>
      <c r="BN30" s="171"/>
      <c r="BO30" s="171"/>
      <c r="BP30" s="171"/>
      <c r="BQ30" s="171"/>
      <c r="BR30" s="171"/>
      <c r="BS30" s="171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</row>
    <row r="31" customFormat="false" ht="12.75" hidden="false" customHeight="false" outlineLevel="0" collapsed="false">
      <c r="B31" s="184"/>
      <c r="C31" s="169" t="s">
        <v>140</v>
      </c>
      <c r="D31" s="175"/>
      <c r="E31" s="175"/>
      <c r="F31" s="175"/>
      <c r="G31" s="175"/>
      <c r="H31" s="175"/>
      <c r="I31" s="175"/>
      <c r="J31" s="175"/>
      <c r="K31" s="175"/>
      <c r="L31" s="175"/>
      <c r="M31" s="172" t="n">
        <v>0.972</v>
      </c>
      <c r="N31" s="172" t="n">
        <v>0.966</v>
      </c>
      <c r="O31" s="172" t="n">
        <v>0.968</v>
      </c>
      <c r="P31" s="172" t="n">
        <v>0.955101656133664</v>
      </c>
      <c r="Q31" s="172" t="n">
        <v>0.920350219885415</v>
      </c>
      <c r="R31" s="172" t="n">
        <v>0.959752430415203</v>
      </c>
      <c r="S31" s="172" t="n">
        <v>1.01037467830401</v>
      </c>
      <c r="T31" s="172" t="n">
        <v>0.965017830106958</v>
      </c>
      <c r="U31" s="172" t="n">
        <v>0.988565739627581</v>
      </c>
      <c r="V31" s="172" t="n">
        <v>0.998865082920725</v>
      </c>
      <c r="W31" s="172" t="n">
        <v>0.973544764222835</v>
      </c>
      <c r="X31" s="172" t="n">
        <v>0.914815728976948</v>
      </c>
      <c r="Y31" s="172" t="n">
        <v>0.906031949578436</v>
      </c>
      <c r="Z31" s="172" t="n">
        <v>0.902138601569797</v>
      </c>
      <c r="AA31" s="172" t="n">
        <v>0.957156036265309</v>
      </c>
      <c r="AB31" s="172" t="n">
        <v>0.930541882322511</v>
      </c>
      <c r="AC31" s="172" t="n">
        <v>0.963402099885771</v>
      </c>
      <c r="AD31" s="172" t="n">
        <v>0.944480405003605</v>
      </c>
      <c r="AE31" s="172" t="n">
        <v>0.897497740075485</v>
      </c>
      <c r="AF31" s="172" t="n">
        <v>0.913487034633687</v>
      </c>
      <c r="AG31" s="172" t="n">
        <v>0.894084858854625</v>
      </c>
      <c r="AH31" s="172" t="n">
        <v>0.90356760296202</v>
      </c>
      <c r="AI31" s="172" t="n">
        <v>0.938964166750519</v>
      </c>
      <c r="AJ31" s="172" t="n">
        <v>0.960980256408961</v>
      </c>
      <c r="AK31" s="188" t="n">
        <f aca="false">(AK26-AK27-AK29+AK28+AK30)/(AK24-AK27-AK29)</f>
        <v>0.942536181628345</v>
      </c>
      <c r="AL31" s="188" t="n">
        <f aca="false">(AL26-AL27-AL29+AL28+AL30)/(AL24-AL27-AL29)</f>
        <v>0.970408171186729</v>
      </c>
      <c r="AM31" s="188" t="n">
        <f aca="false">(AM26-AM27-AM29+AM28+AM30)/(AM24-AM27-AM29)</f>
        <v>0.955066598868308</v>
      </c>
      <c r="AN31" s="172"/>
      <c r="AO31" s="172"/>
      <c r="AP31" s="172"/>
      <c r="AQ31" s="172"/>
      <c r="AR31" s="172"/>
      <c r="AS31" s="172"/>
      <c r="AT31" s="172"/>
      <c r="AU31" s="172"/>
      <c r="AV31" s="172"/>
      <c r="AW31" s="172" t="n">
        <f aca="false">AVERAGE(M31:X31)</f>
        <v>0.966032344216112</v>
      </c>
      <c r="AX31" s="172" t="n">
        <f aca="false">AVERAGE(Y31:AJ31)</f>
        <v>0.926027719525894</v>
      </c>
      <c r="AY31" s="173" t="n">
        <f aca="false">AVERAGE(AK31:AV31)</f>
        <v>0.956003650561127</v>
      </c>
      <c r="AZ31" s="174" t="n">
        <f aca="false">AVERAGE(M31:O31)</f>
        <v>0.968666666666667</v>
      </c>
      <c r="BA31" s="174" t="n">
        <f aca="false">AVERAGE(P31:R31)</f>
        <v>0.945068102144761</v>
      </c>
      <c r="BB31" s="174" t="n">
        <f aca="false">AVERAGE(S31:U31)</f>
        <v>0.987986082679517</v>
      </c>
      <c r="BC31" s="174" t="n">
        <f aca="false">AVERAGE(V31:X31)</f>
        <v>0.962408525373502</v>
      </c>
      <c r="BD31" s="174" t="n">
        <f aca="false">AVERAGE(Y31:AA31)</f>
        <v>0.921775529137847</v>
      </c>
      <c r="BE31" s="172" t="n">
        <f aca="false">AVERAGE(AB31:AD31)</f>
        <v>0.946141462403962</v>
      </c>
      <c r="BF31" s="172" t="n">
        <f aca="false">AVERAGE(AE31:AG31)</f>
        <v>0.901689877854599</v>
      </c>
      <c r="BG31" s="172" t="n">
        <f aca="false">AVERAGE(AH31:AJ31)</f>
        <v>0.934504008707166</v>
      </c>
      <c r="BH31" s="172" t="n">
        <f aca="false">AVERAGE(AK31:AM31)</f>
        <v>0.956003650561127</v>
      </c>
      <c r="BI31" s="189"/>
      <c r="BJ31" s="190"/>
      <c r="BK31" s="190"/>
      <c r="BL31" s="190"/>
      <c r="BM31" s="191"/>
      <c r="BN31" s="191"/>
      <c r="BO31" s="191"/>
      <c r="BP31" s="191"/>
      <c r="BQ31" s="191"/>
      <c r="BR31" s="191"/>
      <c r="BS31" s="191"/>
      <c r="BT31" s="191"/>
      <c r="BU31" s="191"/>
      <c r="BV31" s="191"/>
      <c r="BW31" s="191"/>
      <c r="BX31" s="191"/>
      <c r="BY31" s="191"/>
      <c r="BZ31" s="191"/>
      <c r="CA31" s="191"/>
      <c r="CB31" s="191"/>
      <c r="CC31" s="191"/>
      <c r="CD31" s="191"/>
      <c r="CE31" s="191"/>
      <c r="CF31" s="191"/>
      <c r="CG31" s="191"/>
      <c r="CH31" s="191"/>
      <c r="CI31" s="191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</row>
    <row r="32" customFormat="false" ht="12.75" hidden="false" customHeight="false" outlineLevel="0" collapsed="false">
      <c r="B32" s="177" t="s">
        <v>141</v>
      </c>
      <c r="C32" s="169" t="s">
        <v>129</v>
      </c>
      <c r="D32" s="175" t="n">
        <v>0.6</v>
      </c>
      <c r="E32" s="175" t="n">
        <v>0.7</v>
      </c>
      <c r="F32" s="175" t="n">
        <v>0.8</v>
      </c>
      <c r="G32" s="175" t="n">
        <v>0.95</v>
      </c>
      <c r="H32" s="175" t="n">
        <v>0.95</v>
      </c>
      <c r="I32" s="175" t="n">
        <v>0.95</v>
      </c>
      <c r="J32" s="175" t="n">
        <v>0.95</v>
      </c>
      <c r="K32" s="175" t="n">
        <v>0.95</v>
      </c>
      <c r="L32" s="175" t="n">
        <v>0.95</v>
      </c>
      <c r="M32" s="172" t="n">
        <v>0.95</v>
      </c>
      <c r="N32" s="172" t="n">
        <v>0.95</v>
      </c>
      <c r="O32" s="172" t="n">
        <v>0.95</v>
      </c>
      <c r="P32" s="172" t="n">
        <v>0.95</v>
      </c>
      <c r="Q32" s="172" t="n">
        <v>0.95</v>
      </c>
      <c r="R32" s="172" t="n">
        <v>0.95</v>
      </c>
      <c r="S32" s="172" t="n">
        <v>0.95</v>
      </c>
      <c r="T32" s="172" t="n">
        <v>0.95</v>
      </c>
      <c r="U32" s="172" t="n">
        <v>0.95</v>
      </c>
      <c r="V32" s="172" t="n">
        <v>0.95</v>
      </c>
      <c r="W32" s="172" t="n">
        <v>0.95</v>
      </c>
      <c r="X32" s="172" t="n">
        <v>0.95</v>
      </c>
      <c r="Y32" s="172" t="n">
        <v>0.95</v>
      </c>
      <c r="Z32" s="172" t="n">
        <v>0.95</v>
      </c>
      <c r="AA32" s="172" t="n">
        <v>0.95</v>
      </c>
      <c r="AB32" s="172" t="n">
        <v>0.95</v>
      </c>
      <c r="AC32" s="172" t="n">
        <v>0.95</v>
      </c>
      <c r="AD32" s="172" t="n">
        <v>0.95</v>
      </c>
      <c r="AE32" s="172" t="n">
        <v>0.95</v>
      </c>
      <c r="AF32" s="172" t="n">
        <v>0.95</v>
      </c>
      <c r="AG32" s="172" t="n">
        <v>0.95</v>
      </c>
      <c r="AH32" s="172" t="n">
        <v>0.95</v>
      </c>
      <c r="AI32" s="172" t="n">
        <v>0.95</v>
      </c>
      <c r="AJ32" s="172" t="n">
        <v>0.95</v>
      </c>
      <c r="AK32" s="172" t="n">
        <v>0.95</v>
      </c>
      <c r="AL32" s="172" t="n">
        <v>0.95</v>
      </c>
      <c r="AM32" s="172" t="n">
        <v>0.95</v>
      </c>
      <c r="AN32" s="172"/>
      <c r="AO32" s="172"/>
      <c r="AP32" s="172"/>
      <c r="AQ32" s="172"/>
      <c r="AR32" s="172"/>
      <c r="AS32" s="172"/>
      <c r="AT32" s="172"/>
      <c r="AU32" s="172"/>
      <c r="AV32" s="172"/>
      <c r="AW32" s="172" t="n">
        <f aca="false">AVERAGE(M32:X32)</f>
        <v>0.95</v>
      </c>
      <c r="AX32" s="172" t="n">
        <f aca="false">AVERAGE(Y32:AJ32)</f>
        <v>0.95</v>
      </c>
      <c r="AY32" s="173" t="n">
        <f aca="false">AVERAGE(AK32:AV32)</f>
        <v>0.95</v>
      </c>
      <c r="AZ32" s="174" t="n">
        <f aca="false">AVERAGE(M32:O32)</f>
        <v>0.95</v>
      </c>
      <c r="BA32" s="174" t="n">
        <f aca="false">AVERAGE(P32:R32)</f>
        <v>0.95</v>
      </c>
      <c r="BB32" s="174" t="n">
        <f aca="false">AVERAGE(S32:U32)</f>
        <v>0.95</v>
      </c>
      <c r="BC32" s="174" t="n">
        <f aca="false">AVERAGE(V32:X32)</f>
        <v>0.95</v>
      </c>
      <c r="BD32" s="174" t="n">
        <f aca="false">AVERAGE(Y32:AA32)</f>
        <v>0.95</v>
      </c>
      <c r="BE32" s="172" t="n">
        <f aca="false">AVERAGE(AB32:AD32)</f>
        <v>0.95</v>
      </c>
      <c r="BF32" s="172" t="n">
        <f aca="false">AVERAGE(AE32:AG32)</f>
        <v>0.95</v>
      </c>
      <c r="BG32" s="172" t="n">
        <f aca="false">AVERAGE(AH32:AJ32)</f>
        <v>0.95</v>
      </c>
      <c r="BH32" s="172" t="n">
        <f aca="false">AVERAGE(AK32:AM32)</f>
        <v>0.95</v>
      </c>
      <c r="BI32" s="164"/>
      <c r="BJ32" s="152"/>
      <c r="BK32" s="152"/>
      <c r="BL32" s="152"/>
      <c r="BM32" s="171"/>
      <c r="BN32" s="171"/>
      <c r="BO32" s="171"/>
      <c r="BP32" s="171"/>
      <c r="BQ32" s="171"/>
      <c r="BR32" s="171"/>
      <c r="BS32" s="171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</row>
    <row r="33" customFormat="false" ht="12.75" hidden="false" customHeight="false" outlineLevel="0" collapsed="false">
      <c r="B33" s="183" t="s">
        <v>142</v>
      </c>
      <c r="C33" s="169" t="s">
        <v>127</v>
      </c>
      <c r="D33" s="175" t="n">
        <v>0.948</v>
      </c>
      <c r="E33" s="175" t="n">
        <v>0.98</v>
      </c>
      <c r="F33" s="175" t="n">
        <v>0.962</v>
      </c>
      <c r="G33" s="175" t="n">
        <v>0.962</v>
      </c>
      <c r="H33" s="175" t="n">
        <v>1</v>
      </c>
      <c r="I33" s="175" t="n">
        <v>1</v>
      </c>
      <c r="J33" s="175" t="n">
        <v>1</v>
      </c>
      <c r="K33" s="175" t="n">
        <v>1</v>
      </c>
      <c r="L33" s="175" t="n">
        <v>0.999</v>
      </c>
      <c r="M33" s="192" t="n">
        <v>1</v>
      </c>
      <c r="N33" s="193" t="n">
        <v>0.995</v>
      </c>
      <c r="O33" s="193" t="n">
        <v>1</v>
      </c>
      <c r="P33" s="193" t="n">
        <v>1</v>
      </c>
      <c r="Q33" s="192" t="n">
        <v>1</v>
      </c>
      <c r="R33" s="192" t="n">
        <v>1</v>
      </c>
      <c r="S33" s="192" t="n">
        <v>1</v>
      </c>
      <c r="T33" s="192" t="n">
        <v>1</v>
      </c>
      <c r="U33" s="192" t="n">
        <v>0.99996</v>
      </c>
      <c r="V33" s="192" t="n">
        <v>1</v>
      </c>
      <c r="W33" s="192" t="n">
        <v>1</v>
      </c>
      <c r="X33" s="193" t="n">
        <f aca="false">1-0</f>
        <v>1</v>
      </c>
      <c r="Y33" s="194" t="n">
        <f aca="false">1-(7/(24*31))</f>
        <v>0.990591397849462</v>
      </c>
      <c r="Z33" s="194" t="n">
        <f aca="false">1-(0.067/(24*28))</f>
        <v>0.999900297619048</v>
      </c>
      <c r="AA33" s="195" t="n">
        <f aca="false">1-(0/(24*31))</f>
        <v>1</v>
      </c>
      <c r="AB33" s="195" t="n">
        <f aca="false">1-(151.3/(107*24*30))</f>
        <v>0.998036085150571</v>
      </c>
      <c r="AC33" s="195" t="n">
        <f aca="false">1-(0/(107*24*31))</f>
        <v>1</v>
      </c>
      <c r="AD33" s="195" t="n">
        <f aca="false">1-(7.133/(107*24*30))</f>
        <v>0.999907411734164</v>
      </c>
      <c r="AE33" s="195" t="n">
        <f aca="false">1-(7953/(107*24*31))</f>
        <v>0.900097980102502</v>
      </c>
      <c r="AF33" s="195" t="n">
        <f aca="false">1-(56.5/(107*24*31))</f>
        <v>0.999290272334439</v>
      </c>
      <c r="AG33" s="195" t="n">
        <f aca="false">1-((320)/(107*24*30))</f>
        <v>0.995846313603323</v>
      </c>
      <c r="AH33" s="195" t="n">
        <f aca="false">1-((12.9)/(SurveyHrsIn!Z271))</f>
        <v>0.999884408602151</v>
      </c>
      <c r="AI33" s="196" t="n">
        <f aca="false">1-((0)/(SurveyHrsIn!AA271))</f>
        <v>1</v>
      </c>
      <c r="AJ33" s="195" t="n">
        <f aca="false">1-((18.7)/(SurveyHrsIn!AB271))</f>
        <v>0.999832437275986</v>
      </c>
      <c r="AK33" s="195" t="n">
        <f aca="false">1-((0)/(SurveyHrsIn!AC271))</f>
        <v>1</v>
      </c>
      <c r="AL33" s="195" t="n">
        <f aca="false">1-((0)/(SurveyHrsIn!AD271))</f>
        <v>1</v>
      </c>
      <c r="AM33" s="195" t="n">
        <f aca="false">1-((838.1667)/(SurveyHrsIn!AE271))</f>
        <v>0.992489545698925</v>
      </c>
      <c r="AN33" s="195"/>
      <c r="AO33" s="195"/>
      <c r="AP33" s="195"/>
      <c r="AQ33" s="195"/>
      <c r="AR33" s="195"/>
      <c r="AS33" s="195"/>
      <c r="AT33" s="195"/>
      <c r="AU33" s="195"/>
      <c r="AV33" s="195"/>
      <c r="AW33" s="193" t="n">
        <f aca="false">AVERAGE(M33:X33)</f>
        <v>0.99958</v>
      </c>
      <c r="AX33" s="172" t="n">
        <f aca="false">AVERAGE(Y33:AJ33)</f>
        <v>0.990282217022637</v>
      </c>
      <c r="AY33" s="173" t="n">
        <f aca="false">AVERAGE(AK33:AV33)</f>
        <v>0.997496515232975</v>
      </c>
      <c r="AZ33" s="197" t="n">
        <f aca="false">AVERAGE(M33:O33)</f>
        <v>0.998333333333333</v>
      </c>
      <c r="BA33" s="197" t="n">
        <f aca="false">AVERAGE(P33:R33)</f>
        <v>1</v>
      </c>
      <c r="BB33" s="197" t="n">
        <f aca="false">AVERAGE(S33:U33)</f>
        <v>0.999986666666667</v>
      </c>
      <c r="BC33" s="197" t="n">
        <f aca="false">AVERAGE(V33:X33)</f>
        <v>1</v>
      </c>
      <c r="BD33" s="197" t="n">
        <f aca="false">AVERAGE(Y33:AA33)</f>
        <v>0.99683056515617</v>
      </c>
      <c r="BE33" s="172" t="n">
        <f aca="false">AVERAGE(AB33:AD33)</f>
        <v>0.999314498961578</v>
      </c>
      <c r="BF33" s="172" t="n">
        <f aca="false">AVERAGE(AE33:AG33)</f>
        <v>0.965078188680088</v>
      </c>
      <c r="BG33" s="193" t="n">
        <f aca="false">AVERAGE(AH33:AJ33)</f>
        <v>0.999905615292712</v>
      </c>
      <c r="BH33" s="172" t="n">
        <f aca="false">AVERAGE(AK33:AM33)</f>
        <v>0.997496515232975</v>
      </c>
      <c r="BI33" s="164"/>
      <c r="BJ33" s="152"/>
      <c r="BK33" s="152"/>
      <c r="BL33" s="152"/>
      <c r="BM33" s="171"/>
      <c r="BN33" s="171"/>
      <c r="BO33" s="171"/>
      <c r="BP33" s="171"/>
      <c r="BQ33" s="171"/>
      <c r="BR33" s="171"/>
      <c r="BS33" s="171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</row>
    <row r="34" customFormat="false" ht="12.75" hidden="false" customHeight="false" outlineLevel="0" collapsed="false">
      <c r="B34" s="177"/>
      <c r="C34" s="169" t="s">
        <v>143</v>
      </c>
      <c r="D34" s="175" t="n">
        <v>0.995</v>
      </c>
      <c r="E34" s="175" t="n">
        <v>0.995</v>
      </c>
      <c r="F34" s="175" t="n">
        <v>0.995</v>
      </c>
      <c r="G34" s="175" t="n">
        <v>0.995</v>
      </c>
      <c r="H34" s="175" t="n">
        <v>0.995</v>
      </c>
      <c r="I34" s="175" t="n">
        <v>0.995</v>
      </c>
      <c r="J34" s="175" t="n">
        <v>0.995</v>
      </c>
      <c r="K34" s="175" t="n">
        <v>0.995</v>
      </c>
      <c r="L34" s="175" t="n">
        <v>0.995</v>
      </c>
      <c r="M34" s="193" t="n">
        <v>0.995</v>
      </c>
      <c r="N34" s="193" t="n">
        <v>0.995</v>
      </c>
      <c r="O34" s="193" t="n">
        <v>0.995</v>
      </c>
      <c r="P34" s="193" t="n">
        <v>0.995</v>
      </c>
      <c r="Q34" s="193" t="n">
        <v>0.995</v>
      </c>
      <c r="R34" s="193" t="n">
        <v>0.995</v>
      </c>
      <c r="S34" s="193" t="n">
        <v>0.995</v>
      </c>
      <c r="T34" s="193" t="n">
        <v>0.995</v>
      </c>
      <c r="U34" s="193" t="n">
        <v>0.995</v>
      </c>
      <c r="V34" s="193" t="n">
        <v>0.995</v>
      </c>
      <c r="W34" s="193" t="n">
        <v>0.995</v>
      </c>
      <c r="X34" s="193" t="n">
        <v>0.995</v>
      </c>
      <c r="Y34" s="193" t="n">
        <v>0.995</v>
      </c>
      <c r="Z34" s="193" t="n">
        <v>0.995</v>
      </c>
      <c r="AA34" s="193" t="n">
        <v>0.995</v>
      </c>
      <c r="AB34" s="193" t="n">
        <v>0.995</v>
      </c>
      <c r="AC34" s="193" t="n">
        <v>0.995</v>
      </c>
      <c r="AD34" s="193" t="n">
        <v>0.995</v>
      </c>
      <c r="AE34" s="193" t="n">
        <v>0.995</v>
      </c>
      <c r="AF34" s="193" t="n">
        <v>0.995</v>
      </c>
      <c r="AG34" s="193" t="n">
        <v>0.995</v>
      </c>
      <c r="AH34" s="193" t="n">
        <v>0.995</v>
      </c>
      <c r="AI34" s="193" t="n">
        <v>0.995</v>
      </c>
      <c r="AJ34" s="193" t="n">
        <v>0.995</v>
      </c>
      <c r="AK34" s="193" t="n">
        <v>0.995</v>
      </c>
      <c r="AL34" s="193" t="n">
        <v>0.995</v>
      </c>
      <c r="AM34" s="193" t="n">
        <v>0.995</v>
      </c>
      <c r="AN34" s="193" t="n">
        <v>0.995</v>
      </c>
      <c r="AO34" s="193" t="n">
        <v>0.995</v>
      </c>
      <c r="AP34" s="193" t="n">
        <v>0.995</v>
      </c>
      <c r="AQ34" s="193" t="n">
        <v>0.995</v>
      </c>
      <c r="AR34" s="193" t="n">
        <v>0.995</v>
      </c>
      <c r="AS34" s="193" t="n">
        <v>0.995</v>
      </c>
      <c r="AT34" s="193" t="n">
        <v>0.995</v>
      </c>
      <c r="AU34" s="193" t="n">
        <v>0.995</v>
      </c>
      <c r="AV34" s="193" t="n">
        <v>0.995</v>
      </c>
      <c r="AW34" s="193" t="n">
        <f aca="false">AVERAGE(M34:X34)</f>
        <v>0.995</v>
      </c>
      <c r="AX34" s="172" t="n">
        <f aca="false">AVERAGE(Y34:AJ34)</f>
        <v>0.995</v>
      </c>
      <c r="AY34" s="173" t="n">
        <f aca="false">AVERAGE(AK34:AV34)</f>
        <v>0.995</v>
      </c>
      <c r="AZ34" s="197" t="n">
        <f aca="false">AVERAGE(M34:O34)</f>
        <v>0.995</v>
      </c>
      <c r="BA34" s="197" t="n">
        <f aca="false">AVERAGE(P34:R34)</f>
        <v>0.995</v>
      </c>
      <c r="BB34" s="197" t="n">
        <f aca="false">AVERAGE(S34:U34)</f>
        <v>0.995</v>
      </c>
      <c r="BC34" s="197" t="n">
        <f aca="false">AVERAGE(V34:X34)</f>
        <v>0.995</v>
      </c>
      <c r="BD34" s="197" t="n">
        <f aca="false">AVERAGE(Y34:AA34)</f>
        <v>0.995</v>
      </c>
      <c r="BE34" s="193" t="n">
        <f aca="false">AVERAGE(AB34:AD34)</f>
        <v>0.995</v>
      </c>
      <c r="BF34" s="193" t="n">
        <f aca="false">AVERAGE(AE34:AG34)</f>
        <v>0.995</v>
      </c>
      <c r="BG34" s="193" t="n">
        <f aca="false">AVERAGE(AH34:AJ34)</f>
        <v>0.995</v>
      </c>
      <c r="BH34" s="193" t="n">
        <f aca="false">AVERAGE(AK34:AM34)</f>
        <v>0.995</v>
      </c>
      <c r="BI34" s="164"/>
      <c r="BJ34" s="152"/>
      <c r="BK34" s="152"/>
      <c r="BL34" s="152"/>
      <c r="BM34" s="171"/>
      <c r="BN34" s="171"/>
      <c r="BO34" s="171"/>
      <c r="BP34" s="171"/>
      <c r="BQ34" s="171"/>
      <c r="BR34" s="171"/>
      <c r="BS34" s="171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</row>
    <row r="35" customFormat="false" ht="12.75" hidden="false" customHeight="false" outlineLevel="0" collapsed="false">
      <c r="B35" s="169" t="s">
        <v>144</v>
      </c>
      <c r="C35" s="169" t="s">
        <v>127</v>
      </c>
      <c r="D35" s="105" t="s">
        <v>145</v>
      </c>
      <c r="E35" s="105" t="s">
        <v>145</v>
      </c>
      <c r="F35" s="105" t="s">
        <v>145</v>
      </c>
      <c r="G35" s="175" t="n">
        <v>0.954</v>
      </c>
      <c r="H35" s="175" t="n">
        <v>0.914</v>
      </c>
      <c r="I35" s="175" t="n">
        <v>0.98</v>
      </c>
      <c r="J35" s="175" t="n">
        <v>0.989</v>
      </c>
      <c r="K35" s="175" t="n">
        <v>0.987</v>
      </c>
      <c r="L35" s="175" t="n">
        <v>0.608</v>
      </c>
      <c r="M35" s="172" t="n">
        <f aca="false">1-M52</f>
        <v>0.996</v>
      </c>
      <c r="N35" s="172" t="n">
        <f aca="false">1-N52</f>
        <v>0.92</v>
      </c>
      <c r="O35" s="172" t="n">
        <v>0.997</v>
      </c>
      <c r="P35" s="172" t="n">
        <v>0.996</v>
      </c>
      <c r="Q35" s="172" t="n">
        <v>0.995</v>
      </c>
      <c r="R35" s="172" t="n">
        <f aca="false">(223370+236336)/462240</f>
        <v>0.994517999307719</v>
      </c>
      <c r="S35" s="172" t="n">
        <f aca="false">(226251+240438)/477648</f>
        <v>0.977056325997387</v>
      </c>
      <c r="T35" s="172" t="n">
        <f aca="false">(460644)/477648</f>
        <v>0.964400562757512</v>
      </c>
      <c r="U35" s="172" t="n">
        <f aca="false">459319/462240</f>
        <v>0.993680771893389</v>
      </c>
      <c r="V35" s="193" t="n">
        <f aca="false">476912/477648</f>
        <v>0.998459116336717</v>
      </c>
      <c r="W35" s="193" t="n">
        <f aca="false">460563/462240</f>
        <v>0.996372014537902</v>
      </c>
      <c r="X35" s="198" t="n">
        <f aca="false">(227047+244588)/(107*24*6*31)</f>
        <v>0.987411231702007</v>
      </c>
      <c r="Y35" s="198" t="n">
        <f aca="false">(243818+230300)/(107*24*6*31)</f>
        <v>0.992609620473654</v>
      </c>
      <c r="Z35" s="198" t="n">
        <f aca="false">(207465+215822)/(107*24*6*28)</f>
        <v>0.981139204124017</v>
      </c>
      <c r="AA35" s="198" t="n">
        <f aca="false">(131581+239809)/(107*24*6*31)</f>
        <v>0.777539108297324</v>
      </c>
      <c r="AB35" s="198" t="n">
        <f aca="false">(222554+235466)/(107*24*6*30)</f>
        <v>0.990870543440637</v>
      </c>
      <c r="AC35" s="198" t="n">
        <f aca="false">(230780+240278)/(107*24*6*31)</f>
        <v>0.986203229156199</v>
      </c>
      <c r="AD35" s="198" t="n">
        <f aca="false">(221952+233260)/(107*24*6*30)</f>
        <v>0.984795777085497</v>
      </c>
      <c r="AE35" s="198" t="n">
        <f aca="false">(230066+241617)/(107*24*6*31)</f>
        <v>0.987511724114829</v>
      </c>
      <c r="AF35" s="198" t="n">
        <f aca="false">(206663+233245)/(107*24*6*31)</f>
        <v>0.920987840418049</v>
      </c>
      <c r="AG35" s="198" t="n">
        <f aca="false">(222114+229956)/(107*24*6*30)</f>
        <v>0.977998442367601</v>
      </c>
      <c r="AH35" s="198" t="n">
        <f aca="false">(227334+240408)/(6*SurveyHrsIn!Z272)</f>
        <v>0.979260878303688</v>
      </c>
      <c r="AI35" s="198" t="n">
        <f aca="false">(222961+236663)/(6*SurveyHrsIn!AA272)</f>
        <v>0.994340602284528</v>
      </c>
      <c r="AJ35" s="198" t="n">
        <f aca="false">(231309+244664)/(6*SurveyHrsIn!AB272)</f>
        <v>0.99649323351087</v>
      </c>
      <c r="AK35" s="198" t="n">
        <f aca="false">(474382)/(6*SurveyHrsIn!AC272)</f>
        <v>0.99316232874418</v>
      </c>
      <c r="AL35" s="198" t="n">
        <f aca="false">(424540)/(6*SurveyHrsIn!AD272)</f>
        <v>0.984043539534194</v>
      </c>
      <c r="AM35" s="199" t="n">
        <f aca="false">(469869)/(6*SurveyHrsIn!AE272)</f>
        <v>0.9837139483469</v>
      </c>
      <c r="AN35" s="198"/>
      <c r="AO35" s="198"/>
      <c r="AP35" s="198"/>
      <c r="AQ35" s="198"/>
      <c r="AR35" s="198"/>
      <c r="AS35" s="198"/>
      <c r="AT35" s="198"/>
      <c r="AU35" s="198"/>
      <c r="AV35" s="198"/>
      <c r="AW35" s="172" t="n">
        <f aca="false">AVERAGE(M35:X35)</f>
        <v>0.984658168544386</v>
      </c>
      <c r="AX35" s="172" t="n">
        <f aca="false">AVERAGE(Y35:AJ35)</f>
        <v>0.964145850298074</v>
      </c>
      <c r="AY35" s="173" t="n">
        <f aca="false">AVERAGE(AK35:AV35)</f>
        <v>0.986973272208425</v>
      </c>
      <c r="AZ35" s="174" t="n">
        <f aca="false">AVERAGE(M35:O35)</f>
        <v>0.971</v>
      </c>
      <c r="BA35" s="174" t="n">
        <f aca="false">AVERAGE(P35:R35)</f>
        <v>0.995172666435906</v>
      </c>
      <c r="BB35" s="174" t="n">
        <f aca="false">AVERAGE(S35:U35)</f>
        <v>0.978379220216096</v>
      </c>
      <c r="BC35" s="174" t="n">
        <f aca="false">AVERAGE(V35:X35)</f>
        <v>0.994080787525542</v>
      </c>
      <c r="BD35" s="174" t="n">
        <f aca="false">AVERAGE(Y35:AA35)</f>
        <v>0.917095977631665</v>
      </c>
      <c r="BE35" s="193" t="n">
        <f aca="false">AVERAGE(AB35:AD35)</f>
        <v>0.987289849894111</v>
      </c>
      <c r="BF35" s="193" t="n">
        <f aca="false">AVERAGE(AE35:AG35)</f>
        <v>0.96216600230016</v>
      </c>
      <c r="BG35" s="193" t="n">
        <f aca="false">AVERAGE(AH35:AJ35)</f>
        <v>0.990031571366362</v>
      </c>
      <c r="BH35" s="193" t="n">
        <f aca="false">AVERAGE(AK35:AM35)</f>
        <v>0.986973272208425</v>
      </c>
      <c r="BI35" s="164"/>
      <c r="BJ35" s="152"/>
      <c r="BK35" s="152"/>
      <c r="BL35" s="152"/>
      <c r="BM35" s="171"/>
      <c r="BN35" s="171"/>
      <c r="BO35" s="171"/>
      <c r="BP35" s="171"/>
      <c r="BQ35" s="171"/>
      <c r="BR35" s="171"/>
      <c r="BS35" s="171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</row>
    <row r="36" customFormat="false" ht="15" hidden="false" customHeight="false" outlineLevel="0" collapsed="false">
      <c r="B36" s="155"/>
      <c r="C36" s="155"/>
      <c r="D36" s="155"/>
      <c r="E36" s="155"/>
      <c r="F36" s="155"/>
      <c r="G36" s="155"/>
      <c r="H36" s="200"/>
      <c r="I36" s="200"/>
      <c r="J36" s="200"/>
      <c r="K36" s="200"/>
      <c r="L36" s="200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5"/>
      <c r="BA36" s="5"/>
      <c r="BB36" s="5"/>
      <c r="BC36" s="5"/>
      <c r="BD36" s="5"/>
      <c r="BE36" s="5"/>
      <c r="BF36" s="5"/>
      <c r="BG36" s="5"/>
      <c r="BH36" s="5"/>
      <c r="BI36" s="152"/>
      <c r="BJ36" s="152"/>
      <c r="BK36" s="152"/>
      <c r="BL36" s="152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</row>
    <row r="37" customFormat="false" ht="15.75" hidden="false" customHeight="false" outlineLevel="0" collapsed="false">
      <c r="B37" s="157" t="s">
        <v>146</v>
      </c>
      <c r="C37" s="155"/>
      <c r="D37" s="153" t="s">
        <v>19</v>
      </c>
      <c r="E37" s="153" t="s">
        <v>20</v>
      </c>
      <c r="F37" s="153" t="s">
        <v>21</v>
      </c>
      <c r="G37" s="154" t="s">
        <v>82</v>
      </c>
      <c r="H37" s="154" t="s">
        <v>23</v>
      </c>
      <c r="I37" s="154" t="s">
        <v>24</v>
      </c>
      <c r="J37" s="154" t="s">
        <v>25</v>
      </c>
      <c r="K37" s="154" t="s">
        <v>26</v>
      </c>
      <c r="L37" s="154" t="s">
        <v>15</v>
      </c>
      <c r="M37" s="202" t="s">
        <v>16</v>
      </c>
      <c r="N37" s="202" t="s">
        <v>17</v>
      </c>
      <c r="O37" s="202" t="s">
        <v>18</v>
      </c>
      <c r="P37" s="202" t="s">
        <v>19</v>
      </c>
      <c r="Q37" s="202" t="s">
        <v>20</v>
      </c>
      <c r="R37" s="202" t="s">
        <v>21</v>
      </c>
      <c r="S37" s="202" t="s">
        <v>22</v>
      </c>
      <c r="T37" s="202" t="s">
        <v>23</v>
      </c>
      <c r="U37" s="202" t="s">
        <v>24</v>
      </c>
      <c r="V37" s="202" t="s">
        <v>25</v>
      </c>
      <c r="W37" s="203" t="s">
        <v>26</v>
      </c>
      <c r="X37" s="203" t="s">
        <v>15</v>
      </c>
      <c r="Y37" s="203" t="s">
        <v>16</v>
      </c>
      <c r="Z37" s="203" t="s">
        <v>17</v>
      </c>
      <c r="AA37" s="203" t="s">
        <v>18</v>
      </c>
      <c r="AB37" s="203" t="s">
        <v>19</v>
      </c>
      <c r="AC37" s="203" t="s">
        <v>20</v>
      </c>
      <c r="AD37" s="203" t="s">
        <v>21</v>
      </c>
      <c r="AE37" s="203" t="s">
        <v>22</v>
      </c>
      <c r="AF37" s="203" t="s">
        <v>23</v>
      </c>
      <c r="AG37" s="203" t="s">
        <v>24</v>
      </c>
      <c r="AH37" s="129" t="s">
        <v>25</v>
      </c>
      <c r="AI37" s="129" t="s">
        <v>26</v>
      </c>
      <c r="AJ37" s="129" t="s">
        <v>15</v>
      </c>
      <c r="AK37" s="129" t="s">
        <v>16</v>
      </c>
      <c r="AL37" s="129" t="s">
        <v>17</v>
      </c>
      <c r="AM37" s="129" t="s">
        <v>18</v>
      </c>
      <c r="AN37" s="129"/>
      <c r="AO37" s="129"/>
      <c r="AP37" s="129"/>
      <c r="AQ37" s="129"/>
      <c r="AR37" s="129"/>
      <c r="AS37" s="129"/>
      <c r="AT37" s="129"/>
      <c r="AU37" s="129"/>
      <c r="AV37" s="129"/>
      <c r="AW37" s="202" t="s">
        <v>61</v>
      </c>
      <c r="AX37" s="203" t="s">
        <v>61</v>
      </c>
      <c r="AY37" s="129" t="s">
        <v>61</v>
      </c>
      <c r="AZ37" s="129" t="s">
        <v>111</v>
      </c>
      <c r="BA37" s="129" t="s">
        <v>112</v>
      </c>
      <c r="BB37" s="129" t="s">
        <v>113</v>
      </c>
      <c r="BC37" s="129" t="s">
        <v>114</v>
      </c>
      <c r="BD37" s="129" t="s">
        <v>111</v>
      </c>
      <c r="BE37" s="129" t="s">
        <v>112</v>
      </c>
      <c r="BF37" s="129" t="s">
        <v>113</v>
      </c>
      <c r="BG37" s="129" t="s">
        <v>114</v>
      </c>
      <c r="BH37" s="129" t="s">
        <v>111</v>
      </c>
      <c r="BI37" s="152"/>
      <c r="BJ37" s="152"/>
      <c r="BK37" s="152"/>
      <c r="BL37" s="152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</row>
    <row r="38" customFormat="false" ht="15" hidden="true" customHeight="false" outlineLevel="0" collapsed="false">
      <c r="B38" s="169" t="s">
        <v>115</v>
      </c>
      <c r="C38" s="169" t="s">
        <v>147</v>
      </c>
      <c r="D38" s="178" t="n">
        <f aca="false">(D12-D13)/D13</f>
        <v>0.337810938199811</v>
      </c>
      <c r="E38" s="178" t="n">
        <f aca="false">(E12-E13)/E13</f>
        <v>0.475356557215912</v>
      </c>
      <c r="F38" s="178" t="n">
        <f aca="false">(F12-F13)/F13</f>
        <v>0.210723050923988</v>
      </c>
      <c r="G38" s="178" t="n">
        <f aca="false">(G12-G13)/G13</f>
        <v>0.048266831694627</v>
      </c>
      <c r="H38" s="178" t="n">
        <f aca="false">(H12-H13)/H13</f>
        <v>0.0576683474367146</v>
      </c>
      <c r="I38" s="178" t="n">
        <f aca="false">(I12-I13)/I13</f>
        <v>0.162863680180233</v>
      </c>
      <c r="J38" s="178" t="n">
        <f aca="false">(J12-J13)/J13</f>
        <v>0.0954303095605876</v>
      </c>
      <c r="K38" s="178" t="n">
        <f aca="false">(K12-K13)/K13</f>
        <v>0.146448392381733</v>
      </c>
      <c r="L38" s="178" t="n">
        <f aca="false">(L12-L13)/L13</f>
        <v>0.0797379448459797</v>
      </c>
      <c r="M38" s="172" t="n">
        <f aca="false">(M12-M13)/M13</f>
        <v>-0.0619863921533975</v>
      </c>
      <c r="N38" s="172" t="n">
        <f aca="false">(N12-N13)/N13</f>
        <v>-0.0508976817151822</v>
      </c>
      <c r="O38" s="172" t="n">
        <f aca="false">(O12-O13)/O13</f>
        <v>-0.0821365583270345</v>
      </c>
      <c r="P38" s="172" t="n">
        <f aca="false">(P12-P13)/P13</f>
        <v>-0.125089079857472</v>
      </c>
      <c r="Q38" s="172" t="n">
        <f aca="false">(Q12-Q13)/Q13</f>
        <v>-0.195755702230763</v>
      </c>
      <c r="R38" s="172" t="n">
        <f aca="false">(R12-R13)/R13</f>
        <v>-0.135172756649267</v>
      </c>
      <c r="S38" s="172" t="n">
        <f aca="false">(S12-S13)/S13</f>
        <v>-0.219575799721836</v>
      </c>
      <c r="T38" s="172" t="n">
        <f aca="false">(T12-T13)/T13</f>
        <v>-0.267989214536929</v>
      </c>
      <c r="U38" s="202" t="s">
        <v>148</v>
      </c>
      <c r="V38" s="202" t="s">
        <v>148</v>
      </c>
      <c r="W38" s="202"/>
      <c r="X38" s="202"/>
      <c r="Y38" s="202"/>
      <c r="Z38" s="202"/>
      <c r="AA38" s="202"/>
      <c r="AB38" s="202"/>
      <c r="AC38" s="203" t="s">
        <v>20</v>
      </c>
      <c r="AD38" s="203" t="s">
        <v>21</v>
      </c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 t="s">
        <v>148</v>
      </c>
      <c r="AX38" s="204"/>
      <c r="AY38" s="204"/>
      <c r="AZ38" s="71"/>
      <c r="BA38" s="71"/>
      <c r="BB38" s="71"/>
      <c r="BC38" s="71"/>
      <c r="BD38" s="71"/>
      <c r="BE38" s="5"/>
      <c r="BF38" s="5"/>
      <c r="BG38" s="5"/>
      <c r="BH38" s="5"/>
      <c r="BI38" s="152"/>
      <c r="BJ38" s="152"/>
      <c r="BK38" s="152"/>
      <c r="BL38" s="152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</row>
    <row r="39" customFormat="false" ht="15" hidden="false" customHeight="false" outlineLevel="0" collapsed="false">
      <c r="B39" s="169" t="s">
        <v>115</v>
      </c>
      <c r="C39" s="161" t="s">
        <v>149</v>
      </c>
      <c r="D39" s="178"/>
      <c r="E39" s="178"/>
      <c r="F39" s="178"/>
      <c r="G39" s="178"/>
      <c r="H39" s="178"/>
      <c r="I39" s="178"/>
      <c r="J39" s="178"/>
      <c r="K39" s="178"/>
      <c r="L39" s="178"/>
      <c r="M39" s="172" t="n">
        <f aca="false">(M11-M14)/M14</f>
        <v>0.15571624060969</v>
      </c>
      <c r="N39" s="172" t="n">
        <f aca="false">(N11-N14)/N14</f>
        <v>0.471849735961846</v>
      </c>
      <c r="O39" s="172" t="n">
        <f aca="false">(O11-O14)/O14</f>
        <v>-0.220926451832076</v>
      </c>
      <c r="P39" s="172" t="n">
        <f aca="false">(P11-P14)/P14</f>
        <v>-0.15212241978663</v>
      </c>
      <c r="Q39" s="172" t="n">
        <f aca="false">(Q11-Q14)/Q14</f>
        <v>-0.151661022652587</v>
      </c>
      <c r="R39" s="172" t="n">
        <f aca="false">(R11-R14)/R14</f>
        <v>0.123506613372093</v>
      </c>
      <c r="S39" s="172" t="n">
        <f aca="false">(S11-S14)/S14</f>
        <v>-0.366165747013671</v>
      </c>
      <c r="T39" s="172" t="n">
        <f aca="false">(T11-T14)/T14</f>
        <v>-0.269331080876945</v>
      </c>
      <c r="U39" s="172" t="n">
        <f aca="false">(U11-U14)/U14</f>
        <v>0.279153849916222</v>
      </c>
      <c r="V39" s="172" t="n">
        <f aca="false">(V11-V14)/V14</f>
        <v>0.306999120625757</v>
      </c>
      <c r="W39" s="172" t="n">
        <f aca="false">(W11-W14)/W14</f>
        <v>0.199800078872432</v>
      </c>
      <c r="X39" s="172" t="n">
        <f aca="false">(X11-X14)/X14</f>
        <v>-0.0582914144115731</v>
      </c>
      <c r="Y39" s="172" t="n">
        <f aca="false">(Y11-Y14)/Y14</f>
        <v>0.090642010559207</v>
      </c>
      <c r="Z39" s="172" t="n">
        <f aca="false">(Z11-Z14)/Z14</f>
        <v>-0.150432520306062</v>
      </c>
      <c r="AA39" s="172" t="n">
        <f aca="false">(AA11-AA14)/AA14</f>
        <v>-0.304666980980218</v>
      </c>
      <c r="AB39" s="172" t="n">
        <f aca="false">(AB11-AB14)/AB14</f>
        <v>-0.0936384664663081</v>
      </c>
      <c r="AC39" s="172" t="n">
        <f aca="false">(AC11-AC14)/AC14</f>
        <v>-0.131258925201286</v>
      </c>
      <c r="AD39" s="172" t="n">
        <f aca="false">(AD11-AD14)/AD14</f>
        <v>-0.0468328746104052</v>
      </c>
      <c r="AE39" s="172" t="n">
        <f aca="false">(AE11-AE14)/AE14</f>
        <v>-0.372497590759076</v>
      </c>
      <c r="AF39" s="172" t="n">
        <f aca="false">(AF11-AF14)/AF14</f>
        <v>-0.285265673264567</v>
      </c>
      <c r="AG39" s="172" t="n">
        <f aca="false">(AG11-AG14)/AG14</f>
        <v>-0.289222853503185</v>
      </c>
      <c r="AH39" s="172" t="n">
        <f aca="false">(AH11-AH14)/AH14</f>
        <v>0.399108611786348</v>
      </c>
      <c r="AI39" s="172" t="n">
        <f aca="false">(AI11-AI14)/AI14</f>
        <v>0.192494335550326</v>
      </c>
      <c r="AJ39" s="172" t="n">
        <f aca="false">(AJ11-AJ14)/AJ14</f>
        <v>0.367731069783122</v>
      </c>
      <c r="AK39" s="172" t="n">
        <f aca="false">(AK11-AK14)/AK14</f>
        <v>0.180596422799267</v>
      </c>
      <c r="AL39" s="172" t="n">
        <f aca="false">(AL11-AL14)/AL14</f>
        <v>0.596191929370218</v>
      </c>
      <c r="AM39" s="172" t="n">
        <f aca="false">(AM11-AM14)/AM14</f>
        <v>-0.132979125852501</v>
      </c>
      <c r="AN39" s="172"/>
      <c r="AO39" s="172"/>
      <c r="AP39" s="172"/>
      <c r="AQ39" s="172"/>
      <c r="AR39" s="172"/>
      <c r="AS39" s="172"/>
      <c r="AT39" s="172"/>
      <c r="AU39" s="172"/>
      <c r="AV39" s="172"/>
      <c r="AW39" s="172" t="n">
        <f aca="false">(AW11-AW14)/AW14</f>
        <v>0.0115224382303723</v>
      </c>
      <c r="AX39" s="172" t="n">
        <f aca="false">AVERAGE(Y39:AJ39)</f>
        <v>-0.051986654784342</v>
      </c>
      <c r="AY39" s="173" t="n">
        <f aca="false">AVERAGE(AK39:AV39)</f>
        <v>0.214603075438995</v>
      </c>
      <c r="AZ39" s="205" t="n">
        <f aca="false">(AZ11-AZ14)/AZ14</f>
        <v>0.0962079031600199</v>
      </c>
      <c r="BA39" s="205" t="n">
        <f aca="false">(BA11-BA14)/BA14</f>
        <v>-0.0812464827071875</v>
      </c>
      <c r="BB39" s="205" t="n">
        <f aca="false">(BB11-BB14)/BB14</f>
        <v>-0.114733215928475</v>
      </c>
      <c r="BC39" s="205" t="n">
        <f aca="false">(BC11-BC14)/BC14</f>
        <v>0.142753721670631</v>
      </c>
      <c r="BD39" s="205" t="n">
        <f aca="false">(BD11-BD14)/BD14</f>
        <v>-0.136338087864906</v>
      </c>
      <c r="BE39" s="205" t="n">
        <f aca="false">(BE11-BE14)/BE14</f>
        <v>-0.0949710346142244</v>
      </c>
      <c r="BF39" s="172" t="n">
        <f aca="false">AVERAGE(AE39:AG39)</f>
        <v>-0.315662039175609</v>
      </c>
      <c r="BG39" s="172" t="n">
        <f aca="false">AVERAGE(AH39:AJ39)</f>
        <v>0.319778005706599</v>
      </c>
      <c r="BH39" s="172" t="n">
        <f aca="false">AVERAGE(AK39:AM39)</f>
        <v>0.214603075438995</v>
      </c>
      <c r="BI39" s="164"/>
      <c r="BJ39" s="152"/>
      <c r="BK39" s="152"/>
      <c r="BL39" s="152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</row>
    <row r="40" customFormat="false" ht="15" hidden="false" customHeight="false" outlineLevel="0" collapsed="false">
      <c r="B40" s="169" t="s">
        <v>115</v>
      </c>
      <c r="C40" s="161" t="s">
        <v>150</v>
      </c>
      <c r="D40" s="178" t="e">
        <f aca="false">(D12-D14)/D14</f>
        <v>#DIV/0!</v>
      </c>
      <c r="E40" s="178" t="e">
        <f aca="false">(E12-E14)/E14</f>
        <v>#DIV/0!</v>
      </c>
      <c r="F40" s="178" t="e">
        <f aca="false">(F12-F14)/F14</f>
        <v>#DIV/0!</v>
      </c>
      <c r="G40" s="178" t="e">
        <f aca="false">(G12-G14)/G14</f>
        <v>#DIV/0!</v>
      </c>
      <c r="H40" s="178" t="e">
        <f aca="false">(H12-H14)/H14</f>
        <v>#DIV/0!</v>
      </c>
      <c r="I40" s="178" t="e">
        <f aca="false">(I12-I14)/I14</f>
        <v>#DIV/0!</v>
      </c>
      <c r="J40" s="178" t="e">
        <f aca="false">(J12-J14)/J14</f>
        <v>#DIV/0!</v>
      </c>
      <c r="K40" s="178" t="e">
        <f aca="false">(K12-K14)/K14</f>
        <v>#DIV/0!</v>
      </c>
      <c r="L40" s="178" t="e">
        <f aca="false">(L12-L14)/L14</f>
        <v>#DIV/0!</v>
      </c>
      <c r="M40" s="172" t="n">
        <f aca="false">(M12-M14)/M14</f>
        <v>0.155743059335874</v>
      </c>
      <c r="N40" s="172" t="n">
        <f aca="false">(N12-N14)/N14</f>
        <v>0.29534911383371</v>
      </c>
      <c r="O40" s="172" t="n">
        <f aca="false">(O12-O14)/O14</f>
        <v>-0.220348414159141</v>
      </c>
      <c r="P40" s="172" t="n">
        <f aca="false">(P12-P14)/P14</f>
        <v>-0.166060654493147</v>
      </c>
      <c r="Q40" s="172" t="n">
        <f aca="false">(Q12-Q14)/Q14</f>
        <v>-0.156464969548263</v>
      </c>
      <c r="R40" s="172" t="n">
        <f aca="false">(R12-R14)/R14</f>
        <v>0.0535368217054264</v>
      </c>
      <c r="S40" s="172" t="n">
        <f aca="false">(S12-S14)/S14</f>
        <v>-0.376273297283069</v>
      </c>
      <c r="T40" s="172" t="n">
        <f aca="false">(T12-T14)/T14</f>
        <v>-0.34039887999733</v>
      </c>
      <c r="U40" s="172" t="n">
        <f aca="false">(U12-U14)/U14</f>
        <v>0.12421324276285</v>
      </c>
      <c r="V40" s="172" t="n">
        <f aca="false">(V12-V14)/V14</f>
        <v>0.139010699661799</v>
      </c>
      <c r="W40" s="172" t="n">
        <f aca="false">(W12-W14)/W14</f>
        <v>0.085811599182781</v>
      </c>
      <c r="X40" s="172" t="n">
        <f aca="false">(X12-X14)/X14</f>
        <v>-0.104513357067617</v>
      </c>
      <c r="Y40" s="172" t="n">
        <f aca="false">(Y12-Y14)/Y14</f>
        <v>-0.0526673849800668</v>
      </c>
      <c r="Z40" s="172" t="n">
        <f aca="false">(Z12-Z14)/Z14</f>
        <v>-0.22830064743967</v>
      </c>
      <c r="AA40" s="172" t="n">
        <f aca="false">(AA12-AA14)/AA14</f>
        <v>-0.360287965433981</v>
      </c>
      <c r="AB40" s="172" t="n">
        <f aca="false">(AB12-AB14)/AB14</f>
        <v>-0.18813702151218</v>
      </c>
      <c r="AC40" s="172" t="n">
        <f aca="false">(AC12-AC14)/AC14</f>
        <v>-0.204731321278349</v>
      </c>
      <c r="AD40" s="172" t="n">
        <f aca="false">(AD12-AD14)/AD14</f>
        <v>-0.146690961400144</v>
      </c>
      <c r="AE40" s="172" t="n">
        <f aca="false">(AE12-AE14)/AE14</f>
        <v>-0.371562156215622</v>
      </c>
      <c r="AF40" s="172" t="n">
        <f aca="false">(AF12-AF14)/AF14</f>
        <v>-0.303108447170337</v>
      </c>
      <c r="AG40" s="172" t="n">
        <f aca="false">(AG12-AG14)/AG14</f>
        <v>-0.280053637277908</v>
      </c>
      <c r="AH40" s="172" t="n">
        <f aca="false">(AH12-AH14)/AH14</f>
        <v>0.37934432691676</v>
      </c>
      <c r="AI40" s="172" t="n">
        <f aca="false">(AI12-AI14)/AI14</f>
        <v>0.190417870541322</v>
      </c>
      <c r="AJ40" s="172" t="n">
        <f aca="false">(AJ12-AJ14)/AJ14</f>
        <v>0.358748173952129</v>
      </c>
      <c r="AK40" s="172" t="n">
        <f aca="false">(AK12-AK14)/AK14</f>
        <v>0.181068850339403</v>
      </c>
      <c r="AL40" s="172" t="n">
        <f aca="false">(AL12-AL14)/AL14</f>
        <v>0.588110653325486</v>
      </c>
      <c r="AM40" s="172" t="n">
        <f aca="false">(AM12-AM14)/AM14</f>
        <v>-0.136230779006227</v>
      </c>
      <c r="AN40" s="172"/>
      <c r="AO40" s="172"/>
      <c r="AP40" s="172"/>
      <c r="AQ40" s="172"/>
      <c r="AR40" s="172"/>
      <c r="AS40" s="172"/>
      <c r="AT40" s="172"/>
      <c r="AU40" s="172"/>
      <c r="AV40" s="172"/>
      <c r="AW40" s="172" t="n">
        <f aca="false">(AW12-AW14)/AW14</f>
        <v>-0.0501052530046609</v>
      </c>
      <c r="AX40" s="172" t="n">
        <f aca="false">AVERAGE(Y40:AJ40)</f>
        <v>-0.100585764274837</v>
      </c>
      <c r="AY40" s="173" t="n">
        <f aca="false">AVERAGE(AK40:AV40)</f>
        <v>0.210982908219554</v>
      </c>
      <c r="AZ40" s="205" t="n">
        <f aca="false">(AZ12-AZ14)/AZ14</f>
        <v>0.0457581088697969</v>
      </c>
      <c r="BA40" s="205" t="n">
        <f aca="false">(BA12-BA14)/BA14</f>
        <v>-0.106320499673721</v>
      </c>
      <c r="BB40" s="205" t="n">
        <f aca="false">(BB12-BB14)/BB14</f>
        <v>-0.194118862000181</v>
      </c>
      <c r="BC40" s="205" t="n">
        <f aca="false">(BC12-BC14)/BC14</f>
        <v>0.0358646920801156</v>
      </c>
      <c r="BD40" s="205" t="n">
        <f aca="false">(BD12-BD14)/BD14</f>
        <v>-0.225861796176406</v>
      </c>
      <c r="BE40" s="205" t="n">
        <f aca="false">(BE12-BE14)/BE14</f>
        <v>-0.183388587332585</v>
      </c>
      <c r="BF40" s="172" t="n">
        <f aca="false">AVERAGE(AE40:AG40)</f>
        <v>-0.318241413554622</v>
      </c>
      <c r="BG40" s="172" t="n">
        <f aca="false">AVERAGE(AH40:AJ40)</f>
        <v>0.309503457136737</v>
      </c>
      <c r="BH40" s="172" t="n">
        <f aca="false">AVERAGE(AK40:AM40)</f>
        <v>0.210982908219554</v>
      </c>
      <c r="BI40" s="164"/>
      <c r="BJ40" s="152"/>
      <c r="BK40" s="152"/>
      <c r="BL40" s="152"/>
      <c r="BM40" s="5"/>
      <c r="BN40" s="5"/>
      <c r="BO40" s="171"/>
      <c r="BP40" s="171"/>
      <c r="BQ40" s="171"/>
      <c r="BR40" s="171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</row>
    <row r="41" customFormat="false" ht="15" hidden="false" customHeight="false" outlineLevel="0" collapsed="false">
      <c r="B41" s="169" t="s">
        <v>122</v>
      </c>
      <c r="C41" s="161" t="s">
        <v>150</v>
      </c>
      <c r="D41" s="178" t="n">
        <f aca="false">(D16-D18)/D18</f>
        <v>-0.608</v>
      </c>
      <c r="E41" s="178" t="n">
        <f aca="false">(E16-E18)/E18</f>
        <v>-0.593</v>
      </c>
      <c r="F41" s="178" t="n">
        <f aca="false">(F16-F18)/F18</f>
        <v>-0.73</v>
      </c>
      <c r="G41" s="178" t="n">
        <f aca="false">(G16-G18)/G18</f>
        <v>-0.73</v>
      </c>
      <c r="H41" s="178" t="n">
        <f aca="false">(H16-H18)/H18</f>
        <v>-0.803</v>
      </c>
      <c r="I41" s="178" t="n">
        <f aca="false">(I16-I18)/I18</f>
        <v>-0.721</v>
      </c>
      <c r="J41" s="178" t="n">
        <f aca="false">(J16-J18)/J18</f>
        <v>-0.643</v>
      </c>
      <c r="K41" s="178" t="n">
        <f aca="false">(K16-K18)/K18</f>
        <v>-0.605</v>
      </c>
      <c r="L41" s="178" t="n">
        <f aca="false">(L16-L18)/L18</f>
        <v>-0.611</v>
      </c>
      <c r="M41" s="172" t="n">
        <f aca="false">(M16-M18)/M18</f>
        <v>0.155743059335874</v>
      </c>
      <c r="N41" s="172" t="n">
        <f aca="false">(N16-N18)/N18</f>
        <v>0.29534911383371</v>
      </c>
      <c r="O41" s="172" t="n">
        <f aca="false">(O16-O18)/O18</f>
        <v>-0.220348414159141</v>
      </c>
      <c r="P41" s="172" t="n">
        <f aca="false">(P16-P18)/P18</f>
        <v>-0.166060654493147</v>
      </c>
      <c r="Q41" s="172" t="n">
        <f aca="false">(Q16-Q18)/Q18</f>
        <v>-0.156464969548263</v>
      </c>
      <c r="R41" s="172" t="n">
        <f aca="false">(R16-R18)/R18</f>
        <v>0.0535368217054264</v>
      </c>
      <c r="S41" s="172" t="n">
        <f aca="false">(S16-S18)/S18</f>
        <v>-0.376273297283069</v>
      </c>
      <c r="T41" s="172" t="n">
        <f aca="false">(T16-T18)/T18</f>
        <v>-0.34039887999733</v>
      </c>
      <c r="U41" s="172" t="n">
        <f aca="false">(U16-U18)/U18</f>
        <v>0.124213242762849</v>
      </c>
      <c r="V41" s="172" t="n">
        <f aca="false">(V16-V18)/V18</f>
        <v>0.139010699661799</v>
      </c>
      <c r="W41" s="172" t="n">
        <f aca="false">(W16-W18)/W18</f>
        <v>0.085811599182781</v>
      </c>
      <c r="X41" s="172" t="n">
        <f aca="false">(X16-X18)/X18</f>
        <v>-0.104513357067617</v>
      </c>
      <c r="Y41" s="172" t="n">
        <f aca="false">(Y16-Y18)/Y18</f>
        <v>-0.0526673849800667</v>
      </c>
      <c r="Z41" s="172" t="n">
        <f aca="false">(Z16-Z18)/Z18</f>
        <v>-0.22830064743967</v>
      </c>
      <c r="AA41" s="172" t="n">
        <f aca="false">(AA16-AA18)/AA18</f>
        <v>-0.360287965433981</v>
      </c>
      <c r="AB41" s="172" t="n">
        <f aca="false">(AB16-AB18)/AB18</f>
        <v>-0.18813702151218</v>
      </c>
      <c r="AC41" s="172" t="n">
        <f aca="false">(AC16-AC18)/AC18</f>
        <v>-0.204731321278349</v>
      </c>
      <c r="AD41" s="172" t="n">
        <f aca="false">(AD16-AD18)/AD18</f>
        <v>-0.146690961400144</v>
      </c>
      <c r="AE41" s="172" t="n">
        <f aca="false">(AE16-AE18)/AE18</f>
        <v>-0.371562156215622</v>
      </c>
      <c r="AF41" s="172" t="n">
        <f aca="false">(AF16-AF18)/AF18</f>
        <v>-0.303108447170337</v>
      </c>
      <c r="AG41" s="172" t="n">
        <f aca="false">(AG16-AG18)/AG18</f>
        <v>-0.280053637277908</v>
      </c>
      <c r="AH41" s="172" t="n">
        <f aca="false">(AH16-AH18)/AH18</f>
        <v>0.37934432691676</v>
      </c>
      <c r="AI41" s="172" t="n">
        <f aca="false">(AI16-AI18)/AI18</f>
        <v>0.190417870541322</v>
      </c>
      <c r="AJ41" s="172" t="n">
        <f aca="false">(AJ16-AJ18)/AJ18</f>
        <v>0.358748173952129</v>
      </c>
      <c r="AK41" s="172" t="n">
        <f aca="false">(AK16-AK18)/AK18</f>
        <v>0.181068850339403</v>
      </c>
      <c r="AL41" s="172" t="n">
        <f aca="false">(AL16-AL18)/AL18</f>
        <v>0.588110653325486</v>
      </c>
      <c r="AM41" s="172" t="n">
        <f aca="false">(AM16-AM18)/AM18</f>
        <v>-0.136230779006227</v>
      </c>
      <c r="AN41" s="172"/>
      <c r="AO41" s="172"/>
      <c r="AP41" s="172"/>
      <c r="AQ41" s="172"/>
      <c r="AR41" s="172"/>
      <c r="AS41" s="172"/>
      <c r="AT41" s="172"/>
      <c r="AU41" s="172"/>
      <c r="AV41" s="172"/>
      <c r="AW41" s="172" t="n">
        <f aca="false">(AW16-AW18)/AW18</f>
        <v>-0.0477135101160663</v>
      </c>
      <c r="AX41" s="172" t="n">
        <f aca="false">AVERAGE(Y41:AJ41)</f>
        <v>-0.100585764274837</v>
      </c>
      <c r="AY41" s="173" t="n">
        <f aca="false">AVERAGE(AK41:AV41)</f>
        <v>0.210982908219554</v>
      </c>
      <c r="AZ41" s="205" t="n">
        <f aca="false">(AZ16-AZ18)/AZ18</f>
        <v>0.0506055185964004</v>
      </c>
      <c r="BA41" s="205" t="n">
        <f aca="false">(BA16-BA18)/BA18</f>
        <v>-0.10574026857649</v>
      </c>
      <c r="BB41" s="205" t="n">
        <f aca="false">(BB16-BB18)/BB18</f>
        <v>-0.190546563120956</v>
      </c>
      <c r="BC41" s="205" t="n">
        <f aca="false">(BC16-BC18)/BC18</f>
        <v>0.036436809230594</v>
      </c>
      <c r="BD41" s="205" t="n">
        <f aca="false">(BD16-BD18)/BD18</f>
        <v>-0.225934600819247</v>
      </c>
      <c r="BE41" s="205" t="n">
        <f aca="false">(BE16-BE18)/BE18</f>
        <v>-0.183141625881477</v>
      </c>
      <c r="BF41" s="172" t="n">
        <f aca="false">AVERAGE(AE41:AG41)</f>
        <v>-0.318241413554622</v>
      </c>
      <c r="BG41" s="172" t="n">
        <f aca="false">AVERAGE(AH41:AJ41)</f>
        <v>0.309503457136737</v>
      </c>
      <c r="BH41" s="172" t="n">
        <f aca="false">AVERAGE(AK41:AM41)</f>
        <v>0.210982908219554</v>
      </c>
      <c r="BI41" s="164"/>
      <c r="BJ41" s="152"/>
      <c r="BK41" s="152"/>
      <c r="BL41" s="152"/>
      <c r="BM41" s="201"/>
      <c r="BN41" s="201"/>
      <c r="BO41" s="201"/>
      <c r="BP41" s="201"/>
      <c r="BQ41" s="201"/>
      <c r="BR41" s="201"/>
      <c r="BS41" s="201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</row>
    <row r="42" customFormat="false" ht="15" hidden="false" customHeight="false" outlineLevel="0" collapsed="false">
      <c r="B42" s="169" t="s">
        <v>126</v>
      </c>
      <c r="C42" s="161" t="s">
        <v>149</v>
      </c>
      <c r="D42" s="178" t="n">
        <f aca="false">D20-D21</f>
        <v>0.272</v>
      </c>
      <c r="E42" s="178" t="n">
        <f aca="false">E20-E21</f>
        <v>0.251</v>
      </c>
      <c r="F42" s="178" t="n">
        <f aca="false">F20-F21</f>
        <v>0.127</v>
      </c>
      <c r="G42" s="178" t="n">
        <f aca="false">G20-G21</f>
        <v>-0.0299999999999999</v>
      </c>
      <c r="H42" s="178" t="n">
        <f aca="false">H20-H21</f>
        <v>-0.0239999999999999</v>
      </c>
      <c r="I42" s="178" t="n">
        <f aca="false">I20-I21</f>
        <v>-0.0279999999999999</v>
      </c>
      <c r="J42" s="178" t="n">
        <f aca="false">J20-J21</f>
        <v>-0.01</v>
      </c>
      <c r="K42" s="178" t="n">
        <f aca="false">K20-K21</f>
        <v>0</v>
      </c>
      <c r="L42" s="178" t="n">
        <f aca="false">L20-L21</f>
        <v>0.013</v>
      </c>
      <c r="M42" s="172" t="n">
        <f aca="false">M20-M21</f>
        <v>0.0178851371721436</v>
      </c>
      <c r="N42" s="172" t="n">
        <f aca="false">N20-N21</f>
        <v>-0.0242413255988827</v>
      </c>
      <c r="O42" s="172" t="n">
        <f aca="false">O20-O21</f>
        <v>0.00393930258265507</v>
      </c>
      <c r="P42" s="172" t="n">
        <f aca="false">P20-P21</f>
        <v>-0.00223520249221187</v>
      </c>
      <c r="Q42" s="172" t="n">
        <f aca="false">Q20-Q21</f>
        <v>-0.0363418249422168</v>
      </c>
      <c r="R42" s="172" t="n">
        <f aca="false">R20-R21</f>
        <v>-0.00720145379023873</v>
      </c>
      <c r="S42" s="172" t="n">
        <f aca="false">S20-S21</f>
        <v>-0.0258592101296351</v>
      </c>
      <c r="T42" s="172" t="n">
        <f aca="false">T20-T21</f>
        <v>-0.0173851874183498</v>
      </c>
      <c r="U42" s="172" t="n">
        <f aca="false">U20-U21</f>
        <v>0.0292341640706127</v>
      </c>
      <c r="V42" s="172" t="n">
        <f aca="false">V20-V21</f>
        <v>0.0321676213445885</v>
      </c>
      <c r="W42" s="172" t="n">
        <f aca="false">W20-W21</f>
        <v>0.00130451713395652</v>
      </c>
      <c r="X42" s="172" t="n">
        <f aca="false">X20-X21</f>
        <v>-0.0447254044819616</v>
      </c>
      <c r="Y42" s="172" t="n">
        <f aca="false">Y20-Y21</f>
        <v>-0.0941608883529292</v>
      </c>
      <c r="Z42" s="172" t="n">
        <f aca="false">Z20-Z21</f>
        <v>-0.108011793502448</v>
      </c>
      <c r="AA42" s="172" t="n">
        <f aca="false">AA20-AA21</f>
        <v>-0.0283911164707065</v>
      </c>
      <c r="AB42" s="172" t="n">
        <f aca="false">AB20-AB21</f>
        <v>-0.0479452232606438</v>
      </c>
      <c r="AC42" s="172" t="n">
        <f aca="false">AC20-AC21</f>
        <v>-0.0190830067329916</v>
      </c>
      <c r="AD42" s="172" t="n">
        <f aca="false">AD20-AD21</f>
        <v>-0.0405555555555556</v>
      </c>
      <c r="AE42" s="172" t="n">
        <f aca="false">AE20-AE21</f>
        <v>-0.0876753592603758</v>
      </c>
      <c r="AF42" s="172" t="n">
        <f aca="false">AF20-AF21</f>
        <v>-0.0712511305396442</v>
      </c>
      <c r="AG42" s="172" t="n">
        <f aca="false">AG20-AG21</f>
        <v>-0.0932009345794392</v>
      </c>
      <c r="AH42" s="172" t="n">
        <f aca="false">AH20-AH21</f>
        <v>-0.0901952065119083</v>
      </c>
      <c r="AI42" s="172" t="n">
        <f aca="false">AI20-AI21</f>
        <v>-0.0484241952232606</v>
      </c>
      <c r="AJ42" s="172" t="n">
        <f aca="false">AJ20-AJ21</f>
        <v>-0.0262543965430609</v>
      </c>
      <c r="AK42" s="172" t="n">
        <f aca="false">AK20-AK21</f>
        <v>-0.0495384885941111</v>
      </c>
      <c r="AL42" s="172" t="n">
        <f aca="false">AL20-AL21</f>
        <v>-0.0212933911882509</v>
      </c>
      <c r="AM42" s="172" t="n">
        <f aca="false">AM20-AM21</f>
        <v>-0.0363580428851371</v>
      </c>
      <c r="AN42" s="172"/>
      <c r="AO42" s="172"/>
      <c r="AP42" s="172"/>
      <c r="AQ42" s="172"/>
      <c r="AR42" s="172"/>
      <c r="AS42" s="172"/>
      <c r="AT42" s="172"/>
      <c r="AU42" s="172"/>
      <c r="AV42" s="172"/>
      <c r="AW42" s="172" t="n">
        <f aca="false">AW20-AW21</f>
        <v>-0.00612157221246168</v>
      </c>
      <c r="AX42" s="172" t="n">
        <f aca="false">AVERAGE(Y42:AJ42)</f>
        <v>-0.0629290672110803</v>
      </c>
      <c r="AY42" s="173" t="n">
        <f aca="false">AVERAGE(AK42:AV42)</f>
        <v>-0.0357299742224997</v>
      </c>
      <c r="AZ42" s="205" t="n">
        <f aca="false">AZ20-AZ21</f>
        <v>-0.000805628614694465</v>
      </c>
      <c r="BA42" s="205" t="n">
        <f aca="false">BA20-BA21</f>
        <v>-0.0152594937415557</v>
      </c>
      <c r="BB42" s="205" t="n">
        <f aca="false">BB20-BB21</f>
        <v>-0.00467007782579065</v>
      </c>
      <c r="BC42" s="205" t="n">
        <f aca="false">BC20-BC21</f>
        <v>-0.00375108866780549</v>
      </c>
      <c r="BD42" s="205" t="n">
        <f aca="false">BD20-BD21</f>
        <v>-0.0768545994420279</v>
      </c>
      <c r="BE42" s="205" t="n">
        <f aca="false">BE20-BE21</f>
        <v>-0.0358612618497304</v>
      </c>
      <c r="BF42" s="172" t="n">
        <f aca="false">AVERAGE(AE42:AG42)</f>
        <v>-0.0840424747931531</v>
      </c>
      <c r="BG42" s="172" t="n">
        <f aca="false">AVERAGE(AH42:AJ42)</f>
        <v>-0.0549579327594099</v>
      </c>
      <c r="BH42" s="172" t="n">
        <f aca="false">AVERAGE(AK42:AM42)</f>
        <v>-0.0357299742224997</v>
      </c>
      <c r="BI42" s="164"/>
      <c r="BJ42" s="152"/>
      <c r="BK42" s="152"/>
      <c r="BL42" s="152"/>
      <c r="BM42" s="201"/>
      <c r="BN42" s="201"/>
      <c r="BO42" s="201"/>
      <c r="BP42" s="201"/>
      <c r="BQ42" s="201"/>
      <c r="BR42" s="201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</row>
    <row r="43" customFormat="false" ht="15" hidden="false" customHeight="false" outlineLevel="0" collapsed="false">
      <c r="B43" s="169" t="s">
        <v>130</v>
      </c>
      <c r="C43" s="169" t="s">
        <v>149</v>
      </c>
      <c r="D43" s="178" t="n">
        <f aca="false">D22-D23</f>
        <v>0.32</v>
      </c>
      <c r="E43" s="178" t="n">
        <f aca="false">E22-E23</f>
        <v>0.27</v>
      </c>
      <c r="F43" s="178" t="n">
        <f aca="false">F22-F23</f>
        <v>0.164</v>
      </c>
      <c r="G43" s="178" t="n">
        <f aca="false">G22-G23</f>
        <v>0.00700000000000001</v>
      </c>
      <c r="H43" s="178" t="n">
        <f aca="false">H22-H23</f>
        <v>0</v>
      </c>
      <c r="I43" s="178" t="n">
        <f aca="false">I22-I23</f>
        <v>0.002</v>
      </c>
      <c r="J43" s="178" t="n">
        <f aca="false">J22-J23</f>
        <v>0.00900000000000001</v>
      </c>
      <c r="K43" s="178" t="n">
        <f aca="false">K22-K23</f>
        <v>0.012</v>
      </c>
      <c r="L43" s="178" t="n">
        <f aca="false">L22-L23</f>
        <v>0.018</v>
      </c>
      <c r="M43" s="172" t="n">
        <f aca="false">M22-M23</f>
        <v>0.0210924754401886</v>
      </c>
      <c r="N43" s="172" t="n">
        <f aca="false">N22-N23</f>
        <v>0.000191690906312436</v>
      </c>
      <c r="O43" s="172" t="n">
        <f aca="false">O22-O23</f>
        <v>0.0114165358228384</v>
      </c>
      <c r="P43" s="172" t="n">
        <f aca="false">P22-P23</f>
        <v>0.00467449326600933</v>
      </c>
      <c r="Q43" s="172" t="n">
        <f aca="false">Q22-Q23</f>
        <v>-0.0307268744991714</v>
      </c>
      <c r="R43" s="172" t="n">
        <f aca="false">R22-R23</f>
        <v>-0.00302532477306505</v>
      </c>
      <c r="S43" s="172" t="n">
        <f aca="false">S22-S23</f>
        <v>0.000929741605426915</v>
      </c>
      <c r="T43" s="172" t="n">
        <f aca="false">T22-T23</f>
        <v>-0.0110376770814309</v>
      </c>
      <c r="U43" s="172" t="n">
        <f aca="false">U22-U23</f>
        <v>0.0323031507332748</v>
      </c>
      <c r="V43" s="172" t="n">
        <f aca="false">V22-V23</f>
        <v>0.0435938327318723</v>
      </c>
      <c r="W43" s="172" t="n">
        <f aca="false">W22-W23</f>
        <v>0.0100407139911941</v>
      </c>
      <c r="X43" s="172" t="n">
        <f aca="false">X22-X23</f>
        <v>-0.0399023973766631</v>
      </c>
      <c r="Y43" s="172" t="n">
        <f aca="false">Y22-Y23</f>
        <v>-0.0888469899013574</v>
      </c>
      <c r="Z43" s="172" t="n">
        <f aca="false">Z22-Z23</f>
        <v>-0.0905863140518353</v>
      </c>
      <c r="AA43" s="172" t="n">
        <f aca="false">AA22-AA23</f>
        <v>-0.0244818711880332</v>
      </c>
      <c r="AB43" s="172" t="n">
        <f aca="false">AB22-AB23</f>
        <v>-0.0415741382193505</v>
      </c>
      <c r="AC43" s="172" t="n">
        <f aca="false">AC22-AC23</f>
        <v>-0.0101904086316047</v>
      </c>
      <c r="AD43" s="172" t="n">
        <f aca="false">AD22-AD23</f>
        <v>-0.0348745678575076</v>
      </c>
      <c r="AE43" s="172" t="n">
        <f aca="false">AE22-AE23</f>
        <v>-0.0797377588699487</v>
      </c>
      <c r="AF43" s="172" t="n">
        <f aca="false">AF22-AF23</f>
        <v>-0.0636863320981118</v>
      </c>
      <c r="AG43" s="172" t="n">
        <f aca="false">AG22-AG23</f>
        <v>-0.082517473222951</v>
      </c>
      <c r="AH43" s="172" t="n">
        <f aca="false">AH22-AH23</f>
        <v>-0.0766759907529538</v>
      </c>
      <c r="AI43" s="172" t="n">
        <f aca="false">AI22-AI23</f>
        <v>-0.0430385745225433</v>
      </c>
      <c r="AJ43" s="172" t="n">
        <f aca="false">AJ22-AJ23</f>
        <v>-0.0233549060517235</v>
      </c>
      <c r="AK43" s="172" t="n">
        <f aca="false">AK22-AK23</f>
        <v>-0.0467576700240095</v>
      </c>
      <c r="AL43" s="172" t="n">
        <f aca="false">AL22-AL23</f>
        <v>-0.0071970724849485</v>
      </c>
      <c r="AM43" s="172" t="n">
        <f aca="false">AM22-AM23</f>
        <v>-0.0157894434261743</v>
      </c>
      <c r="AN43" s="172"/>
      <c r="AO43" s="172"/>
      <c r="AP43" s="172"/>
      <c r="AQ43" s="172"/>
      <c r="AR43" s="172"/>
      <c r="AS43" s="172"/>
      <c r="AT43" s="172"/>
      <c r="AU43" s="172"/>
      <c r="AV43" s="172"/>
      <c r="AW43" s="172" t="n">
        <f aca="false">AW22-AW23</f>
        <v>0.00329586339723231</v>
      </c>
      <c r="AX43" s="172" t="n">
        <f aca="false">AVERAGE(Y43:AJ43)</f>
        <v>-0.0549637771139934</v>
      </c>
      <c r="AY43" s="173" t="n">
        <f aca="false">AVERAGE(AK43:AV43)</f>
        <v>-0.0232480619783774</v>
      </c>
      <c r="AZ43" s="205" t="n">
        <f aca="false">AZ22-AZ23</f>
        <v>0.0109002340564466</v>
      </c>
      <c r="BA43" s="205" t="n">
        <f aca="false">BA22-BA23</f>
        <v>-0.00969256866874224</v>
      </c>
      <c r="BB43" s="205" t="n">
        <f aca="false">BB22-BB23</f>
        <v>0.00739840508575707</v>
      </c>
      <c r="BC43" s="205" t="n">
        <f aca="false">BC22-BC23</f>
        <v>0.00457738311546796</v>
      </c>
      <c r="BD43" s="205" t="n">
        <f aca="false">BD22-BD23</f>
        <v>-0.0679717250470755</v>
      </c>
      <c r="BE43" s="205" t="n">
        <f aca="false">BE22-BE23</f>
        <v>-0.0288797049028211</v>
      </c>
      <c r="BF43" s="172" t="n">
        <f aca="false">AVERAGE(AE43:AG43)</f>
        <v>-0.0753138547303372</v>
      </c>
      <c r="BG43" s="172" t="n">
        <f aca="false">AVERAGE(AH43:AJ43)</f>
        <v>-0.0476898237757402</v>
      </c>
      <c r="BH43" s="172" t="n">
        <f aca="false">AVERAGE(AK43:AM43)</f>
        <v>-0.0232480619783774</v>
      </c>
      <c r="BI43" s="164"/>
      <c r="BJ43" s="152"/>
      <c r="BK43" s="152"/>
      <c r="BL43" s="152"/>
      <c r="BM43" s="201"/>
      <c r="BN43" s="201"/>
      <c r="BO43" s="201"/>
      <c r="BP43" s="201"/>
      <c r="BQ43" s="201"/>
      <c r="BR43" s="201"/>
      <c r="BS43" s="201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</row>
    <row r="44" customFormat="false" ht="15" hidden="false" customHeight="false" outlineLevel="0" collapsed="false">
      <c r="B44" s="169" t="s">
        <v>131</v>
      </c>
      <c r="C44" s="169" t="s">
        <v>149</v>
      </c>
      <c r="D44" s="178" t="e">
        <f aca="false">#REF!-D32</f>
        <v>#REF!</v>
      </c>
      <c r="E44" s="178" t="e">
        <f aca="false">#REF!-E32</f>
        <v>#REF!</v>
      </c>
      <c r="F44" s="178" t="e">
        <f aca="false">#REF!-F32</f>
        <v>#REF!</v>
      </c>
      <c r="G44" s="178" t="e">
        <f aca="false">#REF!-G32</f>
        <v>#REF!</v>
      </c>
      <c r="H44" s="178" t="e">
        <f aca="false">#REF!-H32</f>
        <v>#REF!</v>
      </c>
      <c r="I44" s="178" t="e">
        <f aca="false">#REF!-I32</f>
        <v>#REF!</v>
      </c>
      <c r="J44" s="178" t="e">
        <f aca="false">#REF!-J32</f>
        <v>#REF!</v>
      </c>
      <c r="K44" s="178" t="e">
        <f aca="false">#REF!-K32</f>
        <v>#REF!</v>
      </c>
      <c r="L44" s="178" t="e">
        <f aca="false">#REF!-L32</f>
        <v>#REF!</v>
      </c>
      <c r="M44" s="172" t="n">
        <f aca="false">M31-M32</f>
        <v>0.022</v>
      </c>
      <c r="N44" s="172" t="n">
        <f aca="false">N31-N32</f>
        <v>0.0159999999999999</v>
      </c>
      <c r="O44" s="172" t="n">
        <f aca="false">O31-O32</f>
        <v>0.0179999999999999</v>
      </c>
      <c r="P44" s="172" t="n">
        <f aca="false">P31-P32</f>
        <v>0.00510165613366365</v>
      </c>
      <c r="Q44" s="172" t="n">
        <f aca="false">Q31-Q32</f>
        <v>-0.0296497801145846</v>
      </c>
      <c r="R44" s="172" t="n">
        <f aca="false">R31-R32</f>
        <v>0.00975243041520257</v>
      </c>
      <c r="S44" s="172" t="n">
        <f aca="false">S31-S32</f>
        <v>0.0603746783040124</v>
      </c>
      <c r="T44" s="172" t="n">
        <f aca="false">T31-T32</f>
        <v>0.0150178301069582</v>
      </c>
      <c r="U44" s="172" t="n">
        <f aca="false">U31-U32</f>
        <v>0.0385657396275815</v>
      </c>
      <c r="V44" s="172" t="n">
        <f aca="false">V31-V32</f>
        <v>0.0488650829207246</v>
      </c>
      <c r="W44" s="172" t="n">
        <f aca="false">W31-W32</f>
        <v>0.0235447642228349</v>
      </c>
      <c r="X44" s="172" t="n">
        <f aca="false">X31-X32</f>
        <v>-0.035184271023052</v>
      </c>
      <c r="Y44" s="172" t="n">
        <f aca="false">Y31-Y32</f>
        <v>-0.043968050421564</v>
      </c>
      <c r="Z44" s="172" t="n">
        <f aca="false">Z31-Z32</f>
        <v>-0.0478613984302032</v>
      </c>
      <c r="AA44" s="172" t="n">
        <f aca="false">AA31-AA32</f>
        <v>0.00715603626530936</v>
      </c>
      <c r="AB44" s="172" t="n">
        <f aca="false">AB31-AB32</f>
        <v>-0.0194581176774888</v>
      </c>
      <c r="AC44" s="172" t="n">
        <f aca="false">AC31-AC32</f>
        <v>0.0134020998857707</v>
      </c>
      <c r="AD44" s="172" t="n">
        <f aca="false">AD31-AD32</f>
        <v>-0.00551959499639509</v>
      </c>
      <c r="AE44" s="172" t="n">
        <f aca="false">AE31-AE32</f>
        <v>-0.052502259924515</v>
      </c>
      <c r="AF44" s="172" t="n">
        <f aca="false">AF31-AF32</f>
        <v>-0.0365129653663129</v>
      </c>
      <c r="AG44" s="172" t="n">
        <f aca="false">AG31-AG32</f>
        <v>-0.0559151411453753</v>
      </c>
      <c r="AH44" s="172" t="n">
        <f aca="false">AH31-AH32</f>
        <v>-0.0464323970379801</v>
      </c>
      <c r="AI44" s="172" t="n">
        <f aca="false">AI31-AI32</f>
        <v>-0.0110358332494814</v>
      </c>
      <c r="AJ44" s="172" t="n">
        <f aca="false">AJ31-AJ32</f>
        <v>0.0109802564089606</v>
      </c>
      <c r="AK44" s="172" t="n">
        <f aca="false">AK31-AK32</f>
        <v>-0.00746381837165522</v>
      </c>
      <c r="AL44" s="172" t="n">
        <f aca="false">AL31-AL32</f>
        <v>0.020408171186729</v>
      </c>
      <c r="AM44" s="172" t="n">
        <f aca="false">AM31-AM32</f>
        <v>0.00506659886830763</v>
      </c>
      <c r="AN44" s="172"/>
      <c r="AO44" s="172"/>
      <c r="AP44" s="172"/>
      <c r="AQ44" s="172"/>
      <c r="AR44" s="172"/>
      <c r="AS44" s="172"/>
      <c r="AT44" s="172"/>
      <c r="AU44" s="172"/>
      <c r="AV44" s="172"/>
      <c r="AW44" s="172" t="n">
        <f aca="false">AW31-AW32</f>
        <v>0.0160323442161119</v>
      </c>
      <c r="AX44" s="172" t="n">
        <f aca="false">AX31-AX32</f>
        <v>-0.023972280474106</v>
      </c>
      <c r="AY44" s="172" t="n">
        <f aca="false">AY31-AY32</f>
        <v>0.00600365056112728</v>
      </c>
      <c r="AZ44" s="172" t="n">
        <f aca="false">AZ31-AZ32</f>
        <v>0.0186666666666667</v>
      </c>
      <c r="BA44" s="172" t="n">
        <f aca="false">BA31-BA32</f>
        <v>-0.00493189785523929</v>
      </c>
      <c r="BB44" s="172" t="n">
        <f aca="false">BB31-BB32</f>
        <v>0.0379860826795175</v>
      </c>
      <c r="BC44" s="172" t="n">
        <f aca="false">BC31-BC32</f>
        <v>0.0124085253735026</v>
      </c>
      <c r="BD44" s="172" t="n">
        <f aca="false">BD31-BD32</f>
        <v>-0.0282244708621526</v>
      </c>
      <c r="BE44" s="172" t="n">
        <f aca="false">BE31-BE32</f>
        <v>-0.00385853759603771</v>
      </c>
      <c r="BF44" s="172" t="n">
        <f aca="false">BF31-BF32</f>
        <v>-0.0483101221454009</v>
      </c>
      <c r="BG44" s="172" t="n">
        <f aca="false">BG31-BG32</f>
        <v>-0.0154959912928334</v>
      </c>
      <c r="BH44" s="172" t="n">
        <f aca="false">AVERAGE(AK44:AM44)</f>
        <v>0.00600365056112713</v>
      </c>
      <c r="BI44" s="164"/>
      <c r="BJ44" s="152"/>
      <c r="BK44" s="152"/>
      <c r="BL44" s="152"/>
      <c r="BM44" s="201"/>
      <c r="BN44" s="201"/>
      <c r="BO44" s="201"/>
      <c r="BP44" s="201"/>
      <c r="BQ44" s="201"/>
      <c r="BR44" s="201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</row>
    <row r="45" customFormat="false" ht="15" hidden="false" customHeight="false" outlineLevel="0" collapsed="false">
      <c r="B45" s="169" t="s">
        <v>142</v>
      </c>
      <c r="C45" s="169" t="s">
        <v>149</v>
      </c>
      <c r="D45" s="178" t="n">
        <f aca="false">D33-D34</f>
        <v>-0.047</v>
      </c>
      <c r="E45" s="178" t="n">
        <f aca="false">E33-E34</f>
        <v>-0.015</v>
      </c>
      <c r="F45" s="178" t="n">
        <f aca="false">F33-F34</f>
        <v>-0.033</v>
      </c>
      <c r="G45" s="178" t="n">
        <f aca="false">G33-G34</f>
        <v>-0.033</v>
      </c>
      <c r="H45" s="178" t="n">
        <f aca="false">H33-H34</f>
        <v>0.005</v>
      </c>
      <c r="I45" s="178" t="n">
        <f aca="false">I33-I34</f>
        <v>0.005</v>
      </c>
      <c r="J45" s="178" t="n">
        <f aca="false">J33-J34</f>
        <v>0.005</v>
      </c>
      <c r="K45" s="178" t="n">
        <f aca="false">K33-K34</f>
        <v>0.005</v>
      </c>
      <c r="L45" s="178" t="n">
        <f aca="false">L33-L34</f>
        <v>0.004</v>
      </c>
      <c r="M45" s="172" t="n">
        <f aca="false">M33-M34</f>
        <v>0.005</v>
      </c>
      <c r="N45" s="172" t="n">
        <f aca="false">N33-N34</f>
        <v>0</v>
      </c>
      <c r="O45" s="172" t="n">
        <f aca="false">O33-O34</f>
        <v>0.005</v>
      </c>
      <c r="P45" s="172" t="n">
        <f aca="false">P33-P34</f>
        <v>0.005</v>
      </c>
      <c r="Q45" s="172" t="n">
        <f aca="false">Q33-Q34</f>
        <v>0.005</v>
      </c>
      <c r="R45" s="172" t="n">
        <f aca="false">R33-R34</f>
        <v>0.005</v>
      </c>
      <c r="S45" s="172" t="n">
        <f aca="false">S33-S34</f>
        <v>0.005</v>
      </c>
      <c r="T45" s="172" t="n">
        <f aca="false">T33-T34</f>
        <v>0.005</v>
      </c>
      <c r="U45" s="172" t="n">
        <f aca="false">U33-U34</f>
        <v>0.00495999999999996</v>
      </c>
      <c r="V45" s="172" t="n">
        <f aca="false">V33-V34</f>
        <v>0.005</v>
      </c>
      <c r="W45" s="172" t="n">
        <f aca="false">W33-W34</f>
        <v>0.005</v>
      </c>
      <c r="X45" s="172" t="n">
        <f aca="false">X33-X34</f>
        <v>0.005</v>
      </c>
      <c r="Y45" s="172" t="n">
        <f aca="false">Y33-Y34</f>
        <v>-0.00440860215053762</v>
      </c>
      <c r="Z45" s="172" t="n">
        <f aca="false">Z33-Z34</f>
        <v>0.00490029761904764</v>
      </c>
      <c r="AA45" s="172" t="n">
        <f aca="false">AA33-AA34</f>
        <v>0.005</v>
      </c>
      <c r="AB45" s="172" t="n">
        <f aca="false">AB33-AB34</f>
        <v>0.00303608515057119</v>
      </c>
      <c r="AC45" s="172" t="n">
        <f aca="false">AC33-AC34</f>
        <v>0.005</v>
      </c>
      <c r="AD45" s="172" t="n">
        <f aca="false">AD33-AD34</f>
        <v>0.00490741173416409</v>
      </c>
      <c r="AE45" s="172" t="n">
        <f aca="false">AE33-AE34</f>
        <v>-0.0949020198974977</v>
      </c>
      <c r="AF45" s="172" t="n">
        <f aca="false">AF33-AF34</f>
        <v>0.00429027233443879</v>
      </c>
      <c r="AG45" s="172" t="n">
        <f aca="false">AG33-AG34</f>
        <v>0.00084631360332299</v>
      </c>
      <c r="AH45" s="172" t="n">
        <f aca="false">AH33-AH34</f>
        <v>0.00488440860215056</v>
      </c>
      <c r="AI45" s="172" t="n">
        <f aca="false">AI33-AI34</f>
        <v>0.005</v>
      </c>
      <c r="AJ45" s="172" t="n">
        <f aca="false">AJ33-AJ34</f>
        <v>0.0048324372759857</v>
      </c>
      <c r="AK45" s="172" t="n">
        <f aca="false">AK33-AK34</f>
        <v>0.005</v>
      </c>
      <c r="AL45" s="172" t="n">
        <f aca="false">AL33-AL34</f>
        <v>0.005</v>
      </c>
      <c r="AM45" s="172" t="n">
        <f aca="false">AM33-AM34</f>
        <v>-0.00251045430107522</v>
      </c>
      <c r="AN45" s="172"/>
      <c r="AO45" s="172"/>
      <c r="AP45" s="172"/>
      <c r="AQ45" s="172"/>
      <c r="AR45" s="172"/>
      <c r="AS45" s="172"/>
      <c r="AT45" s="172"/>
      <c r="AU45" s="172"/>
      <c r="AV45" s="172"/>
      <c r="AW45" s="172" t="n">
        <f aca="false">AW33-AW34</f>
        <v>0.00458000000000003</v>
      </c>
      <c r="AX45" s="172" t="n">
        <f aca="false">AVERAGE(Y45:AJ45)</f>
        <v>-0.00471778297736286</v>
      </c>
      <c r="AY45" s="173" t="n">
        <f aca="false">AVERAGE(AK45:AV45)</f>
        <v>0.00249651523297493</v>
      </c>
      <c r="AZ45" s="205" t="n">
        <f aca="false">AZ33-AZ34</f>
        <v>0.00333333333333341</v>
      </c>
      <c r="BA45" s="205" t="n">
        <f aca="false">BA33-BA34</f>
        <v>0.005</v>
      </c>
      <c r="BB45" s="205" t="n">
        <f aca="false">BB33-BB34</f>
        <v>0.00498666666666658</v>
      </c>
      <c r="BC45" s="205" t="n">
        <f aca="false">BC33-BC34</f>
        <v>0.005</v>
      </c>
      <c r="BD45" s="205" t="n">
        <f aca="false">BD33-BD34</f>
        <v>0.00183056515616997</v>
      </c>
      <c r="BE45" s="205" t="n">
        <f aca="false">BE33-BE34</f>
        <v>0.00431449896157843</v>
      </c>
      <c r="BF45" s="172" t="n">
        <f aca="false">AVERAGE(AE45:AG45)</f>
        <v>-0.029921811319912</v>
      </c>
      <c r="BG45" s="172" t="n">
        <f aca="false">AVERAGE(AH45:AJ45)</f>
        <v>0.00490561529271209</v>
      </c>
      <c r="BH45" s="172" t="n">
        <f aca="false">AVERAGE(AK45:AM45)</f>
        <v>0.00249651523297493</v>
      </c>
      <c r="BI45" s="164"/>
      <c r="BJ45" s="152"/>
      <c r="BK45" s="152"/>
      <c r="BL45" s="152"/>
      <c r="BM45" s="201"/>
      <c r="BN45" s="201"/>
      <c r="BO45" s="201"/>
      <c r="BP45" s="201"/>
      <c r="BQ45" s="201"/>
      <c r="BR45" s="201"/>
      <c r="BS45" s="201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</row>
    <row r="46" customFormat="false" ht="15" hidden="false" customHeight="false" outlineLevel="0" collapsed="false">
      <c r="B46" s="206"/>
      <c r="C46" s="155"/>
      <c r="D46" s="155"/>
      <c r="E46" s="155"/>
      <c r="F46" s="155"/>
      <c r="G46" s="155"/>
      <c r="H46" s="155"/>
      <c r="I46" s="155"/>
      <c r="J46" s="155"/>
      <c r="K46" s="155"/>
      <c r="L46" s="155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71"/>
      <c r="BA46" s="71"/>
      <c r="BB46" s="71"/>
      <c r="BC46" s="71"/>
      <c r="BD46" s="71"/>
      <c r="BE46" s="5"/>
      <c r="BF46" s="5"/>
      <c r="BG46" s="5"/>
      <c r="BH46" s="5"/>
      <c r="BI46" s="152"/>
      <c r="BJ46" s="152"/>
      <c r="BK46" s="152"/>
      <c r="BL46" s="152"/>
      <c r="BM46" s="201"/>
      <c r="BN46" s="201"/>
      <c r="BO46" s="201"/>
      <c r="BP46" s="201"/>
      <c r="BQ46" s="201"/>
      <c r="BR46" s="201"/>
      <c r="BS46" s="201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</row>
    <row r="47" customFormat="false" ht="15.75" hidden="false" customHeight="false" outlineLevel="0" collapsed="false">
      <c r="B47" s="157" t="s">
        <v>151</v>
      </c>
      <c r="C47" s="155"/>
      <c r="D47" s="0" t="s">
        <v>19</v>
      </c>
      <c r="E47" s="0" t="s">
        <v>20</v>
      </c>
      <c r="F47" s="0" t="s">
        <v>21</v>
      </c>
      <c r="G47" s="0" t="s">
        <v>22</v>
      </c>
      <c r="H47" s="0" t="s">
        <v>23</v>
      </c>
      <c r="I47" s="0" t="s">
        <v>24</v>
      </c>
      <c r="J47" s="0" t="s">
        <v>25</v>
      </c>
      <c r="K47" s="0" t="s">
        <v>26</v>
      </c>
      <c r="L47" s="0" t="s">
        <v>15</v>
      </c>
      <c r="M47" s="172" t="s">
        <v>16</v>
      </c>
      <c r="N47" s="202" t="s">
        <v>17</v>
      </c>
      <c r="O47" s="202" t="s">
        <v>18</v>
      </c>
      <c r="P47" s="202" t="s">
        <v>19</v>
      </c>
      <c r="Q47" s="202" t="s">
        <v>20</v>
      </c>
      <c r="R47" s="202" t="s">
        <v>81</v>
      </c>
      <c r="S47" s="202" t="s">
        <v>82</v>
      </c>
      <c r="T47" s="202" t="s">
        <v>23</v>
      </c>
      <c r="U47" s="202" t="s">
        <v>24</v>
      </c>
      <c r="V47" s="202" t="s">
        <v>25</v>
      </c>
      <c r="W47" s="203" t="s">
        <v>26</v>
      </c>
      <c r="X47" s="203" t="s">
        <v>15</v>
      </c>
      <c r="Y47" s="203" t="s">
        <v>16</v>
      </c>
      <c r="Z47" s="203" t="s">
        <v>17</v>
      </c>
      <c r="AA47" s="203" t="s">
        <v>18</v>
      </c>
      <c r="AB47" s="203" t="s">
        <v>19</v>
      </c>
      <c r="AC47" s="203" t="s">
        <v>20</v>
      </c>
      <c r="AD47" s="203" t="s">
        <v>21</v>
      </c>
      <c r="AE47" s="203" t="s">
        <v>22</v>
      </c>
      <c r="AF47" s="203" t="s">
        <v>23</v>
      </c>
      <c r="AG47" s="203" t="s">
        <v>24</v>
      </c>
      <c r="AH47" s="129" t="s">
        <v>25</v>
      </c>
      <c r="AI47" s="129" t="s">
        <v>26</v>
      </c>
      <c r="AJ47" s="129" t="s">
        <v>15</v>
      </c>
      <c r="AK47" s="129" t="s">
        <v>16</v>
      </c>
      <c r="AL47" s="129" t="s">
        <v>17</v>
      </c>
      <c r="AM47" s="129" t="s">
        <v>18</v>
      </c>
      <c r="AN47" s="129"/>
      <c r="AO47" s="129"/>
      <c r="AP47" s="129"/>
      <c r="AQ47" s="129"/>
      <c r="AR47" s="129"/>
      <c r="AS47" s="129"/>
      <c r="AT47" s="129"/>
      <c r="AU47" s="129"/>
      <c r="AV47" s="129"/>
      <c r="AW47" s="202" t="s">
        <v>61</v>
      </c>
      <c r="AX47" s="203" t="s">
        <v>61</v>
      </c>
      <c r="AY47" s="129" t="s">
        <v>61</v>
      </c>
      <c r="AZ47" s="129" t="s">
        <v>111</v>
      </c>
      <c r="BA47" s="129" t="s">
        <v>112</v>
      </c>
      <c r="BB47" s="129" t="s">
        <v>113</v>
      </c>
      <c r="BC47" s="129" t="s">
        <v>114</v>
      </c>
      <c r="BD47" s="129" t="s">
        <v>111</v>
      </c>
      <c r="BE47" s="129" t="s">
        <v>112</v>
      </c>
      <c r="BF47" s="129" t="s">
        <v>113</v>
      </c>
      <c r="BG47" s="129" t="s">
        <v>114</v>
      </c>
      <c r="BH47" s="129" t="s">
        <v>111</v>
      </c>
      <c r="BI47" s="152"/>
      <c r="BJ47" s="152"/>
      <c r="BK47" s="152"/>
      <c r="BL47" s="152"/>
      <c r="BM47" s="201"/>
      <c r="BN47" s="201"/>
      <c r="BO47" s="201"/>
      <c r="BP47" s="201"/>
      <c r="BQ47" s="201"/>
      <c r="BR47" s="201"/>
      <c r="BS47" s="201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</row>
    <row r="48" customFormat="false" ht="15" hidden="false" customHeight="false" outlineLevel="0" collapsed="false">
      <c r="B48" s="169" t="s">
        <v>152</v>
      </c>
      <c r="C48" s="169" t="s">
        <v>153</v>
      </c>
      <c r="D48" s="178" t="n">
        <f aca="false">1-D20</f>
        <v>0.128</v>
      </c>
      <c r="E48" s="178" t="n">
        <f aca="false">1-E20</f>
        <v>0.049</v>
      </c>
      <c r="F48" s="178" t="n">
        <f aca="false">1-F20</f>
        <v>0.073</v>
      </c>
      <c r="G48" s="178" t="n">
        <f aca="false">1-G20</f>
        <v>0.08</v>
      </c>
      <c r="H48" s="178" t="n">
        <f aca="false">1-H20</f>
        <v>0.074</v>
      </c>
      <c r="I48" s="178" t="n">
        <f aca="false">1-I20</f>
        <v>0.078</v>
      </c>
      <c r="J48" s="178" t="n">
        <f aca="false">1-J20</f>
        <v>0.0600000000000001</v>
      </c>
      <c r="K48" s="178" t="n">
        <f aca="false">1-K20</f>
        <v>0.05</v>
      </c>
      <c r="L48" s="178" t="n">
        <f aca="false">1-L20</f>
        <v>0.037</v>
      </c>
      <c r="M48" s="172" t="n">
        <f aca="false">1-M20</f>
        <v>0.0321148628278565</v>
      </c>
      <c r="N48" s="172" t="n">
        <f aca="false">1-N20</f>
        <v>0.0742413255988828</v>
      </c>
      <c r="O48" s="172" t="n">
        <f aca="false">1-O20</f>
        <v>0.046060697417345</v>
      </c>
      <c r="P48" s="172" t="n">
        <f aca="false">1-P20</f>
        <v>0.0522352024922119</v>
      </c>
      <c r="Q48" s="172" t="n">
        <f aca="false">1-Q20</f>
        <v>0.0863418249422169</v>
      </c>
      <c r="R48" s="172" t="n">
        <f aca="false">1-R20</f>
        <v>0.0572014537902388</v>
      </c>
      <c r="S48" s="172" t="n">
        <f aca="false">1-S20</f>
        <v>0.0758592101296352</v>
      </c>
      <c r="T48" s="172" t="n">
        <f aca="false">1-T20</f>
        <v>0.0673851874183499</v>
      </c>
      <c r="U48" s="172" t="n">
        <f aca="false">1-U20</f>
        <v>0.0207658359293873</v>
      </c>
      <c r="V48" s="172" t="n">
        <f aca="false">1-V20</f>
        <v>0.0178323786554115</v>
      </c>
      <c r="W48" s="172" t="n">
        <f aca="false">1-W20</f>
        <v>0.0486954828660435</v>
      </c>
      <c r="X48" s="172" t="n">
        <f aca="false">1-X20</f>
        <v>0.0947254044819617</v>
      </c>
      <c r="Y48" s="172" t="n">
        <f aca="false">1-Y20</f>
        <v>0.124160888352929</v>
      </c>
      <c r="Z48" s="172" t="n">
        <f aca="false">1-Z20</f>
        <v>0.138011793502448</v>
      </c>
      <c r="AA48" s="172" t="n">
        <f aca="false">1-AA20</f>
        <v>0.0583911164707065</v>
      </c>
      <c r="AB48" s="172" t="n">
        <f aca="false">1-AB20</f>
        <v>0.0779452232606438</v>
      </c>
      <c r="AC48" s="172" t="n">
        <f aca="false">1-AC20</f>
        <v>0.0490830067329916</v>
      </c>
      <c r="AD48" s="172" t="n">
        <f aca="false">1-AD20</f>
        <v>0.0705555555555556</v>
      </c>
      <c r="AE48" s="172" t="n">
        <f aca="false">1-AE20</f>
        <v>0.117675359260376</v>
      </c>
      <c r="AF48" s="172" t="n">
        <f aca="false">1-AF20</f>
        <v>0.101251130539644</v>
      </c>
      <c r="AG48" s="172" t="n">
        <f aca="false">1-AG20</f>
        <v>0.123200934579439</v>
      </c>
      <c r="AH48" s="172" t="n">
        <f aca="false">1-AH20</f>
        <v>0.120195206511908</v>
      </c>
      <c r="AI48" s="172" t="n">
        <f aca="false">1-AI20</f>
        <v>0.0784241952232606</v>
      </c>
      <c r="AJ48" s="172" t="n">
        <f aca="false">1-AJ20</f>
        <v>0.056254396543061</v>
      </c>
      <c r="AK48" s="172" t="n">
        <f aca="false">1-AK20</f>
        <v>0.0795384885941112</v>
      </c>
      <c r="AL48" s="172" t="n">
        <f aca="false">1-AL20</f>
        <v>0.0512933911882509</v>
      </c>
      <c r="AM48" s="172" t="n">
        <f aca="false">1-AM20</f>
        <v>0.0663580428851371</v>
      </c>
      <c r="AN48" s="172"/>
      <c r="AO48" s="172"/>
      <c r="AP48" s="172"/>
      <c r="AQ48" s="172"/>
      <c r="AR48" s="172"/>
      <c r="AS48" s="172"/>
      <c r="AT48" s="172"/>
      <c r="AU48" s="172"/>
      <c r="AV48" s="172"/>
      <c r="AW48" s="172" t="n">
        <f aca="false">AVERAGE(M48:X48)</f>
        <v>0.0561215722124617</v>
      </c>
      <c r="AX48" s="172" t="n">
        <f aca="false">AVERAGE(Y48:AJ48)</f>
        <v>0.0929290672110803</v>
      </c>
      <c r="AY48" s="173" t="n">
        <f aca="false">AVERAGE(AK48:AV48)</f>
        <v>0.0657299742224998</v>
      </c>
      <c r="AZ48" s="205" t="n">
        <f aca="false">1-AZ20</f>
        <v>0.0508056286146946</v>
      </c>
      <c r="BA48" s="205" t="n">
        <f aca="false">1-BA20</f>
        <v>0.0652594937415558</v>
      </c>
      <c r="BB48" s="205" t="n">
        <f aca="false">1-BB20</f>
        <v>0.0546700778257908</v>
      </c>
      <c r="BC48" s="205" t="n">
        <f aca="false">1-BC20</f>
        <v>0.0537510886678057</v>
      </c>
      <c r="BD48" s="205" t="n">
        <f aca="false">1-BD20</f>
        <v>0.106854599442028</v>
      </c>
      <c r="BE48" s="205" t="n">
        <f aca="false">1-BE20</f>
        <v>0.0658612618497303</v>
      </c>
      <c r="BF48" s="172" t="n">
        <f aca="false">AVERAGE(AE48:AG48)</f>
        <v>0.114042474793153</v>
      </c>
      <c r="BG48" s="172" t="n">
        <f aca="false">AVERAGE(AH48:AJ48)</f>
        <v>0.08495793275941</v>
      </c>
      <c r="BH48" s="172" t="n">
        <f aca="false">AVERAGE(AK48:AM48)</f>
        <v>0.0657299742224998</v>
      </c>
      <c r="BI48" s="164"/>
      <c r="BJ48" s="152"/>
      <c r="BK48" s="152"/>
      <c r="BL48" s="152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</row>
    <row r="49" customFormat="false" ht="15" hidden="false" customHeight="false" outlineLevel="0" collapsed="false">
      <c r="B49" s="184"/>
      <c r="C49" s="207"/>
      <c r="D49" s="207"/>
      <c r="E49" s="207"/>
      <c r="F49" s="207"/>
      <c r="G49" s="207"/>
      <c r="H49" s="208"/>
      <c r="I49" s="208"/>
      <c r="J49" s="208"/>
      <c r="K49" s="208"/>
      <c r="L49" s="208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  <c r="AA49" s="209"/>
      <c r="AB49" s="209"/>
      <c r="AC49" s="209"/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10"/>
      <c r="AX49" s="210"/>
      <c r="AY49" s="210"/>
      <c r="AZ49" s="211"/>
      <c r="BA49" s="211"/>
      <c r="BB49" s="211"/>
      <c r="BC49" s="211"/>
      <c r="BD49" s="211"/>
      <c r="BE49" s="211"/>
      <c r="BF49" s="5"/>
      <c r="BG49" s="201"/>
      <c r="BH49" s="5"/>
      <c r="BI49" s="152"/>
      <c r="BJ49" s="152"/>
      <c r="BK49" s="152"/>
      <c r="BL49" s="152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</row>
    <row r="50" customFormat="false" ht="15" hidden="false" customHeight="false" outlineLevel="0" collapsed="false">
      <c r="B50" s="184" t="s">
        <v>154</v>
      </c>
      <c r="C50" s="207"/>
      <c r="D50" s="207"/>
      <c r="E50" s="207"/>
      <c r="F50" s="207"/>
      <c r="G50" s="207"/>
      <c r="H50" s="206"/>
      <c r="I50" s="206"/>
      <c r="J50" s="206"/>
      <c r="K50" s="206"/>
      <c r="L50" s="206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  <c r="AA50" s="209"/>
      <c r="AB50" s="209"/>
      <c r="AC50" s="209"/>
      <c r="AD50" s="209"/>
      <c r="AE50" s="209"/>
      <c r="AF50" s="209"/>
      <c r="AG50" s="209"/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10"/>
      <c r="AX50" s="210"/>
      <c r="AY50" s="210"/>
      <c r="AZ50" s="211"/>
      <c r="BA50" s="211"/>
      <c r="BB50" s="211"/>
      <c r="BC50" s="211"/>
      <c r="BD50" s="211"/>
      <c r="BE50" s="211"/>
      <c r="BF50" s="5"/>
      <c r="BG50" s="201"/>
      <c r="BH50" s="5"/>
      <c r="BI50" s="152"/>
      <c r="BJ50" s="152"/>
      <c r="BK50" s="152"/>
      <c r="BL50" s="152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</row>
    <row r="51" customFormat="false" ht="15" hidden="false" customHeight="false" outlineLevel="0" collapsed="false">
      <c r="B51" s="169" t="s">
        <v>155</v>
      </c>
      <c r="C51" s="169"/>
      <c r="D51" s="169"/>
      <c r="E51" s="169"/>
      <c r="F51" s="169"/>
      <c r="G51" s="169"/>
      <c r="H51" s="178"/>
      <c r="I51" s="178"/>
      <c r="J51" s="178"/>
      <c r="K51" s="178"/>
      <c r="L51" s="178"/>
      <c r="M51" s="172" t="n">
        <v>0.032</v>
      </c>
      <c r="N51" s="172" t="n">
        <v>0.039</v>
      </c>
      <c r="O51" s="172" t="n">
        <f aca="false">(9204+7538)/(205920+232128)</f>
        <v>0.038219555847761</v>
      </c>
      <c r="P51" s="172" t="n">
        <f aca="false">((25903)/(224640+237600))-0.004</f>
        <v>0.052037988923503</v>
      </c>
      <c r="Q51" s="172" t="n">
        <f aca="false">(9204+7538)/(205920+232128)</f>
        <v>0.038219555847761</v>
      </c>
      <c r="R51" s="172" t="n">
        <f aca="false">(14263+14869)/(107*144*30)</f>
        <v>0.0630235375562478</v>
      </c>
      <c r="S51" s="172" t="n">
        <f aca="false">(14603+14712)/(107*144*31)</f>
        <v>0.0613736475396108</v>
      </c>
      <c r="T51" s="172" t="n">
        <f aca="false">(32582)/(107*144*31)</f>
        <v>0.0682134123873648</v>
      </c>
      <c r="U51" s="172" t="n">
        <f aca="false">(10106)/(107*144*30)</f>
        <v>0.0218631014191762</v>
      </c>
      <c r="V51" s="172" t="n">
        <f aca="false">(11746)/(107*144*31)</f>
        <v>0.0245913308545205</v>
      </c>
      <c r="W51" s="172" t="n">
        <f aca="false">(26120)/(107*144*30)</f>
        <v>0.0565074420214607</v>
      </c>
      <c r="X51" s="172" t="n">
        <f aca="false">(20467+24835)/(107*24*6*31)</f>
        <v>0.0948439017854152</v>
      </c>
      <c r="Y51" s="172" t="n">
        <f aca="false">(61155)/(107*24*6*31)</f>
        <v>0.128033614712089</v>
      </c>
      <c r="Z51" s="172" t="n">
        <f aca="false">(33883)/(107*24*6*28)</f>
        <v>0.0785375871532414</v>
      </c>
      <c r="AA51" s="198" t="n">
        <f aca="false">(13785+8234)/(107*24*6*31)</f>
        <v>0.0460988007905403</v>
      </c>
      <c r="AB51" s="198" t="n">
        <f aca="false">((41490)/(107*24*6*30)-0.01)</f>
        <v>0.0797585669781932</v>
      </c>
      <c r="AC51" s="198" t="n">
        <f aca="false">((25201)/(107*24*6*31)-0.01)</f>
        <v>0.0427606103239205</v>
      </c>
      <c r="AD51" s="198" t="n">
        <f aca="false">((32697)/(107*24*6*30)-0.01)</f>
        <v>0.0607359813084112</v>
      </c>
      <c r="AE51" s="198" t="n">
        <f aca="false">((56079)/(107*24*6*31)-0.01)</f>
        <v>0.107406542056075</v>
      </c>
      <c r="AF51" s="198" t="n">
        <f aca="false">((43366)/(107*24*6*31))</f>
        <v>0.090790707801561</v>
      </c>
      <c r="AG51" s="198" t="n">
        <f aca="false">((53342)/(107*24*6*30))</f>
        <v>0.115398926964348</v>
      </c>
      <c r="AH51" s="198" t="n">
        <f aca="false">((53664)/(6*SurveyHrsIn!Z272))</f>
        <v>0.112350517535926</v>
      </c>
      <c r="AI51" s="198" t="n">
        <f aca="false">((36700)/(6*SurveyHrsIn!AA272))</f>
        <v>0.0793959847698166</v>
      </c>
      <c r="AJ51" s="198" t="n">
        <f aca="false">((27440)/(6*SurveyHrsIn!AB272))</f>
        <v>0.0574481626637189</v>
      </c>
      <c r="AK51" s="198" t="n">
        <f aca="false">((38642)/(6*SurveyHrsIn!AC272))</f>
        <v>0.0809005795062473</v>
      </c>
      <c r="AL51" s="198" t="n">
        <f aca="false">((19899)/(6*SurveyHrsIn!AD272))</f>
        <v>0.0461239986648865</v>
      </c>
      <c r="AM51" s="198" t="n">
        <f aca="false">((37589)/(6*SurveyHrsIn!AE272))</f>
        <v>0.0786960271999464</v>
      </c>
      <c r="AN51" s="198"/>
      <c r="AO51" s="198"/>
      <c r="AP51" s="198"/>
      <c r="AQ51" s="198"/>
      <c r="AR51" s="198"/>
      <c r="AS51" s="198"/>
      <c r="AT51" s="198"/>
      <c r="AU51" s="198"/>
      <c r="AV51" s="198"/>
      <c r="AW51" s="172" t="n">
        <f aca="false">AVERAGE(M51:X51)</f>
        <v>0.0491577895152351</v>
      </c>
      <c r="AX51" s="172" t="n">
        <f aca="false">AVERAGE(Y51:AJ51)</f>
        <v>0.0832263335881534</v>
      </c>
      <c r="AY51" s="173" t="n">
        <f aca="false">AVERAGE(AK51:AV51)</f>
        <v>0.0685735351236934</v>
      </c>
      <c r="AZ51" s="174" t="n">
        <f aca="false">AVERAGE(M51:O51)</f>
        <v>0.0364065186159203</v>
      </c>
      <c r="BA51" s="174" t="n">
        <f aca="false">AVERAGE(P51:R51)</f>
        <v>0.0510936941091706</v>
      </c>
      <c r="BB51" s="174" t="n">
        <f aca="false">AVERAGE(S51:U51)</f>
        <v>0.0504833871153839</v>
      </c>
      <c r="BC51" s="174" t="n">
        <f aca="false">AVERAGE(V51:X51)</f>
        <v>0.0586475582204655</v>
      </c>
      <c r="BD51" s="174" t="n">
        <f aca="false">AVERAGE(Y51:AA51)</f>
        <v>0.0842233342186236</v>
      </c>
      <c r="BE51" s="174" t="n">
        <f aca="false">AVERAGE(Z51:AB51)</f>
        <v>0.0681316516406583</v>
      </c>
      <c r="BF51" s="172" t="n">
        <f aca="false">AVERAGE(AE51:AG51)</f>
        <v>0.104532058940661</v>
      </c>
      <c r="BG51" s="172" t="n">
        <f aca="false">AVERAGE(AH51:AJ51)</f>
        <v>0.0830648883231538</v>
      </c>
      <c r="BH51" s="172" t="n">
        <f aca="false">AVERAGE(AK51:AM51)</f>
        <v>0.0685735351236934</v>
      </c>
      <c r="BI51" s="152"/>
      <c r="BJ51" s="152"/>
      <c r="BK51" s="152"/>
      <c r="BL51" s="152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</row>
    <row r="52" customFormat="false" ht="15" hidden="false" customHeight="false" outlineLevel="0" collapsed="false">
      <c r="B52" s="169" t="s">
        <v>156</v>
      </c>
      <c r="C52" s="169"/>
      <c r="D52" s="169"/>
      <c r="E52" s="169"/>
      <c r="F52" s="169"/>
      <c r="G52" s="169"/>
      <c r="H52" s="178"/>
      <c r="I52" s="178"/>
      <c r="J52" s="178"/>
      <c r="K52" s="178"/>
      <c r="L52" s="178"/>
      <c r="M52" s="172" t="n">
        <v>0.004</v>
      </c>
      <c r="N52" s="172" t="n">
        <v>0.08</v>
      </c>
      <c r="O52" s="172" t="n">
        <f aca="false">((205920-205591)+(232128-231785))/(205920+232128)</f>
        <v>0.00153407845715538</v>
      </c>
      <c r="P52" s="172" t="n">
        <f aca="false">((224640-223925)+(237600-236551))/(224640+237600)</f>
        <v>0.00381619937694704</v>
      </c>
      <c r="Q52" s="172" t="n">
        <f aca="false">((205920-205591)+(232128-231785))/(205920+232128)</f>
        <v>0.00153407845715538</v>
      </c>
      <c r="R52" s="172" t="n">
        <f aca="false">1-(459706/462240)</f>
        <v>0.00548200069228111</v>
      </c>
      <c r="S52" s="172" t="n">
        <f aca="false">1-(466689/477648)</f>
        <v>0.0229436740026128</v>
      </c>
      <c r="T52" s="172" t="n">
        <f aca="false">1-(460644/477648)</f>
        <v>0.0355994372424882</v>
      </c>
      <c r="U52" s="193" t="n">
        <f aca="false">1-(476912/477648)</f>
        <v>0.00154088366328342</v>
      </c>
      <c r="V52" s="193" t="n">
        <f aca="false">1-(459319/462240)</f>
        <v>0.00631922810661123</v>
      </c>
      <c r="W52" s="193" t="n">
        <f aca="false">1-(460563/462240)</f>
        <v>0.00362798546209764</v>
      </c>
      <c r="X52" s="193" t="n">
        <f aca="false">1-X35</f>
        <v>0.0125887682979935</v>
      </c>
      <c r="Y52" s="193" t="n">
        <f aca="false">1-Y35</f>
        <v>0.0073903795263458</v>
      </c>
      <c r="Z52" s="193" t="n">
        <f aca="false">1-Z35</f>
        <v>0.0188607958759828</v>
      </c>
      <c r="AA52" s="193" t="n">
        <f aca="false">1-AA35</f>
        <v>0.222460891702676</v>
      </c>
      <c r="AB52" s="193" t="n">
        <f aca="false">1-AB35</f>
        <v>0.00912945655936315</v>
      </c>
      <c r="AC52" s="193" t="n">
        <f aca="false">1-AC35</f>
        <v>0.0137967708438013</v>
      </c>
      <c r="AD52" s="193" t="n">
        <f aca="false">1-AD35</f>
        <v>0.0152042229145033</v>
      </c>
      <c r="AE52" s="193" t="n">
        <f aca="false">1-AE35</f>
        <v>0.0124882758851707</v>
      </c>
      <c r="AF52" s="193" t="n">
        <f aca="false">1-AF35</f>
        <v>0.0790121595819515</v>
      </c>
      <c r="AG52" s="172" t="n">
        <f aca="false">1-AG35</f>
        <v>0.0220015576323988</v>
      </c>
      <c r="AH52" s="172" t="n">
        <f aca="false">1-AH35</f>
        <v>0.020739121696312</v>
      </c>
      <c r="AI52" s="172" t="n">
        <f aca="false">1-AI35</f>
        <v>0.00565939771547253</v>
      </c>
      <c r="AJ52" s="172" t="n">
        <f aca="false">1-AJ35</f>
        <v>0.00350676648913006</v>
      </c>
      <c r="AK52" s="172" t="n">
        <f aca="false">1-AK35</f>
        <v>0.00683767125582013</v>
      </c>
      <c r="AL52" s="172" t="n">
        <f aca="false">1-AL35</f>
        <v>0.0159564604658062</v>
      </c>
      <c r="AM52" s="172" t="n">
        <f aca="false">1-AM35</f>
        <v>0.0162860516531002</v>
      </c>
      <c r="AN52" s="172"/>
      <c r="AO52" s="172"/>
      <c r="AP52" s="172"/>
      <c r="AQ52" s="172"/>
      <c r="AR52" s="172"/>
      <c r="AS52" s="172"/>
      <c r="AT52" s="172"/>
      <c r="AU52" s="172"/>
      <c r="AV52" s="172"/>
      <c r="AW52" s="172" t="n">
        <f aca="false">AVERAGE(M52:X52)</f>
        <v>0.0149155278132188</v>
      </c>
      <c r="AX52" s="172" t="n">
        <f aca="false">AVERAGE(Y52:AJ52)</f>
        <v>0.0358541497019257</v>
      </c>
      <c r="AY52" s="173" t="n">
        <f aca="false">AVERAGE(AK52:AV52)</f>
        <v>0.0130267277915755</v>
      </c>
      <c r="AZ52" s="174" t="n">
        <f aca="false">AVERAGE(M52:O52)</f>
        <v>0.0285113594857185</v>
      </c>
      <c r="BA52" s="174" t="n">
        <f aca="false">AVERAGE(P52:R52)</f>
        <v>0.00361075950879451</v>
      </c>
      <c r="BB52" s="174" t="n">
        <f aca="false">AVERAGE(S52:U52)</f>
        <v>0.0200279983027948</v>
      </c>
      <c r="BC52" s="174" t="n">
        <f aca="false">AVERAGE(V52:X52)</f>
        <v>0.00751199395556745</v>
      </c>
      <c r="BD52" s="174" t="n">
        <f aca="false">AVERAGE(Y52:AA52)</f>
        <v>0.082904022368335</v>
      </c>
      <c r="BE52" s="174" t="n">
        <f aca="false">AVERAGE(Z52:AB52)</f>
        <v>0.0834837147126741</v>
      </c>
      <c r="BF52" s="172" t="n">
        <f aca="false">AVERAGE(AE52:AG52)</f>
        <v>0.0378339976998403</v>
      </c>
      <c r="BG52" s="172" t="n">
        <f aca="false">AVERAGE(AH52:AJ52)</f>
        <v>0.00996842863363819</v>
      </c>
      <c r="BH52" s="172" t="n">
        <f aca="false">AVERAGE(AK52:AM52)</f>
        <v>0.0130267277915755</v>
      </c>
      <c r="BI52" s="152"/>
      <c r="BJ52" s="152"/>
      <c r="BK52" s="152"/>
      <c r="BL52" s="152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</row>
    <row r="53" customFormat="false" ht="15" hidden="false" customHeight="false" outlineLevel="0" collapsed="false">
      <c r="B53" s="169" t="s">
        <v>157</v>
      </c>
      <c r="C53" s="169"/>
      <c r="D53" s="178" t="e">
        <f aca="false">#REF!-D48</f>
        <v>#REF!</v>
      </c>
      <c r="E53" s="178" t="e">
        <f aca="false">#REF!-E48</f>
        <v>#REF!</v>
      </c>
      <c r="F53" s="178" t="e">
        <f aca="false">#REF!-F48</f>
        <v>#REF!</v>
      </c>
      <c r="G53" s="178" t="e">
        <f aca="false">#REF!-G48</f>
        <v>#REF!</v>
      </c>
      <c r="H53" s="178" t="e">
        <f aca="false">#REF!-H48</f>
        <v>#REF!</v>
      </c>
      <c r="I53" s="178" t="e">
        <f aca="false">#REF!-I48</f>
        <v>#REF!</v>
      </c>
      <c r="J53" s="178" t="e">
        <f aca="false">#REF!-J48</f>
        <v>#REF!</v>
      </c>
      <c r="K53" s="178" t="e">
        <f aca="false">#REF!-K48</f>
        <v>#REF!</v>
      </c>
      <c r="L53" s="178" t="e">
        <f aca="false">#REF!-L48</f>
        <v>#REF!</v>
      </c>
      <c r="M53" s="172" t="n">
        <f aca="false">M48-M51</f>
        <v>0.000114862827856471</v>
      </c>
      <c r="N53" s="172" t="n">
        <f aca="false">N48-N51</f>
        <v>0.0352413255988827</v>
      </c>
      <c r="O53" s="172" t="n">
        <f aca="false">O48-O51</f>
        <v>0.007841141569584</v>
      </c>
      <c r="P53" s="172" t="n">
        <f aca="false">P48-P51</f>
        <v>0.00019721356870897</v>
      </c>
      <c r="Q53" s="172" t="n">
        <f aca="false">Q48-Q51</f>
        <v>0.0481222690944559</v>
      </c>
      <c r="R53" s="172" t="n">
        <f aca="false">R48-R51</f>
        <v>-0.00582208376600905</v>
      </c>
      <c r="S53" s="172" t="n">
        <f aca="false">S48-S51</f>
        <v>0.0144855625900244</v>
      </c>
      <c r="T53" s="172" t="n">
        <f aca="false">T48-T51</f>
        <v>-0.000828224969014885</v>
      </c>
      <c r="U53" s="172" t="n">
        <f aca="false">U48-U51</f>
        <v>-0.00109726548978889</v>
      </c>
      <c r="V53" s="172" t="n">
        <f aca="false">V48-V51</f>
        <v>-0.00675895219910894</v>
      </c>
      <c r="W53" s="172" t="n">
        <f aca="false">W48-W51</f>
        <v>-0.00781195915541719</v>
      </c>
      <c r="X53" s="172" t="n">
        <f aca="false">X48-X51</f>
        <v>-0.000118497303453549</v>
      </c>
      <c r="Y53" s="172" t="n">
        <f aca="false">Y48-Y51</f>
        <v>-0.00387272635915997</v>
      </c>
      <c r="Z53" s="172" t="n">
        <f aca="false">Z48-Z51</f>
        <v>0.0594742063492064</v>
      </c>
      <c r="AA53" s="172" t="n">
        <f aca="false">AA48-AA51</f>
        <v>0.0122923156801662</v>
      </c>
      <c r="AB53" s="172" t="n">
        <f aca="false">AB48-AB51</f>
        <v>-0.00181334371754936</v>
      </c>
      <c r="AC53" s="172" t="n">
        <f aca="false">AC48-AC51</f>
        <v>0.00632239640907106</v>
      </c>
      <c r="AD53" s="172" t="n">
        <f aca="false">AD48-AD51</f>
        <v>0.00981957424714438</v>
      </c>
      <c r="AE53" s="172" t="n">
        <f aca="false">AE48-AE51</f>
        <v>0.0102688172043011</v>
      </c>
      <c r="AF53" s="172" t="n">
        <f aca="false">AF48-AF51</f>
        <v>0.0104604227380832</v>
      </c>
      <c r="AG53" s="172" t="n">
        <f aca="false">AG48-AG51</f>
        <v>0.00780200761509173</v>
      </c>
      <c r="AH53" s="172" t="n">
        <f aca="false">AH48-AH51</f>
        <v>0.00784468897598226</v>
      </c>
      <c r="AI53" s="172" t="n">
        <f aca="false">AI48-AI51</f>
        <v>-0.00097178954655594</v>
      </c>
      <c r="AJ53" s="172" t="n">
        <f aca="false">AJ48-AJ51</f>
        <v>-0.00119376612065792</v>
      </c>
      <c r="AK53" s="172" t="n">
        <f aca="false">AK48-AK51</f>
        <v>-0.00136209091213611</v>
      </c>
      <c r="AL53" s="172" t="n">
        <f aca="false">AL48-AL51</f>
        <v>0.00516939252336442</v>
      </c>
      <c r="AM53" s="172" t="n">
        <f aca="false">AM48-AM51</f>
        <v>-0.0123379843148093</v>
      </c>
      <c r="AN53" s="172"/>
      <c r="AO53" s="172"/>
      <c r="AP53" s="172"/>
      <c r="AQ53" s="172"/>
      <c r="AR53" s="172"/>
      <c r="AS53" s="172"/>
      <c r="AT53" s="172"/>
      <c r="AU53" s="172"/>
      <c r="AV53" s="172"/>
      <c r="AW53" s="172" t="n">
        <f aca="false">AVERAGE(M53:X53)</f>
        <v>0.00696378269722666</v>
      </c>
      <c r="AX53" s="172" t="n">
        <f aca="false">AVERAGE(Y53:AJ53)</f>
        <v>0.00970273362292692</v>
      </c>
      <c r="AY53" s="173" t="n">
        <f aca="false">AVERAGE(AK53:AV53)</f>
        <v>-0.00284356090119365</v>
      </c>
      <c r="AZ53" s="174" t="n">
        <f aca="false">AVERAGE(M53:O53)</f>
        <v>0.0143991099987744</v>
      </c>
      <c r="BA53" s="174" t="n">
        <f aca="false">AVERAGE(P53:R53)</f>
        <v>0.0141657996323853</v>
      </c>
      <c r="BB53" s="174" t="n">
        <f aca="false">AVERAGE(S53:U53)</f>
        <v>0.00418669071040687</v>
      </c>
      <c r="BC53" s="174" t="n">
        <f aca="false">AVERAGE(V53:X53)</f>
        <v>-0.00489646955265989</v>
      </c>
      <c r="BD53" s="174" t="n">
        <f aca="false">AVERAGE(Y53:AA53)</f>
        <v>0.0226312652234042</v>
      </c>
      <c r="BE53" s="174" t="n">
        <f aca="false">AVERAGE(Z53:AB53)</f>
        <v>0.0233177261039411</v>
      </c>
      <c r="BF53" s="172" t="n">
        <f aca="false">AVERAGE(AE53:AG53)</f>
        <v>0.00951041585249201</v>
      </c>
      <c r="BG53" s="172" t="n">
        <f aca="false">AVERAGE(AH53:AJ53)</f>
        <v>0.00189304443625613</v>
      </c>
      <c r="BH53" s="172" t="n">
        <f aca="false">AVERAGE(AK53:AM53)</f>
        <v>-0.00284356090119365</v>
      </c>
      <c r="BI53" s="152"/>
      <c r="BJ53" s="152"/>
      <c r="BK53" s="152"/>
      <c r="BL53" s="152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</row>
    <row r="54" customFormat="false" ht="15" hidden="false" customHeight="false" outlineLevel="0" collapsed="false">
      <c r="B54" s="184"/>
      <c r="C54" s="207"/>
      <c r="D54" s="207"/>
      <c r="E54" s="207"/>
      <c r="F54" s="207"/>
      <c r="G54" s="207"/>
      <c r="H54" s="206"/>
      <c r="I54" s="206"/>
      <c r="J54" s="206"/>
      <c r="K54" s="206"/>
      <c r="L54" s="206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  <c r="AA54" s="209"/>
      <c r="AB54" s="209"/>
      <c r="AC54" s="209"/>
      <c r="AD54" s="209"/>
      <c r="AE54" s="209"/>
      <c r="AF54" s="209"/>
      <c r="AG54" s="209"/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10"/>
      <c r="AX54" s="210"/>
      <c r="AY54" s="210"/>
      <c r="AZ54" s="211"/>
      <c r="BA54" s="211"/>
      <c r="BB54" s="211"/>
      <c r="BC54" s="211"/>
      <c r="BD54" s="211"/>
      <c r="BE54" s="211"/>
      <c r="BF54" s="5"/>
      <c r="BG54" s="201"/>
      <c r="BH54" s="5"/>
      <c r="BI54" s="152"/>
      <c r="BJ54" s="152"/>
      <c r="BK54" s="152"/>
      <c r="BL54" s="152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</row>
    <row r="55" customFormat="false" ht="15" hidden="false" customHeight="false" outlineLevel="0" collapsed="false">
      <c r="B55" s="184" t="s">
        <v>158</v>
      </c>
      <c r="C55" s="207"/>
      <c r="D55" s="207"/>
      <c r="E55" s="207"/>
      <c r="F55" s="207"/>
      <c r="G55" s="207"/>
      <c r="H55" s="206"/>
      <c r="I55" s="206"/>
      <c r="J55" s="206"/>
      <c r="K55" s="206"/>
      <c r="L55" s="206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09"/>
      <c r="AE55" s="209"/>
      <c r="AF55" s="209"/>
      <c r="AG55" s="209"/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10"/>
      <c r="AX55" s="210"/>
      <c r="AY55" s="210"/>
      <c r="AZ55" s="211"/>
      <c r="BA55" s="211"/>
      <c r="BB55" s="211"/>
      <c r="BC55" s="211"/>
      <c r="BD55" s="211"/>
      <c r="BE55" s="211"/>
      <c r="BF55" s="5"/>
      <c r="BG55" s="201"/>
      <c r="BH55" s="5"/>
      <c r="BI55" s="152"/>
      <c r="BJ55" s="152"/>
      <c r="BK55" s="152"/>
      <c r="BL55" s="152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</row>
    <row r="56" customFormat="false" ht="15" hidden="false" customHeight="false" outlineLevel="0" collapsed="false">
      <c r="B56" s="169" t="s">
        <v>159</v>
      </c>
      <c r="C56" s="169" t="s">
        <v>160</v>
      </c>
      <c r="D56" s="178" t="n">
        <f aca="false">1-D33</f>
        <v>0.052</v>
      </c>
      <c r="E56" s="178" t="n">
        <f aca="false">1-E33</f>
        <v>0.02</v>
      </c>
      <c r="F56" s="178" t="n">
        <f aca="false">1-F33</f>
        <v>0.038</v>
      </c>
      <c r="G56" s="178" t="n">
        <f aca="false">1-G33</f>
        <v>0.038</v>
      </c>
      <c r="H56" s="178" t="n">
        <f aca="false">1-H33</f>
        <v>0</v>
      </c>
      <c r="I56" s="178" t="n">
        <f aca="false">1-I33</f>
        <v>0</v>
      </c>
      <c r="J56" s="178" t="n">
        <f aca="false">1-J33</f>
        <v>0</v>
      </c>
      <c r="K56" s="178" t="n">
        <f aca="false">1-K33</f>
        <v>0</v>
      </c>
      <c r="L56" s="178" t="n">
        <f aca="false">1-L33</f>
        <v>0.001</v>
      </c>
      <c r="M56" s="172" t="n">
        <f aca="false">1-M33</f>
        <v>0</v>
      </c>
      <c r="N56" s="172" t="n">
        <f aca="false">1-N33</f>
        <v>0.005</v>
      </c>
      <c r="O56" s="172" t="n">
        <f aca="false">1-O33</f>
        <v>0</v>
      </c>
      <c r="P56" s="172" t="n">
        <f aca="false">1-P33</f>
        <v>0</v>
      </c>
      <c r="Q56" s="172" t="n">
        <f aca="false">1-Q33</f>
        <v>0</v>
      </c>
      <c r="R56" s="172" t="n">
        <f aca="false">1-R33</f>
        <v>0</v>
      </c>
      <c r="S56" s="172" t="n">
        <f aca="false">1-S33</f>
        <v>0</v>
      </c>
      <c r="T56" s="172" t="n">
        <f aca="false">1-T33</f>
        <v>0</v>
      </c>
      <c r="U56" s="172" t="n">
        <f aca="false">1-U33</f>
        <v>4.000000000004E-005</v>
      </c>
      <c r="V56" s="172" t="n">
        <f aca="false">1-V33</f>
        <v>0</v>
      </c>
      <c r="W56" s="172" t="n">
        <f aca="false">1-W33</f>
        <v>0</v>
      </c>
      <c r="X56" s="172" t="n">
        <f aca="false">1-X33</f>
        <v>0</v>
      </c>
      <c r="Y56" s="172" t="n">
        <f aca="false">1-Y33</f>
        <v>0.00940860215053763</v>
      </c>
      <c r="Z56" s="172" t="n">
        <f aca="false">1-Z33</f>
        <v>9.97023809523601E-005</v>
      </c>
      <c r="AA56" s="172" t="n">
        <f aca="false">1-AA33</f>
        <v>0</v>
      </c>
      <c r="AB56" s="172" t="n">
        <f aca="false">1-AB33</f>
        <v>0.00196391484942882</v>
      </c>
      <c r="AC56" s="172" t="n">
        <f aca="false">1-AC33</f>
        <v>0</v>
      </c>
      <c r="AD56" s="172" t="n">
        <f aca="false">1-AD33</f>
        <v>9.25882658359134E-005</v>
      </c>
      <c r="AE56" s="172" t="n">
        <f aca="false">1-AE33</f>
        <v>0.0999020198974977</v>
      </c>
      <c r="AF56" s="172" t="n">
        <f aca="false">1-AF33</f>
        <v>0.000709727665561211</v>
      </c>
      <c r="AG56" s="172" t="n">
        <f aca="false">1-AG33</f>
        <v>0.00415368639667701</v>
      </c>
      <c r="AH56" s="172" t="n">
        <f aca="false">1-AH33</f>
        <v>0.000115591397849446</v>
      </c>
      <c r="AI56" s="172" t="n">
        <f aca="false">1-AI33</f>
        <v>0</v>
      </c>
      <c r="AJ56" s="172" t="n">
        <f aca="false">1-AJ33</f>
        <v>0.000167562724014303</v>
      </c>
      <c r="AK56" s="172" t="n">
        <f aca="false">1-AK33</f>
        <v>0</v>
      </c>
      <c r="AL56" s="172" t="n">
        <f aca="false">1-AL33</f>
        <v>0</v>
      </c>
      <c r="AM56" s="172" t="n">
        <f aca="false">1-AM33</f>
        <v>0.00751045430107522</v>
      </c>
      <c r="AN56" s="172"/>
      <c r="AO56" s="172"/>
      <c r="AP56" s="172"/>
      <c r="AQ56" s="172"/>
      <c r="AR56" s="172"/>
      <c r="AS56" s="172"/>
      <c r="AT56" s="172"/>
      <c r="AU56" s="172"/>
      <c r="AV56" s="172"/>
      <c r="AW56" s="172" t="n">
        <f aca="false">AVERAGE(M56:X56)</f>
        <v>0.000420000000000004</v>
      </c>
      <c r="AX56" s="172" t="n">
        <f aca="false">AVERAGE(Y56:AJ56)</f>
        <v>0.00971778297736287</v>
      </c>
      <c r="AY56" s="173" t="n">
        <f aca="false">AVERAGE(AK56:AV56)</f>
        <v>0.00250348476702507</v>
      </c>
      <c r="AZ56" s="205" t="n">
        <f aca="false">1-AZ33</f>
        <v>0.00166666666666659</v>
      </c>
      <c r="BA56" s="205" t="n">
        <f aca="false">1-BA33</f>
        <v>0</v>
      </c>
      <c r="BB56" s="205" t="n">
        <f aca="false">1-BB33</f>
        <v>1.33333333334207E-005</v>
      </c>
      <c r="BC56" s="205" t="n">
        <f aca="false">1-BC33</f>
        <v>0</v>
      </c>
      <c r="BD56" s="205" t="n">
        <f aca="false">1-BD33</f>
        <v>0.00316943484383003</v>
      </c>
      <c r="BE56" s="205" t="n">
        <f aca="false">1-BE33</f>
        <v>0.000685501038421577</v>
      </c>
      <c r="BF56" s="172" t="n">
        <f aca="false">AVERAGE(AE56:AG56)</f>
        <v>0.034921811319912</v>
      </c>
      <c r="BG56" s="172" t="n">
        <f aca="false">AVERAGE(AH56:AJ56)</f>
        <v>9.43847072879163E-005</v>
      </c>
      <c r="BH56" s="172" t="n">
        <f aca="false">AVERAGE(AI56:AK56)</f>
        <v>5.5854241338101E-005</v>
      </c>
      <c r="BI56" s="152"/>
      <c r="BJ56" s="152"/>
      <c r="BK56" s="152"/>
      <c r="BL56" s="152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</row>
    <row r="57" customFormat="false" ht="15" hidden="false" customHeight="false" outlineLevel="0" collapsed="false">
      <c r="B57" s="169" t="s">
        <v>161</v>
      </c>
      <c r="C57" s="169" t="s">
        <v>162</v>
      </c>
      <c r="D57" s="178" t="n">
        <f aca="false">D33-(D20/D22)</f>
        <v>0.000173913043478247</v>
      </c>
      <c r="E57" s="178" t="n">
        <f aca="false">E33-(E20/E22)</f>
        <v>-0.000412371134020595</v>
      </c>
      <c r="F57" s="178" t="n">
        <f aca="false">F33-(F20/F22)</f>
        <v>0.000381742738589153</v>
      </c>
      <c r="G57" s="178" t="n">
        <f aca="false">G33-(G20/G22)</f>
        <v>0.000662486938348916</v>
      </c>
      <c r="H57" s="178" t="n">
        <f aca="false">H33-(H20/H22)</f>
        <v>0.0252631578947368</v>
      </c>
      <c r="I57" s="178" t="n">
        <f aca="false">I33-(I20/I22)</f>
        <v>0.0315126050420167</v>
      </c>
      <c r="J57" s="178" t="n">
        <f aca="false">J33-(J20/J22)</f>
        <v>0.0198123044838373</v>
      </c>
      <c r="K57" s="178" t="n">
        <f aca="false">K33-(K20/K22)</f>
        <v>0.0124740124740125</v>
      </c>
      <c r="L57" s="178" t="n">
        <f aca="false">L33-(L20/L22)</f>
        <v>0.0041652892561983</v>
      </c>
      <c r="M57" s="172" t="n">
        <f aca="false">M33-(M20/M22)</f>
        <v>0.00330281445810932</v>
      </c>
      <c r="N57" s="172" t="n">
        <f aca="false">N33-(N20/N22)</f>
        <v>0.020713776219081</v>
      </c>
      <c r="O57" s="172" t="n">
        <f aca="false">O33-(O20/O22)</f>
        <v>0.00777730875388349</v>
      </c>
      <c r="P57" s="172" t="n">
        <f aca="false">P33-(P20/P22)</f>
        <v>0.00723775046569286</v>
      </c>
      <c r="Q57" s="172" t="n">
        <f aca="false">Q33-(Q20/Q22)</f>
        <v>0.00610803284386918</v>
      </c>
      <c r="R57" s="172" t="n">
        <f aca="false">R33-(R20/R22)</f>
        <v>0.00440996905875324</v>
      </c>
      <c r="S57" s="172" t="n">
        <f aca="false">S33-(S20/S22)</f>
        <v>0.0281713259802296</v>
      </c>
      <c r="T57" s="172" t="n">
        <f aca="false">T33-(T20/T22)</f>
        <v>0.00676013316188129</v>
      </c>
      <c r="U57" s="172" t="n">
        <f aca="false">U33-(U20/U22)</f>
        <v>0.00308427651318344</v>
      </c>
      <c r="V57" s="172" t="n">
        <f aca="false">V33-(V20/V22)</f>
        <v>0.01149988155207</v>
      </c>
      <c r="W57" s="172" t="n">
        <f aca="false">W33-(W20/W22)</f>
        <v>0.00909981913258495</v>
      </c>
      <c r="X57" s="172" t="n">
        <f aca="false">X33-(X20/X22)</f>
        <v>0.00529943941330713</v>
      </c>
      <c r="Y57" s="172" t="n">
        <f aca="false">Y33-(Y20/Y22)</f>
        <v>-0.00337798273407897</v>
      </c>
      <c r="Z57" s="172" t="n">
        <f aca="false">Z33-(Z20/Z22)</f>
        <v>0.0197151807952455</v>
      </c>
      <c r="AA57" s="172" t="n">
        <f aca="false">AA33-(AA20/AA22)</f>
        <v>0.00413450061246856</v>
      </c>
      <c r="AB57" s="172" t="n">
        <f aca="false">AB33-(AB20/AB22)</f>
        <v>0.00489832941105961</v>
      </c>
      <c r="AC57" s="172" t="n">
        <f aca="false">AC33-(AC20/AC22)</f>
        <v>0.00926496065611171</v>
      </c>
      <c r="AD57" s="172" t="n">
        <f aca="false">AD33-(AD20/AD22)</f>
        <v>0.00598251941788097</v>
      </c>
      <c r="AE57" s="172" t="n">
        <f aca="false">AE33-(AE20/AE22)</f>
        <v>-0.0909859949065337</v>
      </c>
      <c r="AF57" s="172" t="n">
        <f aca="false">AF33-(AF20/AF22)</f>
        <v>0.0076370497355176</v>
      </c>
      <c r="AG57" s="172" t="n">
        <f aca="false">AG33-(AG20/AG22)</f>
        <v>0.00788425354484035</v>
      </c>
      <c r="AH57" s="172" t="n">
        <f aca="false">AH33-(AH20/AH22)</f>
        <v>0.0150180170342684</v>
      </c>
      <c r="AI57" s="173" t="n">
        <f aca="false">AI33-(AI20/AI22)</f>
        <v>0.00580997283456886</v>
      </c>
      <c r="AJ57" s="173" t="n">
        <f aca="false">AJ33-(AJ20/AJ22)</f>
        <v>0.00289534914218914</v>
      </c>
      <c r="AK57" s="173" t="n">
        <f aca="false">AK33-(AK20/AK22)</f>
        <v>0.0030120137257722</v>
      </c>
      <c r="AL57" s="173" t="n">
        <f aca="false">AL33-(AL20/AL22)</f>
        <v>0.0146409179910622</v>
      </c>
      <c r="AM57" s="173" t="n">
        <f aca="false">AM33-(AM20/AM22)</f>
        <v>0.0140451649668735</v>
      </c>
      <c r="AN57" s="173"/>
      <c r="AO57" s="173"/>
      <c r="AP57" s="173"/>
      <c r="AQ57" s="173"/>
      <c r="AR57" s="173"/>
      <c r="AS57" s="173"/>
      <c r="AT57" s="173"/>
      <c r="AU57" s="173"/>
      <c r="AV57" s="173"/>
      <c r="AW57" s="172" t="n">
        <f aca="false">AVERAGE(M57:X57)</f>
        <v>0.0094553772960538</v>
      </c>
      <c r="AX57" s="172" t="n">
        <f aca="false">AVERAGE(Y57:AJ57)</f>
        <v>-0.000926987038038498</v>
      </c>
      <c r="AY57" s="173" t="n">
        <f aca="false">AVERAGE(AK57:AV57)</f>
        <v>0.0105660322279026</v>
      </c>
      <c r="AZ57" s="194" t="n">
        <f aca="false">AZ33-(AZ20/AZ22)</f>
        <v>0.0105155165155819</v>
      </c>
      <c r="BA57" s="205" t="n">
        <f aca="false">BA33-(BA20/BA22)</f>
        <v>0.00592032444636959</v>
      </c>
      <c r="BB57" s="205" t="n">
        <f aca="false">BB33-(BB20/BB22)</f>
        <v>0.0125921638634858</v>
      </c>
      <c r="BC57" s="205" t="n">
        <f aca="false">BC33-(BC20/BC22)</f>
        <v>0.00872477384294579</v>
      </c>
      <c r="BD57" s="205" t="n">
        <f aca="false">BD33-(BD20/BD22)</f>
        <v>0.00667823250940891</v>
      </c>
      <c r="BE57" s="205" t="n">
        <f aca="false">BE33-(BE20/BE22)</f>
        <v>0.00673284599253732</v>
      </c>
      <c r="BF57" s="172" t="n">
        <f aca="false">AVERAGE(AE57:AG57)</f>
        <v>-0.0251548972087253</v>
      </c>
      <c r="BG57" s="172" t="n">
        <f aca="false">AVERAGE(AH57:AJ57)</f>
        <v>0.00790777967034214</v>
      </c>
      <c r="BH57" s="172" t="n">
        <f aca="false">AVERAGE(AI57:AK57)</f>
        <v>0.00390577856751007</v>
      </c>
      <c r="BI57" s="152"/>
      <c r="BJ57" s="152"/>
      <c r="BK57" s="152"/>
      <c r="BL57" s="152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</row>
    <row r="58" customFormat="false" ht="15" hidden="false" customHeight="false" outlineLevel="0" collapsed="false">
      <c r="B58" s="169" t="s">
        <v>163</v>
      </c>
      <c r="C58" s="169" t="s">
        <v>164</v>
      </c>
      <c r="D58" s="178" t="n">
        <f aca="false">SUM(D56:D57)</f>
        <v>0.0521739130434783</v>
      </c>
      <c r="E58" s="178" t="n">
        <f aca="false">SUM(E56:E57)</f>
        <v>0.0195876288659794</v>
      </c>
      <c r="F58" s="178" t="n">
        <f aca="false">SUM(F56:F57)</f>
        <v>0.0383817427385892</v>
      </c>
      <c r="G58" s="178" t="n">
        <f aca="false">SUM(G56:G57)</f>
        <v>0.038662486938349</v>
      </c>
      <c r="H58" s="178" t="n">
        <f aca="false">SUM(H56:H57)</f>
        <v>0.0252631578947368</v>
      </c>
      <c r="I58" s="178" t="n">
        <f aca="false">SUM(I56:I57)</f>
        <v>0.0315126050420167</v>
      </c>
      <c r="J58" s="178" t="n">
        <f aca="false">SUM(J56:J57)</f>
        <v>0.0198123044838373</v>
      </c>
      <c r="K58" s="178" t="n">
        <f aca="false">SUM(K56:K57)</f>
        <v>0.0124740124740125</v>
      </c>
      <c r="L58" s="178" t="n">
        <f aca="false">SUM(L56:L57)</f>
        <v>0.0051652892561983</v>
      </c>
      <c r="M58" s="172" t="n">
        <f aca="false">SUM(M56:M57)</f>
        <v>0.00330281445810932</v>
      </c>
      <c r="N58" s="172" t="n">
        <f aca="false">SUM(N56:N57)</f>
        <v>0.025713776219081</v>
      </c>
      <c r="O58" s="172" t="n">
        <f aca="false">SUM(O56:O57)</f>
        <v>0.00777730875388349</v>
      </c>
      <c r="P58" s="172" t="n">
        <f aca="false">SUM(P56:P57)</f>
        <v>0.00723775046569286</v>
      </c>
      <c r="Q58" s="172" t="n">
        <f aca="false">SUM(Q56:Q57)</f>
        <v>0.00610803284386918</v>
      </c>
      <c r="R58" s="172" t="n">
        <f aca="false">SUM(R56:R57)</f>
        <v>0.00440996905875324</v>
      </c>
      <c r="S58" s="172" t="n">
        <f aca="false">SUM(S56:S57)</f>
        <v>0.0281713259802296</v>
      </c>
      <c r="T58" s="172" t="n">
        <f aca="false">SUM(T56:T57)</f>
        <v>0.00676013316188129</v>
      </c>
      <c r="U58" s="172" t="n">
        <f aca="false">SUM(U56:U57)</f>
        <v>0.00312427651318348</v>
      </c>
      <c r="V58" s="172" t="n">
        <f aca="false">SUM(V56:V57)</f>
        <v>0.01149988155207</v>
      </c>
      <c r="W58" s="172" t="n">
        <f aca="false">SUM(W56:W57)</f>
        <v>0.00909981913258495</v>
      </c>
      <c r="X58" s="172" t="n">
        <f aca="false">SUM(X56:X57)</f>
        <v>0.00529943941330713</v>
      </c>
      <c r="Y58" s="172" t="n">
        <f aca="false">SUM(Y56:Y57)</f>
        <v>0.00603061941645866</v>
      </c>
      <c r="Z58" s="172" t="n">
        <f aca="false">SUM(Z56:Z57)</f>
        <v>0.0198148831761978</v>
      </c>
      <c r="AA58" s="172" t="n">
        <f aca="false">SUM(AA56:AA57)</f>
        <v>0.00413450061246856</v>
      </c>
      <c r="AB58" s="172" t="n">
        <f aca="false">SUM(AB56:AB57)</f>
        <v>0.00686224426048843</v>
      </c>
      <c r="AC58" s="172" t="n">
        <f aca="false">SUM(AC56:AC57)</f>
        <v>0.00926496065611171</v>
      </c>
      <c r="AD58" s="172" t="n">
        <f aca="false">SUM(AD56:AD57)</f>
        <v>0.00607510768371689</v>
      </c>
      <c r="AE58" s="172" t="n">
        <f aca="false">SUM(AE56:AE57)</f>
        <v>0.008916024990964</v>
      </c>
      <c r="AF58" s="172" t="n">
        <f aca="false">SUM(AF56:AF57)</f>
        <v>0.00834677740107881</v>
      </c>
      <c r="AG58" s="172" t="n">
        <f aca="false">SUM(AG56:AG57)</f>
        <v>0.0120379399415174</v>
      </c>
      <c r="AH58" s="172" t="n">
        <f aca="false">SUM(AH56:AH57)</f>
        <v>0.0151336084321179</v>
      </c>
      <c r="AI58" s="172" t="n">
        <f aca="false">SUM(AI56:AI57)</f>
        <v>0.00580997283456886</v>
      </c>
      <c r="AJ58" s="172" t="n">
        <f aca="false">SUM(AJ56:AJ57)</f>
        <v>0.00306291186620344</v>
      </c>
      <c r="AK58" s="172" t="n">
        <f aca="false">SUM(AK56:AK57)</f>
        <v>0.0030120137257722</v>
      </c>
      <c r="AL58" s="172" t="n">
        <f aca="false">SUM(AL56:AL57)</f>
        <v>0.0146409179910622</v>
      </c>
      <c r="AM58" s="172" t="n">
        <f aca="false">SUM(AM56:AM57)</f>
        <v>0.0215556192679487</v>
      </c>
      <c r="AN58" s="172"/>
      <c r="AO58" s="172"/>
      <c r="AP58" s="172"/>
      <c r="AQ58" s="172"/>
      <c r="AR58" s="172"/>
      <c r="AS58" s="172"/>
      <c r="AT58" s="172"/>
      <c r="AU58" s="172"/>
      <c r="AV58" s="172"/>
      <c r="AW58" s="172" t="n">
        <f aca="false">AVERAGE(M58:X58)</f>
        <v>0.0098753772960538</v>
      </c>
      <c r="AX58" s="172" t="n">
        <f aca="false">AVERAGE(Y58:AJ58)</f>
        <v>0.00879079593932437</v>
      </c>
      <c r="AY58" s="173" t="n">
        <f aca="false">AVERAGE(AK58:AV58)</f>
        <v>0.0130695169949277</v>
      </c>
      <c r="AZ58" s="194" t="n">
        <f aca="false">SUM(AZ56:AZ57)</f>
        <v>0.0121821831822485</v>
      </c>
      <c r="BA58" s="205" t="n">
        <f aca="false">SUM(BA56:BA57)</f>
        <v>0.00592032444636959</v>
      </c>
      <c r="BB58" s="205" t="n">
        <f aca="false">SUM(BB56:BB57)</f>
        <v>0.0126054971968192</v>
      </c>
      <c r="BC58" s="205" t="n">
        <f aca="false">SUM(BC56:BC57)</f>
        <v>0.00872477384294579</v>
      </c>
      <c r="BD58" s="205" t="n">
        <f aca="false">SUM(BD56:BD57)</f>
        <v>0.00984766735323894</v>
      </c>
      <c r="BE58" s="205" t="n">
        <f aca="false">SUM(BE56:BE57)</f>
        <v>0.00741834703095889</v>
      </c>
      <c r="BF58" s="172" t="n">
        <f aca="false">AVERAGE(AE58:AG58)</f>
        <v>0.00976691411118672</v>
      </c>
      <c r="BG58" s="172" t="n">
        <f aca="false">AVERAGE(AH58:AJ58)</f>
        <v>0.00800216437763005</v>
      </c>
      <c r="BH58" s="172" t="n">
        <f aca="false">AVERAGE(AI58:AK58)</f>
        <v>0.00396163280884817</v>
      </c>
      <c r="BI58" s="152"/>
      <c r="BJ58" s="152"/>
      <c r="BK58" s="152"/>
      <c r="BL58" s="152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</row>
    <row r="59" customFormat="false" ht="12.75" hidden="false" customHeight="false" outlineLevel="0" collapsed="false"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152"/>
      <c r="BJ59" s="152"/>
      <c r="BK59" s="152"/>
      <c r="BL59" s="152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</row>
    <row r="60" customFormat="false" ht="12.75" hidden="false" customHeight="false" outlineLevel="0" collapsed="false">
      <c r="A60" s="212"/>
      <c r="B60" s="213"/>
      <c r="C60" s="214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6"/>
      <c r="AO60" s="216"/>
      <c r="AP60" s="216"/>
      <c r="AQ60" s="216"/>
      <c r="AR60" s="216"/>
      <c r="AS60" s="216"/>
      <c r="AT60" s="216"/>
      <c r="AU60" s="216"/>
      <c r="AV60" s="216"/>
      <c r="AW60" s="109"/>
      <c r="AX60" s="109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217"/>
      <c r="BJ60" s="217"/>
      <c r="BK60" s="217"/>
      <c r="BL60" s="217"/>
    </row>
    <row r="61" customFormat="false" ht="12.75" hidden="false" customHeight="false" outlineLevel="0" collapsed="false">
      <c r="A61" s="212"/>
      <c r="B61" s="218" t="s">
        <v>165</v>
      </c>
      <c r="C61" s="219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6"/>
      <c r="AO61" s="216"/>
      <c r="AP61" s="216"/>
      <c r="AQ61" s="216"/>
      <c r="AR61" s="216"/>
      <c r="AS61" s="216"/>
      <c r="AT61" s="216"/>
      <c r="AU61" s="216"/>
      <c r="AV61" s="216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  <c r="BK61" s="217"/>
      <c r="BL61" s="217"/>
    </row>
    <row r="62" customFormat="false" ht="12.75" hidden="false" customHeight="false" outlineLevel="0" collapsed="false">
      <c r="A62" s="212"/>
      <c r="B62" s="220" t="s">
        <v>166</v>
      </c>
      <c r="C62" s="219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6"/>
      <c r="AO62" s="216"/>
      <c r="AP62" s="216"/>
      <c r="AQ62" s="216"/>
      <c r="AR62" s="216"/>
      <c r="AS62" s="216"/>
      <c r="AT62" s="216"/>
      <c r="AU62" s="216"/>
      <c r="AV62" s="216"/>
      <c r="AW62" s="109"/>
      <c r="AX62" s="109"/>
      <c r="AY62" s="109"/>
      <c r="AZ62" s="109"/>
      <c r="BA62" s="109"/>
      <c r="BB62" s="109"/>
      <c r="BC62" s="109"/>
      <c r="BD62" s="109"/>
      <c r="BE62" s="109"/>
      <c r="BF62" s="109"/>
      <c r="BG62" s="109"/>
      <c r="BH62" s="109"/>
      <c r="BI62" s="109"/>
      <c r="BJ62" s="109"/>
      <c r="BK62" s="217"/>
      <c r="BL62" s="217"/>
    </row>
    <row r="63" customFormat="false" ht="12.75" hidden="false" customHeight="false" outlineLevel="0" collapsed="false">
      <c r="A63" s="212"/>
      <c r="B63" s="212" t="s">
        <v>167</v>
      </c>
      <c r="C63" s="219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6"/>
      <c r="AO63" s="216"/>
      <c r="AP63" s="216"/>
      <c r="AQ63" s="216"/>
      <c r="AR63" s="216"/>
      <c r="AS63" s="216"/>
      <c r="AT63" s="216"/>
      <c r="AU63" s="216"/>
      <c r="AV63" s="216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/>
      <c r="BH63" s="109"/>
      <c r="BI63" s="109"/>
      <c r="BJ63" s="109"/>
      <c r="BK63" s="217"/>
      <c r="BL63" s="217"/>
    </row>
    <row r="64" customFormat="false" ht="12.75" hidden="false" customHeight="false" outlineLevel="0" collapsed="false">
      <c r="A64" s="212"/>
      <c r="B64" s="212" t="s">
        <v>168</v>
      </c>
      <c r="C64" s="219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6"/>
      <c r="AO64" s="216"/>
      <c r="AP64" s="216"/>
      <c r="AQ64" s="216"/>
      <c r="AR64" s="216"/>
      <c r="AS64" s="216"/>
      <c r="AT64" s="216"/>
      <c r="AU64" s="216"/>
      <c r="AV64" s="216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09"/>
      <c r="BH64" s="109"/>
      <c r="BI64" s="109"/>
      <c r="BJ64" s="109"/>
      <c r="BK64" s="217"/>
      <c r="BL64" s="217"/>
    </row>
    <row r="65" customFormat="false" ht="12.75" hidden="false" customHeight="false" outlineLevel="0" collapsed="false">
      <c r="A65" s="212"/>
      <c r="B65" s="221" t="s">
        <v>169</v>
      </c>
      <c r="C65" s="219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Y65" s="215"/>
      <c r="Z65" s="215"/>
      <c r="AA65" s="215"/>
      <c r="AB65" s="215"/>
      <c r="AC65" s="215"/>
      <c r="AD65" s="215"/>
      <c r="AE65" s="215"/>
      <c r="AF65" s="215"/>
      <c r="AG65" s="215"/>
      <c r="AH65" s="215"/>
      <c r="AI65" s="215"/>
      <c r="AJ65" s="215"/>
      <c r="AK65" s="215"/>
      <c r="AL65" s="215"/>
      <c r="AM65" s="215"/>
      <c r="AN65" s="222"/>
      <c r="AO65" s="222"/>
      <c r="AP65" s="222"/>
      <c r="AQ65" s="222"/>
      <c r="AR65" s="222"/>
      <c r="AS65" s="222"/>
      <c r="AT65" s="222"/>
      <c r="AU65" s="222"/>
      <c r="AV65" s="222"/>
      <c r="AW65" s="109"/>
      <c r="AX65" s="109"/>
      <c r="AY65" s="109"/>
      <c r="AZ65" s="109"/>
      <c r="BA65" s="109"/>
      <c r="BB65" s="109"/>
      <c r="BC65" s="109"/>
      <c r="BD65" s="109"/>
      <c r="BE65" s="109"/>
      <c r="BF65" s="109"/>
      <c r="BG65" s="109"/>
      <c r="BH65" s="109"/>
      <c r="BI65" s="109"/>
      <c r="BJ65" s="109"/>
      <c r="BK65" s="217"/>
      <c r="BL65" s="217"/>
    </row>
    <row r="66" customFormat="false" ht="12.75" hidden="false" customHeight="false" outlineLevel="0" collapsed="false">
      <c r="A66" s="212"/>
      <c r="B66" s="219"/>
      <c r="C66" s="219"/>
      <c r="D66" s="215"/>
      <c r="E66" s="215"/>
      <c r="F66" s="215"/>
      <c r="G66" s="215"/>
      <c r="H66" s="215"/>
      <c r="I66" s="215"/>
      <c r="J66" s="215"/>
      <c r="K66" s="215"/>
      <c r="L66" s="215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215"/>
      <c r="X66" s="215"/>
      <c r="Y66" s="215"/>
      <c r="Z66" s="215"/>
      <c r="AA66" s="215"/>
      <c r="AB66" s="215"/>
      <c r="AC66" s="215"/>
      <c r="AD66" s="215"/>
      <c r="AE66" s="215"/>
      <c r="AF66" s="215"/>
      <c r="AG66" s="215"/>
      <c r="AH66" s="215"/>
      <c r="AI66" s="215"/>
      <c r="AJ66" s="215"/>
      <c r="AK66" s="215"/>
      <c r="AL66" s="215"/>
      <c r="AM66" s="215"/>
      <c r="AN66" s="222"/>
      <c r="AO66" s="222"/>
      <c r="AP66" s="222"/>
      <c r="AQ66" s="222"/>
      <c r="AR66" s="222"/>
      <c r="AS66" s="222"/>
      <c r="AT66" s="222"/>
      <c r="AU66" s="222"/>
      <c r="AV66" s="222"/>
      <c r="AW66" s="109"/>
      <c r="AX66" s="109"/>
      <c r="AY66" s="109"/>
      <c r="AZ66" s="109"/>
      <c r="BA66" s="109"/>
      <c r="BB66" s="109"/>
      <c r="BC66" s="109"/>
      <c r="BD66" s="109"/>
      <c r="BE66" s="109"/>
      <c r="BF66" s="109"/>
      <c r="BG66" s="109"/>
      <c r="BH66" s="109"/>
      <c r="BI66" s="109"/>
      <c r="BJ66" s="109"/>
      <c r="BK66" s="217"/>
      <c r="BL66" s="217"/>
    </row>
    <row r="67" customFormat="false" ht="12.75" hidden="false" customHeight="false" outlineLevel="0" collapsed="false">
      <c r="A67" s="212"/>
      <c r="B67" s="219"/>
      <c r="C67" s="219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22"/>
      <c r="AO67" s="222"/>
      <c r="AP67" s="222"/>
      <c r="AQ67" s="222"/>
      <c r="AR67" s="222"/>
      <c r="AS67" s="222"/>
      <c r="AT67" s="222"/>
      <c r="AU67" s="222"/>
      <c r="AV67" s="222"/>
      <c r="AW67" s="109"/>
      <c r="AX67" s="109"/>
      <c r="AY67" s="109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09"/>
      <c r="BK67" s="217"/>
      <c r="BL67" s="217"/>
    </row>
    <row r="68" customFormat="false" ht="12.75" hidden="false" customHeight="false" outlineLevel="0" collapsed="false">
      <c r="A68" s="212"/>
      <c r="B68" s="219"/>
      <c r="C68" s="219"/>
      <c r="D68" s="215"/>
      <c r="E68" s="215"/>
      <c r="F68" s="215"/>
      <c r="G68" s="215"/>
      <c r="H68" s="215"/>
      <c r="I68" s="215"/>
      <c r="J68" s="215"/>
      <c r="K68" s="215"/>
      <c r="L68" s="215"/>
      <c r="M68" s="215"/>
      <c r="N68" s="215"/>
      <c r="O68" s="215"/>
      <c r="P68" s="215"/>
      <c r="Q68" s="215"/>
      <c r="R68" s="215"/>
      <c r="S68" s="215"/>
      <c r="T68" s="215"/>
      <c r="U68" s="215"/>
      <c r="V68" s="215"/>
      <c r="W68" s="215"/>
      <c r="X68" s="215"/>
      <c r="Y68" s="215"/>
      <c r="Z68" s="215"/>
      <c r="AA68" s="215"/>
      <c r="AB68" s="215"/>
      <c r="AC68" s="215"/>
      <c r="AD68" s="215"/>
      <c r="AE68" s="215"/>
      <c r="AF68" s="215"/>
      <c r="AG68" s="215"/>
      <c r="AH68" s="215"/>
      <c r="AI68" s="215"/>
      <c r="AJ68" s="215"/>
      <c r="AK68" s="215"/>
      <c r="AL68" s="215"/>
      <c r="AM68" s="215"/>
      <c r="AN68" s="222"/>
      <c r="AO68" s="222"/>
      <c r="AP68" s="222"/>
      <c r="AQ68" s="222"/>
      <c r="AR68" s="222"/>
      <c r="AS68" s="222"/>
      <c r="AT68" s="222"/>
      <c r="AU68" s="222"/>
      <c r="AV68" s="222"/>
      <c r="AW68" s="109"/>
      <c r="AX68" s="109"/>
      <c r="AY68" s="109"/>
      <c r="AZ68" s="109"/>
      <c r="BA68" s="109"/>
      <c r="BB68" s="109"/>
      <c r="BC68" s="109"/>
      <c r="BD68" s="109"/>
      <c r="BE68" s="109"/>
      <c r="BF68" s="109"/>
      <c r="BG68" s="109"/>
      <c r="BH68" s="109"/>
      <c r="BI68" s="109"/>
      <c r="BJ68" s="109"/>
      <c r="BK68" s="217"/>
      <c r="BL68" s="217"/>
    </row>
    <row r="69" customFormat="false" ht="12.75" hidden="false" customHeight="false" outlineLevel="0" collapsed="false">
      <c r="A69" s="212"/>
      <c r="B69" s="219"/>
      <c r="C69" s="219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Y69" s="215"/>
      <c r="Z69" s="215"/>
      <c r="AA69" s="215"/>
      <c r="AB69" s="215"/>
      <c r="AC69" s="215"/>
      <c r="AD69" s="215"/>
      <c r="AE69" s="215"/>
      <c r="AF69" s="215"/>
      <c r="AG69" s="215"/>
      <c r="AH69" s="215"/>
      <c r="AI69" s="215"/>
      <c r="AJ69" s="215"/>
      <c r="AK69" s="215"/>
      <c r="AL69" s="215"/>
      <c r="AM69" s="215"/>
      <c r="AN69" s="222"/>
      <c r="AO69" s="222"/>
      <c r="AP69" s="222"/>
      <c r="AQ69" s="222"/>
      <c r="AR69" s="222"/>
      <c r="AS69" s="222"/>
      <c r="AT69" s="222"/>
      <c r="AU69" s="222"/>
      <c r="AV69" s="222"/>
      <c r="AW69" s="109"/>
      <c r="AX69" s="109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  <c r="BK69" s="217"/>
      <c r="BL69" s="217"/>
    </row>
    <row r="70" customFormat="false" ht="12.75" hidden="false" customHeight="false" outlineLevel="0" collapsed="false">
      <c r="A70" s="212"/>
      <c r="B70" s="219"/>
      <c r="C70" s="219"/>
      <c r="D70" s="215"/>
      <c r="E70" s="215"/>
      <c r="F70" s="215"/>
      <c r="G70" s="215"/>
      <c r="H70" s="215"/>
      <c r="I70" s="215"/>
      <c r="J70" s="215"/>
      <c r="K70" s="215"/>
      <c r="L70" s="215"/>
      <c r="M70" s="215"/>
      <c r="N70" s="215"/>
      <c r="O70" s="215"/>
      <c r="P70" s="215"/>
      <c r="Q70" s="215"/>
      <c r="R70" s="215"/>
      <c r="S70" s="215"/>
      <c r="T70" s="215"/>
      <c r="U70" s="215"/>
      <c r="V70" s="215"/>
      <c r="W70" s="215"/>
      <c r="X70" s="215"/>
      <c r="Y70" s="215"/>
      <c r="Z70" s="215"/>
      <c r="AA70" s="215"/>
      <c r="AB70" s="215"/>
      <c r="AC70" s="215"/>
      <c r="AD70" s="215"/>
      <c r="AE70" s="215"/>
      <c r="AF70" s="215"/>
      <c r="AG70" s="215"/>
      <c r="AH70" s="215"/>
      <c r="AI70" s="215"/>
      <c r="AJ70" s="215"/>
      <c r="AK70" s="215"/>
      <c r="AL70" s="215"/>
      <c r="AM70" s="215"/>
      <c r="AN70" s="222"/>
      <c r="AO70" s="222"/>
      <c r="AP70" s="222"/>
      <c r="AQ70" s="222"/>
      <c r="AR70" s="222"/>
      <c r="AS70" s="222"/>
      <c r="AT70" s="222"/>
      <c r="AU70" s="222"/>
      <c r="AV70" s="222"/>
      <c r="AW70" s="109"/>
      <c r="AX70" s="109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  <c r="BK70" s="109"/>
      <c r="BL70" s="109"/>
    </row>
    <row r="71" customFormat="false" ht="12.75" hidden="false" customHeight="false" outlineLevel="0" collapsed="false">
      <c r="A71" s="212"/>
      <c r="B71" s="219"/>
      <c r="C71" s="219"/>
      <c r="D71" s="215"/>
      <c r="E71" s="215"/>
      <c r="F71" s="215"/>
      <c r="G71" s="215"/>
      <c r="H71" s="215"/>
      <c r="I71" s="215"/>
      <c r="J71" s="215"/>
      <c r="K71" s="215"/>
      <c r="L71" s="215"/>
      <c r="M71" s="215"/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15"/>
      <c r="Y71" s="215"/>
      <c r="Z71" s="215"/>
      <c r="AA71" s="215"/>
      <c r="AB71" s="215"/>
      <c r="AC71" s="215"/>
      <c r="AD71" s="215"/>
      <c r="AE71" s="215"/>
      <c r="AF71" s="215"/>
      <c r="AG71" s="215"/>
      <c r="AH71" s="215"/>
      <c r="AI71" s="215"/>
      <c r="AJ71" s="215"/>
      <c r="AK71" s="215"/>
      <c r="AL71" s="215"/>
      <c r="AM71" s="215"/>
      <c r="AN71" s="222"/>
      <c r="AO71" s="222"/>
      <c r="AP71" s="222"/>
      <c r="AQ71" s="222"/>
      <c r="AR71" s="222"/>
      <c r="AS71" s="222"/>
      <c r="AT71" s="222"/>
      <c r="AU71" s="222"/>
      <c r="AV71" s="222"/>
      <c r="AW71" s="109"/>
      <c r="AX71" s="109"/>
      <c r="AY71" s="109"/>
      <c r="AZ71" s="109"/>
      <c r="BA71" s="109"/>
      <c r="BB71" s="109"/>
      <c r="BC71" s="109"/>
      <c r="BD71" s="109"/>
      <c r="BE71" s="109"/>
      <c r="BF71" s="109"/>
      <c r="BG71" s="109"/>
      <c r="BH71" s="109"/>
      <c r="BI71" s="109"/>
      <c r="BJ71" s="109"/>
      <c r="BK71" s="217"/>
      <c r="BL71" s="217"/>
    </row>
    <row r="72" customFormat="false" ht="12.75" hidden="false" customHeight="false" outlineLevel="0" collapsed="false">
      <c r="A72" s="212"/>
      <c r="B72" s="219"/>
      <c r="C72" s="219"/>
      <c r="D72" s="215"/>
      <c r="E72" s="215"/>
      <c r="F72" s="215"/>
      <c r="G72" s="215"/>
      <c r="H72" s="215"/>
      <c r="I72" s="215"/>
      <c r="J72" s="215"/>
      <c r="K72" s="215"/>
      <c r="L72" s="215"/>
      <c r="M72" s="215"/>
      <c r="N72" s="215"/>
      <c r="O72" s="215"/>
      <c r="P72" s="215"/>
      <c r="Q72" s="215"/>
      <c r="R72" s="215"/>
      <c r="S72" s="215"/>
      <c r="T72" s="215"/>
      <c r="U72" s="215"/>
      <c r="V72" s="215"/>
      <c r="W72" s="215"/>
      <c r="X72" s="215"/>
      <c r="Y72" s="215"/>
      <c r="Z72" s="215"/>
      <c r="AA72" s="215"/>
      <c r="AB72" s="215"/>
      <c r="AC72" s="215"/>
      <c r="AD72" s="215"/>
      <c r="AE72" s="215"/>
      <c r="AF72" s="215"/>
      <c r="AG72" s="215"/>
      <c r="AH72" s="215"/>
      <c r="AI72" s="215"/>
      <c r="AJ72" s="215"/>
      <c r="AK72" s="215"/>
      <c r="AL72" s="215"/>
      <c r="AM72" s="215"/>
      <c r="AN72" s="222"/>
      <c r="AO72" s="222"/>
      <c r="AP72" s="222"/>
      <c r="AQ72" s="222"/>
      <c r="AR72" s="222"/>
      <c r="AS72" s="222"/>
      <c r="AT72" s="222"/>
      <c r="AU72" s="222"/>
      <c r="AV72" s="222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  <c r="BK72" s="217"/>
      <c r="BL72" s="217"/>
    </row>
    <row r="73" customFormat="false" ht="12.75" hidden="false" customHeight="false" outlineLevel="0" collapsed="false">
      <c r="A73" s="212"/>
      <c r="B73" s="219"/>
      <c r="C73" s="219"/>
      <c r="D73" s="215"/>
      <c r="E73" s="215"/>
      <c r="F73" s="215"/>
      <c r="G73" s="215"/>
      <c r="H73" s="215"/>
      <c r="I73" s="215"/>
      <c r="J73" s="215"/>
      <c r="K73" s="215"/>
      <c r="L73" s="215"/>
      <c r="M73" s="215"/>
      <c r="N73" s="215"/>
      <c r="O73" s="215"/>
      <c r="P73" s="215"/>
      <c r="Q73" s="215"/>
      <c r="R73" s="215"/>
      <c r="S73" s="215"/>
      <c r="T73" s="215"/>
      <c r="U73" s="215"/>
      <c r="V73" s="215"/>
      <c r="W73" s="215"/>
      <c r="X73" s="215"/>
      <c r="Y73" s="215"/>
      <c r="Z73" s="215"/>
      <c r="AA73" s="215"/>
      <c r="AB73" s="215"/>
      <c r="AC73" s="215"/>
      <c r="AD73" s="215"/>
      <c r="AE73" s="215"/>
      <c r="AF73" s="215"/>
      <c r="AG73" s="215"/>
      <c r="AH73" s="215"/>
      <c r="AI73" s="215"/>
      <c r="AJ73" s="215"/>
      <c r="AK73" s="215"/>
      <c r="AL73" s="215"/>
      <c r="AM73" s="215"/>
      <c r="AN73" s="222"/>
      <c r="AO73" s="222"/>
      <c r="AP73" s="222"/>
      <c r="AQ73" s="222"/>
      <c r="AR73" s="222"/>
      <c r="AS73" s="222"/>
      <c r="AT73" s="222"/>
      <c r="AU73" s="222"/>
      <c r="AV73" s="222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217"/>
      <c r="BL73" s="217"/>
    </row>
    <row r="74" customFormat="false" ht="12.75" hidden="false" customHeight="false" outlineLevel="0" collapsed="false">
      <c r="A74" s="212"/>
      <c r="B74" s="219"/>
      <c r="C74" s="219"/>
      <c r="D74" s="215"/>
      <c r="E74" s="215"/>
      <c r="F74" s="215"/>
      <c r="G74" s="215"/>
      <c r="H74" s="215"/>
      <c r="I74" s="215"/>
      <c r="J74" s="215"/>
      <c r="K74" s="215"/>
      <c r="L74" s="215"/>
      <c r="M74" s="215"/>
      <c r="N74" s="215"/>
      <c r="O74" s="215"/>
      <c r="P74" s="215"/>
      <c r="Q74" s="215"/>
      <c r="R74" s="215"/>
      <c r="S74" s="215"/>
      <c r="T74" s="215"/>
      <c r="U74" s="215"/>
      <c r="V74" s="215"/>
      <c r="W74" s="215"/>
      <c r="X74" s="215"/>
      <c r="Y74" s="215"/>
      <c r="Z74" s="215"/>
      <c r="AA74" s="215"/>
      <c r="AB74" s="215"/>
      <c r="AC74" s="215"/>
      <c r="AD74" s="215"/>
      <c r="AE74" s="215"/>
      <c r="AF74" s="215"/>
      <c r="AG74" s="215"/>
      <c r="AH74" s="215"/>
      <c r="AI74" s="215"/>
      <c r="AJ74" s="215"/>
      <c r="AK74" s="215"/>
      <c r="AL74" s="215"/>
      <c r="AM74" s="215"/>
      <c r="AN74" s="222"/>
      <c r="AO74" s="222"/>
      <c r="AP74" s="222"/>
      <c r="AQ74" s="222"/>
      <c r="AR74" s="222"/>
      <c r="AS74" s="222"/>
      <c r="AT74" s="222"/>
      <c r="AU74" s="222"/>
      <c r="AV74" s="222"/>
      <c r="AW74" s="109"/>
      <c r="AX74" s="109"/>
      <c r="AY74" s="109"/>
      <c r="AZ74" s="109"/>
      <c r="BA74" s="109"/>
      <c r="BB74" s="109"/>
      <c r="BC74" s="109"/>
      <c r="BD74" s="109"/>
      <c r="BE74" s="109"/>
      <c r="BF74" s="109"/>
      <c r="BG74" s="109"/>
      <c r="BH74" s="109"/>
      <c r="BI74" s="109"/>
      <c r="BJ74" s="109"/>
      <c r="BK74" s="217"/>
      <c r="BL74" s="217"/>
    </row>
    <row r="75" customFormat="false" ht="12.75" hidden="false" customHeight="false" outlineLevel="0" collapsed="false">
      <c r="A75" s="109"/>
      <c r="B75" s="217"/>
      <c r="C75" s="217"/>
      <c r="D75" s="222"/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2"/>
      <c r="AQ75" s="222"/>
      <c r="AR75" s="222"/>
      <c r="AS75" s="222"/>
      <c r="AT75" s="222"/>
      <c r="AU75" s="222"/>
      <c r="AV75" s="222"/>
      <c r="AW75" s="109"/>
      <c r="AX75" s="109"/>
      <c r="AY75" s="109"/>
      <c r="AZ75" s="109"/>
      <c r="BA75" s="109"/>
      <c r="BB75" s="109"/>
      <c r="BC75" s="109"/>
      <c r="BD75" s="109"/>
      <c r="BE75" s="109"/>
      <c r="BF75" s="109"/>
      <c r="BG75" s="109"/>
      <c r="BH75" s="109"/>
      <c r="BI75" s="109"/>
      <c r="BJ75" s="109"/>
      <c r="BK75" s="217"/>
      <c r="BL75" s="217"/>
    </row>
    <row r="76" customFormat="false" ht="12.75" hidden="false" customHeight="false" outlineLevel="0" collapsed="false">
      <c r="A76" s="109"/>
      <c r="B76" s="217"/>
      <c r="C76" s="217"/>
      <c r="D76" s="222"/>
      <c r="E76" s="222"/>
      <c r="F76" s="222"/>
      <c r="G76" s="222"/>
      <c r="H76" s="222"/>
      <c r="I76" s="222"/>
      <c r="J76" s="222"/>
      <c r="K76" s="222"/>
      <c r="L76" s="222"/>
      <c r="M76" s="222"/>
      <c r="N76" s="222"/>
      <c r="O76" s="222"/>
      <c r="P76" s="222"/>
      <c r="Q76" s="222"/>
      <c r="R76" s="222"/>
      <c r="S76" s="222"/>
      <c r="T76" s="222"/>
      <c r="U76" s="222"/>
      <c r="V76" s="222"/>
      <c r="W76" s="222"/>
      <c r="X76" s="222"/>
      <c r="Y76" s="222"/>
      <c r="Z76" s="222"/>
      <c r="AA76" s="222"/>
      <c r="AB76" s="222"/>
      <c r="AC76" s="222"/>
      <c r="AD76" s="222"/>
      <c r="AE76" s="222"/>
      <c r="AF76" s="222"/>
      <c r="AG76" s="222"/>
      <c r="AH76" s="222"/>
      <c r="AI76" s="222"/>
      <c r="AJ76" s="222"/>
      <c r="AK76" s="222"/>
      <c r="AL76" s="222"/>
      <c r="AM76" s="222"/>
      <c r="AN76" s="222"/>
      <c r="AO76" s="222"/>
      <c r="AP76" s="222"/>
      <c r="AQ76" s="222"/>
      <c r="AR76" s="222"/>
      <c r="AS76" s="222"/>
      <c r="AT76" s="222"/>
      <c r="AU76" s="222"/>
      <c r="AV76" s="222"/>
      <c r="AW76" s="109"/>
      <c r="AX76" s="109"/>
      <c r="AY76" s="109"/>
      <c r="AZ76" s="109"/>
      <c r="BA76" s="109"/>
      <c r="BB76" s="109"/>
      <c r="BC76" s="109"/>
      <c r="BD76" s="109"/>
      <c r="BE76" s="109"/>
      <c r="BF76" s="109"/>
      <c r="BG76" s="109"/>
      <c r="BH76" s="109"/>
      <c r="BI76" s="109"/>
      <c r="BJ76" s="109"/>
      <c r="BK76" s="217"/>
      <c r="BL76" s="217"/>
    </row>
    <row r="77" customFormat="false" ht="12.75" hidden="false" customHeight="false" outlineLevel="0" collapsed="false">
      <c r="A77" s="109"/>
      <c r="B77" s="217"/>
      <c r="C77" s="217"/>
      <c r="D77" s="222"/>
      <c r="E77" s="222"/>
      <c r="F77" s="222"/>
      <c r="G77" s="222"/>
      <c r="H77" s="222"/>
      <c r="I77" s="222"/>
      <c r="J77" s="222"/>
      <c r="K77" s="222"/>
      <c r="L77" s="222"/>
      <c r="M77" s="222"/>
      <c r="N77" s="222"/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22"/>
      <c r="AB77" s="222"/>
      <c r="AC77" s="222"/>
      <c r="AD77" s="222"/>
      <c r="AE77" s="222"/>
      <c r="AF77" s="222"/>
      <c r="AG77" s="222"/>
      <c r="AH77" s="222"/>
      <c r="AI77" s="222"/>
      <c r="AJ77" s="222"/>
      <c r="AK77" s="222"/>
      <c r="AL77" s="222"/>
      <c r="AM77" s="222"/>
      <c r="AN77" s="222"/>
      <c r="AO77" s="222"/>
      <c r="AP77" s="222"/>
      <c r="AQ77" s="222"/>
      <c r="AR77" s="222"/>
      <c r="AS77" s="222"/>
      <c r="AT77" s="222"/>
      <c r="AU77" s="222"/>
      <c r="AV77" s="222"/>
      <c r="AW77" s="109"/>
      <c r="AX77" s="109"/>
      <c r="AY77" s="109"/>
      <c r="AZ77" s="109"/>
      <c r="BA77" s="109"/>
      <c r="BB77" s="109"/>
      <c r="BC77" s="109"/>
      <c r="BD77" s="109"/>
      <c r="BE77" s="109"/>
      <c r="BF77" s="109"/>
      <c r="BG77" s="109"/>
      <c r="BH77" s="109"/>
      <c r="BI77" s="109"/>
      <c r="BJ77" s="109"/>
      <c r="BK77" s="217"/>
      <c r="BL77" s="217"/>
    </row>
    <row r="78" customFormat="false" ht="12.75" hidden="false" customHeight="false" outlineLevel="0" collapsed="false">
      <c r="A78" s="109"/>
      <c r="B78" s="217"/>
      <c r="C78" s="217"/>
      <c r="D78" s="222"/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/>
      <c r="AA78" s="222"/>
      <c r="AB78" s="222"/>
      <c r="AC78" s="222"/>
      <c r="AD78" s="222"/>
      <c r="AE78" s="222"/>
      <c r="AF78" s="222"/>
      <c r="AG78" s="222"/>
      <c r="AH78" s="222"/>
      <c r="AI78" s="222"/>
      <c r="AJ78" s="222"/>
      <c r="AK78" s="222"/>
      <c r="AL78" s="222"/>
      <c r="AM78" s="222"/>
      <c r="AN78" s="222"/>
      <c r="AO78" s="222"/>
      <c r="AP78" s="222"/>
      <c r="AQ78" s="222"/>
      <c r="AR78" s="222"/>
      <c r="AS78" s="222"/>
      <c r="AT78" s="222"/>
      <c r="AU78" s="222"/>
      <c r="AV78" s="222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  <c r="BK78" s="217"/>
      <c r="BL78" s="217"/>
    </row>
    <row r="79" customFormat="false" ht="12.75" hidden="false" customHeight="false" outlineLevel="0" collapsed="false">
      <c r="A79" s="109"/>
      <c r="B79" s="217"/>
      <c r="C79" s="217"/>
      <c r="D79" s="222"/>
      <c r="E79" s="222"/>
      <c r="F79" s="222"/>
      <c r="G79" s="222"/>
      <c r="H79" s="222"/>
      <c r="I79" s="222"/>
      <c r="J79" s="222"/>
      <c r="K79" s="222"/>
      <c r="L79" s="222"/>
      <c r="M79" s="222"/>
      <c r="N79" s="222"/>
      <c r="O79" s="222"/>
      <c r="P79" s="222"/>
      <c r="Q79" s="222"/>
      <c r="R79" s="222"/>
      <c r="S79" s="222"/>
      <c r="T79" s="222"/>
      <c r="U79" s="222"/>
      <c r="V79" s="222"/>
      <c r="W79" s="222"/>
      <c r="X79" s="222"/>
      <c r="Y79" s="222"/>
      <c r="Z79" s="222"/>
      <c r="AA79" s="222"/>
      <c r="AB79" s="222"/>
      <c r="AC79" s="222"/>
      <c r="AD79" s="222"/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109"/>
      <c r="AX79" s="109"/>
      <c r="AY79" s="109"/>
      <c r="AZ79" s="109"/>
      <c r="BA79" s="109"/>
      <c r="BB79" s="109"/>
      <c r="BC79" s="109"/>
      <c r="BD79" s="109"/>
      <c r="BE79" s="109"/>
      <c r="BF79" s="109"/>
      <c r="BG79" s="109"/>
      <c r="BH79" s="109"/>
      <c r="BI79" s="109"/>
      <c r="BJ79" s="109"/>
      <c r="BK79" s="217"/>
      <c r="BL79" s="217"/>
    </row>
    <row r="80" customFormat="false" ht="12.75" hidden="false" customHeight="false" outlineLevel="0" collapsed="false">
      <c r="A80" s="109"/>
      <c r="B80" s="217"/>
      <c r="C80" s="217"/>
      <c r="D80" s="222"/>
      <c r="E80" s="222"/>
      <c r="F80" s="222"/>
      <c r="G80" s="222"/>
      <c r="H80" s="222"/>
      <c r="I80" s="222"/>
      <c r="J80" s="222"/>
      <c r="K80" s="222"/>
      <c r="L80" s="222"/>
      <c r="M80" s="222"/>
      <c r="N80" s="222"/>
      <c r="O80" s="222"/>
      <c r="P80" s="222"/>
      <c r="Q80" s="222"/>
      <c r="R80" s="222"/>
      <c r="S80" s="222"/>
      <c r="T80" s="222"/>
      <c r="U80" s="222"/>
      <c r="V80" s="222"/>
      <c r="W80" s="222"/>
      <c r="X80" s="222"/>
      <c r="Y80" s="222"/>
      <c r="Z80" s="222"/>
      <c r="AA80" s="222"/>
      <c r="AB80" s="222"/>
      <c r="AC80" s="222"/>
      <c r="AD80" s="222"/>
      <c r="AE80" s="222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  <c r="AV80" s="222"/>
      <c r="AW80" s="109"/>
      <c r="AX80" s="109"/>
      <c r="AY80" s="109"/>
      <c r="AZ80" s="109"/>
      <c r="BA80" s="109"/>
      <c r="BB80" s="109"/>
      <c r="BC80" s="109"/>
      <c r="BD80" s="109"/>
      <c r="BE80" s="109"/>
      <c r="BF80" s="109"/>
      <c r="BG80" s="109"/>
      <c r="BH80" s="109"/>
      <c r="BI80" s="109"/>
      <c r="BJ80" s="109"/>
      <c r="BK80" s="217"/>
      <c r="BL80" s="217"/>
    </row>
    <row r="81" customFormat="false" ht="12.75" hidden="false" customHeight="false" outlineLevel="0" collapsed="false">
      <c r="A81" s="109"/>
      <c r="B81" s="217"/>
      <c r="C81" s="217"/>
      <c r="D81" s="222"/>
      <c r="E81" s="222"/>
      <c r="F81" s="222"/>
      <c r="G81" s="222"/>
      <c r="H81" s="222"/>
      <c r="I81" s="222"/>
      <c r="J81" s="222"/>
      <c r="K81" s="222"/>
      <c r="L81" s="222"/>
      <c r="M81" s="222"/>
      <c r="N81" s="222"/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222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109"/>
      <c r="AX81" s="109"/>
      <c r="AY81" s="109"/>
      <c r="AZ81" s="109"/>
      <c r="BA81" s="109"/>
      <c r="BB81" s="109"/>
      <c r="BC81" s="109"/>
      <c r="BD81" s="109"/>
      <c r="BE81" s="109"/>
      <c r="BF81" s="109"/>
      <c r="BG81" s="109"/>
      <c r="BH81" s="109"/>
      <c r="BI81" s="109"/>
      <c r="BJ81" s="109"/>
      <c r="BK81" s="217"/>
      <c r="BL81" s="217"/>
    </row>
    <row r="82" customFormat="false" ht="12.75" hidden="false" customHeight="false" outlineLevel="0" collapsed="false">
      <c r="A82" s="109"/>
      <c r="B82" s="217"/>
      <c r="C82" s="217"/>
      <c r="D82" s="222"/>
      <c r="E82" s="222"/>
      <c r="F82" s="222"/>
      <c r="G82" s="222"/>
      <c r="H82" s="222"/>
      <c r="I82" s="222"/>
      <c r="J82" s="222"/>
      <c r="K82" s="222"/>
      <c r="L82" s="222"/>
      <c r="M82" s="222"/>
      <c r="N82" s="222"/>
      <c r="O82" s="222"/>
      <c r="P82" s="222"/>
      <c r="Q82" s="222"/>
      <c r="R82" s="222"/>
      <c r="S82" s="222"/>
      <c r="T82" s="222"/>
      <c r="U82" s="222"/>
      <c r="V82" s="222"/>
      <c r="W82" s="222"/>
      <c r="X82" s="222"/>
      <c r="Y82" s="222"/>
      <c r="Z82" s="222"/>
      <c r="AA82" s="222"/>
      <c r="AB82" s="222"/>
      <c r="AC82" s="222"/>
      <c r="AD82" s="222"/>
      <c r="AE82" s="222"/>
      <c r="AF82" s="222"/>
      <c r="AG82" s="222"/>
      <c r="AH82" s="222"/>
      <c r="AI82" s="222"/>
      <c r="AJ82" s="222"/>
      <c r="AK82" s="222"/>
      <c r="AL82" s="222"/>
      <c r="AM82" s="222"/>
      <c r="AN82" s="222"/>
      <c r="AO82" s="222"/>
      <c r="AP82" s="222"/>
      <c r="AQ82" s="222"/>
      <c r="AR82" s="222"/>
      <c r="AS82" s="222"/>
      <c r="AT82" s="222"/>
      <c r="AU82" s="222"/>
      <c r="AV82" s="222"/>
      <c r="AW82" s="109"/>
      <c r="AX82" s="109"/>
      <c r="AY82" s="109"/>
      <c r="AZ82" s="109"/>
      <c r="BA82" s="109"/>
      <c r="BB82" s="109"/>
      <c r="BC82" s="109"/>
      <c r="BD82" s="109"/>
      <c r="BE82" s="109"/>
      <c r="BF82" s="109"/>
      <c r="BG82" s="109"/>
      <c r="BH82" s="109"/>
      <c r="BI82" s="109"/>
      <c r="BJ82" s="109"/>
      <c r="BK82" s="217"/>
      <c r="BL82" s="217"/>
    </row>
    <row r="83" customFormat="false" ht="12.75" hidden="false" customHeight="false" outlineLevel="0" collapsed="false">
      <c r="A83" s="109"/>
      <c r="B83" s="217"/>
      <c r="C83" s="217"/>
      <c r="D83" s="222"/>
      <c r="E83" s="222"/>
      <c r="F83" s="222"/>
      <c r="G83" s="222"/>
      <c r="H83" s="222"/>
      <c r="I83" s="222"/>
      <c r="J83" s="222"/>
      <c r="K83" s="222"/>
      <c r="L83" s="222"/>
      <c r="M83" s="222"/>
      <c r="N83" s="222"/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  <c r="AA83" s="222"/>
      <c r="AB83" s="222"/>
      <c r="AC83" s="222"/>
      <c r="AD83" s="222"/>
      <c r="AE83" s="222"/>
      <c r="AF83" s="222"/>
      <c r="AG83" s="222"/>
      <c r="AH83" s="222"/>
      <c r="AI83" s="222"/>
      <c r="AJ83" s="222"/>
      <c r="AK83" s="222"/>
      <c r="AL83" s="222"/>
      <c r="AM83" s="222"/>
      <c r="AN83" s="222"/>
      <c r="AO83" s="222"/>
      <c r="AP83" s="222"/>
      <c r="AQ83" s="222"/>
      <c r="AR83" s="222"/>
      <c r="AS83" s="222"/>
      <c r="AT83" s="222"/>
      <c r="AU83" s="222"/>
      <c r="AV83" s="222"/>
      <c r="AW83" s="109"/>
      <c r="AX83" s="109"/>
      <c r="AY83" s="109"/>
      <c r="AZ83" s="109"/>
      <c r="BA83" s="109"/>
      <c r="BB83" s="109"/>
      <c r="BC83" s="109"/>
      <c r="BD83" s="109"/>
      <c r="BE83" s="109"/>
      <c r="BF83" s="109"/>
      <c r="BG83" s="109"/>
      <c r="BH83" s="109"/>
      <c r="BI83" s="109"/>
      <c r="BJ83" s="109"/>
      <c r="BK83" s="217"/>
      <c r="BL83" s="217"/>
    </row>
    <row r="84" customFormat="false" ht="12.75" hidden="false" customHeight="false" outlineLevel="0" collapsed="false">
      <c r="A84" s="109"/>
      <c r="B84" s="217"/>
      <c r="C84" s="217"/>
      <c r="D84" s="222"/>
      <c r="E84" s="222"/>
      <c r="F84" s="222"/>
      <c r="G84" s="222"/>
      <c r="H84" s="222"/>
      <c r="I84" s="222"/>
      <c r="J84" s="222"/>
      <c r="K84" s="222"/>
      <c r="L84" s="222"/>
      <c r="M84" s="222"/>
      <c r="N84" s="222"/>
      <c r="O84" s="222"/>
      <c r="P84" s="222"/>
      <c r="Q84" s="222"/>
      <c r="R84" s="222"/>
      <c r="S84" s="222"/>
      <c r="T84" s="222"/>
      <c r="U84" s="222"/>
      <c r="V84" s="222"/>
      <c r="W84" s="222"/>
      <c r="X84" s="222"/>
      <c r="Y84" s="222"/>
      <c r="Z84" s="222"/>
      <c r="AA84" s="222"/>
      <c r="AB84" s="222"/>
      <c r="AC84" s="222"/>
      <c r="AD84" s="222"/>
      <c r="AE84" s="222"/>
      <c r="AF84" s="222"/>
      <c r="AG84" s="222"/>
      <c r="AH84" s="222"/>
      <c r="AI84" s="222"/>
      <c r="AJ84" s="222"/>
      <c r="AK84" s="222"/>
      <c r="AL84" s="222"/>
      <c r="AM84" s="222"/>
      <c r="AN84" s="222"/>
      <c r="AO84" s="222"/>
      <c r="AP84" s="222"/>
      <c r="AQ84" s="222"/>
      <c r="AR84" s="222"/>
      <c r="AS84" s="222"/>
      <c r="AT84" s="222"/>
      <c r="AU84" s="222"/>
      <c r="AV84" s="222"/>
      <c r="AW84" s="109"/>
      <c r="AX84" s="109"/>
      <c r="AY84" s="109"/>
      <c r="AZ84" s="109"/>
      <c r="BA84" s="109"/>
      <c r="BB84" s="109"/>
      <c r="BC84" s="109"/>
      <c r="BD84" s="109"/>
      <c r="BE84" s="109"/>
      <c r="BF84" s="109"/>
      <c r="BG84" s="109"/>
      <c r="BH84" s="109"/>
      <c r="BI84" s="109"/>
      <c r="BJ84" s="109"/>
      <c r="BK84" s="217"/>
      <c r="BL84" s="217"/>
    </row>
    <row r="85" customFormat="false" ht="12.75" hidden="false" customHeight="false" outlineLevel="0" collapsed="false">
      <c r="B85" s="149"/>
      <c r="C85" s="149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BK85" s="149"/>
      <c r="BL85" s="149"/>
    </row>
    <row r="86" customFormat="false" ht="12.75" hidden="false" customHeight="false" outlineLevel="0" collapsed="false">
      <c r="B86" s="152"/>
      <c r="C86" s="152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BK86" s="152"/>
      <c r="BL86" s="152"/>
    </row>
    <row r="87" customFormat="false" ht="12.75" hidden="false" customHeight="false" outlineLevel="0" collapsed="false">
      <c r="B87" s="152"/>
      <c r="C87" s="152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BK87" s="152"/>
      <c r="BL87" s="152"/>
    </row>
    <row r="88" customFormat="false" ht="12.75" hidden="false" customHeight="false" outlineLevel="0" collapsed="false">
      <c r="B88" s="152"/>
      <c r="C88" s="152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BK88" s="152"/>
      <c r="BL88" s="152"/>
    </row>
    <row r="89" customFormat="false" ht="12.75" hidden="false" customHeight="false" outlineLevel="0" collapsed="false">
      <c r="B89" s="152"/>
      <c r="C89" s="152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BK89" s="152"/>
      <c r="BL89" s="152"/>
    </row>
    <row r="90" customFormat="false" ht="12.75" hidden="false" customHeight="false" outlineLevel="0" collapsed="false">
      <c r="B90" s="152"/>
      <c r="C90" s="152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BK90" s="152"/>
      <c r="BL90" s="152"/>
    </row>
    <row r="91" customFormat="false" ht="12.75" hidden="false" customHeight="false" outlineLevel="0" collapsed="false">
      <c r="B91" s="152"/>
      <c r="C91" s="152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BK91" s="152"/>
      <c r="BL91" s="152"/>
    </row>
    <row r="92" customFormat="false" ht="12.75" hidden="false" customHeight="false" outlineLevel="0" collapsed="false">
      <c r="B92" s="152"/>
      <c r="C92" s="152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BK92" s="152"/>
      <c r="BL92" s="152"/>
    </row>
    <row r="93" customFormat="false" ht="12.75" hidden="false" customHeight="false" outlineLevel="0" collapsed="false">
      <c r="B93" s="152"/>
      <c r="C93" s="152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BK93" s="152"/>
      <c r="BL93" s="152"/>
    </row>
    <row r="94" customFormat="false" ht="12.75" hidden="false" customHeight="false" outlineLevel="0" collapsed="false">
      <c r="B94" s="152"/>
      <c r="C94" s="152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BK94" s="152"/>
      <c r="BL94" s="152"/>
    </row>
    <row r="95" customFormat="false" ht="12.75" hidden="false" customHeight="false" outlineLevel="0" collapsed="false">
      <c r="B95" s="152"/>
      <c r="C95" s="152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BK95" s="152"/>
      <c r="BL95" s="152"/>
    </row>
    <row r="96" customFormat="false" ht="12.75" hidden="false" customHeight="false" outlineLevel="0" collapsed="false">
      <c r="B96" s="152"/>
      <c r="C96" s="152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BK96" s="152"/>
      <c r="BL96" s="152"/>
    </row>
    <row r="97" customFormat="false" ht="12.75" hidden="false" customHeight="false" outlineLevel="0" collapsed="false">
      <c r="B97" s="152"/>
      <c r="C97" s="152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BK97" s="152"/>
      <c r="BL97" s="152"/>
    </row>
    <row r="98" customFormat="false" ht="12.75" hidden="false" customHeight="false" outlineLevel="0" collapsed="false">
      <c r="B98" s="152"/>
      <c r="C98" s="152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BK98" s="152"/>
      <c r="BL98" s="152"/>
    </row>
    <row r="99" customFormat="false" ht="12.75" hidden="false" customHeight="false" outlineLevel="0" collapsed="false">
      <c r="B99" s="152"/>
      <c r="C99" s="152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BK99" s="152"/>
      <c r="BL99" s="152"/>
    </row>
    <row r="100" customFormat="false" ht="12.75" hidden="false" customHeight="false" outlineLevel="0" collapsed="false">
      <c r="B100" s="152"/>
      <c r="C100" s="152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BK100" s="152"/>
      <c r="BL100" s="152"/>
    </row>
    <row r="101" customFormat="false" ht="12.75" hidden="false" customHeight="false" outlineLevel="0" collapsed="false">
      <c r="B101" s="152"/>
      <c r="C101" s="152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BK101" s="152"/>
      <c r="BL101" s="152"/>
    </row>
    <row r="102" customFormat="false" ht="12.75" hidden="false" customHeight="false" outlineLevel="0" collapsed="false">
      <c r="B102" s="152"/>
      <c r="C102" s="152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BK102" s="152"/>
      <c r="BL102" s="152"/>
    </row>
    <row r="103" customFormat="false" ht="12.75" hidden="false" customHeight="false" outlineLevel="0" collapsed="false">
      <c r="B103" s="152"/>
      <c r="C103" s="152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BK103" s="152"/>
      <c r="BL103" s="152"/>
    </row>
    <row r="104" customFormat="false" ht="12.75" hidden="false" customHeight="false" outlineLevel="0" collapsed="false">
      <c r="B104" s="152"/>
      <c r="C104" s="152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BK104" s="152"/>
      <c r="BL104" s="152"/>
    </row>
    <row r="105" customFormat="false" ht="12.75" hidden="false" customHeight="false" outlineLevel="0" collapsed="false">
      <c r="B105" s="152"/>
      <c r="C105" s="152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BK105" s="152"/>
      <c r="BL105" s="152"/>
    </row>
    <row r="106" customFormat="false" ht="12.75" hidden="false" customHeight="false" outlineLevel="0" collapsed="false">
      <c r="B106" s="152"/>
      <c r="C106" s="152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BK106" s="152"/>
      <c r="BL106" s="152"/>
    </row>
    <row r="107" customFormat="false" ht="12.75" hidden="false" customHeight="false" outlineLevel="0" collapsed="false">
      <c r="B107" s="152"/>
      <c r="C107" s="152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BK107" s="152"/>
      <c r="BL107" s="152"/>
    </row>
    <row r="108" customFormat="false" ht="12.75" hidden="false" customHeight="false" outlineLevel="0" collapsed="false">
      <c r="B108" s="152"/>
      <c r="C108" s="152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BK108" s="152"/>
      <c r="BL108" s="152"/>
    </row>
    <row r="109" customFormat="false" ht="12.75" hidden="false" customHeight="false" outlineLevel="0" collapsed="false">
      <c r="B109" s="152"/>
      <c r="C109" s="152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BK109" s="152"/>
      <c r="BL109" s="152"/>
    </row>
    <row r="110" customFormat="false" ht="12.75" hidden="false" customHeight="false" outlineLevel="0" collapsed="false">
      <c r="B110" s="152"/>
      <c r="C110" s="152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BK110" s="152"/>
      <c r="BL110" s="152"/>
    </row>
    <row r="111" customFormat="false" ht="12.75" hidden="false" customHeight="false" outlineLevel="0" collapsed="false">
      <c r="B111" s="152"/>
      <c r="C111" s="152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BK111" s="152"/>
      <c r="BL111" s="152"/>
    </row>
    <row r="112" customFormat="false" ht="12.75" hidden="false" customHeight="false" outlineLevel="0" collapsed="false">
      <c r="B112" s="152"/>
      <c r="C112" s="152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BK112" s="152"/>
      <c r="BL112" s="152"/>
    </row>
    <row r="113" customFormat="false" ht="12.75" hidden="false" customHeight="false" outlineLevel="0" collapsed="false">
      <c r="B113" s="152"/>
      <c r="C113" s="152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BK113" s="152"/>
      <c r="BL113" s="152"/>
    </row>
    <row r="114" customFormat="false" ht="12.75" hidden="false" customHeight="false" outlineLevel="0" collapsed="false">
      <c r="B114" s="152"/>
      <c r="C114" s="152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BK114" s="152"/>
      <c r="BL114" s="152"/>
    </row>
    <row r="115" customFormat="false" ht="12.75" hidden="false" customHeight="false" outlineLevel="0" collapsed="false">
      <c r="B115" s="152"/>
      <c r="C115" s="152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</row>
    <row r="116" customFormat="false" ht="12.75" hidden="false" customHeight="false" outlineLevel="0" collapsed="false">
      <c r="B116" s="152"/>
      <c r="C116" s="152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</row>
    <row r="117" customFormat="false" ht="12.75" hidden="false" customHeight="false" outlineLevel="0" collapsed="false">
      <c r="B117" s="152"/>
      <c r="C117" s="152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</row>
    <row r="118" customFormat="false" ht="12.75" hidden="false" customHeight="false" outlineLevel="0" collapsed="false">
      <c r="B118" s="152"/>
      <c r="C118" s="152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</row>
    <row r="119" customFormat="false" ht="12.75" hidden="false" customHeight="false" outlineLevel="0" collapsed="false">
      <c r="B119" s="152"/>
      <c r="C119" s="152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</row>
    <row r="120" customFormat="false" ht="12.75" hidden="false" customHeight="false" outlineLevel="0" collapsed="false">
      <c r="B120" s="152"/>
      <c r="C120" s="152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</row>
    <row r="121" customFormat="false" ht="12.75" hidden="false" customHeight="false" outlineLevel="0" collapsed="false">
      <c r="B121" s="152"/>
      <c r="C121" s="152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</row>
    <row r="122" customFormat="false" ht="12.75" hidden="false" customHeight="false" outlineLevel="0" collapsed="false">
      <c r="B122" s="152"/>
      <c r="C122" s="152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</row>
    <row r="123" customFormat="false" ht="12.75" hidden="false" customHeight="false" outlineLevel="0" collapsed="false"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</row>
    <row r="124" customFormat="false" ht="12.75" hidden="false" customHeight="false" outlineLevel="0" collapsed="false"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</row>
    <row r="125" customFormat="false" ht="12.75" hidden="false" customHeight="false" outlineLevel="0" collapsed="false"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</row>
    <row r="126" customFormat="false" ht="12.75" hidden="false" customHeight="false" outlineLevel="0" collapsed="false"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</row>
    <row r="127" customFormat="false" ht="12.75" hidden="false" customHeight="false" outlineLevel="0" collapsed="false"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</row>
    <row r="128" customFormat="false" ht="12.75" hidden="false" customHeight="false" outlineLevel="0" collapsed="false"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</row>
    <row r="129" customFormat="false" ht="12.75" hidden="false" customHeight="false" outlineLevel="0" collapsed="false"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</row>
    <row r="130" customFormat="false" ht="12.75" hidden="false" customHeight="false" outlineLevel="0" collapsed="false"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</row>
    <row r="131" customFormat="false" ht="12.75" hidden="false" customHeight="false" outlineLevel="0" collapsed="false"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</row>
    <row r="132" customFormat="false" ht="12.75" hidden="false" customHeight="false" outlineLevel="0" collapsed="false"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</row>
    <row r="133" customFormat="false" ht="12.75" hidden="false" customHeight="false" outlineLevel="0" collapsed="false"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</row>
    <row r="134" customFormat="false" ht="12.75" hidden="false" customHeight="false" outlineLevel="0" collapsed="false"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</row>
    <row r="135" customFormat="false" ht="12.75" hidden="false" customHeight="false" outlineLevel="0" collapsed="false"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</row>
    <row r="136" customFormat="false" ht="12.75" hidden="false" customHeight="false" outlineLevel="0" collapsed="false"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</row>
    <row r="137" customFormat="false" ht="12.75" hidden="false" customHeight="false" outlineLevel="0" collapsed="false"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</row>
    <row r="138" customFormat="false" ht="12.75" hidden="false" customHeight="false" outlineLevel="0" collapsed="false"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</row>
    <row r="139" customFormat="false" ht="12.75" hidden="false" customHeight="false" outlineLevel="0" collapsed="false"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</row>
    <row r="140" customFormat="false" ht="12.75" hidden="false" customHeight="false" outlineLevel="0" collapsed="false"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</row>
    <row r="141" customFormat="false" ht="12.75" hidden="false" customHeight="false" outlineLevel="0" collapsed="false"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</row>
    <row r="142" customFormat="false" ht="12.75" hidden="false" customHeight="false" outlineLevel="0" collapsed="false"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</row>
    <row r="143" customFormat="false" ht="12.75" hidden="false" customHeight="false" outlineLevel="0" collapsed="false"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</row>
    <row r="144" customFormat="false" ht="12.75" hidden="false" customHeight="false" outlineLevel="0" collapsed="false"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</row>
    <row r="145" customFormat="false" ht="12.75" hidden="false" customHeight="false" outlineLevel="0" collapsed="false"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</row>
    <row r="146" customFormat="false" ht="12.75" hidden="false" customHeight="false" outlineLevel="0" collapsed="false"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</row>
    <row r="147" customFormat="false" ht="12.75" hidden="false" customHeight="false" outlineLevel="0" collapsed="false"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</row>
    <row r="148" customFormat="false" ht="12.75" hidden="false" customHeight="false" outlineLevel="0" collapsed="false"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</row>
    <row r="149" customFormat="false" ht="12.75" hidden="false" customHeight="false" outlineLevel="0" collapsed="false"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</row>
    <row r="150" customFormat="false" ht="12.75" hidden="false" customHeight="false" outlineLevel="0" collapsed="false"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</row>
    <row r="151" customFormat="false" ht="12.75" hidden="false" customHeight="false" outlineLevel="0" collapsed="false"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</row>
    <row r="152" customFormat="false" ht="12.75" hidden="false" customHeight="false" outlineLevel="0" collapsed="false"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</row>
    <row r="153" customFormat="false" ht="12.75" hidden="false" customHeight="false" outlineLevel="0" collapsed="false"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</row>
    <row r="154" customFormat="false" ht="12.75" hidden="false" customHeight="false" outlineLevel="0" collapsed="false"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</row>
    <row r="155" customFormat="false" ht="12.75" hidden="false" customHeight="false" outlineLevel="0" collapsed="false"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</row>
    <row r="156" customFormat="false" ht="12.75" hidden="false" customHeight="false" outlineLevel="0" collapsed="false"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</row>
    <row r="157" customFormat="false" ht="12.75" hidden="false" customHeight="false" outlineLevel="0" collapsed="false"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</row>
    <row r="158" customFormat="false" ht="12.75" hidden="false" customHeight="false" outlineLevel="0" collapsed="false"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</row>
    <row r="159" customFormat="false" ht="12.75" hidden="false" customHeight="false" outlineLevel="0" collapsed="false"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</row>
    <row r="160" customFormat="false" ht="12.75" hidden="false" customHeight="false" outlineLevel="0" collapsed="false"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</row>
    <row r="161" customFormat="false" ht="12.75" hidden="false" customHeight="false" outlineLevel="0" collapsed="false"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</row>
    <row r="162" customFormat="false" ht="12.75" hidden="false" customHeight="false" outlineLevel="0" collapsed="false"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</row>
    <row r="163" customFormat="false" ht="12.75" hidden="false" customHeight="false" outlineLevel="0" collapsed="false"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</row>
    <row r="164" customFormat="false" ht="12.75" hidden="false" customHeight="false" outlineLevel="0" collapsed="false"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</row>
    <row r="165" customFormat="false" ht="12.75" hidden="false" customHeight="false" outlineLevel="0" collapsed="false"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</row>
    <row r="166" customFormat="false" ht="12.75" hidden="false" customHeight="false" outlineLevel="0" collapsed="false"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</row>
    <row r="167" customFormat="false" ht="12.75" hidden="false" customHeight="false" outlineLevel="0" collapsed="false"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</row>
    <row r="168" customFormat="false" ht="12.75" hidden="false" customHeight="false" outlineLevel="0" collapsed="false"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</row>
    <row r="169" customFormat="false" ht="12.75" hidden="false" customHeight="false" outlineLevel="0" collapsed="false"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</row>
    <row r="170" customFormat="false" ht="12.75" hidden="false" customHeight="false" outlineLevel="0" collapsed="false"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</row>
    <row r="171" customFormat="false" ht="12.75" hidden="false" customHeight="false" outlineLevel="0" collapsed="false"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</row>
    <row r="172" customFormat="false" ht="12.75" hidden="false" customHeight="false" outlineLevel="0" collapsed="false"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</row>
    <row r="173" customFormat="false" ht="12.75" hidden="false" customHeight="false" outlineLevel="0" collapsed="false"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</row>
    <row r="174" customFormat="false" ht="12.75" hidden="false" customHeight="false" outlineLevel="0" collapsed="false"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</row>
    <row r="175" customFormat="false" ht="12.75" hidden="false" customHeight="false" outlineLevel="0" collapsed="false"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</row>
    <row r="176" customFormat="false" ht="12.75" hidden="false" customHeight="false" outlineLevel="0" collapsed="false"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</row>
    <row r="177" customFormat="false" ht="12.75" hidden="false" customHeight="false" outlineLevel="0" collapsed="false"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</row>
    <row r="178" customFormat="false" ht="12.75" hidden="false" customHeight="false" outlineLevel="0" collapsed="false"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</row>
    <row r="179" customFormat="false" ht="12.75" hidden="false" customHeight="false" outlineLevel="0" collapsed="false"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</row>
    <row r="180" customFormat="false" ht="12.75" hidden="false" customHeight="false" outlineLevel="0" collapsed="false"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</row>
    <row r="181" customFormat="false" ht="12.75" hidden="false" customHeight="false" outlineLevel="0" collapsed="false"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</row>
    <row r="182" customFormat="false" ht="12.75" hidden="false" customHeight="false" outlineLevel="0" collapsed="false"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</row>
    <row r="183" customFormat="false" ht="12.75" hidden="false" customHeight="false" outlineLevel="0" collapsed="false"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</row>
    <row r="184" customFormat="false" ht="12.75" hidden="false" customHeight="false" outlineLevel="0" collapsed="false"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</row>
    <row r="185" customFormat="false" ht="12.75" hidden="false" customHeight="false" outlineLevel="0" collapsed="false"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</row>
    <row r="186" customFormat="false" ht="12.75" hidden="false" customHeight="false" outlineLevel="0" collapsed="false"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</row>
    <row r="187" customFormat="false" ht="12.75" hidden="false" customHeight="false" outlineLevel="0" collapsed="false"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</row>
    <row r="188" customFormat="false" ht="12.75" hidden="false" customHeight="false" outlineLevel="0" collapsed="false"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</row>
    <row r="189" customFormat="false" ht="12.75" hidden="false" customHeight="false" outlineLevel="0" collapsed="false"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</row>
    <row r="190" customFormat="false" ht="12.75" hidden="false" customHeight="false" outlineLevel="0" collapsed="false"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</row>
    <row r="191" customFormat="false" ht="12.75" hidden="false" customHeight="false" outlineLevel="0" collapsed="false"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</row>
    <row r="192" customFormat="false" ht="12.75" hidden="false" customHeight="false" outlineLevel="0" collapsed="false"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</row>
    <row r="193" customFormat="false" ht="12.75" hidden="false" customHeight="false" outlineLevel="0" collapsed="false"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</row>
    <row r="194" customFormat="false" ht="12.75" hidden="false" customHeight="false" outlineLevel="0" collapsed="false"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</row>
    <row r="195" customFormat="false" ht="12.75" hidden="false" customHeight="false" outlineLevel="0" collapsed="false"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</row>
    <row r="196" customFormat="false" ht="12.75" hidden="false" customHeight="false" outlineLevel="0" collapsed="false"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</row>
    <row r="197" customFormat="false" ht="12.75" hidden="false" customHeight="false" outlineLevel="0" collapsed="false"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</row>
    <row r="198" customFormat="false" ht="12.75" hidden="false" customHeight="false" outlineLevel="0" collapsed="false"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</row>
    <row r="199" customFormat="false" ht="12.75" hidden="false" customHeight="false" outlineLevel="0" collapsed="false"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</row>
    <row r="200" customFormat="false" ht="12.75" hidden="false" customHeight="false" outlineLevel="0" collapsed="false"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</row>
    <row r="201" customFormat="false" ht="12.75" hidden="false" customHeight="false" outlineLevel="0" collapsed="false"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</row>
    <row r="202" customFormat="false" ht="12.75" hidden="false" customHeight="false" outlineLevel="0" collapsed="false"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</row>
    <row r="203" customFormat="false" ht="12.75" hidden="false" customHeight="false" outlineLevel="0" collapsed="false"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</row>
    <row r="204" customFormat="false" ht="12.75" hidden="false" customHeight="false" outlineLevel="0" collapsed="false"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</row>
    <row r="205" customFormat="false" ht="12.75" hidden="false" customHeight="false" outlineLevel="0" collapsed="false"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</row>
    <row r="206" customFormat="false" ht="12.75" hidden="false" customHeight="false" outlineLevel="0" collapsed="false"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</row>
    <row r="207" customFormat="false" ht="12.75" hidden="false" customHeight="false" outlineLevel="0" collapsed="false"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</row>
    <row r="208" customFormat="false" ht="12.75" hidden="false" customHeight="false" outlineLevel="0" collapsed="false"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</row>
    <row r="209" customFormat="false" ht="12.75" hidden="false" customHeight="false" outlineLevel="0" collapsed="false"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</row>
    <row r="210" customFormat="false" ht="12.75" hidden="false" customHeight="false" outlineLevel="0" collapsed="false"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</row>
    <row r="211" customFormat="false" ht="12.75" hidden="false" customHeight="false" outlineLevel="0" collapsed="false"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</row>
    <row r="212" customFormat="false" ht="12.75" hidden="false" customHeight="false" outlineLevel="0" collapsed="false"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</row>
    <row r="213" customFormat="false" ht="12.75" hidden="false" customHeight="false" outlineLevel="0" collapsed="false"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</row>
    <row r="214" customFormat="false" ht="12.75" hidden="false" customHeight="false" outlineLevel="0" collapsed="false"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</row>
    <row r="215" customFormat="false" ht="12.75" hidden="false" customHeight="false" outlineLevel="0" collapsed="false"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</row>
    <row r="216" customFormat="false" ht="12.75" hidden="false" customHeight="false" outlineLevel="0" collapsed="false"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</row>
    <row r="217" customFormat="false" ht="12.75" hidden="false" customHeight="false" outlineLevel="0" collapsed="false"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</row>
    <row r="218" customFormat="false" ht="12.75" hidden="false" customHeight="false" outlineLevel="0" collapsed="false"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</row>
    <row r="219" customFormat="false" ht="12.75" hidden="false" customHeight="false" outlineLevel="0" collapsed="false"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</row>
    <row r="220" customFormat="false" ht="12.75" hidden="false" customHeight="false" outlineLevel="0" collapsed="false"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</row>
    <row r="221" customFormat="false" ht="12.75" hidden="false" customHeight="false" outlineLevel="0" collapsed="false"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</row>
    <row r="222" customFormat="false" ht="12.75" hidden="false" customHeight="false" outlineLevel="0" collapsed="false"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</row>
    <row r="223" customFormat="false" ht="12.75" hidden="false" customHeight="false" outlineLevel="0" collapsed="false"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</row>
    <row r="224" customFormat="false" ht="12.75" hidden="false" customHeight="false" outlineLevel="0" collapsed="false"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</row>
    <row r="225" customFormat="false" ht="12.75" hidden="false" customHeight="false" outlineLevel="0" collapsed="false"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</row>
    <row r="226" customFormat="false" ht="12.75" hidden="false" customHeight="false" outlineLevel="0" collapsed="false"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</row>
    <row r="227" customFormat="false" ht="12.75" hidden="false" customHeight="false" outlineLevel="0" collapsed="false"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</row>
    <row r="228" customFormat="false" ht="12.75" hidden="false" customHeight="false" outlineLevel="0" collapsed="false"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</row>
    <row r="229" customFormat="false" ht="12.75" hidden="false" customHeight="false" outlineLevel="0" collapsed="false"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</row>
    <row r="230" customFormat="false" ht="12.75" hidden="false" customHeight="false" outlineLevel="0" collapsed="false"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</row>
    <row r="231" customFormat="false" ht="12.75" hidden="false" customHeight="false" outlineLevel="0" collapsed="false"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</row>
    <row r="232" customFormat="false" ht="12.75" hidden="false" customHeight="false" outlineLevel="0" collapsed="false"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</row>
    <row r="233" customFormat="false" ht="12.75" hidden="false" customHeight="false" outlineLevel="0" collapsed="false"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</row>
    <row r="234" customFormat="false" ht="12.75" hidden="false" customHeight="false" outlineLevel="0" collapsed="false"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</row>
    <row r="235" customFormat="false" ht="12.75" hidden="false" customHeight="false" outlineLevel="0" collapsed="false"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</row>
    <row r="236" customFormat="false" ht="12.75" hidden="false" customHeight="false" outlineLevel="0" collapsed="false"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</row>
    <row r="237" customFormat="false" ht="12.75" hidden="false" customHeight="false" outlineLevel="0" collapsed="false"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</row>
    <row r="238" customFormat="false" ht="12.75" hidden="false" customHeight="false" outlineLevel="0" collapsed="false"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</row>
    <row r="239" customFormat="false" ht="12.75" hidden="false" customHeight="false" outlineLevel="0" collapsed="false"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</row>
    <row r="240" customFormat="false" ht="12.75" hidden="false" customHeight="false" outlineLevel="0" collapsed="false"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</row>
    <row r="241" customFormat="false" ht="12.75" hidden="false" customHeight="false" outlineLevel="0" collapsed="false"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</row>
    <row r="242" customFormat="false" ht="12.75" hidden="false" customHeight="false" outlineLevel="0" collapsed="false"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</row>
    <row r="243" customFormat="false" ht="12.75" hidden="false" customHeight="false" outlineLevel="0" collapsed="false"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</row>
    <row r="244" customFormat="false" ht="12.75" hidden="false" customHeight="false" outlineLevel="0" collapsed="false"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</row>
    <row r="245" customFormat="false" ht="12.75" hidden="false" customHeight="false" outlineLevel="0" collapsed="false"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</row>
    <row r="246" customFormat="false" ht="12.75" hidden="false" customHeight="false" outlineLevel="0" collapsed="false"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</row>
    <row r="247" customFormat="false" ht="12.75" hidden="false" customHeight="false" outlineLevel="0" collapsed="false"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</row>
    <row r="248" customFormat="false" ht="12.75" hidden="false" customHeight="false" outlineLevel="0" collapsed="false"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</row>
    <row r="249" customFormat="false" ht="12.75" hidden="false" customHeight="false" outlineLevel="0" collapsed="false"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</row>
    <row r="250" customFormat="false" ht="12.75" hidden="false" customHeight="false" outlineLevel="0" collapsed="false"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</row>
    <row r="251" customFormat="false" ht="12.75" hidden="false" customHeight="false" outlineLevel="0" collapsed="false"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</row>
    <row r="252" customFormat="false" ht="12.75" hidden="false" customHeight="false" outlineLevel="0" collapsed="false"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</row>
    <row r="253" customFormat="false" ht="12.75" hidden="false" customHeight="false" outlineLevel="0" collapsed="false"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</row>
    <row r="254" customFormat="false" ht="12.75" hidden="false" customHeight="false" outlineLevel="0" collapsed="false"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</row>
    <row r="255" customFormat="false" ht="12.75" hidden="false" customHeight="false" outlineLevel="0" collapsed="false"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</row>
    <row r="256" customFormat="false" ht="12.75" hidden="false" customHeight="false" outlineLevel="0" collapsed="false"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</row>
    <row r="257" customFormat="false" ht="12.75" hidden="false" customHeight="false" outlineLevel="0" collapsed="false"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</row>
    <row r="258" customFormat="false" ht="12.75" hidden="false" customHeight="false" outlineLevel="0" collapsed="false"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</row>
    <row r="259" customFormat="false" ht="12.75" hidden="false" customHeight="false" outlineLevel="0" collapsed="false"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</row>
    <row r="260" customFormat="false" ht="12.75" hidden="false" customHeight="false" outlineLevel="0" collapsed="false"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</row>
    <row r="261" customFormat="false" ht="12.75" hidden="false" customHeight="false" outlineLevel="0" collapsed="false"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</row>
    <row r="262" customFormat="false" ht="12.75" hidden="false" customHeight="false" outlineLevel="0" collapsed="false"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</row>
    <row r="263" customFormat="false" ht="12.75" hidden="false" customHeight="false" outlineLevel="0" collapsed="false"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</row>
    <row r="264" customFormat="false" ht="12.75" hidden="false" customHeight="false" outlineLevel="0" collapsed="false"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</row>
    <row r="265" customFormat="false" ht="12.75" hidden="false" customHeight="false" outlineLevel="0" collapsed="false"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</row>
    <row r="266" customFormat="false" ht="12.75" hidden="false" customHeight="false" outlineLevel="0" collapsed="false"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</row>
    <row r="267" customFormat="false" ht="12.75" hidden="false" customHeight="false" outlineLevel="0" collapsed="false"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</row>
    <row r="268" customFormat="false" ht="12.75" hidden="false" customHeight="false" outlineLevel="0" collapsed="false"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</row>
    <row r="269" customFormat="false" ht="12.75" hidden="false" customHeight="false" outlineLevel="0" collapsed="false"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</row>
    <row r="270" customFormat="false" ht="12.75" hidden="false" customHeight="false" outlineLevel="0" collapsed="false"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</row>
    <row r="271" customFormat="false" ht="12.75" hidden="false" customHeight="false" outlineLevel="0" collapsed="false"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</row>
    <row r="272" customFormat="false" ht="12.75" hidden="false" customHeight="false" outlineLevel="0" collapsed="false"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</row>
    <row r="273" customFormat="false" ht="12.75" hidden="false" customHeight="false" outlineLevel="0" collapsed="false"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</row>
    <row r="274" customFormat="false" ht="12.75" hidden="false" customHeight="false" outlineLevel="0" collapsed="false"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</row>
    <row r="275" customFormat="false" ht="12.75" hidden="false" customHeight="false" outlineLevel="0" collapsed="false"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</row>
    <row r="276" customFormat="false" ht="12.75" hidden="false" customHeight="false" outlineLevel="0" collapsed="false"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</row>
    <row r="277" customFormat="false" ht="12.75" hidden="false" customHeight="false" outlineLevel="0" collapsed="false"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</row>
    <row r="278" customFormat="false" ht="12.75" hidden="false" customHeight="false" outlineLevel="0" collapsed="false"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</row>
    <row r="279" customFormat="false" ht="12.75" hidden="false" customHeight="false" outlineLevel="0" collapsed="false"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</row>
    <row r="280" customFormat="false" ht="12.75" hidden="false" customHeight="false" outlineLevel="0" collapsed="false"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</row>
    <row r="281" customFormat="false" ht="12.75" hidden="false" customHeight="false" outlineLevel="0" collapsed="false"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</row>
    <row r="282" customFormat="false" ht="12.75" hidden="false" customHeight="false" outlineLevel="0" collapsed="false"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</row>
    <row r="283" customFormat="false" ht="12.75" hidden="false" customHeight="false" outlineLevel="0" collapsed="false"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</row>
    <row r="284" customFormat="false" ht="12.75" hidden="false" customHeight="false" outlineLevel="0" collapsed="false"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</row>
    <row r="285" customFormat="false" ht="12.75" hidden="false" customHeight="false" outlineLevel="0" collapsed="false"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</row>
    <row r="286" customFormat="false" ht="12.75" hidden="false" customHeight="false" outlineLevel="0" collapsed="false"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</row>
    <row r="287" customFormat="false" ht="12.75" hidden="false" customHeight="false" outlineLevel="0" collapsed="false"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</row>
    <row r="288" customFormat="false" ht="12.75" hidden="false" customHeight="false" outlineLevel="0" collapsed="false"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</row>
    <row r="289" customFormat="false" ht="12.75" hidden="false" customHeight="false" outlineLevel="0" collapsed="false"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</row>
    <row r="290" customFormat="false" ht="12.75" hidden="false" customHeight="false" outlineLevel="0" collapsed="false"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</row>
    <row r="291" customFormat="false" ht="12.75" hidden="false" customHeight="false" outlineLevel="0" collapsed="false"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</row>
    <row r="292" customFormat="false" ht="12.75" hidden="false" customHeight="false" outlineLevel="0" collapsed="false"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</row>
    <row r="293" customFormat="false" ht="12.75" hidden="false" customHeight="false" outlineLevel="0" collapsed="false"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</row>
    <row r="294" customFormat="false" ht="12.75" hidden="false" customHeight="false" outlineLevel="0" collapsed="false"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</row>
    <row r="295" customFormat="false" ht="12.75" hidden="false" customHeight="false" outlineLevel="0" collapsed="false"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</row>
    <row r="296" customFormat="false" ht="12.75" hidden="false" customHeight="false" outlineLevel="0" collapsed="false"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</row>
    <row r="297" customFormat="false" ht="12.75" hidden="false" customHeight="false" outlineLevel="0" collapsed="false"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</row>
    <row r="298" customFormat="false" ht="12.75" hidden="false" customHeight="false" outlineLevel="0" collapsed="false"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</row>
    <row r="299" customFormat="false" ht="12.75" hidden="false" customHeight="false" outlineLevel="0" collapsed="false"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</row>
    <row r="300" customFormat="false" ht="12.75" hidden="false" customHeight="false" outlineLevel="0" collapsed="false"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</row>
    <row r="301" customFormat="false" ht="12.75" hidden="false" customHeight="false" outlineLevel="0" collapsed="false"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</row>
    <row r="302" customFormat="false" ht="12.75" hidden="false" customHeight="false" outlineLevel="0" collapsed="false"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</row>
    <row r="303" customFormat="false" ht="12.75" hidden="false" customHeight="false" outlineLevel="0" collapsed="false"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</row>
    <row r="304" customFormat="false" ht="12.75" hidden="false" customHeight="false" outlineLevel="0" collapsed="false"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</row>
    <row r="305" customFormat="false" ht="12.75" hidden="false" customHeight="false" outlineLevel="0" collapsed="false"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</row>
    <row r="306" customFormat="false" ht="12.75" hidden="false" customHeight="false" outlineLevel="0" collapsed="false"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</row>
    <row r="307" customFormat="false" ht="12.75" hidden="false" customHeight="false" outlineLevel="0" collapsed="false"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</row>
    <row r="308" customFormat="false" ht="12.75" hidden="false" customHeight="false" outlineLevel="0" collapsed="false"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</row>
    <row r="309" customFormat="false" ht="12.75" hidden="false" customHeight="false" outlineLevel="0" collapsed="false"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</row>
    <row r="310" customFormat="false" ht="12.75" hidden="false" customHeight="false" outlineLevel="0" collapsed="false"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</row>
    <row r="311" customFormat="false" ht="12.75" hidden="false" customHeight="false" outlineLevel="0" collapsed="false"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</row>
    <row r="312" customFormat="false" ht="12.75" hidden="false" customHeight="false" outlineLevel="0" collapsed="false"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</row>
    <row r="313" customFormat="false" ht="12.75" hidden="false" customHeight="false" outlineLevel="0" collapsed="false"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</row>
    <row r="314" customFormat="false" ht="12.75" hidden="false" customHeight="false" outlineLevel="0" collapsed="false"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</row>
    <row r="315" customFormat="false" ht="12.75" hidden="false" customHeight="false" outlineLevel="0" collapsed="false"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</row>
    <row r="316" customFormat="false" ht="12.75" hidden="false" customHeight="false" outlineLevel="0" collapsed="false"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</row>
    <row r="317" customFormat="false" ht="12.75" hidden="false" customHeight="false" outlineLevel="0" collapsed="false"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</row>
    <row r="318" customFormat="false" ht="12.75" hidden="false" customHeight="false" outlineLevel="0" collapsed="false"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</row>
    <row r="319" customFormat="false" ht="12.75" hidden="false" customHeight="false" outlineLevel="0" collapsed="false"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</row>
    <row r="320" customFormat="false" ht="12.75" hidden="false" customHeight="false" outlineLevel="0" collapsed="false"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</row>
    <row r="321" customFormat="false" ht="12.75" hidden="false" customHeight="false" outlineLevel="0" collapsed="false"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</row>
    <row r="322" customFormat="false" ht="12.75" hidden="false" customHeight="false" outlineLevel="0" collapsed="false"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</row>
    <row r="323" customFormat="false" ht="12.75" hidden="false" customHeight="false" outlineLevel="0" collapsed="false"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</row>
    <row r="324" customFormat="false" ht="12.75" hidden="false" customHeight="false" outlineLevel="0" collapsed="false"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</row>
    <row r="325" customFormat="false" ht="12.75" hidden="false" customHeight="false" outlineLevel="0" collapsed="false"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</row>
    <row r="326" customFormat="false" ht="12.75" hidden="false" customHeight="false" outlineLevel="0" collapsed="false"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</row>
    <row r="327" customFormat="false" ht="12.75" hidden="false" customHeight="false" outlineLevel="0" collapsed="false"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</row>
    <row r="328" customFormat="false" ht="12.75" hidden="false" customHeight="false" outlineLevel="0" collapsed="false"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</row>
    <row r="329" customFormat="false" ht="12.75" hidden="false" customHeight="false" outlineLevel="0" collapsed="false"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</row>
    <row r="330" customFormat="false" ht="12.75" hidden="false" customHeight="false" outlineLevel="0" collapsed="false"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</row>
    <row r="331" customFormat="false" ht="12.75" hidden="false" customHeight="false" outlineLevel="0" collapsed="false"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</row>
    <row r="332" customFormat="false" ht="12.75" hidden="false" customHeight="false" outlineLevel="0" collapsed="false"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</row>
    <row r="333" customFormat="false" ht="12.75" hidden="false" customHeight="false" outlineLevel="0" collapsed="false"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</row>
    <row r="334" customFormat="false" ht="12.75" hidden="false" customHeight="false" outlineLevel="0" collapsed="false"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</row>
    <row r="335" customFormat="false" ht="12.75" hidden="false" customHeight="false" outlineLevel="0" collapsed="false"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</row>
    <row r="336" customFormat="false" ht="12.75" hidden="false" customHeight="false" outlineLevel="0" collapsed="false"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</row>
    <row r="337" customFormat="false" ht="12.75" hidden="false" customHeight="false" outlineLevel="0" collapsed="false"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</row>
    <row r="338" customFormat="false" ht="12.75" hidden="false" customHeight="false" outlineLevel="0" collapsed="false"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</row>
    <row r="339" customFormat="false" ht="12.75" hidden="false" customHeight="false" outlineLevel="0" collapsed="false"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</row>
    <row r="340" customFormat="false" ht="12.75" hidden="false" customHeight="false" outlineLevel="0" collapsed="false"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</row>
    <row r="341" customFormat="false" ht="12.75" hidden="false" customHeight="false" outlineLevel="0" collapsed="false"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</row>
    <row r="342" customFormat="false" ht="12.75" hidden="false" customHeight="false" outlineLevel="0" collapsed="false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</row>
    <row r="343" customFormat="false" ht="12.75" hidden="false" customHeight="false" outlineLevel="0" collapsed="false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</row>
    <row r="344" customFormat="false" ht="12.75" hidden="false" customHeight="false" outlineLevel="0" collapsed="false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</row>
    <row r="345" customFormat="false" ht="12.75" hidden="false" customHeight="false" outlineLevel="0" collapsed="false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</row>
    <row r="346" customFormat="false" ht="12.75" hidden="false" customHeight="false" outlineLevel="0" collapsed="false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</row>
    <row r="347" customFormat="false" ht="12.75" hidden="false" customHeight="false" outlineLevel="0" collapsed="false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</row>
    <row r="348" customFormat="false" ht="12.75" hidden="false" customHeight="false" outlineLevel="0" collapsed="false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</row>
    <row r="349" customFormat="false" ht="12.75" hidden="false" customHeight="false" outlineLevel="0" collapsed="false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</row>
    <row r="350" customFormat="false" ht="12.75" hidden="false" customHeight="false" outlineLevel="0" collapsed="false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</row>
    <row r="351" customFormat="false" ht="12.75" hidden="false" customHeight="false" outlineLevel="0" collapsed="false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</row>
    <row r="352" customFormat="false" ht="12.75" hidden="false" customHeight="false" outlineLevel="0" collapsed="false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</row>
    <row r="353" customFormat="false" ht="12.75" hidden="false" customHeight="false" outlineLevel="0" collapsed="false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</row>
    <row r="354" customFormat="false" ht="12.75" hidden="false" customHeight="false" outlineLevel="0" collapsed="false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</row>
    <row r="355" customFormat="false" ht="12.75" hidden="false" customHeight="false" outlineLevel="0" collapsed="false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</row>
    <row r="356" customFormat="false" ht="12.75" hidden="false" customHeight="false" outlineLevel="0" collapsed="false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</row>
    <row r="357" customFormat="false" ht="12.75" hidden="false" customHeight="false" outlineLevel="0" collapsed="false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</row>
    <row r="358" customFormat="false" ht="12.75" hidden="false" customHeight="false" outlineLevel="0" collapsed="false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</row>
    <row r="359" customFormat="false" ht="12.75" hidden="false" customHeight="false" outlineLevel="0" collapsed="false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</row>
    <row r="360" customFormat="false" ht="12.75" hidden="false" customHeight="false" outlineLevel="0" collapsed="false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</row>
    <row r="361" customFormat="false" ht="12.75" hidden="false" customHeight="false" outlineLevel="0" collapsed="false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</row>
    <row r="362" customFormat="false" ht="12.75" hidden="false" customHeight="false" outlineLevel="0" collapsed="false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</row>
    <row r="363" customFormat="false" ht="12.75" hidden="false" customHeight="false" outlineLevel="0" collapsed="false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</row>
    <row r="364" customFormat="false" ht="12.75" hidden="false" customHeight="false" outlineLevel="0" collapsed="false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</row>
    <row r="365" customFormat="false" ht="12.75" hidden="false" customHeight="false" outlineLevel="0" collapsed="false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</row>
    <row r="366" customFormat="false" ht="12.75" hidden="false" customHeight="false" outlineLevel="0" collapsed="false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</row>
    <row r="367" customFormat="false" ht="12.75" hidden="false" customHeight="false" outlineLevel="0" collapsed="false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</row>
    <row r="368" customFormat="false" ht="12.75" hidden="false" customHeight="false" outlineLevel="0" collapsed="false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</row>
    <row r="369" customFormat="false" ht="12.75" hidden="false" customHeight="false" outlineLevel="0" collapsed="false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</row>
    <row r="370" customFormat="false" ht="12.75" hidden="false" customHeight="false" outlineLevel="0" collapsed="false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</row>
    <row r="371" customFormat="false" ht="12.75" hidden="false" customHeight="false" outlineLevel="0" collapsed="false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</row>
    <row r="372" customFormat="false" ht="12.75" hidden="false" customHeight="false" outlineLevel="0" collapsed="false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</row>
    <row r="373" customFormat="false" ht="12.75" hidden="false" customHeight="false" outlineLevel="0" collapsed="false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</row>
    <row r="374" customFormat="false" ht="12.75" hidden="false" customHeight="false" outlineLevel="0" collapsed="false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</row>
    <row r="375" customFormat="false" ht="12.75" hidden="false" customHeight="false" outlineLevel="0" collapsed="false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</row>
    <row r="376" customFormat="false" ht="12.75" hidden="false" customHeight="false" outlineLevel="0" collapsed="false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</row>
    <row r="377" customFormat="false" ht="12.75" hidden="false" customHeight="false" outlineLevel="0" collapsed="false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</row>
    <row r="378" customFormat="false" ht="12.75" hidden="false" customHeight="false" outlineLevel="0" collapsed="false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</row>
    <row r="379" customFormat="false" ht="12.75" hidden="false" customHeight="false" outlineLevel="0" collapsed="false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</row>
    <row r="380" customFormat="false" ht="12.75" hidden="false" customHeight="false" outlineLevel="0" collapsed="false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</row>
    <row r="381" customFormat="false" ht="12.75" hidden="false" customHeight="false" outlineLevel="0" collapsed="false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</row>
    <row r="382" customFormat="false" ht="12.75" hidden="false" customHeight="false" outlineLevel="0" collapsed="false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</row>
    <row r="383" customFormat="false" ht="12.75" hidden="false" customHeight="false" outlineLevel="0" collapsed="false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</row>
    <row r="384" customFormat="false" ht="12.75" hidden="false" customHeight="false" outlineLevel="0" collapsed="false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</row>
    <row r="385" customFormat="false" ht="12.75" hidden="false" customHeight="false" outlineLevel="0" collapsed="false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</row>
    <row r="386" customFormat="false" ht="12.75" hidden="false" customHeight="false" outlineLevel="0" collapsed="false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</row>
    <row r="387" customFormat="false" ht="12.75" hidden="false" customHeight="false" outlineLevel="0" collapsed="false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</row>
    <row r="388" customFormat="false" ht="12.75" hidden="false" customHeight="false" outlineLevel="0" collapsed="false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</row>
    <row r="389" customFormat="false" ht="12.75" hidden="false" customHeight="false" outlineLevel="0" collapsed="false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</row>
    <row r="390" customFormat="false" ht="12.75" hidden="false" customHeight="false" outlineLevel="0" collapsed="false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</row>
    <row r="391" customFormat="false" ht="12.75" hidden="false" customHeight="false" outlineLevel="0" collapsed="false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</row>
    <row r="392" customFormat="false" ht="12.75" hidden="false" customHeight="false" outlineLevel="0" collapsed="false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</row>
    <row r="393" customFormat="false" ht="12.75" hidden="false" customHeight="false" outlineLevel="0" collapsed="false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</row>
    <row r="394" customFormat="false" ht="12.75" hidden="false" customHeight="false" outlineLevel="0" collapsed="false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</row>
    <row r="395" customFormat="false" ht="12.75" hidden="false" customHeight="false" outlineLevel="0" collapsed="false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</row>
    <row r="396" customFormat="false" ht="12.75" hidden="false" customHeight="false" outlineLevel="0" collapsed="false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</row>
    <row r="397" customFormat="false" ht="12.75" hidden="false" customHeight="false" outlineLevel="0" collapsed="false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</row>
    <row r="398" customFormat="false" ht="12.75" hidden="false" customHeight="false" outlineLevel="0" collapsed="false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</row>
    <row r="399" customFormat="false" ht="12.75" hidden="false" customHeight="false" outlineLevel="0" collapsed="false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</row>
    <row r="400" customFormat="false" ht="12.75" hidden="false" customHeight="false" outlineLevel="0" collapsed="false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</row>
    <row r="401" customFormat="false" ht="12.75" hidden="false" customHeight="false" outlineLevel="0" collapsed="false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</row>
    <row r="402" customFormat="false" ht="12.75" hidden="false" customHeight="false" outlineLevel="0" collapsed="false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</row>
    <row r="403" customFormat="false" ht="12.75" hidden="false" customHeight="false" outlineLevel="0" collapsed="false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</row>
    <row r="404" customFormat="false" ht="12.75" hidden="false" customHeight="false" outlineLevel="0" collapsed="false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</row>
    <row r="405" customFormat="false" ht="12.75" hidden="false" customHeight="false" outlineLevel="0" collapsed="false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</row>
    <row r="406" customFormat="false" ht="12.75" hidden="false" customHeight="false" outlineLevel="0" collapsed="false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</row>
    <row r="407" customFormat="false" ht="12.75" hidden="false" customHeight="false" outlineLevel="0" collapsed="false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</row>
    <row r="408" customFormat="false" ht="12.75" hidden="false" customHeight="false" outlineLevel="0" collapsed="false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</row>
    <row r="409" customFormat="false" ht="12.75" hidden="false" customHeight="false" outlineLevel="0" collapsed="false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</row>
    <row r="410" customFormat="false" ht="12.75" hidden="false" customHeight="false" outlineLevel="0" collapsed="false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</row>
    <row r="411" customFormat="false" ht="12.75" hidden="false" customHeight="false" outlineLevel="0" collapsed="false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</row>
    <row r="412" customFormat="false" ht="12.75" hidden="false" customHeight="false" outlineLevel="0" collapsed="false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</row>
    <row r="413" customFormat="false" ht="12.75" hidden="false" customHeight="false" outlineLevel="0" collapsed="false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</row>
    <row r="414" customFormat="false" ht="12.75" hidden="false" customHeight="false" outlineLevel="0" collapsed="false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</row>
    <row r="415" customFormat="false" ht="12.75" hidden="false" customHeight="false" outlineLevel="0" collapsed="false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</row>
    <row r="416" customFormat="false" ht="12.75" hidden="false" customHeight="false" outlineLevel="0" collapsed="false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</row>
    <row r="417" customFormat="false" ht="12.75" hidden="false" customHeight="false" outlineLevel="0" collapsed="false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</row>
    <row r="418" customFormat="false" ht="12.75" hidden="false" customHeight="false" outlineLevel="0" collapsed="false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</row>
    <row r="419" customFormat="false" ht="12.75" hidden="false" customHeight="false" outlineLevel="0" collapsed="false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</row>
    <row r="420" customFormat="false" ht="12.75" hidden="false" customHeight="false" outlineLevel="0" collapsed="false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</row>
    <row r="421" customFormat="false" ht="12.75" hidden="false" customHeight="false" outlineLevel="0" collapsed="false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</row>
    <row r="422" customFormat="false" ht="12.75" hidden="false" customHeight="false" outlineLevel="0" collapsed="false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</row>
    <row r="423" customFormat="false" ht="12.75" hidden="false" customHeight="false" outlineLevel="0" collapsed="false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</row>
    <row r="424" customFormat="false" ht="12.75" hidden="false" customHeight="false" outlineLevel="0" collapsed="false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</row>
    <row r="425" customFormat="false" ht="12.75" hidden="false" customHeight="false" outlineLevel="0" collapsed="false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</row>
    <row r="426" customFormat="false" ht="12.75" hidden="false" customHeight="false" outlineLevel="0" collapsed="false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</row>
    <row r="427" customFormat="false" ht="12.75" hidden="false" customHeight="false" outlineLevel="0" collapsed="false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</row>
    <row r="428" customFormat="false" ht="12.75" hidden="false" customHeight="false" outlineLevel="0" collapsed="false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</row>
    <row r="429" customFormat="false" ht="12.75" hidden="false" customHeight="false" outlineLevel="0" collapsed="false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</row>
    <row r="430" customFormat="false" ht="12.75" hidden="false" customHeight="false" outlineLevel="0" collapsed="false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</row>
    <row r="431" customFormat="false" ht="12.75" hidden="false" customHeight="false" outlineLevel="0" collapsed="false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</row>
    <row r="432" customFormat="false" ht="12.75" hidden="false" customHeight="false" outlineLevel="0" collapsed="false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</row>
    <row r="433" customFormat="false" ht="12.75" hidden="false" customHeight="false" outlineLevel="0" collapsed="false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</row>
    <row r="434" customFormat="false" ht="12.75" hidden="false" customHeight="false" outlineLevel="0" collapsed="false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</row>
    <row r="435" customFormat="false" ht="12.75" hidden="false" customHeight="false" outlineLevel="0" collapsed="false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</row>
    <row r="436" customFormat="false" ht="12.75" hidden="false" customHeight="false" outlineLevel="0" collapsed="false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</row>
    <row r="437" customFormat="false" ht="12.75" hidden="false" customHeight="false" outlineLevel="0" collapsed="false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</row>
    <row r="438" customFormat="false" ht="12.75" hidden="false" customHeight="false" outlineLevel="0" collapsed="false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</row>
    <row r="439" customFormat="false" ht="12.75" hidden="false" customHeight="false" outlineLevel="0" collapsed="false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</row>
    <row r="440" customFormat="false" ht="12.75" hidden="false" customHeight="false" outlineLevel="0" collapsed="false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</row>
    <row r="441" customFormat="false" ht="12.75" hidden="false" customHeight="false" outlineLevel="0" collapsed="false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</row>
    <row r="442" customFormat="false" ht="12.75" hidden="false" customHeight="false" outlineLevel="0" collapsed="false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</row>
    <row r="443" customFormat="false" ht="12.75" hidden="false" customHeight="false" outlineLevel="0" collapsed="false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</row>
    <row r="444" customFormat="false" ht="12.75" hidden="false" customHeight="false" outlineLevel="0" collapsed="false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</row>
    <row r="445" customFormat="false" ht="12.75" hidden="false" customHeight="false" outlineLevel="0" collapsed="false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</row>
    <row r="446" customFormat="false" ht="12.75" hidden="false" customHeight="false" outlineLevel="0" collapsed="false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</row>
    <row r="447" customFormat="false" ht="12.75" hidden="false" customHeight="false" outlineLevel="0" collapsed="false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</row>
    <row r="448" customFormat="false" ht="12.75" hidden="false" customHeight="false" outlineLevel="0" collapsed="false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</row>
    <row r="449" customFormat="false" ht="12.75" hidden="false" customHeight="false" outlineLevel="0" collapsed="false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</row>
    <row r="450" customFormat="false" ht="12.75" hidden="false" customHeight="false" outlineLevel="0" collapsed="false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</row>
    <row r="451" customFormat="false" ht="12.75" hidden="false" customHeight="false" outlineLevel="0" collapsed="false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</row>
    <row r="452" customFormat="false" ht="12.75" hidden="false" customHeight="false" outlineLevel="0" collapsed="false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</row>
    <row r="453" customFormat="false" ht="12.75" hidden="false" customHeight="false" outlineLevel="0" collapsed="false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</row>
    <row r="454" customFormat="false" ht="12.75" hidden="false" customHeight="false" outlineLevel="0" collapsed="false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</row>
    <row r="455" customFormat="false" ht="12.75" hidden="false" customHeight="false" outlineLevel="0" collapsed="false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</row>
    <row r="456" customFormat="false" ht="12.75" hidden="false" customHeight="false" outlineLevel="0" collapsed="false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</row>
    <row r="457" customFormat="false" ht="12.75" hidden="false" customHeight="false" outlineLevel="0" collapsed="false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</row>
    <row r="458" customFormat="false" ht="12.75" hidden="false" customHeight="false" outlineLevel="0" collapsed="false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</row>
    <row r="459" customFormat="false" ht="12.75" hidden="false" customHeight="false" outlineLevel="0" collapsed="false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</row>
    <row r="460" customFormat="false" ht="12.75" hidden="false" customHeight="false" outlineLevel="0" collapsed="false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</row>
    <row r="461" customFormat="false" ht="12.75" hidden="false" customHeight="false" outlineLevel="0" collapsed="false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</row>
    <row r="462" customFormat="false" ht="12.75" hidden="false" customHeight="false" outlineLevel="0" collapsed="false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</row>
    <row r="463" customFormat="false" ht="12.75" hidden="false" customHeight="false" outlineLevel="0" collapsed="false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</row>
    <row r="464" customFormat="false" ht="12.75" hidden="false" customHeight="false" outlineLevel="0" collapsed="false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</row>
    <row r="465" customFormat="false" ht="12.75" hidden="false" customHeight="false" outlineLevel="0" collapsed="false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</row>
    <row r="466" customFormat="false" ht="12.75" hidden="false" customHeight="false" outlineLevel="0" collapsed="false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</row>
    <row r="467" customFormat="false" ht="12.75" hidden="false" customHeight="false" outlineLevel="0" collapsed="false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</row>
    <row r="468" customFormat="false" ht="12.75" hidden="false" customHeight="false" outlineLevel="0" collapsed="false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</row>
    <row r="469" customFormat="false" ht="12.75" hidden="false" customHeight="false" outlineLevel="0" collapsed="false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</row>
    <row r="470" customFormat="false" ht="12.75" hidden="false" customHeight="false" outlineLevel="0" collapsed="false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</row>
    <row r="471" customFormat="false" ht="12.75" hidden="false" customHeight="false" outlineLevel="0" collapsed="false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</row>
    <row r="472" customFormat="false" ht="12.75" hidden="false" customHeight="false" outlineLevel="0" collapsed="false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</row>
    <row r="473" customFormat="false" ht="12.75" hidden="false" customHeight="false" outlineLevel="0" collapsed="false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</row>
    <row r="474" customFormat="false" ht="12.75" hidden="false" customHeight="false" outlineLevel="0" collapsed="false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</row>
    <row r="475" customFormat="false" ht="12.75" hidden="false" customHeight="false" outlineLevel="0" collapsed="false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</row>
    <row r="476" customFormat="false" ht="12.75" hidden="false" customHeight="false" outlineLevel="0" collapsed="false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</row>
    <row r="477" customFormat="false" ht="12.75" hidden="false" customHeight="false" outlineLevel="0" collapsed="false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</row>
    <row r="478" customFormat="false" ht="12.75" hidden="false" customHeight="false" outlineLevel="0" collapsed="false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</row>
    <row r="479" customFormat="false" ht="12.75" hidden="false" customHeight="false" outlineLevel="0" collapsed="false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</row>
    <row r="480" customFormat="false" ht="12.75" hidden="false" customHeight="false" outlineLevel="0" collapsed="false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</row>
    <row r="481" customFormat="false" ht="12.75" hidden="false" customHeight="false" outlineLevel="0" collapsed="false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</row>
    <row r="482" customFormat="false" ht="12.75" hidden="false" customHeight="false" outlineLevel="0" collapsed="false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</row>
    <row r="483" customFormat="false" ht="12.75" hidden="false" customHeight="false" outlineLevel="0" collapsed="false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</row>
    <row r="484" customFormat="false" ht="12.75" hidden="false" customHeight="false" outlineLevel="0" collapsed="false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</row>
    <row r="485" customFormat="false" ht="12.75" hidden="false" customHeight="false" outlineLevel="0" collapsed="false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</row>
    <row r="486" customFormat="false" ht="12.75" hidden="false" customHeight="false" outlineLevel="0" collapsed="false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</row>
    <row r="487" customFormat="false" ht="12.75" hidden="false" customHeight="false" outlineLevel="0" collapsed="false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</row>
    <row r="488" customFormat="false" ht="12.75" hidden="false" customHeight="false" outlineLevel="0" collapsed="false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</row>
    <row r="489" customFormat="false" ht="12.75" hidden="false" customHeight="false" outlineLevel="0" collapsed="false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</row>
    <row r="490" customFormat="false" ht="12.75" hidden="false" customHeight="false" outlineLevel="0" collapsed="false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</row>
    <row r="491" customFormat="false" ht="12.75" hidden="false" customHeight="false" outlineLevel="0" collapsed="false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</row>
    <row r="492" customFormat="false" ht="12.75" hidden="false" customHeight="false" outlineLevel="0" collapsed="false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</row>
    <row r="493" customFormat="false" ht="12.75" hidden="false" customHeight="false" outlineLevel="0" collapsed="false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</row>
    <row r="494" customFormat="false" ht="12.75" hidden="false" customHeight="false" outlineLevel="0" collapsed="false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</row>
    <row r="495" customFormat="false" ht="12.75" hidden="false" customHeight="false" outlineLevel="0" collapsed="false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</row>
    <row r="496" customFormat="false" ht="12.75" hidden="false" customHeight="false" outlineLevel="0" collapsed="false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</row>
    <row r="497" customFormat="false" ht="12.75" hidden="false" customHeight="false" outlineLevel="0" collapsed="false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</row>
    <row r="498" customFormat="false" ht="12.75" hidden="false" customHeight="false" outlineLevel="0" collapsed="false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</row>
    <row r="499" customFormat="false" ht="12.75" hidden="false" customHeight="false" outlineLevel="0" collapsed="false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</row>
    <row r="500" customFormat="false" ht="12.75" hidden="false" customHeight="false" outlineLevel="0" collapsed="false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</row>
    <row r="501" customFormat="false" ht="12.75" hidden="false" customHeight="false" outlineLevel="0" collapsed="false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</row>
    <row r="502" customFormat="false" ht="12.75" hidden="false" customHeight="false" outlineLevel="0" collapsed="false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</row>
    <row r="503" customFormat="false" ht="12.75" hidden="false" customHeight="false" outlineLevel="0" collapsed="false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</row>
    <row r="504" customFormat="false" ht="12.75" hidden="false" customHeight="false" outlineLevel="0" collapsed="false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</row>
    <row r="505" customFormat="false" ht="12.75" hidden="false" customHeight="false" outlineLevel="0" collapsed="false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</row>
    <row r="506" customFormat="false" ht="12.75" hidden="false" customHeight="false" outlineLevel="0" collapsed="false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</row>
    <row r="507" customFormat="false" ht="12.75" hidden="false" customHeight="false" outlineLevel="0" collapsed="false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</row>
    <row r="508" customFormat="false" ht="12.75" hidden="false" customHeight="false" outlineLevel="0" collapsed="false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</row>
    <row r="509" customFormat="false" ht="12.75" hidden="false" customHeight="false" outlineLevel="0" collapsed="false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</row>
    <row r="510" customFormat="false" ht="12.75" hidden="false" customHeight="false" outlineLevel="0" collapsed="false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</row>
    <row r="511" customFormat="false" ht="12.75" hidden="false" customHeight="false" outlineLevel="0" collapsed="false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</row>
    <row r="512" customFormat="false" ht="12.75" hidden="false" customHeight="false" outlineLevel="0" collapsed="false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</row>
    <row r="513" customFormat="false" ht="12.75" hidden="false" customHeight="false" outlineLevel="0" collapsed="false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</row>
    <row r="514" customFormat="false" ht="12.75" hidden="false" customHeight="false" outlineLevel="0" collapsed="false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</row>
    <row r="515" customFormat="false" ht="12.75" hidden="false" customHeight="false" outlineLevel="0" collapsed="false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</row>
    <row r="516" customFormat="false" ht="12.75" hidden="false" customHeight="false" outlineLevel="0" collapsed="false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</row>
    <row r="517" customFormat="false" ht="12.75" hidden="false" customHeight="false" outlineLevel="0" collapsed="false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</row>
    <row r="518" customFormat="false" ht="12.75" hidden="false" customHeight="false" outlineLevel="0" collapsed="false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</row>
    <row r="519" customFormat="false" ht="12.75" hidden="false" customHeight="false" outlineLevel="0" collapsed="false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</row>
    <row r="520" customFormat="false" ht="12.75" hidden="false" customHeight="false" outlineLevel="0" collapsed="false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</row>
    <row r="521" customFormat="false" ht="12.75" hidden="false" customHeight="false" outlineLevel="0" collapsed="false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</row>
    <row r="522" customFormat="false" ht="12.75" hidden="false" customHeight="false" outlineLevel="0" collapsed="false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</row>
    <row r="523" customFormat="false" ht="12.75" hidden="false" customHeight="false" outlineLevel="0" collapsed="false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</row>
    <row r="524" customFormat="false" ht="12.75" hidden="false" customHeight="false" outlineLevel="0" collapsed="false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</row>
    <row r="525" customFormat="false" ht="12.75" hidden="false" customHeight="false" outlineLevel="0" collapsed="false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</row>
    <row r="526" customFormat="false" ht="12.75" hidden="false" customHeight="false" outlineLevel="0" collapsed="false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</row>
    <row r="527" customFormat="false" ht="12.75" hidden="false" customHeight="false" outlineLevel="0" collapsed="false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</row>
    <row r="528" customFormat="false" ht="12.75" hidden="false" customHeight="false" outlineLevel="0" collapsed="false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</row>
    <row r="529" customFormat="false" ht="12.75" hidden="false" customHeight="false" outlineLevel="0" collapsed="false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</row>
    <row r="530" customFormat="false" ht="12.75" hidden="false" customHeight="false" outlineLevel="0" collapsed="false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</row>
    <row r="531" customFormat="false" ht="12.75" hidden="false" customHeight="false" outlineLevel="0" collapsed="false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</row>
    <row r="532" customFormat="false" ht="12.75" hidden="false" customHeight="false" outlineLevel="0" collapsed="false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</row>
    <row r="533" customFormat="false" ht="12.75" hidden="false" customHeight="false" outlineLevel="0" collapsed="false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</row>
    <row r="534" customFormat="false" ht="12.75" hidden="false" customHeight="false" outlineLevel="0" collapsed="false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</row>
    <row r="535" customFormat="false" ht="12.75" hidden="false" customHeight="false" outlineLevel="0" collapsed="false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</row>
    <row r="536" customFormat="false" ht="12.75" hidden="false" customHeight="false" outlineLevel="0" collapsed="false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</row>
    <row r="537" customFormat="false" ht="12.75" hidden="false" customHeight="false" outlineLevel="0" collapsed="false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</row>
    <row r="538" customFormat="false" ht="12.75" hidden="false" customHeight="false" outlineLevel="0" collapsed="false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</row>
    <row r="539" customFormat="false" ht="12.75" hidden="false" customHeight="false" outlineLevel="0" collapsed="false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</row>
    <row r="540" customFormat="false" ht="12.75" hidden="false" customHeight="false" outlineLevel="0" collapsed="false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</row>
    <row r="541" customFormat="false" ht="12.75" hidden="false" customHeight="false" outlineLevel="0" collapsed="false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</row>
    <row r="542" customFormat="false" ht="12.75" hidden="false" customHeight="false" outlineLevel="0" collapsed="false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</row>
    <row r="543" customFormat="false" ht="12.75" hidden="false" customHeight="false" outlineLevel="0" collapsed="false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</row>
    <row r="544" customFormat="false" ht="12.75" hidden="false" customHeight="false" outlineLevel="0" collapsed="false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</row>
    <row r="545" customFormat="false" ht="12.75" hidden="false" customHeight="false" outlineLevel="0" collapsed="false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</row>
    <row r="546" customFormat="false" ht="12.75" hidden="false" customHeight="false" outlineLevel="0" collapsed="false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</row>
    <row r="547" customFormat="false" ht="12.75" hidden="false" customHeight="false" outlineLevel="0" collapsed="false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</row>
    <row r="548" customFormat="false" ht="12.75" hidden="false" customHeight="false" outlineLevel="0" collapsed="false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</row>
    <row r="549" customFormat="false" ht="12.75" hidden="false" customHeight="false" outlineLevel="0" collapsed="false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</row>
    <row r="550" customFormat="false" ht="12.75" hidden="false" customHeight="false" outlineLevel="0" collapsed="false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</row>
    <row r="551" customFormat="false" ht="12.75" hidden="false" customHeight="false" outlineLevel="0" collapsed="false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</row>
    <row r="552" customFormat="false" ht="12.75" hidden="false" customHeight="false" outlineLevel="0" collapsed="false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</row>
    <row r="553" customFormat="false" ht="12.75" hidden="false" customHeight="false" outlineLevel="0" collapsed="false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</row>
    <row r="554" customFormat="false" ht="12.75" hidden="false" customHeight="false" outlineLevel="0" collapsed="false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</row>
    <row r="555" customFormat="false" ht="12.75" hidden="false" customHeight="false" outlineLevel="0" collapsed="false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</row>
    <row r="556" customFormat="false" ht="12.75" hidden="false" customHeight="false" outlineLevel="0" collapsed="false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</row>
    <row r="557" customFormat="false" ht="12.75" hidden="false" customHeight="false" outlineLevel="0" collapsed="false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</row>
    <row r="558" customFormat="false" ht="12.75" hidden="false" customHeight="false" outlineLevel="0" collapsed="false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</row>
    <row r="559" customFormat="false" ht="12.75" hidden="false" customHeight="false" outlineLevel="0" collapsed="false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</row>
    <row r="560" customFormat="false" ht="12.75" hidden="false" customHeight="false" outlineLevel="0" collapsed="false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</row>
    <row r="561" customFormat="false" ht="12.75" hidden="false" customHeight="false" outlineLevel="0" collapsed="false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</row>
    <row r="562" customFormat="false" ht="12.75" hidden="false" customHeight="false" outlineLevel="0" collapsed="false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</row>
    <row r="563" customFormat="false" ht="12.75" hidden="false" customHeight="false" outlineLevel="0" collapsed="false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</row>
    <row r="564" customFormat="false" ht="12.75" hidden="false" customHeight="false" outlineLevel="0" collapsed="false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</row>
    <row r="565" customFormat="false" ht="12.75" hidden="false" customHeight="false" outlineLevel="0" collapsed="false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</row>
    <row r="566" customFormat="false" ht="12.75" hidden="false" customHeight="false" outlineLevel="0" collapsed="false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</row>
    <row r="567" customFormat="false" ht="12.75" hidden="false" customHeight="false" outlineLevel="0" collapsed="false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</row>
    <row r="568" customFormat="false" ht="12.75" hidden="false" customHeight="false" outlineLevel="0" collapsed="false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</row>
    <row r="569" customFormat="false" ht="12.75" hidden="false" customHeight="false" outlineLevel="0" collapsed="false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</row>
    <row r="570" customFormat="false" ht="12.75" hidden="false" customHeight="false" outlineLevel="0" collapsed="false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</row>
    <row r="571" customFormat="false" ht="12.75" hidden="false" customHeight="false" outlineLevel="0" collapsed="false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</row>
    <row r="572" customFormat="false" ht="12.75" hidden="false" customHeight="false" outlineLevel="0" collapsed="false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</row>
    <row r="573" customFormat="false" ht="12.75" hidden="false" customHeight="false" outlineLevel="0" collapsed="false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</row>
    <row r="574" customFormat="false" ht="12.75" hidden="false" customHeight="false" outlineLevel="0" collapsed="false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</row>
    <row r="575" customFormat="false" ht="12.75" hidden="false" customHeight="false" outlineLevel="0" collapsed="false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</row>
    <row r="576" customFormat="false" ht="12.75" hidden="false" customHeight="false" outlineLevel="0" collapsed="false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</row>
    <row r="577" customFormat="false" ht="12.75" hidden="false" customHeight="false" outlineLevel="0" collapsed="false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</row>
    <row r="578" customFormat="false" ht="12.75" hidden="false" customHeight="false" outlineLevel="0" collapsed="false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</row>
    <row r="579" customFormat="false" ht="12.75" hidden="false" customHeight="false" outlineLevel="0" collapsed="false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</row>
    <row r="580" customFormat="false" ht="12.75" hidden="false" customHeight="false" outlineLevel="0" collapsed="false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</row>
    <row r="581" customFormat="false" ht="12.75" hidden="false" customHeight="false" outlineLevel="0" collapsed="false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</row>
    <row r="582" customFormat="false" ht="12.75" hidden="false" customHeight="false" outlineLevel="0" collapsed="false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</row>
    <row r="583" customFormat="false" ht="12.75" hidden="false" customHeight="false" outlineLevel="0" collapsed="false"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</row>
    <row r="584" customFormat="false" ht="12.75" hidden="false" customHeight="false" outlineLevel="0" collapsed="false"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</row>
    <row r="585" customFormat="false" ht="12.75" hidden="false" customHeight="false" outlineLevel="0" collapsed="false"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</row>
    <row r="586" customFormat="false" ht="12.75" hidden="false" customHeight="false" outlineLevel="0" collapsed="false"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</row>
    <row r="587" customFormat="false" ht="12.75" hidden="false" customHeight="false" outlineLevel="0" collapsed="false"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</row>
    <row r="588" customFormat="false" ht="12.75" hidden="false" customHeight="false" outlineLevel="0" collapsed="false"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</row>
    <row r="589" customFormat="false" ht="12.75" hidden="false" customHeight="false" outlineLevel="0" collapsed="false"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</row>
    <row r="590" customFormat="false" ht="12.75" hidden="false" customHeight="false" outlineLevel="0" collapsed="false"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</row>
    <row r="591" customFormat="false" ht="12.75" hidden="false" customHeight="false" outlineLevel="0" collapsed="false"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</row>
    <row r="592" customFormat="false" ht="12.75" hidden="false" customHeight="false" outlineLevel="0" collapsed="false"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</row>
    <row r="593" customFormat="false" ht="12.75" hidden="false" customHeight="false" outlineLevel="0" collapsed="false"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</row>
    <row r="594" customFormat="false" ht="12.75" hidden="false" customHeight="false" outlineLevel="0" collapsed="false"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</row>
    <row r="595" customFormat="false" ht="12.75" hidden="false" customHeight="false" outlineLevel="0" collapsed="false"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</row>
    <row r="596" customFormat="false" ht="12.75" hidden="false" customHeight="false" outlineLevel="0" collapsed="false"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</row>
    <row r="597" customFormat="false" ht="12.75" hidden="false" customHeight="false" outlineLevel="0" collapsed="false"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</row>
    <row r="598" customFormat="false" ht="12.75" hidden="false" customHeight="false" outlineLevel="0" collapsed="false"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</row>
    <row r="599" customFormat="false" ht="12.75" hidden="false" customHeight="false" outlineLevel="0" collapsed="false"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</row>
    <row r="600" customFormat="false" ht="12.75" hidden="false" customHeight="false" outlineLevel="0" collapsed="false"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</row>
    <row r="601" customFormat="false" ht="12.75" hidden="false" customHeight="false" outlineLevel="0" collapsed="false"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</row>
    <row r="602" customFormat="false" ht="12.75" hidden="false" customHeight="false" outlineLevel="0" collapsed="false"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</row>
    <row r="603" customFormat="false" ht="12.75" hidden="false" customHeight="false" outlineLevel="0" collapsed="false"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</row>
    <row r="604" customFormat="false" ht="12.75" hidden="false" customHeight="false" outlineLevel="0" collapsed="false"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</row>
    <row r="605" customFormat="false" ht="12.75" hidden="false" customHeight="false" outlineLevel="0" collapsed="false"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</row>
    <row r="606" customFormat="false" ht="12.75" hidden="false" customHeight="false" outlineLevel="0" collapsed="false"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</row>
    <row r="607" customFormat="false" ht="12.75" hidden="false" customHeight="false" outlineLevel="0" collapsed="false"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</row>
    <row r="608" customFormat="false" ht="12.75" hidden="false" customHeight="false" outlineLevel="0" collapsed="false"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</row>
    <row r="609" customFormat="false" ht="12.75" hidden="false" customHeight="false" outlineLevel="0" collapsed="false"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</row>
    <row r="610" customFormat="false" ht="12.75" hidden="false" customHeight="false" outlineLevel="0" collapsed="false"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</row>
    <row r="611" customFormat="false" ht="12.75" hidden="false" customHeight="false" outlineLevel="0" collapsed="false"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</row>
    <row r="612" customFormat="false" ht="12.75" hidden="false" customHeight="false" outlineLevel="0" collapsed="false"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</row>
    <row r="613" customFormat="false" ht="12.75" hidden="false" customHeight="false" outlineLevel="0" collapsed="false"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</row>
    <row r="614" customFormat="false" ht="12.75" hidden="false" customHeight="false" outlineLevel="0" collapsed="false"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</row>
    <row r="615" customFormat="false" ht="12.75" hidden="false" customHeight="false" outlineLevel="0" collapsed="false"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</row>
    <row r="616" customFormat="false" ht="12.75" hidden="false" customHeight="false" outlineLevel="0" collapsed="false"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</row>
    <row r="617" customFormat="false" ht="12.75" hidden="false" customHeight="false" outlineLevel="0" collapsed="false"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</row>
    <row r="618" customFormat="false" ht="12.75" hidden="false" customHeight="false" outlineLevel="0" collapsed="false"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</row>
    <row r="619" customFormat="false" ht="12.75" hidden="false" customHeight="false" outlineLevel="0" collapsed="false"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</row>
    <row r="620" customFormat="false" ht="12.75" hidden="false" customHeight="false" outlineLevel="0" collapsed="false"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</row>
    <row r="621" customFormat="false" ht="12.75" hidden="false" customHeight="false" outlineLevel="0" collapsed="false"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</row>
    <row r="622" customFormat="false" ht="12.75" hidden="false" customHeight="false" outlineLevel="0" collapsed="false"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</row>
    <row r="623" customFormat="false" ht="12.75" hidden="false" customHeight="false" outlineLevel="0" collapsed="false"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</row>
    <row r="624" customFormat="false" ht="12.75" hidden="false" customHeight="false" outlineLevel="0" collapsed="false"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</row>
    <row r="625" customFormat="false" ht="12.75" hidden="false" customHeight="false" outlineLevel="0" collapsed="false"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</row>
    <row r="626" customFormat="false" ht="12.75" hidden="false" customHeight="false" outlineLevel="0" collapsed="false"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</row>
    <row r="627" customFormat="false" ht="12.75" hidden="false" customHeight="false" outlineLevel="0" collapsed="false"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</row>
    <row r="628" customFormat="false" ht="12.75" hidden="false" customHeight="false" outlineLevel="0" collapsed="false"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</row>
    <row r="629" customFormat="false" ht="12.75" hidden="false" customHeight="false" outlineLevel="0" collapsed="false"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</row>
    <row r="630" customFormat="false" ht="12.75" hidden="false" customHeight="false" outlineLevel="0" collapsed="false"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</row>
    <row r="631" customFormat="false" ht="12.75" hidden="false" customHeight="false" outlineLevel="0" collapsed="false"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</row>
    <row r="632" customFormat="false" ht="12.75" hidden="false" customHeight="false" outlineLevel="0" collapsed="false"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</row>
    <row r="633" customFormat="false" ht="12.75" hidden="false" customHeight="false" outlineLevel="0" collapsed="false"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</row>
    <row r="634" customFormat="false" ht="12.75" hidden="false" customHeight="false" outlineLevel="0" collapsed="false"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</row>
    <row r="635" customFormat="false" ht="12.75" hidden="false" customHeight="false" outlineLevel="0" collapsed="false"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</row>
    <row r="636" customFormat="false" ht="12.75" hidden="false" customHeight="false" outlineLevel="0" collapsed="false"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</row>
    <row r="637" customFormat="false" ht="12.75" hidden="false" customHeight="false" outlineLevel="0" collapsed="false"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</row>
    <row r="638" customFormat="false" ht="12.75" hidden="false" customHeight="false" outlineLevel="0" collapsed="false"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</row>
    <row r="639" customFormat="false" ht="12.75" hidden="false" customHeight="false" outlineLevel="0" collapsed="false"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</row>
    <row r="640" customFormat="false" ht="12.75" hidden="false" customHeight="false" outlineLevel="0" collapsed="false"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</row>
    <row r="641" customFormat="false" ht="12.75" hidden="false" customHeight="false" outlineLevel="0" collapsed="false"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</row>
    <row r="642" customFormat="false" ht="12.75" hidden="false" customHeight="false" outlineLevel="0" collapsed="false"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</row>
    <row r="643" customFormat="false" ht="12.75" hidden="false" customHeight="false" outlineLevel="0" collapsed="false"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</row>
    <row r="644" customFormat="false" ht="12.75" hidden="false" customHeight="false" outlineLevel="0" collapsed="false"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</row>
    <row r="645" customFormat="false" ht="12.75" hidden="false" customHeight="false" outlineLevel="0" collapsed="false"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</row>
    <row r="646" customFormat="false" ht="12.75" hidden="false" customHeight="false" outlineLevel="0" collapsed="false"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</row>
    <row r="647" customFormat="false" ht="12.75" hidden="false" customHeight="false" outlineLevel="0" collapsed="false"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</row>
    <row r="648" customFormat="false" ht="12.75" hidden="false" customHeight="false" outlineLevel="0" collapsed="false"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</row>
    <row r="649" customFormat="false" ht="12.75" hidden="false" customHeight="false" outlineLevel="0" collapsed="false"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</row>
    <row r="650" customFormat="false" ht="12.75" hidden="false" customHeight="false" outlineLevel="0" collapsed="false"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</row>
    <row r="651" customFormat="false" ht="12.75" hidden="false" customHeight="false" outlineLevel="0" collapsed="false"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</row>
    <row r="652" customFormat="false" ht="12.75" hidden="false" customHeight="false" outlineLevel="0" collapsed="false"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</row>
    <row r="653" customFormat="false" ht="12.75" hidden="false" customHeight="false" outlineLevel="0" collapsed="false"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</row>
    <row r="654" customFormat="false" ht="12.75" hidden="false" customHeight="false" outlineLevel="0" collapsed="false"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</row>
    <row r="655" customFormat="false" ht="12.75" hidden="false" customHeight="false" outlineLevel="0" collapsed="false"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</row>
    <row r="656" customFormat="false" ht="12.75" hidden="false" customHeight="false" outlineLevel="0" collapsed="false"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</row>
    <row r="657" customFormat="false" ht="12.75" hidden="false" customHeight="false" outlineLevel="0" collapsed="false"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</row>
    <row r="658" customFormat="false" ht="12.75" hidden="false" customHeight="false" outlineLevel="0" collapsed="false"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</row>
    <row r="659" customFormat="false" ht="12.75" hidden="false" customHeight="false" outlineLevel="0" collapsed="false"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</row>
    <row r="660" customFormat="false" ht="12.75" hidden="false" customHeight="false" outlineLevel="0" collapsed="false"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</row>
    <row r="661" customFormat="false" ht="12.75" hidden="false" customHeight="false" outlineLevel="0" collapsed="false"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</row>
    <row r="662" customFormat="false" ht="12.75" hidden="false" customHeight="false" outlineLevel="0" collapsed="false"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</row>
    <row r="663" customFormat="false" ht="12.75" hidden="false" customHeight="false" outlineLevel="0" collapsed="false"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</row>
    <row r="664" customFormat="false" ht="12.75" hidden="false" customHeight="false" outlineLevel="0" collapsed="false"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</row>
    <row r="665" customFormat="false" ht="12.75" hidden="false" customHeight="false" outlineLevel="0" collapsed="false"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</row>
    <row r="666" customFormat="false" ht="12.75" hidden="false" customHeight="false" outlineLevel="0" collapsed="false"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</row>
    <row r="667" customFormat="false" ht="12.75" hidden="false" customHeight="false" outlineLevel="0" collapsed="false"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</row>
    <row r="668" customFormat="false" ht="12.75" hidden="false" customHeight="false" outlineLevel="0" collapsed="false"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</row>
    <row r="669" customFormat="false" ht="12.75" hidden="false" customHeight="false" outlineLevel="0" collapsed="false"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</row>
    <row r="670" customFormat="false" ht="12.75" hidden="false" customHeight="false" outlineLevel="0" collapsed="false"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</row>
    <row r="671" customFormat="false" ht="12.75" hidden="false" customHeight="false" outlineLevel="0" collapsed="false"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</row>
    <row r="672" customFormat="false" ht="12.75" hidden="false" customHeight="false" outlineLevel="0" collapsed="false"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</row>
    <row r="673" customFormat="false" ht="12.75" hidden="false" customHeight="false" outlineLevel="0" collapsed="false"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</row>
    <row r="674" customFormat="false" ht="12.75" hidden="false" customHeight="false" outlineLevel="0" collapsed="false"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</row>
    <row r="675" customFormat="false" ht="12.75" hidden="false" customHeight="false" outlineLevel="0" collapsed="false"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</row>
    <row r="676" customFormat="false" ht="12.75" hidden="false" customHeight="false" outlineLevel="0" collapsed="false"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</row>
    <row r="677" customFormat="false" ht="12.75" hidden="false" customHeight="false" outlineLevel="0" collapsed="false"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</row>
    <row r="678" customFormat="false" ht="12.75" hidden="false" customHeight="false" outlineLevel="0" collapsed="false"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</row>
    <row r="679" customFormat="false" ht="12.75" hidden="false" customHeight="false" outlineLevel="0" collapsed="false"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</row>
    <row r="680" customFormat="false" ht="12.75" hidden="false" customHeight="false" outlineLevel="0" collapsed="false"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</row>
    <row r="681" customFormat="false" ht="12.75" hidden="false" customHeight="false" outlineLevel="0" collapsed="false"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</row>
    <row r="682" customFormat="false" ht="12.75" hidden="false" customHeight="false" outlineLevel="0" collapsed="false"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</row>
    <row r="683" customFormat="false" ht="12.75" hidden="false" customHeight="false" outlineLevel="0" collapsed="false"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</row>
    <row r="684" customFormat="false" ht="12.75" hidden="false" customHeight="false" outlineLevel="0" collapsed="false"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</row>
    <row r="685" customFormat="false" ht="12.75" hidden="false" customHeight="false" outlineLevel="0" collapsed="false"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</row>
    <row r="686" customFormat="false" ht="12.75" hidden="false" customHeight="false" outlineLevel="0" collapsed="false"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</row>
    <row r="687" customFormat="false" ht="12.75" hidden="false" customHeight="false" outlineLevel="0" collapsed="false"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</row>
    <row r="688" customFormat="false" ht="12.75" hidden="false" customHeight="false" outlineLevel="0" collapsed="false"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</row>
    <row r="689" customFormat="false" ht="12.75" hidden="false" customHeight="false" outlineLevel="0" collapsed="false"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</row>
    <row r="690" customFormat="false" ht="12.75" hidden="false" customHeight="false" outlineLevel="0" collapsed="false"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</row>
    <row r="691" customFormat="false" ht="12.75" hidden="false" customHeight="false" outlineLevel="0" collapsed="false"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</row>
    <row r="692" customFormat="false" ht="12.75" hidden="false" customHeight="false" outlineLevel="0" collapsed="false"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</row>
    <row r="693" customFormat="false" ht="12.75" hidden="false" customHeight="false" outlineLevel="0" collapsed="false"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</row>
    <row r="694" customFormat="false" ht="12.75" hidden="false" customHeight="false" outlineLevel="0" collapsed="false"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</row>
    <row r="695" customFormat="false" ht="12.75" hidden="false" customHeight="false" outlineLevel="0" collapsed="false"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</row>
    <row r="696" customFormat="false" ht="12.75" hidden="false" customHeight="false" outlineLevel="0" collapsed="false"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</row>
    <row r="697" customFormat="false" ht="12.75" hidden="false" customHeight="false" outlineLevel="0" collapsed="false"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</row>
    <row r="698" customFormat="false" ht="12.75" hidden="false" customHeight="false" outlineLevel="0" collapsed="false"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</row>
    <row r="699" customFormat="false" ht="12.75" hidden="false" customHeight="false" outlineLevel="0" collapsed="false"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</row>
    <row r="700" customFormat="false" ht="12.75" hidden="false" customHeight="false" outlineLevel="0" collapsed="false"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</row>
    <row r="701" customFormat="false" ht="12.75" hidden="false" customHeight="false" outlineLevel="0" collapsed="false"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</row>
    <row r="702" customFormat="false" ht="12.75" hidden="false" customHeight="false" outlineLevel="0" collapsed="false"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</row>
    <row r="703" customFormat="false" ht="12.75" hidden="false" customHeight="false" outlineLevel="0" collapsed="false"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</row>
    <row r="704" customFormat="false" ht="12.75" hidden="false" customHeight="false" outlineLevel="0" collapsed="false"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</row>
    <row r="705" customFormat="false" ht="12.75" hidden="false" customHeight="false" outlineLevel="0" collapsed="false"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</row>
    <row r="706" customFormat="false" ht="12.75" hidden="false" customHeight="false" outlineLevel="0" collapsed="false"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</row>
    <row r="707" customFormat="false" ht="12.75" hidden="false" customHeight="false" outlineLevel="0" collapsed="false"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</row>
    <row r="708" customFormat="false" ht="12.75" hidden="false" customHeight="false" outlineLevel="0" collapsed="false"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</row>
    <row r="709" customFormat="false" ht="12.75" hidden="false" customHeight="false" outlineLevel="0" collapsed="false"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</row>
    <row r="710" customFormat="false" ht="12.75" hidden="false" customHeight="false" outlineLevel="0" collapsed="false"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</row>
    <row r="711" customFormat="false" ht="12.75" hidden="false" customHeight="false" outlineLevel="0" collapsed="false"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</row>
    <row r="712" customFormat="false" ht="12.75" hidden="false" customHeight="false" outlineLevel="0" collapsed="false"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</row>
    <row r="713" customFormat="false" ht="12.75" hidden="false" customHeight="false" outlineLevel="0" collapsed="false"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</row>
    <row r="714" customFormat="false" ht="12.75" hidden="false" customHeight="false" outlineLevel="0" collapsed="false"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</row>
    <row r="715" customFormat="false" ht="12.75" hidden="false" customHeight="false" outlineLevel="0" collapsed="false"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</row>
    <row r="716" customFormat="false" ht="12.75" hidden="false" customHeight="false" outlineLevel="0" collapsed="false"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</row>
    <row r="717" customFormat="false" ht="12.75" hidden="false" customHeight="false" outlineLevel="0" collapsed="false"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</row>
    <row r="718" customFormat="false" ht="12.75" hidden="false" customHeight="false" outlineLevel="0" collapsed="false"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</row>
    <row r="719" customFormat="false" ht="12.75" hidden="false" customHeight="false" outlineLevel="0" collapsed="false"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</row>
    <row r="720" customFormat="false" ht="12.75" hidden="false" customHeight="false" outlineLevel="0" collapsed="false"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</row>
    <row r="721" customFormat="false" ht="12.75" hidden="false" customHeight="false" outlineLevel="0" collapsed="false"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</row>
    <row r="722" customFormat="false" ht="12.75" hidden="false" customHeight="false" outlineLevel="0" collapsed="false"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</row>
    <row r="723" customFormat="false" ht="12.75" hidden="false" customHeight="false" outlineLevel="0" collapsed="false"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</row>
    <row r="724" customFormat="false" ht="12.75" hidden="false" customHeight="false" outlineLevel="0" collapsed="false"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</row>
    <row r="725" customFormat="false" ht="12.75" hidden="false" customHeight="false" outlineLevel="0" collapsed="false"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</row>
    <row r="726" customFormat="false" ht="12.75" hidden="false" customHeight="false" outlineLevel="0" collapsed="false"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</row>
    <row r="727" customFormat="false" ht="12.75" hidden="false" customHeight="false" outlineLevel="0" collapsed="false"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</row>
    <row r="728" customFormat="false" ht="12.75" hidden="false" customHeight="false" outlineLevel="0" collapsed="false"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</row>
    <row r="729" customFormat="false" ht="12.75" hidden="false" customHeight="false" outlineLevel="0" collapsed="false"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</row>
    <row r="730" customFormat="false" ht="12.75" hidden="false" customHeight="false" outlineLevel="0" collapsed="false"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</row>
    <row r="731" customFormat="false" ht="12.75" hidden="false" customHeight="false" outlineLevel="0" collapsed="false"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</row>
    <row r="732" customFormat="false" ht="12.75" hidden="false" customHeight="false" outlineLevel="0" collapsed="false"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</row>
    <row r="733" customFormat="false" ht="12.75" hidden="false" customHeight="false" outlineLevel="0" collapsed="false"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</row>
    <row r="734" customFormat="false" ht="12.75" hidden="false" customHeight="false" outlineLevel="0" collapsed="false"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</row>
    <row r="735" customFormat="false" ht="12.75" hidden="false" customHeight="false" outlineLevel="0" collapsed="false"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</row>
    <row r="736" customFormat="false" ht="12.75" hidden="false" customHeight="false" outlineLevel="0" collapsed="false"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</row>
    <row r="737" customFormat="false" ht="12.75" hidden="false" customHeight="false" outlineLevel="0" collapsed="false"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</row>
    <row r="738" customFormat="false" ht="12.75" hidden="false" customHeight="false" outlineLevel="0" collapsed="false"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</row>
    <row r="739" customFormat="false" ht="12.75" hidden="false" customHeight="false" outlineLevel="0" collapsed="false"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</row>
    <row r="740" customFormat="false" ht="12.75" hidden="false" customHeight="false" outlineLevel="0" collapsed="false"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</row>
    <row r="741" customFormat="false" ht="12.75" hidden="false" customHeight="false" outlineLevel="0" collapsed="false"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</row>
    <row r="742" customFormat="false" ht="12.75" hidden="false" customHeight="false" outlineLevel="0" collapsed="false"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</row>
    <row r="743" customFormat="false" ht="12.75" hidden="false" customHeight="false" outlineLevel="0" collapsed="false"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</row>
    <row r="744" customFormat="false" ht="12.75" hidden="false" customHeight="false" outlineLevel="0" collapsed="false"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</row>
    <row r="745" customFormat="false" ht="12.75" hidden="false" customHeight="false" outlineLevel="0" collapsed="false"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</row>
    <row r="746" customFormat="false" ht="12.75" hidden="false" customHeight="false" outlineLevel="0" collapsed="false"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</row>
    <row r="747" customFormat="false" ht="12.75" hidden="false" customHeight="false" outlineLevel="0" collapsed="false"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</row>
    <row r="748" customFormat="false" ht="12.75" hidden="false" customHeight="false" outlineLevel="0" collapsed="false"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</row>
    <row r="749" customFormat="false" ht="12.75" hidden="false" customHeight="false" outlineLevel="0" collapsed="false"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</row>
    <row r="750" customFormat="false" ht="12.75" hidden="false" customHeight="false" outlineLevel="0" collapsed="false"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</row>
    <row r="751" customFormat="false" ht="12.75" hidden="false" customHeight="false" outlineLevel="0" collapsed="false"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</row>
    <row r="752" customFormat="false" ht="12.75" hidden="false" customHeight="false" outlineLevel="0" collapsed="false"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</row>
    <row r="753" customFormat="false" ht="12.75" hidden="false" customHeight="false" outlineLevel="0" collapsed="false"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</row>
    <row r="754" customFormat="false" ht="12.75" hidden="false" customHeight="false" outlineLevel="0" collapsed="false"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</row>
    <row r="755" customFormat="false" ht="12.75" hidden="false" customHeight="false" outlineLevel="0" collapsed="false"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</row>
    <row r="756" customFormat="false" ht="12.75" hidden="false" customHeight="false" outlineLevel="0" collapsed="false"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</row>
    <row r="757" customFormat="false" ht="12.75" hidden="false" customHeight="false" outlineLevel="0" collapsed="false"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</row>
    <row r="758" customFormat="false" ht="12.75" hidden="false" customHeight="false" outlineLevel="0" collapsed="false"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</row>
    <row r="759" customFormat="false" ht="12.75" hidden="false" customHeight="false" outlineLevel="0" collapsed="false"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</row>
    <row r="760" customFormat="false" ht="12.75" hidden="false" customHeight="false" outlineLevel="0" collapsed="false"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</row>
    <row r="761" customFormat="false" ht="12.75" hidden="false" customHeight="false" outlineLevel="0" collapsed="false"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</row>
    <row r="762" customFormat="false" ht="12.75" hidden="false" customHeight="false" outlineLevel="0" collapsed="false"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</row>
    <row r="763" customFormat="false" ht="12.75" hidden="false" customHeight="false" outlineLevel="0" collapsed="false"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</row>
    <row r="764" customFormat="false" ht="12.75" hidden="false" customHeight="false" outlineLevel="0" collapsed="false"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</row>
    <row r="765" customFormat="false" ht="12.75" hidden="false" customHeight="false" outlineLevel="0" collapsed="false"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</row>
    <row r="766" customFormat="false" ht="12.75" hidden="false" customHeight="false" outlineLevel="0" collapsed="false"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</row>
    <row r="767" customFormat="false" ht="12.75" hidden="false" customHeight="false" outlineLevel="0" collapsed="false"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</row>
    <row r="768" customFormat="false" ht="12.75" hidden="false" customHeight="false" outlineLevel="0" collapsed="false"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</row>
    <row r="769" customFormat="false" ht="12.75" hidden="false" customHeight="false" outlineLevel="0" collapsed="false"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</row>
    <row r="770" customFormat="false" ht="12.75" hidden="false" customHeight="false" outlineLevel="0" collapsed="false"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</row>
    <row r="771" customFormat="false" ht="12.75" hidden="false" customHeight="false" outlineLevel="0" collapsed="false"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</row>
    <row r="772" customFormat="false" ht="12.75" hidden="false" customHeight="false" outlineLevel="0" collapsed="false"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</row>
    <row r="773" customFormat="false" ht="12.75" hidden="false" customHeight="false" outlineLevel="0" collapsed="false"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</row>
    <row r="774" customFormat="false" ht="12.75" hidden="false" customHeight="false" outlineLevel="0" collapsed="false"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</row>
    <row r="775" customFormat="false" ht="12.75" hidden="false" customHeight="false" outlineLevel="0" collapsed="false"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</row>
    <row r="776" customFormat="false" ht="12.75" hidden="false" customHeight="false" outlineLevel="0" collapsed="false"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</row>
    <row r="777" customFormat="false" ht="12.75" hidden="false" customHeight="false" outlineLevel="0" collapsed="false"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</row>
    <row r="778" customFormat="false" ht="12.75" hidden="false" customHeight="false" outlineLevel="0" collapsed="false"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</row>
    <row r="779" customFormat="false" ht="12.75" hidden="false" customHeight="false" outlineLevel="0" collapsed="false"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</row>
    <row r="780" customFormat="false" ht="12.75" hidden="false" customHeight="false" outlineLevel="0" collapsed="false"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</row>
    <row r="781" customFormat="false" ht="12.75" hidden="false" customHeight="false" outlineLevel="0" collapsed="false"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</row>
    <row r="782" customFormat="false" ht="12.75" hidden="false" customHeight="false" outlineLevel="0" collapsed="false"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</row>
    <row r="783" customFormat="false" ht="12.75" hidden="false" customHeight="false" outlineLevel="0" collapsed="false"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</row>
    <row r="784" customFormat="false" ht="12.75" hidden="false" customHeight="false" outlineLevel="0" collapsed="false"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</row>
    <row r="785" customFormat="false" ht="12.75" hidden="false" customHeight="false" outlineLevel="0" collapsed="false"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</row>
    <row r="786" customFormat="false" ht="12.75" hidden="false" customHeight="false" outlineLevel="0" collapsed="false"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</row>
    <row r="787" customFormat="false" ht="12.75" hidden="false" customHeight="false" outlineLevel="0" collapsed="false"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</row>
    <row r="788" customFormat="false" ht="12.75" hidden="false" customHeight="false" outlineLevel="0" collapsed="false"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</row>
    <row r="789" customFormat="false" ht="12.75" hidden="false" customHeight="false" outlineLevel="0" collapsed="false"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</row>
    <row r="790" customFormat="false" ht="12.75" hidden="false" customHeight="false" outlineLevel="0" collapsed="false"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</row>
    <row r="791" customFormat="false" ht="12.75" hidden="false" customHeight="false" outlineLevel="0" collapsed="false"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</row>
    <row r="792" customFormat="false" ht="12.75" hidden="false" customHeight="false" outlineLevel="0" collapsed="false"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</row>
    <row r="793" customFormat="false" ht="12.75" hidden="false" customHeight="false" outlineLevel="0" collapsed="false"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</row>
    <row r="794" customFormat="false" ht="12.75" hidden="false" customHeight="false" outlineLevel="0" collapsed="false"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</row>
    <row r="795" customFormat="false" ht="12.75" hidden="false" customHeight="false" outlineLevel="0" collapsed="false"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</row>
    <row r="796" customFormat="false" ht="12.75" hidden="false" customHeight="false" outlineLevel="0" collapsed="false"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</row>
    <row r="797" customFormat="false" ht="12.75" hidden="false" customHeight="false" outlineLevel="0" collapsed="false"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</row>
    <row r="798" customFormat="false" ht="12.75" hidden="false" customHeight="false" outlineLevel="0" collapsed="false"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</row>
    <row r="799" customFormat="false" ht="12.75" hidden="false" customHeight="false" outlineLevel="0" collapsed="false"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</row>
    <row r="800" customFormat="false" ht="12.75" hidden="false" customHeight="false" outlineLevel="0" collapsed="false"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</row>
    <row r="801" customFormat="false" ht="12.75" hidden="false" customHeight="false" outlineLevel="0" collapsed="false"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</row>
    <row r="802" customFormat="false" ht="12.75" hidden="false" customHeight="false" outlineLevel="0" collapsed="false"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</row>
    <row r="803" customFormat="false" ht="12.75" hidden="false" customHeight="false" outlineLevel="0" collapsed="false"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</row>
    <row r="804" customFormat="false" ht="12.75" hidden="false" customHeight="false" outlineLevel="0" collapsed="false"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</row>
    <row r="805" customFormat="false" ht="12.75" hidden="false" customHeight="false" outlineLevel="0" collapsed="false"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</row>
    <row r="806" customFormat="false" ht="12.75" hidden="false" customHeight="false" outlineLevel="0" collapsed="false"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</row>
    <row r="807" customFormat="false" ht="12.75" hidden="false" customHeight="false" outlineLevel="0" collapsed="false"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</row>
    <row r="808" customFormat="false" ht="12.75" hidden="false" customHeight="false" outlineLevel="0" collapsed="false"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</row>
    <row r="809" customFormat="false" ht="12.75" hidden="false" customHeight="false" outlineLevel="0" collapsed="false"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</row>
    <row r="810" customFormat="false" ht="12.75" hidden="false" customHeight="false" outlineLevel="0" collapsed="false"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</row>
    <row r="811" customFormat="false" ht="12.75" hidden="false" customHeight="false" outlineLevel="0" collapsed="false"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</row>
    <row r="812" customFormat="false" ht="12.75" hidden="false" customHeight="false" outlineLevel="0" collapsed="false"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</row>
    <row r="813" customFormat="false" ht="12.75" hidden="false" customHeight="false" outlineLevel="0" collapsed="false"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</row>
    <row r="814" customFormat="false" ht="12.75" hidden="false" customHeight="false" outlineLevel="0" collapsed="false"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</row>
    <row r="815" customFormat="false" ht="12.75" hidden="false" customHeight="false" outlineLevel="0" collapsed="false"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</row>
    <row r="816" customFormat="false" ht="12.75" hidden="false" customHeight="false" outlineLevel="0" collapsed="false"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</row>
    <row r="817" customFormat="false" ht="12.75" hidden="false" customHeight="false" outlineLevel="0" collapsed="false"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</row>
    <row r="818" customFormat="false" ht="12.75" hidden="false" customHeight="false" outlineLevel="0" collapsed="false"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</row>
    <row r="819" customFormat="false" ht="12.75" hidden="false" customHeight="false" outlineLevel="0" collapsed="false"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</row>
    <row r="820" customFormat="false" ht="12.75" hidden="false" customHeight="false" outlineLevel="0" collapsed="false"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</row>
    <row r="821" customFormat="false" ht="12.75" hidden="false" customHeight="false" outlineLevel="0" collapsed="false"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</row>
    <row r="822" customFormat="false" ht="12.75" hidden="false" customHeight="false" outlineLevel="0" collapsed="false"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</row>
    <row r="823" customFormat="false" ht="12.75" hidden="false" customHeight="false" outlineLevel="0" collapsed="false"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</row>
    <row r="824" customFormat="false" ht="12.75" hidden="false" customHeight="false" outlineLevel="0" collapsed="false"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</row>
    <row r="825" customFormat="false" ht="12.75" hidden="false" customHeight="false" outlineLevel="0" collapsed="false"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</row>
    <row r="826" customFormat="false" ht="12.75" hidden="false" customHeight="false" outlineLevel="0" collapsed="false"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</row>
    <row r="827" customFormat="false" ht="12.75" hidden="false" customHeight="false" outlineLevel="0" collapsed="false"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</row>
    <row r="828" customFormat="false" ht="12.75" hidden="false" customHeight="false" outlineLevel="0" collapsed="false"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</row>
    <row r="829" customFormat="false" ht="12.75" hidden="false" customHeight="false" outlineLevel="0" collapsed="false"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</row>
    <row r="830" customFormat="false" ht="12.75" hidden="false" customHeight="false" outlineLevel="0" collapsed="false"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</row>
    <row r="831" customFormat="false" ht="12.75" hidden="false" customHeight="false" outlineLevel="0" collapsed="false"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</row>
    <row r="832" customFormat="false" ht="12.75" hidden="false" customHeight="false" outlineLevel="0" collapsed="false"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</row>
    <row r="833" customFormat="false" ht="12.75" hidden="false" customHeight="false" outlineLevel="0" collapsed="false"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</row>
    <row r="834" customFormat="false" ht="12.75" hidden="false" customHeight="false" outlineLevel="0" collapsed="false"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</row>
    <row r="835" customFormat="false" ht="12.75" hidden="false" customHeight="false" outlineLevel="0" collapsed="false"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</row>
    <row r="836" customFormat="false" ht="12.75" hidden="false" customHeight="false" outlineLevel="0" collapsed="false"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</row>
    <row r="837" customFormat="false" ht="12.75" hidden="false" customHeight="false" outlineLevel="0" collapsed="false"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</row>
    <row r="838" customFormat="false" ht="12.75" hidden="false" customHeight="false" outlineLevel="0" collapsed="false"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</row>
    <row r="839" customFormat="false" ht="12.75" hidden="false" customHeight="false" outlineLevel="0" collapsed="false"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</row>
    <row r="840" customFormat="false" ht="12.75" hidden="false" customHeight="false" outlineLevel="0" collapsed="false"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</row>
    <row r="841" customFormat="false" ht="12.75" hidden="false" customHeight="false" outlineLevel="0" collapsed="false"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</row>
    <row r="842" customFormat="false" ht="12.75" hidden="false" customHeight="false" outlineLevel="0" collapsed="false"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</row>
    <row r="843" customFormat="false" ht="12.75" hidden="false" customHeight="false" outlineLevel="0" collapsed="false"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</row>
    <row r="844" customFormat="false" ht="12.75" hidden="false" customHeight="false" outlineLevel="0" collapsed="false"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</row>
    <row r="845" customFormat="false" ht="12.75" hidden="false" customHeight="false" outlineLevel="0" collapsed="false"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</row>
    <row r="846" customFormat="false" ht="12.75" hidden="false" customHeight="false" outlineLevel="0" collapsed="false"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</row>
    <row r="847" customFormat="false" ht="12.75" hidden="false" customHeight="false" outlineLevel="0" collapsed="false"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</row>
    <row r="848" customFormat="false" ht="12.75" hidden="false" customHeight="false" outlineLevel="0" collapsed="false"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</row>
    <row r="849" customFormat="false" ht="12.75" hidden="false" customHeight="false" outlineLevel="0" collapsed="false"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</row>
    <row r="850" customFormat="false" ht="12.75" hidden="false" customHeight="false" outlineLevel="0" collapsed="false"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</row>
    <row r="851" customFormat="false" ht="12.75" hidden="false" customHeight="false" outlineLevel="0" collapsed="false"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</row>
    <row r="852" customFormat="false" ht="12.75" hidden="false" customHeight="false" outlineLevel="0" collapsed="false"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</row>
    <row r="853" customFormat="false" ht="12.75" hidden="false" customHeight="false" outlineLevel="0" collapsed="false"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</row>
    <row r="854" customFormat="false" ht="12.75" hidden="false" customHeight="false" outlineLevel="0" collapsed="false"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</row>
    <row r="855" customFormat="false" ht="12.75" hidden="false" customHeight="false" outlineLevel="0" collapsed="false"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</row>
    <row r="856" customFormat="false" ht="12.75" hidden="false" customHeight="false" outlineLevel="0" collapsed="false"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</row>
    <row r="857" customFormat="false" ht="12.75" hidden="false" customHeight="false" outlineLevel="0" collapsed="false"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</row>
    <row r="858" customFormat="false" ht="12.75" hidden="false" customHeight="false" outlineLevel="0" collapsed="false"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</row>
    <row r="859" customFormat="false" ht="12.75" hidden="false" customHeight="false" outlineLevel="0" collapsed="false"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</row>
    <row r="860" customFormat="false" ht="12.75" hidden="false" customHeight="false" outlineLevel="0" collapsed="false"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</row>
    <row r="861" customFormat="false" ht="12.75" hidden="false" customHeight="false" outlineLevel="0" collapsed="false"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</row>
    <row r="862" customFormat="false" ht="12.75" hidden="false" customHeight="false" outlineLevel="0" collapsed="false"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</row>
    <row r="863" customFormat="false" ht="12.75" hidden="false" customHeight="false" outlineLevel="0" collapsed="false"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</row>
    <row r="864" customFormat="false" ht="12.75" hidden="false" customHeight="false" outlineLevel="0" collapsed="false"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</row>
    <row r="865" customFormat="false" ht="12.75" hidden="false" customHeight="false" outlineLevel="0" collapsed="false"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</row>
    <row r="866" customFormat="false" ht="12.75" hidden="false" customHeight="false" outlineLevel="0" collapsed="false"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</row>
    <row r="867" customFormat="false" ht="12.75" hidden="false" customHeight="false" outlineLevel="0" collapsed="false"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</row>
    <row r="868" customFormat="false" ht="12.75" hidden="false" customHeight="false" outlineLevel="0" collapsed="false"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</row>
    <row r="869" customFormat="false" ht="12.75" hidden="false" customHeight="false" outlineLevel="0" collapsed="false"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</row>
    <row r="870" customFormat="false" ht="12.75" hidden="false" customHeight="false" outlineLevel="0" collapsed="false"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</row>
    <row r="871" customFormat="false" ht="12.75" hidden="false" customHeight="false" outlineLevel="0" collapsed="false"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</row>
    <row r="872" customFormat="false" ht="12.75" hidden="false" customHeight="false" outlineLevel="0" collapsed="false"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</row>
    <row r="873" customFormat="false" ht="12.75" hidden="false" customHeight="false" outlineLevel="0" collapsed="false"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</row>
    <row r="874" customFormat="false" ht="12.75" hidden="false" customHeight="false" outlineLevel="0" collapsed="false"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</row>
    <row r="875" customFormat="false" ht="12.75" hidden="false" customHeight="false" outlineLevel="0" collapsed="false"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</row>
    <row r="876" customFormat="false" ht="12.75" hidden="false" customHeight="false" outlineLevel="0" collapsed="false"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</row>
    <row r="877" customFormat="false" ht="12.75" hidden="false" customHeight="false" outlineLevel="0" collapsed="false"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</row>
    <row r="878" customFormat="false" ht="12.75" hidden="false" customHeight="false" outlineLevel="0" collapsed="false"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</row>
    <row r="879" customFormat="false" ht="12.75" hidden="false" customHeight="false" outlineLevel="0" collapsed="false"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</row>
    <row r="880" customFormat="false" ht="12.75" hidden="false" customHeight="false" outlineLevel="0" collapsed="false"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</row>
    <row r="881" customFormat="false" ht="12.75" hidden="false" customHeight="false" outlineLevel="0" collapsed="false"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</row>
    <row r="882" customFormat="false" ht="12.75" hidden="false" customHeight="false" outlineLevel="0" collapsed="false"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</row>
    <row r="883" customFormat="false" ht="12.75" hidden="false" customHeight="false" outlineLevel="0" collapsed="false"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</row>
    <row r="884" customFormat="false" ht="12.75" hidden="false" customHeight="false" outlineLevel="0" collapsed="false"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</row>
    <row r="885" customFormat="false" ht="12.75" hidden="false" customHeight="false" outlineLevel="0" collapsed="false"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</row>
    <row r="886" customFormat="false" ht="12.75" hidden="false" customHeight="false" outlineLevel="0" collapsed="false"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</row>
    <row r="887" customFormat="false" ht="12.75" hidden="false" customHeight="false" outlineLevel="0" collapsed="false"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</row>
    <row r="888" customFormat="false" ht="12.75" hidden="false" customHeight="false" outlineLevel="0" collapsed="false"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</row>
    <row r="889" customFormat="false" ht="12.75" hidden="false" customHeight="false" outlineLevel="0" collapsed="false"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</row>
    <row r="890" customFormat="false" ht="12.75" hidden="false" customHeight="false" outlineLevel="0" collapsed="false"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</row>
    <row r="891" customFormat="false" ht="12.75" hidden="false" customHeight="false" outlineLevel="0" collapsed="false"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</row>
    <row r="892" customFormat="false" ht="12.75" hidden="false" customHeight="false" outlineLevel="0" collapsed="false"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</row>
    <row r="893" customFormat="false" ht="12.75" hidden="false" customHeight="false" outlineLevel="0" collapsed="false"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</row>
    <row r="894" customFormat="false" ht="12.75" hidden="false" customHeight="false" outlineLevel="0" collapsed="false"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</row>
    <row r="895" customFormat="false" ht="12.75" hidden="false" customHeight="false" outlineLevel="0" collapsed="false"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</row>
    <row r="896" customFormat="false" ht="12.75" hidden="false" customHeight="false" outlineLevel="0" collapsed="false"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</row>
    <row r="897" customFormat="false" ht="12.75" hidden="false" customHeight="false" outlineLevel="0" collapsed="false"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</row>
    <row r="898" customFormat="false" ht="12.75" hidden="false" customHeight="false" outlineLevel="0" collapsed="false"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</row>
    <row r="899" customFormat="false" ht="12.75" hidden="false" customHeight="false" outlineLevel="0" collapsed="false"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</row>
    <row r="900" customFormat="false" ht="12.75" hidden="false" customHeight="false" outlineLevel="0" collapsed="false"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</row>
    <row r="901" customFormat="false" ht="12.75" hidden="false" customHeight="false" outlineLevel="0" collapsed="false"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</row>
    <row r="902" customFormat="false" ht="12.75" hidden="false" customHeight="false" outlineLevel="0" collapsed="false"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</row>
    <row r="903" customFormat="false" ht="12.75" hidden="false" customHeight="false" outlineLevel="0" collapsed="false"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</row>
    <row r="904" customFormat="false" ht="12.75" hidden="false" customHeight="false" outlineLevel="0" collapsed="false"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</row>
    <row r="905" customFormat="false" ht="12.75" hidden="false" customHeight="false" outlineLevel="0" collapsed="false"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</row>
    <row r="906" customFormat="false" ht="12.75" hidden="false" customHeight="false" outlineLevel="0" collapsed="false"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</row>
    <row r="907" customFormat="false" ht="12.75" hidden="false" customHeight="false" outlineLevel="0" collapsed="false"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</row>
    <row r="908" customFormat="false" ht="12.75" hidden="false" customHeight="false" outlineLevel="0" collapsed="false"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</row>
    <row r="909" customFormat="false" ht="12.75" hidden="false" customHeight="false" outlineLevel="0" collapsed="false"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</row>
    <row r="910" customFormat="false" ht="12.75" hidden="false" customHeight="false" outlineLevel="0" collapsed="false"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</row>
    <row r="911" customFormat="false" ht="12.75" hidden="false" customHeight="false" outlineLevel="0" collapsed="false"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</row>
    <row r="912" customFormat="false" ht="12.75" hidden="false" customHeight="false" outlineLevel="0" collapsed="false"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</row>
    <row r="913" customFormat="false" ht="12.75" hidden="false" customHeight="false" outlineLevel="0" collapsed="false"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</row>
    <row r="914" customFormat="false" ht="12.75" hidden="false" customHeight="false" outlineLevel="0" collapsed="false"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</row>
    <row r="915" customFormat="false" ht="12.75" hidden="false" customHeight="false" outlineLevel="0" collapsed="false"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</row>
    <row r="916" customFormat="false" ht="12.75" hidden="false" customHeight="false" outlineLevel="0" collapsed="false"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</row>
    <row r="917" customFormat="false" ht="12.75" hidden="false" customHeight="false" outlineLevel="0" collapsed="false"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</row>
    <row r="918" customFormat="false" ht="12.75" hidden="false" customHeight="false" outlineLevel="0" collapsed="false"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</row>
    <row r="919" customFormat="false" ht="12.75" hidden="false" customHeight="false" outlineLevel="0" collapsed="false"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</row>
    <row r="920" customFormat="false" ht="12.75" hidden="false" customHeight="false" outlineLevel="0" collapsed="false"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</row>
    <row r="921" customFormat="false" ht="12.75" hidden="false" customHeight="false" outlineLevel="0" collapsed="false"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</row>
    <row r="922" customFormat="false" ht="12.75" hidden="false" customHeight="false" outlineLevel="0" collapsed="false"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</row>
    <row r="923" customFormat="false" ht="12.75" hidden="false" customHeight="false" outlineLevel="0" collapsed="false"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</row>
    <row r="924" customFormat="false" ht="12.75" hidden="false" customHeight="false" outlineLevel="0" collapsed="false"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</row>
    <row r="925" customFormat="false" ht="12.75" hidden="false" customHeight="false" outlineLevel="0" collapsed="false"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</row>
    <row r="926" customFormat="false" ht="12.75" hidden="false" customHeight="false" outlineLevel="0" collapsed="false"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</row>
    <row r="927" customFormat="false" ht="12.75" hidden="false" customHeight="false" outlineLevel="0" collapsed="false"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</row>
    <row r="928" customFormat="false" ht="12.75" hidden="false" customHeight="false" outlineLevel="0" collapsed="false"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</row>
    <row r="929" customFormat="false" ht="12.75" hidden="false" customHeight="false" outlineLevel="0" collapsed="false"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</row>
    <row r="930" customFormat="false" ht="12.75" hidden="false" customHeight="false" outlineLevel="0" collapsed="false"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</row>
    <row r="931" customFormat="false" ht="12.75" hidden="false" customHeight="false" outlineLevel="0" collapsed="false"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</row>
    <row r="932" customFormat="false" ht="12.75" hidden="false" customHeight="false" outlineLevel="0" collapsed="false"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</row>
    <row r="933" customFormat="false" ht="12.75" hidden="false" customHeight="false" outlineLevel="0" collapsed="false"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</row>
    <row r="934" customFormat="false" ht="12.75" hidden="false" customHeight="false" outlineLevel="0" collapsed="false"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</row>
    <row r="935" customFormat="false" ht="12.75" hidden="false" customHeight="false" outlineLevel="0" collapsed="false"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</row>
    <row r="936" customFormat="false" ht="12.75" hidden="false" customHeight="false" outlineLevel="0" collapsed="false"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</row>
    <row r="937" customFormat="false" ht="12.75" hidden="false" customHeight="false" outlineLevel="0" collapsed="false"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</row>
    <row r="938" customFormat="false" ht="12.75" hidden="false" customHeight="false" outlineLevel="0" collapsed="false"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</row>
    <row r="939" customFormat="false" ht="12.75" hidden="false" customHeight="false" outlineLevel="0" collapsed="false"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</row>
    <row r="940" customFormat="false" ht="12.75" hidden="false" customHeight="false" outlineLevel="0" collapsed="false"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</row>
    <row r="941" customFormat="false" ht="12.75" hidden="false" customHeight="false" outlineLevel="0" collapsed="false"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</row>
    <row r="942" customFormat="false" ht="12.75" hidden="false" customHeight="false" outlineLevel="0" collapsed="false"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</row>
    <row r="943" customFormat="false" ht="12.75" hidden="false" customHeight="false" outlineLevel="0" collapsed="false"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</row>
    <row r="944" customFormat="false" ht="12.75" hidden="false" customHeight="false" outlineLevel="0" collapsed="false"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</row>
    <row r="945" customFormat="false" ht="12.75" hidden="false" customHeight="false" outlineLevel="0" collapsed="false"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</row>
    <row r="946" customFormat="false" ht="12.75" hidden="false" customHeight="false" outlineLevel="0" collapsed="false"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</row>
    <row r="947" customFormat="false" ht="12.75" hidden="false" customHeight="false" outlineLevel="0" collapsed="false"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</row>
    <row r="948" customFormat="false" ht="12.75" hidden="false" customHeight="false" outlineLevel="0" collapsed="false"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</row>
    <row r="949" customFormat="false" ht="12.75" hidden="false" customHeight="false" outlineLevel="0" collapsed="false"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</row>
    <row r="950" customFormat="false" ht="12.75" hidden="false" customHeight="false" outlineLevel="0" collapsed="false"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</row>
    <row r="951" customFormat="false" ht="12.75" hidden="false" customHeight="false" outlineLevel="0" collapsed="false"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</row>
    <row r="952" customFormat="false" ht="12.75" hidden="false" customHeight="false" outlineLevel="0" collapsed="false"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</row>
    <row r="953" customFormat="false" ht="12.75" hidden="false" customHeight="false" outlineLevel="0" collapsed="false"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</row>
    <row r="954" customFormat="false" ht="12.75" hidden="false" customHeight="false" outlineLevel="0" collapsed="false"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</row>
    <row r="955" customFormat="false" ht="12.75" hidden="false" customHeight="false" outlineLevel="0" collapsed="false"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</row>
    <row r="956" customFormat="false" ht="12.75" hidden="false" customHeight="false" outlineLevel="0" collapsed="false"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</row>
    <row r="957" customFormat="false" ht="12.75" hidden="false" customHeight="false" outlineLevel="0" collapsed="false"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</row>
    <row r="958" customFormat="false" ht="12.75" hidden="false" customHeight="false" outlineLevel="0" collapsed="false"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</row>
    <row r="959" customFormat="false" ht="12.75" hidden="false" customHeight="false" outlineLevel="0" collapsed="false"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</row>
    <row r="960" customFormat="false" ht="12.75" hidden="false" customHeight="false" outlineLevel="0" collapsed="false"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</row>
    <row r="961" customFormat="false" ht="12.75" hidden="false" customHeight="false" outlineLevel="0" collapsed="false"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</row>
    <row r="962" customFormat="false" ht="12.75" hidden="false" customHeight="false" outlineLevel="0" collapsed="false"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</row>
    <row r="963" customFormat="false" ht="12.75" hidden="false" customHeight="false" outlineLevel="0" collapsed="false"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</row>
    <row r="964" customFormat="false" ht="12.75" hidden="false" customHeight="false" outlineLevel="0" collapsed="false"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</row>
    <row r="965" customFormat="false" ht="12.75" hidden="false" customHeight="false" outlineLevel="0" collapsed="false"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</row>
    <row r="966" customFormat="false" ht="12.75" hidden="false" customHeight="false" outlineLevel="0" collapsed="false"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</row>
    <row r="967" customFormat="false" ht="12.75" hidden="false" customHeight="false" outlineLevel="0" collapsed="false"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</row>
    <row r="968" customFormat="false" ht="12.75" hidden="false" customHeight="false" outlineLevel="0" collapsed="false"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</row>
    <row r="969" customFormat="false" ht="12.75" hidden="false" customHeight="false" outlineLevel="0" collapsed="false"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</row>
    <row r="970" customFormat="false" ht="12.75" hidden="false" customHeight="false" outlineLevel="0" collapsed="false"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</row>
    <row r="971" customFormat="false" ht="12.75" hidden="false" customHeight="false" outlineLevel="0" collapsed="false"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</row>
    <row r="972" customFormat="false" ht="12.75" hidden="false" customHeight="false" outlineLevel="0" collapsed="false"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</row>
    <row r="973" customFormat="false" ht="12.75" hidden="false" customHeight="false" outlineLevel="0" collapsed="false"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</row>
    <row r="974" customFormat="false" ht="12.75" hidden="false" customHeight="false" outlineLevel="0" collapsed="false"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</row>
    <row r="975" customFormat="false" ht="12.75" hidden="false" customHeight="false" outlineLevel="0" collapsed="false"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</row>
    <row r="976" customFormat="false" ht="12.75" hidden="false" customHeight="false" outlineLevel="0" collapsed="false"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</row>
    <row r="977" customFormat="false" ht="12.75" hidden="false" customHeight="false" outlineLevel="0" collapsed="false"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</row>
    <row r="978" customFormat="false" ht="12.75" hidden="false" customHeight="false" outlineLevel="0" collapsed="false"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</row>
    <row r="979" customFormat="false" ht="12.75" hidden="false" customHeight="false" outlineLevel="0" collapsed="false"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</row>
    <row r="980" customFormat="false" ht="12.75" hidden="false" customHeight="false" outlineLevel="0" collapsed="false"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</row>
    <row r="981" customFormat="false" ht="12.75" hidden="false" customHeight="false" outlineLevel="0" collapsed="false"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</row>
    <row r="982" customFormat="false" ht="12.75" hidden="false" customHeight="false" outlineLevel="0" collapsed="false"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</row>
    <row r="983" customFormat="false" ht="12.75" hidden="false" customHeight="false" outlineLevel="0" collapsed="false"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</row>
    <row r="984" customFormat="false" ht="12.75" hidden="false" customHeight="false" outlineLevel="0" collapsed="false"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</row>
    <row r="985" customFormat="false" ht="12.75" hidden="false" customHeight="false" outlineLevel="0" collapsed="false"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</row>
    <row r="986" customFormat="false" ht="12.75" hidden="false" customHeight="false" outlineLevel="0" collapsed="false"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</row>
    <row r="987" customFormat="false" ht="12.75" hidden="false" customHeight="false" outlineLevel="0" collapsed="false"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</row>
    <row r="988" customFormat="false" ht="12.75" hidden="false" customHeight="false" outlineLevel="0" collapsed="false"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</row>
    <row r="989" customFormat="false" ht="12.75" hidden="false" customHeight="false" outlineLevel="0" collapsed="false"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</row>
    <row r="990" customFormat="false" ht="12.75" hidden="false" customHeight="false" outlineLevel="0" collapsed="false"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</row>
    <row r="991" customFormat="false" ht="12.75" hidden="false" customHeight="false" outlineLevel="0" collapsed="false"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</row>
    <row r="992" customFormat="false" ht="12.75" hidden="false" customHeight="false" outlineLevel="0" collapsed="false"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</row>
    <row r="993" customFormat="false" ht="12.75" hidden="false" customHeight="false" outlineLevel="0" collapsed="false"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</row>
    <row r="994" customFormat="false" ht="12.75" hidden="false" customHeight="false" outlineLevel="0" collapsed="false"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</row>
    <row r="995" customFormat="false" ht="12.75" hidden="false" customHeight="false" outlineLevel="0" collapsed="false"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</row>
    <row r="996" customFormat="false" ht="12.75" hidden="false" customHeight="false" outlineLevel="0" collapsed="false"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</row>
    <row r="997" customFormat="false" ht="12.75" hidden="false" customHeight="false" outlineLevel="0" collapsed="false"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</row>
    <row r="998" customFormat="false" ht="12.75" hidden="false" customHeight="false" outlineLevel="0" collapsed="false"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</row>
    <row r="999" customFormat="false" ht="12.75" hidden="false" customHeight="false" outlineLevel="0" collapsed="false"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</row>
    <row r="1000" customFormat="false" ht="12.75" hidden="false" customHeight="false" outlineLevel="0" collapsed="false"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</row>
    <row r="1001" customFormat="false" ht="12.75" hidden="false" customHeight="false" outlineLevel="0" collapsed="false">
      <c r="C1001" s="14"/>
      <c r="D1001" s="14"/>
      <c r="E1001" s="14"/>
      <c r="F1001" s="14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</row>
    <row r="1002" customFormat="false" ht="12.75" hidden="false" customHeight="false" outlineLevel="0" collapsed="false">
      <c r="C1002" s="14"/>
      <c r="D1002" s="14"/>
      <c r="E1002" s="14"/>
      <c r="F1002" s="14"/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</row>
    <row r="1003" customFormat="false" ht="12.75" hidden="false" customHeight="false" outlineLevel="0" collapsed="false">
      <c r="C1003" s="14"/>
      <c r="D1003" s="14"/>
      <c r="E1003" s="14"/>
      <c r="F1003" s="14"/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</row>
    <row r="1004" customFormat="false" ht="12.75" hidden="false" customHeight="false" outlineLevel="0" collapsed="false">
      <c r="C1004" s="14"/>
      <c r="D1004" s="14"/>
      <c r="E1004" s="14"/>
      <c r="F1004" s="14"/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</row>
    <row r="1005" customFormat="false" ht="12.75" hidden="false" customHeight="false" outlineLevel="0" collapsed="false">
      <c r="C1005" s="14"/>
      <c r="D1005" s="14"/>
      <c r="E1005" s="14"/>
      <c r="F1005" s="14"/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</row>
    <row r="1006" customFormat="false" ht="12.75" hidden="false" customHeight="false" outlineLevel="0" collapsed="false">
      <c r="C1006" s="14"/>
      <c r="D1006" s="14"/>
      <c r="E1006" s="14"/>
      <c r="F1006" s="14"/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</row>
    <row r="1007" customFormat="false" ht="12.75" hidden="false" customHeight="false" outlineLevel="0" collapsed="false">
      <c r="C1007" s="14"/>
      <c r="D1007" s="14"/>
      <c r="E1007" s="14"/>
      <c r="F1007" s="14"/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</row>
    <row r="1008" customFormat="false" ht="12.75" hidden="false" customHeight="false" outlineLevel="0" collapsed="false">
      <c r="C1008" s="14"/>
      <c r="D1008" s="14"/>
      <c r="E1008" s="14"/>
      <c r="F1008" s="14"/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</row>
    <row r="1009" customFormat="false" ht="12.75" hidden="false" customHeight="false" outlineLevel="0" collapsed="false">
      <c r="C1009" s="14"/>
      <c r="D1009" s="14"/>
      <c r="E1009" s="14"/>
      <c r="F1009" s="14"/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</row>
    <row r="1010" customFormat="false" ht="12.75" hidden="false" customHeight="false" outlineLevel="0" collapsed="false">
      <c r="C1010" s="14"/>
      <c r="D1010" s="14"/>
      <c r="E1010" s="14"/>
      <c r="F1010" s="14"/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</row>
    <row r="1011" customFormat="false" ht="12.75" hidden="false" customHeight="false" outlineLevel="0" collapsed="false">
      <c r="C1011" s="14"/>
      <c r="D1011" s="14"/>
      <c r="E1011" s="14"/>
      <c r="F1011" s="14"/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</row>
    <row r="1012" customFormat="false" ht="12.75" hidden="false" customHeight="false" outlineLevel="0" collapsed="false">
      <c r="C1012" s="14"/>
      <c r="D1012" s="14"/>
      <c r="E1012" s="14"/>
      <c r="F1012" s="14"/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</row>
    <row r="1013" customFormat="false" ht="12.75" hidden="false" customHeight="false" outlineLevel="0" collapsed="false">
      <c r="C1013" s="14"/>
      <c r="D1013" s="14"/>
      <c r="E1013" s="14"/>
      <c r="F1013" s="14"/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</row>
    <row r="1014" customFormat="false" ht="12.75" hidden="false" customHeight="false" outlineLevel="0" collapsed="false">
      <c r="C1014" s="14"/>
      <c r="D1014" s="14"/>
      <c r="E1014" s="14"/>
      <c r="F1014" s="14"/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</row>
    <row r="1015" customFormat="false" ht="12.75" hidden="false" customHeight="false" outlineLevel="0" collapsed="false">
      <c r="C1015" s="14"/>
      <c r="D1015" s="14"/>
      <c r="E1015" s="14"/>
      <c r="F1015" s="14"/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</row>
    <row r="1016" customFormat="false" ht="12.75" hidden="false" customHeight="false" outlineLevel="0" collapsed="false">
      <c r="C1016" s="14"/>
      <c r="D1016" s="14"/>
      <c r="E1016" s="14"/>
      <c r="F1016" s="14"/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</row>
    <row r="1017" customFormat="false" ht="12.75" hidden="false" customHeight="false" outlineLevel="0" collapsed="false">
      <c r="C1017" s="14"/>
      <c r="D1017" s="14"/>
      <c r="E1017" s="14"/>
      <c r="F1017" s="14"/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</row>
    <row r="1018" customFormat="false" ht="12.75" hidden="false" customHeight="false" outlineLevel="0" collapsed="false">
      <c r="C1018" s="14"/>
      <c r="D1018" s="14"/>
      <c r="E1018" s="14"/>
      <c r="F1018" s="14"/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</row>
    <row r="1019" customFormat="false" ht="12.75" hidden="false" customHeight="false" outlineLevel="0" collapsed="false">
      <c r="C1019" s="14"/>
      <c r="D1019" s="14"/>
      <c r="E1019" s="14"/>
      <c r="F1019" s="14"/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</row>
    <row r="1020" customFormat="false" ht="12.75" hidden="false" customHeight="false" outlineLevel="0" collapsed="false">
      <c r="C1020" s="14"/>
      <c r="D1020" s="14"/>
      <c r="E1020" s="14"/>
      <c r="F1020" s="14"/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</row>
    <row r="1021" customFormat="false" ht="12.75" hidden="false" customHeight="false" outlineLevel="0" collapsed="false">
      <c r="C1021" s="14"/>
      <c r="D1021" s="14"/>
      <c r="E1021" s="14"/>
      <c r="F1021" s="14"/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</row>
    <row r="1022" customFormat="false" ht="12.75" hidden="false" customHeight="false" outlineLevel="0" collapsed="false">
      <c r="C1022" s="14"/>
      <c r="D1022" s="14"/>
      <c r="E1022" s="14"/>
      <c r="F1022" s="14"/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</row>
    <row r="1023" customFormat="false" ht="12.75" hidden="false" customHeight="false" outlineLevel="0" collapsed="false">
      <c r="C1023" s="14"/>
      <c r="D1023" s="14"/>
      <c r="E1023" s="14"/>
      <c r="F1023" s="14"/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</row>
    <row r="1024" customFormat="false" ht="12.75" hidden="false" customHeight="false" outlineLevel="0" collapsed="false">
      <c r="C1024" s="14"/>
      <c r="D1024" s="14"/>
      <c r="E1024" s="14"/>
      <c r="F1024" s="14"/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</row>
    <row r="1025" customFormat="false" ht="12.75" hidden="false" customHeight="false" outlineLevel="0" collapsed="false">
      <c r="C1025" s="14"/>
      <c r="D1025" s="14"/>
      <c r="E1025" s="14"/>
      <c r="F1025" s="14"/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</row>
    <row r="1026" customFormat="false" ht="12.75" hidden="false" customHeight="false" outlineLevel="0" collapsed="false">
      <c r="C1026" s="14"/>
      <c r="D1026" s="14"/>
      <c r="E1026" s="14"/>
      <c r="F1026" s="14"/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</row>
    <row r="1027" customFormat="false" ht="12.75" hidden="false" customHeight="false" outlineLevel="0" collapsed="false">
      <c r="C1027" s="14"/>
      <c r="D1027" s="14"/>
      <c r="E1027" s="14"/>
      <c r="F1027" s="14"/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</row>
    <row r="1028" customFormat="false" ht="12.75" hidden="false" customHeight="false" outlineLevel="0" collapsed="false">
      <c r="C1028" s="14"/>
      <c r="D1028" s="14"/>
      <c r="E1028" s="14"/>
      <c r="F1028" s="14"/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</row>
    <row r="1029" customFormat="false" ht="12.75" hidden="false" customHeight="false" outlineLevel="0" collapsed="false">
      <c r="C1029" s="14"/>
      <c r="D1029" s="14"/>
      <c r="E1029" s="14"/>
      <c r="F1029" s="14"/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</row>
    <row r="1030" customFormat="false" ht="12.75" hidden="false" customHeight="false" outlineLevel="0" collapsed="false">
      <c r="C1030" s="14"/>
      <c r="D1030" s="14"/>
      <c r="E1030" s="14"/>
      <c r="F1030" s="14"/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</row>
    <row r="1031" customFormat="false" ht="12.75" hidden="false" customHeight="false" outlineLevel="0" collapsed="false">
      <c r="C1031" s="14"/>
      <c r="D1031" s="14"/>
      <c r="E1031" s="14"/>
      <c r="F1031" s="14"/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</row>
    <row r="1032" customFormat="false" ht="12.75" hidden="false" customHeight="false" outlineLevel="0" collapsed="false">
      <c r="C1032" s="14"/>
      <c r="D1032" s="14"/>
      <c r="E1032" s="14"/>
      <c r="F1032" s="14"/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</row>
    <row r="1033" customFormat="false" ht="12.75" hidden="false" customHeight="false" outlineLevel="0" collapsed="false">
      <c r="C1033" s="14"/>
      <c r="D1033" s="14"/>
      <c r="E1033" s="14"/>
      <c r="F1033" s="14"/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</row>
    <row r="1034" customFormat="false" ht="12.75" hidden="false" customHeight="false" outlineLevel="0" collapsed="false">
      <c r="C1034" s="14"/>
      <c r="D1034" s="14"/>
      <c r="E1034" s="14"/>
      <c r="F1034" s="14"/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</row>
    <row r="1035" customFormat="false" ht="12.75" hidden="false" customHeight="false" outlineLevel="0" collapsed="false">
      <c r="C1035" s="14"/>
      <c r="D1035" s="14"/>
      <c r="E1035" s="14"/>
      <c r="F1035" s="14"/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</row>
    <row r="1036" customFormat="false" ht="12.75" hidden="false" customHeight="false" outlineLevel="0" collapsed="false">
      <c r="C1036" s="14"/>
      <c r="D1036" s="14"/>
      <c r="E1036" s="14"/>
      <c r="F1036" s="14"/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</row>
    <row r="1037" customFormat="false" ht="12.75" hidden="false" customHeight="false" outlineLevel="0" collapsed="false">
      <c r="C1037" s="14"/>
      <c r="D1037" s="14"/>
      <c r="E1037" s="14"/>
      <c r="F1037" s="14"/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</row>
    <row r="1038" customFormat="false" ht="12.75" hidden="false" customHeight="false" outlineLevel="0" collapsed="false">
      <c r="C1038" s="14"/>
      <c r="D1038" s="14"/>
      <c r="E1038" s="14"/>
      <c r="F1038" s="14"/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</row>
    <row r="1039" customFormat="false" ht="12.75" hidden="false" customHeight="false" outlineLevel="0" collapsed="false">
      <c r="C1039" s="14"/>
      <c r="D1039" s="14"/>
      <c r="E1039" s="14"/>
      <c r="F1039" s="14"/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</row>
    <row r="1040" customFormat="false" ht="12.75" hidden="false" customHeight="false" outlineLevel="0" collapsed="false">
      <c r="C1040" s="14"/>
      <c r="D1040" s="14"/>
      <c r="E1040" s="14"/>
      <c r="F1040" s="14"/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</row>
    <row r="1041" customFormat="false" ht="12.75" hidden="false" customHeight="false" outlineLevel="0" collapsed="false">
      <c r="C1041" s="14"/>
      <c r="D1041" s="14"/>
      <c r="E1041" s="14"/>
      <c r="F1041" s="14"/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</row>
    <row r="1042" customFormat="false" ht="12.75" hidden="false" customHeight="false" outlineLevel="0" collapsed="false">
      <c r="C1042" s="14"/>
      <c r="D1042" s="14"/>
      <c r="E1042" s="14"/>
      <c r="F1042" s="14"/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</row>
    <row r="1043" customFormat="false" ht="12.75" hidden="false" customHeight="false" outlineLevel="0" collapsed="false">
      <c r="C1043" s="14"/>
      <c r="D1043" s="14"/>
      <c r="E1043" s="14"/>
      <c r="F1043" s="14"/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</row>
    <row r="1044" customFormat="false" ht="12.75" hidden="false" customHeight="false" outlineLevel="0" collapsed="false">
      <c r="C1044" s="14"/>
      <c r="D1044" s="14"/>
      <c r="E1044" s="14"/>
      <c r="F1044" s="14"/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</row>
    <row r="1045" customFormat="false" ht="12.75" hidden="false" customHeight="false" outlineLevel="0" collapsed="false">
      <c r="C1045" s="14"/>
      <c r="D1045" s="14"/>
      <c r="E1045" s="14"/>
      <c r="F1045" s="14"/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</row>
    <row r="1046" customFormat="false" ht="12.75" hidden="false" customHeight="false" outlineLevel="0" collapsed="false">
      <c r="C1046" s="14"/>
      <c r="D1046" s="14"/>
      <c r="E1046" s="14"/>
      <c r="F1046" s="14"/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</row>
    <row r="1047" customFormat="false" ht="12.75" hidden="false" customHeight="false" outlineLevel="0" collapsed="false">
      <c r="C1047" s="14"/>
      <c r="D1047" s="14"/>
      <c r="E1047" s="14"/>
      <c r="F1047" s="14"/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</row>
    <row r="1048" customFormat="false" ht="12.75" hidden="false" customHeight="false" outlineLevel="0" collapsed="false">
      <c r="C1048" s="14"/>
      <c r="D1048" s="14"/>
      <c r="E1048" s="14"/>
      <c r="F1048" s="14"/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</row>
    <row r="1049" customFormat="false" ht="12.75" hidden="false" customHeight="false" outlineLevel="0" collapsed="false">
      <c r="C1049" s="14"/>
      <c r="D1049" s="14"/>
      <c r="E1049" s="14"/>
      <c r="F1049" s="14"/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</row>
    <row r="1050" customFormat="false" ht="12.75" hidden="false" customHeight="false" outlineLevel="0" collapsed="false">
      <c r="C1050" s="14"/>
      <c r="D1050" s="14"/>
      <c r="E1050" s="14"/>
      <c r="F1050" s="14"/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</row>
    <row r="1051" customFormat="false" ht="12.75" hidden="false" customHeight="false" outlineLevel="0" collapsed="false">
      <c r="C1051" s="14"/>
      <c r="D1051" s="14"/>
      <c r="E1051" s="14"/>
      <c r="F1051" s="14"/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</row>
    <row r="1052" customFormat="false" ht="12.75" hidden="false" customHeight="false" outlineLevel="0" collapsed="false">
      <c r="C1052" s="14"/>
      <c r="D1052" s="14"/>
      <c r="E1052" s="14"/>
      <c r="F1052" s="14"/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</row>
    <row r="1053" customFormat="false" ht="12.75" hidden="false" customHeight="false" outlineLevel="0" collapsed="false">
      <c r="C1053" s="14"/>
      <c r="D1053" s="14"/>
      <c r="E1053" s="14"/>
      <c r="F1053" s="14"/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</row>
    <row r="1054" customFormat="false" ht="12.75" hidden="false" customHeight="false" outlineLevel="0" collapsed="false">
      <c r="C1054" s="14"/>
      <c r="D1054" s="14"/>
      <c r="E1054" s="14"/>
      <c r="F1054" s="14"/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</row>
    <row r="1055" customFormat="false" ht="12.75" hidden="false" customHeight="false" outlineLevel="0" collapsed="false">
      <c r="C1055" s="14"/>
      <c r="D1055" s="14"/>
      <c r="E1055" s="14"/>
      <c r="F1055" s="14"/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</row>
    <row r="1056" customFormat="false" ht="12.75" hidden="false" customHeight="false" outlineLevel="0" collapsed="false">
      <c r="C1056" s="14"/>
      <c r="D1056" s="14"/>
      <c r="E1056" s="14"/>
      <c r="F1056" s="14"/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</row>
    <row r="1057" customFormat="false" ht="12.75" hidden="false" customHeight="false" outlineLevel="0" collapsed="false">
      <c r="C1057" s="14"/>
      <c r="D1057" s="14"/>
      <c r="E1057" s="14"/>
      <c r="F1057" s="14"/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</row>
    <row r="1058" customFormat="false" ht="12.75" hidden="false" customHeight="false" outlineLevel="0" collapsed="false">
      <c r="C1058" s="14"/>
      <c r="D1058" s="14"/>
      <c r="E1058" s="14"/>
      <c r="F1058" s="14"/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</row>
    <row r="1059" customFormat="false" ht="12.75" hidden="false" customHeight="false" outlineLevel="0" collapsed="false">
      <c r="C1059" s="14"/>
      <c r="D1059" s="14"/>
      <c r="E1059" s="14"/>
      <c r="F1059" s="14"/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</row>
    <row r="1060" customFormat="false" ht="12.75" hidden="false" customHeight="false" outlineLevel="0" collapsed="false">
      <c r="C1060" s="14"/>
      <c r="D1060" s="14"/>
      <c r="E1060" s="14"/>
      <c r="F1060" s="14"/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</row>
    <row r="1061" customFormat="false" ht="12.75" hidden="false" customHeight="false" outlineLevel="0" collapsed="false">
      <c r="C1061" s="14"/>
      <c r="D1061" s="14"/>
      <c r="E1061" s="14"/>
      <c r="F1061" s="14"/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</row>
    <row r="1062" customFormat="false" ht="12.75" hidden="false" customHeight="false" outlineLevel="0" collapsed="false">
      <c r="C1062" s="14"/>
      <c r="D1062" s="14"/>
      <c r="E1062" s="14"/>
      <c r="F1062" s="14"/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</row>
    <row r="1063" customFormat="false" ht="12.75" hidden="false" customHeight="false" outlineLevel="0" collapsed="false">
      <c r="C1063" s="14"/>
      <c r="D1063" s="14"/>
      <c r="E1063" s="14"/>
      <c r="F1063" s="14"/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</row>
    <row r="1064" customFormat="false" ht="12.75" hidden="false" customHeight="false" outlineLevel="0" collapsed="false">
      <c r="C1064" s="14"/>
      <c r="D1064" s="14"/>
      <c r="E1064" s="14"/>
      <c r="F1064" s="14"/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</row>
    <row r="1065" customFormat="false" ht="12.75" hidden="false" customHeight="false" outlineLevel="0" collapsed="false">
      <c r="C1065" s="14"/>
      <c r="D1065" s="14"/>
      <c r="E1065" s="14"/>
      <c r="F1065" s="14"/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</row>
    <row r="1066" customFormat="false" ht="12.75" hidden="false" customHeight="false" outlineLevel="0" collapsed="false">
      <c r="C1066" s="14"/>
      <c r="D1066" s="14"/>
      <c r="E1066" s="14"/>
      <c r="F1066" s="14"/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</row>
    <row r="1067" customFormat="false" ht="12.75" hidden="false" customHeight="false" outlineLevel="0" collapsed="false">
      <c r="C1067" s="14"/>
      <c r="D1067" s="14"/>
      <c r="E1067" s="14"/>
      <c r="F1067" s="14"/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</row>
    <row r="1068" customFormat="false" ht="12.75" hidden="false" customHeight="false" outlineLevel="0" collapsed="false">
      <c r="C1068" s="14"/>
      <c r="D1068" s="14"/>
      <c r="E1068" s="14"/>
      <c r="F1068" s="14"/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</row>
    <row r="1069" customFormat="false" ht="12.75" hidden="false" customHeight="false" outlineLevel="0" collapsed="false">
      <c r="C1069" s="14"/>
      <c r="D1069" s="14"/>
      <c r="E1069" s="14"/>
      <c r="F1069" s="14"/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</row>
    <row r="1070" customFormat="false" ht="12.75" hidden="false" customHeight="false" outlineLevel="0" collapsed="false">
      <c r="C1070" s="14"/>
      <c r="D1070" s="14"/>
      <c r="E1070" s="14"/>
      <c r="F1070" s="14"/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</row>
    <row r="1071" customFormat="false" ht="12.75" hidden="false" customHeight="false" outlineLevel="0" collapsed="false">
      <c r="C1071" s="14"/>
      <c r="D1071" s="14"/>
      <c r="E1071" s="14"/>
      <c r="F1071" s="14"/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</row>
    <row r="1072" customFormat="false" ht="12.75" hidden="false" customHeight="false" outlineLevel="0" collapsed="false">
      <c r="C1072" s="14"/>
      <c r="D1072" s="14"/>
      <c r="E1072" s="14"/>
      <c r="F1072" s="14"/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</row>
    <row r="1073" customFormat="false" ht="12.75" hidden="false" customHeight="false" outlineLevel="0" collapsed="false">
      <c r="C1073" s="14"/>
      <c r="D1073" s="14"/>
      <c r="E1073" s="14"/>
      <c r="F1073" s="14"/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</row>
    <row r="1074" customFormat="false" ht="12.75" hidden="false" customHeight="false" outlineLevel="0" collapsed="false">
      <c r="C1074" s="14"/>
      <c r="D1074" s="14"/>
      <c r="E1074" s="14"/>
      <c r="F1074" s="14"/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</row>
    <row r="1075" customFormat="false" ht="12.75" hidden="false" customHeight="false" outlineLevel="0" collapsed="false">
      <c r="C1075" s="14"/>
      <c r="D1075" s="14"/>
      <c r="E1075" s="14"/>
      <c r="F1075" s="14"/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</row>
    <row r="1076" customFormat="false" ht="12.75" hidden="false" customHeight="false" outlineLevel="0" collapsed="false">
      <c r="C1076" s="14"/>
      <c r="D1076" s="14"/>
      <c r="E1076" s="14"/>
      <c r="F1076" s="14"/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</row>
    <row r="1077" customFormat="false" ht="12.75" hidden="false" customHeight="false" outlineLevel="0" collapsed="false">
      <c r="C1077" s="14"/>
      <c r="D1077" s="14"/>
      <c r="E1077" s="14"/>
      <c r="F1077" s="14"/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</row>
    <row r="1078" customFormat="false" ht="12.75" hidden="false" customHeight="false" outlineLevel="0" collapsed="false">
      <c r="C1078" s="14"/>
      <c r="D1078" s="14"/>
      <c r="E1078" s="14"/>
      <c r="F1078" s="14"/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</row>
    <row r="1079" customFormat="false" ht="12.75" hidden="false" customHeight="false" outlineLevel="0" collapsed="false">
      <c r="C1079" s="14"/>
      <c r="D1079" s="14"/>
      <c r="E1079" s="14"/>
      <c r="F1079" s="14"/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</row>
    <row r="1080" customFormat="false" ht="12.75" hidden="false" customHeight="false" outlineLevel="0" collapsed="false">
      <c r="C1080" s="14"/>
      <c r="D1080" s="14"/>
      <c r="E1080" s="14"/>
      <c r="F1080" s="14"/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</row>
    <row r="1081" customFormat="false" ht="12.75" hidden="false" customHeight="false" outlineLevel="0" collapsed="false">
      <c r="C1081" s="14"/>
      <c r="D1081" s="14"/>
      <c r="E1081" s="14"/>
      <c r="F1081" s="14"/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</row>
    <row r="1082" customFormat="false" ht="12.75" hidden="false" customHeight="false" outlineLevel="0" collapsed="false">
      <c r="C1082" s="14"/>
      <c r="D1082" s="14"/>
      <c r="E1082" s="14"/>
      <c r="F1082" s="14"/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</row>
    <row r="1083" customFormat="false" ht="12.75" hidden="false" customHeight="false" outlineLevel="0" collapsed="false">
      <c r="C1083" s="14"/>
      <c r="D1083" s="14"/>
      <c r="E1083" s="14"/>
      <c r="F1083" s="14"/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</row>
    <row r="1084" customFormat="false" ht="12.75" hidden="false" customHeight="false" outlineLevel="0" collapsed="false">
      <c r="C1084" s="14"/>
      <c r="D1084" s="14"/>
      <c r="E1084" s="14"/>
      <c r="F1084" s="14"/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</row>
    <row r="1085" customFormat="false" ht="12.75" hidden="false" customHeight="false" outlineLevel="0" collapsed="false">
      <c r="C1085" s="14"/>
      <c r="D1085" s="14"/>
      <c r="E1085" s="14"/>
      <c r="F1085" s="14"/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</row>
    <row r="1086" customFormat="false" ht="12.75" hidden="false" customHeight="false" outlineLevel="0" collapsed="false">
      <c r="C1086" s="14"/>
      <c r="D1086" s="14"/>
      <c r="E1086" s="14"/>
      <c r="F1086" s="14"/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</row>
    <row r="1087" customFormat="false" ht="12.75" hidden="false" customHeight="false" outlineLevel="0" collapsed="false">
      <c r="C1087" s="14"/>
      <c r="D1087" s="14"/>
      <c r="E1087" s="14"/>
      <c r="F1087" s="14"/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</row>
    <row r="1088" customFormat="false" ht="12.75" hidden="false" customHeight="false" outlineLevel="0" collapsed="false">
      <c r="C1088" s="14"/>
      <c r="D1088" s="14"/>
      <c r="E1088" s="14"/>
      <c r="F1088" s="14"/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</row>
    <row r="1089" customFormat="false" ht="12.75" hidden="false" customHeight="false" outlineLevel="0" collapsed="false">
      <c r="C1089" s="14"/>
      <c r="D1089" s="14"/>
      <c r="E1089" s="14"/>
      <c r="F1089" s="14"/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</row>
    <row r="1090" customFormat="false" ht="12.75" hidden="false" customHeight="false" outlineLevel="0" collapsed="false">
      <c r="C1090" s="14"/>
      <c r="D1090" s="14"/>
      <c r="E1090" s="14"/>
      <c r="F1090" s="14"/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</row>
    <row r="1091" customFormat="false" ht="12.75" hidden="false" customHeight="false" outlineLevel="0" collapsed="false">
      <c r="C1091" s="14"/>
      <c r="D1091" s="14"/>
      <c r="E1091" s="14"/>
      <c r="F1091" s="14"/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</row>
    <row r="1092" customFormat="false" ht="12.75" hidden="false" customHeight="false" outlineLevel="0" collapsed="false">
      <c r="C1092" s="14"/>
      <c r="D1092" s="14"/>
      <c r="E1092" s="14"/>
      <c r="F1092" s="14"/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</row>
    <row r="1093" customFormat="false" ht="12.75" hidden="false" customHeight="false" outlineLevel="0" collapsed="false">
      <c r="C1093" s="14"/>
      <c r="D1093" s="14"/>
      <c r="E1093" s="14"/>
      <c r="F1093" s="14"/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</row>
    <row r="1094" customFormat="false" ht="12.75" hidden="false" customHeight="false" outlineLevel="0" collapsed="false">
      <c r="C1094" s="14"/>
      <c r="D1094" s="14"/>
      <c r="E1094" s="14"/>
      <c r="F1094" s="14"/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</row>
    <row r="1095" customFormat="false" ht="12.75" hidden="false" customHeight="false" outlineLevel="0" collapsed="false">
      <c r="C1095" s="14"/>
      <c r="D1095" s="14"/>
      <c r="E1095" s="14"/>
      <c r="F1095" s="14"/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</row>
    <row r="1096" customFormat="false" ht="12.75" hidden="false" customHeight="false" outlineLevel="0" collapsed="false">
      <c r="C1096" s="14"/>
      <c r="D1096" s="14"/>
      <c r="E1096" s="14"/>
      <c r="F1096" s="14"/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</row>
    <row r="1097" customFormat="false" ht="12.75" hidden="false" customHeight="false" outlineLevel="0" collapsed="false">
      <c r="C1097" s="14"/>
      <c r="D1097" s="14"/>
      <c r="E1097" s="14"/>
      <c r="F1097" s="14"/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</row>
    <row r="1098" customFormat="false" ht="12.75" hidden="false" customHeight="false" outlineLevel="0" collapsed="false">
      <c r="C1098" s="14"/>
      <c r="D1098" s="14"/>
      <c r="E1098" s="14"/>
      <c r="F1098" s="14"/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</row>
    <row r="1099" customFormat="false" ht="12.75" hidden="false" customHeight="false" outlineLevel="0" collapsed="false">
      <c r="C1099" s="14"/>
      <c r="D1099" s="14"/>
      <c r="E1099" s="14"/>
      <c r="F1099" s="14"/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</row>
    <row r="1100" customFormat="false" ht="12.75" hidden="false" customHeight="false" outlineLevel="0" collapsed="false">
      <c r="C1100" s="14"/>
      <c r="D1100" s="14"/>
      <c r="E1100" s="14"/>
      <c r="F1100" s="14"/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</row>
    <row r="1101" customFormat="false" ht="12.75" hidden="false" customHeight="false" outlineLevel="0" collapsed="false">
      <c r="C1101" s="14"/>
      <c r="D1101" s="14"/>
      <c r="E1101" s="14"/>
      <c r="F1101" s="14"/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</row>
    <row r="1102" customFormat="false" ht="12.75" hidden="false" customHeight="false" outlineLevel="0" collapsed="false">
      <c r="C1102" s="14"/>
      <c r="D1102" s="14"/>
      <c r="E1102" s="14"/>
      <c r="F1102" s="14"/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</row>
    <row r="1103" customFormat="false" ht="12.75" hidden="false" customHeight="false" outlineLevel="0" collapsed="false">
      <c r="C1103" s="14"/>
      <c r="D1103" s="14"/>
      <c r="E1103" s="14"/>
      <c r="F1103" s="14"/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</row>
    <row r="1104" customFormat="false" ht="12.75" hidden="false" customHeight="false" outlineLevel="0" collapsed="false">
      <c r="C1104" s="14"/>
      <c r="D1104" s="14"/>
      <c r="E1104" s="14"/>
      <c r="F1104" s="14"/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</row>
    <row r="1105" customFormat="false" ht="12.75" hidden="false" customHeight="false" outlineLevel="0" collapsed="false">
      <c r="C1105" s="14"/>
      <c r="D1105" s="14"/>
      <c r="E1105" s="14"/>
      <c r="F1105" s="14"/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</row>
    <row r="1106" customFormat="false" ht="12.75" hidden="false" customHeight="false" outlineLevel="0" collapsed="false">
      <c r="C1106" s="14"/>
      <c r="D1106" s="14"/>
      <c r="E1106" s="14"/>
      <c r="F1106" s="14"/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</row>
    <row r="1107" customFormat="false" ht="12.75" hidden="false" customHeight="false" outlineLevel="0" collapsed="false">
      <c r="C1107" s="14"/>
      <c r="D1107" s="14"/>
      <c r="E1107" s="14"/>
      <c r="F1107" s="14"/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</row>
    <row r="1108" customFormat="false" ht="12.75" hidden="false" customHeight="false" outlineLevel="0" collapsed="false">
      <c r="C1108" s="14"/>
      <c r="D1108" s="14"/>
      <c r="E1108" s="14"/>
      <c r="F1108" s="14"/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</row>
    <row r="1109" customFormat="false" ht="12.75" hidden="false" customHeight="false" outlineLevel="0" collapsed="false">
      <c r="C1109" s="14"/>
      <c r="D1109" s="14"/>
      <c r="E1109" s="14"/>
      <c r="F1109" s="14"/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</row>
    <row r="1110" customFormat="false" ht="12.75" hidden="false" customHeight="false" outlineLevel="0" collapsed="false">
      <c r="C1110" s="14"/>
      <c r="D1110" s="14"/>
      <c r="E1110" s="14"/>
      <c r="F1110" s="14"/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</row>
    <row r="1111" customFormat="false" ht="12.75" hidden="false" customHeight="false" outlineLevel="0" collapsed="false">
      <c r="C1111" s="14"/>
      <c r="D1111" s="14"/>
      <c r="E1111" s="14"/>
      <c r="F1111" s="14"/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</row>
    <row r="1112" customFormat="false" ht="12.75" hidden="false" customHeight="false" outlineLevel="0" collapsed="false">
      <c r="C1112" s="14"/>
      <c r="D1112" s="14"/>
      <c r="E1112" s="14"/>
      <c r="F1112" s="14"/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</row>
    <row r="1113" customFormat="false" ht="12.75" hidden="false" customHeight="false" outlineLevel="0" collapsed="false">
      <c r="C1113" s="14"/>
      <c r="D1113" s="14"/>
      <c r="E1113" s="14"/>
      <c r="F1113" s="14"/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</row>
    <row r="1114" customFormat="false" ht="12.75" hidden="false" customHeight="false" outlineLevel="0" collapsed="false">
      <c r="C1114" s="14"/>
      <c r="D1114" s="14"/>
      <c r="E1114" s="14"/>
      <c r="F1114" s="14"/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</row>
    <row r="1115" customFormat="false" ht="12.75" hidden="false" customHeight="false" outlineLevel="0" collapsed="false">
      <c r="C1115" s="14"/>
      <c r="D1115" s="14"/>
      <c r="E1115" s="14"/>
      <c r="F1115" s="14"/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</row>
    <row r="1116" customFormat="false" ht="12.75" hidden="false" customHeight="false" outlineLevel="0" collapsed="false">
      <c r="C1116" s="14"/>
      <c r="D1116" s="14"/>
      <c r="E1116" s="14"/>
      <c r="F1116" s="14"/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</row>
    <row r="1117" customFormat="false" ht="12.75" hidden="false" customHeight="false" outlineLevel="0" collapsed="false">
      <c r="C1117" s="14"/>
      <c r="D1117" s="14"/>
      <c r="E1117" s="14"/>
      <c r="F1117" s="14"/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</row>
    <row r="1118" customFormat="false" ht="12.75" hidden="false" customHeight="false" outlineLevel="0" collapsed="false">
      <c r="C1118" s="14"/>
      <c r="D1118" s="14"/>
      <c r="E1118" s="14"/>
      <c r="F1118" s="14"/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</row>
    <row r="1119" customFormat="false" ht="12.75" hidden="false" customHeight="false" outlineLevel="0" collapsed="false">
      <c r="C1119" s="14"/>
      <c r="D1119" s="14"/>
      <c r="E1119" s="14"/>
      <c r="F1119" s="14"/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</row>
    <row r="1120" customFormat="false" ht="12.75" hidden="false" customHeight="false" outlineLevel="0" collapsed="false">
      <c r="C1120" s="14"/>
      <c r="D1120" s="14"/>
      <c r="E1120" s="14"/>
      <c r="F1120" s="14"/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</row>
    <row r="1121" customFormat="false" ht="12.75" hidden="false" customHeight="false" outlineLevel="0" collapsed="false">
      <c r="C1121" s="14"/>
      <c r="D1121" s="14"/>
      <c r="E1121" s="14"/>
      <c r="F1121" s="14"/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</row>
    <row r="1122" customFormat="false" ht="12.75" hidden="false" customHeight="false" outlineLevel="0" collapsed="false">
      <c r="C1122" s="14"/>
      <c r="D1122" s="14"/>
      <c r="E1122" s="14"/>
      <c r="F1122" s="14"/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219"/>
  <sheetViews>
    <sheetView showFormulas="false" showGridLines="tru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B4" activeCellId="0" sqref="B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71" width="2.42"/>
    <col collapsed="false" customWidth="true" hidden="false" outlineLevel="0" max="2" min="2" style="71" width="32.41"/>
    <col collapsed="false" customWidth="true" hidden="false" outlineLevel="0" max="3" min="3" style="71" width="48.85"/>
    <col collapsed="false" customWidth="true" hidden="true" outlineLevel="0" max="33" min="4" style="71" width="13.41"/>
    <col collapsed="false" customWidth="true" hidden="false" outlineLevel="0" max="36" min="34" style="71" width="13.41"/>
    <col collapsed="false" customWidth="true" hidden="true" outlineLevel="0" max="47" min="37" style="71" width="13.41"/>
    <col collapsed="false" customWidth="true" hidden="false" outlineLevel="0" max="48" min="48" style="71" width="13.41"/>
    <col collapsed="false" customWidth="true" hidden="true" outlineLevel="0" max="56" min="49" style="71" width="13.41"/>
    <col collapsed="false" customWidth="true" hidden="false" outlineLevel="0" max="79" min="57" style="71" width="13.41"/>
    <col collapsed="false" customWidth="false" hidden="false" outlineLevel="0" max="257" min="80" style="71" width="9.14"/>
  </cols>
  <sheetData>
    <row r="1" customFormat="false" ht="12.75" hidden="true" customHeight="false" outlineLevel="0" collapsed="false"/>
    <row r="2" customFormat="false" ht="12.75" hidden="true" customHeight="false" outlineLevel="0" collapsed="false"/>
    <row r="3" customFormat="false" ht="12.75" hidden="true" customHeight="false" outlineLevel="0" collapsed="false"/>
    <row r="4" customFormat="false" ht="12.75" hidden="false" customHeight="false" outlineLevel="0" collapsed="false">
      <c r="AD4" s="79"/>
    </row>
    <row r="5" customFormat="false" ht="20.25" hidden="false" customHeight="false" outlineLevel="0" collapsed="false">
      <c r="B5" s="150" t="s">
        <v>94</v>
      </c>
      <c r="J5" s="135"/>
    </row>
    <row r="6" customFormat="false" ht="20.25" hidden="false" customHeight="false" outlineLevel="0" collapsed="false">
      <c r="B6" s="150" t="s">
        <v>109</v>
      </c>
      <c r="J6" s="151"/>
      <c r="N6" s="223"/>
      <c r="BH6" s="224"/>
      <c r="BI6" s="224"/>
    </row>
    <row r="7" customFormat="false" ht="15" hidden="false" customHeight="false" outlineLevel="0" collapsed="false">
      <c r="C7" s="225"/>
      <c r="D7" s="153" t="n">
        <v>1999</v>
      </c>
      <c r="E7" s="153" t="n">
        <v>1999</v>
      </c>
      <c r="F7" s="153" t="n">
        <v>1999</v>
      </c>
      <c r="G7" s="153" t="n">
        <v>1999</v>
      </c>
      <c r="H7" s="153" t="n">
        <v>1999</v>
      </c>
      <c r="I7" s="153" t="n">
        <v>1999</v>
      </c>
      <c r="J7" s="156" t="n">
        <v>2000</v>
      </c>
      <c r="K7" s="156" t="n">
        <v>2000</v>
      </c>
      <c r="L7" s="156" t="n">
        <v>2000</v>
      </c>
      <c r="M7" s="156" t="n">
        <v>2000</v>
      </c>
      <c r="N7" s="156" t="n">
        <v>2000</v>
      </c>
      <c r="O7" s="156" t="n">
        <v>2000</v>
      </c>
      <c r="P7" s="156" t="n">
        <v>2000</v>
      </c>
      <c r="Q7" s="156" t="n">
        <v>2000</v>
      </c>
      <c r="R7" s="156" t="n">
        <v>2000</v>
      </c>
      <c r="S7" s="156" t="n">
        <v>2000</v>
      </c>
      <c r="T7" s="156" t="n">
        <v>2000</v>
      </c>
      <c r="U7" s="156" t="n">
        <v>2000</v>
      </c>
      <c r="V7" s="156" t="n">
        <v>2001</v>
      </c>
      <c r="W7" s="156" t="n">
        <v>2001</v>
      </c>
      <c r="X7" s="156" t="n">
        <v>2001</v>
      </c>
      <c r="Y7" s="156" t="n">
        <v>2001</v>
      </c>
      <c r="Z7" s="156" t="n">
        <v>2001</v>
      </c>
      <c r="AA7" s="156" t="n">
        <v>2001</v>
      </c>
      <c r="AB7" s="156" t="n">
        <v>2001</v>
      </c>
      <c r="AC7" s="156" t="n">
        <v>2001</v>
      </c>
      <c r="AD7" s="156" t="n">
        <v>2001</v>
      </c>
      <c r="AE7" s="156" t="n">
        <v>2001</v>
      </c>
      <c r="AF7" s="156" t="n">
        <v>2001</v>
      </c>
      <c r="AG7" s="156" t="n">
        <v>2001</v>
      </c>
      <c r="AH7" s="156" t="n">
        <v>2002</v>
      </c>
      <c r="AI7" s="156" t="n">
        <v>2002</v>
      </c>
      <c r="AJ7" s="156" t="n">
        <v>2002</v>
      </c>
      <c r="AK7" s="156" t="n">
        <v>2002</v>
      </c>
      <c r="AL7" s="156" t="n">
        <v>2002</v>
      </c>
      <c r="AM7" s="156" t="n">
        <v>2002</v>
      </c>
      <c r="AN7" s="156" t="n">
        <v>2002</v>
      </c>
      <c r="AO7" s="156" t="n">
        <v>2002</v>
      </c>
      <c r="AP7" s="156" t="n">
        <v>2002</v>
      </c>
      <c r="AQ7" s="156" t="n">
        <v>2002</v>
      </c>
      <c r="AR7" s="156" t="n">
        <v>2002</v>
      </c>
      <c r="AS7" s="156" t="n">
        <v>2002</v>
      </c>
      <c r="AT7" s="156" t="n">
        <v>2000</v>
      </c>
      <c r="AU7" s="156" t="n">
        <v>2001</v>
      </c>
      <c r="AV7" s="156" t="n">
        <v>2002</v>
      </c>
      <c r="AW7" s="67" t="n">
        <v>2000</v>
      </c>
      <c r="AX7" s="67" t="n">
        <v>2000</v>
      </c>
      <c r="AY7" s="67" t="n">
        <v>2000</v>
      </c>
      <c r="AZ7" s="67" t="n">
        <v>2000</v>
      </c>
      <c r="BA7" s="67" t="n">
        <v>2001</v>
      </c>
      <c r="BB7" s="67" t="n">
        <v>2001</v>
      </c>
      <c r="BC7" s="67" t="n">
        <v>2001</v>
      </c>
      <c r="BD7" s="67" t="n">
        <v>2001</v>
      </c>
      <c r="BE7" s="67" t="n">
        <v>2002</v>
      </c>
      <c r="BH7" s="226"/>
      <c r="BI7" s="226"/>
    </row>
    <row r="8" customFormat="false" ht="15" hidden="false" customHeight="false" outlineLevel="0" collapsed="false">
      <c r="B8" s="55" t="s">
        <v>110</v>
      </c>
      <c r="C8" s="225"/>
      <c r="D8" s="154" t="s">
        <v>82</v>
      </c>
      <c r="E8" s="154" t="s">
        <v>23</v>
      </c>
      <c r="F8" s="154" t="s">
        <v>24</v>
      </c>
      <c r="G8" s="154" t="s">
        <v>25</v>
      </c>
      <c r="H8" s="154" t="s">
        <v>26</v>
      </c>
      <c r="I8" s="154" t="s">
        <v>15</v>
      </c>
      <c r="J8" s="227" t="s">
        <v>16</v>
      </c>
      <c r="K8" s="228" t="s">
        <v>17</v>
      </c>
      <c r="L8" s="228" t="s">
        <v>18</v>
      </c>
      <c r="M8" s="228" t="s">
        <v>19</v>
      </c>
      <c r="N8" s="228" t="s">
        <v>20</v>
      </c>
      <c r="O8" s="228" t="s">
        <v>21</v>
      </c>
      <c r="P8" s="228" t="s">
        <v>22</v>
      </c>
      <c r="Q8" s="228" t="s">
        <v>23</v>
      </c>
      <c r="R8" s="228" t="s">
        <v>24</v>
      </c>
      <c r="S8" s="228" t="s">
        <v>25</v>
      </c>
      <c r="T8" s="228" t="s">
        <v>26</v>
      </c>
      <c r="U8" s="228" t="s">
        <v>15</v>
      </c>
      <c r="V8" s="228" t="s">
        <v>16</v>
      </c>
      <c r="W8" s="228" t="s">
        <v>17</v>
      </c>
      <c r="X8" s="228" t="s">
        <v>18</v>
      </c>
      <c r="Y8" s="228" t="s">
        <v>19</v>
      </c>
      <c r="Z8" s="228" t="s">
        <v>20</v>
      </c>
      <c r="AA8" s="228" t="s">
        <v>21</v>
      </c>
      <c r="AB8" s="228" t="s">
        <v>22</v>
      </c>
      <c r="AC8" s="228" t="s">
        <v>23</v>
      </c>
      <c r="AD8" s="228" t="s">
        <v>24</v>
      </c>
      <c r="AE8" s="228" t="s">
        <v>25</v>
      </c>
      <c r="AF8" s="228" t="s">
        <v>26</v>
      </c>
      <c r="AG8" s="228" t="s">
        <v>15</v>
      </c>
      <c r="AH8" s="228" t="s">
        <v>16</v>
      </c>
      <c r="AI8" s="228" t="s">
        <v>17</v>
      </c>
      <c r="AJ8" s="228" t="s">
        <v>18</v>
      </c>
      <c r="AK8" s="228" t="s">
        <v>19</v>
      </c>
      <c r="AL8" s="228" t="s">
        <v>20</v>
      </c>
      <c r="AM8" s="228" t="s">
        <v>21</v>
      </c>
      <c r="AN8" s="228" t="s">
        <v>22</v>
      </c>
      <c r="AO8" s="228" t="s">
        <v>23</v>
      </c>
      <c r="AP8" s="228" t="s">
        <v>24</v>
      </c>
      <c r="AQ8" s="228" t="s">
        <v>25</v>
      </c>
      <c r="AR8" s="228" t="s">
        <v>26</v>
      </c>
      <c r="AS8" s="228" t="s">
        <v>15</v>
      </c>
      <c r="AT8" s="228" t="s">
        <v>61</v>
      </c>
      <c r="AU8" s="228" t="s">
        <v>61</v>
      </c>
      <c r="AV8" s="228" t="s">
        <v>61</v>
      </c>
      <c r="AW8" s="68" t="s">
        <v>111</v>
      </c>
      <c r="AX8" s="68" t="s">
        <v>112</v>
      </c>
      <c r="AY8" s="68" t="s">
        <v>113</v>
      </c>
      <c r="AZ8" s="68" t="s">
        <v>114</v>
      </c>
      <c r="BA8" s="68" t="s">
        <v>111</v>
      </c>
      <c r="BB8" s="68" t="s">
        <v>112</v>
      </c>
      <c r="BC8" s="68" t="s">
        <v>170</v>
      </c>
      <c r="BD8" s="68" t="s">
        <v>114</v>
      </c>
      <c r="BE8" s="68" t="s">
        <v>111</v>
      </c>
      <c r="BF8" s="7"/>
      <c r="BG8" s="7"/>
      <c r="BH8" s="226"/>
      <c r="BI8" s="226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</row>
    <row r="9" customFormat="false" ht="12.75" hidden="false" customHeight="false" outlineLevel="0" collapsed="false">
      <c r="A9" s="229"/>
      <c r="B9" s="160" t="s">
        <v>115</v>
      </c>
      <c r="C9" s="161" t="s">
        <v>171</v>
      </c>
      <c r="D9" s="230"/>
      <c r="E9" s="230"/>
      <c r="F9" s="230"/>
      <c r="G9" s="230"/>
      <c r="H9" s="230"/>
      <c r="I9" s="230"/>
      <c r="J9" s="163" t="n">
        <f aca="false">kWhgen!E274</f>
        <v>28548591</v>
      </c>
      <c r="K9" s="163" t="n">
        <f aca="false">kWhgen!F274</f>
        <v>30779885.9370232</v>
      </c>
      <c r="L9" s="163" t="n">
        <f aca="false">kWhgen!G274</f>
        <v>23471102.1895488</v>
      </c>
      <c r="M9" s="163" t="n">
        <f aca="false">kWhgen!H274</f>
        <v>26299254</v>
      </c>
      <c r="N9" s="163" t="n">
        <f aca="false">kWhgen!I274</f>
        <v>27476581</v>
      </c>
      <c r="O9" s="163" t="n">
        <f aca="false">kWhgen!J274</f>
        <v>24325687</v>
      </c>
      <c r="P9" s="163" t="n">
        <f aca="false">kWhgen!K274</f>
        <v>12949042</v>
      </c>
      <c r="Q9" s="163" t="n">
        <f aca="false">kWhgen!L274</f>
        <v>14933364</v>
      </c>
      <c r="R9" s="163" t="n">
        <f aca="false">kWhgen!M274</f>
        <v>26528867</v>
      </c>
      <c r="S9" s="163" t="n">
        <f aca="false">kWhgen!N274</f>
        <v>27443393</v>
      </c>
      <c r="T9" s="163" t="n">
        <f aca="false">kWhgen!O274</f>
        <v>29112797</v>
      </c>
      <c r="U9" s="163" t="n">
        <f aca="false">kWhgen!P274</f>
        <v>23109883</v>
      </c>
      <c r="V9" s="163" t="n">
        <f aca="false">kWhgen!Q274</f>
        <v>25061193</v>
      </c>
      <c r="W9" s="163" t="n">
        <f aca="false">kWhgen!R274</f>
        <v>19791311.0000001</v>
      </c>
      <c r="X9" s="163" t="n">
        <f aca="false">kWhgen!S274</f>
        <v>22226221</v>
      </c>
      <c r="Y9" s="163" t="n">
        <f aca="false">kWhgen!T274</f>
        <v>34100026</v>
      </c>
      <c r="Z9" s="163" t="n">
        <f aca="false">kWhgen!U274</f>
        <v>28956328.5559601</v>
      </c>
      <c r="AA9" s="163" t="n">
        <f aca="false">kWhgen!V274</f>
        <v>21472214.000001</v>
      </c>
      <c r="AB9" s="163" t="n">
        <f aca="false">kWhgen!W274</f>
        <v>12944117</v>
      </c>
      <c r="AC9" s="163" t="n">
        <f aca="false">kWhgen!X274</f>
        <v>14035799</v>
      </c>
      <c r="AD9" s="231" t="n">
        <f aca="false">kWhgen!Y274</f>
        <v>15171569</v>
      </c>
      <c r="AE9" s="231" t="n">
        <f aca="false">kWhgen!Z274</f>
        <v>30671906</v>
      </c>
      <c r="AF9" s="231" t="n">
        <f aca="false">kWhgen!AA274</f>
        <v>30411967</v>
      </c>
      <c r="AG9" s="231" t="n">
        <f aca="false">kWhgen!AB274</f>
        <v>34078776</v>
      </c>
      <c r="AH9" s="231" t="n">
        <f aca="false">kWhgen!AC274</f>
        <v>30765513.8709168</v>
      </c>
      <c r="AI9" s="231" t="n">
        <f aca="false">kWhgen!AD274</f>
        <v>38511592</v>
      </c>
      <c r="AJ9" s="231" t="n">
        <f aca="false">kWhgen!AE274</f>
        <v>31492248.8</v>
      </c>
      <c r="AK9" s="231"/>
      <c r="AL9" s="231"/>
      <c r="AM9" s="231"/>
      <c r="AN9" s="231"/>
      <c r="AO9" s="231"/>
      <c r="AP9" s="231"/>
      <c r="AQ9" s="231"/>
      <c r="AR9" s="231"/>
      <c r="AS9" s="231"/>
      <c r="AT9" s="232" t="n">
        <f aca="false">SUM(J9:U9)</f>
        <v>294978447.126572</v>
      </c>
      <c r="AU9" s="232" t="n">
        <f aca="false">SUM(V9:AG9)</f>
        <v>288921427.555961</v>
      </c>
      <c r="AV9" s="232" t="n">
        <f aca="false">SUM(AH9:AS9)</f>
        <v>100769354.670917</v>
      </c>
      <c r="AW9" s="163" t="n">
        <f aca="false">SUM(J9:L9)</f>
        <v>82799579.126572</v>
      </c>
      <c r="AX9" s="163" t="n">
        <f aca="false">SUM(M9:O9)</f>
        <v>78101522</v>
      </c>
      <c r="AY9" s="163" t="n">
        <f aca="false">SUM(P9:R9)</f>
        <v>54411273</v>
      </c>
      <c r="AZ9" s="163" t="n">
        <f aca="false">SUM(S9:U9)</f>
        <v>79666073</v>
      </c>
      <c r="BA9" s="163" t="n">
        <f aca="false">SUM(V9:X9)</f>
        <v>67078725.0000001</v>
      </c>
      <c r="BB9" s="163" t="n">
        <f aca="false">SUM(Y9:AA9)</f>
        <v>84528568.5559611</v>
      </c>
      <c r="BC9" s="163" t="n">
        <f aca="false">SUM(AB9:AD9)</f>
        <v>42151485</v>
      </c>
      <c r="BD9" s="163" t="n">
        <f aca="false">SUM(AE9:AG9)</f>
        <v>95162649</v>
      </c>
      <c r="BE9" s="230" t="n">
        <f aca="false">SUM(AH9:AJ9)</f>
        <v>100769354.670917</v>
      </c>
      <c r="BF9" s="233"/>
      <c r="BG9" s="233"/>
      <c r="BH9" s="226"/>
      <c r="BI9" s="226"/>
      <c r="BJ9" s="233"/>
      <c r="BK9" s="233"/>
      <c r="BL9" s="233"/>
      <c r="BM9" s="233"/>
      <c r="BN9" s="233"/>
      <c r="BO9" s="233"/>
      <c r="BP9" s="233"/>
      <c r="BQ9" s="233"/>
      <c r="BR9" s="233"/>
      <c r="BS9" s="233"/>
      <c r="BT9" s="233"/>
      <c r="BU9" s="233"/>
      <c r="BV9" s="233"/>
      <c r="BW9" s="233"/>
      <c r="BX9" s="233"/>
      <c r="BY9" s="233"/>
      <c r="BZ9" s="233"/>
      <c r="CA9" s="233"/>
      <c r="CB9" s="233"/>
      <c r="CC9" s="233"/>
      <c r="CD9" s="229"/>
      <c r="CE9" s="229"/>
      <c r="CF9" s="229"/>
      <c r="CG9" s="229"/>
      <c r="CH9" s="229"/>
      <c r="CI9" s="229"/>
      <c r="CJ9" s="229"/>
      <c r="CK9" s="229"/>
      <c r="CL9" s="229"/>
      <c r="CM9" s="229"/>
      <c r="CN9" s="229"/>
      <c r="CO9" s="229"/>
      <c r="CP9" s="229"/>
      <c r="CQ9" s="229"/>
      <c r="CR9" s="229"/>
      <c r="CS9" s="229"/>
      <c r="CT9" s="229"/>
      <c r="CU9" s="229"/>
      <c r="CV9" s="229"/>
      <c r="CW9" s="229"/>
      <c r="CX9" s="229"/>
      <c r="CY9" s="229"/>
      <c r="CZ9" s="229"/>
      <c r="DA9" s="229"/>
      <c r="DB9" s="229"/>
      <c r="DC9" s="229"/>
      <c r="DD9" s="229"/>
      <c r="DE9" s="229"/>
      <c r="DF9" s="229"/>
      <c r="DG9" s="229"/>
      <c r="DH9" s="229"/>
      <c r="DI9" s="229"/>
      <c r="DJ9" s="229"/>
      <c r="DK9" s="229"/>
      <c r="DL9" s="229"/>
      <c r="DM9" s="229"/>
      <c r="DN9" s="229"/>
      <c r="DO9" s="229"/>
      <c r="DP9" s="229"/>
      <c r="DQ9" s="229"/>
      <c r="DR9" s="229"/>
      <c r="DS9" s="229"/>
      <c r="DT9" s="229"/>
      <c r="DU9" s="229"/>
      <c r="DV9" s="229"/>
      <c r="DW9" s="229"/>
      <c r="DX9" s="229"/>
      <c r="DY9" s="229"/>
      <c r="DZ9" s="229"/>
      <c r="EA9" s="229"/>
      <c r="EB9" s="229"/>
      <c r="EC9" s="229"/>
      <c r="ED9" s="229"/>
      <c r="EE9" s="229"/>
      <c r="EF9" s="229"/>
      <c r="EG9" s="229"/>
      <c r="EH9" s="229"/>
      <c r="EI9" s="229"/>
      <c r="EJ9" s="229"/>
      <c r="EK9" s="229"/>
      <c r="EL9" s="229"/>
      <c r="EM9" s="229"/>
      <c r="EN9" s="229"/>
      <c r="EO9" s="229"/>
      <c r="EP9" s="229"/>
      <c r="EQ9" s="229"/>
      <c r="ER9" s="229"/>
      <c r="ES9" s="229"/>
      <c r="ET9" s="229"/>
      <c r="EU9" s="229"/>
      <c r="EV9" s="229"/>
      <c r="EW9" s="229"/>
      <c r="EX9" s="229"/>
      <c r="EY9" s="229"/>
      <c r="EZ9" s="229"/>
      <c r="FA9" s="229"/>
      <c r="FB9" s="229"/>
      <c r="FC9" s="229"/>
      <c r="FD9" s="229"/>
      <c r="FE9" s="229"/>
      <c r="FF9" s="229"/>
      <c r="FG9" s="229"/>
      <c r="FH9" s="229"/>
      <c r="FI9" s="229"/>
      <c r="FJ9" s="229"/>
      <c r="FK9" s="229"/>
      <c r="FL9" s="229"/>
      <c r="FM9" s="229"/>
      <c r="FN9" s="229"/>
      <c r="FO9" s="229"/>
      <c r="FP9" s="229"/>
      <c r="FQ9" s="229"/>
      <c r="FR9" s="229"/>
      <c r="FS9" s="229"/>
      <c r="FT9" s="229"/>
      <c r="FU9" s="229"/>
      <c r="FV9" s="229"/>
      <c r="FW9" s="229"/>
      <c r="FX9" s="229"/>
      <c r="FY9" s="229"/>
      <c r="FZ9" s="229"/>
      <c r="GA9" s="229"/>
      <c r="GB9" s="229"/>
      <c r="GC9" s="229"/>
      <c r="GD9" s="229"/>
      <c r="GE9" s="229"/>
      <c r="GF9" s="229"/>
      <c r="GG9" s="229"/>
      <c r="GH9" s="229"/>
      <c r="GI9" s="229"/>
      <c r="GJ9" s="229"/>
      <c r="GK9" s="229"/>
      <c r="GL9" s="229"/>
      <c r="GM9" s="229"/>
      <c r="GN9" s="229"/>
      <c r="GO9" s="229"/>
      <c r="GP9" s="229"/>
      <c r="GQ9" s="229"/>
      <c r="GR9" s="229"/>
      <c r="GS9" s="229"/>
      <c r="GT9" s="229"/>
      <c r="GU9" s="229"/>
      <c r="GV9" s="229"/>
      <c r="GW9" s="229"/>
      <c r="GX9" s="229"/>
      <c r="GY9" s="229"/>
      <c r="GZ9" s="229"/>
      <c r="HA9" s="229"/>
      <c r="HB9" s="229"/>
      <c r="HC9" s="229"/>
      <c r="HD9" s="229"/>
      <c r="HE9" s="229"/>
      <c r="HF9" s="229"/>
      <c r="HG9" s="229"/>
      <c r="HH9" s="229"/>
      <c r="HI9" s="229"/>
      <c r="HJ9" s="229"/>
      <c r="HK9" s="229"/>
      <c r="HL9" s="229"/>
      <c r="HM9" s="229"/>
      <c r="HN9" s="229"/>
      <c r="HO9" s="229"/>
      <c r="HP9" s="229"/>
      <c r="HQ9" s="229"/>
      <c r="HR9" s="229"/>
      <c r="HS9" s="229"/>
      <c r="HT9" s="229"/>
      <c r="HU9" s="229"/>
      <c r="HV9" s="229"/>
      <c r="HW9" s="229"/>
      <c r="HX9" s="229"/>
      <c r="HY9" s="229"/>
      <c r="HZ9" s="229"/>
      <c r="IA9" s="229"/>
      <c r="IB9" s="229"/>
      <c r="IC9" s="229"/>
      <c r="ID9" s="229"/>
      <c r="IE9" s="229"/>
      <c r="IF9" s="229"/>
      <c r="IG9" s="229"/>
      <c r="IH9" s="229"/>
      <c r="II9" s="229"/>
      <c r="IJ9" s="229"/>
      <c r="IK9" s="229"/>
      <c r="IL9" s="229"/>
      <c r="IM9" s="229"/>
      <c r="IN9" s="229"/>
      <c r="IO9" s="229"/>
      <c r="IP9" s="229"/>
      <c r="IQ9" s="229"/>
      <c r="IR9" s="229"/>
      <c r="IS9" s="229"/>
      <c r="IT9" s="229"/>
      <c r="IU9" s="229"/>
      <c r="IV9" s="229"/>
      <c r="IW9" s="229"/>
    </row>
    <row r="10" customFormat="false" ht="14.25" hidden="false" customHeight="false" outlineLevel="0" collapsed="false">
      <c r="A10" s="229"/>
      <c r="B10" s="165" t="s">
        <v>172</v>
      </c>
      <c r="C10" s="161" t="s">
        <v>173</v>
      </c>
      <c r="D10" s="230"/>
      <c r="E10" s="230"/>
      <c r="F10" s="230"/>
      <c r="G10" s="230"/>
      <c r="H10" s="230"/>
      <c r="I10" s="230"/>
      <c r="J10" s="163" t="n">
        <f aca="false">J9*0.98</f>
        <v>27977619.18</v>
      </c>
      <c r="K10" s="163" t="n">
        <f aca="false">K9*0.98</f>
        <v>30164288.2182827</v>
      </c>
      <c r="L10" s="163" t="n">
        <f aca="false">L9*0.98</f>
        <v>23001680.1457578</v>
      </c>
      <c r="M10" s="163" t="n">
        <f aca="false">M9*0.98</f>
        <v>25773268.92</v>
      </c>
      <c r="N10" s="163" t="n">
        <f aca="false">N9*0.98</f>
        <v>26927049.38</v>
      </c>
      <c r="O10" s="163" t="n">
        <f aca="false">O9*0.98</f>
        <v>23839173.26</v>
      </c>
      <c r="P10" s="163" t="n">
        <f aca="false">P9*0.98</f>
        <v>12690061.16</v>
      </c>
      <c r="Q10" s="163" t="n">
        <f aca="false">Q9*0.98</f>
        <v>14634696.72</v>
      </c>
      <c r="R10" s="163" t="n">
        <f aca="false">R9*0.98</f>
        <v>25998289.66</v>
      </c>
      <c r="S10" s="163" t="n">
        <f aca="false">S9*0.98</f>
        <v>26894525.14</v>
      </c>
      <c r="T10" s="163" t="n">
        <f aca="false">T9*0.98</f>
        <v>28530541.06</v>
      </c>
      <c r="U10" s="163" t="n">
        <f aca="false">U9*0.98</f>
        <v>22647685.34</v>
      </c>
      <c r="V10" s="163" t="n">
        <f aca="false">V9*0.98</f>
        <v>24559969.14</v>
      </c>
      <c r="W10" s="163" t="n">
        <f aca="false">W9*0.98</f>
        <v>19395484.7800001</v>
      </c>
      <c r="X10" s="163" t="n">
        <f aca="false">X9*0.98</f>
        <v>21781696.58</v>
      </c>
      <c r="Y10" s="163" t="n">
        <f aca="false">Y9*0.98</f>
        <v>33418025.48</v>
      </c>
      <c r="Z10" s="163" t="n">
        <f aca="false">Z9*0.98</f>
        <v>28377201.9848409</v>
      </c>
      <c r="AA10" s="163" t="n">
        <f aca="false">AA9*0.98</f>
        <v>21042769.720001</v>
      </c>
      <c r="AB10" s="163" t="n">
        <f aca="false">AB9*0.98</f>
        <v>12685234.66</v>
      </c>
      <c r="AC10" s="163" t="n">
        <f aca="false">AC9*0.98</f>
        <v>13755083.02</v>
      </c>
      <c r="AD10" s="231" t="n">
        <f aca="false">AD9*0.98</f>
        <v>14868137.62</v>
      </c>
      <c r="AE10" s="231" t="n">
        <f aca="false">AE9*0.98</f>
        <v>30058467.88</v>
      </c>
      <c r="AF10" s="231" t="n">
        <f aca="false">AF9*0.98</f>
        <v>29803727.66</v>
      </c>
      <c r="AG10" s="231" t="n">
        <f aca="false">AG9*0.98</f>
        <v>33397200.48</v>
      </c>
      <c r="AH10" s="231" t="n">
        <f aca="false">AH9*0.98</f>
        <v>30150203.5934984</v>
      </c>
      <c r="AI10" s="231" t="n">
        <f aca="false">AI9*0.98</f>
        <v>37741360.16</v>
      </c>
      <c r="AJ10" s="231" t="n">
        <f aca="false">AJ9*0.98</f>
        <v>30862403.824</v>
      </c>
      <c r="AK10" s="231"/>
      <c r="AL10" s="231"/>
      <c r="AM10" s="231"/>
      <c r="AN10" s="231"/>
      <c r="AO10" s="231"/>
      <c r="AP10" s="231"/>
      <c r="AQ10" s="231"/>
      <c r="AR10" s="231"/>
      <c r="AS10" s="231"/>
      <c r="AT10" s="232" t="n">
        <f aca="false">SUM(J10:U10)</f>
        <v>289078878.184041</v>
      </c>
      <c r="AU10" s="232" t="n">
        <f aca="false">SUM(V10:AG10)</f>
        <v>283142999.004842</v>
      </c>
      <c r="AV10" s="232" t="n">
        <f aca="false">SUM(AH10:AS10)</f>
        <v>98753967.5774984</v>
      </c>
      <c r="AW10" s="163" t="n">
        <f aca="false">SUM(J10:L10)</f>
        <v>81143587.5440406</v>
      </c>
      <c r="AX10" s="163" t="n">
        <f aca="false">SUM(M10:O10)</f>
        <v>76539491.56</v>
      </c>
      <c r="AY10" s="163" t="n">
        <f aca="false">SUM(P10:R10)</f>
        <v>53323047.54</v>
      </c>
      <c r="AZ10" s="163" t="n">
        <f aca="false">SUM(S10:U10)</f>
        <v>78072751.54</v>
      </c>
      <c r="BA10" s="163" t="n">
        <f aca="false">SUM(V10:X10)</f>
        <v>65737150.5000001</v>
      </c>
      <c r="BB10" s="163" t="n">
        <f aca="false">SUM(Y10:AA10)</f>
        <v>82837997.1848419</v>
      </c>
      <c r="BC10" s="163" t="n">
        <f aca="false">SUM(AB10:AD10)</f>
        <v>41308455.3</v>
      </c>
      <c r="BD10" s="163" t="n">
        <f aca="false">SUM(AE10:AG10)</f>
        <v>93259396.02</v>
      </c>
      <c r="BE10" s="230" t="n">
        <f aca="false">SUM(AH10:AJ10)</f>
        <v>98753967.5774984</v>
      </c>
      <c r="BF10" s="233"/>
      <c r="BG10" s="233"/>
      <c r="BH10" s="226"/>
      <c r="BI10" s="226"/>
      <c r="BJ10" s="233"/>
      <c r="BK10" s="233"/>
      <c r="BL10" s="233"/>
      <c r="BM10" s="233"/>
      <c r="BN10" s="233"/>
      <c r="BO10" s="233"/>
      <c r="BP10" s="233"/>
      <c r="BQ10" s="233"/>
      <c r="BR10" s="233"/>
      <c r="BS10" s="233"/>
      <c r="BT10" s="233"/>
      <c r="BU10" s="233"/>
      <c r="BV10" s="233"/>
      <c r="BW10" s="233"/>
      <c r="BX10" s="233"/>
      <c r="BY10" s="233"/>
      <c r="BZ10" s="233"/>
      <c r="CA10" s="233"/>
      <c r="CB10" s="233"/>
      <c r="CC10" s="233"/>
      <c r="CD10" s="229"/>
      <c r="CE10" s="229"/>
      <c r="CF10" s="229"/>
      <c r="CG10" s="229"/>
      <c r="CH10" s="229"/>
      <c r="CI10" s="229"/>
      <c r="CJ10" s="229"/>
      <c r="CK10" s="229"/>
      <c r="CL10" s="229"/>
      <c r="CM10" s="229"/>
      <c r="CN10" s="229"/>
      <c r="CO10" s="229"/>
      <c r="CP10" s="229"/>
      <c r="CQ10" s="229"/>
      <c r="CR10" s="229"/>
      <c r="CS10" s="229"/>
      <c r="CT10" s="229"/>
      <c r="CU10" s="229"/>
      <c r="CV10" s="229"/>
      <c r="CW10" s="229"/>
      <c r="CX10" s="229"/>
      <c r="CY10" s="229"/>
      <c r="CZ10" s="229"/>
      <c r="DA10" s="229"/>
      <c r="DB10" s="229"/>
      <c r="DC10" s="229"/>
      <c r="DD10" s="229"/>
      <c r="DE10" s="229"/>
      <c r="DF10" s="229"/>
      <c r="DG10" s="229"/>
      <c r="DH10" s="229"/>
      <c r="DI10" s="229"/>
      <c r="DJ10" s="229"/>
      <c r="DK10" s="229"/>
      <c r="DL10" s="229"/>
      <c r="DM10" s="229"/>
      <c r="DN10" s="229"/>
      <c r="DO10" s="229"/>
      <c r="DP10" s="229"/>
      <c r="DQ10" s="229"/>
      <c r="DR10" s="229"/>
      <c r="DS10" s="229"/>
      <c r="DT10" s="229"/>
      <c r="DU10" s="229"/>
      <c r="DV10" s="229"/>
      <c r="DW10" s="229"/>
      <c r="DX10" s="229"/>
      <c r="DY10" s="229"/>
      <c r="DZ10" s="229"/>
      <c r="EA10" s="229"/>
      <c r="EB10" s="229"/>
      <c r="EC10" s="229"/>
      <c r="ED10" s="229"/>
      <c r="EE10" s="229"/>
      <c r="EF10" s="229"/>
      <c r="EG10" s="229"/>
      <c r="EH10" s="229"/>
      <c r="EI10" s="229"/>
      <c r="EJ10" s="229"/>
      <c r="EK10" s="229"/>
      <c r="EL10" s="229"/>
      <c r="EM10" s="229"/>
      <c r="EN10" s="229"/>
      <c r="EO10" s="229"/>
      <c r="EP10" s="229"/>
      <c r="EQ10" s="229"/>
      <c r="ER10" s="229"/>
      <c r="ES10" s="229"/>
      <c r="ET10" s="229"/>
      <c r="EU10" s="229"/>
      <c r="EV10" s="229"/>
      <c r="EW10" s="229"/>
      <c r="EX10" s="229"/>
      <c r="EY10" s="229"/>
      <c r="EZ10" s="229"/>
      <c r="FA10" s="229"/>
      <c r="FB10" s="229"/>
      <c r="FC10" s="229"/>
      <c r="FD10" s="229"/>
      <c r="FE10" s="229"/>
      <c r="FF10" s="229"/>
      <c r="FG10" s="229"/>
      <c r="FH10" s="229"/>
      <c r="FI10" s="229"/>
      <c r="FJ10" s="229"/>
      <c r="FK10" s="229"/>
      <c r="FL10" s="229"/>
      <c r="FM10" s="229"/>
      <c r="FN10" s="229"/>
      <c r="FO10" s="229"/>
      <c r="FP10" s="229"/>
      <c r="FQ10" s="229"/>
      <c r="FR10" s="229"/>
      <c r="FS10" s="229"/>
      <c r="FT10" s="229"/>
      <c r="FU10" s="229"/>
      <c r="FV10" s="229"/>
      <c r="FW10" s="229"/>
      <c r="FX10" s="229"/>
      <c r="FY10" s="229"/>
      <c r="FZ10" s="229"/>
      <c r="GA10" s="229"/>
      <c r="GB10" s="229"/>
      <c r="GC10" s="229"/>
      <c r="GD10" s="229"/>
      <c r="GE10" s="229"/>
      <c r="GF10" s="229"/>
      <c r="GG10" s="229"/>
      <c r="GH10" s="229"/>
      <c r="GI10" s="229"/>
      <c r="GJ10" s="229"/>
      <c r="GK10" s="229"/>
      <c r="GL10" s="229"/>
      <c r="GM10" s="229"/>
      <c r="GN10" s="229"/>
      <c r="GO10" s="229"/>
      <c r="GP10" s="229"/>
      <c r="GQ10" s="229"/>
      <c r="GR10" s="229"/>
      <c r="GS10" s="229"/>
      <c r="GT10" s="229"/>
      <c r="GU10" s="229"/>
      <c r="GV10" s="229"/>
      <c r="GW10" s="229"/>
      <c r="GX10" s="229"/>
      <c r="GY10" s="229"/>
      <c r="GZ10" s="229"/>
      <c r="HA10" s="229"/>
      <c r="HB10" s="229"/>
      <c r="HC10" s="229"/>
      <c r="HD10" s="229"/>
      <c r="HE10" s="229"/>
      <c r="HF10" s="229"/>
      <c r="HG10" s="229"/>
      <c r="HH10" s="229"/>
      <c r="HI10" s="229"/>
      <c r="HJ10" s="229"/>
      <c r="HK10" s="229"/>
      <c r="HL10" s="229"/>
      <c r="HM10" s="229"/>
      <c r="HN10" s="229"/>
      <c r="HO10" s="229"/>
      <c r="HP10" s="229"/>
      <c r="HQ10" s="229"/>
      <c r="HR10" s="229"/>
      <c r="HS10" s="229"/>
      <c r="HT10" s="229"/>
      <c r="HU10" s="229"/>
      <c r="HV10" s="229"/>
      <c r="HW10" s="229"/>
      <c r="HX10" s="229"/>
      <c r="HY10" s="229"/>
      <c r="HZ10" s="229"/>
      <c r="IA10" s="229"/>
      <c r="IB10" s="229"/>
      <c r="IC10" s="229"/>
      <c r="ID10" s="229"/>
      <c r="IE10" s="229"/>
      <c r="IF10" s="229"/>
      <c r="IG10" s="229"/>
      <c r="IH10" s="229"/>
      <c r="II10" s="229"/>
      <c r="IJ10" s="229"/>
      <c r="IK10" s="229"/>
      <c r="IL10" s="229"/>
      <c r="IM10" s="229"/>
      <c r="IN10" s="229"/>
      <c r="IO10" s="229"/>
      <c r="IP10" s="229"/>
      <c r="IQ10" s="229"/>
      <c r="IR10" s="229"/>
      <c r="IS10" s="229"/>
      <c r="IT10" s="229"/>
      <c r="IU10" s="229"/>
      <c r="IV10" s="229"/>
      <c r="IW10" s="229"/>
    </row>
    <row r="11" customFormat="false" ht="12.75" hidden="false" customHeight="false" outlineLevel="0" collapsed="false">
      <c r="A11" s="71" t="s">
        <v>174</v>
      </c>
      <c r="B11" s="165"/>
      <c r="C11" s="166" t="s">
        <v>175</v>
      </c>
      <c r="D11" s="232" t="n">
        <v>17161250</v>
      </c>
      <c r="E11" s="232" t="n">
        <v>14957915</v>
      </c>
      <c r="F11" s="232" t="n">
        <v>20402634</v>
      </c>
      <c r="G11" s="232" t="n">
        <v>27214345</v>
      </c>
      <c r="H11" s="232" t="n">
        <f aca="false">16790982+11730031</f>
        <v>28521013</v>
      </c>
      <c r="I11" s="232" t="n">
        <v>25852046</v>
      </c>
      <c r="J11" s="232" t="n">
        <v>27909983</v>
      </c>
      <c r="K11" s="232" t="n">
        <v>30096229</v>
      </c>
      <c r="L11" s="232" t="n">
        <v>23358387</v>
      </c>
      <c r="M11" s="232" t="n">
        <v>26225531</v>
      </c>
      <c r="N11" s="232" t="n">
        <v>26372088</v>
      </c>
      <c r="O11" s="232" t="n">
        <v>23120996</v>
      </c>
      <c r="P11" s="232" t="n">
        <v>12192713</v>
      </c>
      <c r="Q11" s="232" t="n">
        <v>14754740</v>
      </c>
      <c r="R11" s="232" t="n">
        <v>25243450</v>
      </c>
      <c r="S11" s="232" t="n">
        <v>25877000</v>
      </c>
      <c r="T11" s="232" t="n">
        <v>28234257</v>
      </c>
      <c r="U11" s="232" t="n">
        <v>22449193</v>
      </c>
      <c r="V11" s="232" t="n">
        <v>24135058</v>
      </c>
      <c r="W11" s="232" t="n">
        <v>19012539</v>
      </c>
      <c r="X11" s="232" t="n">
        <v>21928903</v>
      </c>
      <c r="Y11" s="232" t="n">
        <v>32517905</v>
      </c>
      <c r="Z11" s="232" t="n">
        <v>28878271</v>
      </c>
      <c r="AA11" s="232" t="n">
        <v>20357283</v>
      </c>
      <c r="AB11" s="232" t="n">
        <v>12598588</v>
      </c>
      <c r="AC11" s="232" t="n">
        <v>13217463</v>
      </c>
      <c r="AD11" s="232" t="n">
        <v>14806487</v>
      </c>
      <c r="AE11" s="232" t="n">
        <v>29326933</v>
      </c>
      <c r="AF11" s="232" t="n">
        <v>29365190</v>
      </c>
      <c r="AG11" s="232" t="n">
        <v>32844618</v>
      </c>
      <c r="AH11" s="232" t="n">
        <f aca="false">30595029</f>
        <v>30595029</v>
      </c>
      <c r="AI11" s="232" t="n">
        <f aca="false">30595029</f>
        <v>30595029</v>
      </c>
      <c r="AJ11" s="232" t="n">
        <f aca="false">29906754</f>
        <v>29906754</v>
      </c>
      <c r="AK11" s="232"/>
      <c r="AL11" s="232"/>
      <c r="AM11" s="232"/>
      <c r="AN11" s="232"/>
      <c r="AO11" s="232"/>
      <c r="AP11" s="232"/>
      <c r="AQ11" s="232"/>
      <c r="AR11" s="232"/>
      <c r="AS11" s="232"/>
      <c r="AT11" s="232" t="n">
        <f aca="false">SUM(J11:U11)</f>
        <v>285834567</v>
      </c>
      <c r="AU11" s="232" t="n">
        <f aca="false">SUM(V11:AG11)</f>
        <v>278989238</v>
      </c>
      <c r="AV11" s="232" t="n">
        <f aca="false">SUM(AH11:AS11)</f>
        <v>91096812</v>
      </c>
      <c r="AW11" s="163" t="n">
        <f aca="false">SUM(J11:L11)</f>
        <v>81364599</v>
      </c>
      <c r="AX11" s="163" t="n">
        <f aca="false">SUM(M11:O11)</f>
        <v>75718615</v>
      </c>
      <c r="AY11" s="163" t="n">
        <f aca="false">SUM(P11:R11)</f>
        <v>52190903</v>
      </c>
      <c r="AZ11" s="163" t="n">
        <f aca="false">SUM(S11:U11)</f>
        <v>76560450</v>
      </c>
      <c r="BA11" s="163" t="n">
        <f aca="false">SUM(V11:X11)</f>
        <v>65076500</v>
      </c>
      <c r="BB11" s="163" t="n">
        <f aca="false">SUM(Y11:AA11)</f>
        <v>81753459</v>
      </c>
      <c r="BC11" s="163" t="n">
        <f aca="false">SUM(AB11:AD11)</f>
        <v>40622538</v>
      </c>
      <c r="BD11" s="163" t="n">
        <f aca="false">SUM(AE11:AG11)</f>
        <v>91536741</v>
      </c>
      <c r="BE11" s="230" t="n">
        <f aca="false">SUM(AH11:AJ11)</f>
        <v>91096812</v>
      </c>
      <c r="BH11" s="226"/>
      <c r="BI11" s="226"/>
    </row>
    <row r="12" customFormat="false" ht="12.75" hidden="true" customHeight="false" outlineLevel="0" collapsed="false">
      <c r="B12" s="165"/>
      <c r="C12" s="166" t="s">
        <v>119</v>
      </c>
      <c r="D12" s="232" t="n">
        <v>12851400</v>
      </c>
      <c r="E12" s="232" t="n">
        <v>10813600</v>
      </c>
      <c r="F12" s="232" t="n">
        <v>15421600</v>
      </c>
      <c r="G12" s="232" t="n">
        <v>27114000</v>
      </c>
      <c r="H12" s="232" t="n">
        <v>27746000</v>
      </c>
      <c r="I12" s="232" t="n">
        <v>29934000</v>
      </c>
      <c r="J12" s="232" t="n">
        <v>31133000</v>
      </c>
      <c r="K12" s="232" t="n">
        <f aca="false">kWhgen!F276</f>
        <v>31478000</v>
      </c>
      <c r="L12" s="232" t="n">
        <f aca="false">kWhgen!G276</f>
        <v>26828000</v>
      </c>
      <c r="M12" s="232" t="n">
        <v>33843000</v>
      </c>
      <c r="N12" s="234" t="n">
        <v>32917000</v>
      </c>
      <c r="O12" s="232" t="n">
        <v>29052000</v>
      </c>
      <c r="P12" s="232" t="n">
        <v>16125000</v>
      </c>
      <c r="Q12" s="232" t="n">
        <v>19204000</v>
      </c>
      <c r="R12" s="232" t="s">
        <v>120</v>
      </c>
      <c r="S12" s="232" t="s">
        <v>120</v>
      </c>
      <c r="T12" s="232" t="s">
        <v>120</v>
      </c>
      <c r="U12" s="232"/>
      <c r="V12" s="232"/>
      <c r="W12" s="232"/>
      <c r="X12" s="232"/>
      <c r="Y12" s="232"/>
      <c r="Z12" s="232"/>
      <c r="AA12" s="232"/>
      <c r="AB12" s="232"/>
      <c r="AC12" s="232"/>
      <c r="AD12" s="232"/>
      <c r="AE12" s="232"/>
      <c r="AF12" s="232"/>
      <c r="AG12" s="232"/>
      <c r="AH12" s="232"/>
      <c r="AI12" s="232"/>
      <c r="AJ12" s="232"/>
      <c r="AK12" s="232"/>
      <c r="AL12" s="232"/>
      <c r="AM12" s="232"/>
      <c r="AN12" s="232"/>
      <c r="AO12" s="232"/>
      <c r="AP12" s="232"/>
      <c r="AQ12" s="232"/>
      <c r="AR12" s="232"/>
      <c r="AS12" s="232"/>
      <c r="AT12" s="232" t="n">
        <f aca="false">SUM(J12:U12)</f>
        <v>220580000</v>
      </c>
      <c r="AU12" s="232" t="n">
        <f aca="false">SUM(V12:AG12)</f>
        <v>0</v>
      </c>
      <c r="AV12" s="232" t="n">
        <f aca="false">SUM(AH12:AS12)</f>
        <v>0</v>
      </c>
      <c r="AW12" s="163" t="n">
        <f aca="false">SUM(J12:L12)</f>
        <v>89439000</v>
      </c>
      <c r="AX12" s="163" t="n">
        <f aca="false">SUM(M12:O12)</f>
        <v>95812000</v>
      </c>
      <c r="AY12" s="163" t="n">
        <f aca="false">SUM(P12:R12)</f>
        <v>35329000</v>
      </c>
      <c r="AZ12" s="163" t="n">
        <f aca="false">SUM(S12:U12)</f>
        <v>0</v>
      </c>
      <c r="BA12" s="163" t="n">
        <f aca="false">SUM(V12:X12)</f>
        <v>0</v>
      </c>
      <c r="BB12" s="163" t="n">
        <f aca="false">SUM(Y12:AA12)</f>
        <v>0</v>
      </c>
      <c r="BC12" s="163" t="n">
        <f aca="false">SUM(AB12:AD12)</f>
        <v>0</v>
      </c>
      <c r="BD12" s="163" t="n">
        <f aca="false">SUM(AE12:AG12)</f>
        <v>0</v>
      </c>
      <c r="BE12" s="230" t="n">
        <f aca="false">SUM(AH12:AJ12)</f>
        <v>0</v>
      </c>
      <c r="BH12" s="226"/>
      <c r="BI12" s="226"/>
    </row>
    <row r="13" customFormat="false" ht="12.75" hidden="false" customHeight="false" outlineLevel="0" collapsed="false">
      <c r="B13" s="168"/>
      <c r="C13" s="166" t="s">
        <v>121</v>
      </c>
      <c r="D13" s="232" t="n">
        <v>14500000</v>
      </c>
      <c r="E13" s="232" t="n">
        <v>14698000</v>
      </c>
      <c r="F13" s="232" t="n">
        <v>21552000</v>
      </c>
      <c r="G13" s="232" t="n">
        <v>38765000</v>
      </c>
      <c r="H13" s="232" t="n">
        <v>36507000</v>
      </c>
      <c r="I13" s="232" t="n">
        <v>32367000</v>
      </c>
      <c r="J13" s="232" t="n">
        <v>37598000</v>
      </c>
      <c r="K13" s="232" t="n">
        <v>31614000</v>
      </c>
      <c r="L13" s="232" t="n">
        <v>36883000</v>
      </c>
      <c r="M13" s="232" t="n">
        <v>33496000</v>
      </c>
      <c r="N13" s="232" t="n">
        <v>34625000</v>
      </c>
      <c r="O13" s="232" t="n">
        <v>26345000</v>
      </c>
      <c r="P13" s="170" t="n">
        <v>22958000</v>
      </c>
      <c r="Q13" s="170" t="n">
        <v>19947208</v>
      </c>
      <c r="R13" s="170" t="n">
        <v>25592644</v>
      </c>
      <c r="S13" s="17" t="n">
        <v>38765329</v>
      </c>
      <c r="T13" s="17" t="n">
        <v>36507154</v>
      </c>
      <c r="U13" s="232" t="n">
        <v>32367000</v>
      </c>
      <c r="V13" s="232" t="n">
        <v>38044000</v>
      </c>
      <c r="W13" s="232" t="n">
        <v>32280000</v>
      </c>
      <c r="X13" s="234" t="n">
        <v>37660000</v>
      </c>
      <c r="Y13" s="234" t="n">
        <v>34201000</v>
      </c>
      <c r="Z13" s="232" t="n">
        <v>35354000</v>
      </c>
      <c r="AA13" s="232" t="n">
        <v>26900000</v>
      </c>
      <c r="AB13" s="232" t="n">
        <v>23441000</v>
      </c>
      <c r="AC13" s="232" t="n">
        <v>20367000</v>
      </c>
      <c r="AD13" s="232" t="n">
        <v>26131000</v>
      </c>
      <c r="AE13" s="232" t="n">
        <v>39581000</v>
      </c>
      <c r="AF13" s="232" t="n">
        <v>37275726.6</v>
      </c>
      <c r="AG13" s="232" t="n">
        <v>33049000</v>
      </c>
      <c r="AH13" s="232" t="n">
        <f aca="false">V13</f>
        <v>38044000</v>
      </c>
      <c r="AI13" s="232" t="n">
        <v>32280000</v>
      </c>
      <c r="AJ13" s="234" t="n">
        <v>37660000</v>
      </c>
      <c r="AK13" s="232"/>
      <c r="AL13" s="232"/>
      <c r="AM13" s="232"/>
      <c r="AN13" s="232"/>
      <c r="AO13" s="232"/>
      <c r="AP13" s="232"/>
      <c r="AQ13" s="232"/>
      <c r="AR13" s="232"/>
      <c r="AS13" s="232"/>
      <c r="AT13" s="232" t="n">
        <f aca="false">SUM(J13:U13)</f>
        <v>376698335</v>
      </c>
      <c r="AU13" s="232" t="n">
        <f aca="false">SUM(V13:AG13)</f>
        <v>384283726.6</v>
      </c>
      <c r="AV13" s="232" t="n">
        <f aca="false">SUM(AH13:AS13)</f>
        <v>107984000</v>
      </c>
      <c r="AW13" s="163" t="n">
        <f aca="false">SUM(J13:L13)</f>
        <v>106095000</v>
      </c>
      <c r="AX13" s="163" t="n">
        <f aca="false">SUM(M13:O13)</f>
        <v>94466000</v>
      </c>
      <c r="AY13" s="163" t="n">
        <f aca="false">SUM(P13:R13)</f>
        <v>68497852</v>
      </c>
      <c r="AZ13" s="163" t="n">
        <f aca="false">SUM(S13:U13)</f>
        <v>107639483</v>
      </c>
      <c r="BA13" s="163" t="n">
        <f aca="false">SUM(V13:X13)</f>
        <v>107984000</v>
      </c>
      <c r="BB13" s="163" t="n">
        <f aca="false">SUM(Y13:AA13)</f>
        <v>96455000</v>
      </c>
      <c r="BC13" s="163" t="n">
        <f aca="false">SUM(AB13:AD13)</f>
        <v>69939000</v>
      </c>
      <c r="BD13" s="163" t="n">
        <f aca="false">SUM(AE13:AG13)</f>
        <v>109905726.6</v>
      </c>
      <c r="BE13" s="230" t="n">
        <f aca="false">SUM(AH13:AJ13)</f>
        <v>107984000</v>
      </c>
      <c r="BH13" s="226"/>
      <c r="BI13" s="226"/>
    </row>
    <row r="14" customFormat="false" ht="12.75" hidden="false" customHeight="false" outlineLevel="0" collapsed="false">
      <c r="B14" s="160" t="s">
        <v>122</v>
      </c>
      <c r="C14" s="166" t="s">
        <v>173</v>
      </c>
      <c r="D14" s="232"/>
      <c r="E14" s="232"/>
      <c r="F14" s="232"/>
      <c r="G14" s="232"/>
      <c r="H14" s="232"/>
      <c r="I14" s="232"/>
      <c r="J14" s="205" t="n">
        <f aca="false">(J10/(750*SurveyHrsIn!E271))</f>
        <v>0.334260683154122</v>
      </c>
      <c r="K14" s="205" t="n">
        <f aca="false">(K10/(750*SurveyHrsIn!F271))</f>
        <v>0.385239951702206</v>
      </c>
      <c r="L14" s="205" t="n">
        <f aca="false">(L10/(750*SurveyHrsIn!G271))</f>
        <v>0.27481099337823</v>
      </c>
      <c r="M14" s="205" t="n">
        <f aca="false">(M10/(750*SurveyHrsIn!H271))</f>
        <v>0.318188505185185</v>
      </c>
      <c r="N14" s="205" t="n">
        <f aca="false">(N10/(750*SurveyHrsIn!I271))</f>
        <v>0.321709072640382</v>
      </c>
      <c r="O14" s="205" t="n">
        <f aca="false">(O10/(750*SurveyHrsIn!J271))</f>
        <v>0.294310780987654</v>
      </c>
      <c r="P14" s="205" t="n">
        <f aca="false">(P10/(750*SurveyHrsIn!K271))</f>
        <v>0.151604124711413</v>
      </c>
      <c r="Q14" s="205" t="n">
        <f aca="false">(Q10/(750*SurveyHrsIn!L271))</f>
        <v>0.174836067271766</v>
      </c>
      <c r="R14" s="205" t="n">
        <f aca="false">(R10/(750*SurveyHrsIn!M271))</f>
        <v>0.320966539012346</v>
      </c>
      <c r="S14" s="205" t="n">
        <f aca="false">(S10/(750*SurveyHrsIn!N271))</f>
        <v>0.321320491517324</v>
      </c>
      <c r="T14" s="205" t="n">
        <f aca="false">(T10/(750*SurveyHrsIn!O271))</f>
        <v>0.352228901975309</v>
      </c>
      <c r="U14" s="205" t="n">
        <f aca="false">(U10/(750*SurveyHrsIn!P271))</f>
        <v>0.270581664755078</v>
      </c>
      <c r="V14" s="205" t="n">
        <f aca="false">(V10/(750*SurveyHrsIn!Q271))</f>
        <v>0.293428544086022</v>
      </c>
      <c r="W14" s="205" t="n">
        <f aca="false">(W10/(750*SurveyHrsIn!R271))</f>
        <v>0.256554031481483</v>
      </c>
      <c r="X14" s="205" t="n">
        <f aca="false">(X10/(750*SurveyHrsIn!S271))</f>
        <v>0.26023532353644</v>
      </c>
      <c r="Y14" s="205" t="n">
        <f aca="false">(Y10/(750*SurveyHrsIn!T271))</f>
        <v>0.412568215802469</v>
      </c>
      <c r="Z14" s="205" t="n">
        <f aca="false">(Z10/(750*SurveyHrsIn!U271))</f>
        <v>0.339034671264527</v>
      </c>
      <c r="AA14" s="205" t="n">
        <f aca="false">(AA10/(750*SurveyHrsIn!V271))</f>
        <v>0.259787280493839</v>
      </c>
      <c r="AB14" s="205" t="n">
        <f aca="false">(AB10/(750*SurveyHrsIn!W271))</f>
        <v>0.151555969653525</v>
      </c>
      <c r="AC14" s="205" t="n">
        <f aca="false">(AC10/(750*SurveyHrsIn!X271))</f>
        <v>0.164337909438471</v>
      </c>
      <c r="AD14" s="205" t="n">
        <f aca="false">(AD10/(750*SurveyHrsIn!Y271))</f>
        <v>0.183557254567901</v>
      </c>
      <c r="AE14" s="205" t="n">
        <f aca="false">(AE10/(750*SurveyHrsIn!Z271))</f>
        <v>0.35912148004779</v>
      </c>
      <c r="AF14" s="205" t="n">
        <f aca="false">(AF10/(750*SurveyHrsIn!AA271))</f>
        <v>0.367947255061728</v>
      </c>
      <c r="AG14" s="205" t="n">
        <f aca="false">(AG10/(750*SurveyHrsIn!AB271))</f>
        <v>0.399010758422939</v>
      </c>
      <c r="AH14" s="205" t="n">
        <f aca="false">(AH10/(750*SurveyHrsIn!AC271))</f>
        <v>0.360217486182777</v>
      </c>
      <c r="AI14" s="205" t="n">
        <f aca="false">(AI10/(750*SurveyHrsIn!AD271))</f>
        <v>0.499224340740741</v>
      </c>
      <c r="AJ14" s="205" t="n">
        <f aca="false">(AJ10/(750*SurveyHrsIn!AE271))</f>
        <v>0.368726449510155</v>
      </c>
      <c r="AK14" s="205"/>
      <c r="AL14" s="205"/>
      <c r="AM14" s="205"/>
      <c r="AN14" s="205"/>
      <c r="AO14" s="205"/>
      <c r="AP14" s="205"/>
      <c r="AQ14" s="205"/>
      <c r="AR14" s="205"/>
      <c r="AS14" s="205"/>
      <c r="AT14" s="205" t="n">
        <f aca="false">(AT10/(750*SurveyHrsIn!AO271))</f>
        <v>0.292527632709874</v>
      </c>
      <c r="AU14" s="205" t="n">
        <f aca="false">AVERAGE(V14:AG14)</f>
        <v>0.287261557821428</v>
      </c>
      <c r="AV14" s="173" t="n">
        <f aca="false">AVERAGE(AH14:AS14)</f>
        <v>0.409389425477891</v>
      </c>
      <c r="AW14" s="174" t="n">
        <f aca="false">AVERAGE(J14:L14)</f>
        <v>0.331437209411519</v>
      </c>
      <c r="AX14" s="174" t="n">
        <f aca="false">AVERAGE(M14:O14)</f>
        <v>0.311402786271074</v>
      </c>
      <c r="AY14" s="174" t="n">
        <f aca="false">AVERAGE(P14:R14)</f>
        <v>0.215802243665175</v>
      </c>
      <c r="AZ14" s="174" t="n">
        <f aca="false">AVERAGE(S14:U14)</f>
        <v>0.314710352749237</v>
      </c>
      <c r="BA14" s="174" t="n">
        <f aca="false">AVERAGE(V14:X14)</f>
        <v>0.270072633034648</v>
      </c>
      <c r="BB14" s="174" t="n">
        <f aca="false">AVERAGE(Y14:AA14)</f>
        <v>0.337130055853612</v>
      </c>
      <c r="BC14" s="174" t="n">
        <f aca="false">AVERAGE(AB14:AD14)</f>
        <v>0.166483711219966</v>
      </c>
      <c r="BD14" s="174" t="n">
        <f aca="false">AVERAGE(AE14:AG14)</f>
        <v>0.375359831177486</v>
      </c>
      <c r="BE14" s="174" t="n">
        <f aca="false">AVERAGE(AH14:AJ14)</f>
        <v>0.409389425477891</v>
      </c>
      <c r="BH14" s="226"/>
      <c r="BI14" s="226"/>
    </row>
    <row r="15" customFormat="false" ht="14.25" hidden="false" customHeight="false" outlineLevel="0" collapsed="false">
      <c r="B15" s="165" t="s">
        <v>172</v>
      </c>
      <c r="C15" s="166" t="s">
        <v>175</v>
      </c>
      <c r="D15" s="194" t="n">
        <v>0.211</v>
      </c>
      <c r="E15" s="194" t="n">
        <v>0.188</v>
      </c>
      <c r="F15" s="194" t="n">
        <v>0.261</v>
      </c>
      <c r="G15" s="194" t="n">
        <v>0.333</v>
      </c>
      <c r="H15" s="194" t="n">
        <v>0.376</v>
      </c>
      <c r="I15" s="194" t="n">
        <f aca="false">(I11/(750*SurveyHrsIn!D271))</f>
        <v>0.308865543608124</v>
      </c>
      <c r="J15" s="205" t="n">
        <f aca="false">(J11/(750*SurveyHrsIn!E271))</f>
        <v>0.333452604540024</v>
      </c>
      <c r="K15" s="205" t="n">
        <f aca="false">(K11/(750*SurveyHrsIn!F271))</f>
        <v>0.384370740740741</v>
      </c>
      <c r="L15" s="205" t="n">
        <f aca="false">(L11/(750*SurveyHrsIn!G271))</f>
        <v>0.279072724014337</v>
      </c>
      <c r="M15" s="205" t="n">
        <f aca="false">(M11/(750*SurveyHrsIn!H271))</f>
        <v>0.323771987654321</v>
      </c>
      <c r="N15" s="205" t="n">
        <f aca="false">(N11/(750*SurveyHrsIn!I271))</f>
        <v>0.315078709677419</v>
      </c>
      <c r="O15" s="205" t="n">
        <f aca="false">(O11/(750*SurveyHrsIn!J271))</f>
        <v>0.285444395061728</v>
      </c>
      <c r="P15" s="205" t="n">
        <f aca="false">(P11/(750*SurveyHrsIn!K271))</f>
        <v>0.145662464421288</v>
      </c>
      <c r="Q15" s="205" t="n">
        <f aca="false">(Q11/(750*SurveyHrsIn!L271))</f>
        <v>0.176270186159172</v>
      </c>
      <c r="R15" s="205" t="n">
        <f aca="false">(R11/(750*SurveyHrsIn!M271))</f>
        <v>0.311647530864198</v>
      </c>
      <c r="S15" s="205" t="n">
        <f aca="false">(S11/(750*SurveyHrsIn!N271))</f>
        <v>0.309163679808841</v>
      </c>
      <c r="T15" s="205" t="n">
        <f aca="false">(T11/(750*SurveyHrsIn!O271))</f>
        <v>0.348571074074074</v>
      </c>
      <c r="U15" s="205" t="n">
        <f aca="false">(U11/(750*SurveyHrsIn!P271))</f>
        <v>0.268210191158901</v>
      </c>
      <c r="V15" s="205" t="n">
        <f aca="false">(V11/(750*SurveyHrsIn!Q271))</f>
        <v>0.288351947431302</v>
      </c>
      <c r="W15" s="205" t="n">
        <f aca="false">(W11/(750*SurveyHrsIn!R271))</f>
        <v>0.251488611111111</v>
      </c>
      <c r="X15" s="205" t="n">
        <f aca="false">(X11/(750*SurveyHrsIn!S271))</f>
        <v>0.261994062126643</v>
      </c>
      <c r="Y15" s="205" t="n">
        <f aca="false">(Y11/(750*SurveyHrsIn!T271))</f>
        <v>0.401455617283951</v>
      </c>
      <c r="Z15" s="205" t="n">
        <f aca="false">(Z11/(750*SurveyHrsIn!U271))</f>
        <v>0.345021158900836</v>
      </c>
      <c r="AA15" s="205" t="n">
        <f aca="false">(AA11/(750*SurveyHrsIn!V271))</f>
        <v>0.251324481481481</v>
      </c>
      <c r="AB15" s="205" t="n">
        <f aca="false">(AB11/(750*SurveyHrsIn!W271))</f>
        <v>0.150520764635603</v>
      </c>
      <c r="AC15" s="205" t="n">
        <f aca="false">(AC11/(750*SurveyHrsIn!X271))</f>
        <v>0.157914731182796</v>
      </c>
      <c r="AD15" s="205" t="n">
        <f aca="false">(AD11/(750*SurveyHrsIn!Y271))</f>
        <v>0.182796135802469</v>
      </c>
      <c r="AE15" s="205" t="n">
        <f aca="false">(AE11/(750*SurveyHrsIn!Z271))</f>
        <v>0.350381517323775</v>
      </c>
      <c r="AF15" s="205" t="n">
        <f aca="false">(AF11/(750*SurveyHrsIn!AA271))</f>
        <v>0.362533209876543</v>
      </c>
      <c r="AG15" s="205" t="n">
        <f aca="false">(AG11/(750*SurveyHrsIn!AB271))</f>
        <v>0.392408817204301</v>
      </c>
      <c r="AH15" s="205" t="n">
        <f aca="false">(AH11/(750*SurveyHrsIn!AC271))</f>
        <v>0.365532007168459</v>
      </c>
      <c r="AI15" s="205" t="n">
        <f aca="false">(AI11/(750*SurveyHrsIn!AD271))</f>
        <v>0.404696150793651</v>
      </c>
      <c r="AJ15" s="205" t="n">
        <f aca="false">(AJ11/(750*SurveyHrsIn!AE271))</f>
        <v>0.357308888888889</v>
      </c>
      <c r="AK15" s="205"/>
      <c r="AL15" s="205"/>
      <c r="AM15" s="205"/>
      <c r="AN15" s="205"/>
      <c r="AO15" s="205"/>
      <c r="AP15" s="205"/>
      <c r="AQ15" s="205"/>
      <c r="AR15" s="205"/>
      <c r="AS15" s="205"/>
      <c r="AT15" s="205" t="n">
        <f aca="false">(AT11/(750*SurveyHrsIn!AO271))</f>
        <v>0.289244616405108</v>
      </c>
      <c r="AU15" s="205" t="n">
        <f aca="false">AVERAGE(V15:AG15)</f>
        <v>0.283015921196734</v>
      </c>
      <c r="AV15" s="173" t="n">
        <f aca="false">AVERAGE(AH15:AS15)</f>
        <v>0.375845682283666</v>
      </c>
      <c r="AW15" s="174" t="n">
        <f aca="false">AVERAGE(J15:L15)</f>
        <v>0.332298689765034</v>
      </c>
      <c r="AX15" s="174" t="n">
        <f aca="false">AVERAGE(M15:O15)</f>
        <v>0.308098364131156</v>
      </c>
      <c r="AY15" s="174" t="n">
        <f aca="false">AVERAGE(P15:R15)</f>
        <v>0.211193393814886</v>
      </c>
      <c r="AZ15" s="174" t="n">
        <f aca="false">AVERAGE(S15:U15)</f>
        <v>0.308648315013939</v>
      </c>
      <c r="BA15" s="174" t="n">
        <f aca="false">AVERAGE(V15:X15)</f>
        <v>0.267278206889685</v>
      </c>
      <c r="BB15" s="174" t="n">
        <f aca="false">AVERAGE(Y15:AA15)</f>
        <v>0.33260041922209</v>
      </c>
      <c r="BC15" s="174" t="n">
        <f aca="false">AVERAGE(AB15:AD15)</f>
        <v>0.163743877206956</v>
      </c>
      <c r="BD15" s="174" t="n">
        <f aca="false">AVERAGE(AE15:AG15)</f>
        <v>0.368441181468207</v>
      </c>
      <c r="BE15" s="174" t="n">
        <f aca="false">AVERAGE(AH15:AJ15)</f>
        <v>0.375845682283666</v>
      </c>
      <c r="BH15" s="226"/>
      <c r="BI15" s="226"/>
    </row>
    <row r="16" customFormat="false" ht="12.75" hidden="true" customHeight="false" outlineLevel="0" collapsed="false">
      <c r="B16" s="165"/>
      <c r="C16" s="161" t="s">
        <v>119</v>
      </c>
      <c r="D16" s="194" t="n">
        <v>0.152</v>
      </c>
      <c r="E16" s="194" t="n">
        <v>0.127</v>
      </c>
      <c r="F16" s="194" t="n">
        <v>0.188</v>
      </c>
      <c r="G16" s="194" t="n">
        <v>0.32</v>
      </c>
      <c r="H16" s="194" t="n">
        <v>0.338</v>
      </c>
      <c r="I16" s="194" t="n">
        <v>0.353</v>
      </c>
      <c r="J16" s="205" t="n">
        <v>0.367</v>
      </c>
      <c r="K16" s="205" t="n">
        <f aca="false">(K12/(750*SurveyHrsIn!F271))</f>
        <v>0.402017879948914</v>
      </c>
      <c r="L16" s="205" t="n">
        <f aca="false">(L12/(750*SurveyHrsIn!G271))</f>
        <v>0.3205256869773</v>
      </c>
      <c r="M16" s="205" t="n">
        <f aca="false">(M12/(750*SurveyHrsIn!H271))</f>
        <v>0.417814814814815</v>
      </c>
      <c r="N16" s="205" t="n">
        <f aca="false">(N12/(750*SurveyHrsIn!I271))</f>
        <v>0.393273596176822</v>
      </c>
      <c r="O16" s="205" t="n">
        <f aca="false">(O12/(750*SurveyHrsIn!J271))</f>
        <v>0.358666666666667</v>
      </c>
      <c r="P16" s="205" t="n">
        <f aca="false">(P12/(750*SurveyHrsIn!K271))</f>
        <v>0.192640246579516</v>
      </c>
      <c r="Q16" s="205" t="n">
        <f aca="false">(Q12/(750*SurveyHrsIn!L271))</f>
        <v>0.22942408032949</v>
      </c>
      <c r="R16" s="205" t="s">
        <v>120</v>
      </c>
      <c r="S16" s="205" t="s">
        <v>120</v>
      </c>
      <c r="T16" s="205" t="s">
        <v>120</v>
      </c>
      <c r="U16" s="205" t="s">
        <v>120</v>
      </c>
      <c r="V16" s="205" t="s">
        <v>120</v>
      </c>
      <c r="W16" s="205" t="s">
        <v>120</v>
      </c>
      <c r="X16" s="205" t="s">
        <v>120</v>
      </c>
      <c r="Y16" s="205" t="s">
        <v>120</v>
      </c>
      <c r="Z16" s="205" t="s">
        <v>120</v>
      </c>
      <c r="AA16" s="205" t="s">
        <v>120</v>
      </c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 t="s">
        <v>120</v>
      </c>
      <c r="AU16" s="205" t="e">
        <f aca="false">AVERAGE(V16:AG16)</f>
        <v>#DIV/0!</v>
      </c>
      <c r="AV16" s="173" t="e">
        <f aca="false">AVERAGE(AH16:AS16)</f>
        <v>#DIV/0!</v>
      </c>
      <c r="AW16" s="174" t="n">
        <f aca="false">AVERAGE(J16:L16)</f>
        <v>0.363181188975405</v>
      </c>
      <c r="AX16" s="174" t="n">
        <f aca="false">AVERAGE(M16:O16)</f>
        <v>0.389918359219434</v>
      </c>
      <c r="AY16" s="174" t="n">
        <f aca="false">AVERAGE(P16:R16)</f>
        <v>0.211032163454503</v>
      </c>
      <c r="AZ16" s="174" t="e">
        <f aca="false">AVERAGE(S16:U16)</f>
        <v>#DIV/0!</v>
      </c>
      <c r="BA16" s="174" t="e">
        <f aca="false">AVERAGE(V16:X16)</f>
        <v>#DIV/0!</v>
      </c>
      <c r="BB16" s="174" t="e">
        <f aca="false">AVERAGE(Y16:AA16)</f>
        <v>#DIV/0!</v>
      </c>
      <c r="BC16" s="174" t="e">
        <f aca="false">AVERAGE(AB16:AD16)</f>
        <v>#DIV/0!</v>
      </c>
      <c r="BD16" s="174" t="e">
        <f aca="false">AVERAGE(AE16:AG16)</f>
        <v>#DIV/0!</v>
      </c>
      <c r="BE16" s="174" t="e">
        <f aca="false">AVERAGE(AH16:AJ16)</f>
        <v>#DIV/0!</v>
      </c>
      <c r="BH16" s="226"/>
      <c r="BI16" s="226"/>
    </row>
    <row r="17" customFormat="false" ht="12.75" hidden="false" customHeight="false" outlineLevel="0" collapsed="false">
      <c r="B17" s="168"/>
      <c r="C17" s="166" t="s">
        <v>121</v>
      </c>
      <c r="D17" s="194" t="n">
        <v>0.171</v>
      </c>
      <c r="E17" s="194" t="n">
        <v>0.173</v>
      </c>
      <c r="F17" s="194" t="n">
        <v>0.263</v>
      </c>
      <c r="G17" s="194" t="n">
        <v>0.457</v>
      </c>
      <c r="H17" s="194" t="n">
        <v>0.445</v>
      </c>
      <c r="I17" s="194" t="n">
        <v>0.382</v>
      </c>
      <c r="J17" s="205" t="n">
        <f aca="false">(J13/(750*SurveyHrsIn!E271))</f>
        <v>0.449199522102748</v>
      </c>
      <c r="K17" s="205" t="n">
        <f aca="false">(K13/(750*SurveyHrsIn!F271))</f>
        <v>0.403754789272031</v>
      </c>
      <c r="L17" s="205" t="n">
        <f aca="false">(L13/(750*SurveyHrsIn!G271))</f>
        <v>0.440657108721625</v>
      </c>
      <c r="M17" s="205" t="n">
        <f aca="false">(M13/(750*SurveyHrsIn!H271))</f>
        <v>0.413530864197531</v>
      </c>
      <c r="N17" s="205" t="n">
        <f aca="false">(N13/(750*SurveyHrsIn!I271))</f>
        <v>0.413679808841099</v>
      </c>
      <c r="O17" s="205" t="n">
        <f aca="false">(O13/(750*SurveyHrsIn!J271))</f>
        <v>0.325246913580247</v>
      </c>
      <c r="P17" s="205" t="n">
        <f aca="false">(P13/(750*SurveyHrsIn!K271))</f>
        <v>0.274271924401397</v>
      </c>
      <c r="Q17" s="205" t="n">
        <f aca="false">(Q13/(750*SurveyHrsIn!L271))</f>
        <v>0.238302949934443</v>
      </c>
      <c r="R17" s="205" t="n">
        <f aca="false">(R13/(750*SurveyHrsIn!M271))</f>
        <v>0.315958567901235</v>
      </c>
      <c r="S17" s="205" t="n">
        <f aca="false">(S13/(750*SurveyHrsIn!N271))</f>
        <v>0.463146105137395</v>
      </c>
      <c r="T17" s="205" t="n">
        <f aca="false">(T13/(750*SurveyHrsIn!O271))</f>
        <v>0.450705604938272</v>
      </c>
      <c r="U17" s="205" t="n">
        <f aca="false">(U13/(750*SurveyHrsIn!P271))</f>
        <v>0.386702508960573</v>
      </c>
      <c r="V17" s="205" t="n">
        <f aca="false">(V13/(750*SurveyHrsIn!Q271))</f>
        <v>0.45452807646356</v>
      </c>
      <c r="W17" s="205" t="n">
        <f aca="false">(W13/(750*SurveyHrsIn!R271))</f>
        <v>0.426984126984127</v>
      </c>
      <c r="X17" s="205" t="n">
        <f aca="false">(X13/(750*SurveyHrsIn!S271))</f>
        <v>0.449940262843489</v>
      </c>
      <c r="Y17" s="205" t="n">
        <f aca="false">(Y13/(750*SurveyHrsIn!T271))</f>
        <v>0.422234567901235</v>
      </c>
      <c r="Z17" s="205" t="n">
        <f aca="false">(Z13/(750*SurveyHrsIn!U271))</f>
        <v>0.422389486260454</v>
      </c>
      <c r="AA17" s="205" t="n">
        <f aca="false">(AA13/(750*SurveyHrsIn!V271))</f>
        <v>0.332098765432099</v>
      </c>
      <c r="AB17" s="205" t="n">
        <f aca="false">(AB13/(750*SurveyHrsIn!W271))</f>
        <v>0.280059737156511</v>
      </c>
      <c r="AC17" s="205" t="n">
        <f aca="false">(AC13/(750*SurveyHrsIn!X271))</f>
        <v>0.243333333333333</v>
      </c>
      <c r="AD17" s="205" t="n">
        <f aca="false">(AD13/(750*SurveyHrsIn!Y271))</f>
        <v>0.322604938271605</v>
      </c>
      <c r="AE17" s="205" t="n">
        <f aca="false">(AE13/(750*SurveyHrsIn!Z271))</f>
        <v>0.472891278375149</v>
      </c>
      <c r="AF17" s="205" t="n">
        <f aca="false">(AF13/(750*SurveyHrsIn!AA271))</f>
        <v>0.460194155555556</v>
      </c>
      <c r="AG17" s="205" t="n">
        <f aca="false">(AG13/(750*SurveyHrsIn!AB271))</f>
        <v>0.394850657108722</v>
      </c>
      <c r="AH17" s="205" t="n">
        <f aca="false">(AH13/(750*SurveyHrsIn!AC271))</f>
        <v>0.45452807646356</v>
      </c>
      <c r="AI17" s="205" t="n">
        <f aca="false">(AI13/(750*SurveyHrsIn!AD271))</f>
        <v>0.426984126984127</v>
      </c>
      <c r="AJ17" s="205" t="n">
        <f aca="false">(AJ13/(750*SurveyHrsIn!AE271))</f>
        <v>0.449940262843489</v>
      </c>
      <c r="AK17" s="205"/>
      <c r="AL17" s="205"/>
      <c r="AM17" s="205"/>
      <c r="AN17" s="205"/>
      <c r="AO17" s="205"/>
      <c r="AP17" s="205"/>
      <c r="AQ17" s="205"/>
      <c r="AR17" s="205"/>
      <c r="AS17" s="205"/>
      <c r="AT17" s="205" t="n">
        <f aca="false">(AT13/(750*SurveyHrsIn!AO271))</f>
        <v>0.381192402833202</v>
      </c>
      <c r="AU17" s="205" t="n">
        <f aca="false">AVERAGE(V17:AG17)</f>
        <v>0.390175782140487</v>
      </c>
      <c r="AV17" s="173" t="n">
        <f aca="false">AVERAGE(AH17:AS17)</f>
        <v>0.443817488763725</v>
      </c>
      <c r="AW17" s="174" t="n">
        <f aca="false">AVERAGE(J17:L17)</f>
        <v>0.431203806698801</v>
      </c>
      <c r="AX17" s="174" t="n">
        <f aca="false">AVERAGE(M17:O17)</f>
        <v>0.384152528872959</v>
      </c>
      <c r="AY17" s="174" t="n">
        <f aca="false">AVERAGE(P17:R17)</f>
        <v>0.276177814079025</v>
      </c>
      <c r="AZ17" s="174" t="n">
        <f aca="false">AVERAGE(S17:U17)</f>
        <v>0.43351807301208</v>
      </c>
      <c r="BA17" s="174" t="n">
        <f aca="false">AVERAGE(V17:X17)</f>
        <v>0.443817488763725</v>
      </c>
      <c r="BB17" s="174" t="n">
        <f aca="false">AVERAGE(Y17:AA17)</f>
        <v>0.392240939864596</v>
      </c>
      <c r="BC17" s="174" t="n">
        <f aca="false">AVERAGE(AB17:AD17)</f>
        <v>0.281999336253817</v>
      </c>
      <c r="BD17" s="174" t="n">
        <f aca="false">AVERAGE(AE17:AG17)</f>
        <v>0.442645363679809</v>
      </c>
      <c r="BE17" s="174" t="n">
        <f aca="false">AVERAGE(AH17:AJ17)</f>
        <v>0.443817488763725</v>
      </c>
      <c r="BH17" s="226"/>
      <c r="BI17" s="226"/>
    </row>
    <row r="18" customFormat="false" ht="12.75" hidden="false" customHeight="false" outlineLevel="0" collapsed="false">
      <c r="B18" s="165" t="s">
        <v>124</v>
      </c>
      <c r="C18" s="161" t="s">
        <v>125</v>
      </c>
      <c r="D18" s="194"/>
      <c r="E18" s="194"/>
      <c r="F18" s="194"/>
      <c r="G18" s="194"/>
      <c r="H18" s="194"/>
      <c r="I18" s="194"/>
      <c r="J18" s="235" t="n">
        <f aca="false">SL1_WS!B11</f>
        <v>8.215</v>
      </c>
      <c r="K18" s="235" t="n">
        <f aca="false">SL1_WS!C11</f>
        <v>8.74</v>
      </c>
      <c r="L18" s="235" t="n">
        <f aca="false">SL1_WS!D11</f>
        <v>7.82</v>
      </c>
      <c r="M18" s="235" t="n">
        <f aca="false">SL1_WS!E11</f>
        <v>8.885</v>
      </c>
      <c r="N18" s="235" t="n">
        <f aca="false">SL1_WS!F11</f>
        <v>8.28</v>
      </c>
      <c r="O18" s="235" t="n">
        <f aca="false">SL1_WS!G11</f>
        <v>8.075</v>
      </c>
      <c r="P18" s="235" t="n">
        <f aca="false">SL1_WS!H11</f>
        <v>6.155</v>
      </c>
      <c r="Q18" s="235" t="n">
        <f aca="false">SL1_WS!I11</f>
        <v>6.745</v>
      </c>
      <c r="R18" s="235" t="n">
        <f aca="false">SL1_WS!J11</f>
        <v>8.015</v>
      </c>
      <c r="S18" s="235" t="n">
        <f aca="false">SL1_WS!K11</f>
        <v>7.965</v>
      </c>
      <c r="T18" s="235" t="n">
        <f aca="false">SL1_WS!L11</f>
        <v>8.33</v>
      </c>
      <c r="U18" s="235" t="n">
        <f aca="false">SL1_WS!M11</f>
        <v>8.17</v>
      </c>
      <c r="V18" s="235" t="n">
        <f aca="false">SL1_WS!B22</f>
        <v>7.4</v>
      </c>
      <c r="W18" s="235" t="n">
        <f aca="false">SL1_WS!C22</f>
        <v>8.1</v>
      </c>
      <c r="X18" s="236" t="n">
        <f aca="false">SL1_WS!D22</f>
        <v>7.38</v>
      </c>
      <c r="Y18" s="236" t="n">
        <f aca="false">SL1_WS!E22</f>
        <v>9.11</v>
      </c>
      <c r="Z18" s="236" t="n">
        <f aca="false">SL1_WS!F22</f>
        <v>8.18</v>
      </c>
      <c r="AA18" s="236" t="n">
        <f aca="false">SL1_WS!G22</f>
        <v>7.55666666666667</v>
      </c>
      <c r="AB18" s="236" t="n">
        <f aca="false">SL1_WS!H22</f>
        <v>6.00333333333333</v>
      </c>
      <c r="AC18" s="236" t="n">
        <f aca="false">SL1_WS!I22</f>
        <v>6.25666666666667</v>
      </c>
      <c r="AD18" s="236" t="n">
        <f aca="false">SL1_WS!J22</f>
        <v>6.34</v>
      </c>
      <c r="AE18" s="236" t="n">
        <f aca="false">SL1_WS!K22</f>
        <v>7.41</v>
      </c>
      <c r="AF18" s="236" t="n">
        <f aca="false">SL1_WS!L22</f>
        <v>8.37666666666667</v>
      </c>
      <c r="AG18" s="236" t="n">
        <f aca="false">SL1_WS!M22</f>
        <v>8.34</v>
      </c>
      <c r="AH18" s="236" t="n">
        <f aca="false">SL1_WS!B33</f>
        <v>8.19333333333333</v>
      </c>
      <c r="AI18" s="236" t="n">
        <f aca="false">SL1_WS!C33</f>
        <v>10.125</v>
      </c>
      <c r="AJ18" s="236" t="n">
        <f aca="false">SL1_WS!D33</f>
        <v>8.895</v>
      </c>
      <c r="AK18" s="236"/>
      <c r="AL18" s="236"/>
      <c r="AM18" s="236"/>
      <c r="AN18" s="236"/>
      <c r="AO18" s="236"/>
      <c r="AP18" s="236"/>
      <c r="AQ18" s="236"/>
      <c r="AR18" s="236"/>
      <c r="AS18" s="236"/>
      <c r="AT18" s="235" t="n">
        <f aca="false">SL1_WS!O11</f>
        <v>7.94958333333333</v>
      </c>
      <c r="AU18" s="235" t="n">
        <f aca="false">AVERAGE(V18:AG18)</f>
        <v>7.53777777777778</v>
      </c>
      <c r="AV18" s="237" t="n">
        <f aca="false">AVERAGE(AH18:AS18)</f>
        <v>9.07111111111111</v>
      </c>
      <c r="AW18" s="182" t="n">
        <f aca="false">AVERAGE(J18:L18)</f>
        <v>8.25833333333333</v>
      </c>
      <c r="AX18" s="182" t="n">
        <f aca="false">AVERAGE(M18:O18)</f>
        <v>8.41333333333333</v>
      </c>
      <c r="AY18" s="182" t="n">
        <f aca="false">AVERAGE(P18:R18)</f>
        <v>6.97166666666667</v>
      </c>
      <c r="AZ18" s="182" t="n">
        <f aca="false">AVERAGE(S18:U18)</f>
        <v>8.155</v>
      </c>
      <c r="BA18" s="182" t="n">
        <f aca="false">AVERAGE(V18:X18)</f>
        <v>7.62666666666667</v>
      </c>
      <c r="BB18" s="182" t="n">
        <f aca="false">AVERAGE(Y18:AA18)</f>
        <v>8.28222222222222</v>
      </c>
      <c r="BC18" s="182" t="n">
        <f aca="false">AVERAGE(AB18:AD18)</f>
        <v>6.2</v>
      </c>
      <c r="BD18" s="182" t="n">
        <f aca="false">AVERAGE(AE18:AG18)</f>
        <v>8.04222222222222</v>
      </c>
      <c r="BE18" s="238" t="n">
        <f aca="false">AVERAGE(AH18:AJ18)</f>
        <v>9.07111111111111</v>
      </c>
      <c r="BH18" s="226"/>
      <c r="BI18" s="226"/>
    </row>
    <row r="19" customFormat="false" ht="12.75" hidden="false" customHeight="false" outlineLevel="0" collapsed="false">
      <c r="B19" s="160" t="s">
        <v>126</v>
      </c>
      <c r="C19" s="161" t="s">
        <v>127</v>
      </c>
      <c r="D19" s="194" t="n">
        <v>0.831</v>
      </c>
      <c r="E19" s="194" t="n">
        <v>0.95</v>
      </c>
      <c r="F19" s="194" t="n">
        <v>0.93</v>
      </c>
      <c r="G19" s="194" t="n">
        <v>0.936</v>
      </c>
      <c r="H19" s="194" t="n">
        <v>0.938</v>
      </c>
      <c r="I19" s="194" t="n">
        <v>0.862</v>
      </c>
      <c r="J19" s="205" t="n">
        <v>0.925</v>
      </c>
      <c r="K19" s="205" t="n">
        <f aca="false">SysAvail!F271</f>
        <v>0.937931034482759</v>
      </c>
      <c r="L19" s="205" t="n">
        <f aca="false">SysAvail!G271</f>
        <v>0.85764802631579</v>
      </c>
      <c r="M19" s="205" t="n">
        <f aca="false">SysAvail!H271</f>
        <v>0.776213450292398</v>
      </c>
      <c r="N19" s="205" t="n">
        <f aca="false">SysAvail!I271</f>
        <v>0.888044708545557</v>
      </c>
      <c r="O19" s="205" t="n">
        <f aca="false">SysAvail!J271</f>
        <v>0.91713331505848</v>
      </c>
      <c r="P19" s="205" t="n">
        <f aca="false">SysAvail!K271</f>
        <v>0.942441787435655</v>
      </c>
      <c r="Q19" s="205" t="n">
        <f aca="false">SysAvail!L271</f>
        <v>0.946246432082257</v>
      </c>
      <c r="R19" s="205" t="n">
        <f aca="false">SysAvail!M271</f>
        <v>0.97219024122807</v>
      </c>
      <c r="S19" s="205" t="n">
        <f aca="false">SysAvail!N271</f>
        <v>0.961662510611206</v>
      </c>
      <c r="T19" s="205" t="n">
        <f aca="false">SysAvail!O271</f>
        <v>0.941803728070175</v>
      </c>
      <c r="U19" s="205" t="n">
        <f aca="false">SysAvail!P271</f>
        <v>0.863297608941709</v>
      </c>
      <c r="V19" s="205" t="n">
        <f aca="false">SysAvail!Q271</f>
        <v>0.861086941143181</v>
      </c>
      <c r="W19" s="205" t="n">
        <f aca="false">SysAvail!R271</f>
        <v>0.824200148809524</v>
      </c>
      <c r="X19" s="205" t="n">
        <f aca="false">SysAvail!S271</f>
        <v>0.907400431522354</v>
      </c>
      <c r="Y19" s="205" t="n">
        <f aca="false">SysAvail!T271</f>
        <v>0.92327668128655</v>
      </c>
      <c r="Z19" s="205" t="n">
        <f aca="false">SysAvail!U271</f>
        <v>0.921509797679683</v>
      </c>
      <c r="AA19" s="205" t="n">
        <f aca="false">SysAvail!V271</f>
        <v>0.918307748538012</v>
      </c>
      <c r="AB19" s="205" t="n">
        <f aca="false">SysAvail!W271</f>
        <v>0.923857526881721</v>
      </c>
      <c r="AC19" s="205" t="n">
        <f aca="false">SysAvail!X271</f>
        <v>0.916546594982079</v>
      </c>
      <c r="AD19" s="205" t="n">
        <f aca="false">SysAvail!Y271</f>
        <v>0.904657407407408</v>
      </c>
      <c r="AE19" s="205" t="n">
        <f aca="false">SysAvail!Z271</f>
        <v>0.920414874551971</v>
      </c>
      <c r="AF19" s="205" t="n">
        <f aca="false">SysAvail!AA271</f>
        <v>0.930728703703704</v>
      </c>
      <c r="AG19" s="205" t="n">
        <f aca="false">SysAvail!AB271</f>
        <v>0.935816308243728</v>
      </c>
      <c r="AH19" s="205" t="n">
        <f aca="false">SysAvail!AC271</f>
        <v>0.94927329749104</v>
      </c>
      <c r="AI19" s="205" t="n">
        <f aca="false">SysAvail!AD271</f>
        <v>0.955225198412698</v>
      </c>
      <c r="AJ19" s="205" t="n">
        <f aca="false">SysAvail!AE271</f>
        <v>0.932420653225807</v>
      </c>
      <c r="AK19" s="205"/>
      <c r="AL19" s="205"/>
      <c r="AM19" s="205"/>
      <c r="AN19" s="205"/>
      <c r="AO19" s="205"/>
      <c r="AP19" s="205"/>
      <c r="AQ19" s="205"/>
      <c r="AR19" s="205"/>
      <c r="AS19" s="205"/>
      <c r="AT19" s="205" t="n">
        <f aca="false">SysAvail!AO271</f>
        <v>0.910145501741383</v>
      </c>
      <c r="AU19" s="205" t="n">
        <f aca="false">AVERAGE(V19:AG19)</f>
        <v>0.907316930395826</v>
      </c>
      <c r="AV19" s="173" t="n">
        <f aca="false">AVERAGE(AH19:AS19)</f>
        <v>0.945639716376515</v>
      </c>
      <c r="AW19" s="174" t="n">
        <f aca="false">AVERAGE(J19:L19)</f>
        <v>0.90685968693285</v>
      </c>
      <c r="AX19" s="174" t="n">
        <f aca="false">AVERAGE(M19:O19)</f>
        <v>0.860463824632145</v>
      </c>
      <c r="AY19" s="174" t="n">
        <f aca="false">AVERAGE(P19:R19)</f>
        <v>0.953626153581994</v>
      </c>
      <c r="AZ19" s="174" t="n">
        <f aca="false">AVERAGE(S19:U19)</f>
        <v>0.922254615874363</v>
      </c>
      <c r="BA19" s="174" t="n">
        <f aca="false">AVERAGE(V19:X19)</f>
        <v>0.86422917382502</v>
      </c>
      <c r="BB19" s="174" t="n">
        <f aca="false">AVERAGE(Y19:AA19)</f>
        <v>0.921031409168082</v>
      </c>
      <c r="BC19" s="174" t="n">
        <f aca="false">AVERAGE(AB19:AD19)</f>
        <v>0.915020509757069</v>
      </c>
      <c r="BD19" s="174" t="n">
        <f aca="false">AVERAGE(AE19:AG19)</f>
        <v>0.928986628833134</v>
      </c>
      <c r="BE19" s="174" t="n">
        <f aca="false">AVERAGE(AH19:AJ19)</f>
        <v>0.945639716376515</v>
      </c>
      <c r="BH19" s="226"/>
      <c r="BI19" s="226"/>
    </row>
    <row r="20" customFormat="false" ht="12.75" hidden="false" customHeight="false" outlineLevel="0" collapsed="false">
      <c r="B20" s="168" t="s">
        <v>176</v>
      </c>
      <c r="C20" s="161" t="s">
        <v>129</v>
      </c>
      <c r="D20" s="194" t="n">
        <v>0.6</v>
      </c>
      <c r="E20" s="194" t="n">
        <v>0.7</v>
      </c>
      <c r="F20" s="194" t="n">
        <v>0.8</v>
      </c>
      <c r="G20" s="194" t="n">
        <v>0.95</v>
      </c>
      <c r="H20" s="194" t="n">
        <v>0.95</v>
      </c>
      <c r="I20" s="194" t="n">
        <v>0.95</v>
      </c>
      <c r="J20" s="205" t="n">
        <v>0.95</v>
      </c>
      <c r="K20" s="205" t="n">
        <v>0.95</v>
      </c>
      <c r="L20" s="205" t="n">
        <v>0.95</v>
      </c>
      <c r="M20" s="205" t="n">
        <v>0.95</v>
      </c>
      <c r="N20" s="205" t="n">
        <v>0.95</v>
      </c>
      <c r="O20" s="205" t="n">
        <v>0.95</v>
      </c>
      <c r="P20" s="205" t="n">
        <v>0.95</v>
      </c>
      <c r="Q20" s="205" t="n">
        <v>0.95</v>
      </c>
      <c r="R20" s="205" t="n">
        <v>0.95</v>
      </c>
      <c r="S20" s="205" t="n">
        <v>0.95</v>
      </c>
      <c r="T20" s="205" t="n">
        <v>0.95</v>
      </c>
      <c r="U20" s="205" t="n">
        <v>0.95</v>
      </c>
      <c r="V20" s="205" t="n">
        <v>0.97</v>
      </c>
      <c r="W20" s="205" t="n">
        <v>0.97</v>
      </c>
      <c r="X20" s="205" t="n">
        <v>0.97</v>
      </c>
      <c r="Y20" s="205" t="n">
        <v>0.97</v>
      </c>
      <c r="Z20" s="205" t="n">
        <v>0.97</v>
      </c>
      <c r="AA20" s="205" t="n">
        <v>0.97</v>
      </c>
      <c r="AB20" s="205" t="n">
        <v>0.97</v>
      </c>
      <c r="AC20" s="205" t="n">
        <v>0.97</v>
      </c>
      <c r="AD20" s="205" t="n">
        <v>0.97</v>
      </c>
      <c r="AE20" s="205" t="n">
        <v>0.97</v>
      </c>
      <c r="AF20" s="205" t="n">
        <v>0.97</v>
      </c>
      <c r="AG20" s="205" t="n">
        <v>0.97</v>
      </c>
      <c r="AH20" s="205" t="n">
        <v>0.97</v>
      </c>
      <c r="AI20" s="205" t="n">
        <v>0.97</v>
      </c>
      <c r="AJ20" s="205" t="n">
        <v>0.97</v>
      </c>
      <c r="AK20" s="205"/>
      <c r="AL20" s="205"/>
      <c r="AM20" s="205"/>
      <c r="AN20" s="205"/>
      <c r="AO20" s="205"/>
      <c r="AP20" s="205"/>
      <c r="AQ20" s="205"/>
      <c r="AR20" s="205"/>
      <c r="AS20" s="205"/>
      <c r="AT20" s="205" t="n">
        <v>0.95</v>
      </c>
      <c r="AU20" s="205" t="n">
        <f aca="false">AVERAGE(V20:AG20)</f>
        <v>0.97</v>
      </c>
      <c r="AV20" s="173" t="n">
        <f aca="false">AVERAGE(AH20:AS20)</f>
        <v>0.97</v>
      </c>
      <c r="AW20" s="174" t="n">
        <f aca="false">AVERAGE(J20:L20)</f>
        <v>0.95</v>
      </c>
      <c r="AX20" s="174" t="n">
        <f aca="false">AVERAGE(M20:O20)</f>
        <v>0.95</v>
      </c>
      <c r="AY20" s="174" t="n">
        <f aca="false">AVERAGE(P20:R20)</f>
        <v>0.95</v>
      </c>
      <c r="AZ20" s="174" t="n">
        <f aca="false">AVERAGE(S20:U20)</f>
        <v>0.95</v>
      </c>
      <c r="BA20" s="174" t="n">
        <f aca="false">AVERAGE(V20:X20)</f>
        <v>0.97</v>
      </c>
      <c r="BB20" s="174" t="n">
        <f aca="false">AVERAGE(Y20:AA20)</f>
        <v>0.97</v>
      </c>
      <c r="BC20" s="174" t="n">
        <f aca="false">AVERAGE(AB20:AD20)</f>
        <v>0.97</v>
      </c>
      <c r="BD20" s="174" t="n">
        <f aca="false">AVERAGE(AE20:AG20)</f>
        <v>0.97</v>
      </c>
      <c r="BE20" s="174" t="n">
        <f aca="false">AVERAGE(AH20:AJ20)</f>
        <v>0.97</v>
      </c>
      <c r="BH20" s="226"/>
      <c r="BI20" s="226"/>
    </row>
    <row r="21" customFormat="false" ht="12.75" hidden="false" customHeight="false" outlineLevel="0" collapsed="false">
      <c r="B21" s="160" t="s">
        <v>130</v>
      </c>
      <c r="C21" s="161" t="s">
        <v>127</v>
      </c>
      <c r="D21" s="194" t="n">
        <v>0.889</v>
      </c>
      <c r="E21" s="194" t="n">
        <v>0.957</v>
      </c>
      <c r="F21" s="194" t="n">
        <v>0.959</v>
      </c>
      <c r="G21" s="194" t="n">
        <v>0.942</v>
      </c>
      <c r="H21" s="194" t="n">
        <v>0.95</v>
      </c>
      <c r="I21" s="194" t="n">
        <v>0.878</v>
      </c>
      <c r="J21" s="205" t="n">
        <v>0.936</v>
      </c>
      <c r="K21" s="205" t="n">
        <f aca="false">MachAvail!F271</f>
        <v>0.946106575631866</v>
      </c>
      <c r="L21" s="205" t="n">
        <f aca="false">MachAvail!G271</f>
        <v>0.929880568735589</v>
      </c>
      <c r="M21" s="205" t="n">
        <f aca="false">MachAvail!H271</f>
        <v>0.850816684092742</v>
      </c>
      <c r="N21" s="205" t="n">
        <f aca="false">MachAvail!I271</f>
        <v>0.911542894800719</v>
      </c>
      <c r="O21" s="205" t="n">
        <f aca="false">MachAvail!J271</f>
        <v>0.931425770711847</v>
      </c>
      <c r="P21" s="205" t="n">
        <f aca="false">MachAvail!K271</f>
        <v>0.956767625979283</v>
      </c>
      <c r="Q21" s="205" t="n">
        <f aca="false">MachAvail!L271</f>
        <v>0.961606246351953</v>
      </c>
      <c r="R21" s="205" t="n">
        <f aca="false">MachAvail!M271</f>
        <v>0.980687693791176</v>
      </c>
      <c r="S21" s="205" t="n">
        <f aca="false">MachAvail!N271</f>
        <v>0.972529485653656</v>
      </c>
      <c r="T21" s="205" t="n">
        <f aca="false">MachAvail!O271</f>
        <v>0.947020506027457</v>
      </c>
      <c r="U21" s="205" t="n">
        <f aca="false">MachAvail!P271</f>
        <v>0.885634066326116</v>
      </c>
      <c r="V21" s="205" t="n">
        <f aca="false">MachAvail!Q271</f>
        <v>0.882690543260138</v>
      </c>
      <c r="W21" s="205" t="n">
        <f aca="false">MachAvail!R271</f>
        <v>0.830084780408824</v>
      </c>
      <c r="X21" s="205" t="n">
        <f aca="false">MachAvail!S271</f>
        <v>0.913407036250496</v>
      </c>
      <c r="Y21" s="205" t="n">
        <f aca="false">MachAvail!T271</f>
        <v>0.937367279770908</v>
      </c>
      <c r="Z21" s="205" t="n">
        <f aca="false">MachAvail!U271</f>
        <v>0.928239770761551</v>
      </c>
      <c r="AA21" s="205" t="n">
        <f aca="false">MachAvail!V271</f>
        <v>0.929697353359645</v>
      </c>
      <c r="AB21" s="205" t="n">
        <f aca="false">MachAvail!W271</f>
        <v>0.928234378923275</v>
      </c>
      <c r="AC21" s="205" t="n">
        <f aca="false">MachAvail!X271</f>
        <v>0.921664709793631</v>
      </c>
      <c r="AD21" s="205" t="n">
        <f aca="false">MachAvail!Y271</f>
        <v>0.918893945025321</v>
      </c>
      <c r="AE21" s="205" t="n">
        <f aca="false">MachAvail!Z271</f>
        <v>0.925689969688278</v>
      </c>
      <c r="AF21" s="205" t="n">
        <f aca="false">MachAvail!AA271</f>
        <v>0.93523856176052</v>
      </c>
      <c r="AG21" s="205" t="n">
        <f aca="false">MachAvail!AB271</f>
        <v>0.94500535404054</v>
      </c>
      <c r="AH21" s="205" t="n">
        <f aca="false">MachAvail!AC271</f>
        <v>0.950997203180111</v>
      </c>
      <c r="AI21" s="205" t="n">
        <f aca="false">MachAvail!AD271</f>
        <v>0.958746374168213</v>
      </c>
      <c r="AJ21" s="205" t="n">
        <f aca="false">MachAvail!AE271</f>
        <v>0.942598278737909</v>
      </c>
      <c r="AK21" s="205"/>
      <c r="AL21" s="205"/>
      <c r="AM21" s="205"/>
      <c r="AN21" s="205"/>
      <c r="AO21" s="205"/>
      <c r="AP21" s="205"/>
      <c r="AQ21" s="205"/>
      <c r="AR21" s="205"/>
      <c r="AS21" s="205"/>
      <c r="AT21" s="205" t="n">
        <f aca="false">MachAvail!AC271</f>
        <v>0.950997203180111</v>
      </c>
      <c r="AU21" s="205" t="n">
        <f aca="false">AVERAGE(V21:AG21)</f>
        <v>0.916351140253594</v>
      </c>
      <c r="AV21" s="173" t="n">
        <f aca="false">AVERAGE(AH21:AS21)</f>
        <v>0.950780618695411</v>
      </c>
      <c r="AW21" s="174" t="n">
        <f aca="false">AVERAGE(J21:L21)</f>
        <v>0.937329048122485</v>
      </c>
      <c r="AX21" s="174" t="n">
        <f aca="false">AVERAGE(M21:O21)</f>
        <v>0.897928449868436</v>
      </c>
      <c r="AY21" s="174" t="n">
        <f aca="false">AVERAGE(P21:R21)</f>
        <v>0.966353855374137</v>
      </c>
      <c r="AZ21" s="174" t="n">
        <f aca="false">AVERAGE(S21:U21)</f>
        <v>0.935061352669077</v>
      </c>
      <c r="BA21" s="174" t="n">
        <f aca="false">AVERAGE(V21:X21)</f>
        <v>0.875394119973153</v>
      </c>
      <c r="BB21" s="174" t="n">
        <f aca="false">AVERAGE(Y21:AA21)</f>
        <v>0.931768134630702</v>
      </c>
      <c r="BC21" s="174" t="n">
        <f aca="false">AVERAGE(AB21:AD21)</f>
        <v>0.922931011247409</v>
      </c>
      <c r="BD21" s="174" t="n">
        <f aca="false">AVERAGE(AE21:AG21)</f>
        <v>0.935311295163113</v>
      </c>
      <c r="BE21" s="174" t="n">
        <f aca="false">AVERAGE(AH21:AJ21)</f>
        <v>0.950780618695411</v>
      </c>
      <c r="BH21" s="226"/>
      <c r="BI21" s="226"/>
    </row>
    <row r="22" customFormat="false" ht="12.75" hidden="false" customHeight="false" outlineLevel="0" collapsed="false">
      <c r="B22" s="168" t="s">
        <v>176</v>
      </c>
      <c r="C22" s="161" t="s">
        <v>129</v>
      </c>
      <c r="D22" s="194" t="n">
        <v>0.6</v>
      </c>
      <c r="E22" s="194" t="n">
        <v>0.7</v>
      </c>
      <c r="F22" s="194" t="n">
        <v>0.8</v>
      </c>
      <c r="G22" s="194" t="n">
        <v>0.95</v>
      </c>
      <c r="H22" s="194" t="n">
        <v>0.95</v>
      </c>
      <c r="I22" s="194" t="n">
        <v>0.95</v>
      </c>
      <c r="J22" s="205" t="n">
        <v>0.95</v>
      </c>
      <c r="K22" s="205" t="n">
        <v>0.95</v>
      </c>
      <c r="L22" s="205" t="n">
        <v>0.95</v>
      </c>
      <c r="M22" s="205" t="n">
        <v>0.95</v>
      </c>
      <c r="N22" s="205" t="n">
        <v>0.95</v>
      </c>
      <c r="O22" s="205" t="n">
        <v>0.95</v>
      </c>
      <c r="P22" s="205" t="n">
        <v>0.95</v>
      </c>
      <c r="Q22" s="205" t="n">
        <v>0.95</v>
      </c>
      <c r="R22" s="205" t="n">
        <v>0.95</v>
      </c>
      <c r="S22" s="205" t="n">
        <v>0.95</v>
      </c>
      <c r="T22" s="205" t="n">
        <v>0.95</v>
      </c>
      <c r="U22" s="205" t="n">
        <v>0.95</v>
      </c>
      <c r="V22" s="205" t="n">
        <v>0.97</v>
      </c>
      <c r="W22" s="205" t="n">
        <v>0.97</v>
      </c>
      <c r="X22" s="205" t="n">
        <v>0.97</v>
      </c>
      <c r="Y22" s="205" t="n">
        <v>0.97</v>
      </c>
      <c r="Z22" s="205" t="n">
        <v>0.97</v>
      </c>
      <c r="AA22" s="205" t="n">
        <v>0.97</v>
      </c>
      <c r="AB22" s="205" t="n">
        <v>0.97</v>
      </c>
      <c r="AC22" s="205" t="n">
        <v>0.97</v>
      </c>
      <c r="AD22" s="205" t="n">
        <v>0.97</v>
      </c>
      <c r="AE22" s="205" t="n">
        <v>0.97</v>
      </c>
      <c r="AF22" s="205" t="n">
        <v>0.97</v>
      </c>
      <c r="AG22" s="205" t="n">
        <v>0.97</v>
      </c>
      <c r="AH22" s="205" t="n">
        <v>0.97</v>
      </c>
      <c r="AI22" s="205" t="n">
        <v>0.97</v>
      </c>
      <c r="AJ22" s="205" t="n">
        <v>0.97</v>
      </c>
      <c r="AK22" s="205"/>
      <c r="AL22" s="205"/>
      <c r="AM22" s="205"/>
      <c r="AN22" s="205"/>
      <c r="AO22" s="205"/>
      <c r="AP22" s="205"/>
      <c r="AQ22" s="205"/>
      <c r="AR22" s="205"/>
      <c r="AS22" s="205"/>
      <c r="AT22" s="205" t="n">
        <v>0.95</v>
      </c>
      <c r="AU22" s="205" t="n">
        <f aca="false">AVERAGE(V22:AG22)</f>
        <v>0.97</v>
      </c>
      <c r="AV22" s="173" t="n">
        <f aca="false">AVERAGE(AH22:AS22)</f>
        <v>0.97</v>
      </c>
      <c r="AW22" s="174" t="n">
        <f aca="false">AVERAGE(J22:L22)</f>
        <v>0.95</v>
      </c>
      <c r="AX22" s="174" t="n">
        <f aca="false">AVERAGE(M22:O22)</f>
        <v>0.95</v>
      </c>
      <c r="AY22" s="174" t="n">
        <f aca="false">AVERAGE(P22:R22)</f>
        <v>0.95</v>
      </c>
      <c r="AZ22" s="174" t="n">
        <f aca="false">AVERAGE(S22:U22)</f>
        <v>0.95</v>
      </c>
      <c r="BA22" s="174" t="n">
        <f aca="false">AVERAGE(V22:X22)</f>
        <v>0.97</v>
      </c>
      <c r="BB22" s="174" t="n">
        <f aca="false">AVERAGE(Y22:AA22)</f>
        <v>0.97</v>
      </c>
      <c r="BC22" s="174" t="n">
        <f aca="false">AVERAGE(AB22:AD22)</f>
        <v>0.97</v>
      </c>
      <c r="BD22" s="174" t="n">
        <f aca="false">AVERAGE(AE22:AG22)</f>
        <v>0.97</v>
      </c>
      <c r="BE22" s="174" t="n">
        <f aca="false">AVERAGE(AH22:AJ22)</f>
        <v>0.97</v>
      </c>
      <c r="BH22" s="226"/>
      <c r="BI22" s="226"/>
    </row>
    <row r="23" customFormat="false" ht="12.75" hidden="false" customHeight="false" outlineLevel="0" collapsed="false">
      <c r="B23" s="160" t="s">
        <v>131</v>
      </c>
      <c r="C23" s="169" t="s">
        <v>132</v>
      </c>
      <c r="D23" s="194"/>
      <c r="E23" s="194"/>
      <c r="F23" s="194"/>
      <c r="G23" s="194"/>
      <c r="H23" s="194"/>
      <c r="I23" s="194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79" t="n">
        <f aca="false">SurveyHrsIn!AC271</f>
        <v>111600</v>
      </c>
      <c r="AI23" s="79" t="n">
        <f aca="false">SurveyHrsIn!AD271</f>
        <v>100800</v>
      </c>
      <c r="AJ23" s="79" t="n">
        <f aca="false">SurveyHrsIn!AE271</f>
        <v>111600</v>
      </c>
      <c r="AV23" s="232" t="n">
        <f aca="false">SUM(AH23:AS23)</f>
        <v>324000</v>
      </c>
      <c r="BE23" s="185" t="n">
        <f aca="false">SUM(AH23:AJ23)</f>
        <v>324000</v>
      </c>
      <c r="BH23" s="226"/>
      <c r="BI23" s="226"/>
    </row>
    <row r="24" customFormat="false" ht="14.25" hidden="false" customHeight="false" outlineLevel="0" collapsed="false">
      <c r="B24" s="165" t="s">
        <v>133</v>
      </c>
      <c r="C24" s="169" t="s">
        <v>134</v>
      </c>
      <c r="D24" s="194"/>
      <c r="E24" s="194"/>
      <c r="F24" s="194"/>
      <c r="G24" s="194"/>
      <c r="H24" s="194"/>
      <c r="I24" s="194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104" t="n">
        <f aca="false">SurveyHrsIn!AC271-(EPCHrsIn!AC271-EPCHrsIn!AC274+EPCHrsIn!AC276)-(SurveyHrsIn!AC271-LinhrsIn!AC271)-AH28</f>
        <v>5653.5</v>
      </c>
      <c r="AI24" s="104" t="n">
        <f aca="false">SurveyHrsIn!AD271-(EPCHrsIn!AD271-EPCHrsIn!AD274+EPCHrsIn!AD276)-(SurveyHrsIn!AD271-LinhrsIn!AD271)-AI28</f>
        <v>5059.5</v>
      </c>
      <c r="AJ24" s="104" t="n">
        <f aca="false">SurveyHrsIn!AE271-(EPCHrsIn!AE271-EPCHrsIn!AE274+EPCHrsIn!AE276)-(SurveyHrsIn!AE271-LinhrsIn!AE271)-AJ28</f>
        <v>8502.43710000001</v>
      </c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32" t="n">
        <f aca="false">SUM(AH24:AS24)</f>
        <v>19215.4371</v>
      </c>
      <c r="AW24" s="174"/>
      <c r="AX24" s="174"/>
      <c r="AY24" s="174"/>
      <c r="AZ24" s="174"/>
      <c r="BA24" s="174"/>
      <c r="BB24" s="174"/>
      <c r="BC24" s="174"/>
      <c r="BD24" s="174"/>
      <c r="BE24" s="185" t="n">
        <f aca="false">SUM(AH24:AJ24)</f>
        <v>19215.4371</v>
      </c>
      <c r="BH24" s="226"/>
      <c r="BI24" s="226"/>
    </row>
    <row r="25" customFormat="false" ht="12.75" hidden="false" customHeight="false" outlineLevel="0" collapsed="false">
      <c r="B25" s="165"/>
      <c r="C25" s="169" t="s">
        <v>135</v>
      </c>
      <c r="D25" s="194"/>
      <c r="E25" s="194"/>
      <c r="F25" s="194"/>
      <c r="G25" s="194"/>
      <c r="H25" s="194"/>
      <c r="I25" s="194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104" t="n">
        <f aca="false">AH23-AH24</f>
        <v>105946.5</v>
      </c>
      <c r="AI25" s="104" t="n">
        <f aca="false">AI23-AI24</f>
        <v>95740.5</v>
      </c>
      <c r="AJ25" s="104" t="n">
        <f aca="false">AJ23-AJ24</f>
        <v>103097.5629</v>
      </c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32" t="n">
        <f aca="false">SUM(AH25:AS25)</f>
        <v>304784.5629</v>
      </c>
      <c r="AW25" s="174"/>
      <c r="AX25" s="174"/>
      <c r="AY25" s="174"/>
      <c r="AZ25" s="174"/>
      <c r="BA25" s="174"/>
      <c r="BB25" s="174"/>
      <c r="BC25" s="174"/>
      <c r="BD25" s="174"/>
      <c r="BE25" s="185" t="n">
        <f aca="false">SUM(AH25:AJ25)</f>
        <v>304784.5629</v>
      </c>
      <c r="BH25" s="226"/>
      <c r="BI25" s="226"/>
    </row>
    <row r="26" customFormat="false" ht="12.75" hidden="false" customHeight="false" outlineLevel="0" collapsed="false">
      <c r="B26" s="239"/>
      <c r="C26" s="187" t="s">
        <v>136</v>
      </c>
      <c r="D26" s="194"/>
      <c r="E26" s="194"/>
      <c r="F26" s="194"/>
      <c r="G26" s="194"/>
      <c r="H26" s="194"/>
      <c r="I26" s="194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104" t="n">
        <f aca="false">SurveyHrsIn!AC271-LinhrsIn!AC271</f>
        <v>309.899999999994</v>
      </c>
      <c r="AI26" s="104" t="n">
        <f aca="false">SurveyHrsIn!AD271-LinhrsIn!AD271</f>
        <v>416.400000000009</v>
      </c>
      <c r="AJ26" s="104" t="n">
        <f aca="false">SurveyHrsIn!AE271-LinhrsIn!AE271</f>
        <v>1244.48199999999</v>
      </c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32" t="n">
        <f aca="false">SUM(AH26:AS26)</f>
        <v>1970.78199999999</v>
      </c>
      <c r="AW26" s="174"/>
      <c r="AX26" s="174"/>
      <c r="AY26" s="174"/>
      <c r="AZ26" s="174"/>
      <c r="BA26" s="174"/>
      <c r="BB26" s="174"/>
      <c r="BC26" s="174"/>
      <c r="BD26" s="174"/>
      <c r="BE26" s="185" t="n">
        <f aca="false">SUM(AH26:AJ26)</f>
        <v>1970.78199999999</v>
      </c>
      <c r="BH26" s="226"/>
      <c r="BI26" s="226"/>
    </row>
    <row r="27" customFormat="false" ht="12.75" hidden="false" customHeight="false" outlineLevel="0" collapsed="false">
      <c r="B27" s="165"/>
      <c r="C27" s="169" t="s">
        <v>137</v>
      </c>
      <c r="D27" s="194"/>
      <c r="E27" s="194"/>
      <c r="F27" s="194"/>
      <c r="G27" s="194"/>
      <c r="H27" s="194"/>
      <c r="I27" s="194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104" t="n">
        <f aca="false">4*150</f>
        <v>600</v>
      </c>
      <c r="AI27" s="104" t="n">
        <f aca="false">4*150</f>
        <v>600</v>
      </c>
      <c r="AJ27" s="104" t="n">
        <f aca="false">4*150</f>
        <v>600</v>
      </c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32" t="n">
        <f aca="false">SUM(AH27:AS27)</f>
        <v>1800</v>
      </c>
      <c r="AW27" s="174"/>
      <c r="AX27" s="174"/>
      <c r="AY27" s="174"/>
      <c r="AZ27" s="174"/>
      <c r="BA27" s="174"/>
      <c r="BB27" s="174"/>
      <c r="BC27" s="174"/>
      <c r="BD27" s="174"/>
      <c r="BE27" s="185" t="n">
        <f aca="false">SUM(AH27:AJ27)</f>
        <v>1800</v>
      </c>
      <c r="BH27" s="226"/>
      <c r="BI27" s="226"/>
    </row>
    <row r="28" customFormat="false" ht="14.25" hidden="false" customHeight="false" outlineLevel="0" collapsed="false">
      <c r="B28" s="165"/>
      <c r="C28" s="169" t="s">
        <v>138</v>
      </c>
      <c r="D28" s="194"/>
      <c r="E28" s="194"/>
      <c r="F28" s="194"/>
      <c r="G28" s="194"/>
      <c r="H28" s="194"/>
      <c r="I28" s="194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167" t="n">
        <v>0</v>
      </c>
      <c r="AI28" s="167" t="n">
        <v>0</v>
      </c>
      <c r="AJ28" s="167" t="n">
        <v>0</v>
      </c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32" t="n">
        <f aca="false">SUM(AH28:AS28)</f>
        <v>0</v>
      </c>
      <c r="AW28" s="174"/>
      <c r="AX28" s="174"/>
      <c r="AY28" s="174"/>
      <c r="AZ28" s="174"/>
      <c r="BA28" s="174"/>
      <c r="BB28" s="174"/>
      <c r="BC28" s="174"/>
      <c r="BD28" s="174"/>
      <c r="BE28" s="185" t="n">
        <f aca="false">SUM(AH28:AJ28)</f>
        <v>0</v>
      </c>
      <c r="BH28" s="226"/>
      <c r="BI28" s="226"/>
    </row>
    <row r="29" customFormat="false" ht="12.75" hidden="false" customHeight="false" outlineLevel="0" collapsed="false">
      <c r="B29" s="165"/>
      <c r="C29" s="169" t="s">
        <v>139</v>
      </c>
      <c r="D29" s="194"/>
      <c r="E29" s="194"/>
      <c r="F29" s="194"/>
      <c r="G29" s="194"/>
      <c r="H29" s="194"/>
      <c r="I29" s="194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167" t="n">
        <f aca="false">EPCHrsIn!AC274</f>
        <v>1320</v>
      </c>
      <c r="AI29" s="167" t="n">
        <f aca="false">EPCHrsIn!AD274</f>
        <v>672</v>
      </c>
      <c r="AJ29" s="167" t="n">
        <f aca="false">EPCHrsIn!AE274</f>
        <v>695.819366666667</v>
      </c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32" t="n">
        <f aca="false">SUM(AH29:AS29)</f>
        <v>2687.81936666667</v>
      </c>
      <c r="AW29" s="174"/>
      <c r="AX29" s="174"/>
      <c r="AY29" s="174"/>
      <c r="AZ29" s="174"/>
      <c r="BA29" s="174"/>
      <c r="BB29" s="174"/>
      <c r="BC29" s="174"/>
      <c r="BD29" s="174"/>
      <c r="BE29" s="185" t="n">
        <f aca="false">SUM(AH29:AJ29)</f>
        <v>2687.81936666667</v>
      </c>
      <c r="BH29" s="226"/>
      <c r="BI29" s="226"/>
    </row>
    <row r="30" customFormat="false" ht="12.75" hidden="false" customHeight="false" outlineLevel="0" collapsed="false">
      <c r="B30" s="165"/>
      <c r="C30" s="169" t="s">
        <v>140</v>
      </c>
      <c r="D30" s="194" t="n">
        <v>0.877</v>
      </c>
      <c r="E30" s="194" t="n">
        <v>0.958</v>
      </c>
      <c r="F30" s="194" t="n">
        <v>0.946</v>
      </c>
      <c r="G30" s="194" t="n">
        <v>0.943</v>
      </c>
      <c r="H30" s="194" t="n">
        <v>0.946</v>
      </c>
      <c r="I30" s="194" t="n">
        <v>0.937</v>
      </c>
      <c r="J30" s="205" t="n">
        <f aca="false">EPCAvail!E270</f>
        <v>0.938875035370685</v>
      </c>
      <c r="K30" s="205" t="n">
        <f aca="false">EPCAvail!F270</f>
        <v>0.947636242185925</v>
      </c>
      <c r="L30" s="205" t="n">
        <f aca="false">EPCAvail!G270</f>
        <v>0.927681938687876</v>
      </c>
      <c r="M30" s="205" t="n">
        <f aca="false">EPCAvail!H270</f>
        <v>0.842928093235098</v>
      </c>
      <c r="N30" s="205" t="n">
        <f aca="false">(EPCHrsIn!I271+(MH*152))/LinhrsIn!I271</f>
        <v>0.919998861860106</v>
      </c>
      <c r="O30" s="205" t="n">
        <f aca="false">(EPCHrsIn!J271+(MH*152))/LinhrsIn!J271</f>
        <v>0.931862700124944</v>
      </c>
      <c r="P30" s="205" t="n">
        <f aca="false">(EPCHrsIn!K271+(MH*152))/LinhrsIn!K271</f>
        <v>0.961487026167851</v>
      </c>
      <c r="Q30" s="205" t="n">
        <f aca="false">(EPCHrsIn!L271+(MH*152))/LinhrsIn!L271</f>
        <v>0.960922957924804</v>
      </c>
      <c r="R30" s="205" t="n">
        <f aca="false">(EPCHrsIn!M271+(MH*152))/LinhrsIn!N271</f>
        <v>0.953184758722705</v>
      </c>
      <c r="S30" s="205" t="n">
        <f aca="false">(EPCHrsIn!N271+(MH*152))/LinhrsIn!N271</f>
        <v>0.973507429184001</v>
      </c>
      <c r="T30" s="205" t="n">
        <f aca="false">(EPCHrsIn!O271+(MH*152))/LinhrsIn!O271</f>
        <v>0.953295665372006</v>
      </c>
      <c r="U30" s="205" t="n">
        <f aca="false">(EPCHrsIn!P271+(MH*152))/LinhrsIn!P271</f>
        <v>0.893698101080942</v>
      </c>
      <c r="V30" s="205" t="n">
        <f aca="false">(EPCHrsIn!Q271+(MH*152))/LinhrsIn!Q271</f>
        <v>0.887150564954457</v>
      </c>
      <c r="W30" s="205" t="n">
        <f aca="false">(EPCHrsIn!R271+(MH*152))/LinhrsIn!R271</f>
        <v>0.838701053039966</v>
      </c>
      <c r="X30" s="205" t="n">
        <f aca="false">(EPCHrsIn!S271+(MH*152))/LinhrsIn!S271</f>
        <v>0.912775040873017</v>
      </c>
      <c r="Y30" s="205" t="n">
        <f aca="false">(EPCHrsIn!T271+(MH*152))/LinhrsIn!T271</f>
        <v>0.92648955353607</v>
      </c>
      <c r="Z30" s="205" t="n">
        <f aca="false">(EPCHrsIn!U271+(MH*152))/LinhrsIn!U271</f>
        <v>0.932167184823931</v>
      </c>
      <c r="AA30" s="205" t="n">
        <f aca="false">(EPCHrsIn!V271+(MH*152))/LinhrsIn!V271</f>
        <v>0.931473188266835</v>
      </c>
      <c r="AB30" s="205" t="n">
        <f aca="false">(EPCHrsIn!W271+(MH*152))/LinhrsIn!W271</f>
        <v>0.935215256189317</v>
      </c>
      <c r="AC30" s="205" t="n">
        <f aca="false">(EPCHrsIn!X271+(MH*152))/LinhrsIn!X271</f>
        <v>0.930894416019576</v>
      </c>
      <c r="AD30" s="205" t="n">
        <f aca="false">(EPCHrsIn!Y271+(MH*152))/LinhrsIn!Y271</f>
        <v>0.932345934235325</v>
      </c>
      <c r="AE30" s="205" t="n">
        <f aca="false">(EPCHrsIn!Z271+(MH*152))/LinhrsIn!Z271</f>
        <v>0.949738699611744</v>
      </c>
      <c r="AF30" s="240" t="n">
        <f aca="false">(EPCHrsIn!AA271+(MH*152))/LinhrsIn!AA271</f>
        <v>0.977311244948079</v>
      </c>
      <c r="AG30" s="240" t="n">
        <f aca="false">(EPCHrsIn!AB271+(MH*152))/LinhrsIn!AB271</f>
        <v>0.969440742529495</v>
      </c>
      <c r="AH30" s="188" t="n">
        <f aca="false">(AH25-AH26-AH28+AH27+AH29)/(AH23-AH26-AH28)</f>
        <v>0.966452541600735</v>
      </c>
      <c r="AI30" s="205" t="n">
        <f aca="false">(AI25-AI26-AI28+AI27+AI29)/(AI23-AI26-AI28)</f>
        <v>0.96226973330305</v>
      </c>
      <c r="AJ30" s="205" t="n">
        <f aca="false">(AJ25-AJ26-AJ28+AJ27+AJ29)/(AJ23-AJ26-AJ28)</f>
        <v>0.934696353531381</v>
      </c>
      <c r="AK30" s="240"/>
      <c r="AL30" s="240"/>
      <c r="AM30" s="240"/>
      <c r="AN30" s="240"/>
      <c r="AO30" s="240"/>
      <c r="AP30" s="240"/>
      <c r="AQ30" s="240"/>
      <c r="AR30" s="240"/>
      <c r="AS30" s="240"/>
      <c r="AT30" s="205" t="n">
        <f aca="false">AVERAGE(J30:U30)</f>
        <v>0.933756567493078</v>
      </c>
      <c r="AU30" s="205" t="n">
        <f aca="false">AVERAGE(V30:AG30)</f>
        <v>0.926975239918984</v>
      </c>
      <c r="AV30" s="188" t="n">
        <f aca="false">(AV25-AV26-AV28+AV27+AV29)/(AV23-AV26-AV28)</f>
        <v>0.954266206573426</v>
      </c>
      <c r="AW30" s="174" t="n">
        <f aca="false">AVERAGE(J30:L30)</f>
        <v>0.938064405414829</v>
      </c>
      <c r="AX30" s="174" t="n">
        <f aca="false">AVERAGE(M30:O30)</f>
        <v>0.898263218406716</v>
      </c>
      <c r="AY30" s="174" t="n">
        <f aca="false">AVERAGE(P30:R30)</f>
        <v>0.958531580938453</v>
      </c>
      <c r="AZ30" s="174" t="n">
        <f aca="false">AVERAGE(S30:U30)</f>
        <v>0.940167065212316</v>
      </c>
      <c r="BA30" s="174" t="n">
        <f aca="false">AVERAGE(V30:X30)</f>
        <v>0.87954221962248</v>
      </c>
      <c r="BB30" s="174" t="n">
        <f aca="false">AVERAGE(Y30:AA30)</f>
        <v>0.930043308875612</v>
      </c>
      <c r="BC30" s="174" t="n">
        <f aca="false">AVERAGE(AB30:AD30)</f>
        <v>0.932818535481406</v>
      </c>
      <c r="BD30" s="174" t="n">
        <f aca="false">AVERAGE(AE30:AG30)</f>
        <v>0.96549689569644</v>
      </c>
      <c r="BE30" s="188" t="n">
        <f aca="false">(BE25-BE26-BE28+BE27+BE29)/(BE23-BE26-BE28)</f>
        <v>0.954266206573426</v>
      </c>
      <c r="BH30" s="226"/>
      <c r="BI30" s="226"/>
    </row>
    <row r="31" customFormat="false" ht="12.75" hidden="false" customHeight="false" outlineLevel="0" collapsed="false">
      <c r="B31" s="168"/>
      <c r="C31" s="161" t="s">
        <v>129</v>
      </c>
      <c r="D31" s="194" t="n">
        <v>0.6</v>
      </c>
      <c r="E31" s="194" t="n">
        <v>0.7</v>
      </c>
      <c r="F31" s="194" t="n">
        <v>0.8</v>
      </c>
      <c r="G31" s="194" t="n">
        <v>0.95</v>
      </c>
      <c r="H31" s="194" t="n">
        <v>0.95</v>
      </c>
      <c r="I31" s="194" t="n">
        <v>0.95</v>
      </c>
      <c r="J31" s="205" t="n">
        <v>0.95</v>
      </c>
      <c r="K31" s="205" t="n">
        <v>0.95</v>
      </c>
      <c r="L31" s="205" t="n">
        <v>0.95</v>
      </c>
      <c r="M31" s="205" t="n">
        <v>0.95</v>
      </c>
      <c r="N31" s="205" t="n">
        <v>0.95</v>
      </c>
      <c r="O31" s="205" t="n">
        <v>0.95</v>
      </c>
      <c r="P31" s="205" t="n">
        <v>0.95</v>
      </c>
      <c r="Q31" s="205" t="n">
        <v>0.95</v>
      </c>
      <c r="R31" s="205" t="n">
        <v>0.95</v>
      </c>
      <c r="S31" s="205" t="n">
        <v>0.95</v>
      </c>
      <c r="T31" s="205" t="n">
        <v>0.95</v>
      </c>
      <c r="U31" s="205" t="n">
        <v>0.95</v>
      </c>
      <c r="V31" s="205" t="n">
        <v>0.95</v>
      </c>
      <c r="W31" s="205" t="n">
        <v>0.95</v>
      </c>
      <c r="X31" s="205" t="n">
        <v>0.95</v>
      </c>
      <c r="Y31" s="205" t="n">
        <v>0.95</v>
      </c>
      <c r="Z31" s="205" t="n">
        <v>0.95</v>
      </c>
      <c r="AA31" s="205" t="n">
        <v>0.95</v>
      </c>
      <c r="AB31" s="205" t="n">
        <v>0.95</v>
      </c>
      <c r="AC31" s="205" t="n">
        <v>0.95</v>
      </c>
      <c r="AD31" s="205" t="n">
        <v>0.95</v>
      </c>
      <c r="AE31" s="205" t="n">
        <v>0.95</v>
      </c>
      <c r="AF31" s="205" t="n">
        <v>0.95</v>
      </c>
      <c r="AG31" s="205" t="n">
        <v>0.95</v>
      </c>
      <c r="AH31" s="205" t="n">
        <v>0.95</v>
      </c>
      <c r="AI31" s="205" t="n">
        <v>0.95</v>
      </c>
      <c r="AJ31" s="205" t="n">
        <v>0.95</v>
      </c>
      <c r="AK31" s="205"/>
      <c r="AL31" s="205"/>
      <c r="AM31" s="205"/>
      <c r="AN31" s="205"/>
      <c r="AO31" s="205"/>
      <c r="AP31" s="205"/>
      <c r="AQ31" s="205"/>
      <c r="AR31" s="205"/>
      <c r="AS31" s="205"/>
      <c r="AT31" s="205" t="n">
        <v>0.95</v>
      </c>
      <c r="AU31" s="205" t="n">
        <f aca="false">AVERAGE(V31:AG31)</f>
        <v>0.95</v>
      </c>
      <c r="AV31" s="173" t="n">
        <f aca="false">AVERAGE(AH31:AS31)</f>
        <v>0.95</v>
      </c>
      <c r="AW31" s="174" t="n">
        <f aca="false">AVERAGE(J31:L31)</f>
        <v>0.95</v>
      </c>
      <c r="AX31" s="174" t="n">
        <f aca="false">AVERAGE(M31:O31)</f>
        <v>0.95</v>
      </c>
      <c r="AY31" s="174" t="n">
        <f aca="false">AVERAGE(P31:R31)</f>
        <v>0.95</v>
      </c>
      <c r="AZ31" s="174" t="n">
        <f aca="false">AVERAGE(S31:U31)</f>
        <v>0.95</v>
      </c>
      <c r="BA31" s="174" t="n">
        <f aca="false">AVERAGE(V31:X31)</f>
        <v>0.95</v>
      </c>
      <c r="BB31" s="174" t="n">
        <f aca="false">AVERAGE(Y31:AA31)</f>
        <v>0.95</v>
      </c>
      <c r="BC31" s="174" t="n">
        <f aca="false">AVERAGE(AB31:AD31)</f>
        <v>0.95</v>
      </c>
      <c r="BD31" s="174" t="n">
        <f aca="false">AVERAGE(AE31:AG31)</f>
        <v>0.95</v>
      </c>
      <c r="BE31" s="174" t="n">
        <f aca="false">AVERAGE(AH31:AJ31)</f>
        <v>0.95</v>
      </c>
      <c r="BH31" s="226"/>
      <c r="BI31" s="226"/>
    </row>
    <row r="32" customFormat="false" ht="12.75" hidden="false" customHeight="false" outlineLevel="0" collapsed="false">
      <c r="B32" s="160" t="s">
        <v>142</v>
      </c>
      <c r="C32" s="161" t="s">
        <v>127</v>
      </c>
      <c r="D32" s="194" t="n">
        <v>0.997</v>
      </c>
      <c r="E32" s="194" t="n">
        <v>1</v>
      </c>
      <c r="F32" s="194" t="n">
        <v>1</v>
      </c>
      <c r="G32" s="194" t="n">
        <v>1</v>
      </c>
      <c r="H32" s="194" t="n">
        <v>1</v>
      </c>
      <c r="I32" s="194" t="n">
        <v>0.998</v>
      </c>
      <c r="J32" s="194" t="n">
        <v>1</v>
      </c>
      <c r="K32" s="194" t="n">
        <v>1</v>
      </c>
      <c r="L32" s="194" t="n">
        <v>0.947</v>
      </c>
      <c r="M32" s="194" t="n">
        <v>0.986</v>
      </c>
      <c r="N32" s="194" t="n">
        <v>1</v>
      </c>
      <c r="O32" s="194" t="n">
        <v>1</v>
      </c>
      <c r="P32" s="194" t="n">
        <v>1</v>
      </c>
      <c r="Q32" s="194" t="n">
        <v>1</v>
      </c>
      <c r="R32" s="194" t="n">
        <v>1</v>
      </c>
      <c r="S32" s="194" t="n">
        <f aca="false">1-795.83/113088</f>
        <v>0.992962736983588</v>
      </c>
      <c r="T32" s="194" t="n">
        <f aca="false">1-(41.85/(152*24*30))</f>
        <v>0.999617598684211</v>
      </c>
      <c r="U32" s="194" t="n">
        <f aca="false">1-0</f>
        <v>1</v>
      </c>
      <c r="V32" s="194" t="n">
        <f aca="false">1-(7/(24*31))</f>
        <v>0.990591397849462</v>
      </c>
      <c r="W32" s="194" t="n">
        <f aca="false">1-(0.067/(24*28))</f>
        <v>0.999900297619048</v>
      </c>
      <c r="X32" s="195" t="n">
        <f aca="false">1-((35/60)/(24*31))</f>
        <v>0.999215949820789</v>
      </c>
      <c r="Y32" s="195" t="n">
        <f aca="false">1-((386)/(24*30*152))</f>
        <v>0.996472953216374</v>
      </c>
      <c r="Z32" s="195" t="n">
        <f aca="false">1-((72.9)/(24*31*152))</f>
        <v>0.999355369269949</v>
      </c>
      <c r="AA32" s="195" t="n">
        <f aca="false">1-((57.3)/(24*30*152))</f>
        <v>0.999476425438597</v>
      </c>
      <c r="AB32" s="195" t="n">
        <v>0.9999</v>
      </c>
      <c r="AC32" s="195" t="n">
        <f aca="false">1-((144.5)/(24*31*152))</f>
        <v>0.998722234012451</v>
      </c>
      <c r="AD32" s="195" t="n">
        <f aca="false">1-((965)/(24*30*152))</f>
        <v>0.991182383040936</v>
      </c>
      <c r="AE32" s="195" t="n">
        <f aca="false">1-((116.7)/(SurveyHrsIn!Z271))</f>
        <v>0.998954301075269</v>
      </c>
      <c r="AF32" s="196" t="n">
        <f aca="false">1-((185.4)/(SurveyHrsIn!AA271))</f>
        <v>0.998283333333333</v>
      </c>
      <c r="AG32" s="195" t="n">
        <f aca="false">1-((155.7)/(SurveyHrsIn!AB271))</f>
        <v>0.998604838709677</v>
      </c>
      <c r="AH32" s="195" t="n">
        <f aca="false">1-((0)/(SurveyHrsIn!AC271))</f>
        <v>1</v>
      </c>
      <c r="AI32" s="195" t="n">
        <f aca="false">1-((2.53)/(SurveyHrsIn!AD271))</f>
        <v>0.999974900793651</v>
      </c>
      <c r="AJ32" s="196" t="n">
        <f aca="false">1-((0)/(SurveyHrsIn!AE271))</f>
        <v>1</v>
      </c>
      <c r="AK32" s="195"/>
      <c r="AL32" s="195"/>
      <c r="AM32" s="195"/>
      <c r="AN32" s="195"/>
      <c r="AO32" s="195"/>
      <c r="AP32" s="195"/>
      <c r="AQ32" s="195"/>
      <c r="AR32" s="195"/>
      <c r="AS32" s="195"/>
      <c r="AT32" s="194" t="n">
        <f aca="false">AVERAGE(J32:U32)</f>
        <v>0.99379836130565</v>
      </c>
      <c r="AU32" s="205" t="n">
        <f aca="false">AVERAGE(V32:AG32)</f>
        <v>0.997554956948824</v>
      </c>
      <c r="AV32" s="173" t="n">
        <f aca="false">AVERAGE(AH32:AS32)</f>
        <v>0.999991633597884</v>
      </c>
      <c r="AW32" s="197" t="n">
        <f aca="false">AVERAGE(J32:L32)</f>
        <v>0.982333333333333</v>
      </c>
      <c r="AX32" s="197" t="n">
        <f aca="false">AVERAGE(M32:O32)</f>
        <v>0.995333333333333</v>
      </c>
      <c r="AY32" s="197" t="n">
        <f aca="false">AVERAGE(P32:R32)</f>
        <v>1</v>
      </c>
      <c r="AZ32" s="197" t="n">
        <f aca="false">AVERAGE(S32:U32)</f>
        <v>0.997526778555933</v>
      </c>
      <c r="BA32" s="197" t="n">
        <f aca="false">AVERAGE(V32:X32)</f>
        <v>0.996569215096433</v>
      </c>
      <c r="BB32" s="197" t="n">
        <f aca="false">AVERAGE(Y32:AA32)</f>
        <v>0.998434915974973</v>
      </c>
      <c r="BC32" s="174" t="n">
        <f aca="false">AVERAGE(AB32:AD32)</f>
        <v>0.996601539017795</v>
      </c>
      <c r="BD32" s="197" t="n">
        <f aca="false">AVERAGE(AE32:AG32)</f>
        <v>0.998614157706093</v>
      </c>
      <c r="BE32" s="174" t="n">
        <f aca="false">AVERAGE(AH32:AJ32)</f>
        <v>0.999991633597884</v>
      </c>
      <c r="BH32" s="226"/>
      <c r="BI32" s="226"/>
    </row>
    <row r="33" customFormat="false" ht="12.75" hidden="false" customHeight="false" outlineLevel="0" collapsed="false">
      <c r="B33" s="168" t="s">
        <v>176</v>
      </c>
      <c r="C33" s="161" t="s">
        <v>143</v>
      </c>
      <c r="D33" s="194" t="n">
        <v>0.995</v>
      </c>
      <c r="E33" s="194" t="n">
        <v>0.995</v>
      </c>
      <c r="F33" s="194" t="n">
        <v>0.995</v>
      </c>
      <c r="G33" s="194" t="n">
        <v>0.995</v>
      </c>
      <c r="H33" s="194" t="n">
        <v>0.995</v>
      </c>
      <c r="I33" s="194" t="n">
        <v>0.995</v>
      </c>
      <c r="J33" s="194" t="n">
        <v>0.995</v>
      </c>
      <c r="K33" s="194" t="n">
        <v>0.995</v>
      </c>
      <c r="L33" s="194" t="n">
        <v>0.995</v>
      </c>
      <c r="M33" s="194" t="n">
        <v>0.995</v>
      </c>
      <c r="N33" s="194" t="n">
        <v>0.995</v>
      </c>
      <c r="O33" s="194" t="n">
        <v>0.995</v>
      </c>
      <c r="P33" s="194" t="n">
        <v>0.995</v>
      </c>
      <c r="Q33" s="194" t="n">
        <v>0.995</v>
      </c>
      <c r="R33" s="194" t="n">
        <v>0.995</v>
      </c>
      <c r="S33" s="194" t="n">
        <v>0.995</v>
      </c>
      <c r="T33" s="194" t="n">
        <v>0.995</v>
      </c>
      <c r="U33" s="194" t="n">
        <v>0.995</v>
      </c>
      <c r="V33" s="194" t="n">
        <v>0.995</v>
      </c>
      <c r="W33" s="194" t="n">
        <v>0.995</v>
      </c>
      <c r="X33" s="194" t="n">
        <v>0.995</v>
      </c>
      <c r="Y33" s="194" t="n">
        <v>0.995</v>
      </c>
      <c r="Z33" s="194" t="n">
        <v>0.995</v>
      </c>
      <c r="AA33" s="194" t="n">
        <v>0.995</v>
      </c>
      <c r="AB33" s="194" t="n">
        <v>0.995</v>
      </c>
      <c r="AC33" s="194" t="n">
        <v>0.995</v>
      </c>
      <c r="AD33" s="194" t="n">
        <v>0.995</v>
      </c>
      <c r="AE33" s="194" t="n">
        <v>0.995</v>
      </c>
      <c r="AF33" s="194" t="n">
        <v>0.995</v>
      </c>
      <c r="AG33" s="194" t="n">
        <v>0.995</v>
      </c>
      <c r="AH33" s="194" t="n">
        <v>0.995</v>
      </c>
      <c r="AI33" s="194" t="n">
        <v>0.995</v>
      </c>
      <c r="AJ33" s="196" t="n">
        <v>0.995</v>
      </c>
      <c r="AK33" s="194"/>
      <c r="AL33" s="194"/>
      <c r="AM33" s="194"/>
      <c r="AN33" s="194"/>
      <c r="AO33" s="194"/>
      <c r="AP33" s="194"/>
      <c r="AQ33" s="194"/>
      <c r="AR33" s="194"/>
      <c r="AS33" s="194"/>
      <c r="AT33" s="194" t="n">
        <v>0.995</v>
      </c>
      <c r="AU33" s="205" t="n">
        <f aca="false">AVERAGE(V33:AG33)</f>
        <v>0.995</v>
      </c>
      <c r="AV33" s="173" t="n">
        <f aca="false">AVERAGE(AH33:AS33)</f>
        <v>0.995</v>
      </c>
      <c r="AW33" s="197" t="n">
        <f aca="false">AVERAGE(J33:L33)</f>
        <v>0.995</v>
      </c>
      <c r="AX33" s="197" t="n">
        <f aca="false">AVERAGE(M33:O33)</f>
        <v>0.995</v>
      </c>
      <c r="AY33" s="197" t="n">
        <f aca="false">AVERAGE(P33:R33)</f>
        <v>0.995</v>
      </c>
      <c r="AZ33" s="197" t="n">
        <f aca="false">AVERAGE(S33:U33)</f>
        <v>0.995</v>
      </c>
      <c r="BA33" s="197" t="n">
        <f aca="false">AVERAGE(V33:X33)</f>
        <v>0.995</v>
      </c>
      <c r="BB33" s="197" t="n">
        <f aca="false">AVERAGE(Y33:AA33)</f>
        <v>0.995</v>
      </c>
      <c r="BC33" s="174" t="n">
        <f aca="false">AVERAGE(AB33:AD33)</f>
        <v>0.995</v>
      </c>
      <c r="BD33" s="197" t="n">
        <f aca="false">AVERAGE(AE33:AG33)</f>
        <v>0.995</v>
      </c>
      <c r="BE33" s="174" t="n">
        <f aca="false">AVERAGE(AH33:AJ33)</f>
        <v>0.995</v>
      </c>
      <c r="BH33" s="226"/>
      <c r="BI33" s="226"/>
    </row>
    <row r="34" customFormat="false" ht="12.75" hidden="false" customHeight="false" outlineLevel="0" collapsed="false">
      <c r="B34" s="161" t="s">
        <v>144</v>
      </c>
      <c r="C34" s="161" t="s">
        <v>177</v>
      </c>
      <c r="D34" s="194" t="n">
        <v>0.948</v>
      </c>
      <c r="E34" s="194" t="n">
        <v>0.987</v>
      </c>
      <c r="F34" s="194" t="n">
        <v>0.982</v>
      </c>
      <c r="G34" s="194" t="n">
        <v>0.994</v>
      </c>
      <c r="H34" s="194" t="n">
        <v>0.982</v>
      </c>
      <c r="I34" s="194" t="n">
        <v>0.901</v>
      </c>
      <c r="J34" s="205" t="n">
        <v>0.984</v>
      </c>
      <c r="K34" s="205" t="n">
        <v>0.973</v>
      </c>
      <c r="L34" s="205" t="n">
        <v>0.953</v>
      </c>
      <c r="M34" s="205" t="n">
        <v>0.963</v>
      </c>
      <c r="N34" s="205" t="n">
        <v>0.99</v>
      </c>
      <c r="O34" s="205" t="n">
        <f aca="false">645326/656640</f>
        <v>0.982769858674464</v>
      </c>
      <c r="P34" s="205" t="n">
        <f aca="false">665947/678528</f>
        <v>0.981458392284475</v>
      </c>
      <c r="Q34" s="205" t="n">
        <f aca="false">657143/678528</f>
        <v>0.968483246085644</v>
      </c>
      <c r="R34" s="205" t="n">
        <f aca="false">649579/656640</f>
        <v>0.989246771442495</v>
      </c>
      <c r="S34" s="194" t="n">
        <f aca="false">675416/678528</f>
        <v>0.995413601207319</v>
      </c>
      <c r="T34" s="194" t="n">
        <f aca="false">653832/656640</f>
        <v>0.995723684210526</v>
      </c>
      <c r="U34" s="172" t="n">
        <f aca="false">(155113+280061+221957)/(152*24*6*31)</f>
        <v>0.968465560743256</v>
      </c>
      <c r="V34" s="172" t="n">
        <f aca="false">(155917+277966+224846)/(152*24*6*31)</f>
        <v>0.970820658837955</v>
      </c>
      <c r="W34" s="172" t="n">
        <f aca="false">(140673+251247+215295)/(152*24*6*28)</f>
        <v>0.990782620614035</v>
      </c>
      <c r="X34" s="198" t="n">
        <f aca="false">(153244+277234+236769)/(152*24*6*31)</f>
        <v>0.983374304376533</v>
      </c>
      <c r="Y34" s="198" t="n">
        <f aca="false">(148881+269905+231189)/(152*24*6*30)</f>
        <v>0.989849841617934</v>
      </c>
      <c r="Z34" s="198" t="n">
        <f aca="false">(155614+280255+240136)/(152*24*6*31)</f>
        <v>0.996281656762875</v>
      </c>
      <c r="AA34" s="198" t="n">
        <f aca="false">(148247+268045+227587)/(152*24*6*30)</f>
        <v>0.98056621588694</v>
      </c>
      <c r="AB34" s="198" t="n">
        <f aca="false">(154656+280040+227518)/(152*24*6*31)</f>
        <v>0.975956777023203</v>
      </c>
      <c r="AC34" s="198" t="n">
        <f aca="false">(134498+245091+194302)/(152*24*6*31)</f>
        <v>0.845788235710243</v>
      </c>
      <c r="AD34" s="198" t="n">
        <f aca="false">(149814+268215+224044)/(152*24*6*30)</f>
        <v>0.977815850389864</v>
      </c>
      <c r="AE34" s="198" t="n">
        <f aca="false">(155157+279407+226516)/(6*SurveyHrsIn!Z271)</f>
        <v>0.987275985663082</v>
      </c>
      <c r="AF34" s="198" t="n">
        <f aca="false">(149769-(4314+4315)+270894+225356)/(6*SurveyHrsIn!AA271)</f>
        <v>0.983626543209877</v>
      </c>
      <c r="AG34" s="198" t="n">
        <f aca="false">(155823+279540+237923)/(6*(SurveyHrsIn!AB271+SurveyHrsIn!AB273))</f>
        <v>0.992274452933409</v>
      </c>
      <c r="AH34" s="198" t="n">
        <f aca="false">(675574)/(6*(SurveyHrsIn!AC271+SurveyHrsIn!AC273))</f>
        <v>0.995646458215431</v>
      </c>
      <c r="AI34" s="198" t="n">
        <f aca="false">(592370)/(6*(SurveyHrsIn!AD271+SurveyHrsIn!AD273))</f>
        <v>0.96656028091061</v>
      </c>
      <c r="AJ34" s="199" t="n">
        <f aca="false">(664241)/(6*(SurveyHrsIn!AE271+SurveyHrsIn!AE273))</f>
        <v>0.978944126108281</v>
      </c>
      <c r="AK34" s="198"/>
      <c r="AL34" s="198"/>
      <c r="AM34" s="198"/>
      <c r="AN34" s="198"/>
      <c r="AO34" s="198"/>
      <c r="AP34" s="198"/>
      <c r="AQ34" s="198"/>
      <c r="AR34" s="198"/>
      <c r="AS34" s="198"/>
      <c r="AT34" s="174" t="n">
        <f aca="false">AVERAGE(J34:U34)</f>
        <v>0.978713426220682</v>
      </c>
      <c r="AU34" s="205" t="n">
        <f aca="false">AVERAGE(V34:AG34)</f>
        <v>0.972867761918829</v>
      </c>
      <c r="AV34" s="173" t="n">
        <f aca="false">AVERAGE(AH34:AS34)</f>
        <v>0.980383621744774</v>
      </c>
      <c r="AW34" s="174" t="n">
        <f aca="false">AVERAGE(J34:L34)</f>
        <v>0.97</v>
      </c>
      <c r="AX34" s="174" t="n">
        <f aca="false">AVERAGE(M34:O34)</f>
        <v>0.978589952891488</v>
      </c>
      <c r="AY34" s="174" t="n">
        <f aca="false">AVERAGE(P34:R34)</f>
        <v>0.979729469937538</v>
      </c>
      <c r="AZ34" s="174" t="n">
        <f aca="false">AVERAGE(S34:U34)</f>
        <v>0.986534282053701</v>
      </c>
      <c r="BA34" s="174" t="n">
        <f aca="false">AVERAGE(V34:X34)</f>
        <v>0.981659194609508</v>
      </c>
      <c r="BB34" s="174" t="n">
        <f aca="false">AVERAGE(Y34:AA34)</f>
        <v>0.98889923808925</v>
      </c>
      <c r="BC34" s="174" t="n">
        <f aca="false">AVERAGE(AB34:AD34)</f>
        <v>0.933186954374437</v>
      </c>
      <c r="BD34" s="174" t="n">
        <f aca="false">AVERAGE(AE34:AG34)</f>
        <v>0.987725660602123</v>
      </c>
      <c r="BE34" s="174" t="n">
        <f aca="false">AVERAGE(AH34:AJ34)</f>
        <v>0.980383621744774</v>
      </c>
      <c r="BH34" s="226"/>
      <c r="BI34" s="226"/>
    </row>
    <row r="35" customFormat="false" ht="15" hidden="false" customHeight="false" outlineLevel="0" collapsed="false">
      <c r="B35" s="225"/>
      <c r="C35" s="225"/>
      <c r="D35" s="241"/>
      <c r="E35" s="241"/>
      <c r="F35" s="241"/>
      <c r="G35" s="241"/>
      <c r="H35" s="241"/>
      <c r="I35" s="241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242"/>
      <c r="AU35" s="242"/>
      <c r="AV35" s="242"/>
      <c r="BH35" s="226"/>
      <c r="BI35" s="226"/>
    </row>
    <row r="36" customFormat="false" ht="15.75" hidden="true" customHeight="false" outlineLevel="0" collapsed="false">
      <c r="B36" s="243" t="s">
        <v>178</v>
      </c>
      <c r="C36" s="225"/>
      <c r="D36" s="244" t="s">
        <v>82</v>
      </c>
      <c r="E36" s="244" t="s">
        <v>23</v>
      </c>
      <c r="F36" s="244" t="s">
        <v>179</v>
      </c>
      <c r="G36" s="244" t="s">
        <v>180</v>
      </c>
      <c r="H36" s="244" t="s">
        <v>181</v>
      </c>
      <c r="I36" s="244" t="s">
        <v>182</v>
      </c>
      <c r="J36" s="202" t="s">
        <v>16</v>
      </c>
      <c r="K36" s="202" t="s">
        <v>17</v>
      </c>
      <c r="L36" s="202" t="s">
        <v>18</v>
      </c>
      <c r="M36" s="202" t="s">
        <v>19</v>
      </c>
      <c r="N36" s="202" t="s">
        <v>20</v>
      </c>
      <c r="O36" s="202" t="s">
        <v>21</v>
      </c>
      <c r="P36" s="202" t="s">
        <v>22</v>
      </c>
      <c r="Q36" s="202" t="s">
        <v>23</v>
      </c>
      <c r="R36" s="202" t="s">
        <v>24</v>
      </c>
      <c r="S36" s="202" t="s">
        <v>25</v>
      </c>
      <c r="T36" s="202" t="s">
        <v>26</v>
      </c>
      <c r="U36" s="202" t="s">
        <v>15</v>
      </c>
      <c r="V36" s="202" t="s">
        <v>16</v>
      </c>
      <c r="W36" s="202" t="s">
        <v>17</v>
      </c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 t="s">
        <v>61</v>
      </c>
      <c r="AU36" s="202"/>
      <c r="AV36" s="202"/>
      <c r="AW36" s="69" t="s">
        <v>111</v>
      </c>
      <c r="AX36" s="69" t="s">
        <v>112</v>
      </c>
      <c r="AY36" s="69" t="s">
        <v>113</v>
      </c>
      <c r="AZ36" s="69" t="s">
        <v>114</v>
      </c>
      <c r="BA36" s="69" t="s">
        <v>114</v>
      </c>
      <c r="BH36" s="226"/>
      <c r="BI36" s="226"/>
    </row>
    <row r="37" customFormat="false" ht="12.75" hidden="true" customHeight="false" outlineLevel="0" collapsed="false">
      <c r="B37" s="161" t="s">
        <v>115</v>
      </c>
      <c r="C37" s="161" t="s">
        <v>147</v>
      </c>
      <c r="D37" s="245" t="s">
        <v>183</v>
      </c>
      <c r="E37" s="245" t="s">
        <v>184</v>
      </c>
      <c r="F37" s="194" t="n">
        <f aca="false">(F11-F12)/F12</f>
        <v>0.322990740260414</v>
      </c>
      <c r="G37" s="194" t="n">
        <f aca="false">(G11-G12)/G12</f>
        <v>0.00370085564652947</v>
      </c>
      <c r="H37" s="194" t="n">
        <f aca="false">(H11-H12)/H12</f>
        <v>0.0279324226915591</v>
      </c>
      <c r="I37" s="194" t="n">
        <f aca="false">(I11-I12)/I12</f>
        <v>-0.136365136633928</v>
      </c>
      <c r="J37" s="205" t="n">
        <f aca="false">(J11-J12)/J12</f>
        <v>-0.103524138374073</v>
      </c>
      <c r="K37" s="205" t="n">
        <f aca="false">(K11-K12)/K12</f>
        <v>-0.0438964038376009</v>
      </c>
      <c r="L37" s="205" t="n">
        <f aca="false">(L11-L12)/L12</f>
        <v>-0.129328052780677</v>
      </c>
      <c r="M37" s="205" t="n">
        <f aca="false">(M11-M12)/M12</f>
        <v>-0.225082557692876</v>
      </c>
      <c r="N37" s="205" t="n">
        <f aca="false">(N11-N12)/N12</f>
        <v>-0.198830756144242</v>
      </c>
      <c r="O37" s="205" t="n">
        <f aca="false">(O11-O12)/O12</f>
        <v>-0.204151314883657</v>
      </c>
      <c r="P37" s="205" t="n">
        <f aca="false">(P11-P12)/P12</f>
        <v>-0.243862759689923</v>
      </c>
      <c r="Q37" s="205" t="n">
        <f aca="false">(Q11-Q12)/Q12</f>
        <v>-0.231684024161633</v>
      </c>
      <c r="R37" s="205" t="s">
        <v>120</v>
      </c>
      <c r="S37" s="205" t="s">
        <v>120</v>
      </c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 t="s">
        <v>120</v>
      </c>
      <c r="AU37" s="246"/>
      <c r="AV37" s="246"/>
      <c r="BH37" s="226"/>
      <c r="BI37" s="226"/>
    </row>
    <row r="38" customFormat="false" ht="12.75" hidden="false" customHeight="false" outlineLevel="0" collapsed="false">
      <c r="B38" s="161" t="s">
        <v>115</v>
      </c>
      <c r="C38" s="161" t="s">
        <v>149</v>
      </c>
      <c r="D38" s="245"/>
      <c r="E38" s="245"/>
      <c r="F38" s="194"/>
      <c r="G38" s="194"/>
      <c r="H38" s="194"/>
      <c r="I38" s="194"/>
      <c r="J38" s="205" t="n">
        <f aca="false">(J10-J13)/J13</f>
        <v>-0.255874802383106</v>
      </c>
      <c r="K38" s="205" t="n">
        <f aca="false">(K10-K13)/K13</f>
        <v>-0.0458566388852173</v>
      </c>
      <c r="L38" s="205" t="n">
        <f aca="false">(L10-L13)/L13</f>
        <v>-0.376360921135541</v>
      </c>
      <c r="M38" s="205" t="n">
        <f aca="false">(M10-M13)/M13</f>
        <v>-0.230556815142107</v>
      </c>
      <c r="N38" s="205" t="n">
        <f aca="false">(N10-N13)/N13</f>
        <v>-0.222323483610108</v>
      </c>
      <c r="O38" s="205" t="n">
        <f aca="false">(O10-O13)/O13</f>
        <v>-0.0951158375403303</v>
      </c>
      <c r="P38" s="205" t="n">
        <f aca="false">(P10-P13)/P13</f>
        <v>-0.44724883874902</v>
      </c>
      <c r="Q38" s="205" t="n">
        <f aca="false">(Q10-Q13)/Q13</f>
        <v>-0.266328564879857</v>
      </c>
      <c r="R38" s="205" t="n">
        <f aca="false">(R10-R13)/R13</f>
        <v>0.0158500880174788</v>
      </c>
      <c r="S38" s="205" t="n">
        <f aca="false">(S10-S13)/S13</f>
        <v>-0.306222187873086</v>
      </c>
      <c r="T38" s="205" t="n">
        <f aca="false">(T10-T13)/T13</f>
        <v>-0.218494515896802</v>
      </c>
      <c r="U38" s="205" t="n">
        <f aca="false">(U10-U13)/U13</f>
        <v>-0.300284693051565</v>
      </c>
      <c r="V38" s="205" t="n">
        <f aca="false">(V10-V13)/V13</f>
        <v>-0.354432521816844</v>
      </c>
      <c r="W38" s="205" t="n">
        <f aca="false">(W10-W13)/W13</f>
        <v>-0.399148550805449</v>
      </c>
      <c r="X38" s="205" t="n">
        <f aca="false">(X10-X13)/X13</f>
        <v>-0.421622501858736</v>
      </c>
      <c r="Y38" s="205" t="n">
        <f aca="false">(Y10-Y13)/Y13</f>
        <v>-0.0228933224174732</v>
      </c>
      <c r="Z38" s="205" t="n">
        <f aca="false">(Z10-Z13)/Z13</f>
        <v>-0.197341121659758</v>
      </c>
      <c r="AA38" s="205" t="n">
        <f aca="false">(AA10-AA13)/AA13</f>
        <v>-0.217740902602194</v>
      </c>
      <c r="AB38" s="205" t="n">
        <f aca="false">(AB10-AB13)/AB13</f>
        <v>-0.458844133782688</v>
      </c>
      <c r="AC38" s="205" t="n">
        <f aca="false">(AC10-AC13)/AC13</f>
        <v>-0.324638728335052</v>
      </c>
      <c r="AD38" s="205" t="n">
        <f aca="false">(AD10-AD13)/AD13</f>
        <v>-0.431015360300027</v>
      </c>
      <c r="AE38" s="205" t="n">
        <f aca="false">(AE10-AE13)/AE13</f>
        <v>-0.24058341426442</v>
      </c>
      <c r="AF38" s="205" t="n">
        <f aca="false">(AF10-AF13)/AF13</f>
        <v>-0.200452133909578</v>
      </c>
      <c r="AG38" s="205" t="n">
        <f aca="false">(AG10-AG13)/AG13</f>
        <v>0.0105358855033435</v>
      </c>
      <c r="AH38" s="205" t="n">
        <f aca="false">(AH10-AH13)/AH13</f>
        <v>-0.207491231376868</v>
      </c>
      <c r="AI38" s="205" t="n">
        <f aca="false">(AI10-AI13)/AI13</f>
        <v>0.16918711771995</v>
      </c>
      <c r="AJ38" s="205" t="n">
        <f aca="false">(AJ10-AJ13)/AJ13</f>
        <v>-0.180499101858736</v>
      </c>
      <c r="AK38" s="205" t="e">
        <f aca="false">(AK10-AK13)/AK13</f>
        <v>#DIV/0!</v>
      </c>
      <c r="AL38" s="205" t="e">
        <f aca="false">(AL10-AL13)/AL13</f>
        <v>#DIV/0!</v>
      </c>
      <c r="AM38" s="205" t="e">
        <f aca="false">(AM10-AM13)/AM13</f>
        <v>#DIV/0!</v>
      </c>
      <c r="AN38" s="205" t="e">
        <f aca="false">(AN10-AN13)/AN13</f>
        <v>#DIV/0!</v>
      </c>
      <c r="AO38" s="205" t="e">
        <f aca="false">(AO10-AO13)/AO13</f>
        <v>#DIV/0!</v>
      </c>
      <c r="AP38" s="205" t="e">
        <f aca="false">(AP10-AP13)/AP13</f>
        <v>#DIV/0!</v>
      </c>
      <c r="AQ38" s="205" t="e">
        <f aca="false">(AQ10-AQ13)/AQ13</f>
        <v>#DIV/0!</v>
      </c>
      <c r="AR38" s="205" t="e">
        <f aca="false">(AR10-AR13)/AR13</f>
        <v>#DIV/0!</v>
      </c>
      <c r="AS38" s="205" t="e">
        <f aca="false">(AS10-AS13)/AS13</f>
        <v>#DIV/0!</v>
      </c>
      <c r="AT38" s="205" t="n">
        <f aca="false">(AT10-AT13)/AT13</f>
        <v>-0.232598471177101</v>
      </c>
      <c r="AU38" s="205" t="n">
        <f aca="false">(AU10-AU13)/AU13</f>
        <v>-0.263192845791347</v>
      </c>
      <c r="AV38" s="205" t="n">
        <f aca="false">(AV10-AV13)/AV13</f>
        <v>-0.0854759262714993</v>
      </c>
      <c r="AW38" s="205" t="n">
        <f aca="false">(AW10-AW13)/AW13</f>
        <v>-0.235179909099952</v>
      </c>
      <c r="AX38" s="205" t="n">
        <f aca="false">(AX10-AX13)/AX13</f>
        <v>-0.189766777888341</v>
      </c>
      <c r="AY38" s="205" t="n">
        <f aca="false">(AY10-AY13)/AY13</f>
        <v>-0.221536938997737</v>
      </c>
      <c r="AZ38" s="205" t="n">
        <f aca="false">(AZ10-AZ13)/AZ13</f>
        <v>-0.27468295681056</v>
      </c>
      <c r="BA38" s="205" t="n">
        <f aca="false">(BA10-BA13)/BA13</f>
        <v>-0.391232492776707</v>
      </c>
      <c r="BB38" s="205" t="n">
        <f aca="false">(BB10-BB13)/BB13</f>
        <v>-0.141174670210545</v>
      </c>
      <c r="BC38" s="205" t="n">
        <f aca="false">(BC10-BC13)/BC13</f>
        <v>-0.409364513361644</v>
      </c>
      <c r="BD38" s="205" t="n">
        <f aca="false">(BD10-BD13)/BD13</f>
        <v>-0.151460083973459</v>
      </c>
      <c r="BE38" s="205" t="n">
        <f aca="false">(BE10-BE13)/BE13</f>
        <v>-0.0854759262714993</v>
      </c>
      <c r="BH38" s="226"/>
      <c r="BI38" s="226"/>
    </row>
    <row r="39" customFormat="false" ht="12.75" hidden="false" customHeight="false" outlineLevel="0" collapsed="false">
      <c r="B39" s="161" t="s">
        <v>115</v>
      </c>
      <c r="C39" s="161" t="s">
        <v>150</v>
      </c>
      <c r="D39" s="194" t="n">
        <f aca="false">(D11-D13)/D13</f>
        <v>0.183534482758621</v>
      </c>
      <c r="E39" s="194" t="n">
        <f aca="false">(E11-E13)/E13</f>
        <v>0.0176836984623758</v>
      </c>
      <c r="F39" s="194" t="n">
        <f aca="false">(F11-F13)/F13</f>
        <v>-0.0533298997772829</v>
      </c>
      <c r="G39" s="194" t="n">
        <f aca="false">(G11-G13)/G13</f>
        <v>-0.297966077647362</v>
      </c>
      <c r="H39" s="194" t="n">
        <f aca="false">(H11-H13)/H13</f>
        <v>-0.218752211904566</v>
      </c>
      <c r="I39" s="194" t="n">
        <f aca="false">(I11-I13)/I13</f>
        <v>-0.201283838477462</v>
      </c>
      <c r="J39" s="205" t="n">
        <f aca="false">(J11-J13)/J13</f>
        <v>-0.257673732645354</v>
      </c>
      <c r="K39" s="205" t="n">
        <f aca="false">(K11-K13)/K13</f>
        <v>-0.0480094578351363</v>
      </c>
      <c r="L39" s="205" t="n">
        <f aca="false">(L11-L13)/L13</f>
        <v>-0.366689613100887</v>
      </c>
      <c r="M39" s="205" t="n">
        <f aca="false">(M11-M13)/M13</f>
        <v>-0.217054842369238</v>
      </c>
      <c r="N39" s="205" t="n">
        <f aca="false">(N11-N13)/N13</f>
        <v>-0.238351249097473</v>
      </c>
      <c r="O39" s="205" t="n">
        <f aca="false">(O11-O13)/O13</f>
        <v>-0.122376314291137</v>
      </c>
      <c r="P39" s="205" t="n">
        <f aca="false">(P11-P13)/P13</f>
        <v>-0.468912231030578</v>
      </c>
      <c r="Q39" s="205" t="n">
        <f aca="false">(Q11-Q13)/Q13</f>
        <v>-0.260310515637076</v>
      </c>
      <c r="R39" s="205" t="n">
        <f aca="false">(R11-R13)/R13</f>
        <v>-0.0136443112325557</v>
      </c>
      <c r="S39" s="205" t="n">
        <f aca="false">(S11-S13)/S13</f>
        <v>-0.332470517662832</v>
      </c>
      <c r="T39" s="205" t="n">
        <f aca="false">(T11-T13)/T13</f>
        <v>-0.226610296710612</v>
      </c>
      <c r="U39" s="205" t="n">
        <f aca="false">(U11-U13)/U13</f>
        <v>-0.306417245960392</v>
      </c>
      <c r="V39" s="205" t="n">
        <f aca="false">(V11-V13)/V13</f>
        <v>-0.365601461465671</v>
      </c>
      <c r="W39" s="205" t="n">
        <f aca="false">(W11-W13)/W13</f>
        <v>-0.411011802973978</v>
      </c>
      <c r="X39" s="205" t="n">
        <f aca="false">(X11-X13)/X13</f>
        <v>-0.417713674986723</v>
      </c>
      <c r="Y39" s="205" t="n">
        <f aca="false">(Y11-Y13)/Y13</f>
        <v>-0.0492118651501418</v>
      </c>
      <c r="Z39" s="205" t="n">
        <f aca="false">(Z11-Z13)/Z13</f>
        <v>-0.183168212932059</v>
      </c>
      <c r="AA39" s="205" t="n">
        <f aca="false">(AA11-AA13)/AA13</f>
        <v>-0.243223680297398</v>
      </c>
      <c r="AB39" s="205" t="n">
        <f aca="false">(AB11-AB13)/AB13</f>
        <v>-0.462540505951111</v>
      </c>
      <c r="AC39" s="205" t="n">
        <f aca="false">(AC11-AC13)/AC13</f>
        <v>-0.351035351303579</v>
      </c>
      <c r="AD39" s="205" t="n">
        <f aca="false">(AD11-AD13)/AD13</f>
        <v>-0.433374650797903</v>
      </c>
      <c r="AE39" s="205" t="n">
        <f aca="false">(AE11-AE13)/AE13</f>
        <v>-0.2590653849069</v>
      </c>
      <c r="AF39" s="205" t="n">
        <f aca="false">(AF11-AF13)/AF13</f>
        <v>-0.212216831743798</v>
      </c>
      <c r="AG39" s="205" t="n">
        <f aca="false">(AG11-AG13)/AG13</f>
        <v>-0.00618421132258162</v>
      </c>
      <c r="AH39" s="205" t="n">
        <f aca="false">(AH11-AH13)/AH13</f>
        <v>-0.195798838187362</v>
      </c>
      <c r="AI39" s="205" t="n">
        <f aca="false">(AI11-AI13)/AI13</f>
        <v>-0.0521986059479554</v>
      </c>
      <c r="AJ39" s="205" t="n">
        <f aca="false">(AJ11-AJ13)/AJ13</f>
        <v>-0.20587482740308</v>
      </c>
      <c r="AK39" s="205" t="e">
        <f aca="false">(AK11-AK13)/AK13</f>
        <v>#DIV/0!</v>
      </c>
      <c r="AL39" s="205" t="e">
        <f aca="false">(AL11-AL13)/AL13</f>
        <v>#DIV/0!</v>
      </c>
      <c r="AM39" s="205" t="e">
        <f aca="false">(AM11-AM13)/AM13</f>
        <v>#DIV/0!</v>
      </c>
      <c r="AN39" s="205" t="e">
        <f aca="false">(AN11-AN13)/AN13</f>
        <v>#DIV/0!</v>
      </c>
      <c r="AO39" s="205" t="e">
        <f aca="false">(AO11-AO13)/AO13</f>
        <v>#DIV/0!</v>
      </c>
      <c r="AP39" s="205" t="e">
        <f aca="false">(AP11-AP13)/AP13</f>
        <v>#DIV/0!</v>
      </c>
      <c r="AQ39" s="205" t="e">
        <f aca="false">(AQ11-AQ13)/AQ13</f>
        <v>#DIV/0!</v>
      </c>
      <c r="AR39" s="205" t="e">
        <f aca="false">(AR11-AR13)/AR13</f>
        <v>#DIV/0!</v>
      </c>
      <c r="AS39" s="205" t="e">
        <f aca="false">(AS11-AS13)/AS13</f>
        <v>#DIV/0!</v>
      </c>
      <c r="AT39" s="205" t="n">
        <f aca="false">(AT11-AT13)/AT13</f>
        <v>-0.241210962612829</v>
      </c>
      <c r="AU39" s="205" t="n">
        <f aca="false">(AU11-AU13)/AU13</f>
        <v>-0.274001945207534</v>
      </c>
      <c r="AV39" s="205" t="n">
        <f aca="false">(AV11-AV13)/AV13</f>
        <v>-0.156386020151134</v>
      </c>
      <c r="AW39" s="205" t="n">
        <f aca="false">(AW11-AW13)/AW13</f>
        <v>-0.233096762335643</v>
      </c>
      <c r="AX39" s="205" t="n">
        <f aca="false">(AX11-AX13)/AX13</f>
        <v>-0.198456428768022</v>
      </c>
      <c r="AY39" s="205" t="n">
        <f aca="false">(AY11-AY13)/AY13</f>
        <v>-0.238065114800972</v>
      </c>
      <c r="AZ39" s="205" t="n">
        <f aca="false">(AZ11-AZ13)/AZ13</f>
        <v>-0.28873264840932</v>
      </c>
      <c r="BA39" s="205" t="n">
        <f aca="false">(BA11-BA13)/BA13</f>
        <v>-0.397350533412357</v>
      </c>
      <c r="BB39" s="205" t="n">
        <f aca="false">(BB11-BB13)/BB13</f>
        <v>-0.15241865118449</v>
      </c>
      <c r="BC39" s="205" t="n">
        <f aca="false">(BC11-BC13)/BC13</f>
        <v>-0.419171878351135</v>
      </c>
      <c r="BD39" s="205" t="n">
        <f aca="false">(BD11-BD13)/BD13</f>
        <v>-0.16713401720052</v>
      </c>
      <c r="BE39" s="205" t="n">
        <f aca="false">(BE11-BE13)/BE13</f>
        <v>-0.156386020151134</v>
      </c>
      <c r="BH39" s="226"/>
      <c r="BI39" s="226"/>
    </row>
    <row r="40" customFormat="false" ht="12.75" hidden="false" customHeight="false" outlineLevel="0" collapsed="false">
      <c r="B40" s="161" t="s">
        <v>122</v>
      </c>
      <c r="C40" s="161" t="s">
        <v>150</v>
      </c>
      <c r="D40" s="194" t="n">
        <f aca="false">(D15-D17)/D17</f>
        <v>0.233918128654971</v>
      </c>
      <c r="E40" s="194" t="n">
        <f aca="false">(E15-E17)/E17</f>
        <v>0.0867052023121388</v>
      </c>
      <c r="F40" s="194" t="n">
        <f aca="false">(F15-F17)/F17</f>
        <v>-0.00760456273764259</v>
      </c>
      <c r="G40" s="194" t="n">
        <f aca="false">(G15-G17)/G17</f>
        <v>-0.271334792122538</v>
      </c>
      <c r="H40" s="194" t="n">
        <f aca="false">(H15-H17)/H17</f>
        <v>-0.155056179775281</v>
      </c>
      <c r="I40" s="194" t="n">
        <f aca="false">(I15-I17)/I17</f>
        <v>-0.191451456523235</v>
      </c>
      <c r="J40" s="205" t="n">
        <f aca="false">(J15-J17)/J17</f>
        <v>-0.257673732645353</v>
      </c>
      <c r="K40" s="205" t="n">
        <f aca="false">(K15-K17)/K17</f>
        <v>-0.0480094578351364</v>
      </c>
      <c r="L40" s="205" t="n">
        <f aca="false">(L15-L17)/L17</f>
        <v>-0.366689613100887</v>
      </c>
      <c r="M40" s="205" t="n">
        <f aca="false">(M15-M17)/M17</f>
        <v>-0.217054842369238</v>
      </c>
      <c r="N40" s="205" t="n">
        <f aca="false">(N15-N17)/N17</f>
        <v>-0.238351249097473</v>
      </c>
      <c r="O40" s="205" t="n">
        <f aca="false">(O15-O17)/O17</f>
        <v>-0.122376314291137</v>
      </c>
      <c r="P40" s="205" t="n">
        <f aca="false">(P15-P17)/P17</f>
        <v>-0.468912231030578</v>
      </c>
      <c r="Q40" s="205" t="n">
        <f aca="false">(Q15-Q17)/Q17</f>
        <v>-0.260310515637076</v>
      </c>
      <c r="R40" s="205" t="n">
        <f aca="false">(R15-R17)/R17</f>
        <v>-0.0136443112325556</v>
      </c>
      <c r="S40" s="205" t="n">
        <f aca="false">(S15-S17)/S17</f>
        <v>-0.332470517662832</v>
      </c>
      <c r="T40" s="205" t="n">
        <f aca="false">(T15-T17)/T17</f>
        <v>-0.226610296710612</v>
      </c>
      <c r="U40" s="205" t="n">
        <f aca="false">(U15-U17)/U17</f>
        <v>-0.306417245960392</v>
      </c>
      <c r="V40" s="205" t="n">
        <f aca="false">(V15-V17)/V17</f>
        <v>-0.365601461465671</v>
      </c>
      <c r="W40" s="205" t="n">
        <f aca="false">(W15-W17)/W17</f>
        <v>-0.411011802973978</v>
      </c>
      <c r="X40" s="205" t="n">
        <f aca="false">(X15-X17)/X17</f>
        <v>-0.417713674986723</v>
      </c>
      <c r="Y40" s="205" t="n">
        <f aca="false">(Y15-Y17)/Y17</f>
        <v>-0.0492118651501418</v>
      </c>
      <c r="Z40" s="205" t="n">
        <f aca="false">(Z15-Z17)/Z17</f>
        <v>-0.183168212932059</v>
      </c>
      <c r="AA40" s="205" t="n">
        <f aca="false">(AA15-AA17)/AA17</f>
        <v>-0.243223680297398</v>
      </c>
      <c r="AB40" s="205" t="n">
        <f aca="false">(AB15-AB17)/AB17</f>
        <v>-0.462540505951111</v>
      </c>
      <c r="AC40" s="205" t="n">
        <f aca="false">(AC15-AC17)/AC17</f>
        <v>-0.351035351303579</v>
      </c>
      <c r="AD40" s="205" t="n">
        <f aca="false">(AD15-AD17)/AD17</f>
        <v>-0.433374650797903</v>
      </c>
      <c r="AE40" s="205" t="n">
        <f aca="false">(AE15-AE17)/AE17</f>
        <v>-0.2590653849069</v>
      </c>
      <c r="AF40" s="205" t="n">
        <f aca="false">(AF15-AF17)/AF17</f>
        <v>-0.212216831743798</v>
      </c>
      <c r="AG40" s="205" t="n">
        <f aca="false">(AG15-AG17)/AG17</f>
        <v>-0.0061842113225816</v>
      </c>
      <c r="AH40" s="205" t="n">
        <f aca="false">(AH15-AH17)/AH17</f>
        <v>-0.195798838187362</v>
      </c>
      <c r="AI40" s="205" t="n">
        <f aca="false">(AI15-AI17)/AI17</f>
        <v>-0.0521986059479554</v>
      </c>
      <c r="AJ40" s="205" t="n">
        <f aca="false">(AJ15-AJ17)/AJ17</f>
        <v>-0.20587482740308</v>
      </c>
      <c r="AK40" s="205" t="e">
        <f aca="false">(AK15-AK17)/AK17</f>
        <v>#DIV/0!</v>
      </c>
      <c r="AL40" s="205" t="e">
        <f aca="false">(AL15-AL17)/AL17</f>
        <v>#DIV/0!</v>
      </c>
      <c r="AM40" s="205" t="e">
        <f aca="false">(AM15-AM17)/AM17</f>
        <v>#DIV/0!</v>
      </c>
      <c r="AN40" s="205" t="e">
        <f aca="false">(AN15-AN17)/AN17</f>
        <v>#DIV/0!</v>
      </c>
      <c r="AO40" s="205" t="e">
        <f aca="false">(AO15-AO17)/AO17</f>
        <v>#DIV/0!</v>
      </c>
      <c r="AP40" s="205" t="e">
        <f aca="false">(AP15-AP17)/AP17</f>
        <v>#DIV/0!</v>
      </c>
      <c r="AQ40" s="205" t="e">
        <f aca="false">(AQ15-AQ17)/AQ17</f>
        <v>#DIV/0!</v>
      </c>
      <c r="AR40" s="205" t="e">
        <f aca="false">(AR15-AR17)/AR17</f>
        <v>#DIV/0!</v>
      </c>
      <c r="AS40" s="205" t="e">
        <f aca="false">(AS15-AS17)/AS17</f>
        <v>#DIV/0!</v>
      </c>
      <c r="AT40" s="205" t="n">
        <f aca="false">(AT15-AT17)/AT17</f>
        <v>-0.241210962612829</v>
      </c>
      <c r="AU40" s="205" t="n">
        <f aca="false">(AU15-AU17)/AU17</f>
        <v>-0.274645085237936</v>
      </c>
      <c r="AV40" s="205" t="n">
        <f aca="false">(AV15-AV17)/AV17</f>
        <v>-0.153152609351646</v>
      </c>
      <c r="AW40" s="205" t="n">
        <f aca="false">(AW15-AW17)/AW17</f>
        <v>-0.229369767607022</v>
      </c>
      <c r="AX40" s="205" t="n">
        <f aca="false">(AX15-AX17)/AX17</f>
        <v>-0.197979081290792</v>
      </c>
      <c r="AY40" s="205" t="n">
        <f aca="false">(AY15-AY17)/AY17</f>
        <v>-0.235299205625346</v>
      </c>
      <c r="AZ40" s="205" t="n">
        <f aca="false">(AZ15-AZ17)/AZ17</f>
        <v>-0.28803818288485</v>
      </c>
      <c r="BA40" s="205" t="n">
        <f aca="false">(BA15-BA17)/BA17</f>
        <v>-0.397774504933996</v>
      </c>
      <c r="BB40" s="205" t="n">
        <f aca="false">(BB15-BB17)/BB17</f>
        <v>-0.152050728470859</v>
      </c>
      <c r="BC40" s="205" t="n">
        <f aca="false">(BC15-BC17)/BC17</f>
        <v>-0.419346586477152</v>
      </c>
      <c r="BD40" s="205" t="n">
        <f aca="false">(BD15-BD17)/BD17</f>
        <v>-0.167637997142287</v>
      </c>
      <c r="BE40" s="205" t="n">
        <f aca="false">(BE15-BE17)/BE17</f>
        <v>-0.153152609351646</v>
      </c>
      <c r="BH40" s="226"/>
      <c r="BI40" s="226"/>
    </row>
    <row r="41" customFormat="false" ht="12.75" hidden="false" customHeight="false" outlineLevel="0" collapsed="false">
      <c r="B41" s="161" t="s">
        <v>126</v>
      </c>
      <c r="C41" s="161" t="s">
        <v>149</v>
      </c>
      <c r="D41" s="194" t="n">
        <f aca="false">D19-D20</f>
        <v>0.231</v>
      </c>
      <c r="E41" s="194" t="n">
        <v>0.26</v>
      </c>
      <c r="F41" s="194" t="n">
        <v>0.16</v>
      </c>
      <c r="G41" s="194" t="n">
        <v>-0.01</v>
      </c>
      <c r="H41" s="194" t="n">
        <v>0</v>
      </c>
      <c r="I41" s="194" t="n">
        <v>-0.07</v>
      </c>
      <c r="J41" s="205" t="n">
        <f aca="false">J19-J20</f>
        <v>-0.0249999999999999</v>
      </c>
      <c r="K41" s="205" t="n">
        <f aca="false">K19-K20</f>
        <v>-0.0120689655172415</v>
      </c>
      <c r="L41" s="205" t="n">
        <f aca="false">L19-L20</f>
        <v>-0.0923519736842104</v>
      </c>
      <c r="M41" s="205" t="n">
        <f aca="false">M19-M20</f>
        <v>-0.173786549707602</v>
      </c>
      <c r="N41" s="205" t="n">
        <f aca="false">N19-N20</f>
        <v>-0.0619552914544426</v>
      </c>
      <c r="O41" s="205" t="n">
        <f aca="false">O19-O20</f>
        <v>-0.0328666849415205</v>
      </c>
      <c r="P41" s="205" t="n">
        <f aca="false">P19-P20</f>
        <v>-0.0075582125643453</v>
      </c>
      <c r="Q41" s="205" t="n">
        <f aca="false">Q19-Q20</f>
        <v>-0.00375356791774328</v>
      </c>
      <c r="R41" s="205" t="n">
        <f aca="false">R19-R20</f>
        <v>0.0221902412280702</v>
      </c>
      <c r="S41" s="205" t="n">
        <f aca="false">S19-S20</f>
        <v>0.0116625106112056</v>
      </c>
      <c r="T41" s="205" t="n">
        <f aca="false">T19-T20</f>
        <v>-0.00819627192982453</v>
      </c>
      <c r="U41" s="205" t="n">
        <f aca="false">U19-U20</f>
        <v>-0.0867023910582908</v>
      </c>
      <c r="V41" s="205" t="n">
        <f aca="false">V19-V20</f>
        <v>-0.108913058856819</v>
      </c>
      <c r="W41" s="205" t="n">
        <f aca="false">W19-W20</f>
        <v>-0.145799851190476</v>
      </c>
      <c r="X41" s="205" t="n">
        <f aca="false">X19-X20</f>
        <v>-0.0625995684776456</v>
      </c>
      <c r="Y41" s="205" t="n">
        <f aca="false">Y19-Y20</f>
        <v>-0.0467233187134501</v>
      </c>
      <c r="Z41" s="205" t="n">
        <f aca="false">Z19-Z20</f>
        <v>-0.048490202320317</v>
      </c>
      <c r="AA41" s="205" t="n">
        <f aca="false">AA19-AA20</f>
        <v>-0.0516922514619883</v>
      </c>
      <c r="AB41" s="205" t="n">
        <f aca="false">AB19-AB20</f>
        <v>-0.0461424731182795</v>
      </c>
      <c r="AC41" s="205" t="n">
        <f aca="false">AC19-AC20</f>
        <v>-0.0534534050179212</v>
      </c>
      <c r="AD41" s="205" t="n">
        <f aca="false">AD19-AD20</f>
        <v>-0.0653425925925925</v>
      </c>
      <c r="AE41" s="205" t="n">
        <f aca="false">AE19-AE20</f>
        <v>-0.0495851254480286</v>
      </c>
      <c r="AF41" s="205" t="n">
        <f aca="false">AF19-AF20</f>
        <v>-0.0392712962962963</v>
      </c>
      <c r="AG41" s="205" t="n">
        <f aca="false">AG19-AG20</f>
        <v>-0.0341836917562723</v>
      </c>
      <c r="AH41" s="205" t="n">
        <f aca="false">AH19-AH20</f>
        <v>-0.0207267025089605</v>
      </c>
      <c r="AI41" s="205" t="n">
        <f aca="false">AI19-AI20</f>
        <v>-0.0147748015873016</v>
      </c>
      <c r="AJ41" s="205" t="n">
        <f aca="false">AJ19-AJ20</f>
        <v>-0.0375793467741935</v>
      </c>
      <c r="AK41" s="205" t="n">
        <f aca="false">AK19-AK20</f>
        <v>0</v>
      </c>
      <c r="AL41" s="205" t="n">
        <f aca="false">AL19-AL20</f>
        <v>0</v>
      </c>
      <c r="AM41" s="205" t="n">
        <f aca="false">AM19-AM20</f>
        <v>0</v>
      </c>
      <c r="AN41" s="205" t="n">
        <f aca="false">AN19-AN20</f>
        <v>0</v>
      </c>
      <c r="AO41" s="205" t="n">
        <f aca="false">AO19-AO20</f>
        <v>0</v>
      </c>
      <c r="AP41" s="205" t="n">
        <f aca="false">AP19-AP20</f>
        <v>0</v>
      </c>
      <c r="AQ41" s="205" t="n">
        <f aca="false">AQ19-AQ20</f>
        <v>0</v>
      </c>
      <c r="AR41" s="205" t="n">
        <f aca="false">AR19-AR20</f>
        <v>0</v>
      </c>
      <c r="AS41" s="205" t="n">
        <f aca="false">AS19-AS20</f>
        <v>0</v>
      </c>
      <c r="AT41" s="205" t="n">
        <f aca="false">AT19-AT20</f>
        <v>-0.0398544982586171</v>
      </c>
      <c r="AU41" s="205" t="n">
        <f aca="false">AU19-AU20</f>
        <v>-0.062683069604174</v>
      </c>
      <c r="AV41" s="205" t="n">
        <f aca="false">AV19-AV20</f>
        <v>-0.0243602836234853</v>
      </c>
      <c r="AW41" s="205" t="n">
        <f aca="false">AW19-AW20</f>
        <v>-0.0431403130671504</v>
      </c>
      <c r="AX41" s="205" t="n">
        <f aca="false">AX19-AX20</f>
        <v>-0.089536175367855</v>
      </c>
      <c r="AY41" s="205" t="n">
        <f aca="false">AY19-AY20</f>
        <v>0.00362615358199392</v>
      </c>
      <c r="AZ41" s="205" t="n">
        <f aca="false">AZ19-AZ20</f>
        <v>-0.0277453841256365</v>
      </c>
      <c r="BA41" s="205" t="n">
        <f aca="false">BA19-BA20</f>
        <v>-0.105770826174981</v>
      </c>
      <c r="BB41" s="205" t="n">
        <f aca="false">BB19-BB20</f>
        <v>-0.0489685908319186</v>
      </c>
      <c r="BC41" s="205" t="n">
        <f aca="false">BC19-BC20</f>
        <v>-0.054979490242931</v>
      </c>
      <c r="BD41" s="205" t="n">
        <f aca="false">BD19-BD20</f>
        <v>-0.0410133711668659</v>
      </c>
      <c r="BE41" s="205" t="n">
        <f aca="false">BE19-BE20</f>
        <v>-0.0243602836234853</v>
      </c>
      <c r="BH41" s="226"/>
      <c r="BI41" s="226"/>
    </row>
    <row r="42" customFormat="false" ht="12.75" hidden="false" customHeight="false" outlineLevel="0" collapsed="false">
      <c r="B42" s="161" t="s">
        <v>130</v>
      </c>
      <c r="C42" s="161" t="s">
        <v>149</v>
      </c>
      <c r="D42" s="194" t="n">
        <f aca="false">D21-D22</f>
        <v>0.289</v>
      </c>
      <c r="E42" s="194" t="n">
        <v>0.01</v>
      </c>
      <c r="F42" s="194" t="n">
        <v>0.01</v>
      </c>
      <c r="G42" s="194" t="n">
        <v>0.01</v>
      </c>
      <c r="H42" s="194" t="n">
        <v>0.01</v>
      </c>
      <c r="I42" s="194" t="n">
        <v>0</v>
      </c>
      <c r="J42" s="205" t="n">
        <f aca="false">J21-J22</f>
        <v>-0.0139999999999999</v>
      </c>
      <c r="K42" s="205" t="n">
        <f aca="false">K21-K22</f>
        <v>-0.00389342436813422</v>
      </c>
      <c r="L42" s="205" t="n">
        <f aca="false">L21-L22</f>
        <v>-0.020119431264411</v>
      </c>
      <c r="M42" s="205" t="n">
        <f aca="false">M21-M22</f>
        <v>-0.0991833159072576</v>
      </c>
      <c r="N42" s="205" t="n">
        <f aca="false">N21-N22</f>
        <v>-0.0384571051992807</v>
      </c>
      <c r="O42" s="205" t="n">
        <f aca="false">O21-O22</f>
        <v>-0.0185742292881528</v>
      </c>
      <c r="P42" s="205" t="n">
        <f aca="false">P21-P22</f>
        <v>0.00676762597928338</v>
      </c>
      <c r="Q42" s="205" t="n">
        <f aca="false">Q21-Q22</f>
        <v>0.0116062463519525</v>
      </c>
      <c r="R42" s="205" t="n">
        <f aca="false">R21-R22</f>
        <v>0.0306876937911756</v>
      </c>
      <c r="S42" s="205" t="n">
        <f aca="false">S21-S22</f>
        <v>0.0225294856536563</v>
      </c>
      <c r="T42" s="205" t="n">
        <f aca="false">T21-T22</f>
        <v>-0.00297949397254282</v>
      </c>
      <c r="U42" s="205" t="n">
        <f aca="false">U21-U22</f>
        <v>-0.0643659336738837</v>
      </c>
      <c r="V42" s="205" t="n">
        <f aca="false">V21-V22</f>
        <v>-0.0873094567398616</v>
      </c>
      <c r="W42" s="205" t="n">
        <f aca="false">W21-W22</f>
        <v>-0.139915219591176</v>
      </c>
      <c r="X42" s="205" t="n">
        <f aca="false">X21-X22</f>
        <v>-0.0565929637495037</v>
      </c>
      <c r="Y42" s="205" t="n">
        <f aca="false">Y21-Y22</f>
        <v>-0.0326327202290917</v>
      </c>
      <c r="Z42" s="205" t="n">
        <f aca="false">Z21-Z22</f>
        <v>-0.0417602292384489</v>
      </c>
      <c r="AA42" s="205" t="n">
        <f aca="false">AA21-AA22</f>
        <v>-0.0403026466403547</v>
      </c>
      <c r="AB42" s="205" t="n">
        <f aca="false">AB21-AB22</f>
        <v>-0.0417656210767254</v>
      </c>
      <c r="AC42" s="205" t="n">
        <f aca="false">AC21-AC22</f>
        <v>-0.0483352902063694</v>
      </c>
      <c r="AD42" s="205" t="n">
        <f aca="false">AD21-AD22</f>
        <v>-0.0511060549746792</v>
      </c>
      <c r="AE42" s="205" t="n">
        <f aca="false">AE21-AE22</f>
        <v>-0.044310030311722</v>
      </c>
      <c r="AF42" s="205" t="n">
        <f aca="false">AF21-AF22</f>
        <v>-0.0347614382394804</v>
      </c>
      <c r="AG42" s="205" t="n">
        <f aca="false">AG21-AG22</f>
        <v>-0.0249946459594596</v>
      </c>
      <c r="AH42" s="205" t="n">
        <f aca="false">AH21-AH22</f>
        <v>-0.0190027968198891</v>
      </c>
      <c r="AI42" s="205" t="n">
        <f aca="false">AI21-AI22</f>
        <v>-0.0112536258317867</v>
      </c>
      <c r="AJ42" s="205" t="n">
        <f aca="false">AJ21-AJ22</f>
        <v>-0.0274017212620915</v>
      </c>
      <c r="AK42" s="205" t="n">
        <f aca="false">AK21-AK22</f>
        <v>0</v>
      </c>
      <c r="AL42" s="205" t="n">
        <f aca="false">AL21-AL22</f>
        <v>0</v>
      </c>
      <c r="AM42" s="205" t="n">
        <f aca="false">AM21-AM22</f>
        <v>0</v>
      </c>
      <c r="AN42" s="205" t="n">
        <f aca="false">AN21-AN22</f>
        <v>0</v>
      </c>
      <c r="AO42" s="205" t="n">
        <f aca="false">AO21-AO22</f>
        <v>0</v>
      </c>
      <c r="AP42" s="205" t="n">
        <f aca="false">AP21-AP22</f>
        <v>0</v>
      </c>
      <c r="AQ42" s="205" t="n">
        <f aca="false">AQ21-AQ22</f>
        <v>0</v>
      </c>
      <c r="AR42" s="205" t="n">
        <f aca="false">AR21-AR22</f>
        <v>0</v>
      </c>
      <c r="AS42" s="205" t="n">
        <f aca="false">AS21-AS22</f>
        <v>0</v>
      </c>
      <c r="AT42" s="205" t="n">
        <f aca="false">AT21-AT22</f>
        <v>0.000997203180110873</v>
      </c>
      <c r="AU42" s="205" t="n">
        <f aca="false">AU21-AU22</f>
        <v>-0.0536488597464062</v>
      </c>
      <c r="AV42" s="205" t="n">
        <f aca="false">AV21-AV22</f>
        <v>-0.0192193813045892</v>
      </c>
      <c r="AW42" s="205" t="n">
        <f aca="false">AW21-AW22</f>
        <v>-0.012670951877515</v>
      </c>
      <c r="AX42" s="205" t="n">
        <f aca="false">AX21-AX22</f>
        <v>-0.0520715501315636</v>
      </c>
      <c r="AY42" s="205" t="n">
        <f aca="false">AY21-AY22</f>
        <v>0.0163538553741373</v>
      </c>
      <c r="AZ42" s="205" t="n">
        <f aca="false">AZ21-AZ22</f>
        <v>-0.0149386473309232</v>
      </c>
      <c r="BA42" s="205" t="n">
        <f aca="false">BA21-BA22</f>
        <v>-0.0946058800268472</v>
      </c>
      <c r="BB42" s="205" t="n">
        <f aca="false">BB21-BB22</f>
        <v>-0.0382318653692986</v>
      </c>
      <c r="BC42" s="205" t="n">
        <f aca="false">BC21-BC22</f>
        <v>-0.0470689887525915</v>
      </c>
      <c r="BD42" s="205" t="n">
        <f aca="false">BD21-BD22</f>
        <v>-0.0346887048368875</v>
      </c>
      <c r="BE42" s="205" t="n">
        <f aca="false">BE21-BE22</f>
        <v>-0.0192193813045892</v>
      </c>
      <c r="BH42" s="226"/>
      <c r="BI42" s="226"/>
    </row>
    <row r="43" customFormat="false" ht="12.75" hidden="false" customHeight="false" outlineLevel="0" collapsed="false">
      <c r="B43" s="161" t="s">
        <v>131</v>
      </c>
      <c r="C43" s="161" t="s">
        <v>149</v>
      </c>
      <c r="D43" s="194" t="n">
        <f aca="false">D30-D31</f>
        <v>0.277</v>
      </c>
      <c r="E43" s="194" t="n">
        <v>0.25</v>
      </c>
      <c r="F43" s="194" t="n">
        <v>0.13</v>
      </c>
      <c r="G43" s="194" t="n">
        <v>-0.01</v>
      </c>
      <c r="H43" s="194" t="n">
        <v>-0.01</v>
      </c>
      <c r="I43" s="194" t="n">
        <v>-0.09</v>
      </c>
      <c r="J43" s="205" t="n">
        <f aca="false">J30-J31</f>
        <v>-0.0111249646293151</v>
      </c>
      <c r="K43" s="205" t="n">
        <f aca="false">K30-K31</f>
        <v>-0.00236375781407538</v>
      </c>
      <c r="L43" s="205" t="n">
        <f aca="false">L30-L31</f>
        <v>-0.0223180613121241</v>
      </c>
      <c r="M43" s="205" t="n">
        <f aca="false">M30-M31</f>
        <v>-0.107071906764902</v>
      </c>
      <c r="N43" s="205" t="n">
        <f aca="false">N30-N31</f>
        <v>-0.0300011381398939</v>
      </c>
      <c r="O43" s="205" t="n">
        <f aca="false">O30-O31</f>
        <v>-0.0181372998750563</v>
      </c>
      <c r="P43" s="205" t="n">
        <f aca="false">P30-P31</f>
        <v>0.0114870261678511</v>
      </c>
      <c r="Q43" s="205" t="n">
        <f aca="false">Q30-Q31</f>
        <v>0.0109229579248044</v>
      </c>
      <c r="R43" s="205" t="n">
        <f aca="false">R30-R31</f>
        <v>0.00318475872270452</v>
      </c>
      <c r="S43" s="205" t="n">
        <f aca="false">S30-S31</f>
        <v>0.0235074291840005</v>
      </c>
      <c r="T43" s="205" t="n">
        <f aca="false">T30-T31</f>
        <v>0.00329566537200632</v>
      </c>
      <c r="U43" s="205" t="n">
        <f aca="false">U30-U31</f>
        <v>-0.0563018989190577</v>
      </c>
      <c r="V43" s="205" t="n">
        <f aca="false">V30-V31</f>
        <v>-0.0628494350455426</v>
      </c>
      <c r="W43" s="205" t="n">
        <f aca="false">W30-W31</f>
        <v>-0.111298946960034</v>
      </c>
      <c r="X43" s="205" t="n">
        <f aca="false">X30-X31</f>
        <v>-0.037224959126983</v>
      </c>
      <c r="Y43" s="205" t="n">
        <f aca="false">Y30-Y31</f>
        <v>-0.0235104464639302</v>
      </c>
      <c r="Z43" s="205" t="n">
        <f aca="false">Z30-Z31</f>
        <v>-0.0178328151760692</v>
      </c>
      <c r="AA43" s="205" t="n">
        <f aca="false">AA30-AA31</f>
        <v>-0.0185268117331648</v>
      </c>
      <c r="AB43" s="205" t="n">
        <f aca="false">AB30-AB31</f>
        <v>-0.0147847438106826</v>
      </c>
      <c r="AC43" s="205" t="n">
        <f aca="false">AC30-AC31</f>
        <v>-0.0191055839804243</v>
      </c>
      <c r="AD43" s="205" t="n">
        <f aca="false">AD30-AD31</f>
        <v>-0.0176540657646749</v>
      </c>
      <c r="AE43" s="205" t="n">
        <f aca="false">AE30-AE31</f>
        <v>-0.000261300388255781</v>
      </c>
      <c r="AF43" s="205" t="n">
        <f aca="false">AF30-AF31</f>
        <v>0.0273112449480794</v>
      </c>
      <c r="AG43" s="205" t="n">
        <f aca="false">AG30-AG31</f>
        <v>0.0194407425294953</v>
      </c>
      <c r="AH43" s="205" t="n">
        <f aca="false">AH30-AH31</f>
        <v>0.0164525416007354</v>
      </c>
      <c r="AI43" s="205" t="n">
        <f aca="false">AI30-AI31</f>
        <v>0.0122697333030496</v>
      </c>
      <c r="AJ43" s="205" t="n">
        <f aca="false">AJ30-AJ31</f>
        <v>-0.0153036464686191</v>
      </c>
      <c r="AK43" s="205" t="n">
        <f aca="false">AK30-AK31</f>
        <v>0</v>
      </c>
      <c r="AL43" s="205" t="n">
        <f aca="false">AL30-AL31</f>
        <v>0</v>
      </c>
      <c r="AM43" s="205" t="n">
        <f aca="false">AM30-AM31</f>
        <v>0</v>
      </c>
      <c r="AN43" s="205" t="n">
        <f aca="false">AN30-AN31</f>
        <v>0</v>
      </c>
      <c r="AO43" s="205" t="n">
        <f aca="false">AO30-AO31</f>
        <v>0</v>
      </c>
      <c r="AP43" s="205" t="n">
        <f aca="false">AP30-AP31</f>
        <v>0</v>
      </c>
      <c r="AQ43" s="205" t="n">
        <f aca="false">AQ30-AQ31</f>
        <v>0</v>
      </c>
      <c r="AR43" s="205" t="n">
        <f aca="false">AR30-AR31</f>
        <v>0</v>
      </c>
      <c r="AS43" s="205" t="n">
        <f aca="false">AS30-AS31</f>
        <v>0</v>
      </c>
      <c r="AT43" s="205" t="n">
        <f aca="false">AT30-AT31</f>
        <v>-0.0162434325069215</v>
      </c>
      <c r="AU43" s="205" t="n">
        <f aca="false">AU30-AU31</f>
        <v>-0.0230247600810155</v>
      </c>
      <c r="AV43" s="205" t="n">
        <f aca="false">AV30-AV31</f>
        <v>0.00426620657342569</v>
      </c>
      <c r="AW43" s="205" t="n">
        <f aca="false">AW30-AW31</f>
        <v>-0.0119355945851714</v>
      </c>
      <c r="AX43" s="205" t="n">
        <f aca="false">AX30-AX31</f>
        <v>-0.051736781593284</v>
      </c>
      <c r="AY43" s="205" t="n">
        <f aca="false">AY30-AY31</f>
        <v>0.00853158093845341</v>
      </c>
      <c r="AZ43" s="205" t="n">
        <f aca="false">AZ30-AZ31</f>
        <v>-0.00983293478768355</v>
      </c>
      <c r="BA43" s="205" t="n">
        <f aca="false">BA30-BA31</f>
        <v>-0.0704577803775198</v>
      </c>
      <c r="BB43" s="205" t="n">
        <f aca="false">BB30-BB31</f>
        <v>-0.019956691124388</v>
      </c>
      <c r="BC43" s="205" t="n">
        <f aca="false">BC30-BC31</f>
        <v>-0.0171814645185938</v>
      </c>
      <c r="BD43" s="205" t="n">
        <f aca="false">BD30-BD31</f>
        <v>0.0154968956964398</v>
      </c>
      <c r="BE43" s="205" t="n">
        <f aca="false">BE30-BE31</f>
        <v>0.00426620657342569</v>
      </c>
      <c r="BH43" s="226"/>
      <c r="BI43" s="226"/>
    </row>
    <row r="44" customFormat="false" ht="12.75" hidden="true" customHeight="false" outlineLevel="0" collapsed="false">
      <c r="B44" s="161" t="s">
        <v>142</v>
      </c>
      <c r="C44" s="161" t="s">
        <v>149</v>
      </c>
      <c r="D44" s="194" t="n">
        <f aca="false">D32-D33</f>
        <v>0.002</v>
      </c>
      <c r="E44" s="194" t="n">
        <f aca="false">E32-E33</f>
        <v>0.005</v>
      </c>
      <c r="F44" s="194" t="n">
        <f aca="false">F32-F33</f>
        <v>0.005</v>
      </c>
      <c r="G44" s="194" t="n">
        <f aca="false">G32-G33</f>
        <v>0.005</v>
      </c>
      <c r="H44" s="194" t="n">
        <f aca="false">H32-H33</f>
        <v>0.005</v>
      </c>
      <c r="I44" s="194" t="n">
        <f aca="false">I32-I33</f>
        <v>0.003</v>
      </c>
      <c r="J44" s="205" t="n">
        <f aca="false">J32-J33</f>
        <v>0.005</v>
      </c>
      <c r="K44" s="205" t="n">
        <f aca="false">K32-K33</f>
        <v>0.005</v>
      </c>
      <c r="L44" s="205" t="n">
        <f aca="false">L32-L33</f>
        <v>-0.048</v>
      </c>
      <c r="M44" s="205" t="n">
        <f aca="false">M32-M33</f>
        <v>-0.00900000000000001</v>
      </c>
      <c r="N44" s="205" t="n">
        <f aca="false">N32-N33</f>
        <v>0.005</v>
      </c>
      <c r="O44" s="205" t="n">
        <f aca="false">O32-O33</f>
        <v>0.005</v>
      </c>
      <c r="P44" s="205" t="n">
        <f aca="false">P32-P33</f>
        <v>0.005</v>
      </c>
      <c r="Q44" s="205" t="n">
        <f aca="false">Q32-Q33</f>
        <v>0.005</v>
      </c>
      <c r="R44" s="205" t="n">
        <f aca="false">R32-R33</f>
        <v>0.005</v>
      </c>
      <c r="S44" s="194" t="n">
        <f aca="false">S32-S33</f>
        <v>-0.00203726301641194</v>
      </c>
      <c r="T44" s="194" t="n">
        <f aca="false">T32-T33</f>
        <v>0.00461759868421052</v>
      </c>
      <c r="U44" s="194" t="n">
        <f aca="false">U32-U33</f>
        <v>0.005</v>
      </c>
      <c r="V44" s="194" t="n">
        <f aca="false">V32-V33</f>
        <v>-0.00440860215053762</v>
      </c>
      <c r="W44" s="194" t="n">
        <f aca="false">W32-W33</f>
        <v>0.00490029761904764</v>
      </c>
      <c r="X44" s="194"/>
      <c r="Y44" s="194"/>
      <c r="Z44" s="194"/>
      <c r="AA44" s="194"/>
      <c r="AB44" s="194"/>
      <c r="AC44" s="194"/>
      <c r="AD44" s="194"/>
      <c r="AE44" s="194"/>
      <c r="AF44" s="194"/>
      <c r="AG44" s="194"/>
      <c r="AH44" s="194"/>
      <c r="AI44" s="194"/>
      <c r="AJ44" s="194"/>
      <c r="AK44" s="194"/>
      <c r="AL44" s="194"/>
      <c r="AM44" s="194"/>
      <c r="AN44" s="194"/>
      <c r="AO44" s="194"/>
      <c r="AP44" s="194"/>
      <c r="AQ44" s="194"/>
      <c r="AR44" s="194"/>
      <c r="AS44" s="194"/>
      <c r="AT44" s="205" t="n">
        <f aca="false">AT32-AT33</f>
        <v>-0.00120163869435008</v>
      </c>
      <c r="AU44" s="205"/>
      <c r="AV44" s="205"/>
      <c r="AW44" s="205" t="n">
        <f aca="false">AW32-AW33</f>
        <v>-0.0126666666666666</v>
      </c>
      <c r="AX44" s="205" t="n">
        <f aca="false">AX32-AX33</f>
        <v>0.000333333333333297</v>
      </c>
      <c r="AY44" s="205" t="n">
        <f aca="false">AY32-AY33</f>
        <v>0.005</v>
      </c>
      <c r="AZ44" s="205" t="n">
        <f aca="false">AZ32-AZ33</f>
        <v>0.00252677855593286</v>
      </c>
      <c r="BA44" s="205" t="n">
        <f aca="false">BA32-BA33</f>
        <v>0.00156921509643282</v>
      </c>
      <c r="BE44" s="174" t="e">
        <f aca="false">AVERAGE(AH44:AJ44)</f>
        <v>#DIV/0!</v>
      </c>
      <c r="BH44" s="226"/>
      <c r="BI44" s="226"/>
    </row>
    <row r="45" customFormat="false" ht="15" hidden="false" customHeight="false" outlineLevel="0" collapsed="false">
      <c r="B45" s="247"/>
      <c r="C45" s="225"/>
      <c r="D45" s="229"/>
      <c r="E45" s="229"/>
      <c r="F45" s="229"/>
      <c r="G45" s="229"/>
      <c r="H45" s="229"/>
      <c r="I45" s="229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88"/>
      <c r="Y45" s="188"/>
      <c r="Z45" s="188"/>
      <c r="AA45" s="188"/>
      <c r="AB45" s="188"/>
      <c r="AC45" s="188"/>
      <c r="AD45" s="188"/>
      <c r="AE45" s="188"/>
      <c r="AF45" s="188"/>
      <c r="AG45" s="188"/>
      <c r="AH45" s="188"/>
      <c r="AI45" s="188"/>
      <c r="AJ45" s="188"/>
      <c r="AK45" s="188"/>
      <c r="AL45" s="188"/>
      <c r="AM45" s="188"/>
      <c r="AN45" s="188"/>
      <c r="AO45" s="188"/>
      <c r="AP45" s="188"/>
      <c r="AQ45" s="188"/>
      <c r="AR45" s="188"/>
      <c r="AS45" s="188"/>
      <c r="AT45" s="242"/>
      <c r="AU45" s="242"/>
      <c r="AV45" s="242"/>
      <c r="BH45" s="226"/>
      <c r="BI45" s="226"/>
    </row>
    <row r="46" customFormat="false" ht="15.75" hidden="false" customHeight="false" outlineLevel="0" collapsed="false">
      <c r="B46" s="243" t="s">
        <v>151</v>
      </c>
      <c r="C46" s="225"/>
      <c r="D46" s="244" t="s">
        <v>82</v>
      </c>
      <c r="E46" s="244" t="s">
        <v>23</v>
      </c>
      <c r="F46" s="244" t="s">
        <v>179</v>
      </c>
      <c r="G46" s="244" t="s">
        <v>180</v>
      </c>
      <c r="H46" s="244" t="s">
        <v>181</v>
      </c>
      <c r="I46" s="244" t="s">
        <v>182</v>
      </c>
      <c r="J46" s="202" t="s">
        <v>16</v>
      </c>
      <c r="K46" s="202" t="s">
        <v>17</v>
      </c>
      <c r="L46" s="202" t="s">
        <v>18</v>
      </c>
      <c r="M46" s="202" t="s">
        <v>19</v>
      </c>
      <c r="N46" s="202" t="s">
        <v>20</v>
      </c>
      <c r="O46" s="202" t="s">
        <v>21</v>
      </c>
      <c r="P46" s="202" t="s">
        <v>22</v>
      </c>
      <c r="Q46" s="202" t="s">
        <v>23</v>
      </c>
      <c r="R46" s="202" t="s">
        <v>24</v>
      </c>
      <c r="S46" s="202" t="s">
        <v>25</v>
      </c>
      <c r="T46" s="202" t="s">
        <v>26</v>
      </c>
      <c r="U46" s="202" t="s">
        <v>15</v>
      </c>
      <c r="V46" s="202" t="s">
        <v>16</v>
      </c>
      <c r="W46" s="202" t="s">
        <v>17</v>
      </c>
      <c r="X46" s="202" t="s">
        <v>18</v>
      </c>
      <c r="Y46" s="248" t="s">
        <v>19</v>
      </c>
      <c r="Z46" s="248" t="s">
        <v>20</v>
      </c>
      <c r="AA46" s="248" t="s">
        <v>21</v>
      </c>
      <c r="AB46" s="248" t="s">
        <v>22</v>
      </c>
      <c r="AC46" s="248" t="s">
        <v>23</v>
      </c>
      <c r="AD46" s="248" t="s">
        <v>24</v>
      </c>
      <c r="AE46" s="248" t="s">
        <v>25</v>
      </c>
      <c r="AF46" s="248" t="s">
        <v>26</v>
      </c>
      <c r="AG46" s="248" t="s">
        <v>15</v>
      </c>
      <c r="AH46" s="248" t="s">
        <v>16</v>
      </c>
      <c r="AI46" s="248" t="s">
        <v>17</v>
      </c>
      <c r="AJ46" s="248"/>
      <c r="AK46" s="248"/>
      <c r="AL46" s="248"/>
      <c r="AM46" s="248"/>
      <c r="AN46" s="248"/>
      <c r="AO46" s="248"/>
      <c r="AP46" s="248"/>
      <c r="AQ46" s="248"/>
      <c r="AR46" s="248"/>
      <c r="AS46" s="248"/>
      <c r="AT46" s="202" t="s">
        <v>61</v>
      </c>
      <c r="AU46" s="202" t="s">
        <v>61</v>
      </c>
      <c r="AV46" s="202"/>
      <c r="AW46" s="69" t="s">
        <v>111</v>
      </c>
      <c r="AX46" s="69" t="s">
        <v>112</v>
      </c>
      <c r="AY46" s="69" t="s">
        <v>113</v>
      </c>
      <c r="AZ46" s="69" t="s">
        <v>114</v>
      </c>
      <c r="BA46" s="69" t="s">
        <v>111</v>
      </c>
      <c r="BB46" s="69" t="s">
        <v>112</v>
      </c>
      <c r="BC46" s="69" t="s">
        <v>170</v>
      </c>
      <c r="BD46" s="69" t="s">
        <v>114</v>
      </c>
      <c r="BE46" s="69" t="s">
        <v>111</v>
      </c>
      <c r="BH46" s="226"/>
      <c r="BI46" s="226"/>
    </row>
    <row r="47" customFormat="false" ht="12.75" hidden="false" customHeight="false" outlineLevel="0" collapsed="false">
      <c r="B47" s="161" t="s">
        <v>152</v>
      </c>
      <c r="C47" s="161" t="s">
        <v>153</v>
      </c>
      <c r="D47" s="194" t="n">
        <f aca="false">1-D19</f>
        <v>0.169</v>
      </c>
      <c r="E47" s="194" t="n">
        <f aca="false">1-E19</f>
        <v>0.05</v>
      </c>
      <c r="F47" s="194" t="n">
        <f aca="false">1-F19</f>
        <v>0.07</v>
      </c>
      <c r="G47" s="194" t="n">
        <f aca="false">1-G19</f>
        <v>0.064</v>
      </c>
      <c r="H47" s="194" t="n">
        <f aca="false">1-H19</f>
        <v>0.0620000000000001</v>
      </c>
      <c r="I47" s="194" t="n">
        <f aca="false">1-I19</f>
        <v>0.138</v>
      </c>
      <c r="J47" s="205" t="n">
        <f aca="false">1-J19</f>
        <v>0.075</v>
      </c>
      <c r="K47" s="205" t="n">
        <f aca="false">1-K19</f>
        <v>0.0620689655172415</v>
      </c>
      <c r="L47" s="205" t="n">
        <f aca="false">1-L19</f>
        <v>0.142351973684211</v>
      </c>
      <c r="M47" s="205" t="n">
        <f aca="false">1-M19</f>
        <v>0.223786549707602</v>
      </c>
      <c r="N47" s="205" t="n">
        <f aca="false">1-N19</f>
        <v>0.111955291454443</v>
      </c>
      <c r="O47" s="205" t="n">
        <f aca="false">1-O19</f>
        <v>0.0828666849415205</v>
      </c>
      <c r="P47" s="205" t="n">
        <f aca="false">1-P19</f>
        <v>0.0575582125643453</v>
      </c>
      <c r="Q47" s="205" t="n">
        <f aca="false">1-Q19</f>
        <v>0.0537535679177433</v>
      </c>
      <c r="R47" s="205" t="n">
        <f aca="false">1-R19</f>
        <v>0.0278097587719298</v>
      </c>
      <c r="S47" s="205" t="n">
        <f aca="false">1-S19</f>
        <v>0.0383374893887944</v>
      </c>
      <c r="T47" s="205" t="n">
        <f aca="false">1-T19</f>
        <v>0.0581962719298246</v>
      </c>
      <c r="U47" s="205" t="n">
        <f aca="false">1-U19</f>
        <v>0.136702391058291</v>
      </c>
      <c r="V47" s="205" t="n">
        <f aca="false">1-V19</f>
        <v>0.138913058856819</v>
      </c>
      <c r="W47" s="205" t="n">
        <f aca="false">1-W19</f>
        <v>0.175799851190476</v>
      </c>
      <c r="X47" s="205" t="n">
        <f aca="false">1-X19</f>
        <v>0.0925995684776456</v>
      </c>
      <c r="Y47" s="205" t="n">
        <f aca="false">1-Y19</f>
        <v>0.0767233187134502</v>
      </c>
      <c r="Z47" s="205" t="n">
        <f aca="false">1-Z19</f>
        <v>0.078490202320317</v>
      </c>
      <c r="AA47" s="205" t="n">
        <f aca="false">1-AA19</f>
        <v>0.0816922514619883</v>
      </c>
      <c r="AB47" s="205" t="n">
        <f aca="false">1-AB19</f>
        <v>0.0761424731182795</v>
      </c>
      <c r="AC47" s="205" t="n">
        <f aca="false">1-AC19</f>
        <v>0.0834534050179212</v>
      </c>
      <c r="AD47" s="205" t="n">
        <f aca="false">1-AD19</f>
        <v>0.0953425925925925</v>
      </c>
      <c r="AE47" s="205" t="n">
        <f aca="false">1-AE19</f>
        <v>0.0795851254480287</v>
      </c>
      <c r="AF47" s="205" t="n">
        <f aca="false">1-AF19</f>
        <v>0.0692712962962964</v>
      </c>
      <c r="AG47" s="205" t="n">
        <f aca="false">1-AG19</f>
        <v>0.0641836917562724</v>
      </c>
      <c r="AH47" s="205" t="n">
        <f aca="false">1-AH19</f>
        <v>0.0507267025089605</v>
      </c>
      <c r="AI47" s="205" t="n">
        <f aca="false">1-AI19</f>
        <v>0.0447748015873016</v>
      </c>
      <c r="AJ47" s="205" t="n">
        <f aca="false">1-AJ19</f>
        <v>0.0675793467741935</v>
      </c>
      <c r="AK47" s="205" t="n">
        <f aca="false">1-AK19</f>
        <v>1</v>
      </c>
      <c r="AL47" s="205" t="n">
        <f aca="false">1-AL19</f>
        <v>1</v>
      </c>
      <c r="AM47" s="205" t="n">
        <f aca="false">1-AM19</f>
        <v>1</v>
      </c>
      <c r="AN47" s="205" t="n">
        <f aca="false">1-AN19</f>
        <v>1</v>
      </c>
      <c r="AO47" s="205" t="n">
        <f aca="false">1-AO19</f>
        <v>1</v>
      </c>
      <c r="AP47" s="205" t="n">
        <f aca="false">1-AP19</f>
        <v>1</v>
      </c>
      <c r="AQ47" s="205" t="n">
        <f aca="false">1-AQ19</f>
        <v>1</v>
      </c>
      <c r="AR47" s="205" t="n">
        <f aca="false">1-AR19</f>
        <v>1</v>
      </c>
      <c r="AS47" s="205" t="n">
        <f aca="false">1-AS19</f>
        <v>1</v>
      </c>
      <c r="AT47" s="205" t="n">
        <f aca="false">1-AT19</f>
        <v>0.0898544982586171</v>
      </c>
      <c r="AU47" s="205" t="n">
        <f aca="false">1-AU19</f>
        <v>0.0926830696041739</v>
      </c>
      <c r="AV47" s="205" t="n">
        <f aca="false">1-AV19</f>
        <v>0.0543602836234852</v>
      </c>
      <c r="AW47" s="205" t="n">
        <f aca="false">1-AW19</f>
        <v>0.0931403130671505</v>
      </c>
      <c r="AX47" s="205" t="n">
        <f aca="false">1-AX19</f>
        <v>0.139536175367855</v>
      </c>
      <c r="AY47" s="205" t="n">
        <f aca="false">1-AY19</f>
        <v>0.0463738464180062</v>
      </c>
      <c r="AZ47" s="205" t="n">
        <f aca="false">1-AZ19</f>
        <v>0.0777453841256367</v>
      </c>
      <c r="BA47" s="205" t="n">
        <f aca="false">1-BA19</f>
        <v>0.13577082617498</v>
      </c>
      <c r="BB47" s="205" t="n">
        <f aca="false">1-BB19</f>
        <v>0.0789685908319185</v>
      </c>
      <c r="BC47" s="205" t="n">
        <f aca="false">1-BC19</f>
        <v>0.0849794902429309</v>
      </c>
      <c r="BD47" s="205" t="n">
        <f aca="false">1-BD19</f>
        <v>0.0710133711668658</v>
      </c>
      <c r="BE47" s="205" t="n">
        <f aca="false">1-BE19</f>
        <v>0.0543602836234852</v>
      </c>
      <c r="BH47" s="226"/>
      <c r="BI47" s="226"/>
    </row>
    <row r="48" customFormat="false" ht="12.75" hidden="false" customHeight="false" outlineLevel="0" collapsed="false">
      <c r="B48" s="249"/>
      <c r="C48" s="250"/>
      <c r="D48" s="251"/>
      <c r="E48" s="251"/>
      <c r="F48" s="251"/>
      <c r="G48" s="251"/>
      <c r="H48" s="251"/>
      <c r="I48" s="251"/>
      <c r="J48" s="246"/>
      <c r="K48" s="252"/>
      <c r="L48" s="246"/>
      <c r="M48" s="246"/>
      <c r="N48" s="246"/>
      <c r="O48" s="246"/>
      <c r="P48" s="246"/>
      <c r="Q48" s="246"/>
      <c r="R48" s="246"/>
      <c r="S48" s="246"/>
      <c r="T48" s="246"/>
      <c r="U48" s="246"/>
      <c r="V48" s="246"/>
      <c r="W48" s="246"/>
      <c r="X48" s="246"/>
      <c r="Y48" s="246"/>
      <c r="Z48" s="246"/>
      <c r="AA48" s="246"/>
      <c r="AB48" s="246"/>
      <c r="AC48" s="246"/>
      <c r="AD48" s="246"/>
      <c r="AE48" s="246"/>
      <c r="AF48" s="246"/>
      <c r="AG48" s="246"/>
      <c r="AH48" s="246"/>
      <c r="AI48" s="246"/>
      <c r="AJ48" s="246"/>
      <c r="AK48" s="246"/>
      <c r="AL48" s="246"/>
      <c r="AM48" s="246"/>
      <c r="AN48" s="246"/>
      <c r="AO48" s="246"/>
      <c r="AP48" s="246"/>
      <c r="AQ48" s="246"/>
      <c r="AR48" s="246"/>
      <c r="AS48" s="246"/>
      <c r="AT48" s="253"/>
      <c r="AU48" s="253"/>
      <c r="AV48" s="253"/>
      <c r="AW48" s="253"/>
      <c r="AX48" s="253"/>
      <c r="AY48" s="253"/>
      <c r="AZ48" s="253"/>
      <c r="BA48" s="253"/>
      <c r="BB48" s="254"/>
      <c r="BC48" s="254"/>
      <c r="BH48" s="226"/>
      <c r="BI48" s="226"/>
    </row>
    <row r="49" customFormat="false" ht="12.75" hidden="false" customHeight="false" outlineLevel="0" collapsed="false">
      <c r="B49" s="249" t="s">
        <v>154</v>
      </c>
      <c r="C49" s="250"/>
      <c r="D49" s="250"/>
      <c r="E49" s="250"/>
      <c r="F49" s="250"/>
      <c r="G49" s="250"/>
      <c r="H49" s="250"/>
      <c r="I49" s="250"/>
      <c r="J49" s="246"/>
      <c r="K49" s="252"/>
      <c r="L49" s="246"/>
      <c r="M49" s="246"/>
      <c r="N49" s="246"/>
      <c r="O49" s="246"/>
      <c r="P49" s="246"/>
      <c r="Q49" s="246"/>
      <c r="R49" s="246"/>
      <c r="S49" s="246"/>
      <c r="T49" s="246"/>
      <c r="U49" s="246"/>
      <c r="V49" s="246"/>
      <c r="W49" s="246"/>
      <c r="X49" s="246"/>
      <c r="Y49" s="246"/>
      <c r="Z49" s="246"/>
      <c r="AA49" s="246"/>
      <c r="AB49" s="246"/>
      <c r="AC49" s="246"/>
      <c r="AD49" s="246"/>
      <c r="AE49" s="246"/>
      <c r="AF49" s="246"/>
      <c r="AG49" s="246"/>
      <c r="AH49" s="246"/>
      <c r="AI49" s="246"/>
      <c r="AJ49" s="246"/>
      <c r="AK49" s="246"/>
      <c r="AL49" s="246"/>
      <c r="AM49" s="246"/>
      <c r="AN49" s="246"/>
      <c r="AO49" s="246"/>
      <c r="AP49" s="246"/>
      <c r="AQ49" s="246"/>
      <c r="AR49" s="246"/>
      <c r="AS49" s="246"/>
      <c r="AT49" s="255"/>
      <c r="AU49" s="255"/>
      <c r="AV49" s="255"/>
      <c r="AW49" s="255"/>
      <c r="AX49" s="255"/>
      <c r="AY49" s="255"/>
      <c r="AZ49" s="255"/>
      <c r="BA49" s="255"/>
      <c r="BB49" s="256"/>
      <c r="BC49" s="256"/>
      <c r="BH49" s="226"/>
      <c r="BI49" s="226"/>
    </row>
    <row r="50" customFormat="false" ht="12.75" hidden="false" customHeight="false" outlineLevel="0" collapsed="false">
      <c r="B50" s="161" t="s">
        <v>155</v>
      </c>
      <c r="C50" s="161"/>
      <c r="D50" s="194" t="n">
        <v>0.125313914827391</v>
      </c>
      <c r="E50" s="194" t="n">
        <v>0.0490900891341256</v>
      </c>
      <c r="F50" s="194" t="n">
        <v>0.0596156189083821</v>
      </c>
      <c r="G50" s="194" t="n">
        <v>0.0621286078098472</v>
      </c>
      <c r="H50" s="194" t="n">
        <v>0.0600222344054581</v>
      </c>
      <c r="I50" s="194" t="n">
        <v>0.12258152942841</v>
      </c>
      <c r="J50" s="205" t="n">
        <v>0.0665013087153367</v>
      </c>
      <c r="K50" s="205" t="n">
        <f aca="false">(8910+15410+12566)/(29*144*152)</f>
        <v>0.058110884250857</v>
      </c>
      <c r="L50" s="205" t="n">
        <f aca="false">MAX(L57,(22786+11123+16221)/(144*31*152))</f>
        <v>0.0776793760923709</v>
      </c>
      <c r="M50" s="205" t="n">
        <f aca="false">(105628)/(151200+272160+233280)</f>
        <v>0.160861354775828</v>
      </c>
      <c r="N50" s="205" t="n">
        <f aca="false">68315/(152*144*31)</f>
        <v>0.100681180437653</v>
      </c>
      <c r="O50" s="205" t="n">
        <f aca="false">55834/(152*144*30)</f>
        <v>0.0850298489278752</v>
      </c>
      <c r="P50" s="205" t="n">
        <f aca="false">36252/(152*144*31)</f>
        <v>0.0534274193548387</v>
      </c>
      <c r="Q50" s="205" t="n">
        <f aca="false">28323/(152*144*31)</f>
        <v>0.0417418293718166</v>
      </c>
      <c r="R50" s="205" t="n">
        <f aca="false">19095/(152*144*30)</f>
        <v>0.0290798611111111</v>
      </c>
      <c r="S50" s="205" t="n">
        <f aca="false">24331/(152*144*31)</f>
        <v>0.0358585054706659</v>
      </c>
      <c r="T50" s="205" t="n">
        <f aca="false">38612/(152*144*30)</f>
        <v>0.05880238791423</v>
      </c>
      <c r="U50" s="205" t="n">
        <f aca="false">(14839+25436+35236)/(152*144*31)</f>
        <v>0.111286490756461</v>
      </c>
      <c r="V50" s="205" t="n">
        <f aca="false">(81414)/(152*144*31)</f>
        <v>0.119986205432937</v>
      </c>
      <c r="W50" s="205" t="n">
        <f aca="false">(106965)/(152*144*28)</f>
        <v>0.174533012218045</v>
      </c>
      <c r="X50" s="257" t="n">
        <f aca="false">(63162)/(152*144*31)</f>
        <v>0.0930867996604414</v>
      </c>
      <c r="Y50" s="257" t="n">
        <f aca="false">(55535)/(152*144*30)</f>
        <v>0.0845745004873294</v>
      </c>
      <c r="Z50" s="257" t="n">
        <f aca="false">(54796)/(152*144*31)</f>
        <v>0.0807571684587814</v>
      </c>
      <c r="AA50" s="257" t="n">
        <f aca="false">(51870)/(152*144*30)</f>
        <v>0.0789930555555556</v>
      </c>
      <c r="AB50" s="257" t="n">
        <f aca="false">(47000)/(152*144*31)</f>
        <v>0.0692675910205622</v>
      </c>
      <c r="AC50" s="257" t="n">
        <f aca="false">(44608)/(152*144*31)</f>
        <v>0.0657423127711753</v>
      </c>
      <c r="AD50" s="257" t="n">
        <f aca="false">(52082)/(152*144*30)</f>
        <v>0.0793159113060429</v>
      </c>
      <c r="AE50" s="257" t="n">
        <f aca="false">(48012)/(6*SurveyHrsIn!Z271)</f>
        <v>0.0717025089605735</v>
      </c>
      <c r="AF50" s="257" t="n">
        <f aca="false">(37068)/(6*SurveyHrsIn!AA271)</f>
        <v>0.0572037037037037</v>
      </c>
      <c r="AG50" s="257" t="n">
        <f aca="false">(41110)/(6*(SurveyHrsIn!AB271+SurveyHrsIn!AB273))</f>
        <v>0.0605870354650066</v>
      </c>
      <c r="AH50" s="257" t="n">
        <f aca="false">(34030)/(6*SurveyHrsIn!AC271)</f>
        <v>0.0508213859020311</v>
      </c>
      <c r="AI50" s="257" t="n">
        <f aca="false">(30986)/(6*SurveyHrsIn!AD271)</f>
        <v>0.0512334656084656</v>
      </c>
      <c r="AJ50" s="257" t="n">
        <f aca="false">(49539)/(6*SurveyHrsIn!AE271)</f>
        <v>0.0739829749103943</v>
      </c>
      <c r="AK50" s="257"/>
      <c r="AL50" s="257"/>
      <c r="AM50" s="257"/>
      <c r="AN50" s="257"/>
      <c r="AO50" s="257"/>
      <c r="AP50" s="257"/>
      <c r="AQ50" s="257"/>
      <c r="AR50" s="257"/>
      <c r="AS50" s="257"/>
      <c r="AT50" s="174" t="n">
        <f aca="false">AVERAGE(J50:U50)</f>
        <v>0.0732550372649204</v>
      </c>
      <c r="AU50" s="205" t="n">
        <f aca="false">AVERAGE(V50:AG50)</f>
        <v>0.0863124837533462</v>
      </c>
      <c r="AV50" s="173" t="n">
        <f aca="false">AVERAGE(AH50:AS50)</f>
        <v>0.0586792754736303</v>
      </c>
      <c r="AW50" s="174" t="n">
        <f aca="false">AVERAGE(J50:L50)</f>
        <v>0.0674305230195215</v>
      </c>
      <c r="AX50" s="174" t="n">
        <f aca="false">AVERAGE(M50:O50)</f>
        <v>0.115524128047119</v>
      </c>
      <c r="AY50" s="174" t="n">
        <f aca="false">AVERAGE(P50:R50)</f>
        <v>0.0414163699459222</v>
      </c>
      <c r="AZ50" s="174" t="n">
        <f aca="false">AVERAGE(S50:U50)</f>
        <v>0.068649128047119</v>
      </c>
      <c r="BA50" s="174" t="n">
        <f aca="false">AVERAGE(V50:X50)</f>
        <v>0.129202005770475</v>
      </c>
      <c r="BB50" s="174" t="n">
        <f aca="false">AVERAGE(Y50:AA50)</f>
        <v>0.0814415748338888</v>
      </c>
      <c r="BC50" s="174" t="n">
        <f aca="false">AVERAGE(AB50:AD50)</f>
        <v>0.0714419383659268</v>
      </c>
      <c r="BD50" s="174" t="n">
        <f aca="false">AVERAGE(AE50:AG50)</f>
        <v>0.0631644160430946</v>
      </c>
      <c r="BE50" s="174" t="n">
        <f aca="false">AVERAGE(AH50:AJ50)</f>
        <v>0.0586792754736303</v>
      </c>
      <c r="BH50" s="226"/>
      <c r="BI50" s="226"/>
    </row>
    <row r="51" customFormat="false" ht="12.75" hidden="false" customHeight="false" outlineLevel="0" collapsed="false">
      <c r="B51" s="161" t="s">
        <v>156</v>
      </c>
      <c r="C51" s="161"/>
      <c r="D51" s="194" t="n">
        <v>0.0643997005282022</v>
      </c>
      <c r="E51" s="194" t="n">
        <v>0.0134158059800038</v>
      </c>
      <c r="F51" s="194" t="n">
        <v>0.0176093445419103</v>
      </c>
      <c r="G51" s="194" t="n">
        <v>0.00579489718920958</v>
      </c>
      <c r="H51" s="194" t="n">
        <v>0.0177646807992203</v>
      </c>
      <c r="I51" s="194" t="n">
        <v>0.0985766246934541</v>
      </c>
      <c r="J51" s="205" t="n">
        <v>0.015679529805697</v>
      </c>
      <c r="K51" s="205" t="n">
        <f aca="false">((225504-219937)+(263088-262490)+(146160-134926))/(29*144*152)</f>
        <v>0.0274107052833233</v>
      </c>
      <c r="L51" s="205" t="n">
        <f aca="false">((156240-147638)+(281232-250592)+(241056-212437))/(144*31*152)</f>
        <v>0.100012084983965</v>
      </c>
      <c r="M51" s="205" t="n">
        <f aca="false">((151200-148390)+(272160-259285)+(233280-215736))/(151200+272160+233280)</f>
        <v>0.050604593079922</v>
      </c>
      <c r="N51" s="205" t="n">
        <f aca="false">16341/678528</f>
        <v>0.0240830149971703</v>
      </c>
      <c r="O51" s="205" t="n">
        <f aca="false">1-(645326/656640)</f>
        <v>0.017230141325536</v>
      </c>
      <c r="P51" s="205" t="n">
        <f aca="false">1-(665947/678528)</f>
        <v>0.0185416077155254</v>
      </c>
      <c r="Q51" s="205" t="n">
        <f aca="false">1-(657143/678528)</f>
        <v>0.0315167539143558</v>
      </c>
      <c r="R51" s="205" t="n">
        <f aca="false">1-(649579/656640)</f>
        <v>0.0107532285575048</v>
      </c>
      <c r="S51" s="205" t="n">
        <f aca="false">1-(675416/678528)</f>
        <v>0.00458639879268064</v>
      </c>
      <c r="T51" s="205" t="n">
        <f aca="false">1-(653832/656640)</f>
        <v>0.00427631578947374</v>
      </c>
      <c r="U51" s="205" t="n">
        <f aca="false">1-U34</f>
        <v>0.031534439256744</v>
      </c>
      <c r="V51" s="205" t="n">
        <f aca="false">1-V34</f>
        <v>0.0291793411620449</v>
      </c>
      <c r="W51" s="205" t="n">
        <f aca="false">1-W34</f>
        <v>0.0092173793859649</v>
      </c>
      <c r="X51" s="205" t="n">
        <f aca="false">1-X34</f>
        <v>0.0166256956234673</v>
      </c>
      <c r="Y51" s="205" t="n">
        <f aca="false">1-Y34</f>
        <v>0.0101501583820662</v>
      </c>
      <c r="Z51" s="205" t="n">
        <f aca="false">1-Z34</f>
        <v>0.00371834323712505</v>
      </c>
      <c r="AA51" s="205" t="n">
        <f aca="false">1-AA34</f>
        <v>0.0194337841130604</v>
      </c>
      <c r="AB51" s="205" t="n">
        <f aca="false">1-AB34</f>
        <v>0.0240432229767968</v>
      </c>
      <c r="AC51" s="205" t="n">
        <f aca="false">1-AC34</f>
        <v>0.154211764289757</v>
      </c>
      <c r="AD51" s="205" t="n">
        <f aca="false">1-AD34</f>
        <v>0.0221841496101365</v>
      </c>
      <c r="AE51" s="205" t="n">
        <f aca="false">1-AE34</f>
        <v>0.0127240143369176</v>
      </c>
      <c r="AF51" s="205" t="n">
        <f aca="false">1-AF34</f>
        <v>0.0163734567901235</v>
      </c>
      <c r="AG51" s="205" t="n">
        <f aca="false">1-AG34</f>
        <v>0.00772554706659123</v>
      </c>
      <c r="AH51" s="205" t="n">
        <f aca="false">1-AH34</f>
        <v>0.00435354178456893</v>
      </c>
      <c r="AI51" s="205" t="n">
        <f aca="false">1-AI34</f>
        <v>0.0334397190893901</v>
      </c>
      <c r="AJ51" s="205" t="n">
        <f aca="false">1-AJ34</f>
        <v>0.0210558738917186</v>
      </c>
      <c r="AK51" s="205"/>
      <c r="AL51" s="205"/>
      <c r="AM51" s="205"/>
      <c r="AN51" s="205"/>
      <c r="AO51" s="205"/>
      <c r="AP51" s="205"/>
      <c r="AQ51" s="205"/>
      <c r="AR51" s="205"/>
      <c r="AS51" s="205"/>
      <c r="AT51" s="174" t="n">
        <f aca="false">AVERAGE(J51:U51)</f>
        <v>0.0280190677918249</v>
      </c>
      <c r="AU51" s="205" t="n">
        <f aca="false">AVERAGE(V51:AG51)</f>
        <v>0.0271322380811709</v>
      </c>
      <c r="AV51" s="173" t="n">
        <f aca="false">AVERAGE(AH51:AS51)</f>
        <v>0.0196163782552259</v>
      </c>
      <c r="AW51" s="174" t="n">
        <f aca="false">AVERAGE(J51:L51)</f>
        <v>0.0477007733576619</v>
      </c>
      <c r="AX51" s="174" t="n">
        <f aca="false">AVERAGE(M51:O51)</f>
        <v>0.0306392498008761</v>
      </c>
      <c r="AY51" s="174" t="n">
        <f aca="false">AVERAGE(P51:R51)</f>
        <v>0.020270530062462</v>
      </c>
      <c r="AZ51" s="174" t="n">
        <f aca="false">AVERAGE(S51:U51)</f>
        <v>0.0134657179462995</v>
      </c>
      <c r="BA51" s="174" t="n">
        <f aca="false">AVERAGE(V51:X51)</f>
        <v>0.0183408053904924</v>
      </c>
      <c r="BB51" s="174" t="n">
        <f aca="false">AVERAGE(Y51:AA51)</f>
        <v>0.0111007619107506</v>
      </c>
      <c r="BC51" s="174" t="n">
        <f aca="false">AVERAGE(AB51:AD51)</f>
        <v>0.0668130456255633</v>
      </c>
      <c r="BD51" s="174" t="n">
        <f aca="false">AVERAGE(AE51:AG51)</f>
        <v>0.0122743393978774</v>
      </c>
      <c r="BE51" s="174" t="n">
        <f aca="false">AVERAGE(AH51:AJ51)</f>
        <v>0.0196163782552259</v>
      </c>
      <c r="BH51" s="226"/>
      <c r="BI51" s="226"/>
    </row>
    <row r="52" customFormat="false" ht="12.75" hidden="false" customHeight="false" outlineLevel="0" collapsed="false">
      <c r="B52" s="161" t="s">
        <v>185</v>
      </c>
      <c r="C52" s="161"/>
      <c r="D52" s="194" t="e">
        <f aca="false">#REF!-D47</f>
        <v>#REF!</v>
      </c>
      <c r="E52" s="194" t="e">
        <f aca="false">#REF!-E47</f>
        <v>#REF!</v>
      </c>
      <c r="F52" s="194" t="e">
        <f aca="false">#REF!-F47</f>
        <v>#REF!</v>
      </c>
      <c r="G52" s="194" t="e">
        <f aca="false">#REF!-G47</f>
        <v>#REF!</v>
      </c>
      <c r="H52" s="194" t="e">
        <f aca="false">#REF!-H47</f>
        <v>#REF!</v>
      </c>
      <c r="I52" s="194" t="e">
        <f aca="false">#REF!-I47</f>
        <v>#REF!</v>
      </c>
      <c r="J52" s="205" t="n">
        <f aca="false">J47-J50</f>
        <v>0.00849869128466324</v>
      </c>
      <c r="K52" s="205" t="n">
        <f aca="false">K47-K50</f>
        <v>0.00395808126638448</v>
      </c>
      <c r="L52" s="205" t="n">
        <f aca="false">L47-L50</f>
        <v>0.0646725975918396</v>
      </c>
      <c r="M52" s="205" t="n">
        <f aca="false">M47-M50</f>
        <v>0.0629251949317738</v>
      </c>
      <c r="N52" s="205" t="n">
        <f aca="false">N47-N50</f>
        <v>0.0112741110167893</v>
      </c>
      <c r="O52" s="205" t="n">
        <f aca="false">O47-O50</f>
        <v>-0.00216316398635474</v>
      </c>
      <c r="P52" s="205" t="n">
        <f aca="false">P47-P50</f>
        <v>0.00413079320950664</v>
      </c>
      <c r="Q52" s="205" t="n">
        <f aca="false">Q47-Q50</f>
        <v>0.0120117385459267</v>
      </c>
      <c r="R52" s="205" t="n">
        <f aca="false">R47-R50</f>
        <v>-0.0012701023391813</v>
      </c>
      <c r="S52" s="205" t="n">
        <f aca="false">S47-S50</f>
        <v>0.00247898391812853</v>
      </c>
      <c r="T52" s="205" t="n">
        <f aca="false">T47-T50</f>
        <v>-0.00060611598440545</v>
      </c>
      <c r="U52" s="205" t="n">
        <f aca="false">U47-U50</f>
        <v>0.0254159003018298</v>
      </c>
      <c r="V52" s="205" t="n">
        <f aca="false">V47-V50</f>
        <v>0.0189268534238823</v>
      </c>
      <c r="W52" s="205" t="n">
        <f aca="false">W47-W50</f>
        <v>0.00126683897243113</v>
      </c>
      <c r="X52" s="205" t="n">
        <f aca="false">X47-X50</f>
        <v>-0.000487231182795811</v>
      </c>
      <c r="Y52" s="205" t="n">
        <f aca="false">Y47-Y50</f>
        <v>-0.00785118177387927</v>
      </c>
      <c r="Z52" s="205" t="n">
        <f aca="false">Z47-Z50</f>
        <v>-0.00226696613846436</v>
      </c>
      <c r="AA52" s="205" t="n">
        <f aca="false">AA47-AA50</f>
        <v>0.00269919590643278</v>
      </c>
      <c r="AB52" s="205" t="n">
        <f aca="false">AB47-AB50</f>
        <v>0.00687488209771733</v>
      </c>
      <c r="AC52" s="205" t="n">
        <f aca="false">AC47-AC50</f>
        <v>0.017711092246746</v>
      </c>
      <c r="AD52" s="205" t="n">
        <f aca="false">AD47-AD50</f>
        <v>0.0160266812865496</v>
      </c>
      <c r="AE52" s="205" t="n">
        <f aca="false">AE47-AE50</f>
        <v>0.00788261648745517</v>
      </c>
      <c r="AF52" s="205" t="n">
        <f aca="false">AF47-AF50</f>
        <v>0.0120675925925927</v>
      </c>
      <c r="AG52" s="205" t="n">
        <f aca="false">AG47-AG50</f>
        <v>0.00359665629126577</v>
      </c>
      <c r="AH52" s="205" t="n">
        <f aca="false">AH47-AH50</f>
        <v>-9.46833930705673E-005</v>
      </c>
      <c r="AI52" s="205" t="n">
        <f aca="false">AI47-AI50</f>
        <v>-0.00645866402116398</v>
      </c>
      <c r="AJ52" s="205" t="n">
        <f aca="false">AJ47-AJ50</f>
        <v>-0.00640362813620074</v>
      </c>
      <c r="AK52" s="205"/>
      <c r="AL52" s="205"/>
      <c r="AM52" s="205"/>
      <c r="AN52" s="205"/>
      <c r="AO52" s="205"/>
      <c r="AP52" s="205"/>
      <c r="AQ52" s="205"/>
      <c r="AR52" s="205"/>
      <c r="AS52" s="205"/>
      <c r="AT52" s="174" t="n">
        <f aca="false">AVERAGE(J52:U52)</f>
        <v>0.0159438924797417</v>
      </c>
      <c r="AU52" s="205" t="n">
        <f aca="false">AVERAGE(V52:AG52)</f>
        <v>0.00637058585082777</v>
      </c>
      <c r="AV52" s="173" t="n">
        <f aca="false">AVERAGE(AH52:AS52)</f>
        <v>-0.0043189918501451</v>
      </c>
      <c r="AW52" s="174" t="n">
        <f aca="false">AVERAGE(J52:L52)</f>
        <v>0.0257097900476291</v>
      </c>
      <c r="AX52" s="174" t="n">
        <f aca="false">AVERAGE(M52:O52)</f>
        <v>0.0240120473207361</v>
      </c>
      <c r="AY52" s="174" t="n">
        <f aca="false">AVERAGE(P52:R52)</f>
        <v>0.00495747647208401</v>
      </c>
      <c r="AZ52" s="174" t="n">
        <f aca="false">AVERAGE(S52:U52)</f>
        <v>0.00909625607851763</v>
      </c>
      <c r="BA52" s="174" t="n">
        <f aca="false">AVERAGE(V52:X52)</f>
        <v>0.00656882040450587</v>
      </c>
      <c r="BB52" s="174" t="n">
        <f aca="false">AVERAGE(Y52:AA52)</f>
        <v>-0.00247298400197028</v>
      </c>
      <c r="BC52" s="174" t="n">
        <f aca="false">AVERAGE(AB52:AD52)</f>
        <v>0.0135375518770043</v>
      </c>
      <c r="BD52" s="174" t="n">
        <f aca="false">AVERAGE(AE52:AG52)</f>
        <v>0.0078489551237712</v>
      </c>
      <c r="BE52" s="174" t="n">
        <f aca="false">AVERAGE(AH52:AJ52)</f>
        <v>-0.0043189918501451</v>
      </c>
      <c r="BH52" s="226"/>
      <c r="BI52" s="226"/>
    </row>
    <row r="53" customFormat="false" ht="12.75" hidden="false" customHeight="false" outlineLevel="0" collapsed="false">
      <c r="B53" s="249"/>
      <c r="C53" s="250"/>
      <c r="D53" s="250"/>
      <c r="E53" s="250"/>
      <c r="F53" s="250"/>
      <c r="G53" s="250"/>
      <c r="H53" s="250"/>
      <c r="I53" s="250"/>
      <c r="J53" s="246"/>
      <c r="K53" s="252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  <c r="Y53" s="246"/>
      <c r="Z53" s="246"/>
      <c r="AA53" s="246"/>
      <c r="AB53" s="246"/>
      <c r="AC53" s="246"/>
      <c r="AD53" s="246"/>
      <c r="AE53" s="246"/>
      <c r="AF53" s="246"/>
      <c r="AG53" s="246"/>
      <c r="AH53" s="246"/>
      <c r="AI53" s="246"/>
      <c r="AJ53" s="246"/>
      <c r="AK53" s="246"/>
      <c r="AL53" s="246"/>
      <c r="AM53" s="246"/>
      <c r="AN53" s="246"/>
      <c r="AO53" s="246"/>
      <c r="AP53" s="246"/>
      <c r="AQ53" s="246"/>
      <c r="AR53" s="246"/>
      <c r="AS53" s="246"/>
      <c r="AT53" s="253"/>
      <c r="AU53" s="253"/>
      <c r="AV53" s="253"/>
      <c r="AW53" s="253"/>
      <c r="AX53" s="253"/>
      <c r="AY53" s="253"/>
      <c r="AZ53" s="253"/>
      <c r="BA53" s="253"/>
      <c r="BB53" s="254"/>
      <c r="BC53" s="254"/>
      <c r="BH53" s="226"/>
      <c r="BI53" s="226"/>
    </row>
    <row r="54" customFormat="false" ht="12.75" hidden="false" customHeight="false" outlineLevel="0" collapsed="false">
      <c r="B54" s="249" t="s">
        <v>158</v>
      </c>
      <c r="C54" s="250"/>
      <c r="D54" s="250"/>
      <c r="E54" s="250"/>
      <c r="F54" s="250"/>
      <c r="G54" s="250"/>
      <c r="H54" s="250"/>
      <c r="I54" s="250"/>
      <c r="J54" s="246"/>
      <c r="K54" s="252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  <c r="Y54" s="246"/>
      <c r="Z54" s="246"/>
      <c r="AA54" s="246"/>
      <c r="AB54" s="246"/>
      <c r="AC54" s="246"/>
      <c r="AD54" s="246"/>
      <c r="AE54" s="246"/>
      <c r="AF54" s="246"/>
      <c r="AG54" s="246"/>
      <c r="AH54" s="246"/>
      <c r="AI54" s="246"/>
      <c r="AJ54" s="246"/>
      <c r="AK54" s="246"/>
      <c r="AL54" s="246"/>
      <c r="AM54" s="246"/>
      <c r="AN54" s="246"/>
      <c r="AO54" s="246"/>
      <c r="AP54" s="246"/>
      <c r="AQ54" s="246"/>
      <c r="AR54" s="246"/>
      <c r="AS54" s="246"/>
      <c r="AT54" s="255"/>
      <c r="AU54" s="255"/>
      <c r="AV54" s="255"/>
      <c r="AW54" s="255"/>
      <c r="AX54" s="255"/>
      <c r="AY54" s="255"/>
      <c r="AZ54" s="255"/>
      <c r="BA54" s="255"/>
      <c r="BB54" s="256"/>
      <c r="BC54" s="256"/>
      <c r="BH54" s="226"/>
      <c r="BI54" s="226"/>
    </row>
    <row r="55" customFormat="false" ht="12.75" hidden="false" customHeight="false" outlineLevel="0" collapsed="false">
      <c r="B55" s="161" t="s">
        <v>159</v>
      </c>
      <c r="C55" s="161" t="s">
        <v>160</v>
      </c>
      <c r="D55" s="194" t="n">
        <f aca="false">1-D32</f>
        <v>0.003</v>
      </c>
      <c r="E55" s="194" t="n">
        <f aca="false">1-E32</f>
        <v>0</v>
      </c>
      <c r="F55" s="194" t="n">
        <f aca="false">1-F32</f>
        <v>0</v>
      </c>
      <c r="G55" s="194" t="n">
        <f aca="false">1-G32</f>
        <v>0</v>
      </c>
      <c r="H55" s="194" t="n">
        <f aca="false">1-H32</f>
        <v>0</v>
      </c>
      <c r="I55" s="194" t="n">
        <f aca="false">1-I32</f>
        <v>0.002</v>
      </c>
      <c r="J55" s="205" t="n">
        <f aca="false">1-J32</f>
        <v>0</v>
      </c>
      <c r="K55" s="205" t="n">
        <f aca="false">1-K32</f>
        <v>0</v>
      </c>
      <c r="L55" s="205" t="n">
        <f aca="false">1-L32</f>
        <v>0.0530000000000001</v>
      </c>
      <c r="M55" s="205" t="n">
        <f aca="false">1-M32</f>
        <v>0.014</v>
      </c>
      <c r="N55" s="205" t="n">
        <f aca="false">1-N32</f>
        <v>0</v>
      </c>
      <c r="O55" s="205" t="n">
        <f aca="false">1-O32</f>
        <v>0</v>
      </c>
      <c r="P55" s="205" t="n">
        <f aca="false">1-P32</f>
        <v>0</v>
      </c>
      <c r="Q55" s="205" t="n">
        <f aca="false">1-Q32</f>
        <v>0</v>
      </c>
      <c r="R55" s="205" t="n">
        <f aca="false">1-R32</f>
        <v>0</v>
      </c>
      <c r="S55" s="205" t="n">
        <f aca="false">1-S32</f>
        <v>0.00703726301641194</v>
      </c>
      <c r="T55" s="205" t="n">
        <f aca="false">1-T32</f>
        <v>0.000382401315789482</v>
      </c>
      <c r="U55" s="205" t="n">
        <f aca="false">1-U32</f>
        <v>0</v>
      </c>
      <c r="V55" s="205" t="n">
        <f aca="false">1-V32</f>
        <v>0.00940860215053763</v>
      </c>
      <c r="W55" s="205" t="n">
        <f aca="false">1-W32</f>
        <v>9.97023809523601E-005</v>
      </c>
      <c r="X55" s="205" t="n">
        <f aca="false">1-X32</f>
        <v>0.00078405017921146</v>
      </c>
      <c r="Y55" s="205" t="n">
        <f aca="false">1-Y32</f>
        <v>0.0035270467836257</v>
      </c>
      <c r="Z55" s="205" t="n">
        <f aca="false">1-Z32</f>
        <v>0.000644630730050944</v>
      </c>
      <c r="AA55" s="205" t="n">
        <f aca="false">1-AA32</f>
        <v>0.000523574561403506</v>
      </c>
      <c r="AB55" s="205" t="n">
        <f aca="false">1-AB32</f>
        <v>9.9999999999989E-005</v>
      </c>
      <c r="AC55" s="205" t="n">
        <f aca="false">1-AC32</f>
        <v>0.00127776598754947</v>
      </c>
      <c r="AD55" s="205" t="n">
        <f aca="false">1-AD32</f>
        <v>0.00881761695906436</v>
      </c>
      <c r="AE55" s="205" t="n">
        <f aca="false">1-AE32</f>
        <v>0.00104569892473116</v>
      </c>
      <c r="AF55" s="205" t="n">
        <f aca="false">1-AF32</f>
        <v>0.0017166666666667</v>
      </c>
      <c r="AG55" s="205" t="n">
        <f aca="false">1-AG32</f>
        <v>0.00139516129032258</v>
      </c>
      <c r="AH55" s="205" t="n">
        <f aca="false">1-AH32</f>
        <v>0</v>
      </c>
      <c r="AI55" s="205" t="n">
        <f aca="false">1-AI32</f>
        <v>2.50992063491884E-005</v>
      </c>
      <c r="AJ55" s="205" t="n">
        <f aca="false">1-AJ32</f>
        <v>0</v>
      </c>
      <c r="AK55" s="205" t="n">
        <f aca="false">1-AK32</f>
        <v>1</v>
      </c>
      <c r="AL55" s="205" t="n">
        <f aca="false">1-AL32</f>
        <v>1</v>
      </c>
      <c r="AM55" s="205" t="n">
        <f aca="false">1-AM32</f>
        <v>1</v>
      </c>
      <c r="AN55" s="205" t="n">
        <f aca="false">1-AN32</f>
        <v>1</v>
      </c>
      <c r="AO55" s="205" t="n">
        <f aca="false">1-AO32</f>
        <v>1</v>
      </c>
      <c r="AP55" s="205" t="n">
        <f aca="false">1-AP32</f>
        <v>1</v>
      </c>
      <c r="AQ55" s="205" t="n">
        <f aca="false">1-AQ32</f>
        <v>1</v>
      </c>
      <c r="AR55" s="205" t="n">
        <f aca="false">1-AR32</f>
        <v>1</v>
      </c>
      <c r="AS55" s="205" t="n">
        <f aca="false">1-AS32</f>
        <v>1</v>
      </c>
      <c r="AT55" s="205" t="n">
        <f aca="false">1-AT32</f>
        <v>0.00620163869435009</v>
      </c>
      <c r="AU55" s="205" t="n">
        <f aca="false">1-AU32</f>
        <v>0.00244504305117632</v>
      </c>
      <c r="AV55" s="205" t="n">
        <f aca="false">1-AV32</f>
        <v>8.36640211643314E-006</v>
      </c>
      <c r="AW55" s="205" t="n">
        <f aca="false">1-AW32</f>
        <v>0.0176666666666666</v>
      </c>
      <c r="AX55" s="205" t="n">
        <f aca="false">1-AX32</f>
        <v>0.00466666666666671</v>
      </c>
      <c r="AY55" s="205" t="n">
        <f aca="false">1-AY32</f>
        <v>0</v>
      </c>
      <c r="AZ55" s="205" t="n">
        <f aca="false">1-AZ32</f>
        <v>0.00247322144406714</v>
      </c>
      <c r="BA55" s="205" t="n">
        <f aca="false">1-BA32</f>
        <v>0.00343078490356719</v>
      </c>
      <c r="BB55" s="205" t="n">
        <f aca="false">1-BB32</f>
        <v>0.00156508402502675</v>
      </c>
      <c r="BC55" s="205" t="n">
        <f aca="false">1-BC32</f>
        <v>0.00339846098220464</v>
      </c>
      <c r="BD55" s="205" t="n">
        <f aca="false">1-BD32</f>
        <v>0.00138584229390692</v>
      </c>
      <c r="BE55" s="205" t="n">
        <f aca="false">1-BE32</f>
        <v>8.36640211643314E-006</v>
      </c>
      <c r="BH55" s="226"/>
      <c r="BI55" s="226"/>
    </row>
    <row r="56" customFormat="false" ht="12.75" hidden="false" customHeight="false" outlineLevel="0" collapsed="false">
      <c r="B56" s="161" t="s">
        <v>161</v>
      </c>
      <c r="C56" s="161" t="s">
        <v>162</v>
      </c>
      <c r="D56" s="194" t="n">
        <f aca="false">D32-(D19/D21)</f>
        <v>0.0622418447694039</v>
      </c>
      <c r="E56" s="194" t="n">
        <f aca="false">E32-(E19/E21)</f>
        <v>0.00731452455590387</v>
      </c>
      <c r="F56" s="194" t="n">
        <f aca="false">F32-(F19/F21)</f>
        <v>0.0302398331595412</v>
      </c>
      <c r="G56" s="194" t="n">
        <f aca="false">G32-(G19/G21)</f>
        <v>0.00636942675159224</v>
      </c>
      <c r="H56" s="194" t="n">
        <f aca="false">H32-(H19/H21)</f>
        <v>0.0126315789473684</v>
      </c>
      <c r="I56" s="194" t="n">
        <f aca="false">I32-(I19/I21)</f>
        <v>0.0162232346241458</v>
      </c>
      <c r="J56" s="205" t="n">
        <f aca="false">J32-(J19/J21)</f>
        <v>0.0117521367521367</v>
      </c>
      <c r="K56" s="205" t="n">
        <f aca="false">K32-(K19/K21)</f>
        <v>0.00864124757155094</v>
      </c>
      <c r="L56" s="205" t="n">
        <f aca="false">L32-(L19/L21)</f>
        <v>0.0246793760923708</v>
      </c>
      <c r="M56" s="205" t="n">
        <f aca="false">M32-(M19/M21)</f>
        <v>0.0736842628913617</v>
      </c>
      <c r="N56" s="205" t="n">
        <f aca="false">N32-(N19/N21)</f>
        <v>0.0257784755815568</v>
      </c>
      <c r="O56" s="205" t="n">
        <f aca="false">O32-(O19/O21)</f>
        <v>0.0153447071176103</v>
      </c>
      <c r="P56" s="205" t="n">
        <f aca="false">P32-(P19/P21)</f>
        <v>0.0149731639685924</v>
      </c>
      <c r="Q56" s="205" t="n">
        <f aca="false">Q32-(Q19/Q21)</f>
        <v>0.0159730807988887</v>
      </c>
      <c r="R56" s="205" t="n">
        <f aca="false">R32-(R19/R21)</f>
        <v>0.00866478963374739</v>
      </c>
      <c r="S56" s="205" t="n">
        <f aca="false">S32-(S19/S21)</f>
        <v>0.00413666559218628</v>
      </c>
      <c r="T56" s="205" t="n">
        <f aca="false">T32-(T19/T21)</f>
        <v>0.00512622064548662</v>
      </c>
      <c r="U56" s="205" t="n">
        <f aca="false">U32-(U19/U21)</f>
        <v>0.0252208651786235</v>
      </c>
      <c r="V56" s="205" t="n">
        <f aca="false">V32-(V19/V21)</f>
        <v>0.0150661158374528</v>
      </c>
      <c r="W56" s="205" t="n">
        <f aca="false">W32-(W19/W21)</f>
        <v>0.00698949108239721</v>
      </c>
      <c r="X56" s="205" t="n">
        <f aca="false">X32-(X19/X21)</f>
        <v>0.00579199367610939</v>
      </c>
      <c r="Y56" s="205" t="n">
        <f aca="false">Y32-(Y19/Y21)</f>
        <v>0.0115050530009989</v>
      </c>
      <c r="Z56" s="205" t="n">
        <f aca="false">Z32-(Z19/Z21)</f>
        <v>0.00660562216134009</v>
      </c>
      <c r="AA56" s="205" t="n">
        <f aca="false">AA32-(AA19/AA21)</f>
        <v>0.0117272991024561</v>
      </c>
      <c r="AB56" s="205" t="n">
        <f aca="false">AB32-(AB19/AB21)</f>
        <v>0.00461524449097761</v>
      </c>
      <c r="AC56" s="205" t="n">
        <f aca="false">AC32-(AC19/AC21)</f>
        <v>0.00427535409740831</v>
      </c>
      <c r="AD56" s="205" t="n">
        <f aca="false">AD32-(AD19/AD21)</f>
        <v>0.00667550680672657</v>
      </c>
      <c r="AE56" s="205" t="n">
        <f aca="false">AE32-(AE19/AE21)</f>
        <v>0.00465285600082666</v>
      </c>
      <c r="AF56" s="205" t="n">
        <f aca="false">AF32-(AF19/AF21)</f>
        <v>0.0031054805813322</v>
      </c>
      <c r="AG56" s="205" t="n">
        <f aca="false">AG32-(AG19/AG21)</f>
        <v>0.00832864160404556</v>
      </c>
      <c r="AH56" s="205" t="n">
        <f aca="false">AH32-(AH19/AH21)</f>
        <v>0.00181273476231747</v>
      </c>
      <c r="AI56" s="205" t="n">
        <f aca="false">AI32-(AI19/AI21)</f>
        <v>0.00364758822213762</v>
      </c>
      <c r="AJ56" s="205" t="n">
        <f aca="false">AJ32-(AJ19/AJ21)</f>
        <v>0.0107974157620246</v>
      </c>
      <c r="AK56" s="205" t="e">
        <f aca="false">AK32-(AK19/AK21)</f>
        <v>#DIV/0!</v>
      </c>
      <c r="AL56" s="205" t="e">
        <f aca="false">AL32-(AL19/AL21)</f>
        <v>#DIV/0!</v>
      </c>
      <c r="AM56" s="205" t="e">
        <f aca="false">AM32-(AM19/AM21)</f>
        <v>#DIV/0!</v>
      </c>
      <c r="AN56" s="205" t="e">
        <f aca="false">AN32-(AN19/AN21)</f>
        <v>#DIV/0!</v>
      </c>
      <c r="AO56" s="205" t="e">
        <f aca="false">AO32-(AO19/AO21)</f>
        <v>#DIV/0!</v>
      </c>
      <c r="AP56" s="205" t="e">
        <f aca="false">AP32-(AP19/AP21)</f>
        <v>#DIV/0!</v>
      </c>
      <c r="AQ56" s="205" t="e">
        <f aca="false">AQ32-(AQ19/AQ21)</f>
        <v>#DIV/0!</v>
      </c>
      <c r="AR56" s="205" t="e">
        <f aca="false">AR32-(AR19/AR21)</f>
        <v>#DIV/0!</v>
      </c>
      <c r="AS56" s="205" t="e">
        <f aca="false">AS32-(AS19/AS21)</f>
        <v>#DIV/0!</v>
      </c>
      <c r="AT56" s="205" t="n">
        <f aca="false">AT32-(AT19/AT21)</f>
        <v>0.0367550611803928</v>
      </c>
      <c r="AU56" s="205" t="n">
        <f aca="false">AU32-(AU19/AU21)</f>
        <v>0.00741385214839496</v>
      </c>
      <c r="AV56" s="205" t="n">
        <f aca="false">AV32-(AV19/AV21)</f>
        <v>0.00539866674286926</v>
      </c>
      <c r="AW56" s="205" t="n">
        <f aca="false">AW32-(AW19/AW21)</f>
        <v>0.0148399128004554</v>
      </c>
      <c r="AX56" s="205" t="n">
        <f aca="false">AX32-(AX19/AX21)</f>
        <v>0.037056730383266</v>
      </c>
      <c r="AY56" s="205" t="n">
        <f aca="false">AY32-(AY19/AY21)</f>
        <v>0.0131708501201309</v>
      </c>
      <c r="AZ56" s="205" t="n">
        <f aca="false">AZ32-(AZ19/AZ21)</f>
        <v>0.0112229245448108</v>
      </c>
      <c r="BA56" s="205" t="n">
        <f aca="false">BA32-(BA19/BA21)</f>
        <v>0.00932340877147797</v>
      </c>
      <c r="BB56" s="205" t="n">
        <f aca="false">BB32-(BB19/BB21)</f>
        <v>0.0099578743844444</v>
      </c>
      <c r="BC56" s="205" t="n">
        <f aca="false">BC32-(BC19/BC21)</f>
        <v>0.00517260380371898</v>
      </c>
      <c r="BD56" s="205" t="n">
        <f aca="false">BD32-(BD19/BD21)</f>
        <v>0.00537625537634034</v>
      </c>
      <c r="BE56" s="205" t="n">
        <f aca="false">BE32-(BE19/BE21)</f>
        <v>0.00539866674286926</v>
      </c>
      <c r="BH56" s="226"/>
      <c r="BI56" s="226"/>
    </row>
    <row r="57" customFormat="false" ht="12.75" hidden="false" customHeight="false" outlineLevel="0" collapsed="false">
      <c r="B57" s="161" t="s">
        <v>163</v>
      </c>
      <c r="C57" s="161" t="s">
        <v>164</v>
      </c>
      <c r="D57" s="194" t="n">
        <f aca="false">SUM(D55:D56)</f>
        <v>0.0652418447694039</v>
      </c>
      <c r="E57" s="194" t="n">
        <f aca="false">SUM(E55:E56)</f>
        <v>0.00731452455590387</v>
      </c>
      <c r="F57" s="194" t="n">
        <f aca="false">SUM(F55:F56)</f>
        <v>0.0302398331595412</v>
      </c>
      <c r="G57" s="194" t="n">
        <f aca="false">SUM(G55:G56)</f>
        <v>0.00636942675159224</v>
      </c>
      <c r="H57" s="194" t="n">
        <f aca="false">SUM(H55:H56)</f>
        <v>0.0126315789473684</v>
      </c>
      <c r="I57" s="194" t="n">
        <f aca="false">SUM(I55:I56)</f>
        <v>0.0182232346241458</v>
      </c>
      <c r="J57" s="205" t="n">
        <f aca="false">SUM(J55:J56)</f>
        <v>0.0117521367521367</v>
      </c>
      <c r="K57" s="205" t="n">
        <f aca="false">SUM(K55:K56)</f>
        <v>0.00864124757155094</v>
      </c>
      <c r="L57" s="205" t="n">
        <f aca="false">SUM(L55:L56)</f>
        <v>0.0776793760923709</v>
      </c>
      <c r="M57" s="205" t="n">
        <f aca="false">SUM(M55:M56)</f>
        <v>0.0876842628913617</v>
      </c>
      <c r="N57" s="205" t="n">
        <f aca="false">SUM(N55:N56)</f>
        <v>0.0257784755815568</v>
      </c>
      <c r="O57" s="205" t="n">
        <f aca="false">SUM(O55:O56)</f>
        <v>0.0153447071176103</v>
      </c>
      <c r="P57" s="205" t="n">
        <f aca="false">SUM(P55:P56)</f>
        <v>0.0149731639685924</v>
      </c>
      <c r="Q57" s="205" t="n">
        <f aca="false">SUM(Q55:Q56)</f>
        <v>0.0159730807988887</v>
      </c>
      <c r="R57" s="205" t="n">
        <f aca="false">SUM(R55:R56)</f>
        <v>0.00866478963374739</v>
      </c>
      <c r="S57" s="205" t="n">
        <f aca="false">SUM(S55:S56)</f>
        <v>0.0111739286085982</v>
      </c>
      <c r="T57" s="205" t="n">
        <f aca="false">SUM(T55:T56)</f>
        <v>0.00550862196127611</v>
      </c>
      <c r="U57" s="205" t="n">
        <f aca="false">SUM(U55:U56)</f>
        <v>0.0252208651786235</v>
      </c>
      <c r="V57" s="205" t="n">
        <f aca="false">SUM(V55:V56)</f>
        <v>0.0244747179879904</v>
      </c>
      <c r="W57" s="205" t="n">
        <f aca="false">SUM(W55:W56)</f>
        <v>0.00708919346334957</v>
      </c>
      <c r="X57" s="205" t="n">
        <f aca="false">SUM(X55:X56)</f>
        <v>0.00657604385532085</v>
      </c>
      <c r="Y57" s="205" t="n">
        <f aca="false">SUM(Y55:Y56)</f>
        <v>0.0150320997846246</v>
      </c>
      <c r="Z57" s="205" t="n">
        <f aca="false">SUM(Z55:Z56)</f>
        <v>0.00725025289139103</v>
      </c>
      <c r="AA57" s="205" t="n">
        <f aca="false">SUM(AA55:AA56)</f>
        <v>0.0122508736638596</v>
      </c>
      <c r="AB57" s="205" t="n">
        <f aca="false">SUM(AB55:AB56)</f>
        <v>0.0047152444909776</v>
      </c>
      <c r="AC57" s="205" t="n">
        <f aca="false">SUM(AC55:AC56)</f>
        <v>0.00555312008495779</v>
      </c>
      <c r="AD57" s="205" t="n">
        <f aca="false">SUM(AD55:AD56)</f>
        <v>0.0154931237657909</v>
      </c>
      <c r="AE57" s="205" t="n">
        <f aca="false">SUM(AE55:AE56)</f>
        <v>0.00569855492555782</v>
      </c>
      <c r="AF57" s="205" t="n">
        <f aca="false">SUM(AF55:AF56)</f>
        <v>0.0048221472479989</v>
      </c>
      <c r="AG57" s="205" t="n">
        <f aca="false">SUM(AG55:AG56)</f>
        <v>0.00972380289436814</v>
      </c>
      <c r="AH57" s="205" t="n">
        <f aca="false">SUM(AH55:AH56)</f>
        <v>0.00181273476231747</v>
      </c>
      <c r="AI57" s="205" t="n">
        <f aca="false">SUM(AI55:AI56)</f>
        <v>0.00367268742848681</v>
      </c>
      <c r="AJ57" s="205" t="n">
        <f aca="false">SUM(AJ55:AJ56)</f>
        <v>0.0107974157620246</v>
      </c>
      <c r="AK57" s="205" t="e">
        <f aca="false">SUM(AK55:AK56)</f>
        <v>#DIV/0!</v>
      </c>
      <c r="AL57" s="205" t="e">
        <f aca="false">SUM(AL55:AL56)</f>
        <v>#DIV/0!</v>
      </c>
      <c r="AM57" s="205" t="e">
        <f aca="false">SUM(AM55:AM56)</f>
        <v>#DIV/0!</v>
      </c>
      <c r="AN57" s="205" t="e">
        <f aca="false">SUM(AN55:AN56)</f>
        <v>#DIV/0!</v>
      </c>
      <c r="AO57" s="205" t="e">
        <f aca="false">SUM(AO55:AO56)</f>
        <v>#DIV/0!</v>
      </c>
      <c r="AP57" s="205" t="e">
        <f aca="false">SUM(AP55:AP56)</f>
        <v>#DIV/0!</v>
      </c>
      <c r="AQ57" s="205" t="e">
        <f aca="false">SUM(AQ55:AQ56)</f>
        <v>#DIV/0!</v>
      </c>
      <c r="AR57" s="205" t="e">
        <f aca="false">SUM(AR55:AR56)</f>
        <v>#DIV/0!</v>
      </c>
      <c r="AS57" s="205" t="e">
        <f aca="false">SUM(AS55:AS56)</f>
        <v>#DIV/0!</v>
      </c>
      <c r="AT57" s="205" t="n">
        <f aca="false">SUM(AT55:AT56)</f>
        <v>0.0429566998747429</v>
      </c>
      <c r="AU57" s="205" t="n">
        <f aca="false">SUM(AU55:AU56)</f>
        <v>0.00985889519957128</v>
      </c>
      <c r="AV57" s="205" t="n">
        <f aca="false">SUM(AV55:AV56)</f>
        <v>0.0054070331449857</v>
      </c>
      <c r="AW57" s="205" t="n">
        <f aca="false">SUM(AW55:AW56)</f>
        <v>0.032506579467122</v>
      </c>
      <c r="AX57" s="205" t="n">
        <f aca="false">SUM(AX55:AX56)</f>
        <v>0.0417233970499327</v>
      </c>
      <c r="AY57" s="205" t="n">
        <f aca="false">SUM(AY55:AY56)</f>
        <v>0.0131708501201309</v>
      </c>
      <c r="AZ57" s="205" t="n">
        <f aca="false">SUM(AZ55:AZ56)</f>
        <v>0.0136961459888779</v>
      </c>
      <c r="BA57" s="205" t="n">
        <f aca="false">SUM(BA55:BA56)</f>
        <v>0.0127541936750452</v>
      </c>
      <c r="BB57" s="205" t="n">
        <f aca="false">SUM(BB55:BB56)</f>
        <v>0.0115229584094712</v>
      </c>
      <c r="BC57" s="205" t="n">
        <f aca="false">SUM(BC55:BC56)</f>
        <v>0.00857106478592362</v>
      </c>
      <c r="BD57" s="205" t="n">
        <f aca="false">SUM(BD55:BD56)</f>
        <v>0.00676209767024727</v>
      </c>
      <c r="BE57" s="205" t="n">
        <f aca="false">SUM(BE55:BE56)</f>
        <v>0.0054070331449857</v>
      </c>
      <c r="BH57" s="226"/>
      <c r="BI57" s="226"/>
    </row>
    <row r="58" customFormat="false" ht="12.75" hidden="false" customHeight="false" outlineLevel="0" collapsed="false"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  <c r="AH58" s="229"/>
      <c r="AI58" s="229"/>
      <c r="AJ58" s="229"/>
      <c r="AK58" s="229"/>
      <c r="AL58" s="229"/>
      <c r="AM58" s="229"/>
      <c r="AN58" s="229"/>
      <c r="AO58" s="229"/>
      <c r="AP58" s="229"/>
      <c r="AQ58" s="229"/>
      <c r="AR58" s="229"/>
      <c r="AS58" s="229"/>
      <c r="BH58" s="226"/>
      <c r="BI58" s="226"/>
    </row>
    <row r="59" customFormat="false" ht="12.75" hidden="true" customHeight="false" outlineLevel="0" collapsed="false">
      <c r="B59" s="258" t="s">
        <v>186</v>
      </c>
      <c r="C59" s="25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Y59" s="229"/>
      <c r="Z59" s="229"/>
      <c r="AA59" s="229"/>
      <c r="AB59" s="229"/>
      <c r="AC59" s="229"/>
      <c r="AD59" s="229"/>
      <c r="AE59" s="229"/>
      <c r="AF59" s="161"/>
      <c r="AG59" s="194" t="n">
        <f aca="false">(744+72+744+144+312)/SurveyHrsIn!AB271</f>
        <v>0.0180645161290323</v>
      </c>
      <c r="AH59" s="251"/>
      <c r="AI59" s="251"/>
      <c r="AJ59" s="251"/>
      <c r="AK59" s="251"/>
      <c r="AL59" s="251"/>
      <c r="AM59" s="251"/>
      <c r="AN59" s="251"/>
      <c r="AO59" s="251"/>
      <c r="AP59" s="251"/>
      <c r="AQ59" s="251"/>
      <c r="AR59" s="251"/>
      <c r="AS59" s="251"/>
      <c r="BH59" s="226"/>
      <c r="BI59" s="226"/>
    </row>
    <row r="60" customFormat="false" ht="12.75" hidden="true" customHeight="false" outlineLevel="0" collapsed="false">
      <c r="B60" s="258" t="s">
        <v>187</v>
      </c>
      <c r="C60" s="259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29"/>
      <c r="P60" s="229"/>
      <c r="Q60" s="229"/>
      <c r="R60" s="229"/>
      <c r="S60" s="229"/>
      <c r="T60" s="229"/>
      <c r="U60" s="229"/>
      <c r="V60" s="229"/>
      <c r="W60" s="229"/>
      <c r="X60" s="229"/>
      <c r="Y60" s="229"/>
      <c r="Z60" s="229"/>
      <c r="AA60" s="229"/>
      <c r="AB60" s="229"/>
      <c r="AC60" s="229"/>
      <c r="AD60" s="229"/>
      <c r="AE60" s="229"/>
      <c r="AF60" s="161"/>
      <c r="AG60" s="232" t="n">
        <f aca="false">(AG10/(1-AG59))-AG10</f>
        <v>614403.162575562</v>
      </c>
      <c r="AH60" s="260"/>
      <c r="AI60" s="260"/>
      <c r="AJ60" s="260"/>
      <c r="AK60" s="260"/>
      <c r="AL60" s="260"/>
      <c r="AM60" s="260"/>
      <c r="AN60" s="260"/>
      <c r="AO60" s="260"/>
      <c r="AP60" s="260"/>
      <c r="AQ60" s="260"/>
      <c r="AR60" s="260"/>
      <c r="AS60" s="260"/>
      <c r="BH60" s="226"/>
      <c r="BI60" s="226"/>
    </row>
    <row r="61" customFormat="false" ht="12.75" hidden="true" customHeight="false" outlineLevel="0" collapsed="false">
      <c r="B61" s="109"/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BH61" s="226"/>
      <c r="BI61" s="226"/>
    </row>
    <row r="62" customFormat="false" ht="12.75" hidden="false" customHeight="false" outlineLevel="0" collapsed="false">
      <c r="B62" s="0" t="s">
        <v>165</v>
      </c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29"/>
      <c r="AA62" s="229"/>
      <c r="AB62" s="229"/>
      <c r="AC62" s="229"/>
      <c r="AD62" s="229"/>
      <c r="AE62" s="229"/>
      <c r="AF62" s="229"/>
      <c r="AG62" s="229"/>
      <c r="AH62" s="229"/>
      <c r="AI62" s="229"/>
      <c r="AJ62" s="229"/>
      <c r="AK62" s="229"/>
      <c r="AL62" s="229"/>
      <c r="AM62" s="229"/>
      <c r="AN62" s="229"/>
      <c r="AO62" s="229"/>
      <c r="AP62" s="229"/>
      <c r="AQ62" s="229"/>
      <c r="AR62" s="229"/>
      <c r="AS62" s="229"/>
      <c r="BH62" s="226"/>
      <c r="BI62" s="226"/>
    </row>
    <row r="63" customFormat="false" ht="12.75" hidden="false" customHeight="false" outlineLevel="0" collapsed="false">
      <c r="B63" s="0" t="s">
        <v>188</v>
      </c>
      <c r="BA63" s="261"/>
      <c r="BB63" s="261"/>
      <c r="BC63" s="261"/>
      <c r="BD63" s="261"/>
      <c r="BE63" s="261"/>
      <c r="BF63" s="261"/>
      <c r="BG63" s="261"/>
      <c r="BH63" s="226"/>
      <c r="BI63" s="226"/>
      <c r="BJ63" s="261"/>
      <c r="BK63" s="261"/>
      <c r="BL63" s="261"/>
      <c r="BM63" s="261"/>
      <c r="BN63" s="261"/>
      <c r="BO63" s="261"/>
      <c r="BP63" s="261"/>
      <c r="BQ63" s="261"/>
      <c r="BR63" s="261"/>
      <c r="BS63" s="261"/>
    </row>
    <row r="64" customFormat="false" ht="12.75" hidden="false" customHeight="false" outlineLevel="0" collapsed="false">
      <c r="B64" s="212" t="s">
        <v>167</v>
      </c>
      <c r="C64" s="262"/>
      <c r="D64" s="263"/>
      <c r="E64" s="263"/>
      <c r="F64" s="263"/>
      <c r="G64" s="263"/>
      <c r="H64" s="263"/>
      <c r="I64" s="263"/>
      <c r="J64" s="263"/>
      <c r="K64" s="262"/>
      <c r="L64" s="262"/>
      <c r="M64" s="263"/>
      <c r="N64" s="263"/>
      <c r="O64" s="263"/>
      <c r="P64" s="263"/>
      <c r="Q64" s="263"/>
      <c r="R64" s="263"/>
      <c r="S64" s="263"/>
      <c r="T64" s="263"/>
      <c r="U64" s="263"/>
      <c r="V64" s="263"/>
      <c r="W64" s="263"/>
      <c r="X64" s="263"/>
      <c r="Y64" s="263"/>
      <c r="Z64" s="263"/>
      <c r="AA64" s="263"/>
      <c r="AB64" s="263"/>
      <c r="AC64" s="263"/>
      <c r="AD64" s="263"/>
      <c r="AE64" s="263"/>
      <c r="AF64" s="263"/>
      <c r="AG64" s="263"/>
      <c r="AH64" s="263"/>
      <c r="AI64" s="263"/>
      <c r="AJ64" s="263"/>
      <c r="AK64" s="263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2"/>
      <c r="AX64" s="262"/>
      <c r="AY64" s="261"/>
      <c r="AZ64" s="261"/>
      <c r="BH64" s="226"/>
      <c r="BI64" s="226"/>
    </row>
    <row r="65" customFormat="false" ht="12.75" hidden="false" customHeight="false" outlineLevel="0" collapsed="false">
      <c r="B65" s="212" t="s">
        <v>168</v>
      </c>
      <c r="C65" s="0"/>
      <c r="D65" s="0"/>
      <c r="E65" s="0"/>
      <c r="F65" s="0"/>
      <c r="G65" s="0"/>
      <c r="H65" s="0"/>
      <c r="I65" s="0"/>
      <c r="J65" s="0"/>
      <c r="K65" s="0"/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28" t="n">
        <f aca="false">744/(SurveyHrsIn!AO273)</f>
        <v>0.0423497267759563</v>
      </c>
      <c r="AX65" s="264"/>
      <c r="BH65" s="226"/>
      <c r="BI65" s="226"/>
    </row>
    <row r="66" customFormat="false" ht="12.75" hidden="false" customHeight="false" outlineLevel="0" collapsed="false">
      <c r="B66" s="221" t="s">
        <v>169</v>
      </c>
      <c r="C66" s="107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  <c r="AW66" s="93" t="n">
        <f aca="false">AW12/(1-AW65)-AW12</f>
        <v>3955219.68616262</v>
      </c>
      <c r="AX66" s="265"/>
      <c r="BH66" s="226"/>
      <c r="BI66" s="226"/>
    </row>
    <row r="67" customFormat="false" ht="12.75" hidden="false" customHeight="false" outlineLevel="0" collapsed="false">
      <c r="B67" s="266"/>
      <c r="C67" s="267"/>
      <c r="K67" s="265"/>
      <c r="L67" s="265"/>
      <c r="AW67" s="265"/>
      <c r="AX67" s="265"/>
      <c r="BH67" s="226"/>
      <c r="BI67" s="226"/>
    </row>
    <row r="68" customFormat="false" ht="12.75" hidden="false" customHeight="false" outlineLevel="0" collapsed="false">
      <c r="B68" s="268"/>
      <c r="C68" s="268"/>
      <c r="K68" s="265"/>
      <c r="L68" s="265"/>
      <c r="AW68" s="265"/>
      <c r="AX68" s="265"/>
      <c r="BH68" s="226"/>
      <c r="BI68" s="226"/>
    </row>
    <row r="69" customFormat="false" ht="12.75" hidden="false" customHeight="false" outlineLevel="0" collapsed="false">
      <c r="B69" s="226"/>
      <c r="C69" s="226"/>
      <c r="K69" s="265"/>
      <c r="L69" s="265"/>
      <c r="AW69" s="265"/>
      <c r="AX69" s="265"/>
      <c r="BH69" s="226"/>
      <c r="BI69" s="226"/>
    </row>
    <row r="70" customFormat="false" ht="12.75" hidden="false" customHeight="false" outlineLevel="0" collapsed="false">
      <c r="B70" s="226"/>
      <c r="C70" s="226"/>
      <c r="K70" s="265"/>
      <c r="L70" s="265"/>
      <c r="AW70" s="265"/>
      <c r="AX70" s="265"/>
      <c r="BH70" s="226"/>
      <c r="BI70" s="226"/>
    </row>
    <row r="71" customFormat="false" ht="12.75" hidden="false" customHeight="false" outlineLevel="0" collapsed="false">
      <c r="B71" s="226"/>
      <c r="C71" s="226"/>
      <c r="K71" s="265"/>
      <c r="L71" s="265"/>
      <c r="AW71" s="265"/>
      <c r="AX71" s="265"/>
      <c r="BH71" s="226"/>
      <c r="BI71" s="226"/>
    </row>
    <row r="72" customFormat="false" ht="12.75" hidden="false" customHeight="false" outlineLevel="0" collapsed="false">
      <c r="B72" s="226"/>
      <c r="C72" s="226"/>
      <c r="K72" s="265"/>
      <c r="L72" s="265"/>
      <c r="AW72" s="265"/>
      <c r="AX72" s="265"/>
      <c r="BH72" s="226"/>
      <c r="BI72" s="226"/>
    </row>
    <row r="73" customFormat="false" ht="12.75" hidden="false" customHeight="false" outlineLevel="0" collapsed="false">
      <c r="B73" s="226"/>
      <c r="C73" s="226"/>
      <c r="K73" s="265"/>
      <c r="L73" s="265"/>
      <c r="AW73" s="265"/>
      <c r="AX73" s="265"/>
      <c r="BH73" s="226"/>
      <c r="BI73" s="226"/>
    </row>
    <row r="74" customFormat="false" ht="12.75" hidden="false" customHeight="false" outlineLevel="0" collapsed="false">
      <c r="B74" s="226"/>
      <c r="C74" s="226"/>
      <c r="K74" s="265"/>
      <c r="L74" s="265"/>
      <c r="AW74" s="265"/>
      <c r="AX74" s="265"/>
      <c r="BH74" s="226"/>
      <c r="BI74" s="226"/>
    </row>
    <row r="75" customFormat="false" ht="12.75" hidden="false" customHeight="false" outlineLevel="0" collapsed="false">
      <c r="B75" s="226"/>
      <c r="C75" s="226"/>
      <c r="K75" s="265"/>
      <c r="L75" s="265"/>
      <c r="AW75" s="265"/>
      <c r="AX75" s="265"/>
      <c r="BH75" s="226"/>
      <c r="BI75" s="226"/>
    </row>
    <row r="76" customFormat="false" ht="12.75" hidden="false" customHeight="false" outlineLevel="0" collapsed="false">
      <c r="B76" s="226"/>
      <c r="C76" s="226"/>
      <c r="K76" s="265"/>
      <c r="L76" s="265"/>
      <c r="AW76" s="265"/>
      <c r="AX76" s="265"/>
      <c r="BH76" s="226"/>
      <c r="BI76" s="226"/>
    </row>
    <row r="77" customFormat="false" ht="12.75" hidden="false" customHeight="false" outlineLevel="0" collapsed="false">
      <c r="B77" s="226"/>
      <c r="C77" s="226"/>
      <c r="K77" s="265"/>
      <c r="L77" s="265"/>
      <c r="AW77" s="265"/>
      <c r="AX77" s="265"/>
      <c r="BH77" s="226"/>
      <c r="BI77" s="226"/>
    </row>
    <row r="78" customFormat="false" ht="12.75" hidden="false" customHeight="false" outlineLevel="0" collapsed="false">
      <c r="B78" s="226"/>
      <c r="C78" s="226"/>
      <c r="K78" s="265"/>
      <c r="L78" s="265"/>
      <c r="AW78" s="265"/>
      <c r="AX78" s="265"/>
      <c r="BH78" s="226"/>
      <c r="BI78" s="226"/>
    </row>
    <row r="79" customFormat="false" ht="12.75" hidden="false" customHeight="false" outlineLevel="0" collapsed="false">
      <c r="B79" s="226"/>
      <c r="C79" s="226"/>
      <c r="K79" s="265"/>
      <c r="L79" s="265"/>
      <c r="AW79" s="265"/>
      <c r="AX79" s="265"/>
      <c r="BH79" s="226"/>
      <c r="BI79" s="226"/>
    </row>
    <row r="80" customFormat="false" ht="12.75" hidden="false" customHeight="false" outlineLevel="0" collapsed="false">
      <c r="B80" s="226"/>
      <c r="C80" s="226"/>
      <c r="K80" s="265"/>
      <c r="L80" s="265"/>
      <c r="AW80" s="265"/>
      <c r="AX80" s="265"/>
      <c r="BH80" s="226"/>
      <c r="BI80" s="226"/>
    </row>
    <row r="81" customFormat="false" ht="12.75" hidden="false" customHeight="false" outlineLevel="0" collapsed="false">
      <c r="B81" s="226"/>
      <c r="C81" s="226"/>
      <c r="K81" s="265"/>
      <c r="L81" s="265"/>
      <c r="AW81" s="265"/>
      <c r="AX81" s="265"/>
      <c r="BH81" s="226"/>
      <c r="BI81" s="226"/>
    </row>
    <row r="82" customFormat="false" ht="12.75" hidden="false" customHeight="false" outlineLevel="0" collapsed="false">
      <c r="B82" s="226"/>
      <c r="C82" s="226"/>
      <c r="K82" s="265"/>
      <c r="L82" s="265"/>
      <c r="AW82" s="265"/>
      <c r="AX82" s="265"/>
      <c r="BH82" s="226"/>
      <c r="BI82" s="226"/>
    </row>
    <row r="83" customFormat="false" ht="12.75" hidden="false" customHeight="false" outlineLevel="0" collapsed="false">
      <c r="B83" s="226"/>
      <c r="C83" s="226"/>
      <c r="K83" s="265"/>
      <c r="L83" s="265"/>
      <c r="AW83" s="265"/>
      <c r="AX83" s="265"/>
      <c r="BH83" s="226"/>
      <c r="BI83" s="226"/>
    </row>
    <row r="84" customFormat="false" ht="12.75" hidden="false" customHeight="false" outlineLevel="0" collapsed="false">
      <c r="B84" s="226"/>
      <c r="C84" s="226"/>
      <c r="K84" s="265"/>
      <c r="L84" s="265"/>
      <c r="AW84" s="265"/>
      <c r="AX84" s="265"/>
      <c r="BH84" s="226"/>
      <c r="BI84" s="226"/>
    </row>
    <row r="85" customFormat="false" ht="12.75" hidden="false" customHeight="false" outlineLevel="0" collapsed="false">
      <c r="B85" s="226"/>
      <c r="C85" s="226"/>
      <c r="K85" s="265"/>
      <c r="L85" s="265"/>
      <c r="AW85" s="265"/>
      <c r="AX85" s="265"/>
      <c r="BH85" s="226"/>
      <c r="BI85" s="226"/>
    </row>
    <row r="86" customFormat="false" ht="12.75" hidden="false" customHeight="false" outlineLevel="0" collapsed="false">
      <c r="B86" s="226"/>
      <c r="C86" s="226"/>
      <c r="K86" s="265"/>
      <c r="L86" s="265"/>
      <c r="AW86" s="265"/>
      <c r="AX86" s="265"/>
      <c r="BH86" s="226"/>
      <c r="BI86" s="226"/>
    </row>
    <row r="87" customFormat="false" ht="12.75" hidden="false" customHeight="false" outlineLevel="0" collapsed="false">
      <c r="B87" s="226"/>
      <c r="C87" s="226"/>
      <c r="K87" s="265"/>
      <c r="L87" s="265"/>
      <c r="AW87" s="265"/>
      <c r="AX87" s="265"/>
      <c r="BH87" s="226"/>
      <c r="BI87" s="226"/>
    </row>
    <row r="88" customFormat="false" ht="12.75" hidden="false" customHeight="false" outlineLevel="0" collapsed="false">
      <c r="B88" s="226"/>
      <c r="C88" s="226"/>
      <c r="K88" s="265"/>
      <c r="L88" s="265"/>
      <c r="AW88" s="265"/>
      <c r="AX88" s="265"/>
      <c r="BH88" s="226"/>
      <c r="BI88" s="226"/>
    </row>
    <row r="89" customFormat="false" ht="12.75" hidden="false" customHeight="false" outlineLevel="0" collapsed="false">
      <c r="B89" s="226"/>
      <c r="C89" s="226"/>
      <c r="K89" s="265"/>
      <c r="L89" s="265"/>
      <c r="AW89" s="265"/>
      <c r="AX89" s="265"/>
      <c r="BH89" s="226"/>
      <c r="BI89" s="226"/>
    </row>
    <row r="90" customFormat="false" ht="12.75" hidden="false" customHeight="false" outlineLevel="0" collapsed="false">
      <c r="B90" s="226"/>
      <c r="C90" s="226"/>
      <c r="K90" s="265"/>
      <c r="L90" s="265"/>
      <c r="AW90" s="265"/>
      <c r="AX90" s="265"/>
      <c r="BH90" s="226"/>
      <c r="BI90" s="226"/>
    </row>
    <row r="91" customFormat="false" ht="12.75" hidden="false" customHeight="false" outlineLevel="0" collapsed="false">
      <c r="B91" s="226"/>
      <c r="C91" s="226"/>
      <c r="K91" s="265"/>
      <c r="L91" s="265"/>
      <c r="AW91" s="265"/>
      <c r="AX91" s="265"/>
      <c r="BH91" s="226"/>
      <c r="BI91" s="226"/>
    </row>
    <row r="92" customFormat="false" ht="12.75" hidden="false" customHeight="false" outlineLevel="0" collapsed="false">
      <c r="B92" s="226"/>
      <c r="C92" s="226"/>
      <c r="K92" s="265"/>
      <c r="L92" s="265"/>
      <c r="AW92" s="265"/>
      <c r="AX92" s="265"/>
      <c r="BH92" s="226"/>
      <c r="BI92" s="226"/>
    </row>
    <row r="93" customFormat="false" ht="12.75" hidden="false" customHeight="false" outlineLevel="0" collapsed="false">
      <c r="B93" s="226"/>
      <c r="C93" s="226"/>
      <c r="K93" s="265"/>
      <c r="L93" s="265"/>
      <c r="AW93" s="265"/>
      <c r="AX93" s="265"/>
      <c r="BH93" s="226"/>
      <c r="BI93" s="226"/>
    </row>
    <row r="94" customFormat="false" ht="12.75" hidden="false" customHeight="false" outlineLevel="0" collapsed="false">
      <c r="B94" s="226"/>
      <c r="C94" s="226"/>
      <c r="K94" s="265"/>
      <c r="L94" s="265"/>
      <c r="AW94" s="265"/>
      <c r="AX94" s="265"/>
      <c r="BH94" s="226"/>
      <c r="BI94" s="226"/>
    </row>
    <row r="95" customFormat="false" ht="12.75" hidden="false" customHeight="false" outlineLevel="0" collapsed="false">
      <c r="B95" s="226"/>
      <c r="C95" s="226"/>
      <c r="K95" s="265"/>
      <c r="L95" s="265"/>
      <c r="AW95" s="265"/>
      <c r="AX95" s="265"/>
      <c r="BH95" s="226"/>
      <c r="BI95" s="226"/>
    </row>
    <row r="96" customFormat="false" ht="12.75" hidden="false" customHeight="false" outlineLevel="0" collapsed="false">
      <c r="B96" s="226"/>
      <c r="C96" s="226"/>
      <c r="K96" s="265"/>
      <c r="L96" s="265"/>
      <c r="AW96" s="265"/>
      <c r="AX96" s="265"/>
      <c r="BH96" s="226"/>
      <c r="BI96" s="226"/>
    </row>
    <row r="97" customFormat="false" ht="12.75" hidden="false" customHeight="false" outlineLevel="0" collapsed="false">
      <c r="B97" s="226"/>
      <c r="C97" s="226"/>
      <c r="K97" s="265"/>
      <c r="L97" s="265"/>
      <c r="AW97" s="265"/>
      <c r="AX97" s="265"/>
      <c r="BH97" s="226"/>
      <c r="BI97" s="226"/>
    </row>
    <row r="98" customFormat="false" ht="12.75" hidden="false" customHeight="false" outlineLevel="0" collapsed="false">
      <c r="B98" s="226"/>
      <c r="C98" s="226"/>
      <c r="K98" s="265"/>
      <c r="L98" s="265"/>
      <c r="AW98" s="265"/>
      <c r="AX98" s="265"/>
      <c r="BH98" s="226"/>
      <c r="BI98" s="226"/>
    </row>
    <row r="99" customFormat="false" ht="12.75" hidden="false" customHeight="false" outlineLevel="0" collapsed="false">
      <c r="B99" s="226"/>
      <c r="C99" s="226"/>
      <c r="K99" s="265"/>
      <c r="L99" s="265"/>
      <c r="AW99" s="265"/>
      <c r="AX99" s="265"/>
      <c r="BH99" s="226"/>
      <c r="BI99" s="226"/>
    </row>
    <row r="100" customFormat="false" ht="12.75" hidden="false" customHeight="false" outlineLevel="0" collapsed="false">
      <c r="B100" s="226"/>
      <c r="C100" s="226"/>
      <c r="K100" s="265"/>
      <c r="L100" s="265"/>
      <c r="BH100" s="226"/>
      <c r="BI100" s="226"/>
    </row>
    <row r="101" customFormat="false" ht="12.75" hidden="false" customHeight="false" outlineLevel="0" collapsed="false">
      <c r="B101" s="226"/>
      <c r="C101" s="226"/>
      <c r="K101" s="265"/>
      <c r="L101" s="265"/>
      <c r="BH101" s="226"/>
      <c r="BI101" s="226"/>
    </row>
    <row r="102" customFormat="false" ht="12.75" hidden="false" customHeight="false" outlineLevel="0" collapsed="false">
      <c r="B102" s="226"/>
      <c r="C102" s="226"/>
      <c r="K102" s="265"/>
      <c r="L102" s="265"/>
      <c r="BH102" s="226"/>
      <c r="BI102" s="226"/>
    </row>
    <row r="103" customFormat="false" ht="12.75" hidden="false" customHeight="false" outlineLevel="0" collapsed="false">
      <c r="B103" s="226"/>
      <c r="C103" s="226"/>
      <c r="K103" s="265"/>
      <c r="L103" s="265"/>
      <c r="BH103" s="226"/>
      <c r="BI103" s="226"/>
    </row>
    <row r="104" customFormat="false" ht="12.75" hidden="false" customHeight="false" outlineLevel="0" collapsed="false">
      <c r="B104" s="226"/>
      <c r="C104" s="226"/>
      <c r="K104" s="265"/>
      <c r="L104" s="265"/>
      <c r="BH104" s="226"/>
      <c r="BI104" s="226"/>
    </row>
    <row r="105" customFormat="false" ht="12.75" hidden="false" customHeight="false" outlineLevel="0" collapsed="false">
      <c r="B105" s="226"/>
      <c r="C105" s="226"/>
      <c r="K105" s="265"/>
      <c r="L105" s="265"/>
      <c r="BH105" s="226"/>
      <c r="BI105" s="226"/>
    </row>
    <row r="106" customFormat="false" ht="12.75" hidden="false" customHeight="false" outlineLevel="0" collapsed="false">
      <c r="B106" s="226"/>
      <c r="C106" s="226"/>
      <c r="K106" s="265"/>
      <c r="L106" s="265"/>
      <c r="BH106" s="226"/>
      <c r="BI106" s="226"/>
    </row>
    <row r="107" customFormat="false" ht="12.75" hidden="false" customHeight="false" outlineLevel="0" collapsed="false">
      <c r="B107" s="226"/>
      <c r="C107" s="226"/>
      <c r="K107" s="265"/>
      <c r="L107" s="265"/>
      <c r="BH107" s="226"/>
      <c r="BI107" s="226"/>
    </row>
    <row r="108" customFormat="false" ht="12.75" hidden="false" customHeight="false" outlineLevel="0" collapsed="false">
      <c r="B108" s="226"/>
      <c r="C108" s="226"/>
      <c r="K108" s="265"/>
      <c r="L108" s="265"/>
      <c r="BH108" s="226"/>
      <c r="BI108" s="226"/>
    </row>
    <row r="109" customFormat="false" ht="12.75" hidden="false" customHeight="false" outlineLevel="0" collapsed="false">
      <c r="B109" s="226"/>
      <c r="C109" s="226"/>
      <c r="K109" s="265"/>
      <c r="L109" s="265"/>
      <c r="BH109" s="226"/>
      <c r="BI109" s="226"/>
    </row>
    <row r="110" customFormat="false" ht="12.75" hidden="false" customHeight="false" outlineLevel="0" collapsed="false">
      <c r="B110" s="226"/>
      <c r="C110" s="226"/>
      <c r="K110" s="265"/>
      <c r="L110" s="265"/>
      <c r="BH110" s="226"/>
      <c r="BI110" s="226"/>
    </row>
    <row r="111" customFormat="false" ht="12.75" hidden="false" customHeight="false" outlineLevel="0" collapsed="false">
      <c r="B111" s="226"/>
      <c r="C111" s="226"/>
      <c r="K111" s="265"/>
      <c r="L111" s="265"/>
      <c r="BH111" s="226"/>
      <c r="BI111" s="226"/>
    </row>
    <row r="112" customFormat="false" ht="12.75" hidden="false" customHeight="false" outlineLevel="0" collapsed="false">
      <c r="B112" s="226"/>
      <c r="C112" s="226"/>
      <c r="K112" s="265"/>
      <c r="L112" s="265"/>
      <c r="BH112" s="226"/>
      <c r="BI112" s="226"/>
    </row>
    <row r="113" customFormat="false" ht="12.75" hidden="false" customHeight="false" outlineLevel="0" collapsed="false">
      <c r="B113" s="226"/>
      <c r="C113" s="226"/>
      <c r="K113" s="265"/>
      <c r="L113" s="265"/>
      <c r="BH113" s="226"/>
      <c r="BI113" s="226"/>
    </row>
    <row r="114" customFormat="false" ht="12.75" hidden="false" customHeight="false" outlineLevel="0" collapsed="false">
      <c r="B114" s="226"/>
      <c r="C114" s="226"/>
      <c r="K114" s="265"/>
      <c r="L114" s="265"/>
      <c r="BH114" s="226"/>
      <c r="BI114" s="226"/>
    </row>
    <row r="115" customFormat="false" ht="12.75" hidden="false" customHeight="false" outlineLevel="0" collapsed="false">
      <c r="B115" s="226"/>
      <c r="C115" s="226"/>
      <c r="K115" s="265"/>
      <c r="L115" s="265"/>
      <c r="BH115" s="226"/>
      <c r="BI115" s="226"/>
    </row>
    <row r="116" customFormat="false" ht="12.75" hidden="false" customHeight="false" outlineLevel="0" collapsed="false">
      <c r="B116" s="226"/>
      <c r="C116" s="226"/>
      <c r="K116" s="265"/>
      <c r="L116" s="265"/>
      <c r="BH116" s="226"/>
      <c r="BI116" s="226"/>
    </row>
    <row r="117" customFormat="false" ht="12.75" hidden="false" customHeight="false" outlineLevel="0" collapsed="false">
      <c r="B117" s="226"/>
      <c r="C117" s="226"/>
      <c r="K117" s="265"/>
      <c r="L117" s="265"/>
      <c r="BH117" s="226"/>
      <c r="BI117" s="226"/>
    </row>
    <row r="118" customFormat="false" ht="12.75" hidden="false" customHeight="false" outlineLevel="0" collapsed="false">
      <c r="B118" s="226"/>
      <c r="C118" s="226"/>
      <c r="K118" s="265"/>
      <c r="L118" s="265"/>
      <c r="BH118" s="226"/>
      <c r="BI118" s="226"/>
    </row>
    <row r="119" customFormat="false" ht="12.75" hidden="false" customHeight="false" outlineLevel="0" collapsed="false">
      <c r="B119" s="226"/>
      <c r="C119" s="226"/>
      <c r="K119" s="265"/>
      <c r="L119" s="265"/>
      <c r="BH119" s="226"/>
      <c r="BI119" s="226"/>
    </row>
    <row r="120" customFormat="false" ht="12.75" hidden="false" customHeight="false" outlineLevel="0" collapsed="false">
      <c r="B120" s="226"/>
      <c r="C120" s="226"/>
      <c r="K120" s="265"/>
      <c r="L120" s="265"/>
      <c r="BH120" s="226"/>
      <c r="BI120" s="226"/>
    </row>
    <row r="121" customFormat="false" ht="12.75" hidden="false" customHeight="false" outlineLevel="0" collapsed="false">
      <c r="B121" s="226"/>
      <c r="C121" s="226"/>
      <c r="K121" s="265"/>
      <c r="L121" s="265"/>
      <c r="BH121" s="226"/>
      <c r="BI121" s="226"/>
    </row>
    <row r="122" customFormat="false" ht="12.75" hidden="false" customHeight="false" outlineLevel="0" collapsed="false">
      <c r="B122" s="226"/>
      <c r="C122" s="226"/>
      <c r="K122" s="265"/>
      <c r="L122" s="265"/>
      <c r="BH122" s="226"/>
      <c r="BI122" s="226"/>
    </row>
    <row r="123" customFormat="false" ht="12.75" hidden="false" customHeight="false" outlineLevel="0" collapsed="false">
      <c r="B123" s="226"/>
      <c r="C123" s="226"/>
      <c r="K123" s="265"/>
      <c r="L123" s="265"/>
      <c r="BH123" s="226"/>
      <c r="BI123" s="226"/>
    </row>
    <row r="124" customFormat="false" ht="12.75" hidden="false" customHeight="false" outlineLevel="0" collapsed="false">
      <c r="B124" s="226"/>
      <c r="C124" s="226"/>
      <c r="K124" s="265"/>
      <c r="L124" s="265"/>
      <c r="BH124" s="226"/>
      <c r="BI124" s="226"/>
    </row>
    <row r="125" customFormat="false" ht="12.75" hidden="false" customHeight="false" outlineLevel="0" collapsed="false">
      <c r="B125" s="226"/>
      <c r="C125" s="226"/>
      <c r="K125" s="265"/>
      <c r="L125" s="265"/>
      <c r="BH125" s="226"/>
      <c r="BI125" s="226"/>
    </row>
    <row r="126" customFormat="false" ht="12.75" hidden="false" customHeight="false" outlineLevel="0" collapsed="false">
      <c r="B126" s="226"/>
      <c r="C126" s="226"/>
      <c r="K126" s="265"/>
      <c r="L126" s="265"/>
      <c r="BH126" s="226"/>
      <c r="BI126" s="226"/>
    </row>
    <row r="127" customFormat="false" ht="12.75" hidden="false" customHeight="false" outlineLevel="0" collapsed="false">
      <c r="B127" s="226"/>
      <c r="C127" s="226"/>
      <c r="K127" s="265"/>
      <c r="L127" s="265"/>
      <c r="BH127" s="226"/>
      <c r="BI127" s="226"/>
    </row>
    <row r="128" customFormat="false" ht="12.75" hidden="false" customHeight="false" outlineLevel="0" collapsed="false">
      <c r="B128" s="226"/>
      <c r="C128" s="226"/>
      <c r="BH128" s="226"/>
      <c r="BI128" s="226"/>
    </row>
    <row r="129" customFormat="false" ht="12.75" hidden="false" customHeight="false" outlineLevel="0" collapsed="false">
      <c r="B129" s="226"/>
      <c r="C129" s="226"/>
      <c r="BH129" s="226"/>
      <c r="BI129" s="226"/>
    </row>
    <row r="130" customFormat="false" ht="12.75" hidden="false" customHeight="false" outlineLevel="0" collapsed="false">
      <c r="B130" s="226"/>
      <c r="C130" s="226"/>
      <c r="BH130" s="226"/>
      <c r="BI130" s="226"/>
    </row>
    <row r="131" customFormat="false" ht="12.75" hidden="false" customHeight="false" outlineLevel="0" collapsed="false">
      <c r="B131" s="226"/>
      <c r="C131" s="226"/>
      <c r="BH131" s="226"/>
      <c r="BI131" s="226"/>
    </row>
    <row r="132" customFormat="false" ht="12.75" hidden="false" customHeight="false" outlineLevel="0" collapsed="false">
      <c r="B132" s="226"/>
      <c r="C132" s="226"/>
      <c r="BH132" s="226"/>
      <c r="BI132" s="226"/>
    </row>
    <row r="133" customFormat="false" ht="12.75" hidden="false" customHeight="false" outlineLevel="0" collapsed="false">
      <c r="B133" s="226"/>
      <c r="C133" s="226"/>
      <c r="BH133" s="226"/>
      <c r="BI133" s="226"/>
    </row>
    <row r="134" customFormat="false" ht="12.75" hidden="false" customHeight="false" outlineLevel="0" collapsed="false">
      <c r="B134" s="226"/>
      <c r="C134" s="226"/>
      <c r="BH134" s="226"/>
      <c r="BI134" s="226"/>
    </row>
    <row r="135" customFormat="false" ht="12.75" hidden="false" customHeight="false" outlineLevel="0" collapsed="false">
      <c r="B135" s="226"/>
      <c r="C135" s="226"/>
      <c r="BH135" s="226"/>
      <c r="BI135" s="226"/>
    </row>
    <row r="136" customFormat="false" ht="12.75" hidden="false" customHeight="false" outlineLevel="0" collapsed="false">
      <c r="B136" s="226"/>
      <c r="C136" s="226"/>
      <c r="BH136" s="226"/>
      <c r="BI136" s="226"/>
    </row>
    <row r="137" customFormat="false" ht="12.75" hidden="false" customHeight="false" outlineLevel="0" collapsed="false">
      <c r="B137" s="226"/>
      <c r="C137" s="226"/>
      <c r="BH137" s="226"/>
      <c r="BI137" s="226"/>
    </row>
    <row r="138" customFormat="false" ht="12.75" hidden="false" customHeight="false" outlineLevel="0" collapsed="false">
      <c r="B138" s="226"/>
      <c r="C138" s="226"/>
      <c r="BH138" s="226"/>
      <c r="BI138" s="226"/>
    </row>
    <row r="139" customFormat="false" ht="12.75" hidden="false" customHeight="false" outlineLevel="0" collapsed="false">
      <c r="B139" s="226"/>
      <c r="C139" s="226"/>
      <c r="BH139" s="226"/>
      <c r="BI139" s="226"/>
    </row>
    <row r="140" customFormat="false" ht="12.75" hidden="false" customHeight="false" outlineLevel="0" collapsed="false">
      <c r="B140" s="226"/>
      <c r="C140" s="226"/>
      <c r="BH140" s="226"/>
      <c r="BI140" s="226"/>
    </row>
    <row r="141" customFormat="false" ht="12.75" hidden="false" customHeight="false" outlineLevel="0" collapsed="false">
      <c r="B141" s="226"/>
      <c r="C141" s="226"/>
      <c r="BH141" s="226"/>
      <c r="BI141" s="226"/>
    </row>
    <row r="142" customFormat="false" ht="12.75" hidden="false" customHeight="false" outlineLevel="0" collapsed="false">
      <c r="B142" s="226"/>
      <c r="C142" s="226"/>
      <c r="BH142" s="226"/>
      <c r="BI142" s="226"/>
    </row>
    <row r="143" customFormat="false" ht="12.75" hidden="false" customHeight="false" outlineLevel="0" collapsed="false">
      <c r="B143" s="226"/>
      <c r="C143" s="226"/>
      <c r="BH143" s="226"/>
      <c r="BI143" s="226"/>
    </row>
    <row r="144" customFormat="false" ht="12.75" hidden="false" customHeight="false" outlineLevel="0" collapsed="false">
      <c r="B144" s="226"/>
      <c r="C144" s="226"/>
      <c r="BH144" s="226"/>
      <c r="BI144" s="226"/>
    </row>
    <row r="145" customFormat="false" ht="12.75" hidden="false" customHeight="false" outlineLevel="0" collapsed="false">
      <c r="B145" s="226"/>
      <c r="C145" s="226"/>
      <c r="BH145" s="226"/>
      <c r="BI145" s="226"/>
    </row>
    <row r="146" customFormat="false" ht="12.75" hidden="false" customHeight="false" outlineLevel="0" collapsed="false">
      <c r="B146" s="226"/>
      <c r="C146" s="226"/>
      <c r="BH146" s="226"/>
      <c r="BI146" s="226"/>
    </row>
    <row r="147" customFormat="false" ht="12.75" hidden="false" customHeight="false" outlineLevel="0" collapsed="false">
      <c r="B147" s="226"/>
      <c r="C147" s="226"/>
      <c r="BH147" s="226"/>
      <c r="BI147" s="226"/>
    </row>
    <row r="148" customFormat="false" ht="12.75" hidden="false" customHeight="false" outlineLevel="0" collapsed="false">
      <c r="B148" s="226"/>
      <c r="C148" s="226"/>
      <c r="BH148" s="226"/>
      <c r="BI148" s="226"/>
    </row>
    <row r="149" customFormat="false" ht="12.75" hidden="false" customHeight="false" outlineLevel="0" collapsed="false">
      <c r="B149" s="226"/>
      <c r="C149" s="226"/>
    </row>
    <row r="150" customFormat="false" ht="12.75" hidden="false" customHeight="false" outlineLevel="0" collapsed="false">
      <c r="B150" s="226"/>
      <c r="C150" s="226"/>
    </row>
    <row r="151" customFormat="false" ht="12.75" hidden="false" customHeight="false" outlineLevel="0" collapsed="false">
      <c r="B151" s="226"/>
      <c r="C151" s="226"/>
    </row>
    <row r="152" customFormat="false" ht="12.75" hidden="false" customHeight="false" outlineLevel="0" collapsed="false">
      <c r="B152" s="226"/>
      <c r="C152" s="226"/>
    </row>
    <row r="153" customFormat="false" ht="12.75" hidden="false" customHeight="false" outlineLevel="0" collapsed="false">
      <c r="B153" s="226"/>
      <c r="C153" s="226"/>
    </row>
    <row r="154" customFormat="false" ht="12.75" hidden="false" customHeight="false" outlineLevel="0" collapsed="false">
      <c r="B154" s="226"/>
      <c r="C154" s="226"/>
    </row>
    <row r="155" customFormat="false" ht="12.75" hidden="false" customHeight="false" outlineLevel="0" collapsed="false">
      <c r="B155" s="226"/>
      <c r="C155" s="226"/>
    </row>
    <row r="156" customFormat="false" ht="12.75" hidden="false" customHeight="false" outlineLevel="0" collapsed="false">
      <c r="B156" s="226"/>
      <c r="C156" s="226"/>
    </row>
    <row r="157" customFormat="false" ht="12.75" hidden="false" customHeight="false" outlineLevel="0" collapsed="false">
      <c r="B157" s="226"/>
      <c r="C157" s="226"/>
    </row>
    <row r="158" customFormat="false" ht="12.75" hidden="false" customHeight="false" outlineLevel="0" collapsed="false">
      <c r="B158" s="226"/>
      <c r="C158" s="226"/>
    </row>
    <row r="159" customFormat="false" ht="12.75" hidden="false" customHeight="false" outlineLevel="0" collapsed="false">
      <c r="B159" s="226"/>
      <c r="C159" s="226"/>
    </row>
    <row r="160" customFormat="false" ht="12.75" hidden="false" customHeight="false" outlineLevel="0" collapsed="false">
      <c r="B160" s="226"/>
      <c r="C160" s="226"/>
    </row>
    <row r="161" customFormat="false" ht="12.75" hidden="false" customHeight="false" outlineLevel="0" collapsed="false">
      <c r="B161" s="226"/>
      <c r="C161" s="226"/>
    </row>
    <row r="162" customFormat="false" ht="12.75" hidden="false" customHeight="false" outlineLevel="0" collapsed="false">
      <c r="B162" s="226"/>
      <c r="C162" s="226"/>
    </row>
    <row r="163" customFormat="false" ht="12.75" hidden="false" customHeight="false" outlineLevel="0" collapsed="false">
      <c r="B163" s="226"/>
      <c r="C163" s="226"/>
    </row>
    <row r="164" customFormat="false" ht="12.75" hidden="false" customHeight="false" outlineLevel="0" collapsed="false">
      <c r="B164" s="226"/>
      <c r="C164" s="226"/>
    </row>
    <row r="165" customFormat="false" ht="12.75" hidden="false" customHeight="false" outlineLevel="0" collapsed="false">
      <c r="B165" s="226"/>
      <c r="C165" s="226"/>
    </row>
    <row r="166" customFormat="false" ht="12.75" hidden="false" customHeight="false" outlineLevel="0" collapsed="false">
      <c r="B166" s="226"/>
      <c r="C166" s="226"/>
    </row>
    <row r="167" customFormat="false" ht="12.75" hidden="false" customHeight="false" outlineLevel="0" collapsed="false">
      <c r="B167" s="226"/>
      <c r="C167" s="226"/>
    </row>
    <row r="168" customFormat="false" ht="12.75" hidden="false" customHeight="false" outlineLevel="0" collapsed="false">
      <c r="B168" s="226"/>
      <c r="C168" s="226"/>
    </row>
    <row r="169" customFormat="false" ht="12.75" hidden="false" customHeight="false" outlineLevel="0" collapsed="false">
      <c r="B169" s="226"/>
      <c r="C169" s="226"/>
    </row>
    <row r="170" customFormat="false" ht="12.75" hidden="false" customHeight="false" outlineLevel="0" collapsed="false">
      <c r="B170" s="226"/>
      <c r="C170" s="226"/>
    </row>
    <row r="171" customFormat="false" ht="12.75" hidden="false" customHeight="false" outlineLevel="0" collapsed="false">
      <c r="B171" s="226"/>
      <c r="C171" s="226"/>
    </row>
    <row r="172" customFormat="false" ht="12.75" hidden="false" customHeight="false" outlineLevel="0" collapsed="false">
      <c r="B172" s="226"/>
      <c r="C172" s="226"/>
    </row>
    <row r="173" customFormat="false" ht="12.75" hidden="false" customHeight="false" outlineLevel="0" collapsed="false">
      <c r="B173" s="226"/>
      <c r="C173" s="226"/>
    </row>
    <row r="174" customFormat="false" ht="12.75" hidden="false" customHeight="false" outlineLevel="0" collapsed="false">
      <c r="B174" s="226"/>
      <c r="C174" s="226"/>
    </row>
    <row r="175" customFormat="false" ht="12.75" hidden="false" customHeight="false" outlineLevel="0" collapsed="false">
      <c r="B175" s="226"/>
      <c r="C175" s="226"/>
    </row>
    <row r="176" customFormat="false" ht="12.75" hidden="false" customHeight="false" outlineLevel="0" collapsed="false">
      <c r="B176" s="226"/>
      <c r="C176" s="226"/>
    </row>
    <row r="177" customFormat="false" ht="12.75" hidden="false" customHeight="false" outlineLevel="0" collapsed="false">
      <c r="B177" s="226"/>
      <c r="C177" s="226"/>
    </row>
    <row r="178" customFormat="false" ht="12.75" hidden="false" customHeight="false" outlineLevel="0" collapsed="false">
      <c r="B178" s="226"/>
      <c r="C178" s="226"/>
    </row>
    <row r="179" customFormat="false" ht="12.75" hidden="false" customHeight="false" outlineLevel="0" collapsed="false">
      <c r="B179" s="226"/>
      <c r="C179" s="226"/>
    </row>
    <row r="180" customFormat="false" ht="12.75" hidden="false" customHeight="false" outlineLevel="0" collapsed="false">
      <c r="B180" s="226"/>
      <c r="C180" s="226"/>
    </row>
    <row r="181" customFormat="false" ht="12.75" hidden="false" customHeight="false" outlineLevel="0" collapsed="false">
      <c r="B181" s="226"/>
      <c r="C181" s="226"/>
    </row>
    <row r="182" customFormat="false" ht="12.75" hidden="false" customHeight="false" outlineLevel="0" collapsed="false">
      <c r="B182" s="226"/>
      <c r="C182" s="226"/>
    </row>
    <row r="183" customFormat="false" ht="12.75" hidden="false" customHeight="false" outlineLevel="0" collapsed="false">
      <c r="B183" s="226"/>
      <c r="C183" s="226"/>
    </row>
    <row r="184" customFormat="false" ht="12.75" hidden="false" customHeight="false" outlineLevel="0" collapsed="false">
      <c r="B184" s="226"/>
      <c r="C184" s="226"/>
    </row>
    <row r="185" customFormat="false" ht="12.75" hidden="false" customHeight="false" outlineLevel="0" collapsed="false">
      <c r="B185" s="226"/>
      <c r="C185" s="226"/>
    </row>
    <row r="186" customFormat="false" ht="12.75" hidden="false" customHeight="false" outlineLevel="0" collapsed="false">
      <c r="B186" s="226"/>
      <c r="C186" s="226"/>
    </row>
    <row r="187" customFormat="false" ht="12.75" hidden="false" customHeight="false" outlineLevel="0" collapsed="false">
      <c r="B187" s="226"/>
      <c r="C187" s="226"/>
    </row>
    <row r="188" customFormat="false" ht="12.75" hidden="false" customHeight="false" outlineLevel="0" collapsed="false">
      <c r="B188" s="226"/>
      <c r="C188" s="226"/>
    </row>
    <row r="189" customFormat="false" ht="12.75" hidden="false" customHeight="false" outlineLevel="0" collapsed="false">
      <c r="B189" s="226"/>
      <c r="C189" s="226"/>
    </row>
    <row r="190" customFormat="false" ht="12.75" hidden="false" customHeight="false" outlineLevel="0" collapsed="false">
      <c r="B190" s="226"/>
      <c r="C190" s="226"/>
    </row>
    <row r="191" customFormat="false" ht="12.75" hidden="false" customHeight="false" outlineLevel="0" collapsed="false">
      <c r="B191" s="226"/>
      <c r="C191" s="226"/>
    </row>
    <row r="192" customFormat="false" ht="12.75" hidden="false" customHeight="false" outlineLevel="0" collapsed="false">
      <c r="B192" s="226"/>
      <c r="C192" s="226"/>
    </row>
    <row r="193" customFormat="false" ht="12.75" hidden="false" customHeight="false" outlineLevel="0" collapsed="false">
      <c r="B193" s="226"/>
      <c r="C193" s="226"/>
    </row>
    <row r="194" customFormat="false" ht="12.75" hidden="false" customHeight="false" outlineLevel="0" collapsed="false">
      <c r="B194" s="226"/>
      <c r="C194" s="226"/>
    </row>
    <row r="195" customFormat="false" ht="12.75" hidden="false" customHeight="false" outlineLevel="0" collapsed="false">
      <c r="B195" s="226"/>
      <c r="C195" s="226"/>
    </row>
    <row r="196" customFormat="false" ht="12.75" hidden="false" customHeight="false" outlineLevel="0" collapsed="false">
      <c r="B196" s="226"/>
      <c r="C196" s="226"/>
    </row>
    <row r="197" customFormat="false" ht="12.75" hidden="false" customHeight="false" outlineLevel="0" collapsed="false">
      <c r="B197" s="226"/>
      <c r="C197" s="226"/>
    </row>
    <row r="198" customFormat="false" ht="12.75" hidden="false" customHeight="false" outlineLevel="0" collapsed="false">
      <c r="B198" s="226"/>
      <c r="C198" s="226"/>
    </row>
    <row r="199" customFormat="false" ht="12.75" hidden="false" customHeight="false" outlineLevel="0" collapsed="false">
      <c r="B199" s="226"/>
      <c r="C199" s="226"/>
    </row>
    <row r="200" customFormat="false" ht="12.75" hidden="false" customHeight="false" outlineLevel="0" collapsed="false">
      <c r="B200" s="226"/>
      <c r="C200" s="226"/>
    </row>
    <row r="201" customFormat="false" ht="12.75" hidden="false" customHeight="false" outlineLevel="0" collapsed="false">
      <c r="B201" s="226"/>
      <c r="C201" s="226"/>
    </row>
    <row r="202" customFormat="false" ht="12.75" hidden="false" customHeight="false" outlineLevel="0" collapsed="false">
      <c r="B202" s="226"/>
      <c r="C202" s="226"/>
    </row>
    <row r="203" customFormat="false" ht="12.75" hidden="false" customHeight="false" outlineLevel="0" collapsed="false">
      <c r="B203" s="226"/>
      <c r="C203" s="226"/>
    </row>
    <row r="204" customFormat="false" ht="12.75" hidden="false" customHeight="false" outlineLevel="0" collapsed="false">
      <c r="B204" s="226"/>
      <c r="C204" s="226"/>
    </row>
    <row r="205" customFormat="false" ht="12.75" hidden="false" customHeight="false" outlineLevel="0" collapsed="false">
      <c r="B205" s="226"/>
      <c r="C205" s="226"/>
    </row>
    <row r="206" customFormat="false" ht="12.75" hidden="false" customHeight="false" outlineLevel="0" collapsed="false">
      <c r="B206" s="226"/>
      <c r="C206" s="226"/>
    </row>
    <row r="207" customFormat="false" ht="12.75" hidden="false" customHeight="false" outlineLevel="0" collapsed="false">
      <c r="B207" s="226"/>
      <c r="C207" s="226"/>
    </row>
    <row r="208" customFormat="false" ht="12.75" hidden="false" customHeight="false" outlineLevel="0" collapsed="false">
      <c r="B208" s="226"/>
      <c r="C208" s="226"/>
    </row>
    <row r="209" customFormat="false" ht="12.75" hidden="false" customHeight="false" outlineLevel="0" collapsed="false">
      <c r="B209" s="226"/>
      <c r="C209" s="226"/>
    </row>
    <row r="210" customFormat="false" ht="12.75" hidden="false" customHeight="false" outlineLevel="0" collapsed="false">
      <c r="B210" s="226"/>
      <c r="C210" s="226"/>
    </row>
    <row r="211" customFormat="false" ht="12.75" hidden="false" customHeight="false" outlineLevel="0" collapsed="false">
      <c r="B211" s="226"/>
      <c r="C211" s="226"/>
    </row>
    <row r="212" customFormat="false" ht="12.75" hidden="false" customHeight="false" outlineLevel="0" collapsed="false">
      <c r="B212" s="226"/>
      <c r="C212" s="226"/>
    </row>
    <row r="213" customFormat="false" ht="12.75" hidden="false" customHeight="false" outlineLevel="0" collapsed="false">
      <c r="B213" s="226"/>
      <c r="C213" s="226"/>
    </row>
    <row r="214" customFormat="false" ht="12.75" hidden="false" customHeight="false" outlineLevel="0" collapsed="false">
      <c r="B214" s="226"/>
      <c r="C214" s="226"/>
    </row>
    <row r="215" customFormat="false" ht="12.75" hidden="false" customHeight="false" outlineLevel="0" collapsed="false">
      <c r="B215" s="226"/>
      <c r="C215" s="226"/>
    </row>
    <row r="216" customFormat="false" ht="12.75" hidden="false" customHeight="false" outlineLevel="0" collapsed="false">
      <c r="B216" s="226"/>
      <c r="C216" s="226"/>
    </row>
    <row r="217" customFormat="false" ht="12.75" hidden="false" customHeight="false" outlineLevel="0" collapsed="false">
      <c r="B217" s="226"/>
      <c r="C217" s="226"/>
    </row>
    <row r="218" customFormat="false" ht="12.75" hidden="false" customHeight="false" outlineLevel="0" collapsed="false">
      <c r="B218" s="226"/>
      <c r="C218" s="226"/>
    </row>
    <row r="219" customFormat="false" ht="12.75" hidden="false" customHeight="false" outlineLevel="0" collapsed="false">
      <c r="B219" s="226"/>
      <c r="C219" s="226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8:AB26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false" hidden="true" outlineLevel="0" max="5" min="4" style="0" width="9.06"/>
    <col collapsed="false" customWidth="true" hidden="true" outlineLevel="0" max="6" min="6" style="0" width="10.99"/>
    <col collapsed="false" customWidth="false" hidden="true" outlineLevel="0" max="28" min="7" style="0" width="9.06"/>
  </cols>
  <sheetData>
    <row r="8" customFormat="false" ht="12.75" hidden="false" customHeight="false" outlineLevel="0" collapsed="false">
      <c r="D8" s="0" t="n">
        <v>1999</v>
      </c>
      <c r="E8" s="0" t="n">
        <v>2000</v>
      </c>
      <c r="F8" s="0" t="n">
        <v>2000</v>
      </c>
      <c r="G8" s="0" t="n">
        <v>2000</v>
      </c>
      <c r="H8" s="0" t="n">
        <v>2000</v>
      </c>
      <c r="I8" s="0" t="n">
        <v>2000</v>
      </c>
      <c r="J8" s="0" t="n">
        <v>2000</v>
      </c>
      <c r="K8" s="0" t="n">
        <v>2000</v>
      </c>
      <c r="L8" s="0" t="n">
        <v>2000</v>
      </c>
      <c r="M8" s="0" t="n">
        <v>2000</v>
      </c>
      <c r="N8" s="0" t="n">
        <v>2000</v>
      </c>
      <c r="O8" s="0" t="n">
        <v>2000</v>
      </c>
      <c r="P8" s="0" t="n">
        <v>2000</v>
      </c>
      <c r="Q8" s="0" t="n">
        <v>2001</v>
      </c>
      <c r="R8" s="0" t="n">
        <v>2001</v>
      </c>
      <c r="S8" s="0" t="n">
        <v>2001</v>
      </c>
      <c r="T8" s="0" t="n">
        <v>2001</v>
      </c>
      <c r="U8" s="0" t="n">
        <v>2001</v>
      </c>
      <c r="V8" s="0" t="n">
        <v>2001</v>
      </c>
      <c r="W8" s="0" t="n">
        <v>2001</v>
      </c>
      <c r="X8" s="0" t="n">
        <v>2001</v>
      </c>
      <c r="Y8" s="0" t="n">
        <v>2001</v>
      </c>
      <c r="Z8" s="0" t="n">
        <v>2001</v>
      </c>
      <c r="AA8" s="0" t="n">
        <v>2001</v>
      </c>
      <c r="AB8" s="0" t="n">
        <v>2001</v>
      </c>
    </row>
    <row r="9" customFormat="false" ht="12.75" hidden="false" customHeight="false" outlineLevel="0" collapsed="false">
      <c r="D9" s="0" t="s">
        <v>15</v>
      </c>
      <c r="E9" s="0" t="s">
        <v>16</v>
      </c>
      <c r="F9" s="0" t="s">
        <v>17</v>
      </c>
      <c r="G9" s="0" t="s">
        <v>18</v>
      </c>
      <c r="H9" s="0" t="s">
        <v>19</v>
      </c>
      <c r="I9" s="0" t="s">
        <v>20</v>
      </c>
      <c r="J9" s="0" t="s">
        <v>21</v>
      </c>
      <c r="K9" s="0" t="s">
        <v>22</v>
      </c>
      <c r="L9" s="0" t="s">
        <v>23</v>
      </c>
      <c r="M9" s="0" t="s">
        <v>24</v>
      </c>
      <c r="N9" s="0" t="s">
        <v>25</v>
      </c>
      <c r="O9" s="0" t="s">
        <v>26</v>
      </c>
      <c r="P9" s="0" t="s">
        <v>15</v>
      </c>
      <c r="Q9" s="0" t="s">
        <v>16</v>
      </c>
      <c r="R9" s="0" t="s">
        <v>17</v>
      </c>
      <c r="S9" s="0" t="s">
        <v>18</v>
      </c>
      <c r="T9" s="0" t="s">
        <v>19</v>
      </c>
      <c r="U9" s="0" t="s">
        <v>20</v>
      </c>
      <c r="V9" s="0" t="s">
        <v>21</v>
      </c>
      <c r="W9" s="0" t="s">
        <v>22</v>
      </c>
      <c r="X9" s="0" t="s">
        <v>23</v>
      </c>
      <c r="Y9" s="0" t="s">
        <v>24</v>
      </c>
      <c r="Z9" s="0" t="s">
        <v>25</v>
      </c>
      <c r="AA9" s="0" t="s">
        <v>26</v>
      </c>
      <c r="AB9" s="0" t="s">
        <v>15</v>
      </c>
    </row>
    <row r="10" customFormat="false" ht="12.75" hidden="false" customHeight="false" outlineLevel="0" collapsed="false">
      <c r="A10" s="0" t="s">
        <v>2</v>
      </c>
      <c r="B10" s="0" t="s">
        <v>3</v>
      </c>
      <c r="C10" s="0" t="s">
        <v>4</v>
      </c>
    </row>
    <row r="11" customFormat="false" ht="12.75" hidden="false" customHeight="false" outlineLevel="0" collapsed="false">
      <c r="A11" s="0" t="s">
        <v>27</v>
      </c>
      <c r="B11" s="0" t="n">
        <v>2</v>
      </c>
      <c r="C11" s="0" t="n">
        <v>1</v>
      </c>
      <c r="D11" s="1" t="n">
        <v>2453</v>
      </c>
      <c r="E11" s="1" t="n">
        <v>3313</v>
      </c>
      <c r="F11" s="2" t="n">
        <v>4341</v>
      </c>
    </row>
    <row r="12" customFormat="false" ht="12.75" hidden="false" customHeight="false" outlineLevel="0" collapsed="false">
      <c r="A12" s="0" t="s">
        <v>27</v>
      </c>
      <c r="B12" s="0" t="n">
        <v>2</v>
      </c>
      <c r="C12" s="0" t="n">
        <v>2</v>
      </c>
      <c r="D12" s="1" t="n">
        <v>2408</v>
      </c>
      <c r="E12" s="1" t="n">
        <v>3215</v>
      </c>
      <c r="F12" s="2" t="n">
        <v>4289</v>
      </c>
    </row>
    <row r="13" customFormat="false" ht="12.75" hidden="false" customHeight="false" outlineLevel="0" collapsed="false">
      <c r="A13" s="0" t="s">
        <v>27</v>
      </c>
      <c r="B13" s="0" t="n">
        <v>2</v>
      </c>
      <c r="C13" s="0" t="n">
        <v>3</v>
      </c>
      <c r="D13" s="1" t="n">
        <v>2388</v>
      </c>
      <c r="E13" s="1" t="n">
        <v>3220</v>
      </c>
      <c r="F13" s="2" t="n">
        <v>4277</v>
      </c>
    </row>
    <row r="14" customFormat="false" ht="12.75" hidden="false" customHeight="false" outlineLevel="0" collapsed="false">
      <c r="A14" s="0" t="s">
        <v>27</v>
      </c>
      <c r="B14" s="0" t="n">
        <v>2</v>
      </c>
      <c r="C14" s="0" t="n">
        <v>4</v>
      </c>
      <c r="D14" s="1" t="n">
        <v>2139</v>
      </c>
      <c r="E14" s="1" t="n">
        <v>2984</v>
      </c>
      <c r="F14" s="2" t="n">
        <v>4009</v>
      </c>
    </row>
    <row r="15" customFormat="false" ht="12.75" hidden="false" customHeight="false" outlineLevel="0" collapsed="false">
      <c r="A15" s="0" t="s">
        <v>27</v>
      </c>
      <c r="B15" s="0" t="n">
        <v>2</v>
      </c>
      <c r="C15" s="0" t="n">
        <v>5</v>
      </c>
      <c r="D15" s="1" t="n">
        <v>2473</v>
      </c>
      <c r="E15" s="1" t="n">
        <v>3367</v>
      </c>
      <c r="F15" s="2" t="n">
        <v>4352</v>
      </c>
    </row>
    <row r="16" customFormat="false" ht="12.75" hidden="false" customHeight="false" outlineLevel="0" collapsed="false">
      <c r="A16" s="0" t="s">
        <v>27</v>
      </c>
      <c r="B16" s="0" t="n">
        <v>2</v>
      </c>
      <c r="C16" s="0" t="n">
        <v>6</v>
      </c>
      <c r="D16" s="1" t="n">
        <v>2183</v>
      </c>
      <c r="E16" s="1" t="n">
        <v>3115</v>
      </c>
      <c r="F16" s="2" t="n">
        <v>4158</v>
      </c>
    </row>
    <row r="17" customFormat="false" ht="12.75" hidden="false" customHeight="false" outlineLevel="0" collapsed="false">
      <c r="A17" s="0" t="s">
        <v>27</v>
      </c>
      <c r="B17" s="0" t="n">
        <v>2</v>
      </c>
      <c r="C17" s="0" t="n">
        <v>7</v>
      </c>
      <c r="D17" s="1" t="n">
        <v>2433</v>
      </c>
      <c r="E17" s="1" t="n">
        <v>3275</v>
      </c>
      <c r="F17" s="2" t="n">
        <v>4343</v>
      </c>
    </row>
    <row r="18" customFormat="false" ht="12.75" hidden="false" customHeight="false" outlineLevel="0" collapsed="false">
      <c r="A18" s="0" t="s">
        <v>27</v>
      </c>
      <c r="B18" s="0" t="n">
        <v>2</v>
      </c>
      <c r="C18" s="0" t="n">
        <v>8</v>
      </c>
      <c r="D18" s="1" t="n">
        <v>2410</v>
      </c>
      <c r="E18" s="1" t="n">
        <v>3288</v>
      </c>
      <c r="F18" s="2" t="n">
        <v>4296</v>
      </c>
    </row>
    <row r="19" customFormat="false" ht="12.75" hidden="false" customHeight="false" outlineLevel="0" collapsed="false">
      <c r="A19" s="0" t="s">
        <v>27</v>
      </c>
      <c r="B19" s="0" t="n">
        <v>2</v>
      </c>
      <c r="C19" s="0" t="n">
        <v>9</v>
      </c>
      <c r="D19" s="1" t="n">
        <v>2477</v>
      </c>
      <c r="E19" s="1" t="n">
        <v>3394</v>
      </c>
      <c r="F19" s="2" t="n">
        <v>4500</v>
      </c>
    </row>
    <row r="20" customFormat="false" ht="12.75" hidden="false" customHeight="false" outlineLevel="0" collapsed="false">
      <c r="A20" s="0" t="s">
        <v>27</v>
      </c>
      <c r="B20" s="0" t="n">
        <v>2</v>
      </c>
      <c r="C20" s="0" t="n">
        <v>10</v>
      </c>
      <c r="D20" s="1" t="n">
        <v>2471</v>
      </c>
      <c r="E20" s="1" t="n">
        <v>3310</v>
      </c>
      <c r="F20" s="2" t="n">
        <v>4277</v>
      </c>
    </row>
    <row r="21" customFormat="false" ht="12.75" hidden="false" customHeight="false" outlineLevel="0" collapsed="false">
      <c r="A21" s="0" t="s">
        <v>27</v>
      </c>
      <c r="B21" s="0" t="n">
        <v>2</v>
      </c>
      <c r="C21" s="0" t="n">
        <v>11</v>
      </c>
      <c r="D21" s="1" t="n">
        <v>2568</v>
      </c>
      <c r="E21" s="1" t="n">
        <v>3356</v>
      </c>
      <c r="F21" s="2" t="n">
        <v>4379</v>
      </c>
    </row>
    <row r="22" customFormat="false" ht="12.75" hidden="false" customHeight="false" outlineLevel="0" collapsed="false">
      <c r="A22" s="0" t="s">
        <v>27</v>
      </c>
      <c r="B22" s="0" t="n">
        <v>2</v>
      </c>
      <c r="C22" s="0" t="n">
        <v>12</v>
      </c>
      <c r="D22" s="1" t="n">
        <v>2275</v>
      </c>
      <c r="E22" s="1" t="n">
        <v>3087</v>
      </c>
      <c r="F22" s="2" t="n">
        <v>4099</v>
      </c>
    </row>
    <row r="23" customFormat="false" ht="12.75" hidden="false" customHeight="false" outlineLevel="0" collapsed="false">
      <c r="A23" s="0" t="s">
        <v>27</v>
      </c>
      <c r="B23" s="0" t="n">
        <v>2</v>
      </c>
      <c r="C23" s="0" t="n">
        <v>13</v>
      </c>
      <c r="D23" s="1" t="n">
        <v>2329</v>
      </c>
      <c r="E23" s="1" t="n">
        <v>3189</v>
      </c>
      <c r="F23" s="2" t="n">
        <v>4183</v>
      </c>
    </row>
    <row r="24" customFormat="false" ht="12.75" hidden="false" customHeight="false" outlineLevel="0" collapsed="false">
      <c r="A24" s="0" t="s">
        <v>27</v>
      </c>
      <c r="B24" s="0" t="n">
        <v>2</v>
      </c>
      <c r="C24" s="0" t="n">
        <v>14</v>
      </c>
      <c r="D24" s="1" t="n">
        <v>2820</v>
      </c>
      <c r="E24" s="1" t="n">
        <v>3831</v>
      </c>
      <c r="F24" s="2" t="n">
        <v>5060</v>
      </c>
    </row>
    <row r="25" customFormat="false" ht="12.75" hidden="false" customHeight="false" outlineLevel="0" collapsed="false">
      <c r="A25" s="0" t="s">
        <v>27</v>
      </c>
      <c r="B25" s="0" t="n">
        <v>2</v>
      </c>
      <c r="C25" s="0" t="n">
        <v>15</v>
      </c>
      <c r="D25" s="1" t="n">
        <v>2842</v>
      </c>
      <c r="E25" s="1" t="n">
        <v>3814</v>
      </c>
      <c r="F25" s="2" t="n">
        <v>5041</v>
      </c>
    </row>
    <row r="26" customFormat="false" ht="12.75" hidden="false" customHeight="false" outlineLevel="0" collapsed="false">
      <c r="A26" s="0" t="s">
        <v>27</v>
      </c>
      <c r="B26" s="0" t="n">
        <v>2</v>
      </c>
      <c r="C26" s="0" t="n">
        <v>16</v>
      </c>
      <c r="D26" s="1" t="n">
        <v>2826</v>
      </c>
      <c r="E26" s="1" t="n">
        <v>3836</v>
      </c>
      <c r="F26" s="2" t="n">
        <v>4972</v>
      </c>
    </row>
    <row r="27" customFormat="false" ht="12.75" hidden="false" customHeight="false" outlineLevel="0" collapsed="false">
      <c r="A27" s="0" t="s">
        <v>27</v>
      </c>
      <c r="B27" s="0" t="n">
        <v>2</v>
      </c>
      <c r="C27" s="0" t="n">
        <v>17</v>
      </c>
      <c r="D27" s="1" t="n">
        <v>2815</v>
      </c>
      <c r="E27" s="1" t="n">
        <v>3763</v>
      </c>
      <c r="F27" s="2" t="n">
        <v>4983</v>
      </c>
    </row>
    <row r="28" customFormat="false" ht="12.75" hidden="false" customHeight="false" outlineLevel="0" collapsed="false">
      <c r="A28" s="0" t="s">
        <v>27</v>
      </c>
      <c r="B28" s="0" t="n">
        <v>2</v>
      </c>
      <c r="C28" s="0" t="n">
        <v>18</v>
      </c>
      <c r="D28" s="1" t="n">
        <v>2703</v>
      </c>
      <c r="E28" s="1" t="n">
        <v>3676</v>
      </c>
      <c r="F28" s="2" t="n">
        <v>4838</v>
      </c>
    </row>
    <row r="29" customFormat="false" ht="12.75" hidden="false" customHeight="false" outlineLevel="0" collapsed="false">
      <c r="A29" s="0" t="s">
        <v>27</v>
      </c>
      <c r="B29" s="0" t="n">
        <v>2</v>
      </c>
      <c r="C29" s="0" t="n">
        <v>19</v>
      </c>
      <c r="D29" s="1" t="n">
        <v>2617</v>
      </c>
      <c r="E29" s="1" t="n">
        <v>3564</v>
      </c>
      <c r="F29" s="2" t="n">
        <v>4705</v>
      </c>
    </row>
    <row r="30" customFormat="false" ht="12.75" hidden="false" customHeight="false" outlineLevel="0" collapsed="false">
      <c r="A30" s="0" t="s">
        <v>27</v>
      </c>
      <c r="B30" s="0" t="n">
        <v>2</v>
      </c>
      <c r="C30" s="0" t="n">
        <v>20</v>
      </c>
      <c r="D30" s="1" t="n">
        <v>2620</v>
      </c>
      <c r="E30" s="1" t="n">
        <v>3471</v>
      </c>
      <c r="F30" s="2" t="n">
        <v>4582</v>
      </c>
    </row>
    <row r="31" customFormat="false" ht="12.75" hidden="false" customHeight="false" outlineLevel="0" collapsed="false">
      <c r="A31" s="0" t="s">
        <v>27</v>
      </c>
      <c r="B31" s="0" t="n">
        <v>2</v>
      </c>
      <c r="C31" s="0" t="n">
        <v>21</v>
      </c>
      <c r="D31" s="1" t="n">
        <v>2480</v>
      </c>
      <c r="E31" s="1" t="n">
        <v>3431</v>
      </c>
      <c r="F31" s="2" t="n">
        <v>4498</v>
      </c>
    </row>
    <row r="32" customFormat="false" ht="12.75" hidden="false" customHeight="false" outlineLevel="0" collapsed="false">
      <c r="A32" s="0" t="s">
        <v>27</v>
      </c>
      <c r="B32" s="0" t="n">
        <v>2</v>
      </c>
      <c r="C32" s="0" t="n">
        <v>22</v>
      </c>
      <c r="D32" s="1" t="n">
        <v>2530</v>
      </c>
      <c r="E32" s="1" t="n">
        <v>3469</v>
      </c>
      <c r="F32" s="2" t="n">
        <v>4593</v>
      </c>
    </row>
    <row r="33" customFormat="false" ht="12.75" hidden="false" customHeight="false" outlineLevel="0" collapsed="false">
      <c r="A33" s="0" t="s">
        <v>27</v>
      </c>
      <c r="B33" s="0" t="n">
        <v>2</v>
      </c>
      <c r="C33" s="0" t="n">
        <v>23</v>
      </c>
      <c r="D33" s="1" t="n">
        <v>2651</v>
      </c>
      <c r="E33" s="1" t="n">
        <v>3566</v>
      </c>
      <c r="F33" s="2" t="n">
        <v>4752</v>
      </c>
    </row>
    <row r="34" customFormat="false" ht="12.75" hidden="false" customHeight="false" outlineLevel="0" collapsed="false">
      <c r="A34" s="0" t="s">
        <v>27</v>
      </c>
      <c r="B34" s="0" t="n">
        <v>2</v>
      </c>
      <c r="C34" s="0" t="n">
        <v>24</v>
      </c>
      <c r="D34" s="1" t="n">
        <v>2464</v>
      </c>
      <c r="E34" s="1" t="n">
        <v>3462</v>
      </c>
      <c r="F34" s="2" t="n">
        <v>4674</v>
      </c>
    </row>
    <row r="35" customFormat="false" ht="12.75" hidden="false" customHeight="false" outlineLevel="0" collapsed="false">
      <c r="A35" s="0" t="s">
        <v>27</v>
      </c>
      <c r="B35" s="0" t="n">
        <v>2</v>
      </c>
      <c r="C35" s="0" t="n">
        <v>25</v>
      </c>
      <c r="D35" s="1" t="n">
        <v>2457</v>
      </c>
      <c r="E35" s="1" t="n">
        <v>3417</v>
      </c>
      <c r="F35" s="2" t="n">
        <v>4560</v>
      </c>
    </row>
    <row r="36" customFormat="false" ht="12.75" hidden="false" customHeight="false" outlineLevel="0" collapsed="false">
      <c r="A36" s="0" t="s">
        <v>27</v>
      </c>
      <c r="B36" s="0" t="n">
        <v>2</v>
      </c>
      <c r="C36" s="0" t="n">
        <v>26</v>
      </c>
      <c r="D36" s="1" t="n">
        <v>2612</v>
      </c>
      <c r="E36" s="1" t="n">
        <v>3592</v>
      </c>
      <c r="F36" s="2" t="n">
        <v>4756</v>
      </c>
    </row>
    <row r="37" customFormat="false" ht="12.75" hidden="false" customHeight="false" outlineLevel="0" collapsed="false">
      <c r="A37" s="0" t="s">
        <v>27</v>
      </c>
      <c r="B37" s="0" t="n">
        <v>2</v>
      </c>
      <c r="C37" s="0" t="n">
        <v>27</v>
      </c>
      <c r="D37" s="1" t="n">
        <v>1901</v>
      </c>
      <c r="E37" s="1" t="n">
        <v>2281</v>
      </c>
      <c r="F37" s="2" t="n">
        <v>3377</v>
      </c>
    </row>
    <row r="38" customFormat="false" ht="12.75" hidden="false" customHeight="false" outlineLevel="0" collapsed="false">
      <c r="A38" s="0" t="s">
        <v>27</v>
      </c>
      <c r="B38" s="0" t="n">
        <v>2</v>
      </c>
      <c r="C38" s="0" t="n">
        <v>28</v>
      </c>
      <c r="D38" s="1" t="n">
        <v>2681</v>
      </c>
      <c r="E38" s="1" t="n">
        <v>3644</v>
      </c>
      <c r="F38" s="2" t="n">
        <v>4832</v>
      </c>
    </row>
    <row r="39" customFormat="false" ht="12.75" hidden="false" customHeight="false" outlineLevel="0" collapsed="false">
      <c r="A39" s="0" t="s">
        <v>27</v>
      </c>
      <c r="B39" s="0" t="n">
        <v>2</v>
      </c>
      <c r="C39" s="0" t="n">
        <v>29</v>
      </c>
      <c r="D39" s="1" t="n">
        <v>2399</v>
      </c>
      <c r="E39" s="1" t="n">
        <v>3279</v>
      </c>
      <c r="F39" s="2" t="n">
        <v>4425</v>
      </c>
    </row>
    <row r="40" customFormat="false" ht="12.75" hidden="false" customHeight="false" outlineLevel="0" collapsed="false">
      <c r="A40" s="0" t="s">
        <v>27</v>
      </c>
      <c r="B40" s="0" t="n">
        <v>2</v>
      </c>
      <c r="C40" s="0" t="n">
        <v>30</v>
      </c>
      <c r="D40" s="1" t="n">
        <v>2553</v>
      </c>
      <c r="E40" s="3" t="n">
        <v>3502</v>
      </c>
      <c r="F40" s="4" t="n">
        <v>4640</v>
      </c>
    </row>
    <row r="41" customFormat="false" ht="12.75" hidden="false" customHeight="false" outlineLevel="0" collapsed="false">
      <c r="A41" s="0" t="s">
        <v>27</v>
      </c>
      <c r="B41" s="0" t="n">
        <v>2</v>
      </c>
      <c r="C41" s="0" t="n">
        <v>31</v>
      </c>
      <c r="D41" s="1" t="n">
        <v>2622</v>
      </c>
      <c r="E41" s="1" t="n">
        <v>3562</v>
      </c>
      <c r="F41" s="2" t="n">
        <v>4717</v>
      </c>
    </row>
    <row r="42" customFormat="false" ht="12.75" hidden="false" customHeight="false" outlineLevel="0" collapsed="false">
      <c r="A42" s="0" t="s">
        <v>27</v>
      </c>
      <c r="B42" s="0" t="n">
        <v>2</v>
      </c>
      <c r="C42" s="0" t="n">
        <v>32</v>
      </c>
      <c r="D42" s="1" t="n">
        <v>2514</v>
      </c>
      <c r="E42" s="1" t="n">
        <v>3446</v>
      </c>
      <c r="F42" s="2" t="n">
        <v>4541</v>
      </c>
    </row>
    <row r="43" customFormat="false" ht="12.75" hidden="false" customHeight="false" outlineLevel="0" collapsed="false">
      <c r="A43" s="0" t="s">
        <v>27</v>
      </c>
      <c r="B43" s="0" t="n">
        <v>2</v>
      </c>
      <c r="C43" s="0" t="n">
        <v>33</v>
      </c>
      <c r="D43" s="1" t="n">
        <v>2276</v>
      </c>
      <c r="E43" s="1" t="n">
        <v>3165</v>
      </c>
      <c r="F43" s="2" t="n">
        <v>4270</v>
      </c>
    </row>
    <row r="44" customFormat="false" ht="12.75" hidden="false" customHeight="false" outlineLevel="0" collapsed="false">
      <c r="A44" s="0" t="s">
        <v>27</v>
      </c>
      <c r="B44" s="0" t="n">
        <v>2</v>
      </c>
      <c r="C44" s="0" t="n">
        <v>34</v>
      </c>
      <c r="D44" s="1" t="n">
        <v>2677</v>
      </c>
      <c r="E44" s="1" t="n">
        <v>3397</v>
      </c>
      <c r="F44" s="2" t="n">
        <v>4501</v>
      </c>
    </row>
    <row r="45" customFormat="false" ht="12.75" hidden="false" customHeight="false" outlineLevel="0" collapsed="false">
      <c r="A45" s="0" t="s">
        <v>27</v>
      </c>
      <c r="B45" s="0" t="n">
        <v>2</v>
      </c>
      <c r="C45" s="0" t="n">
        <v>35</v>
      </c>
      <c r="D45" s="1" t="n">
        <v>2093</v>
      </c>
      <c r="E45" s="1" t="n">
        <v>2934</v>
      </c>
      <c r="F45" s="2" t="n">
        <v>4070</v>
      </c>
    </row>
    <row r="46" customFormat="false" ht="12.75" hidden="false" customHeight="false" outlineLevel="0" collapsed="false">
      <c r="A46" s="0" t="s">
        <v>27</v>
      </c>
      <c r="B46" s="0" t="n">
        <v>2</v>
      </c>
      <c r="C46" s="0" t="n">
        <v>36</v>
      </c>
      <c r="D46" s="1" t="n">
        <v>2463</v>
      </c>
      <c r="E46" s="1" t="n">
        <v>3680</v>
      </c>
      <c r="F46" s="2" t="n">
        <v>4734</v>
      </c>
    </row>
    <row r="47" customFormat="false" ht="12.75" hidden="false" customHeight="false" outlineLevel="0" collapsed="false">
      <c r="A47" s="0" t="s">
        <v>27</v>
      </c>
      <c r="B47" s="0" t="n">
        <v>2</v>
      </c>
      <c r="C47" s="0" t="n">
        <v>37</v>
      </c>
      <c r="D47" s="1" t="n">
        <v>2604</v>
      </c>
      <c r="E47" s="1" t="n">
        <v>3581</v>
      </c>
      <c r="F47" s="2" t="n">
        <v>4692</v>
      </c>
    </row>
    <row r="48" customFormat="false" ht="12.75" hidden="false" customHeight="false" outlineLevel="0" collapsed="false">
      <c r="A48" s="0" t="s">
        <v>27</v>
      </c>
      <c r="B48" s="0" t="n">
        <v>2</v>
      </c>
      <c r="C48" s="0" t="n">
        <v>38</v>
      </c>
      <c r="D48" s="1" t="n">
        <v>2582</v>
      </c>
      <c r="E48" s="1" t="n">
        <v>3502</v>
      </c>
      <c r="F48" s="2" t="n">
        <v>4626</v>
      </c>
    </row>
    <row r="49" customFormat="false" ht="12.75" hidden="false" customHeight="false" outlineLevel="0" collapsed="false">
      <c r="A49" s="0" t="s">
        <v>27</v>
      </c>
      <c r="B49" s="0" t="n">
        <v>2</v>
      </c>
      <c r="C49" s="0" t="n">
        <v>39</v>
      </c>
      <c r="D49" s="1" t="n">
        <v>2470</v>
      </c>
      <c r="E49" s="1" t="n">
        <v>3148</v>
      </c>
      <c r="F49" s="2" t="n">
        <v>3174</v>
      </c>
    </row>
    <row r="50" customFormat="false" ht="12.75" hidden="false" customHeight="false" outlineLevel="0" collapsed="false">
      <c r="A50" s="0" t="s">
        <v>27</v>
      </c>
      <c r="B50" s="0" t="n">
        <v>2</v>
      </c>
      <c r="C50" s="0" t="n">
        <v>40</v>
      </c>
      <c r="D50" s="1" t="n">
        <v>2302</v>
      </c>
      <c r="E50" s="1" t="n">
        <v>3237</v>
      </c>
      <c r="F50" s="2" t="n">
        <v>4341</v>
      </c>
    </row>
    <row r="51" customFormat="false" ht="12.75" hidden="false" customHeight="false" outlineLevel="0" collapsed="false">
      <c r="A51" s="0" t="s">
        <v>27</v>
      </c>
      <c r="B51" s="0" t="n">
        <v>2</v>
      </c>
      <c r="C51" s="0" t="n">
        <v>41</v>
      </c>
      <c r="D51" s="1" t="n">
        <v>2563</v>
      </c>
      <c r="E51" s="1" t="n">
        <v>3493</v>
      </c>
      <c r="F51" s="2" t="n">
        <v>4542</v>
      </c>
    </row>
    <row r="52" customFormat="false" ht="12.75" hidden="false" customHeight="false" outlineLevel="0" collapsed="false">
      <c r="A52" s="0" t="s">
        <v>27</v>
      </c>
      <c r="B52" s="0" t="n">
        <v>2</v>
      </c>
      <c r="C52" s="0" t="n">
        <v>42</v>
      </c>
      <c r="D52" s="1" t="n">
        <v>2537</v>
      </c>
      <c r="E52" s="1" t="n">
        <v>3471</v>
      </c>
      <c r="F52" s="2" t="n">
        <v>4585</v>
      </c>
    </row>
    <row r="53" customFormat="false" ht="12.75" hidden="false" customHeight="false" outlineLevel="0" collapsed="false">
      <c r="A53" s="0" t="s">
        <v>27</v>
      </c>
      <c r="B53" s="0" t="n">
        <v>2</v>
      </c>
      <c r="C53" s="0" t="n">
        <v>43</v>
      </c>
      <c r="D53" s="1" t="n">
        <v>2474</v>
      </c>
      <c r="E53" s="1" t="n">
        <v>3360</v>
      </c>
      <c r="F53" s="2" t="n">
        <v>4369</v>
      </c>
    </row>
    <row r="54" customFormat="false" ht="12.75" hidden="false" customHeight="false" outlineLevel="0" collapsed="false">
      <c r="A54" s="0" t="s">
        <v>27</v>
      </c>
      <c r="B54" s="0" t="n">
        <v>2</v>
      </c>
      <c r="C54" s="0" t="n">
        <v>44</v>
      </c>
      <c r="D54" s="1" t="n">
        <v>2574</v>
      </c>
      <c r="E54" s="1" t="n">
        <v>3494</v>
      </c>
      <c r="F54" s="2" t="n">
        <v>4622</v>
      </c>
    </row>
    <row r="55" customFormat="false" ht="12.75" hidden="false" customHeight="false" outlineLevel="0" collapsed="false">
      <c r="A55" s="0" t="s">
        <v>27</v>
      </c>
      <c r="B55" s="0" t="n">
        <v>2</v>
      </c>
      <c r="C55" s="0" t="n">
        <v>45</v>
      </c>
      <c r="D55" s="1" t="n">
        <v>2648</v>
      </c>
      <c r="E55" s="1" t="n">
        <v>3591</v>
      </c>
      <c r="F55" s="2" t="n">
        <v>4712</v>
      </c>
    </row>
    <row r="56" customFormat="false" ht="12.75" hidden="false" customHeight="false" outlineLevel="0" collapsed="false">
      <c r="A56" s="0" t="s">
        <v>27</v>
      </c>
      <c r="B56" s="0" t="n">
        <v>2</v>
      </c>
      <c r="C56" s="0" t="n">
        <v>46</v>
      </c>
      <c r="D56" s="1" t="n">
        <v>2606</v>
      </c>
      <c r="E56" s="1" t="n">
        <v>3547</v>
      </c>
      <c r="F56" s="2" t="n">
        <v>4684</v>
      </c>
    </row>
    <row r="57" customFormat="false" ht="12.75" hidden="false" customHeight="false" outlineLevel="0" collapsed="false">
      <c r="A57" s="0" t="s">
        <v>27</v>
      </c>
      <c r="B57" s="0" t="n">
        <v>2</v>
      </c>
      <c r="C57" s="0" t="n">
        <v>47</v>
      </c>
      <c r="D57" s="1" t="n">
        <v>2562</v>
      </c>
      <c r="E57" s="1" t="n">
        <v>3486</v>
      </c>
      <c r="F57" s="2" t="n">
        <v>4618</v>
      </c>
    </row>
    <row r="58" customFormat="false" ht="12.75" hidden="false" customHeight="false" outlineLevel="0" collapsed="false">
      <c r="A58" s="0" t="s">
        <v>27</v>
      </c>
      <c r="B58" s="0" t="n">
        <v>2</v>
      </c>
      <c r="C58" s="0" t="n">
        <v>48</v>
      </c>
      <c r="D58" s="1" t="n">
        <v>45</v>
      </c>
      <c r="E58" s="1" t="n">
        <v>68</v>
      </c>
      <c r="F58" s="2" t="n">
        <v>84</v>
      </c>
    </row>
    <row r="59" customFormat="false" ht="12.75" hidden="false" customHeight="false" outlineLevel="0" collapsed="false">
      <c r="A59" s="0" t="s">
        <v>27</v>
      </c>
      <c r="B59" s="0" t="n">
        <v>2</v>
      </c>
      <c r="C59" s="0" t="n">
        <v>49</v>
      </c>
      <c r="D59" s="1" t="n">
        <v>2402</v>
      </c>
      <c r="E59" s="1" t="n">
        <v>3424</v>
      </c>
      <c r="F59" s="2" t="n">
        <v>4593</v>
      </c>
    </row>
    <row r="60" customFormat="false" ht="12.75" hidden="false" customHeight="false" outlineLevel="0" collapsed="false">
      <c r="A60" s="0" t="s">
        <v>27</v>
      </c>
      <c r="B60" s="0" t="n">
        <v>2</v>
      </c>
      <c r="C60" s="0" t="n">
        <v>50</v>
      </c>
      <c r="D60" s="1" t="n">
        <v>2766</v>
      </c>
      <c r="E60" s="1" t="n">
        <v>3788</v>
      </c>
      <c r="F60" s="2" t="n">
        <v>5020</v>
      </c>
    </row>
    <row r="61" customFormat="false" ht="12.75" hidden="false" customHeight="false" outlineLevel="0" collapsed="false">
      <c r="A61" s="0" t="s">
        <v>27</v>
      </c>
      <c r="B61" s="0" t="n">
        <v>2</v>
      </c>
      <c r="C61" s="0" t="n">
        <v>51</v>
      </c>
      <c r="D61" s="1" t="n">
        <v>2770</v>
      </c>
      <c r="E61" s="1" t="n">
        <v>3812</v>
      </c>
      <c r="F61" s="2" t="n">
        <v>4976</v>
      </c>
    </row>
    <row r="62" customFormat="false" ht="12.75" hidden="false" customHeight="false" outlineLevel="0" collapsed="false">
      <c r="A62" s="0" t="s">
        <v>27</v>
      </c>
      <c r="B62" s="0" t="n">
        <v>2</v>
      </c>
      <c r="C62" s="0" t="n">
        <v>52</v>
      </c>
      <c r="D62" s="1" t="n">
        <v>2830</v>
      </c>
      <c r="E62" s="1" t="n">
        <v>3854</v>
      </c>
      <c r="F62" s="2" t="n">
        <v>5081</v>
      </c>
    </row>
    <row r="63" customFormat="false" ht="12.75" hidden="false" customHeight="false" outlineLevel="0" collapsed="false">
      <c r="A63" s="0" t="s">
        <v>27</v>
      </c>
      <c r="B63" s="0" t="n">
        <v>2</v>
      </c>
      <c r="C63" s="0" t="n">
        <v>53</v>
      </c>
      <c r="D63" s="1" t="n">
        <v>2693</v>
      </c>
      <c r="E63" s="1" t="n">
        <v>3680</v>
      </c>
      <c r="F63" s="2" t="n">
        <v>4626</v>
      </c>
    </row>
    <row r="64" customFormat="false" ht="12.75" hidden="false" customHeight="false" outlineLevel="0" collapsed="false">
      <c r="A64" s="0" t="s">
        <v>27</v>
      </c>
      <c r="B64" s="0" t="n">
        <v>2</v>
      </c>
      <c r="C64" s="0" t="n">
        <v>54</v>
      </c>
      <c r="D64" s="1" t="n">
        <v>2730</v>
      </c>
      <c r="E64" s="1" t="n">
        <v>3745</v>
      </c>
      <c r="F64" s="2" t="n">
        <v>4922</v>
      </c>
    </row>
    <row r="65" customFormat="false" ht="12.75" hidden="false" customHeight="false" outlineLevel="0" collapsed="false">
      <c r="A65" s="0" t="s">
        <v>27</v>
      </c>
      <c r="B65" s="0" t="n">
        <v>2</v>
      </c>
      <c r="C65" s="0" t="n">
        <v>55</v>
      </c>
      <c r="D65" s="1" t="n">
        <v>2779</v>
      </c>
      <c r="E65" s="1" t="n">
        <v>3775</v>
      </c>
      <c r="F65" s="2" t="n">
        <v>4972</v>
      </c>
    </row>
    <row r="66" customFormat="false" ht="12.75" hidden="false" customHeight="false" outlineLevel="0" collapsed="false">
      <c r="A66" s="0" t="s">
        <v>27</v>
      </c>
      <c r="B66" s="0" t="n">
        <v>2</v>
      </c>
      <c r="C66" s="0" t="n">
        <v>56</v>
      </c>
      <c r="D66" s="1" t="n">
        <v>2655</v>
      </c>
      <c r="E66" s="1" t="n">
        <v>3627</v>
      </c>
      <c r="F66" s="2" t="n">
        <v>4724</v>
      </c>
    </row>
    <row r="67" customFormat="false" ht="12.75" hidden="false" customHeight="false" outlineLevel="0" collapsed="false">
      <c r="A67" s="0" t="s">
        <v>27</v>
      </c>
      <c r="B67" s="0" t="n">
        <v>2</v>
      </c>
      <c r="C67" s="0" t="n">
        <v>57</v>
      </c>
      <c r="D67" s="1" t="n">
        <v>2782</v>
      </c>
      <c r="E67" s="1" t="n">
        <v>3817</v>
      </c>
      <c r="F67" s="2" t="n">
        <v>5013</v>
      </c>
    </row>
    <row r="68" customFormat="false" ht="12.75" hidden="false" customHeight="false" outlineLevel="0" collapsed="false">
      <c r="A68" s="0" t="s">
        <v>27</v>
      </c>
      <c r="B68" s="0" t="n">
        <v>2</v>
      </c>
      <c r="C68" s="0" t="n">
        <v>58</v>
      </c>
      <c r="D68" s="1" t="n">
        <v>2723</v>
      </c>
      <c r="E68" s="1" t="n">
        <v>3745</v>
      </c>
      <c r="F68" s="2" t="n">
        <v>4848</v>
      </c>
    </row>
    <row r="69" customFormat="false" ht="12.75" hidden="false" customHeight="false" outlineLevel="0" collapsed="false">
      <c r="A69" s="0" t="s">
        <v>27</v>
      </c>
      <c r="B69" s="0" t="n">
        <v>2</v>
      </c>
      <c r="C69" s="0" t="n">
        <v>59</v>
      </c>
      <c r="D69" s="1" t="n">
        <v>2545</v>
      </c>
      <c r="E69" s="1" t="n">
        <v>3475</v>
      </c>
      <c r="F69" s="2" t="n">
        <v>4493</v>
      </c>
    </row>
    <row r="70" customFormat="false" ht="12.75" hidden="false" customHeight="false" outlineLevel="0" collapsed="false">
      <c r="A70" s="0" t="s">
        <v>27</v>
      </c>
      <c r="B70" s="0" t="n">
        <v>2</v>
      </c>
      <c r="C70" s="0" t="n">
        <v>60</v>
      </c>
      <c r="D70" s="1" t="n">
        <v>2628</v>
      </c>
      <c r="E70" s="1" t="n">
        <v>3627</v>
      </c>
      <c r="F70" s="2" t="n">
        <v>4704</v>
      </c>
    </row>
    <row r="71" customFormat="false" ht="12.75" hidden="false" customHeight="false" outlineLevel="0" collapsed="false">
      <c r="A71" s="0" t="s">
        <v>27</v>
      </c>
      <c r="B71" s="0" t="n">
        <v>2</v>
      </c>
      <c r="C71" s="0" t="n">
        <v>61</v>
      </c>
      <c r="D71" s="1" t="n">
        <v>2298</v>
      </c>
      <c r="E71" s="1" t="n">
        <v>3249</v>
      </c>
      <c r="F71" s="2" t="n">
        <v>4185</v>
      </c>
    </row>
    <row r="72" customFormat="false" ht="12.75" hidden="false" customHeight="false" outlineLevel="0" collapsed="false">
      <c r="A72" s="0" t="s">
        <v>27</v>
      </c>
      <c r="B72" s="0" t="n">
        <v>2</v>
      </c>
      <c r="C72" s="0" t="n">
        <v>62</v>
      </c>
      <c r="D72" s="1" t="n">
        <v>2647</v>
      </c>
      <c r="E72" s="1" t="n">
        <v>3649</v>
      </c>
      <c r="F72" s="2" t="n">
        <v>4786</v>
      </c>
    </row>
    <row r="73" customFormat="false" ht="12.75" hidden="false" customHeight="false" outlineLevel="0" collapsed="false">
      <c r="A73" s="0" t="s">
        <v>27</v>
      </c>
      <c r="B73" s="0" t="n">
        <v>2</v>
      </c>
      <c r="C73" s="0" t="n">
        <v>63</v>
      </c>
      <c r="D73" s="1" t="n">
        <v>2484</v>
      </c>
      <c r="E73" s="1" t="n">
        <v>3483</v>
      </c>
      <c r="F73" s="2" t="n">
        <v>4528</v>
      </c>
    </row>
    <row r="74" customFormat="false" ht="12.75" hidden="false" customHeight="false" outlineLevel="0" collapsed="false">
      <c r="A74" s="0" t="s">
        <v>27</v>
      </c>
      <c r="B74" s="0" t="n">
        <v>2</v>
      </c>
      <c r="C74" s="0" t="n">
        <v>64</v>
      </c>
      <c r="D74" s="1" t="n">
        <v>2638</v>
      </c>
      <c r="E74" s="1" t="n">
        <v>3556</v>
      </c>
      <c r="F74" s="2" t="n">
        <v>4702</v>
      </c>
    </row>
    <row r="75" customFormat="false" ht="12.75" hidden="false" customHeight="false" outlineLevel="0" collapsed="false">
      <c r="A75" s="0" t="s">
        <v>27</v>
      </c>
      <c r="B75" s="0" t="n">
        <v>2</v>
      </c>
      <c r="C75" s="0" t="n">
        <v>65</v>
      </c>
      <c r="D75" s="1" t="n">
        <v>2289</v>
      </c>
      <c r="E75" s="1" t="n">
        <v>3165</v>
      </c>
      <c r="F75" s="2" t="n">
        <v>4185</v>
      </c>
    </row>
    <row r="76" customFormat="false" ht="12.75" hidden="false" customHeight="false" outlineLevel="0" collapsed="false">
      <c r="A76" s="0" t="s">
        <v>27</v>
      </c>
      <c r="B76" s="0" t="n">
        <v>2</v>
      </c>
      <c r="C76" s="0" t="n">
        <v>66</v>
      </c>
      <c r="D76" s="1" t="n">
        <v>1927</v>
      </c>
      <c r="E76" s="1" t="n">
        <v>2614</v>
      </c>
      <c r="F76" s="2" t="n">
        <v>3565</v>
      </c>
    </row>
    <row r="77" customFormat="false" ht="12.75" hidden="false" customHeight="false" outlineLevel="0" collapsed="false">
      <c r="A77" s="0" t="s">
        <v>27</v>
      </c>
      <c r="B77" s="0" t="n">
        <v>2</v>
      </c>
      <c r="C77" s="0" t="n">
        <v>67</v>
      </c>
      <c r="D77" s="1" t="n">
        <v>1487</v>
      </c>
      <c r="E77" s="1" t="n">
        <v>2400</v>
      </c>
      <c r="F77" s="2" t="n">
        <v>3495</v>
      </c>
    </row>
    <row r="78" customFormat="false" ht="12.75" hidden="false" customHeight="false" outlineLevel="0" collapsed="false">
      <c r="A78" s="0" t="s">
        <v>27</v>
      </c>
      <c r="B78" s="0" t="n">
        <v>2</v>
      </c>
      <c r="C78" s="0" t="n">
        <v>68</v>
      </c>
      <c r="D78" s="1" t="n">
        <v>2510</v>
      </c>
      <c r="E78" s="1" t="n">
        <v>3436</v>
      </c>
      <c r="F78" s="2" t="n">
        <v>4513</v>
      </c>
    </row>
    <row r="79" customFormat="false" ht="12.75" hidden="false" customHeight="false" outlineLevel="0" collapsed="false">
      <c r="A79" s="0" t="s">
        <v>27</v>
      </c>
      <c r="B79" s="0" t="n">
        <v>2</v>
      </c>
      <c r="C79" s="0" t="n">
        <v>69</v>
      </c>
      <c r="D79" s="1" t="n">
        <v>2461</v>
      </c>
      <c r="E79" s="1" t="n">
        <v>3329</v>
      </c>
      <c r="F79" s="2" t="n">
        <v>4394</v>
      </c>
    </row>
    <row r="80" customFormat="false" ht="12.75" hidden="false" customHeight="false" outlineLevel="0" collapsed="false">
      <c r="A80" s="0" t="s">
        <v>27</v>
      </c>
      <c r="B80" s="0" t="n">
        <v>2</v>
      </c>
      <c r="C80" s="0" t="n">
        <v>70</v>
      </c>
      <c r="D80" s="1" t="n">
        <v>2411</v>
      </c>
      <c r="E80" s="1" t="n">
        <v>3270</v>
      </c>
      <c r="F80" s="2" t="n">
        <v>4155</v>
      </c>
    </row>
    <row r="81" customFormat="false" ht="12.75" hidden="false" customHeight="false" outlineLevel="0" collapsed="false">
      <c r="A81" s="0" t="s">
        <v>27</v>
      </c>
      <c r="B81" s="0" t="n">
        <v>2</v>
      </c>
      <c r="C81" s="0" t="n">
        <v>71</v>
      </c>
      <c r="D81" s="1" t="n">
        <v>2547</v>
      </c>
      <c r="E81" s="1" t="n">
        <v>3510</v>
      </c>
      <c r="F81" s="2" t="n">
        <v>4063</v>
      </c>
    </row>
    <row r="82" customFormat="false" ht="12.75" hidden="false" customHeight="false" outlineLevel="0" collapsed="false">
      <c r="A82" s="0" t="s">
        <v>27</v>
      </c>
      <c r="B82" s="0" t="n">
        <v>2</v>
      </c>
      <c r="C82" s="0" t="n">
        <v>72</v>
      </c>
      <c r="D82" s="1" t="n">
        <v>2605</v>
      </c>
      <c r="E82" s="1" t="n">
        <v>3572</v>
      </c>
      <c r="F82" s="2" t="n">
        <v>4660</v>
      </c>
    </row>
    <row r="83" customFormat="false" ht="12.75" hidden="false" customHeight="false" outlineLevel="0" collapsed="false">
      <c r="A83" s="0" t="s">
        <v>27</v>
      </c>
      <c r="B83" s="0" t="n">
        <v>2</v>
      </c>
      <c r="C83" s="0" t="n">
        <v>73</v>
      </c>
      <c r="D83" s="1" t="n">
        <v>2621</v>
      </c>
      <c r="E83" s="1" t="n">
        <v>3553</v>
      </c>
      <c r="F83" s="2" t="n">
        <v>4681</v>
      </c>
    </row>
    <row r="84" customFormat="false" ht="12.75" hidden="false" customHeight="false" outlineLevel="0" collapsed="false">
      <c r="A84" s="0" t="s">
        <v>27</v>
      </c>
      <c r="B84" s="0" t="n">
        <v>2</v>
      </c>
      <c r="C84" s="0" t="n">
        <v>74</v>
      </c>
      <c r="D84" s="1" t="n">
        <v>2135</v>
      </c>
      <c r="E84" s="1" t="n">
        <v>2947</v>
      </c>
      <c r="F84" s="2" t="n">
        <v>3995</v>
      </c>
    </row>
    <row r="85" customFormat="false" ht="12.75" hidden="false" customHeight="false" outlineLevel="0" collapsed="false">
      <c r="A85" s="0" t="s">
        <v>27</v>
      </c>
      <c r="B85" s="0" t="n">
        <v>2</v>
      </c>
      <c r="C85" s="0" t="n">
        <v>75</v>
      </c>
      <c r="D85" s="1" t="n">
        <v>2411</v>
      </c>
      <c r="E85" s="1" t="n">
        <v>3306</v>
      </c>
      <c r="F85" s="2" t="n">
        <v>4332</v>
      </c>
    </row>
    <row r="86" customFormat="false" ht="12.75" hidden="false" customHeight="false" outlineLevel="0" collapsed="false">
      <c r="A86" s="0" t="s">
        <v>27</v>
      </c>
      <c r="B86" s="0" t="n">
        <v>2</v>
      </c>
      <c r="C86" s="0" t="n">
        <v>76</v>
      </c>
      <c r="D86" s="1" t="n">
        <v>2433</v>
      </c>
      <c r="E86" s="1" t="n">
        <v>3350</v>
      </c>
      <c r="F86" s="2" t="n">
        <v>4368</v>
      </c>
    </row>
    <row r="87" customFormat="false" ht="12.75" hidden="false" customHeight="false" outlineLevel="0" collapsed="false">
      <c r="A87" s="0" t="s">
        <v>27</v>
      </c>
      <c r="B87" s="0" t="n">
        <v>2</v>
      </c>
      <c r="C87" s="0" t="n">
        <v>77</v>
      </c>
      <c r="D87" s="1" t="n">
        <v>2373</v>
      </c>
      <c r="E87" s="1" t="n">
        <v>3083</v>
      </c>
      <c r="F87" s="2" t="n">
        <v>3946</v>
      </c>
    </row>
    <row r="88" customFormat="false" ht="12.75" hidden="false" customHeight="false" outlineLevel="0" collapsed="false">
      <c r="A88" s="0" t="s">
        <v>27</v>
      </c>
      <c r="B88" s="0" t="n">
        <v>2</v>
      </c>
      <c r="C88" s="0" t="n">
        <v>78</v>
      </c>
      <c r="D88" s="1" t="n">
        <v>2345</v>
      </c>
      <c r="E88" s="1" t="n">
        <v>3214</v>
      </c>
      <c r="F88" s="2" t="n">
        <v>4276</v>
      </c>
    </row>
    <row r="89" customFormat="false" ht="12.75" hidden="false" customHeight="false" outlineLevel="0" collapsed="false">
      <c r="A89" s="0" t="s">
        <v>27</v>
      </c>
      <c r="B89" s="0" t="n">
        <v>2</v>
      </c>
      <c r="C89" s="0" t="n">
        <v>79</v>
      </c>
      <c r="D89" s="1" t="n">
        <v>2441</v>
      </c>
      <c r="E89" s="1" t="n">
        <v>3341</v>
      </c>
      <c r="F89" s="2" t="n">
        <v>4431</v>
      </c>
    </row>
    <row r="90" customFormat="false" ht="12.75" hidden="false" customHeight="false" outlineLevel="0" collapsed="false">
      <c r="A90" s="0" t="s">
        <v>27</v>
      </c>
      <c r="B90" s="0" t="n">
        <v>2</v>
      </c>
      <c r="C90" s="0" t="n">
        <v>80</v>
      </c>
      <c r="D90" s="1" t="n">
        <v>2374</v>
      </c>
      <c r="E90" s="1" t="n">
        <v>3272</v>
      </c>
      <c r="F90" s="2" t="n">
        <v>4313</v>
      </c>
    </row>
    <row r="91" customFormat="false" ht="12.75" hidden="false" customHeight="false" outlineLevel="0" collapsed="false">
      <c r="A91" s="0" t="s">
        <v>27</v>
      </c>
      <c r="B91" s="0" t="n">
        <v>2</v>
      </c>
      <c r="C91" s="0" t="n">
        <v>81</v>
      </c>
      <c r="D91" s="1" t="n">
        <v>2379</v>
      </c>
      <c r="E91" s="1" t="n">
        <v>3239</v>
      </c>
      <c r="F91" s="2" t="n">
        <v>4264</v>
      </c>
    </row>
    <row r="92" customFormat="false" ht="12.75" hidden="false" customHeight="false" outlineLevel="0" collapsed="false">
      <c r="A92" s="0" t="s">
        <v>27</v>
      </c>
      <c r="B92" s="0" t="n">
        <v>2</v>
      </c>
      <c r="C92" s="0" t="n">
        <v>82</v>
      </c>
      <c r="D92" s="1" t="n">
        <v>761</v>
      </c>
      <c r="E92" s="1" t="n">
        <v>1400</v>
      </c>
      <c r="F92" s="2" t="n">
        <v>2415</v>
      </c>
    </row>
    <row r="93" customFormat="false" ht="12.75" hidden="false" customHeight="false" outlineLevel="0" collapsed="false">
      <c r="A93" s="0" t="s">
        <v>27</v>
      </c>
      <c r="B93" s="0" t="n">
        <v>2</v>
      </c>
      <c r="C93" s="0" t="n">
        <v>83</v>
      </c>
      <c r="D93" s="1" t="n">
        <v>2495</v>
      </c>
      <c r="E93" s="1" t="n">
        <v>3402</v>
      </c>
      <c r="F93" s="2" t="n">
        <v>4427</v>
      </c>
    </row>
    <row r="94" customFormat="false" ht="12.75" hidden="false" customHeight="false" outlineLevel="0" collapsed="false">
      <c r="A94" s="0" t="s">
        <v>27</v>
      </c>
      <c r="B94" s="0" t="n">
        <v>2</v>
      </c>
      <c r="C94" s="0" t="n">
        <v>84</v>
      </c>
      <c r="D94" s="1" t="n">
        <v>2542</v>
      </c>
      <c r="E94" s="1" t="n">
        <v>3469</v>
      </c>
      <c r="F94" s="2" t="n">
        <v>4455</v>
      </c>
    </row>
    <row r="95" customFormat="false" ht="12.75" hidden="false" customHeight="false" outlineLevel="0" collapsed="false">
      <c r="A95" s="0" t="s">
        <v>27</v>
      </c>
      <c r="B95" s="0" t="n">
        <v>2</v>
      </c>
      <c r="C95" s="0" t="n">
        <v>85</v>
      </c>
      <c r="D95" s="1" t="n">
        <v>2127</v>
      </c>
      <c r="E95" s="1" t="n">
        <v>3052</v>
      </c>
      <c r="F95" s="2" t="n">
        <v>4103</v>
      </c>
    </row>
    <row r="96" customFormat="false" ht="12.75" hidden="false" customHeight="false" outlineLevel="0" collapsed="false">
      <c r="A96" s="0" t="s">
        <v>27</v>
      </c>
      <c r="B96" s="0" t="n">
        <v>2</v>
      </c>
      <c r="C96" s="0" t="n">
        <v>86</v>
      </c>
      <c r="D96" s="1" t="n">
        <v>2460</v>
      </c>
      <c r="E96" s="1" t="n">
        <v>3356</v>
      </c>
      <c r="F96" s="2" t="n">
        <v>4381</v>
      </c>
    </row>
    <row r="97" customFormat="false" ht="12.75" hidden="false" customHeight="false" outlineLevel="0" collapsed="false">
      <c r="A97" s="0" t="s">
        <v>27</v>
      </c>
      <c r="B97" s="0" t="n">
        <v>2</v>
      </c>
      <c r="C97" s="0" t="n">
        <v>87</v>
      </c>
      <c r="D97" s="1" t="n">
        <v>2328</v>
      </c>
      <c r="E97" s="1" t="n">
        <v>3156</v>
      </c>
      <c r="F97" s="2" t="n">
        <v>4146</v>
      </c>
    </row>
    <row r="98" customFormat="false" ht="12.75" hidden="false" customHeight="false" outlineLevel="0" collapsed="false">
      <c r="A98" s="0" t="s">
        <v>27</v>
      </c>
      <c r="B98" s="0" t="n">
        <v>2</v>
      </c>
      <c r="C98" s="0" t="n">
        <v>88</v>
      </c>
      <c r="D98" s="1" t="n">
        <v>1852</v>
      </c>
      <c r="E98" s="1" t="n">
        <v>2766</v>
      </c>
      <c r="F98" s="2" t="n">
        <v>3843</v>
      </c>
    </row>
    <row r="99" customFormat="false" ht="12.75" hidden="false" customHeight="false" outlineLevel="0" collapsed="false">
      <c r="A99" s="0" t="s">
        <v>27</v>
      </c>
      <c r="B99" s="0" t="n">
        <v>2</v>
      </c>
      <c r="C99" s="0" t="n">
        <v>89</v>
      </c>
      <c r="D99" s="1" t="n">
        <v>2306</v>
      </c>
      <c r="E99" s="1" t="n">
        <v>3182</v>
      </c>
      <c r="F99" s="2" t="n">
        <v>4202</v>
      </c>
    </row>
    <row r="100" customFormat="false" ht="12.75" hidden="false" customHeight="false" outlineLevel="0" collapsed="false">
      <c r="A100" s="0" t="s">
        <v>27</v>
      </c>
      <c r="B100" s="0" t="n">
        <v>2</v>
      </c>
      <c r="C100" s="0" t="n">
        <v>90</v>
      </c>
      <c r="D100" s="1" t="n">
        <v>2372</v>
      </c>
      <c r="E100" s="1" t="n">
        <v>3246</v>
      </c>
      <c r="F100" s="2" t="n">
        <v>4151</v>
      </c>
    </row>
    <row r="101" customFormat="false" ht="12.75" hidden="false" customHeight="false" outlineLevel="0" collapsed="false">
      <c r="A101" s="0" t="s">
        <v>27</v>
      </c>
      <c r="B101" s="0" t="n">
        <v>2</v>
      </c>
      <c r="C101" s="0" t="n">
        <v>91</v>
      </c>
      <c r="D101" s="1" t="n">
        <v>2492</v>
      </c>
      <c r="E101" s="1" t="n">
        <v>3391</v>
      </c>
      <c r="F101" s="2" t="n">
        <v>4483</v>
      </c>
    </row>
    <row r="102" customFormat="false" ht="12.75" hidden="false" customHeight="false" outlineLevel="0" collapsed="false">
      <c r="A102" s="0" t="s">
        <v>27</v>
      </c>
      <c r="B102" s="0" t="n">
        <v>2</v>
      </c>
      <c r="C102" s="0" t="n">
        <v>92</v>
      </c>
      <c r="D102" s="1" t="n">
        <v>2299</v>
      </c>
      <c r="E102" s="1" t="n">
        <v>3124</v>
      </c>
      <c r="F102" s="2" t="n">
        <v>4050</v>
      </c>
    </row>
    <row r="103" customFormat="false" ht="12.75" hidden="false" customHeight="false" outlineLevel="0" collapsed="false">
      <c r="A103" s="0" t="s">
        <v>27</v>
      </c>
      <c r="B103" s="0" t="n">
        <v>2</v>
      </c>
      <c r="C103" s="0" t="n">
        <v>93</v>
      </c>
      <c r="D103" s="1" t="n">
        <v>2057</v>
      </c>
      <c r="E103" s="1" t="n">
        <v>2915</v>
      </c>
      <c r="F103" s="2" t="n">
        <v>3892</v>
      </c>
    </row>
    <row r="104" customFormat="false" ht="12.75" hidden="false" customHeight="false" outlineLevel="0" collapsed="false">
      <c r="A104" s="0" t="s">
        <v>27</v>
      </c>
      <c r="B104" s="0" t="n">
        <v>2</v>
      </c>
      <c r="C104" s="0" t="n">
        <v>94</v>
      </c>
      <c r="D104" s="1" t="n">
        <v>1803</v>
      </c>
      <c r="E104" s="1" t="n">
        <v>2590</v>
      </c>
      <c r="F104" s="2" t="n">
        <v>3534</v>
      </c>
    </row>
    <row r="105" customFormat="false" ht="12.75" hidden="false" customHeight="false" outlineLevel="0" collapsed="false">
      <c r="A105" s="0" t="s">
        <v>27</v>
      </c>
      <c r="B105" s="0" t="n">
        <v>2</v>
      </c>
      <c r="C105" s="0" t="n">
        <v>95</v>
      </c>
      <c r="D105" s="1" t="n">
        <v>0</v>
      </c>
      <c r="E105" s="1" t="n">
        <v>0</v>
      </c>
      <c r="F105" s="2" t="n">
        <v>0</v>
      </c>
    </row>
    <row r="106" customFormat="false" ht="12.75" hidden="false" customHeight="false" outlineLevel="0" collapsed="false">
      <c r="A106" s="0" t="s">
        <v>27</v>
      </c>
      <c r="B106" s="0" t="n">
        <v>2</v>
      </c>
      <c r="C106" s="0" t="n">
        <v>96</v>
      </c>
      <c r="D106" s="1" t="n">
        <v>2392</v>
      </c>
      <c r="E106" s="1" t="n">
        <v>3234</v>
      </c>
      <c r="F106" s="2" t="n">
        <v>4277</v>
      </c>
    </row>
    <row r="107" customFormat="false" ht="12.75" hidden="false" customHeight="false" outlineLevel="0" collapsed="false">
      <c r="A107" s="0" t="s">
        <v>27</v>
      </c>
      <c r="B107" s="0" t="n">
        <v>2</v>
      </c>
      <c r="C107" s="0" t="n">
        <v>97</v>
      </c>
      <c r="D107" s="1" t="n">
        <v>2573</v>
      </c>
      <c r="E107" s="1" t="n">
        <v>3523</v>
      </c>
      <c r="F107" s="2" t="n">
        <v>4634</v>
      </c>
    </row>
    <row r="108" customFormat="false" ht="12.75" hidden="false" customHeight="false" outlineLevel="0" collapsed="false">
      <c r="A108" s="0" t="s">
        <v>27</v>
      </c>
      <c r="B108" s="0" t="n">
        <v>2</v>
      </c>
      <c r="C108" s="0" t="n">
        <v>98</v>
      </c>
      <c r="D108" s="1" t="n">
        <v>2496</v>
      </c>
      <c r="E108" s="1" t="n">
        <v>3391</v>
      </c>
      <c r="F108" s="2" t="n">
        <v>3785</v>
      </c>
    </row>
    <row r="109" customFormat="false" ht="12.75" hidden="false" customHeight="false" outlineLevel="0" collapsed="false">
      <c r="A109" s="0" t="s">
        <v>27</v>
      </c>
      <c r="B109" s="0" t="n">
        <v>2</v>
      </c>
      <c r="C109" s="0" t="n">
        <v>99</v>
      </c>
      <c r="D109" s="1" t="n">
        <v>2352</v>
      </c>
      <c r="E109" s="1" t="n">
        <v>3222</v>
      </c>
      <c r="F109" s="2" t="n">
        <v>4243</v>
      </c>
    </row>
    <row r="110" customFormat="false" ht="12.75" hidden="false" customHeight="false" outlineLevel="0" collapsed="false">
      <c r="A110" s="0" t="s">
        <v>27</v>
      </c>
      <c r="B110" s="0" t="n">
        <v>2</v>
      </c>
      <c r="C110" s="0" t="n">
        <v>100</v>
      </c>
      <c r="D110" s="1" t="n">
        <v>2527</v>
      </c>
      <c r="E110" s="1" t="n">
        <v>3441</v>
      </c>
      <c r="F110" s="2" t="n">
        <v>4479</v>
      </c>
    </row>
    <row r="111" customFormat="false" ht="12.75" hidden="false" customHeight="false" outlineLevel="0" collapsed="false">
      <c r="A111" s="0" t="s">
        <v>27</v>
      </c>
      <c r="B111" s="0" t="n">
        <v>2</v>
      </c>
      <c r="C111" s="0" t="n">
        <v>101</v>
      </c>
      <c r="D111" s="1" t="n">
        <v>2384</v>
      </c>
      <c r="E111" s="1" t="n">
        <v>3240</v>
      </c>
      <c r="F111" s="2" t="n">
        <v>4261</v>
      </c>
    </row>
    <row r="112" customFormat="false" ht="12.75" hidden="false" customHeight="false" outlineLevel="0" collapsed="false">
      <c r="A112" s="0" t="s">
        <v>27</v>
      </c>
      <c r="B112" s="0" t="n">
        <v>2</v>
      </c>
      <c r="C112" s="0" t="n">
        <v>102</v>
      </c>
      <c r="D112" s="1" t="n">
        <v>2318</v>
      </c>
      <c r="E112" s="1" t="n">
        <v>3179</v>
      </c>
      <c r="F112" s="2" t="n">
        <v>4160</v>
      </c>
    </row>
    <row r="113" customFormat="false" ht="12.75" hidden="false" customHeight="false" outlineLevel="0" collapsed="false">
      <c r="A113" s="0" t="s">
        <v>27</v>
      </c>
      <c r="B113" s="0" t="n">
        <v>2</v>
      </c>
      <c r="C113" s="0" t="n">
        <v>103</v>
      </c>
      <c r="D113" s="1" t="n">
        <v>2165</v>
      </c>
      <c r="E113" s="1" t="n">
        <v>2954</v>
      </c>
      <c r="F113" s="2" t="n">
        <v>3994</v>
      </c>
    </row>
    <row r="114" customFormat="false" ht="12.75" hidden="false" customHeight="false" outlineLevel="0" collapsed="false">
      <c r="A114" s="0" t="s">
        <v>27</v>
      </c>
      <c r="B114" s="0" t="n">
        <v>2</v>
      </c>
      <c r="C114" s="0" t="n">
        <v>104</v>
      </c>
      <c r="D114" s="1" t="n">
        <v>2620</v>
      </c>
      <c r="E114" s="1" t="n">
        <v>3616</v>
      </c>
      <c r="F114" s="2" t="n">
        <v>4752</v>
      </c>
    </row>
    <row r="115" customFormat="false" ht="12.75" hidden="false" customHeight="false" outlineLevel="0" collapsed="false">
      <c r="A115" s="0" t="s">
        <v>27</v>
      </c>
      <c r="B115" s="0" t="n">
        <v>2</v>
      </c>
      <c r="C115" s="0" t="n">
        <v>105</v>
      </c>
      <c r="D115" s="1" t="n">
        <v>2476</v>
      </c>
      <c r="E115" s="1" t="n">
        <v>3377</v>
      </c>
      <c r="F115" s="2" t="n">
        <v>4440</v>
      </c>
    </row>
    <row r="116" customFormat="false" ht="12.75" hidden="false" customHeight="false" outlineLevel="0" collapsed="false">
      <c r="A116" s="0" t="s">
        <v>27</v>
      </c>
      <c r="B116" s="0" t="n">
        <v>2</v>
      </c>
      <c r="C116" s="0" t="n">
        <v>106</v>
      </c>
      <c r="D116" s="1" t="n">
        <v>2531</v>
      </c>
      <c r="E116" s="1" t="n">
        <v>3450</v>
      </c>
      <c r="F116" s="2" t="n">
        <v>4551</v>
      </c>
    </row>
    <row r="117" customFormat="false" ht="12.75" hidden="false" customHeight="false" outlineLevel="0" collapsed="false">
      <c r="A117" s="0" t="s">
        <v>27</v>
      </c>
      <c r="B117" s="0" t="n">
        <v>2</v>
      </c>
      <c r="C117" s="0" t="n">
        <v>107</v>
      </c>
      <c r="D117" s="1" t="n">
        <v>2520</v>
      </c>
      <c r="E117" s="1" t="n">
        <v>3368</v>
      </c>
      <c r="F117" s="2" t="n">
        <v>4431</v>
      </c>
    </row>
    <row r="118" customFormat="false" ht="12.75" hidden="false" customHeight="false" outlineLevel="0" collapsed="false">
      <c r="A118" s="0" t="s">
        <v>12</v>
      </c>
      <c r="B118" s="0" t="n">
        <v>1</v>
      </c>
      <c r="C118" s="0" t="n">
        <v>108</v>
      </c>
      <c r="D118" s="1" t="n">
        <v>2356</v>
      </c>
      <c r="E118" s="1" t="n">
        <v>3177</v>
      </c>
      <c r="F118" s="2" t="n">
        <v>4357</v>
      </c>
    </row>
    <row r="119" customFormat="false" ht="12.75" hidden="false" customHeight="false" outlineLevel="0" collapsed="false">
      <c r="A119" s="0" t="s">
        <v>12</v>
      </c>
      <c r="B119" s="0" t="n">
        <v>1</v>
      </c>
      <c r="C119" s="0" t="n">
        <v>109</v>
      </c>
      <c r="D119" s="1" t="n">
        <v>2436</v>
      </c>
      <c r="E119" s="1" t="n">
        <v>3150</v>
      </c>
      <c r="F119" s="2" t="n">
        <v>4024</v>
      </c>
    </row>
    <row r="120" customFormat="false" ht="12.75" hidden="false" customHeight="false" outlineLevel="0" collapsed="false">
      <c r="A120" s="0" t="s">
        <v>12</v>
      </c>
      <c r="B120" s="0" t="n">
        <v>1</v>
      </c>
      <c r="C120" s="0" t="n">
        <v>110</v>
      </c>
      <c r="D120" s="1" t="n">
        <v>2210</v>
      </c>
      <c r="E120" s="1" t="n">
        <v>3082</v>
      </c>
      <c r="F120" s="2" t="n">
        <v>4253</v>
      </c>
    </row>
    <row r="121" customFormat="false" ht="12.75" hidden="false" customHeight="false" outlineLevel="0" collapsed="false">
      <c r="A121" s="0" t="s">
        <v>12</v>
      </c>
      <c r="B121" s="0" t="n">
        <v>1</v>
      </c>
      <c r="C121" s="0" t="n">
        <v>111</v>
      </c>
      <c r="D121" s="1" t="n">
        <v>2365</v>
      </c>
      <c r="E121" s="1" t="n">
        <v>3228</v>
      </c>
      <c r="F121" s="2" t="n">
        <v>4376</v>
      </c>
    </row>
    <row r="122" customFormat="false" ht="12.75" hidden="false" customHeight="false" outlineLevel="0" collapsed="false">
      <c r="A122" s="0" t="s">
        <v>12</v>
      </c>
      <c r="B122" s="0" t="n">
        <v>1</v>
      </c>
      <c r="C122" s="0" t="n">
        <v>112</v>
      </c>
      <c r="D122" s="1" t="n">
        <v>2311</v>
      </c>
      <c r="E122" s="1" t="n">
        <v>3170</v>
      </c>
      <c r="F122" s="2" t="n">
        <v>4293</v>
      </c>
    </row>
    <row r="123" customFormat="false" ht="12.75" hidden="false" customHeight="false" outlineLevel="0" collapsed="false">
      <c r="A123" s="0" t="s">
        <v>12</v>
      </c>
      <c r="B123" s="0" t="n">
        <v>1</v>
      </c>
      <c r="C123" s="0" t="n">
        <v>113</v>
      </c>
      <c r="D123" s="1" t="n">
        <v>2202</v>
      </c>
      <c r="E123" s="1" t="n">
        <v>3035</v>
      </c>
      <c r="F123" s="2" t="n">
        <v>3805</v>
      </c>
    </row>
    <row r="124" customFormat="false" ht="12.75" hidden="false" customHeight="false" outlineLevel="0" collapsed="false">
      <c r="A124" s="0" t="s">
        <v>12</v>
      </c>
      <c r="B124" s="0" t="n">
        <v>1</v>
      </c>
      <c r="C124" s="0" t="n">
        <v>114</v>
      </c>
      <c r="D124" s="1" t="n">
        <v>2124</v>
      </c>
      <c r="E124" s="1" t="n">
        <v>2867</v>
      </c>
      <c r="F124" s="2" t="n">
        <v>3838</v>
      </c>
    </row>
    <row r="125" customFormat="false" ht="12.75" hidden="false" customHeight="false" outlineLevel="0" collapsed="false">
      <c r="A125" s="0" t="s">
        <v>12</v>
      </c>
      <c r="B125" s="0" t="n">
        <v>1</v>
      </c>
      <c r="C125" s="0" t="n">
        <v>115</v>
      </c>
      <c r="D125" s="1" t="n">
        <v>2407</v>
      </c>
      <c r="E125" s="1" t="n">
        <v>3249</v>
      </c>
      <c r="F125" s="2" t="n">
        <v>4085</v>
      </c>
    </row>
    <row r="126" customFormat="false" ht="12.75" hidden="false" customHeight="false" outlineLevel="0" collapsed="false">
      <c r="A126" s="0" t="s">
        <v>12</v>
      </c>
      <c r="B126" s="0" t="n">
        <v>1</v>
      </c>
      <c r="C126" s="0" t="n">
        <v>116</v>
      </c>
      <c r="D126" s="1" t="n">
        <v>2158</v>
      </c>
      <c r="E126" s="1" t="n">
        <v>3058</v>
      </c>
      <c r="F126" s="2" t="n">
        <v>4234</v>
      </c>
    </row>
    <row r="127" customFormat="false" ht="12.75" hidden="false" customHeight="false" outlineLevel="0" collapsed="false">
      <c r="A127" s="0" t="s">
        <v>12</v>
      </c>
      <c r="B127" s="0" t="n">
        <v>1</v>
      </c>
      <c r="C127" s="0" t="n">
        <v>117</v>
      </c>
      <c r="D127" s="1" t="n">
        <v>1943</v>
      </c>
      <c r="E127" s="1" t="n">
        <v>2705</v>
      </c>
      <c r="F127" s="2" t="n">
        <v>3288</v>
      </c>
    </row>
    <row r="128" customFormat="false" ht="12.75" hidden="false" customHeight="false" outlineLevel="0" collapsed="false">
      <c r="A128" s="0" t="s">
        <v>12</v>
      </c>
      <c r="B128" s="0" t="n">
        <v>1</v>
      </c>
      <c r="C128" s="0" t="n">
        <v>118</v>
      </c>
      <c r="D128" s="1" t="n">
        <v>2226</v>
      </c>
      <c r="E128" s="1" t="n">
        <v>3166</v>
      </c>
      <c r="F128" s="2" t="n">
        <v>4316</v>
      </c>
    </row>
    <row r="129" customFormat="false" ht="12.75" hidden="false" customHeight="false" outlineLevel="0" collapsed="false">
      <c r="A129" s="0" t="s">
        <v>12</v>
      </c>
      <c r="B129" s="0" t="n">
        <v>1</v>
      </c>
      <c r="C129" s="0" t="n">
        <v>119</v>
      </c>
      <c r="D129" s="1" t="n">
        <v>2092</v>
      </c>
      <c r="E129" s="1" t="n">
        <v>2932</v>
      </c>
      <c r="F129" s="2" t="n">
        <v>3976</v>
      </c>
    </row>
    <row r="130" customFormat="false" ht="12.75" hidden="false" customHeight="false" outlineLevel="0" collapsed="false">
      <c r="A130" s="0" t="s">
        <v>12</v>
      </c>
      <c r="B130" s="0" t="n">
        <v>1</v>
      </c>
      <c r="C130" s="0" t="n">
        <v>120</v>
      </c>
      <c r="D130" s="1" t="n">
        <v>2201</v>
      </c>
      <c r="E130" s="1" t="n">
        <v>2745</v>
      </c>
      <c r="F130" s="2" t="n">
        <v>3937</v>
      </c>
    </row>
    <row r="131" customFormat="false" ht="12.75" hidden="false" customHeight="false" outlineLevel="0" collapsed="false">
      <c r="A131" s="0" t="s">
        <v>12</v>
      </c>
      <c r="B131" s="0" t="n">
        <v>1</v>
      </c>
      <c r="C131" s="0" t="n">
        <v>121</v>
      </c>
      <c r="D131" s="1" t="n">
        <v>1480</v>
      </c>
      <c r="E131" s="1" t="n">
        <v>1731</v>
      </c>
      <c r="F131" s="2" t="n">
        <v>2884</v>
      </c>
    </row>
    <row r="132" customFormat="false" ht="12.75" hidden="false" customHeight="false" outlineLevel="0" collapsed="false">
      <c r="A132" s="0" t="s">
        <v>12</v>
      </c>
      <c r="B132" s="0" t="n">
        <v>1</v>
      </c>
      <c r="C132" s="0" t="n">
        <v>122</v>
      </c>
      <c r="D132" s="1" t="n">
        <v>2198</v>
      </c>
      <c r="E132" s="1" t="n">
        <v>3025</v>
      </c>
      <c r="F132" s="2" t="n">
        <v>4032</v>
      </c>
    </row>
    <row r="133" customFormat="false" ht="12.75" hidden="false" customHeight="false" outlineLevel="0" collapsed="false">
      <c r="A133" s="0" t="s">
        <v>12</v>
      </c>
      <c r="B133" s="0" t="n">
        <v>1</v>
      </c>
      <c r="C133" s="0" t="n">
        <v>123</v>
      </c>
      <c r="D133" s="1" t="n">
        <v>5</v>
      </c>
      <c r="E133" s="1" t="n">
        <v>7</v>
      </c>
      <c r="F133" s="2" t="n">
        <v>9</v>
      </c>
    </row>
    <row r="134" customFormat="false" ht="12.75" hidden="false" customHeight="false" outlineLevel="0" collapsed="false">
      <c r="A134" s="0" t="s">
        <v>12</v>
      </c>
      <c r="B134" s="0" t="n">
        <v>1</v>
      </c>
      <c r="C134" s="0" t="n">
        <v>124</v>
      </c>
      <c r="D134" s="1" t="n">
        <v>2491</v>
      </c>
      <c r="E134" s="1" t="n">
        <v>3400</v>
      </c>
      <c r="F134" s="2" t="n">
        <v>4563</v>
      </c>
    </row>
    <row r="135" customFormat="false" ht="12.75" hidden="false" customHeight="false" outlineLevel="0" collapsed="false">
      <c r="A135" s="0" t="s">
        <v>12</v>
      </c>
      <c r="B135" s="0" t="n">
        <v>1</v>
      </c>
      <c r="C135" s="0" t="n">
        <v>125</v>
      </c>
      <c r="D135" s="1" t="n">
        <v>926</v>
      </c>
      <c r="E135" s="1" t="n">
        <v>1825</v>
      </c>
      <c r="F135" s="2" t="n">
        <v>2896</v>
      </c>
    </row>
    <row r="136" customFormat="false" ht="12.75" hidden="false" customHeight="false" outlineLevel="0" collapsed="false">
      <c r="A136" s="0" t="s">
        <v>12</v>
      </c>
      <c r="B136" s="0" t="n">
        <v>1</v>
      </c>
      <c r="C136" s="0" t="n">
        <v>126</v>
      </c>
      <c r="D136" s="1" t="n">
        <v>0</v>
      </c>
      <c r="E136" s="1" t="n">
        <v>0</v>
      </c>
      <c r="F136" s="2" t="n">
        <v>0</v>
      </c>
    </row>
    <row r="137" customFormat="false" ht="12.75" hidden="false" customHeight="false" outlineLevel="0" collapsed="false">
      <c r="A137" s="0" t="s">
        <v>12</v>
      </c>
      <c r="B137" s="0" t="n">
        <v>1</v>
      </c>
      <c r="C137" s="0" t="n">
        <v>127</v>
      </c>
      <c r="D137" s="1" t="n">
        <v>2406</v>
      </c>
      <c r="E137" s="1" t="n">
        <v>3138</v>
      </c>
      <c r="F137" s="2" t="n">
        <v>4202</v>
      </c>
    </row>
    <row r="138" customFormat="false" ht="12.75" hidden="false" customHeight="false" outlineLevel="0" collapsed="false">
      <c r="A138" s="0" t="s">
        <v>12</v>
      </c>
      <c r="B138" s="0" t="n">
        <v>1</v>
      </c>
      <c r="C138" s="0" t="n">
        <v>128</v>
      </c>
      <c r="D138" s="1" t="n">
        <v>2239</v>
      </c>
      <c r="E138" s="1" t="n">
        <v>3002</v>
      </c>
      <c r="F138" s="2" t="n">
        <v>4086</v>
      </c>
    </row>
    <row r="139" customFormat="false" ht="12.75" hidden="false" customHeight="false" outlineLevel="0" collapsed="false">
      <c r="A139" s="0" t="s">
        <v>12</v>
      </c>
      <c r="B139" s="0" t="n">
        <v>1</v>
      </c>
      <c r="C139" s="0" t="n">
        <v>129</v>
      </c>
      <c r="D139" s="1" t="n">
        <v>1992</v>
      </c>
      <c r="E139" s="1" t="n">
        <v>2905</v>
      </c>
      <c r="F139" s="2" t="n">
        <v>4071</v>
      </c>
    </row>
    <row r="140" customFormat="false" ht="12.75" hidden="false" customHeight="false" outlineLevel="0" collapsed="false">
      <c r="A140" s="0" t="s">
        <v>12</v>
      </c>
      <c r="B140" s="0" t="n">
        <v>1</v>
      </c>
      <c r="C140" s="0" t="n">
        <v>130</v>
      </c>
      <c r="D140" s="1" t="n">
        <v>2474</v>
      </c>
      <c r="E140" s="1" t="n">
        <v>3251</v>
      </c>
      <c r="F140" s="2" t="n">
        <v>4283</v>
      </c>
    </row>
    <row r="141" customFormat="false" ht="12.75" hidden="false" customHeight="false" outlineLevel="0" collapsed="false">
      <c r="A141" s="0" t="s">
        <v>12</v>
      </c>
      <c r="B141" s="0" t="n">
        <v>1</v>
      </c>
      <c r="C141" s="0" t="n">
        <v>131</v>
      </c>
      <c r="D141" s="1" t="n">
        <v>1925</v>
      </c>
      <c r="E141" s="1" t="n">
        <v>2860</v>
      </c>
      <c r="F141" s="2" t="n">
        <v>3989</v>
      </c>
    </row>
    <row r="142" customFormat="false" ht="12.75" hidden="false" customHeight="false" outlineLevel="0" collapsed="false">
      <c r="A142" s="0" t="s">
        <v>12</v>
      </c>
      <c r="B142" s="0" t="n">
        <v>1</v>
      </c>
      <c r="C142" s="0" t="n">
        <v>132</v>
      </c>
      <c r="D142" s="1" t="n">
        <v>2501</v>
      </c>
      <c r="E142" s="1" t="n">
        <v>3461</v>
      </c>
      <c r="F142" s="2" t="n">
        <v>4653</v>
      </c>
    </row>
    <row r="143" customFormat="false" ht="12.75" hidden="false" customHeight="false" outlineLevel="0" collapsed="false">
      <c r="A143" s="0" t="s">
        <v>12</v>
      </c>
      <c r="B143" s="0" t="n">
        <v>1</v>
      </c>
      <c r="C143" s="0" t="n">
        <v>133</v>
      </c>
      <c r="D143" s="1" t="n">
        <v>2210</v>
      </c>
      <c r="E143" s="1" t="n">
        <v>2795</v>
      </c>
      <c r="F143" s="2" t="n">
        <v>3950</v>
      </c>
    </row>
    <row r="144" customFormat="false" ht="12.75" hidden="false" customHeight="false" outlineLevel="0" collapsed="false">
      <c r="A144" s="0" t="s">
        <v>12</v>
      </c>
      <c r="B144" s="0" t="n">
        <v>1</v>
      </c>
      <c r="C144" s="0" t="n">
        <v>134</v>
      </c>
      <c r="D144" s="1" t="n">
        <v>2687</v>
      </c>
      <c r="E144" s="1" t="n">
        <v>3655</v>
      </c>
      <c r="F144" s="2" t="n">
        <v>4874</v>
      </c>
    </row>
    <row r="145" customFormat="false" ht="12.75" hidden="false" customHeight="false" outlineLevel="0" collapsed="false">
      <c r="A145" s="0" t="s">
        <v>12</v>
      </c>
      <c r="B145" s="0" t="n">
        <v>1</v>
      </c>
      <c r="C145" s="0" t="n">
        <v>135</v>
      </c>
      <c r="D145" s="1" t="n">
        <v>2118</v>
      </c>
      <c r="E145" s="1" t="n">
        <v>2876</v>
      </c>
      <c r="F145" s="2" t="n">
        <v>3864</v>
      </c>
    </row>
    <row r="146" customFormat="false" ht="12.75" hidden="false" customHeight="false" outlineLevel="0" collapsed="false">
      <c r="A146" s="0" t="s">
        <v>12</v>
      </c>
      <c r="B146" s="0" t="n">
        <v>1</v>
      </c>
      <c r="C146" s="0" t="n">
        <v>136</v>
      </c>
      <c r="D146" s="1" t="n">
        <v>2530</v>
      </c>
      <c r="E146" s="1" t="n">
        <v>3475</v>
      </c>
      <c r="F146" s="2" t="n">
        <v>4675</v>
      </c>
    </row>
    <row r="147" customFormat="false" ht="12.75" hidden="false" customHeight="false" outlineLevel="0" collapsed="false">
      <c r="A147" s="0" t="s">
        <v>12</v>
      </c>
      <c r="B147" s="0" t="n">
        <v>1</v>
      </c>
      <c r="C147" s="0" t="n">
        <v>137</v>
      </c>
      <c r="D147" s="1" t="n">
        <v>1</v>
      </c>
      <c r="E147" s="1" t="n">
        <v>3</v>
      </c>
      <c r="F147" s="2" t="n">
        <v>4</v>
      </c>
    </row>
    <row r="148" customFormat="false" ht="12.75" hidden="false" customHeight="false" outlineLevel="0" collapsed="false">
      <c r="A148" s="0" t="s">
        <v>12</v>
      </c>
      <c r="B148" s="0" t="n">
        <v>1</v>
      </c>
      <c r="C148" s="0" t="n">
        <v>138</v>
      </c>
      <c r="D148" s="1" t="n">
        <v>2448</v>
      </c>
      <c r="E148" s="1" t="n">
        <v>3405</v>
      </c>
      <c r="F148" s="2" t="n">
        <v>4547</v>
      </c>
    </row>
    <row r="149" customFormat="false" ht="12.75" hidden="false" customHeight="false" outlineLevel="0" collapsed="false">
      <c r="A149" s="0" t="s">
        <v>12</v>
      </c>
      <c r="B149" s="0" t="n">
        <v>1</v>
      </c>
      <c r="C149" s="0" t="n">
        <v>139</v>
      </c>
      <c r="D149" s="1" t="n">
        <v>2452</v>
      </c>
      <c r="E149" s="1" t="n">
        <v>3206</v>
      </c>
      <c r="F149" s="2" t="n">
        <v>3928</v>
      </c>
    </row>
    <row r="150" customFormat="false" ht="12.75" hidden="false" customHeight="false" outlineLevel="0" collapsed="false">
      <c r="A150" s="0" t="s">
        <v>12</v>
      </c>
      <c r="B150" s="0" t="n">
        <v>1</v>
      </c>
      <c r="C150" s="0" t="n">
        <v>140</v>
      </c>
      <c r="D150" s="1" t="n">
        <v>1908</v>
      </c>
      <c r="E150" s="1" t="n">
        <v>2753</v>
      </c>
      <c r="F150" s="2" t="n">
        <v>3926</v>
      </c>
    </row>
    <row r="151" customFormat="false" ht="12.75" hidden="false" customHeight="false" outlineLevel="0" collapsed="false">
      <c r="A151" s="0" t="s">
        <v>12</v>
      </c>
      <c r="B151" s="0" t="n">
        <v>1</v>
      </c>
      <c r="C151" s="0" t="n">
        <v>141</v>
      </c>
      <c r="D151" s="1" t="n">
        <v>2531</v>
      </c>
      <c r="E151" s="1" t="n">
        <v>3467</v>
      </c>
      <c r="F151" s="2" t="n">
        <v>4630</v>
      </c>
    </row>
    <row r="152" customFormat="false" ht="12.75" hidden="false" customHeight="false" outlineLevel="0" collapsed="false">
      <c r="A152" s="0" t="s">
        <v>12</v>
      </c>
      <c r="B152" s="0" t="n">
        <v>1</v>
      </c>
      <c r="C152" s="0" t="n">
        <v>142</v>
      </c>
      <c r="D152" s="1" t="n">
        <v>2241</v>
      </c>
      <c r="E152" s="1" t="n">
        <v>2681</v>
      </c>
      <c r="F152" s="2" t="n">
        <v>3599</v>
      </c>
    </row>
    <row r="153" customFormat="false" ht="12.75" hidden="false" customHeight="false" outlineLevel="0" collapsed="false">
      <c r="A153" s="0" t="s">
        <v>12</v>
      </c>
      <c r="B153" s="0" t="n">
        <v>1</v>
      </c>
      <c r="C153" s="0" t="n">
        <v>143</v>
      </c>
      <c r="D153" s="1" t="n">
        <v>1815</v>
      </c>
      <c r="E153" s="1" t="n">
        <v>2270</v>
      </c>
      <c r="F153" s="2" t="n">
        <v>2833</v>
      </c>
    </row>
    <row r="154" customFormat="false" ht="12.75" hidden="false" customHeight="false" outlineLevel="0" collapsed="false">
      <c r="A154" s="0" t="s">
        <v>12</v>
      </c>
      <c r="B154" s="0" t="n">
        <v>1</v>
      </c>
      <c r="C154" s="0" t="n">
        <v>144</v>
      </c>
      <c r="D154" s="1" t="n">
        <v>2373</v>
      </c>
      <c r="E154" s="1" t="n">
        <v>3238</v>
      </c>
      <c r="F154" s="2" t="n">
        <v>4372</v>
      </c>
    </row>
    <row r="155" customFormat="false" ht="12.75" hidden="false" customHeight="false" outlineLevel="0" collapsed="false">
      <c r="A155" s="0" t="s">
        <v>12</v>
      </c>
      <c r="B155" s="0" t="n">
        <v>1</v>
      </c>
      <c r="C155" s="0" t="n">
        <v>145</v>
      </c>
      <c r="D155" s="1" t="n">
        <v>2080</v>
      </c>
      <c r="E155" s="1" t="n">
        <v>2762</v>
      </c>
      <c r="F155" s="2" t="n">
        <v>3753</v>
      </c>
    </row>
    <row r="156" customFormat="false" ht="12.75" hidden="false" customHeight="false" outlineLevel="0" collapsed="false">
      <c r="A156" s="0" t="s">
        <v>12</v>
      </c>
      <c r="B156" s="0" t="n">
        <v>1</v>
      </c>
      <c r="C156" s="0" t="n">
        <v>146</v>
      </c>
      <c r="D156" s="1" t="n">
        <v>1945</v>
      </c>
      <c r="E156" s="1" t="n">
        <v>2792</v>
      </c>
      <c r="F156" s="2" t="n">
        <v>3888</v>
      </c>
    </row>
    <row r="157" customFormat="false" ht="12.75" hidden="false" customHeight="false" outlineLevel="0" collapsed="false">
      <c r="A157" s="0" t="s">
        <v>12</v>
      </c>
      <c r="B157" s="0" t="n">
        <v>1</v>
      </c>
      <c r="C157" s="0" t="n">
        <v>147</v>
      </c>
      <c r="D157" s="1" t="n">
        <v>1884</v>
      </c>
      <c r="E157" s="1" t="n">
        <v>2784</v>
      </c>
      <c r="F157" s="2" t="n">
        <v>3922</v>
      </c>
    </row>
    <row r="158" customFormat="false" ht="12.75" hidden="false" customHeight="false" outlineLevel="0" collapsed="false">
      <c r="A158" s="0" t="s">
        <v>12</v>
      </c>
      <c r="B158" s="0" t="n">
        <v>1</v>
      </c>
      <c r="C158" s="0" t="n">
        <v>148</v>
      </c>
      <c r="D158" s="1" t="n">
        <v>1508</v>
      </c>
      <c r="E158" s="1" t="n">
        <v>2067</v>
      </c>
      <c r="F158" s="2" t="n">
        <v>2756</v>
      </c>
    </row>
    <row r="159" customFormat="false" ht="12.75" hidden="false" customHeight="false" outlineLevel="0" collapsed="false">
      <c r="A159" s="0" t="s">
        <v>12</v>
      </c>
      <c r="B159" s="0" t="n">
        <v>1</v>
      </c>
      <c r="C159" s="0" t="n">
        <v>149</v>
      </c>
      <c r="D159" s="1" t="n">
        <v>2395</v>
      </c>
      <c r="E159" s="1" t="n">
        <v>3253</v>
      </c>
      <c r="F159" s="2" t="n">
        <v>4320</v>
      </c>
    </row>
    <row r="160" customFormat="false" ht="12.75" hidden="false" customHeight="false" outlineLevel="0" collapsed="false">
      <c r="A160" s="0" t="s">
        <v>12</v>
      </c>
      <c r="B160" s="0" t="n">
        <v>1</v>
      </c>
      <c r="C160" s="0" t="n">
        <v>150</v>
      </c>
      <c r="D160" s="1" t="n">
        <v>2003</v>
      </c>
      <c r="E160" s="1" t="n">
        <v>2851</v>
      </c>
      <c r="F160" s="2" t="n">
        <v>3927</v>
      </c>
    </row>
    <row r="161" customFormat="false" ht="12.75" hidden="false" customHeight="false" outlineLevel="0" collapsed="false">
      <c r="A161" s="0" t="s">
        <v>12</v>
      </c>
      <c r="B161" s="0" t="n">
        <v>1</v>
      </c>
      <c r="C161" s="0" t="n">
        <v>151</v>
      </c>
      <c r="D161" s="1" t="n">
        <v>2465</v>
      </c>
      <c r="E161" s="1" t="n">
        <v>3274</v>
      </c>
      <c r="F161" s="2" t="n">
        <v>4341</v>
      </c>
    </row>
    <row r="162" customFormat="false" ht="12.75" hidden="false" customHeight="false" outlineLevel="0" collapsed="false">
      <c r="A162" s="0" t="s">
        <v>12</v>
      </c>
      <c r="B162" s="0" t="n">
        <v>1</v>
      </c>
      <c r="C162" s="0" t="n">
        <v>152</v>
      </c>
      <c r="D162" s="1" t="n">
        <v>2451</v>
      </c>
      <c r="E162" s="1" t="n">
        <v>3229</v>
      </c>
      <c r="F162" s="2" t="n">
        <v>4362</v>
      </c>
    </row>
    <row r="163" customFormat="false" ht="12.75" hidden="false" customHeight="false" outlineLevel="0" collapsed="false">
      <c r="A163" s="0" t="s">
        <v>12</v>
      </c>
      <c r="B163" s="0" t="n">
        <v>1</v>
      </c>
      <c r="C163" s="0" t="n">
        <v>153</v>
      </c>
      <c r="D163" s="1" t="n">
        <v>1939</v>
      </c>
      <c r="E163" s="1" t="n">
        <v>5749</v>
      </c>
      <c r="F163" s="2" t="n">
        <v>3941</v>
      </c>
    </row>
    <row r="164" customFormat="false" ht="12.75" hidden="false" customHeight="false" outlineLevel="0" collapsed="false">
      <c r="A164" s="0" t="s">
        <v>12</v>
      </c>
      <c r="B164" s="0" t="n">
        <v>1</v>
      </c>
      <c r="C164" s="0" t="n">
        <v>154</v>
      </c>
      <c r="D164" s="1" t="n">
        <v>1406</v>
      </c>
      <c r="E164" s="1" t="n">
        <v>2276</v>
      </c>
      <c r="F164" s="2" t="n">
        <v>3255</v>
      </c>
    </row>
    <row r="165" customFormat="false" ht="12.75" hidden="false" customHeight="false" outlineLevel="0" collapsed="false">
      <c r="A165" s="0" t="s">
        <v>12</v>
      </c>
      <c r="B165" s="0" t="n">
        <v>1</v>
      </c>
      <c r="C165" s="0" t="n">
        <v>155</v>
      </c>
      <c r="D165" s="1" t="n">
        <v>2133</v>
      </c>
      <c r="E165" s="1" t="n">
        <v>2911</v>
      </c>
      <c r="F165" s="2" t="n">
        <v>3984</v>
      </c>
    </row>
    <row r="166" customFormat="false" ht="12.75" hidden="false" customHeight="false" outlineLevel="0" collapsed="false">
      <c r="A166" s="0" t="s">
        <v>12</v>
      </c>
      <c r="B166" s="0" t="n">
        <v>1</v>
      </c>
      <c r="C166" s="0" t="n">
        <v>156</v>
      </c>
      <c r="D166" s="1" t="n">
        <v>2475</v>
      </c>
      <c r="E166" s="1" t="n">
        <v>3401</v>
      </c>
      <c r="F166" s="2" t="n">
        <v>4544</v>
      </c>
    </row>
    <row r="167" customFormat="false" ht="12.75" hidden="false" customHeight="false" outlineLevel="0" collapsed="false">
      <c r="A167" s="0" t="s">
        <v>12</v>
      </c>
      <c r="B167" s="0" t="n">
        <v>1</v>
      </c>
      <c r="C167" s="0" t="n">
        <v>157</v>
      </c>
      <c r="D167" s="1" t="n">
        <v>2350</v>
      </c>
      <c r="E167" s="1" t="n">
        <v>3209</v>
      </c>
      <c r="F167" s="2" t="n">
        <v>4267</v>
      </c>
    </row>
    <row r="168" customFormat="false" ht="12.75" hidden="false" customHeight="false" outlineLevel="0" collapsed="false">
      <c r="A168" s="0" t="s">
        <v>12</v>
      </c>
      <c r="B168" s="0" t="n">
        <v>1</v>
      </c>
      <c r="C168" s="0" t="n">
        <v>158</v>
      </c>
      <c r="D168" s="1" t="n">
        <v>2289</v>
      </c>
      <c r="E168" s="1" t="n">
        <v>3111</v>
      </c>
      <c r="F168" s="2" t="n">
        <v>4190</v>
      </c>
    </row>
    <row r="169" customFormat="false" ht="12.75" hidden="false" customHeight="false" outlineLevel="0" collapsed="false">
      <c r="A169" s="0" t="s">
        <v>12</v>
      </c>
      <c r="B169" s="0" t="n">
        <v>1</v>
      </c>
      <c r="C169" s="0" t="n">
        <v>159</v>
      </c>
      <c r="D169" s="1" t="n">
        <v>2018</v>
      </c>
      <c r="E169" s="1" t="n">
        <v>2856</v>
      </c>
      <c r="F169" s="2" t="n">
        <v>3917</v>
      </c>
    </row>
    <row r="170" customFormat="false" ht="12.75" hidden="false" customHeight="false" outlineLevel="0" collapsed="false">
      <c r="A170" s="0" t="s">
        <v>12</v>
      </c>
      <c r="B170" s="0" t="n">
        <v>1</v>
      </c>
      <c r="C170" s="0" t="n">
        <v>160</v>
      </c>
      <c r="D170" s="1" t="n">
        <v>2509</v>
      </c>
      <c r="E170" s="1" t="n">
        <v>3378</v>
      </c>
      <c r="F170" s="2" t="n">
        <v>4500</v>
      </c>
    </row>
    <row r="171" customFormat="false" ht="12.75" hidden="false" customHeight="false" outlineLevel="0" collapsed="false">
      <c r="A171" s="0" t="s">
        <v>12</v>
      </c>
      <c r="B171" s="0" t="n">
        <v>1</v>
      </c>
      <c r="C171" s="0" t="n">
        <v>161</v>
      </c>
      <c r="D171" s="1" t="n">
        <v>2343</v>
      </c>
      <c r="E171" s="1" t="n">
        <v>3152</v>
      </c>
      <c r="F171" s="2" t="n">
        <v>4243</v>
      </c>
    </row>
    <row r="172" customFormat="false" ht="12.75" hidden="false" customHeight="false" outlineLevel="0" collapsed="false">
      <c r="A172" s="0" t="s">
        <v>12</v>
      </c>
      <c r="B172" s="0" t="n">
        <v>1</v>
      </c>
      <c r="C172" s="0" t="n">
        <v>162</v>
      </c>
      <c r="D172" s="1" t="n">
        <v>1423</v>
      </c>
      <c r="E172" s="1" t="n">
        <v>2331</v>
      </c>
      <c r="F172" s="2" t="n">
        <v>3465</v>
      </c>
    </row>
    <row r="173" customFormat="false" ht="12.75" hidden="false" customHeight="false" outlineLevel="0" collapsed="false">
      <c r="A173" s="0" t="s">
        <v>12</v>
      </c>
      <c r="B173" s="0" t="n">
        <v>1</v>
      </c>
      <c r="C173" s="0" t="n">
        <v>163</v>
      </c>
      <c r="D173" s="1" t="n">
        <v>2449</v>
      </c>
      <c r="E173" s="1" t="n">
        <v>3314</v>
      </c>
      <c r="F173" s="2" t="n">
        <v>4400</v>
      </c>
    </row>
    <row r="174" customFormat="false" ht="12.75" hidden="false" customHeight="false" outlineLevel="0" collapsed="false">
      <c r="A174" s="0" t="s">
        <v>12</v>
      </c>
      <c r="B174" s="0" t="n">
        <v>1</v>
      </c>
      <c r="C174" s="0" t="n">
        <v>164</v>
      </c>
      <c r="D174" s="1" t="n">
        <v>2409</v>
      </c>
      <c r="E174" s="1" t="n">
        <v>3280</v>
      </c>
      <c r="F174" s="2" t="n">
        <v>4331</v>
      </c>
    </row>
    <row r="175" customFormat="false" ht="12.75" hidden="false" customHeight="false" outlineLevel="0" collapsed="false">
      <c r="A175" s="0" t="s">
        <v>12</v>
      </c>
      <c r="B175" s="0" t="n">
        <v>1</v>
      </c>
      <c r="C175" s="0" t="n">
        <v>165</v>
      </c>
      <c r="D175" s="1" t="n">
        <v>1919</v>
      </c>
      <c r="E175" s="1" t="n">
        <v>2804</v>
      </c>
      <c r="F175" s="2" t="n">
        <v>3918</v>
      </c>
    </row>
    <row r="176" customFormat="false" ht="12.75" hidden="false" customHeight="false" outlineLevel="0" collapsed="false">
      <c r="A176" s="0" t="s">
        <v>12</v>
      </c>
      <c r="B176" s="0" t="n">
        <v>1</v>
      </c>
      <c r="C176" s="0" t="n">
        <v>166</v>
      </c>
      <c r="D176" s="1" t="n">
        <v>2308</v>
      </c>
      <c r="E176" s="1" t="n">
        <v>3162</v>
      </c>
      <c r="F176" s="2" t="n">
        <v>4274</v>
      </c>
    </row>
    <row r="177" customFormat="false" ht="12.75" hidden="false" customHeight="false" outlineLevel="0" collapsed="false">
      <c r="A177" s="0" t="s">
        <v>12</v>
      </c>
      <c r="B177" s="0" t="n">
        <v>1</v>
      </c>
      <c r="C177" s="0" t="n">
        <v>167</v>
      </c>
      <c r="D177" s="1" t="n">
        <v>2109</v>
      </c>
      <c r="E177" s="1" t="n">
        <v>2759</v>
      </c>
      <c r="F177" s="2" t="n">
        <v>3670</v>
      </c>
    </row>
    <row r="178" customFormat="false" ht="12.75" hidden="false" customHeight="false" outlineLevel="0" collapsed="false">
      <c r="A178" s="0" t="s">
        <v>12</v>
      </c>
      <c r="B178" s="0" t="n">
        <v>1</v>
      </c>
      <c r="C178" s="0" t="n">
        <v>168</v>
      </c>
      <c r="D178" s="1" t="n">
        <v>2137</v>
      </c>
      <c r="E178" s="1" t="n">
        <v>3046</v>
      </c>
      <c r="F178" s="2" t="n">
        <v>4110</v>
      </c>
    </row>
    <row r="179" customFormat="false" ht="12.75" hidden="false" customHeight="false" outlineLevel="0" collapsed="false">
      <c r="A179" s="0" t="s">
        <v>12</v>
      </c>
      <c r="B179" s="0" t="n">
        <v>1</v>
      </c>
      <c r="C179" s="0" t="n">
        <v>169</v>
      </c>
      <c r="D179" s="1" t="n">
        <v>2338</v>
      </c>
      <c r="E179" s="1" t="n">
        <v>3200</v>
      </c>
      <c r="F179" s="2" t="n">
        <v>4280</v>
      </c>
    </row>
    <row r="180" customFormat="false" ht="12.75" hidden="false" customHeight="false" outlineLevel="0" collapsed="false">
      <c r="A180" s="0" t="s">
        <v>12</v>
      </c>
      <c r="B180" s="0" t="n">
        <v>1</v>
      </c>
      <c r="C180" s="0" t="n">
        <v>170</v>
      </c>
      <c r="D180" s="1" t="n">
        <v>2270</v>
      </c>
      <c r="E180" s="1" t="n">
        <v>2979</v>
      </c>
      <c r="F180" s="2" t="n">
        <v>4044</v>
      </c>
    </row>
    <row r="181" customFormat="false" ht="12.75" hidden="false" customHeight="false" outlineLevel="0" collapsed="false">
      <c r="A181" s="0" t="s">
        <v>12</v>
      </c>
      <c r="B181" s="0" t="n">
        <v>1</v>
      </c>
      <c r="C181" s="0" t="n">
        <v>171</v>
      </c>
      <c r="D181" s="1" t="n">
        <v>2370</v>
      </c>
      <c r="E181" s="1" t="n">
        <v>3286</v>
      </c>
      <c r="F181" s="2" t="n">
        <v>4382</v>
      </c>
    </row>
    <row r="182" customFormat="false" ht="12.75" hidden="false" customHeight="false" outlineLevel="0" collapsed="false">
      <c r="A182" s="0" t="s">
        <v>12</v>
      </c>
      <c r="B182" s="0" t="n">
        <v>1</v>
      </c>
      <c r="C182" s="0" t="n">
        <v>172</v>
      </c>
      <c r="D182" s="1" t="n">
        <v>1508</v>
      </c>
      <c r="E182" s="1" t="n">
        <v>2225</v>
      </c>
      <c r="F182" s="2" t="n">
        <v>3311</v>
      </c>
    </row>
    <row r="183" customFormat="false" ht="12.75" hidden="false" customHeight="false" outlineLevel="0" collapsed="false">
      <c r="A183" s="0" t="s">
        <v>12</v>
      </c>
      <c r="B183" s="0" t="n">
        <v>1</v>
      </c>
      <c r="C183" s="0" t="n">
        <v>173</v>
      </c>
      <c r="D183" s="1" t="n">
        <v>2505</v>
      </c>
      <c r="E183" s="1" t="n">
        <v>3414</v>
      </c>
      <c r="F183" s="2" t="n">
        <v>4518</v>
      </c>
    </row>
    <row r="184" customFormat="false" ht="12.75" hidden="false" customHeight="false" outlineLevel="0" collapsed="false">
      <c r="A184" s="0" t="s">
        <v>12</v>
      </c>
      <c r="B184" s="0" t="n">
        <v>1</v>
      </c>
      <c r="C184" s="0" t="n">
        <v>174</v>
      </c>
      <c r="D184" s="1" t="n">
        <v>2003</v>
      </c>
      <c r="E184" s="1" t="n">
        <v>2758</v>
      </c>
      <c r="F184" s="2" t="n">
        <v>3643</v>
      </c>
    </row>
    <row r="185" customFormat="false" ht="12.75" hidden="false" customHeight="false" outlineLevel="0" collapsed="false">
      <c r="A185" s="0" t="s">
        <v>12</v>
      </c>
      <c r="B185" s="0" t="n">
        <v>1</v>
      </c>
      <c r="C185" s="0" t="n">
        <v>175</v>
      </c>
      <c r="D185" s="1" t="n">
        <v>2242</v>
      </c>
      <c r="E185" s="1" t="n">
        <v>3064</v>
      </c>
      <c r="F185" s="2" t="n">
        <v>4163</v>
      </c>
    </row>
    <row r="186" customFormat="false" ht="12.75" hidden="false" customHeight="false" outlineLevel="0" collapsed="false">
      <c r="A186" s="0" t="s">
        <v>12</v>
      </c>
      <c r="B186" s="0" t="n">
        <v>1</v>
      </c>
      <c r="C186" s="0" t="n">
        <v>176</v>
      </c>
      <c r="D186" s="1" t="n">
        <v>2266</v>
      </c>
      <c r="E186" s="1" t="n">
        <v>3113</v>
      </c>
      <c r="F186" s="2" t="n">
        <v>4135</v>
      </c>
    </row>
    <row r="187" customFormat="false" ht="12.75" hidden="false" customHeight="false" outlineLevel="0" collapsed="false">
      <c r="A187" s="0" t="s">
        <v>12</v>
      </c>
      <c r="B187" s="0" t="n">
        <v>1</v>
      </c>
      <c r="C187" s="0" t="n">
        <v>177</v>
      </c>
      <c r="D187" s="1" t="n">
        <v>1462</v>
      </c>
      <c r="E187" s="1" t="n">
        <v>2326</v>
      </c>
      <c r="F187" s="2" t="n">
        <v>3439</v>
      </c>
    </row>
    <row r="188" customFormat="false" ht="12.75" hidden="false" customHeight="false" outlineLevel="0" collapsed="false">
      <c r="A188" s="0" t="s">
        <v>12</v>
      </c>
      <c r="B188" s="0" t="n">
        <v>1</v>
      </c>
      <c r="C188" s="0" t="n">
        <v>178</v>
      </c>
      <c r="D188" s="1" t="n">
        <v>2235</v>
      </c>
      <c r="E188" s="1" t="n">
        <v>3118</v>
      </c>
      <c r="F188" s="2" t="n">
        <v>4180</v>
      </c>
    </row>
    <row r="189" customFormat="false" ht="12.75" hidden="false" customHeight="false" outlineLevel="0" collapsed="false">
      <c r="A189" s="0" t="s">
        <v>12</v>
      </c>
      <c r="B189" s="0" t="n">
        <v>1</v>
      </c>
      <c r="C189" s="0" t="n">
        <v>179</v>
      </c>
      <c r="D189" s="1" t="n">
        <v>2340</v>
      </c>
      <c r="E189" s="1" t="n">
        <v>3230</v>
      </c>
      <c r="F189" s="2" t="n">
        <v>4329</v>
      </c>
    </row>
    <row r="190" customFormat="false" ht="12.75" hidden="false" customHeight="false" outlineLevel="0" collapsed="false">
      <c r="A190" s="0" t="s">
        <v>12</v>
      </c>
      <c r="B190" s="0" t="n">
        <v>1</v>
      </c>
      <c r="C190" s="0" t="n">
        <v>180</v>
      </c>
      <c r="D190" s="1" t="n">
        <v>1938</v>
      </c>
      <c r="E190" s="1" t="n">
        <v>2726</v>
      </c>
      <c r="F190" s="2" t="n">
        <v>3796</v>
      </c>
    </row>
    <row r="191" customFormat="false" ht="12.75" hidden="false" customHeight="false" outlineLevel="0" collapsed="false">
      <c r="A191" s="0" t="s">
        <v>12</v>
      </c>
      <c r="B191" s="0" t="n">
        <v>1</v>
      </c>
      <c r="C191" s="0" t="n">
        <v>181</v>
      </c>
      <c r="D191" s="1" t="n">
        <v>2341</v>
      </c>
      <c r="E191" s="1" t="n">
        <v>3241</v>
      </c>
      <c r="F191" s="2" t="n">
        <v>3711</v>
      </c>
    </row>
    <row r="192" customFormat="false" ht="12.75" hidden="false" customHeight="false" outlineLevel="0" collapsed="false">
      <c r="A192" s="0" t="s">
        <v>12</v>
      </c>
      <c r="B192" s="0" t="n">
        <v>1</v>
      </c>
      <c r="C192" s="0" t="n">
        <v>182</v>
      </c>
      <c r="D192" s="1" t="n">
        <v>2279</v>
      </c>
      <c r="E192" s="1" t="n">
        <v>3219</v>
      </c>
      <c r="F192" s="2" t="n">
        <v>4350</v>
      </c>
    </row>
    <row r="193" customFormat="false" ht="12.75" hidden="false" customHeight="false" outlineLevel="0" collapsed="false">
      <c r="A193" s="0" t="s">
        <v>12</v>
      </c>
      <c r="B193" s="0" t="n">
        <v>1</v>
      </c>
      <c r="C193" s="0" t="n">
        <v>183</v>
      </c>
      <c r="D193" s="1" t="n">
        <v>2292</v>
      </c>
      <c r="E193" s="1" t="n">
        <v>3253</v>
      </c>
      <c r="F193" s="2" t="n">
        <v>4392</v>
      </c>
    </row>
    <row r="194" customFormat="false" ht="12.75" hidden="false" customHeight="false" outlineLevel="0" collapsed="false">
      <c r="A194" s="0" t="s">
        <v>12</v>
      </c>
      <c r="B194" s="0" t="n">
        <v>1</v>
      </c>
      <c r="C194" s="0" t="n">
        <v>184</v>
      </c>
      <c r="D194" s="1" t="n">
        <v>2501</v>
      </c>
      <c r="E194" s="1" t="n">
        <v>3478</v>
      </c>
      <c r="F194" s="2" t="n">
        <v>4543</v>
      </c>
    </row>
    <row r="195" customFormat="false" ht="12.75" hidden="false" customHeight="false" outlineLevel="0" collapsed="false">
      <c r="A195" s="0" t="s">
        <v>12</v>
      </c>
      <c r="B195" s="0" t="n">
        <v>1</v>
      </c>
      <c r="C195" s="0" t="n">
        <v>185</v>
      </c>
      <c r="D195" s="1" t="n">
        <v>2062</v>
      </c>
      <c r="E195" s="1" t="n">
        <v>2889</v>
      </c>
      <c r="F195" s="2" t="n">
        <v>3967</v>
      </c>
    </row>
    <row r="196" customFormat="false" ht="12.75" hidden="false" customHeight="false" outlineLevel="0" collapsed="false">
      <c r="A196" s="0" t="s">
        <v>12</v>
      </c>
      <c r="B196" s="0" t="n">
        <v>1</v>
      </c>
      <c r="C196" s="0" t="n">
        <v>186</v>
      </c>
      <c r="D196" s="1" t="n">
        <v>2616</v>
      </c>
      <c r="E196" s="1" t="n">
        <v>3516</v>
      </c>
      <c r="F196" s="2" t="n">
        <v>4624</v>
      </c>
    </row>
    <row r="197" customFormat="false" ht="12.75" hidden="false" customHeight="false" outlineLevel="0" collapsed="false">
      <c r="A197" s="0" t="s">
        <v>12</v>
      </c>
      <c r="B197" s="0" t="n">
        <v>1</v>
      </c>
      <c r="C197" s="0" t="n">
        <v>187</v>
      </c>
      <c r="D197" s="1" t="n">
        <v>2494</v>
      </c>
      <c r="E197" s="1" t="n">
        <v>3407</v>
      </c>
      <c r="F197" s="2" t="n">
        <v>4541</v>
      </c>
    </row>
    <row r="198" customFormat="false" ht="12.75" hidden="false" customHeight="false" outlineLevel="0" collapsed="false">
      <c r="A198" s="0" t="s">
        <v>12</v>
      </c>
      <c r="B198" s="0" t="n">
        <v>1</v>
      </c>
      <c r="C198" s="0" t="n">
        <v>188</v>
      </c>
      <c r="D198" s="1" t="n">
        <v>2091</v>
      </c>
      <c r="E198" s="1" t="n">
        <v>2779</v>
      </c>
      <c r="F198" s="2" t="n">
        <v>3892</v>
      </c>
    </row>
    <row r="199" customFormat="false" ht="12.75" hidden="false" customHeight="false" outlineLevel="0" collapsed="false">
      <c r="A199" s="0" t="s">
        <v>12</v>
      </c>
      <c r="B199" s="0" t="n">
        <v>1</v>
      </c>
      <c r="C199" s="0" t="n">
        <v>189</v>
      </c>
      <c r="D199" s="1" t="n">
        <v>2407</v>
      </c>
      <c r="E199" s="1" t="n">
        <v>3322</v>
      </c>
      <c r="F199" s="2" t="n">
        <v>4439</v>
      </c>
    </row>
    <row r="200" customFormat="false" ht="12.75" hidden="false" customHeight="false" outlineLevel="0" collapsed="false">
      <c r="A200" s="0" t="s">
        <v>12</v>
      </c>
      <c r="B200" s="0" t="n">
        <v>1</v>
      </c>
      <c r="C200" s="0" t="n">
        <v>190</v>
      </c>
      <c r="D200" s="1" t="n">
        <v>2439</v>
      </c>
      <c r="E200" s="1" t="n">
        <v>3324</v>
      </c>
      <c r="F200" s="2" t="n">
        <v>4397</v>
      </c>
    </row>
    <row r="201" customFormat="false" ht="12.75" hidden="false" customHeight="false" outlineLevel="0" collapsed="false">
      <c r="A201" s="0" t="s">
        <v>12</v>
      </c>
      <c r="B201" s="0" t="n">
        <v>1</v>
      </c>
      <c r="C201" s="0" t="n">
        <v>191</v>
      </c>
      <c r="D201" s="1" t="n">
        <v>2353</v>
      </c>
      <c r="E201" s="1" t="n">
        <v>3230</v>
      </c>
      <c r="F201" s="2" t="n">
        <v>4292</v>
      </c>
    </row>
    <row r="202" customFormat="false" ht="12.75" hidden="false" customHeight="false" outlineLevel="0" collapsed="false">
      <c r="A202" s="0" t="s">
        <v>12</v>
      </c>
      <c r="B202" s="0" t="n">
        <v>1</v>
      </c>
      <c r="C202" s="0" t="n">
        <v>192</v>
      </c>
      <c r="D202" s="1" t="n">
        <v>2410</v>
      </c>
      <c r="E202" s="1" t="n">
        <v>3180</v>
      </c>
      <c r="F202" s="2" t="n">
        <v>4247</v>
      </c>
    </row>
    <row r="203" customFormat="false" ht="12.75" hidden="false" customHeight="false" outlineLevel="0" collapsed="false">
      <c r="A203" s="0" t="s">
        <v>12</v>
      </c>
      <c r="B203" s="0" t="n">
        <v>1</v>
      </c>
      <c r="C203" s="0" t="n">
        <v>193</v>
      </c>
      <c r="D203" s="1" t="n">
        <v>2309</v>
      </c>
      <c r="E203" s="1" t="n">
        <v>3192</v>
      </c>
      <c r="F203" s="2" t="n">
        <v>4292</v>
      </c>
    </row>
    <row r="204" customFormat="false" ht="12.75" hidden="false" customHeight="false" outlineLevel="0" collapsed="false">
      <c r="A204" s="0" t="s">
        <v>12</v>
      </c>
      <c r="B204" s="0" t="n">
        <v>1</v>
      </c>
      <c r="C204" s="0" t="n">
        <v>194</v>
      </c>
      <c r="D204" s="1" t="n">
        <v>2052</v>
      </c>
      <c r="E204" s="1" t="n">
        <v>2712</v>
      </c>
      <c r="F204" s="2" t="n">
        <v>3663</v>
      </c>
    </row>
    <row r="205" customFormat="false" ht="12.75" hidden="false" customHeight="false" outlineLevel="0" collapsed="false">
      <c r="A205" s="0" t="s">
        <v>12</v>
      </c>
      <c r="B205" s="0" t="n">
        <v>1</v>
      </c>
      <c r="C205" s="0" t="n">
        <v>195</v>
      </c>
      <c r="D205" s="1" t="n">
        <v>1218</v>
      </c>
      <c r="E205" s="1" t="n">
        <v>2053</v>
      </c>
      <c r="F205" s="2" t="n">
        <v>2875</v>
      </c>
    </row>
    <row r="206" customFormat="false" ht="12.75" hidden="false" customHeight="false" outlineLevel="0" collapsed="false">
      <c r="A206" s="0" t="s">
        <v>12</v>
      </c>
      <c r="B206" s="0" t="n">
        <v>1</v>
      </c>
      <c r="C206" s="0" t="n">
        <v>196</v>
      </c>
      <c r="D206" s="1" t="n">
        <v>2368</v>
      </c>
      <c r="E206" s="1" t="n">
        <v>3134</v>
      </c>
      <c r="F206" s="2" t="n">
        <v>3928</v>
      </c>
    </row>
    <row r="207" customFormat="false" ht="12.75" hidden="false" customHeight="false" outlineLevel="0" collapsed="false">
      <c r="A207" s="0" t="s">
        <v>12</v>
      </c>
      <c r="B207" s="0" t="n">
        <v>1</v>
      </c>
      <c r="C207" s="0" t="n">
        <v>197</v>
      </c>
      <c r="D207" s="1" t="n">
        <v>2487</v>
      </c>
      <c r="E207" s="1" t="n">
        <v>3433</v>
      </c>
      <c r="F207" s="2" t="n">
        <v>4448</v>
      </c>
    </row>
    <row r="208" customFormat="false" ht="12.75" hidden="false" customHeight="false" outlineLevel="0" collapsed="false">
      <c r="A208" s="0" t="s">
        <v>12</v>
      </c>
      <c r="B208" s="0" t="n">
        <v>1</v>
      </c>
      <c r="C208" s="0" t="n">
        <v>198</v>
      </c>
      <c r="D208" s="1" t="n">
        <v>2592</v>
      </c>
      <c r="E208" s="1" t="n">
        <v>3516</v>
      </c>
      <c r="F208" s="2" t="n">
        <v>4682</v>
      </c>
    </row>
    <row r="209" customFormat="false" ht="12.75" hidden="false" customHeight="false" outlineLevel="0" collapsed="false">
      <c r="A209" s="0" t="s">
        <v>12</v>
      </c>
      <c r="B209" s="0" t="n">
        <v>1</v>
      </c>
      <c r="C209" s="0" t="n">
        <v>199</v>
      </c>
      <c r="D209" s="1" t="n">
        <v>2527</v>
      </c>
      <c r="E209" s="1" t="n">
        <v>3414</v>
      </c>
      <c r="F209" s="2" t="n">
        <v>4493</v>
      </c>
    </row>
    <row r="210" customFormat="false" ht="12.75" hidden="false" customHeight="false" outlineLevel="0" collapsed="false">
      <c r="A210" s="0" t="s">
        <v>12</v>
      </c>
      <c r="B210" s="0" t="n">
        <v>1</v>
      </c>
      <c r="C210" s="0" t="n">
        <v>200</v>
      </c>
      <c r="D210" s="1" t="n">
        <v>2591</v>
      </c>
      <c r="E210" s="1" t="n">
        <v>3505</v>
      </c>
      <c r="F210" s="2" t="n">
        <v>4647</v>
      </c>
    </row>
    <row r="211" customFormat="false" ht="12.75" hidden="false" customHeight="false" outlineLevel="0" collapsed="false">
      <c r="A211" s="0" t="s">
        <v>12</v>
      </c>
      <c r="B211" s="0" t="n">
        <v>1</v>
      </c>
      <c r="C211" s="0" t="n">
        <v>201</v>
      </c>
      <c r="D211" s="1" t="n">
        <v>2623</v>
      </c>
      <c r="E211" s="1" t="n">
        <v>3575</v>
      </c>
      <c r="F211" s="2" t="n">
        <v>4619</v>
      </c>
    </row>
    <row r="212" customFormat="false" ht="12.75" hidden="false" customHeight="false" outlineLevel="0" collapsed="false">
      <c r="A212" s="0" t="s">
        <v>12</v>
      </c>
      <c r="B212" s="0" t="n">
        <v>1</v>
      </c>
      <c r="C212" s="0" t="n">
        <v>202</v>
      </c>
      <c r="D212" s="1" t="n">
        <v>1738</v>
      </c>
      <c r="E212" s="1" t="n">
        <v>2372</v>
      </c>
      <c r="F212" s="2" t="n">
        <v>3486</v>
      </c>
    </row>
    <row r="213" customFormat="false" ht="12.75" hidden="false" customHeight="false" outlineLevel="0" collapsed="false">
      <c r="A213" s="0" t="s">
        <v>12</v>
      </c>
      <c r="B213" s="0" t="n">
        <v>1</v>
      </c>
      <c r="C213" s="0" t="n">
        <v>203</v>
      </c>
      <c r="D213" s="1" t="n">
        <v>2558</v>
      </c>
      <c r="E213" s="1" t="n">
        <v>3489</v>
      </c>
      <c r="F213" s="2" t="n">
        <v>4575</v>
      </c>
    </row>
    <row r="214" customFormat="false" ht="12.75" hidden="false" customHeight="false" outlineLevel="0" collapsed="false">
      <c r="A214" s="0" t="s">
        <v>12</v>
      </c>
      <c r="B214" s="0" t="n">
        <v>1</v>
      </c>
      <c r="C214" s="0" t="n">
        <v>204</v>
      </c>
      <c r="D214" s="1" t="n">
        <v>1867</v>
      </c>
      <c r="E214" s="1" t="n">
        <v>2723</v>
      </c>
      <c r="F214" s="2" t="n">
        <v>3372</v>
      </c>
    </row>
    <row r="215" customFormat="false" ht="12.75" hidden="false" customHeight="false" outlineLevel="0" collapsed="false">
      <c r="A215" s="0" t="s">
        <v>12</v>
      </c>
      <c r="B215" s="0" t="n">
        <v>1</v>
      </c>
      <c r="C215" s="0" t="n">
        <v>205</v>
      </c>
      <c r="D215" s="1" t="n">
        <v>2413</v>
      </c>
      <c r="E215" s="1" t="n">
        <v>3283</v>
      </c>
      <c r="F215" s="2" t="n">
        <v>4356</v>
      </c>
    </row>
    <row r="216" customFormat="false" ht="12.75" hidden="false" customHeight="false" outlineLevel="0" collapsed="false">
      <c r="A216" s="0" t="s">
        <v>12</v>
      </c>
      <c r="B216" s="0" t="n">
        <v>1</v>
      </c>
      <c r="C216" s="0" t="n">
        <v>206</v>
      </c>
      <c r="D216" s="1" t="n">
        <v>2405</v>
      </c>
      <c r="E216" s="1" t="n">
        <v>3280</v>
      </c>
      <c r="F216" s="2" t="n">
        <v>4361</v>
      </c>
    </row>
    <row r="217" customFormat="false" ht="12.75" hidden="false" customHeight="false" outlineLevel="0" collapsed="false">
      <c r="A217" s="0" t="s">
        <v>12</v>
      </c>
      <c r="B217" s="0" t="n">
        <v>1</v>
      </c>
      <c r="C217" s="0" t="n">
        <v>207</v>
      </c>
      <c r="D217" s="1" t="n">
        <v>2311</v>
      </c>
      <c r="E217" s="1" t="n">
        <v>3101</v>
      </c>
      <c r="F217" s="2" t="n">
        <v>3938</v>
      </c>
    </row>
    <row r="218" customFormat="false" ht="12.75" hidden="false" customHeight="false" outlineLevel="0" collapsed="false">
      <c r="A218" s="0" t="s">
        <v>12</v>
      </c>
      <c r="B218" s="0" t="n">
        <v>1</v>
      </c>
      <c r="C218" s="0" t="n">
        <v>208</v>
      </c>
      <c r="D218" s="1" t="n">
        <v>2660</v>
      </c>
      <c r="E218" s="1" t="n">
        <v>3658</v>
      </c>
      <c r="F218" s="2" t="n">
        <v>4889</v>
      </c>
    </row>
    <row r="219" customFormat="false" ht="12.75" hidden="false" customHeight="false" outlineLevel="0" collapsed="false">
      <c r="A219" s="0" t="s">
        <v>12</v>
      </c>
      <c r="B219" s="0" t="n">
        <v>1</v>
      </c>
      <c r="C219" s="0" t="n">
        <v>209</v>
      </c>
      <c r="D219" s="1" t="n">
        <v>2284</v>
      </c>
      <c r="E219" s="1" t="n">
        <v>3057</v>
      </c>
      <c r="F219" s="2" t="n">
        <v>4122</v>
      </c>
    </row>
    <row r="220" customFormat="false" ht="12.75" hidden="false" customHeight="false" outlineLevel="0" collapsed="false">
      <c r="A220" s="0" t="s">
        <v>14</v>
      </c>
      <c r="B220" s="0" t="n">
        <v>1</v>
      </c>
      <c r="C220" s="0" t="n">
        <v>210</v>
      </c>
      <c r="D220" s="1" t="n">
        <v>5272</v>
      </c>
      <c r="E220" s="1" t="n">
        <v>6234</v>
      </c>
      <c r="F220" s="2" t="n">
        <v>7406</v>
      </c>
    </row>
    <row r="221" customFormat="false" ht="12.75" hidden="false" customHeight="false" outlineLevel="0" collapsed="false">
      <c r="A221" s="0" t="s">
        <v>14</v>
      </c>
      <c r="B221" s="0" t="n">
        <v>1</v>
      </c>
      <c r="C221" s="0" t="n">
        <v>211</v>
      </c>
      <c r="D221" s="1" t="n">
        <v>5035</v>
      </c>
      <c r="E221" s="1" t="n">
        <v>5933</v>
      </c>
      <c r="F221" s="2" t="n">
        <v>7095</v>
      </c>
    </row>
    <row r="222" customFormat="false" ht="12.75" hidden="false" customHeight="false" outlineLevel="0" collapsed="false">
      <c r="A222" s="0" t="s">
        <v>12</v>
      </c>
      <c r="B222" s="0" t="n">
        <v>1</v>
      </c>
      <c r="C222" s="0" t="n">
        <v>212</v>
      </c>
      <c r="D222" s="1" t="n">
        <v>2701</v>
      </c>
      <c r="E222" s="1" t="n">
        <v>3671</v>
      </c>
      <c r="F222" s="2" t="n">
        <v>4862</v>
      </c>
    </row>
    <row r="223" customFormat="false" ht="12.75" hidden="false" customHeight="false" outlineLevel="0" collapsed="false">
      <c r="A223" s="0" t="s">
        <v>12</v>
      </c>
      <c r="B223" s="0" t="n">
        <v>1</v>
      </c>
      <c r="C223" s="0" t="n">
        <v>213</v>
      </c>
      <c r="D223" s="1" t="n">
        <v>2602</v>
      </c>
      <c r="E223" s="1" t="n">
        <v>3531</v>
      </c>
      <c r="F223" s="2" t="n">
        <v>4672</v>
      </c>
    </row>
    <row r="224" customFormat="false" ht="12.75" hidden="false" customHeight="false" outlineLevel="0" collapsed="false">
      <c r="A224" s="0" t="s">
        <v>12</v>
      </c>
      <c r="B224" s="0" t="n">
        <v>1</v>
      </c>
      <c r="C224" s="0" t="n">
        <v>214</v>
      </c>
      <c r="D224" s="1" t="n">
        <v>2483</v>
      </c>
      <c r="E224" s="1" t="n">
        <v>3397</v>
      </c>
      <c r="F224" s="2" t="n">
        <v>4561</v>
      </c>
    </row>
    <row r="225" customFormat="false" ht="12.75" hidden="false" customHeight="false" outlineLevel="0" collapsed="false">
      <c r="A225" s="0" t="s">
        <v>12</v>
      </c>
      <c r="B225" s="0" t="n">
        <v>1</v>
      </c>
      <c r="C225" s="0" t="n">
        <v>215</v>
      </c>
      <c r="D225" s="1" t="n">
        <v>2609</v>
      </c>
      <c r="E225" s="1" t="n">
        <v>3538</v>
      </c>
      <c r="F225" s="2" t="n">
        <v>4702</v>
      </c>
    </row>
    <row r="226" customFormat="false" ht="12.75" hidden="false" customHeight="false" outlineLevel="0" collapsed="false">
      <c r="A226" s="0" t="s">
        <v>12</v>
      </c>
      <c r="B226" s="0" t="n">
        <v>1</v>
      </c>
      <c r="C226" s="0" t="n">
        <v>216</v>
      </c>
      <c r="D226" s="1" t="n">
        <v>1957</v>
      </c>
      <c r="E226" s="1" t="n">
        <v>2821</v>
      </c>
      <c r="F226" s="2" t="n">
        <v>3882</v>
      </c>
    </row>
    <row r="227" customFormat="false" ht="12.75" hidden="false" customHeight="false" outlineLevel="0" collapsed="false">
      <c r="A227" s="0" t="s">
        <v>12</v>
      </c>
      <c r="B227" s="0" t="n">
        <v>1</v>
      </c>
      <c r="C227" s="0" t="n">
        <v>217</v>
      </c>
      <c r="D227" s="1" t="n">
        <v>2445</v>
      </c>
      <c r="E227" s="1" t="n">
        <v>3376</v>
      </c>
      <c r="F227" s="2" t="n">
        <v>4512</v>
      </c>
    </row>
    <row r="228" customFormat="false" ht="12.75" hidden="false" customHeight="false" outlineLevel="0" collapsed="false">
      <c r="A228" s="0" t="s">
        <v>12</v>
      </c>
      <c r="B228" s="0" t="n">
        <v>1</v>
      </c>
      <c r="C228" s="0" t="n">
        <v>218</v>
      </c>
      <c r="D228" s="1" t="n">
        <v>2130</v>
      </c>
      <c r="E228" s="1" t="n">
        <v>3086</v>
      </c>
      <c r="F228" s="2" t="n">
        <v>4281</v>
      </c>
    </row>
    <row r="229" customFormat="false" ht="12.75" hidden="false" customHeight="false" outlineLevel="0" collapsed="false">
      <c r="A229" s="0" t="s">
        <v>12</v>
      </c>
      <c r="B229" s="0" t="n">
        <v>1</v>
      </c>
      <c r="C229" s="0" t="n">
        <v>219</v>
      </c>
      <c r="D229" s="1" t="n">
        <v>2608</v>
      </c>
      <c r="E229" s="1" t="n">
        <v>3555</v>
      </c>
      <c r="F229" s="2" t="n">
        <v>4438</v>
      </c>
    </row>
    <row r="230" customFormat="false" ht="12.75" hidden="false" customHeight="false" outlineLevel="0" collapsed="false">
      <c r="A230" s="0" t="s">
        <v>12</v>
      </c>
      <c r="B230" s="0" t="n">
        <v>1</v>
      </c>
      <c r="C230" s="0" t="n">
        <v>220</v>
      </c>
      <c r="D230" s="1" t="n">
        <v>2369</v>
      </c>
      <c r="E230" s="1" t="n">
        <v>3271</v>
      </c>
      <c r="F230" s="2" t="n">
        <v>4273</v>
      </c>
    </row>
    <row r="231" customFormat="false" ht="12.75" hidden="false" customHeight="false" outlineLevel="0" collapsed="false">
      <c r="A231" s="0" t="s">
        <v>12</v>
      </c>
      <c r="B231" s="0" t="n">
        <v>1</v>
      </c>
      <c r="C231" s="0" t="n">
        <v>221</v>
      </c>
      <c r="D231" s="1" t="n">
        <v>2734</v>
      </c>
      <c r="E231" s="1" t="n">
        <v>3681</v>
      </c>
      <c r="F231" s="2" t="n">
        <v>4796</v>
      </c>
    </row>
    <row r="232" customFormat="false" ht="12.75" hidden="false" customHeight="false" outlineLevel="0" collapsed="false">
      <c r="A232" s="0" t="s">
        <v>12</v>
      </c>
      <c r="B232" s="0" t="n">
        <v>1</v>
      </c>
      <c r="C232" s="0" t="n">
        <v>222</v>
      </c>
      <c r="D232" s="1" t="n">
        <v>2620</v>
      </c>
      <c r="E232" s="1" t="n">
        <v>3455</v>
      </c>
      <c r="F232" s="2" t="n">
        <v>4572</v>
      </c>
    </row>
    <row r="233" customFormat="false" ht="12.75" hidden="false" customHeight="false" outlineLevel="0" collapsed="false">
      <c r="A233" s="0" t="s">
        <v>12</v>
      </c>
      <c r="B233" s="0" t="n">
        <v>1</v>
      </c>
      <c r="C233" s="0" t="n">
        <v>223</v>
      </c>
      <c r="D233" s="1" t="n">
        <v>2495</v>
      </c>
      <c r="E233" s="1" t="n">
        <v>3449</v>
      </c>
      <c r="F233" s="2" t="n">
        <v>4698</v>
      </c>
    </row>
    <row r="234" customFormat="false" ht="12.75" hidden="false" customHeight="false" outlineLevel="0" collapsed="false">
      <c r="A234" s="0" t="s">
        <v>12</v>
      </c>
      <c r="B234" s="0" t="n">
        <v>1</v>
      </c>
      <c r="C234" s="0" t="n">
        <v>224</v>
      </c>
      <c r="D234" s="1" t="n">
        <v>1</v>
      </c>
      <c r="E234" s="1" t="n">
        <v>2</v>
      </c>
      <c r="F234" s="2" t="n">
        <v>3</v>
      </c>
    </row>
    <row r="235" customFormat="false" ht="12.75" hidden="false" customHeight="false" outlineLevel="0" collapsed="false">
      <c r="A235" s="0" t="s">
        <v>12</v>
      </c>
      <c r="B235" s="0" t="n">
        <v>1</v>
      </c>
      <c r="C235" s="0" t="n">
        <v>225</v>
      </c>
      <c r="D235" s="1" t="n">
        <v>2528</v>
      </c>
      <c r="E235" s="1" t="n">
        <v>3427</v>
      </c>
      <c r="F235" s="2" t="n">
        <v>4497</v>
      </c>
    </row>
    <row r="236" customFormat="false" ht="12.75" hidden="false" customHeight="false" outlineLevel="0" collapsed="false">
      <c r="A236" s="0" t="s">
        <v>12</v>
      </c>
      <c r="B236" s="0" t="n">
        <v>1</v>
      </c>
      <c r="C236" s="0" t="n">
        <v>226</v>
      </c>
      <c r="D236" s="1" t="n">
        <v>2058</v>
      </c>
      <c r="E236" s="1" t="n">
        <v>2960</v>
      </c>
      <c r="F236" s="2" t="n">
        <v>3826</v>
      </c>
    </row>
    <row r="237" customFormat="false" ht="12.75" hidden="false" customHeight="false" outlineLevel="0" collapsed="false">
      <c r="A237" s="0" t="s">
        <v>12</v>
      </c>
      <c r="B237" s="0" t="n">
        <v>1</v>
      </c>
      <c r="C237" s="0" t="n">
        <v>227</v>
      </c>
      <c r="D237" s="1" t="n">
        <v>2198</v>
      </c>
      <c r="E237" s="1" t="n">
        <v>2827</v>
      </c>
      <c r="F237" s="2" t="n">
        <v>3761</v>
      </c>
    </row>
    <row r="238" customFormat="false" ht="12.75" hidden="false" customHeight="false" outlineLevel="0" collapsed="false">
      <c r="A238" s="0" t="s">
        <v>12</v>
      </c>
      <c r="B238" s="0" t="n">
        <v>1</v>
      </c>
      <c r="C238" s="0" t="n">
        <v>228</v>
      </c>
      <c r="D238" s="1" t="n">
        <v>2330</v>
      </c>
      <c r="E238" s="1" t="n">
        <v>2894</v>
      </c>
      <c r="F238" s="2" t="n">
        <v>2864</v>
      </c>
    </row>
    <row r="239" customFormat="false" ht="12.75" hidden="false" customHeight="false" outlineLevel="0" collapsed="false">
      <c r="A239" s="0" t="s">
        <v>12</v>
      </c>
      <c r="B239" s="0" t="n">
        <v>1</v>
      </c>
      <c r="C239" s="0" t="n">
        <v>229</v>
      </c>
      <c r="D239" s="1" t="n">
        <v>2385</v>
      </c>
      <c r="E239" s="1" t="n">
        <v>3320</v>
      </c>
      <c r="F239" s="2" t="n">
        <v>4494</v>
      </c>
    </row>
    <row r="240" customFormat="false" ht="12.75" hidden="false" customHeight="false" outlineLevel="0" collapsed="false">
      <c r="A240" s="0" t="s">
        <v>12</v>
      </c>
      <c r="B240" s="0" t="n">
        <v>1</v>
      </c>
      <c r="C240" s="0" t="n">
        <v>230</v>
      </c>
      <c r="D240" s="1" t="n">
        <v>2530</v>
      </c>
      <c r="E240" s="1" t="n">
        <v>3383</v>
      </c>
      <c r="F240" s="2" t="n">
        <v>4430</v>
      </c>
    </row>
    <row r="241" customFormat="false" ht="12.75" hidden="false" customHeight="false" outlineLevel="0" collapsed="false">
      <c r="A241" s="0" t="s">
        <v>12</v>
      </c>
      <c r="B241" s="0" t="n">
        <v>1</v>
      </c>
      <c r="C241" s="0" t="n">
        <v>231</v>
      </c>
      <c r="D241" s="1" t="n">
        <v>1901</v>
      </c>
      <c r="E241" s="1" t="n">
        <v>2574</v>
      </c>
      <c r="F241" s="2" t="n">
        <v>3717</v>
      </c>
    </row>
    <row r="242" customFormat="false" ht="12.75" hidden="false" customHeight="false" outlineLevel="0" collapsed="false">
      <c r="A242" s="0" t="s">
        <v>12</v>
      </c>
      <c r="B242" s="0" t="n">
        <v>1</v>
      </c>
      <c r="C242" s="0" t="n">
        <v>232</v>
      </c>
      <c r="D242" s="1" t="n">
        <v>2795</v>
      </c>
      <c r="E242" s="1" t="n">
        <v>3805</v>
      </c>
      <c r="F242" s="2" t="n">
        <v>4983</v>
      </c>
    </row>
    <row r="243" customFormat="false" ht="12.75" hidden="false" customHeight="false" outlineLevel="0" collapsed="false">
      <c r="A243" s="0" t="s">
        <v>12</v>
      </c>
      <c r="B243" s="0" t="n">
        <v>1</v>
      </c>
      <c r="C243" s="0" t="n">
        <v>233</v>
      </c>
      <c r="D243" s="1" t="n">
        <v>2275</v>
      </c>
      <c r="E243" s="1" t="n">
        <v>3127</v>
      </c>
      <c r="F243" s="2" t="n">
        <v>4119</v>
      </c>
    </row>
    <row r="244" customFormat="false" ht="12.75" hidden="false" customHeight="false" outlineLevel="0" collapsed="false">
      <c r="A244" s="0" t="s">
        <v>12</v>
      </c>
      <c r="B244" s="0" t="n">
        <v>1</v>
      </c>
      <c r="C244" s="0" t="n">
        <v>234</v>
      </c>
      <c r="D244" s="1" t="n">
        <v>2030</v>
      </c>
      <c r="E244" s="1" t="n">
        <v>2938</v>
      </c>
      <c r="F244" s="2" t="n">
        <v>4053</v>
      </c>
    </row>
    <row r="245" customFormat="false" ht="12.75" hidden="false" customHeight="false" outlineLevel="0" collapsed="false">
      <c r="A245" s="0" t="s">
        <v>12</v>
      </c>
      <c r="B245" s="0" t="n">
        <v>1</v>
      </c>
      <c r="C245" s="0" t="n">
        <v>235</v>
      </c>
      <c r="D245" s="1" t="n">
        <v>2286</v>
      </c>
      <c r="E245" s="1" t="n">
        <v>3220</v>
      </c>
      <c r="F245" s="2" t="n">
        <v>4251</v>
      </c>
    </row>
    <row r="246" customFormat="false" ht="12.75" hidden="false" customHeight="false" outlineLevel="0" collapsed="false">
      <c r="A246" s="0" t="s">
        <v>12</v>
      </c>
      <c r="B246" s="0" t="n">
        <v>1</v>
      </c>
      <c r="C246" s="0" t="n">
        <v>236</v>
      </c>
      <c r="D246" s="1" t="n">
        <v>2641</v>
      </c>
      <c r="E246" s="1" t="n">
        <v>3576</v>
      </c>
      <c r="F246" s="2" t="n">
        <v>4729</v>
      </c>
    </row>
    <row r="247" customFormat="false" ht="12.75" hidden="false" customHeight="false" outlineLevel="0" collapsed="false">
      <c r="A247" s="0" t="s">
        <v>12</v>
      </c>
      <c r="B247" s="0" t="n">
        <v>1</v>
      </c>
      <c r="C247" s="0" t="n">
        <v>237</v>
      </c>
      <c r="D247" s="1" t="n">
        <v>2386</v>
      </c>
      <c r="E247" s="1" t="n">
        <v>3295</v>
      </c>
      <c r="F247" s="2" t="n">
        <v>4254</v>
      </c>
    </row>
    <row r="248" customFormat="false" ht="12.75" hidden="false" customHeight="false" outlineLevel="0" collapsed="false">
      <c r="A248" s="0" t="s">
        <v>12</v>
      </c>
      <c r="B248" s="0" t="n">
        <v>1</v>
      </c>
      <c r="C248" s="0" t="n">
        <v>238</v>
      </c>
      <c r="D248" s="1" t="n">
        <v>2686</v>
      </c>
      <c r="E248" s="1" t="n">
        <v>3626</v>
      </c>
      <c r="F248" s="2" t="n">
        <v>4803</v>
      </c>
    </row>
    <row r="249" customFormat="false" ht="12.75" hidden="false" customHeight="false" outlineLevel="0" collapsed="false">
      <c r="A249" s="0" t="s">
        <v>12</v>
      </c>
      <c r="B249" s="0" t="n">
        <v>1</v>
      </c>
      <c r="C249" s="0" t="n">
        <v>239</v>
      </c>
      <c r="D249" s="1" t="n">
        <v>2484</v>
      </c>
      <c r="E249" s="1" t="n">
        <v>3376</v>
      </c>
      <c r="F249" s="2" t="n">
        <v>4474</v>
      </c>
    </row>
    <row r="250" customFormat="false" ht="12.75" hidden="false" customHeight="false" outlineLevel="0" collapsed="false">
      <c r="A250" s="0" t="s">
        <v>12</v>
      </c>
      <c r="B250" s="0" t="n">
        <v>1</v>
      </c>
      <c r="C250" s="0" t="n">
        <v>240</v>
      </c>
      <c r="D250" s="1" t="n">
        <v>2677</v>
      </c>
      <c r="E250" s="1" t="n">
        <v>3612</v>
      </c>
      <c r="F250" s="2" t="n">
        <v>4751</v>
      </c>
    </row>
    <row r="251" customFormat="false" ht="12.75" hidden="false" customHeight="false" outlineLevel="0" collapsed="false">
      <c r="A251" s="0" t="s">
        <v>12</v>
      </c>
      <c r="B251" s="0" t="n">
        <v>1</v>
      </c>
      <c r="C251" s="0" t="n">
        <v>241</v>
      </c>
      <c r="D251" s="1" t="n">
        <v>2149</v>
      </c>
      <c r="E251" s="1" t="n">
        <v>3015</v>
      </c>
      <c r="F251" s="2" t="n">
        <v>3833</v>
      </c>
    </row>
    <row r="252" customFormat="false" ht="12.75" hidden="false" customHeight="false" outlineLevel="0" collapsed="false">
      <c r="A252" s="0" t="s">
        <v>12</v>
      </c>
      <c r="B252" s="0" t="n">
        <v>1</v>
      </c>
      <c r="C252" s="0" t="n">
        <v>242</v>
      </c>
      <c r="D252" s="1" t="n">
        <v>2480</v>
      </c>
      <c r="E252" s="1" t="n">
        <v>3387</v>
      </c>
      <c r="F252" s="2" t="n">
        <v>4498</v>
      </c>
    </row>
    <row r="253" customFormat="false" ht="12.75" hidden="false" customHeight="false" outlineLevel="0" collapsed="false">
      <c r="A253" s="0" t="s">
        <v>12</v>
      </c>
      <c r="B253" s="0" t="n">
        <v>1</v>
      </c>
      <c r="C253" s="0" t="n">
        <v>243</v>
      </c>
      <c r="D253" s="1" t="n">
        <v>2309</v>
      </c>
      <c r="E253" s="1" t="n">
        <v>3119</v>
      </c>
      <c r="F253" s="2" t="n">
        <v>4206</v>
      </c>
    </row>
    <row r="254" customFormat="false" ht="12.75" hidden="false" customHeight="false" outlineLevel="0" collapsed="false">
      <c r="A254" s="0" t="s">
        <v>12</v>
      </c>
      <c r="B254" s="0" t="n">
        <v>1</v>
      </c>
      <c r="C254" s="0" t="n">
        <v>244</v>
      </c>
      <c r="D254" s="1" t="n">
        <v>2325</v>
      </c>
      <c r="E254" s="1" t="n">
        <v>3218</v>
      </c>
      <c r="F254" s="2" t="n">
        <v>4261</v>
      </c>
    </row>
    <row r="255" customFormat="false" ht="12.75" hidden="false" customHeight="false" outlineLevel="0" collapsed="false">
      <c r="A255" s="0" t="s">
        <v>12</v>
      </c>
      <c r="B255" s="0" t="n">
        <v>1</v>
      </c>
      <c r="C255" s="0" t="n">
        <v>245</v>
      </c>
      <c r="D255" s="1" t="n">
        <v>1212</v>
      </c>
      <c r="E255" s="1" t="n">
        <v>1613</v>
      </c>
      <c r="F255" s="2" t="n">
        <v>2111</v>
      </c>
    </row>
    <row r="256" customFormat="false" ht="12.75" hidden="false" customHeight="false" outlineLevel="0" collapsed="false">
      <c r="A256" s="0" t="s">
        <v>12</v>
      </c>
      <c r="B256" s="0" t="n">
        <v>1</v>
      </c>
      <c r="C256" s="0" t="n">
        <v>246</v>
      </c>
      <c r="D256" s="1" t="n">
        <v>2760</v>
      </c>
      <c r="E256" s="1" t="n">
        <v>3664</v>
      </c>
      <c r="F256" s="2" t="n">
        <v>4785</v>
      </c>
    </row>
    <row r="257" customFormat="false" ht="12.75" hidden="false" customHeight="false" outlineLevel="0" collapsed="false">
      <c r="A257" s="0" t="s">
        <v>12</v>
      </c>
      <c r="B257" s="0" t="n">
        <v>1</v>
      </c>
      <c r="C257" s="0" t="n">
        <v>247</v>
      </c>
      <c r="D257" s="1" t="n">
        <v>2321</v>
      </c>
      <c r="E257" s="1" t="n">
        <v>3156</v>
      </c>
      <c r="F257" s="2" t="n">
        <v>4228</v>
      </c>
    </row>
    <row r="258" customFormat="false" ht="12.75" hidden="false" customHeight="false" outlineLevel="0" collapsed="false">
      <c r="A258" s="0" t="s">
        <v>12</v>
      </c>
      <c r="B258" s="0" t="n">
        <v>1</v>
      </c>
      <c r="C258" s="0" t="n">
        <v>248</v>
      </c>
      <c r="D258" s="1" t="n">
        <v>2446</v>
      </c>
      <c r="E258" s="1" t="n">
        <v>3350</v>
      </c>
      <c r="F258" s="2" t="n">
        <v>4414</v>
      </c>
    </row>
    <row r="259" customFormat="false" ht="12.75" hidden="false" customHeight="false" outlineLevel="0" collapsed="false">
      <c r="A259" s="0" t="s">
        <v>12</v>
      </c>
      <c r="B259" s="0" t="n">
        <v>1</v>
      </c>
      <c r="C259" s="0" t="n">
        <v>249</v>
      </c>
      <c r="D259" s="1" t="n">
        <v>2555</v>
      </c>
      <c r="E259" s="1" t="n">
        <v>3387</v>
      </c>
      <c r="F259" s="2" t="n">
        <v>4546</v>
      </c>
    </row>
    <row r="260" customFormat="false" ht="12.75" hidden="false" customHeight="false" outlineLevel="0" collapsed="false">
      <c r="A260" s="0" t="s">
        <v>12</v>
      </c>
      <c r="B260" s="0" t="n">
        <v>1</v>
      </c>
      <c r="C260" s="0" t="n">
        <v>250</v>
      </c>
      <c r="D260" s="1" t="n">
        <v>2234</v>
      </c>
      <c r="E260" s="1" t="n">
        <v>3032</v>
      </c>
      <c r="F260" s="2" t="n">
        <v>4118</v>
      </c>
    </row>
    <row r="261" customFormat="false" ht="12.75" hidden="false" customHeight="false" outlineLevel="0" collapsed="false">
      <c r="A261" s="0" t="s">
        <v>12</v>
      </c>
      <c r="B261" s="0" t="n">
        <v>1</v>
      </c>
      <c r="C261" s="0" t="n">
        <v>251</v>
      </c>
      <c r="D261" s="1" t="n">
        <v>2375</v>
      </c>
      <c r="E261" s="1" t="n">
        <v>3254</v>
      </c>
      <c r="F261" s="2" t="n">
        <v>4355</v>
      </c>
    </row>
    <row r="262" customFormat="false" ht="12.75" hidden="false" customHeight="false" outlineLevel="0" collapsed="false">
      <c r="A262" s="0" t="s">
        <v>12</v>
      </c>
      <c r="B262" s="0" t="n">
        <v>1</v>
      </c>
      <c r="C262" s="0" t="n">
        <v>252</v>
      </c>
      <c r="D262" s="1" t="n">
        <v>2678</v>
      </c>
      <c r="E262" s="1" t="n">
        <v>3588</v>
      </c>
      <c r="F262" s="2" t="n">
        <v>4780</v>
      </c>
    </row>
    <row r="263" customFormat="false" ht="12.75" hidden="false" customHeight="false" outlineLevel="0" collapsed="false">
      <c r="A263" s="0" t="s">
        <v>12</v>
      </c>
      <c r="B263" s="0" t="n">
        <v>1</v>
      </c>
      <c r="C263" s="0" t="n">
        <v>253</v>
      </c>
      <c r="D263" s="1" t="n">
        <v>1882</v>
      </c>
      <c r="E263" s="1" t="n">
        <v>2794</v>
      </c>
      <c r="F263" s="2" t="n">
        <v>3940</v>
      </c>
    </row>
    <row r="264" customFormat="false" ht="12.75" hidden="false" customHeight="false" outlineLevel="0" collapsed="false">
      <c r="A264" s="0" t="s">
        <v>12</v>
      </c>
      <c r="B264" s="0" t="n">
        <v>1</v>
      </c>
      <c r="C264" s="0" t="n">
        <v>254</v>
      </c>
      <c r="D264" s="1" t="n">
        <v>1692</v>
      </c>
      <c r="E264" s="1" t="n">
        <v>2646</v>
      </c>
      <c r="F264" s="2" t="n">
        <v>3847</v>
      </c>
    </row>
    <row r="265" customFormat="false" ht="12.75" hidden="false" customHeight="false" outlineLevel="0" collapsed="false">
      <c r="A265" s="0" t="s">
        <v>12</v>
      </c>
      <c r="B265" s="0" t="n">
        <v>1</v>
      </c>
      <c r="C265" s="0" t="n">
        <v>255</v>
      </c>
      <c r="D265" s="1" t="n">
        <v>2791</v>
      </c>
      <c r="E265" s="1" t="n">
        <v>3751</v>
      </c>
      <c r="F265" s="2" t="n">
        <v>4960</v>
      </c>
    </row>
    <row r="266" customFormat="false" ht="12.75" hidden="false" customHeight="false" outlineLevel="0" collapsed="false">
      <c r="A266" s="0" t="s">
        <v>12</v>
      </c>
      <c r="B266" s="0" t="n">
        <v>1</v>
      </c>
      <c r="C266" s="0" t="n">
        <v>256</v>
      </c>
      <c r="D266" s="1" t="n">
        <v>2605</v>
      </c>
      <c r="E266" s="1" t="n">
        <v>3547</v>
      </c>
      <c r="F266" s="2" t="n">
        <v>4545</v>
      </c>
    </row>
    <row r="267" customFormat="false" ht="12.75" hidden="false" customHeight="false" outlineLevel="0" collapsed="false">
      <c r="A267" s="0" t="s">
        <v>12</v>
      </c>
      <c r="B267" s="0" t="n">
        <v>1</v>
      </c>
      <c r="C267" s="0" t="n">
        <v>257</v>
      </c>
      <c r="D267" s="1" t="n">
        <v>2531</v>
      </c>
      <c r="E267" s="1" t="n">
        <v>3348</v>
      </c>
      <c r="F267" s="2" t="n">
        <v>4421</v>
      </c>
    </row>
    <row r="268" customFormat="false" ht="12.75" hidden="false" customHeight="false" outlineLevel="0" collapsed="false">
      <c r="A268" s="0" t="s">
        <v>12</v>
      </c>
      <c r="B268" s="0" t="n">
        <v>1</v>
      </c>
      <c r="C268" s="0" t="n">
        <v>258</v>
      </c>
      <c r="D268" s="1" t="n">
        <v>2450</v>
      </c>
      <c r="E268" s="1" t="n">
        <v>3311</v>
      </c>
      <c r="F268" s="2" t="n">
        <v>4316</v>
      </c>
    </row>
    <row r="269" customFormat="false" ht="12.75" hidden="false" customHeight="false" outlineLevel="0" collapsed="false">
      <c r="A269" s="0" t="s">
        <v>12</v>
      </c>
      <c r="B269" s="0" t="n">
        <v>1</v>
      </c>
      <c r="C269" s="0" t="n">
        <v>259</v>
      </c>
      <c r="D269" s="1" t="n">
        <v>1976</v>
      </c>
      <c r="E269" s="1" t="n">
        <v>2824</v>
      </c>
      <c r="F269" s="2" t="n">
        <v>3853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8:AB27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K28" activeCellId="0" sqref="AK28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5" min="4" style="0" width="9.14"/>
    <col collapsed="false" customWidth="false" hidden="true" outlineLevel="0" max="28" min="16" style="0" width="9.06"/>
  </cols>
  <sheetData>
    <row r="8" customFormat="false" ht="12.75" hidden="false" customHeight="false" outlineLevel="0" collapsed="false">
      <c r="D8" s="0" t="n">
        <v>1999</v>
      </c>
      <c r="E8" s="0" t="n">
        <v>2000</v>
      </c>
      <c r="F8" s="0" t="n">
        <v>2000</v>
      </c>
      <c r="G8" s="0" t="n">
        <v>2000</v>
      </c>
      <c r="H8" s="0" t="n">
        <v>2000</v>
      </c>
      <c r="I8" s="0" t="n">
        <v>2000</v>
      </c>
      <c r="J8" s="0" t="n">
        <v>2000</v>
      </c>
      <c r="K8" s="0" t="n">
        <v>2000</v>
      </c>
      <c r="L8" s="0" t="n">
        <v>2000</v>
      </c>
      <c r="M8" s="0" t="n">
        <v>2000</v>
      </c>
      <c r="N8" s="0" t="n">
        <v>2000</v>
      </c>
      <c r="O8" s="0" t="n">
        <v>2000</v>
      </c>
      <c r="P8" s="0" t="n">
        <v>2000</v>
      </c>
      <c r="Q8" s="0" t="n">
        <v>2001</v>
      </c>
      <c r="R8" s="0" t="n">
        <v>2001</v>
      </c>
      <c r="S8" s="0" t="n">
        <v>2001</v>
      </c>
      <c r="T8" s="0" t="n">
        <v>2001</v>
      </c>
      <c r="U8" s="0" t="n">
        <v>2001</v>
      </c>
      <c r="V8" s="0" t="n">
        <v>2001</v>
      </c>
      <c r="W8" s="0" t="n">
        <v>2001</v>
      </c>
      <c r="X8" s="0" t="n">
        <v>2001</v>
      </c>
      <c r="Y8" s="0" t="n">
        <v>2001</v>
      </c>
      <c r="Z8" s="0" t="n">
        <v>2001</v>
      </c>
      <c r="AA8" s="0" t="n">
        <v>2001</v>
      </c>
      <c r="AB8" s="0" t="n">
        <v>2001</v>
      </c>
    </row>
    <row r="9" customFormat="false" ht="12.75" hidden="false" customHeight="false" outlineLevel="0" collapsed="false">
      <c r="D9" s="0" t="s">
        <v>15</v>
      </c>
      <c r="E9" s="0" t="s">
        <v>16</v>
      </c>
      <c r="F9" s="0" t="s">
        <v>17</v>
      </c>
      <c r="G9" s="0" t="s">
        <v>18</v>
      </c>
      <c r="H9" s="0" t="s">
        <v>19</v>
      </c>
      <c r="I9" s="0" t="s">
        <v>20</v>
      </c>
      <c r="J9" s="0" t="s">
        <v>21</v>
      </c>
      <c r="K9" s="0" t="s">
        <v>22</v>
      </c>
      <c r="L9" s="0" t="s">
        <v>23</v>
      </c>
      <c r="M9" s="0" t="s">
        <v>24</v>
      </c>
      <c r="N9" s="0" t="s">
        <v>25</v>
      </c>
      <c r="O9" s="0" t="s">
        <v>26</v>
      </c>
      <c r="P9" s="0" t="s">
        <v>15</v>
      </c>
      <c r="Q9" s="0" t="s">
        <v>16</v>
      </c>
      <c r="R9" s="0" t="s">
        <v>17</v>
      </c>
      <c r="S9" s="0" t="s">
        <v>18</v>
      </c>
      <c r="T9" s="0" t="s">
        <v>19</v>
      </c>
      <c r="U9" s="0" t="s">
        <v>20</v>
      </c>
      <c r="V9" s="0" t="s">
        <v>21</v>
      </c>
      <c r="W9" s="0" t="s">
        <v>22</v>
      </c>
      <c r="X9" s="0" t="s">
        <v>23</v>
      </c>
      <c r="Y9" s="0" t="s">
        <v>24</v>
      </c>
      <c r="Z9" s="0" t="s">
        <v>25</v>
      </c>
      <c r="AA9" s="0" t="s">
        <v>26</v>
      </c>
      <c r="AB9" s="0" t="s">
        <v>15</v>
      </c>
    </row>
    <row r="10" customFormat="false" ht="12.75" hidden="false" customHeight="false" outlineLevel="0" collapsed="false">
      <c r="A10" s="0" t="s">
        <v>2</v>
      </c>
      <c r="B10" s="0" t="s">
        <v>3</v>
      </c>
      <c r="C10" s="0" t="s">
        <v>4</v>
      </c>
    </row>
    <row r="11" customFormat="false" ht="12.75" hidden="false" customHeight="false" outlineLevel="0" collapsed="false">
      <c r="A11" s="0" t="s">
        <v>27</v>
      </c>
      <c r="B11" s="0" t="n">
        <v>2</v>
      </c>
      <c r="C11" s="0" t="n">
        <v>1</v>
      </c>
      <c r="D11" s="1" t="n">
        <v>205062</v>
      </c>
      <c r="E11" s="1" t="n">
        <v>199231</v>
      </c>
      <c r="F11" s="1" t="n">
        <v>204730</v>
      </c>
    </row>
    <row r="12" customFormat="false" ht="12.75" hidden="false" customHeight="false" outlineLevel="0" collapsed="false">
      <c r="A12" s="0" t="s">
        <v>27</v>
      </c>
      <c r="B12" s="0" t="n">
        <v>2</v>
      </c>
      <c r="C12" s="0" t="n">
        <v>2</v>
      </c>
      <c r="D12" s="1" t="n">
        <v>0</v>
      </c>
      <c r="E12" s="1" t="n">
        <v>162016</v>
      </c>
      <c r="F12" s="1" t="n">
        <v>216003</v>
      </c>
    </row>
    <row r="13" customFormat="false" ht="12.75" hidden="false" customHeight="false" outlineLevel="0" collapsed="false">
      <c r="A13" s="0" t="s">
        <v>27</v>
      </c>
      <c r="B13" s="0" t="n">
        <v>2</v>
      </c>
      <c r="C13" s="0" t="n">
        <v>3</v>
      </c>
      <c r="D13" s="1" t="n">
        <v>197925</v>
      </c>
      <c r="E13" s="1" t="n">
        <v>194590</v>
      </c>
      <c r="F13" s="1" t="n">
        <v>212261</v>
      </c>
    </row>
    <row r="14" customFormat="false" ht="12.75" hidden="false" customHeight="false" outlineLevel="0" collapsed="false">
      <c r="A14" s="0" t="s">
        <v>27</v>
      </c>
      <c r="B14" s="0" t="n">
        <v>2</v>
      </c>
      <c r="C14" s="0" t="n">
        <v>4</v>
      </c>
      <c r="D14" s="1" t="n">
        <v>202536</v>
      </c>
      <c r="E14" s="1" t="n">
        <v>197178</v>
      </c>
      <c r="F14" s="1" t="n">
        <v>205716</v>
      </c>
    </row>
    <row r="15" customFormat="false" ht="12.75" hidden="false" customHeight="false" outlineLevel="0" collapsed="false">
      <c r="A15" s="0" t="s">
        <v>27</v>
      </c>
      <c r="B15" s="0" t="n">
        <v>2</v>
      </c>
      <c r="C15" s="0" t="n">
        <v>5</v>
      </c>
      <c r="D15" s="1" t="n">
        <v>206670</v>
      </c>
      <c r="E15" s="1" t="n">
        <v>207094</v>
      </c>
      <c r="F15" s="1" t="n">
        <v>195628</v>
      </c>
    </row>
    <row r="16" customFormat="false" ht="12.75" hidden="false" customHeight="false" outlineLevel="0" collapsed="false">
      <c r="A16" s="0" t="s">
        <v>27</v>
      </c>
      <c r="B16" s="0" t="n">
        <v>2</v>
      </c>
      <c r="C16" s="0" t="n">
        <v>6</v>
      </c>
      <c r="D16" s="1" t="n">
        <v>209709</v>
      </c>
      <c r="E16" s="1" t="n">
        <v>213016</v>
      </c>
      <c r="F16" s="1" t="n">
        <v>209064</v>
      </c>
    </row>
    <row r="17" customFormat="false" ht="12.75" hidden="false" customHeight="false" outlineLevel="0" collapsed="false">
      <c r="A17" s="0" t="s">
        <v>27</v>
      </c>
      <c r="B17" s="0" t="n">
        <v>2</v>
      </c>
      <c r="C17" s="0" t="n">
        <v>7</v>
      </c>
      <c r="D17" s="1" t="n">
        <v>204678</v>
      </c>
      <c r="E17" s="1" t="n">
        <v>196622</v>
      </c>
      <c r="F17" s="1" t="n">
        <v>139933</v>
      </c>
    </row>
    <row r="18" customFormat="false" ht="12.75" hidden="false" customHeight="false" outlineLevel="0" collapsed="false">
      <c r="A18" s="0" t="s">
        <v>27</v>
      </c>
      <c r="B18" s="0" t="n">
        <v>2</v>
      </c>
      <c r="C18" s="0" t="n">
        <v>8</v>
      </c>
      <c r="D18" s="1" t="n">
        <v>200161</v>
      </c>
      <c r="E18" s="1" t="n">
        <v>188740</v>
      </c>
      <c r="F18" s="1" t="n">
        <v>194750</v>
      </c>
    </row>
    <row r="19" customFormat="false" ht="12.75" hidden="false" customHeight="false" outlineLevel="0" collapsed="false">
      <c r="A19" s="0" t="s">
        <v>27</v>
      </c>
      <c r="B19" s="0" t="n">
        <v>2</v>
      </c>
      <c r="C19" s="0" t="n">
        <v>9</v>
      </c>
      <c r="D19" s="1" t="n">
        <v>204268</v>
      </c>
      <c r="E19" s="1" t="n">
        <v>211282</v>
      </c>
      <c r="F19" s="1" t="n">
        <v>222093</v>
      </c>
    </row>
    <row r="20" customFormat="false" ht="12.75" hidden="false" customHeight="false" outlineLevel="0" collapsed="false">
      <c r="A20" s="0" t="s">
        <v>27</v>
      </c>
      <c r="B20" s="0" t="n">
        <v>2</v>
      </c>
      <c r="C20" s="0" t="n">
        <v>10</v>
      </c>
      <c r="D20" s="1" t="n">
        <v>215308</v>
      </c>
      <c r="E20" s="1" t="n">
        <v>197757</v>
      </c>
      <c r="F20" s="1" t="n">
        <v>196893</v>
      </c>
    </row>
    <row r="21" customFormat="false" ht="12.75" hidden="false" customHeight="false" outlineLevel="0" collapsed="false">
      <c r="A21" s="0" t="s">
        <v>27</v>
      </c>
      <c r="B21" s="0" t="n">
        <v>2</v>
      </c>
      <c r="C21" s="0" t="n">
        <v>11</v>
      </c>
      <c r="D21" s="1" t="n">
        <v>206533</v>
      </c>
      <c r="E21" s="1" t="n">
        <v>201127</v>
      </c>
      <c r="F21" s="1" t="n">
        <v>202932</v>
      </c>
    </row>
    <row r="22" customFormat="false" ht="12.75" hidden="false" customHeight="false" outlineLevel="0" collapsed="false">
      <c r="A22" s="0" t="s">
        <v>27</v>
      </c>
      <c r="B22" s="0" t="n">
        <v>2</v>
      </c>
      <c r="C22" s="0" t="n">
        <v>12</v>
      </c>
      <c r="D22" s="1" t="n">
        <v>190542</v>
      </c>
      <c r="E22" s="1" t="n">
        <v>187914</v>
      </c>
      <c r="F22" s="1" t="n">
        <v>203988</v>
      </c>
    </row>
    <row r="23" customFormat="false" ht="12.75" hidden="false" customHeight="false" outlineLevel="0" collapsed="false">
      <c r="A23" s="0" t="s">
        <v>27</v>
      </c>
      <c r="B23" s="0" t="n">
        <v>2</v>
      </c>
      <c r="C23" s="0" t="n">
        <v>13</v>
      </c>
      <c r="D23" s="1" t="n">
        <v>194233</v>
      </c>
      <c r="E23" s="1" t="n">
        <v>200771</v>
      </c>
      <c r="F23" s="1" t="n">
        <v>201556</v>
      </c>
    </row>
    <row r="24" customFormat="false" ht="12.75" hidden="false" customHeight="false" outlineLevel="0" collapsed="false">
      <c r="A24" s="0" t="s">
        <v>27</v>
      </c>
      <c r="B24" s="0" t="n">
        <v>2</v>
      </c>
      <c r="C24" s="0" t="n">
        <v>14</v>
      </c>
      <c r="D24" s="1" t="n">
        <v>242780</v>
      </c>
      <c r="E24" s="1" t="n">
        <v>230815</v>
      </c>
      <c r="F24" s="1" t="n">
        <v>245734</v>
      </c>
    </row>
    <row r="25" customFormat="false" ht="12.75" hidden="false" customHeight="false" outlineLevel="0" collapsed="false">
      <c r="A25" s="0" t="s">
        <v>27</v>
      </c>
      <c r="B25" s="0" t="n">
        <v>2</v>
      </c>
      <c r="C25" s="0" t="n">
        <v>15</v>
      </c>
      <c r="D25" s="1" t="n">
        <v>248446</v>
      </c>
      <c r="E25" s="1" t="n">
        <v>231813</v>
      </c>
      <c r="F25" s="1" t="n">
        <v>256557</v>
      </c>
    </row>
    <row r="26" customFormat="false" ht="12.75" hidden="false" customHeight="false" outlineLevel="0" collapsed="false">
      <c r="A26" s="0" t="s">
        <v>27</v>
      </c>
      <c r="B26" s="0" t="n">
        <v>2</v>
      </c>
      <c r="C26" s="0" t="n">
        <v>16</v>
      </c>
      <c r="D26" s="1" t="n">
        <v>243020</v>
      </c>
      <c r="E26" s="1" t="n">
        <v>235006</v>
      </c>
      <c r="F26" s="1" t="n">
        <v>231411</v>
      </c>
    </row>
    <row r="27" customFormat="false" ht="12.75" hidden="false" customHeight="false" outlineLevel="0" collapsed="false">
      <c r="A27" s="0" t="s">
        <v>27</v>
      </c>
      <c r="B27" s="0" t="n">
        <v>2</v>
      </c>
      <c r="C27" s="0" t="n">
        <v>17</v>
      </c>
      <c r="D27" s="1" t="n">
        <v>242520</v>
      </c>
      <c r="E27" s="1" t="n">
        <v>216991</v>
      </c>
      <c r="F27" s="1" t="n">
        <v>243536</v>
      </c>
    </row>
    <row r="28" customFormat="false" ht="12.75" hidden="false" customHeight="false" outlineLevel="0" collapsed="false">
      <c r="A28" s="0" t="s">
        <v>27</v>
      </c>
      <c r="B28" s="0" t="n">
        <v>2</v>
      </c>
      <c r="C28" s="0" t="n">
        <v>18</v>
      </c>
      <c r="D28" s="1" t="n">
        <v>234006</v>
      </c>
      <c r="E28" s="1" t="n">
        <v>220088</v>
      </c>
      <c r="F28" s="1" t="n">
        <v>229800</v>
      </c>
    </row>
    <row r="29" customFormat="false" ht="12.75" hidden="false" customHeight="false" outlineLevel="0" collapsed="false">
      <c r="A29" s="0" t="s">
        <v>27</v>
      </c>
      <c r="B29" s="0" t="n">
        <v>2</v>
      </c>
      <c r="C29" s="0" t="n">
        <v>19</v>
      </c>
      <c r="D29" s="1" t="n">
        <v>222848</v>
      </c>
      <c r="E29" s="1" t="n">
        <v>215256</v>
      </c>
      <c r="F29" s="1" t="n">
        <v>227011</v>
      </c>
    </row>
    <row r="30" customFormat="false" ht="12.75" hidden="false" customHeight="false" outlineLevel="0" collapsed="false">
      <c r="A30" s="0" t="s">
        <v>27</v>
      </c>
      <c r="B30" s="0" t="n">
        <v>2</v>
      </c>
      <c r="C30" s="0" t="n">
        <v>20</v>
      </c>
      <c r="D30" s="1" t="n">
        <v>226464</v>
      </c>
      <c r="E30" s="1" t="n">
        <v>199297</v>
      </c>
      <c r="F30" s="1" t="n">
        <v>225966</v>
      </c>
    </row>
    <row r="31" customFormat="false" ht="12.75" hidden="false" customHeight="false" outlineLevel="0" collapsed="false">
      <c r="A31" s="0" t="s">
        <v>27</v>
      </c>
      <c r="B31" s="0" t="n">
        <v>2</v>
      </c>
      <c r="C31" s="0" t="n">
        <v>21</v>
      </c>
      <c r="D31" s="1" t="n">
        <v>213074</v>
      </c>
      <c r="E31" s="1" t="n">
        <v>226096</v>
      </c>
      <c r="F31" s="1" t="n">
        <v>221524</v>
      </c>
    </row>
    <row r="32" customFormat="false" ht="12.75" hidden="false" customHeight="false" outlineLevel="0" collapsed="false">
      <c r="A32" s="0" t="s">
        <v>27</v>
      </c>
      <c r="B32" s="0" t="n">
        <v>2</v>
      </c>
      <c r="C32" s="0" t="n">
        <v>22</v>
      </c>
      <c r="D32" s="1" t="n">
        <v>218464</v>
      </c>
      <c r="E32" s="1" t="n">
        <v>203820</v>
      </c>
      <c r="F32" s="1" t="n">
        <v>225920</v>
      </c>
    </row>
    <row r="33" customFormat="false" ht="12.75" hidden="false" customHeight="false" outlineLevel="0" collapsed="false">
      <c r="A33" s="0" t="s">
        <v>27</v>
      </c>
      <c r="B33" s="0" t="n">
        <v>2</v>
      </c>
      <c r="C33" s="0" t="n">
        <v>23</v>
      </c>
      <c r="D33" s="1" t="n">
        <v>227073</v>
      </c>
      <c r="E33" s="1" t="n">
        <v>212332</v>
      </c>
      <c r="F33" s="1" t="n">
        <v>236970</v>
      </c>
    </row>
    <row r="34" customFormat="false" ht="12.75" hidden="false" customHeight="false" outlineLevel="0" collapsed="false">
      <c r="A34" s="0" t="s">
        <v>27</v>
      </c>
      <c r="B34" s="0" t="n">
        <v>2</v>
      </c>
      <c r="C34" s="0" t="n">
        <v>24</v>
      </c>
      <c r="D34" s="1" t="n">
        <v>238610</v>
      </c>
      <c r="E34" s="1" t="n">
        <v>231488</v>
      </c>
      <c r="F34" s="1" t="n">
        <v>243086</v>
      </c>
    </row>
    <row r="35" customFormat="false" ht="12.75" hidden="false" customHeight="false" outlineLevel="0" collapsed="false">
      <c r="A35" s="0" t="s">
        <v>27</v>
      </c>
      <c r="B35" s="0" t="n">
        <v>2</v>
      </c>
      <c r="C35" s="0" t="n">
        <v>25</v>
      </c>
      <c r="D35" s="1" t="n">
        <v>224624</v>
      </c>
      <c r="E35" s="1" t="n">
        <v>222948</v>
      </c>
      <c r="F35" s="1" t="n">
        <v>230479</v>
      </c>
    </row>
    <row r="36" customFormat="false" ht="12.75" hidden="false" customHeight="false" outlineLevel="0" collapsed="false">
      <c r="A36" s="0" t="s">
        <v>27</v>
      </c>
      <c r="B36" s="0" t="n">
        <v>2</v>
      </c>
      <c r="C36" s="0" t="n">
        <v>26</v>
      </c>
      <c r="D36" s="1" t="n">
        <v>225359</v>
      </c>
      <c r="E36" s="1" t="n">
        <v>226595</v>
      </c>
      <c r="F36" s="1" t="n">
        <v>232475</v>
      </c>
    </row>
    <row r="37" customFormat="false" ht="12.75" hidden="false" customHeight="false" outlineLevel="0" collapsed="false">
      <c r="A37" s="0" t="s">
        <v>27</v>
      </c>
      <c r="B37" s="0" t="n">
        <v>2</v>
      </c>
      <c r="C37" s="0" t="n">
        <v>27</v>
      </c>
      <c r="D37" s="1" t="n">
        <v>111659</v>
      </c>
      <c r="E37" s="1" t="n">
        <v>74909</v>
      </c>
      <c r="F37" s="1" t="n">
        <v>224222</v>
      </c>
    </row>
    <row r="38" customFormat="false" ht="12.75" hidden="false" customHeight="false" outlineLevel="0" collapsed="false">
      <c r="A38" s="0" t="s">
        <v>27</v>
      </c>
      <c r="B38" s="0" t="n">
        <v>2</v>
      </c>
      <c r="C38" s="0" t="n">
        <v>28</v>
      </c>
      <c r="D38" s="1" t="n">
        <v>229805</v>
      </c>
      <c r="E38" s="1" t="n">
        <v>223665</v>
      </c>
      <c r="F38" s="1" t="n">
        <v>237915</v>
      </c>
    </row>
    <row r="39" customFormat="false" ht="12.75" hidden="false" customHeight="false" outlineLevel="0" collapsed="false">
      <c r="A39" s="0" t="s">
        <v>27</v>
      </c>
      <c r="B39" s="0" t="n">
        <v>2</v>
      </c>
      <c r="C39" s="0" t="n">
        <v>29</v>
      </c>
      <c r="D39" s="1" t="n">
        <v>216100</v>
      </c>
      <c r="E39" s="1" t="n">
        <v>203209</v>
      </c>
      <c r="F39" s="1" t="n">
        <v>228484</v>
      </c>
    </row>
    <row r="40" customFormat="false" ht="12.75" hidden="false" customHeight="false" outlineLevel="0" collapsed="false">
      <c r="A40" s="0" t="s">
        <v>27</v>
      </c>
      <c r="B40" s="0" t="n">
        <v>2</v>
      </c>
      <c r="C40" s="0" t="n">
        <v>30</v>
      </c>
      <c r="D40" s="1" t="n">
        <v>202812</v>
      </c>
      <c r="E40" s="3" t="n">
        <v>209004</v>
      </c>
      <c r="F40" s="3" t="n">
        <v>217503</v>
      </c>
    </row>
    <row r="41" customFormat="false" ht="12.75" hidden="false" customHeight="false" outlineLevel="0" collapsed="false">
      <c r="A41" s="0" t="s">
        <v>27</v>
      </c>
      <c r="B41" s="0" t="n">
        <v>2</v>
      </c>
      <c r="C41" s="0" t="n">
        <v>31</v>
      </c>
      <c r="D41" s="1" t="n">
        <v>222911</v>
      </c>
      <c r="E41" s="1" t="n">
        <v>219329</v>
      </c>
      <c r="F41" s="1" t="n">
        <v>232531</v>
      </c>
    </row>
    <row r="42" customFormat="false" ht="12.75" hidden="false" customHeight="false" outlineLevel="0" collapsed="false">
      <c r="A42" s="0" t="s">
        <v>27</v>
      </c>
      <c r="B42" s="0" t="n">
        <v>2</v>
      </c>
      <c r="C42" s="0" t="n">
        <v>32</v>
      </c>
      <c r="D42" s="1" t="n">
        <v>217513</v>
      </c>
      <c r="E42" s="1" t="n">
        <v>212323</v>
      </c>
      <c r="F42" s="1" t="n">
        <v>216423</v>
      </c>
    </row>
    <row r="43" customFormat="false" ht="12.75" hidden="false" customHeight="false" outlineLevel="0" collapsed="false">
      <c r="A43" s="0" t="s">
        <v>27</v>
      </c>
      <c r="B43" s="0" t="n">
        <v>2</v>
      </c>
      <c r="C43" s="0" t="n">
        <v>33</v>
      </c>
      <c r="D43" s="1" t="n">
        <v>212019</v>
      </c>
      <c r="E43" s="1" t="n">
        <v>209788</v>
      </c>
      <c r="F43" s="1" t="n">
        <v>221991</v>
      </c>
    </row>
    <row r="44" customFormat="false" ht="12.75" hidden="false" customHeight="false" outlineLevel="0" collapsed="false">
      <c r="A44" s="0" t="s">
        <v>27</v>
      </c>
      <c r="B44" s="0" t="n">
        <v>2</v>
      </c>
      <c r="C44" s="0" t="n">
        <v>34</v>
      </c>
      <c r="D44" s="1" t="n">
        <v>232265</v>
      </c>
      <c r="E44" s="1" t="n">
        <v>217644</v>
      </c>
      <c r="F44" s="1" t="n">
        <v>222187</v>
      </c>
    </row>
    <row r="45" customFormat="false" ht="12.75" hidden="false" customHeight="false" outlineLevel="0" collapsed="false">
      <c r="A45" s="0" t="s">
        <v>27</v>
      </c>
      <c r="B45" s="0" t="n">
        <v>2</v>
      </c>
      <c r="C45" s="0" t="n">
        <v>35</v>
      </c>
      <c r="D45" s="1" t="n">
        <v>137872</v>
      </c>
      <c r="E45" s="1" t="n">
        <v>189279</v>
      </c>
      <c r="F45" s="1" t="n">
        <v>228121</v>
      </c>
    </row>
    <row r="46" customFormat="false" ht="12.75" hidden="false" customHeight="false" outlineLevel="0" collapsed="false">
      <c r="A46" s="0" t="s">
        <v>27</v>
      </c>
      <c r="B46" s="0" t="n">
        <v>2</v>
      </c>
      <c r="C46" s="0" t="n">
        <v>36</v>
      </c>
      <c r="D46" s="1" t="n">
        <v>222934</v>
      </c>
      <c r="E46" s="1" t="n">
        <v>233914</v>
      </c>
      <c r="F46" s="1" t="n">
        <v>211605</v>
      </c>
    </row>
    <row r="47" customFormat="false" ht="12.75" hidden="false" customHeight="false" outlineLevel="0" collapsed="false">
      <c r="A47" s="0" t="s">
        <v>27</v>
      </c>
      <c r="B47" s="0" t="n">
        <v>2</v>
      </c>
      <c r="C47" s="0" t="n">
        <v>37</v>
      </c>
      <c r="D47" s="1" t="n">
        <v>226993</v>
      </c>
      <c r="E47" s="1" t="n">
        <v>222725</v>
      </c>
      <c r="F47" s="1" t="n">
        <v>223233</v>
      </c>
    </row>
    <row r="48" customFormat="false" ht="12.75" hidden="false" customHeight="false" outlineLevel="0" collapsed="false">
      <c r="A48" s="0" t="s">
        <v>27</v>
      </c>
      <c r="B48" s="0" t="n">
        <v>2</v>
      </c>
      <c r="C48" s="0" t="n">
        <v>38</v>
      </c>
      <c r="D48" s="1" t="n">
        <v>221006</v>
      </c>
      <c r="E48" s="1" t="n">
        <v>209858</v>
      </c>
      <c r="F48" s="1" t="n">
        <v>225017</v>
      </c>
    </row>
    <row r="49" customFormat="false" ht="12.75" hidden="false" customHeight="false" outlineLevel="0" collapsed="false">
      <c r="A49" s="0" t="s">
        <v>27</v>
      </c>
      <c r="B49" s="0" t="n">
        <v>2</v>
      </c>
      <c r="C49" s="0" t="n">
        <v>39</v>
      </c>
      <c r="D49" s="1" t="n">
        <v>213647</v>
      </c>
      <c r="E49" s="1" t="n">
        <v>162489</v>
      </c>
      <c r="F49" s="1" t="n">
        <v>8462</v>
      </c>
    </row>
    <row r="50" customFormat="false" ht="12.75" hidden="false" customHeight="false" outlineLevel="0" collapsed="false">
      <c r="A50" s="0" t="s">
        <v>27</v>
      </c>
      <c r="B50" s="0" t="n">
        <v>2</v>
      </c>
      <c r="C50" s="0" t="n">
        <v>40</v>
      </c>
      <c r="D50" s="1" t="n">
        <v>201359</v>
      </c>
      <c r="E50" s="1" t="n">
        <v>199913</v>
      </c>
      <c r="F50" s="1" t="n">
        <v>221320</v>
      </c>
    </row>
    <row r="51" customFormat="false" ht="12.75" hidden="false" customHeight="false" outlineLevel="0" collapsed="false">
      <c r="A51" s="0" t="s">
        <v>27</v>
      </c>
      <c r="B51" s="0" t="n">
        <v>2</v>
      </c>
      <c r="C51" s="0" t="n">
        <v>41</v>
      </c>
      <c r="D51" s="1" t="n">
        <v>225815</v>
      </c>
      <c r="E51" s="1" t="n">
        <v>222167</v>
      </c>
      <c r="F51" s="1" t="n">
        <v>216966</v>
      </c>
    </row>
    <row r="52" customFormat="false" ht="12.75" hidden="false" customHeight="false" outlineLevel="0" collapsed="false">
      <c r="A52" s="0" t="s">
        <v>27</v>
      </c>
      <c r="B52" s="0" t="n">
        <v>2</v>
      </c>
      <c r="C52" s="0" t="n">
        <v>42</v>
      </c>
      <c r="D52" s="1" t="n">
        <v>210978</v>
      </c>
      <c r="E52" s="1" t="n">
        <v>220056</v>
      </c>
      <c r="F52" s="1" t="n">
        <v>226733</v>
      </c>
    </row>
    <row r="53" customFormat="false" ht="12.75" hidden="false" customHeight="false" outlineLevel="0" collapsed="false">
      <c r="A53" s="0" t="s">
        <v>27</v>
      </c>
      <c r="B53" s="0" t="n">
        <v>2</v>
      </c>
      <c r="C53" s="0" t="n">
        <v>43</v>
      </c>
      <c r="D53" s="1" t="n">
        <v>206979</v>
      </c>
      <c r="E53" s="1" t="n">
        <v>206877</v>
      </c>
      <c r="F53" s="1" t="n">
        <v>201264</v>
      </c>
    </row>
    <row r="54" customFormat="false" ht="12.75" hidden="false" customHeight="false" outlineLevel="0" collapsed="false">
      <c r="A54" s="0" t="s">
        <v>27</v>
      </c>
      <c r="B54" s="0" t="n">
        <v>2</v>
      </c>
      <c r="C54" s="0" t="n">
        <v>44</v>
      </c>
      <c r="D54" s="1" t="n">
        <v>220589</v>
      </c>
      <c r="E54" s="1" t="n">
        <v>212269</v>
      </c>
      <c r="F54" s="1" t="n">
        <v>227738</v>
      </c>
    </row>
    <row r="55" customFormat="false" ht="12.75" hidden="false" customHeight="false" outlineLevel="0" collapsed="false">
      <c r="A55" s="0" t="s">
        <v>27</v>
      </c>
      <c r="B55" s="0" t="n">
        <v>2</v>
      </c>
      <c r="C55" s="0" t="n">
        <v>45</v>
      </c>
      <c r="D55" s="1" t="n">
        <v>223035</v>
      </c>
      <c r="E55" s="1" t="n">
        <v>219659</v>
      </c>
      <c r="F55" s="1" t="n">
        <v>224894</v>
      </c>
    </row>
    <row r="56" customFormat="false" ht="12.75" hidden="false" customHeight="false" outlineLevel="0" collapsed="false">
      <c r="A56" s="0" t="s">
        <v>27</v>
      </c>
      <c r="B56" s="0" t="n">
        <v>2</v>
      </c>
      <c r="C56" s="0" t="n">
        <v>46</v>
      </c>
      <c r="D56" s="1" t="n">
        <v>225658</v>
      </c>
      <c r="E56" s="1" t="n">
        <v>218800</v>
      </c>
      <c r="F56" s="1" t="n">
        <v>227913</v>
      </c>
    </row>
    <row r="57" customFormat="false" ht="12.75" hidden="false" customHeight="false" outlineLevel="0" collapsed="false">
      <c r="A57" s="0" t="s">
        <v>27</v>
      </c>
      <c r="B57" s="0" t="n">
        <v>2</v>
      </c>
      <c r="C57" s="0" t="n">
        <v>47</v>
      </c>
      <c r="D57" s="1" t="n">
        <v>216284</v>
      </c>
      <c r="E57" s="1" t="n">
        <v>212796</v>
      </c>
      <c r="F57" s="1" t="n">
        <v>226443</v>
      </c>
    </row>
    <row r="58" customFormat="false" ht="12.75" hidden="false" customHeight="false" outlineLevel="0" collapsed="false">
      <c r="A58" s="0" t="s">
        <v>27</v>
      </c>
      <c r="B58" s="0" t="n">
        <v>2</v>
      </c>
      <c r="C58" s="0" t="n">
        <v>48</v>
      </c>
      <c r="D58" s="1" t="n">
        <v>214934</v>
      </c>
      <c r="E58" s="1" t="n">
        <v>218985</v>
      </c>
      <c r="F58" s="1" t="n">
        <v>210932</v>
      </c>
    </row>
    <row r="59" customFormat="false" ht="12.75" hidden="false" customHeight="false" outlineLevel="0" collapsed="false">
      <c r="A59" s="0" t="s">
        <v>27</v>
      </c>
      <c r="B59" s="0" t="n">
        <v>2</v>
      </c>
      <c r="C59" s="0" t="n">
        <v>49</v>
      </c>
      <c r="D59" s="1" t="n">
        <v>169182</v>
      </c>
      <c r="E59" s="1" t="n">
        <v>231969</v>
      </c>
      <c r="F59" s="1" t="n">
        <v>232934</v>
      </c>
    </row>
    <row r="60" customFormat="false" ht="12.75" hidden="false" customHeight="false" outlineLevel="0" collapsed="false">
      <c r="A60" s="0" t="s">
        <v>27</v>
      </c>
      <c r="B60" s="0" t="n">
        <v>2</v>
      </c>
      <c r="C60" s="0" t="n">
        <v>50</v>
      </c>
      <c r="D60" s="1" t="n">
        <v>239467</v>
      </c>
      <c r="E60" s="1" t="n">
        <v>236087</v>
      </c>
      <c r="F60" s="1" t="n">
        <v>248509</v>
      </c>
    </row>
    <row r="61" customFormat="false" ht="12.75" hidden="false" customHeight="false" outlineLevel="0" collapsed="false">
      <c r="A61" s="0" t="s">
        <v>27</v>
      </c>
      <c r="B61" s="0" t="n">
        <v>2</v>
      </c>
      <c r="C61" s="0" t="n">
        <v>51</v>
      </c>
      <c r="D61" s="1" t="n">
        <v>244309</v>
      </c>
      <c r="E61" s="1" t="n">
        <v>237104</v>
      </c>
      <c r="F61" s="1" t="n">
        <v>234559</v>
      </c>
    </row>
    <row r="62" customFormat="false" ht="12.75" hidden="false" customHeight="false" outlineLevel="0" collapsed="false">
      <c r="A62" s="0" t="s">
        <v>27</v>
      </c>
      <c r="B62" s="0" t="n">
        <v>2</v>
      </c>
      <c r="C62" s="0" t="n">
        <v>52</v>
      </c>
      <c r="D62" s="1" t="n">
        <v>246008</v>
      </c>
      <c r="E62" s="1" t="n">
        <v>237564</v>
      </c>
      <c r="F62" s="1" t="n">
        <v>249192</v>
      </c>
    </row>
    <row r="63" customFormat="false" ht="12.75" hidden="false" customHeight="false" outlineLevel="0" collapsed="false">
      <c r="A63" s="0" t="s">
        <v>27</v>
      </c>
      <c r="B63" s="0" t="n">
        <v>2</v>
      </c>
      <c r="C63" s="0" t="n">
        <v>53</v>
      </c>
      <c r="D63" s="1" t="n">
        <v>236751</v>
      </c>
      <c r="E63" s="1" t="n">
        <v>230240</v>
      </c>
      <c r="F63" s="1" t="n">
        <v>194035</v>
      </c>
    </row>
    <row r="64" customFormat="false" ht="12.75" hidden="false" customHeight="false" outlineLevel="0" collapsed="false">
      <c r="A64" s="0" t="s">
        <v>27</v>
      </c>
      <c r="B64" s="0" t="n">
        <v>2</v>
      </c>
      <c r="C64" s="0" t="n">
        <v>54</v>
      </c>
      <c r="D64" s="1" t="n">
        <v>238719</v>
      </c>
      <c r="E64" s="1" t="n">
        <v>229641</v>
      </c>
      <c r="F64" s="1" t="n">
        <v>188725</v>
      </c>
    </row>
    <row r="65" customFormat="false" ht="12.75" hidden="false" customHeight="false" outlineLevel="0" collapsed="false">
      <c r="A65" s="0" t="s">
        <v>27</v>
      </c>
      <c r="B65" s="0" t="n">
        <v>2</v>
      </c>
      <c r="C65" s="0" t="n">
        <v>55</v>
      </c>
      <c r="D65" s="1" t="n">
        <v>238952</v>
      </c>
      <c r="E65" s="1" t="n">
        <v>229381</v>
      </c>
      <c r="F65" s="1" t="n">
        <v>241752</v>
      </c>
    </row>
    <row r="66" customFormat="false" ht="12.75" hidden="false" customHeight="false" outlineLevel="0" collapsed="false">
      <c r="A66" s="0" t="s">
        <v>27</v>
      </c>
      <c r="B66" s="0" t="n">
        <v>2</v>
      </c>
      <c r="C66" s="0" t="n">
        <v>56</v>
      </c>
      <c r="D66" s="1" t="n">
        <v>226972</v>
      </c>
      <c r="E66" s="1" t="n">
        <v>221785</v>
      </c>
      <c r="F66" s="1" t="n">
        <v>219547</v>
      </c>
    </row>
    <row r="67" customFormat="false" ht="12.75" hidden="false" customHeight="false" outlineLevel="0" collapsed="false">
      <c r="A67" s="0" t="s">
        <v>27</v>
      </c>
      <c r="B67" s="0" t="n">
        <v>2</v>
      </c>
      <c r="C67" s="0" t="n">
        <v>57</v>
      </c>
      <c r="D67" s="1" t="n">
        <v>245965</v>
      </c>
      <c r="E67" s="1" t="n">
        <v>241610</v>
      </c>
      <c r="F67" s="1" t="n">
        <v>247562</v>
      </c>
    </row>
    <row r="68" customFormat="false" ht="12.75" hidden="false" customHeight="false" outlineLevel="0" collapsed="false">
      <c r="A68" s="0" t="s">
        <v>27</v>
      </c>
      <c r="B68" s="0" t="n">
        <v>2</v>
      </c>
      <c r="C68" s="0" t="n">
        <v>58</v>
      </c>
      <c r="D68" s="1" t="n">
        <v>234615</v>
      </c>
      <c r="E68" s="1" t="n">
        <v>234576</v>
      </c>
      <c r="F68" s="1" t="n">
        <v>225529</v>
      </c>
    </row>
    <row r="69" customFormat="false" ht="12.75" hidden="false" customHeight="false" outlineLevel="0" collapsed="false">
      <c r="A69" s="0" t="s">
        <v>27</v>
      </c>
      <c r="B69" s="0" t="n">
        <v>2</v>
      </c>
      <c r="C69" s="0" t="n">
        <v>59</v>
      </c>
      <c r="D69" s="1" t="n">
        <v>218632</v>
      </c>
      <c r="E69" s="1" t="n">
        <v>210297</v>
      </c>
      <c r="F69" s="1" t="n">
        <v>202900</v>
      </c>
    </row>
    <row r="70" customFormat="false" ht="12.75" hidden="false" customHeight="false" outlineLevel="0" collapsed="false">
      <c r="A70" s="0" t="s">
        <v>27</v>
      </c>
      <c r="B70" s="0" t="n">
        <v>2</v>
      </c>
      <c r="C70" s="0" t="n">
        <v>60</v>
      </c>
      <c r="D70" s="1" t="n">
        <v>230637</v>
      </c>
      <c r="E70" s="1" t="n">
        <v>228847</v>
      </c>
      <c r="F70" s="1" t="n">
        <v>218069</v>
      </c>
    </row>
    <row r="71" customFormat="false" ht="12.75" hidden="false" customHeight="false" outlineLevel="0" collapsed="false">
      <c r="A71" s="0" t="s">
        <v>27</v>
      </c>
      <c r="B71" s="0" t="n">
        <v>2</v>
      </c>
      <c r="C71" s="0" t="n">
        <v>61</v>
      </c>
      <c r="D71" s="1" t="n">
        <v>208681</v>
      </c>
      <c r="E71" s="1" t="n">
        <v>219344</v>
      </c>
      <c r="F71" s="1" t="n">
        <v>192369</v>
      </c>
    </row>
    <row r="72" customFormat="false" ht="12.75" hidden="false" customHeight="false" outlineLevel="0" collapsed="false">
      <c r="A72" s="0" t="s">
        <v>27</v>
      </c>
      <c r="B72" s="0" t="n">
        <v>2</v>
      </c>
      <c r="C72" s="0" t="n">
        <v>62</v>
      </c>
      <c r="D72" s="1" t="n">
        <v>239289</v>
      </c>
      <c r="E72" s="1" t="n">
        <v>235707</v>
      </c>
      <c r="F72" s="1" t="n">
        <v>235137</v>
      </c>
    </row>
    <row r="73" customFormat="false" ht="12.75" hidden="false" customHeight="false" outlineLevel="0" collapsed="false">
      <c r="A73" s="0" t="s">
        <v>27</v>
      </c>
      <c r="B73" s="0" t="n">
        <v>2</v>
      </c>
      <c r="C73" s="0" t="n">
        <v>63</v>
      </c>
      <c r="D73" s="1" t="n">
        <v>205600</v>
      </c>
      <c r="E73" s="1" t="n">
        <v>230164</v>
      </c>
      <c r="F73" s="1" t="n">
        <v>211791</v>
      </c>
    </row>
    <row r="74" customFormat="false" ht="12.75" hidden="false" customHeight="false" outlineLevel="0" collapsed="false">
      <c r="A74" s="0" t="s">
        <v>27</v>
      </c>
      <c r="B74" s="0" t="n">
        <v>2</v>
      </c>
      <c r="C74" s="0" t="n">
        <v>64</v>
      </c>
      <c r="D74" s="1" t="n">
        <v>226646</v>
      </c>
      <c r="E74" s="1" t="n">
        <v>215689</v>
      </c>
      <c r="F74" s="1" t="n">
        <v>234039</v>
      </c>
    </row>
    <row r="75" customFormat="false" ht="12.75" hidden="false" customHeight="false" outlineLevel="0" collapsed="false">
      <c r="A75" s="0" t="s">
        <v>27</v>
      </c>
      <c r="B75" s="0" t="n">
        <v>2</v>
      </c>
      <c r="C75" s="0" t="n">
        <v>65</v>
      </c>
      <c r="D75" s="1" t="n">
        <v>198503</v>
      </c>
      <c r="E75" s="1" t="n">
        <v>198552</v>
      </c>
      <c r="F75" s="1" t="n">
        <v>207072</v>
      </c>
    </row>
    <row r="76" customFormat="false" ht="12.75" hidden="false" customHeight="false" outlineLevel="0" collapsed="false">
      <c r="A76" s="0" t="s">
        <v>27</v>
      </c>
      <c r="B76" s="0" t="n">
        <v>2</v>
      </c>
      <c r="C76" s="0" t="n">
        <v>66</v>
      </c>
      <c r="D76" s="1" t="n">
        <v>153056</v>
      </c>
      <c r="E76" s="1" t="n">
        <v>162766</v>
      </c>
      <c r="F76" s="1" t="n">
        <v>194281</v>
      </c>
    </row>
    <row r="77" customFormat="false" ht="12.75" hidden="false" customHeight="false" outlineLevel="0" collapsed="false">
      <c r="A77" s="0" t="s">
        <v>27</v>
      </c>
      <c r="B77" s="0" t="n">
        <v>2</v>
      </c>
      <c r="C77" s="0" t="n">
        <v>67</v>
      </c>
      <c r="D77" s="1" t="n">
        <v>199159</v>
      </c>
      <c r="E77" s="1" t="n">
        <v>214473</v>
      </c>
      <c r="F77" s="1" t="n">
        <v>225254</v>
      </c>
    </row>
    <row r="78" customFormat="false" ht="12.75" hidden="false" customHeight="false" outlineLevel="0" collapsed="false">
      <c r="A78" s="0" t="s">
        <v>27</v>
      </c>
      <c r="B78" s="0" t="n">
        <v>2</v>
      </c>
      <c r="C78" s="0" t="n">
        <v>68</v>
      </c>
      <c r="D78" s="1" t="n">
        <v>215256</v>
      </c>
      <c r="E78" s="1" t="n">
        <v>213184</v>
      </c>
      <c r="F78" s="1" t="n">
        <v>218510</v>
      </c>
    </row>
    <row r="79" customFormat="false" ht="12.75" hidden="false" customHeight="false" outlineLevel="0" collapsed="false">
      <c r="A79" s="0" t="s">
        <v>27</v>
      </c>
      <c r="B79" s="0" t="n">
        <v>2</v>
      </c>
      <c r="C79" s="0" t="n">
        <v>69</v>
      </c>
      <c r="D79" s="1" t="n">
        <v>202477</v>
      </c>
      <c r="E79" s="1" t="n">
        <v>199857</v>
      </c>
      <c r="F79" s="1" t="n">
        <v>212019</v>
      </c>
    </row>
    <row r="80" customFormat="false" ht="12.75" hidden="false" customHeight="false" outlineLevel="0" collapsed="false">
      <c r="A80" s="0" t="s">
        <v>27</v>
      </c>
      <c r="B80" s="0" t="n">
        <v>2</v>
      </c>
      <c r="C80" s="0" t="n">
        <v>70</v>
      </c>
      <c r="D80" s="1" t="n">
        <v>211250</v>
      </c>
      <c r="E80" s="1" t="n">
        <v>200299</v>
      </c>
      <c r="F80" s="1" t="n">
        <v>181636</v>
      </c>
    </row>
    <row r="81" customFormat="false" ht="12.75" hidden="false" customHeight="false" outlineLevel="0" collapsed="false">
      <c r="A81" s="0" t="s">
        <v>27</v>
      </c>
      <c r="B81" s="0" t="n">
        <v>2</v>
      </c>
      <c r="C81" s="0" t="n">
        <v>71</v>
      </c>
      <c r="D81" s="1" t="n">
        <v>213882</v>
      </c>
      <c r="E81" s="1" t="n">
        <v>221621</v>
      </c>
      <c r="F81" s="1" t="n">
        <v>116727</v>
      </c>
    </row>
    <row r="82" customFormat="false" ht="12.75" hidden="false" customHeight="false" outlineLevel="0" collapsed="false">
      <c r="A82" s="0" t="s">
        <v>27</v>
      </c>
      <c r="B82" s="0" t="n">
        <v>2</v>
      </c>
      <c r="C82" s="0" t="n">
        <v>72</v>
      </c>
      <c r="D82" s="1" t="n">
        <v>225675</v>
      </c>
      <c r="E82" s="1" t="n">
        <v>223620</v>
      </c>
      <c r="F82" s="1" t="n">
        <v>219476</v>
      </c>
    </row>
    <row r="83" customFormat="false" ht="12.75" hidden="false" customHeight="false" outlineLevel="0" collapsed="false">
      <c r="A83" s="0" t="s">
        <v>27</v>
      </c>
      <c r="B83" s="0" t="n">
        <v>2</v>
      </c>
      <c r="C83" s="0" t="n">
        <v>73</v>
      </c>
      <c r="D83" s="1" t="n">
        <v>221406</v>
      </c>
      <c r="E83" s="1" t="n">
        <v>216126</v>
      </c>
      <c r="F83" s="1" t="n">
        <v>226314</v>
      </c>
    </row>
    <row r="84" customFormat="false" ht="12.75" hidden="false" customHeight="false" outlineLevel="0" collapsed="false">
      <c r="A84" s="0" t="s">
        <v>27</v>
      </c>
      <c r="B84" s="0" t="n">
        <v>2</v>
      </c>
      <c r="C84" s="0" t="n">
        <v>74</v>
      </c>
      <c r="D84" s="1" t="n">
        <v>159568</v>
      </c>
      <c r="E84" s="1" t="n">
        <v>180811</v>
      </c>
      <c r="F84" s="1" t="n">
        <v>209756</v>
      </c>
    </row>
    <row r="85" customFormat="false" ht="12.75" hidden="false" customHeight="false" outlineLevel="0" collapsed="false">
      <c r="A85" s="0" t="s">
        <v>27</v>
      </c>
      <c r="B85" s="0" t="n">
        <v>2</v>
      </c>
      <c r="C85" s="0" t="n">
        <v>75</v>
      </c>
      <c r="D85" s="1" t="n">
        <v>201179</v>
      </c>
      <c r="E85" s="1" t="n">
        <v>207368</v>
      </c>
      <c r="F85" s="1" t="n">
        <v>204519</v>
      </c>
    </row>
    <row r="86" customFormat="false" ht="12.75" hidden="false" customHeight="false" outlineLevel="0" collapsed="false">
      <c r="A86" s="0" t="s">
        <v>27</v>
      </c>
      <c r="B86" s="0" t="n">
        <v>2</v>
      </c>
      <c r="C86" s="0" t="n">
        <v>76</v>
      </c>
      <c r="D86" s="1" t="n">
        <v>212529</v>
      </c>
      <c r="E86" s="1" t="n">
        <v>212169</v>
      </c>
      <c r="F86" s="1" t="n">
        <v>208026</v>
      </c>
    </row>
    <row r="87" customFormat="false" ht="12.75" hidden="false" customHeight="false" outlineLevel="0" collapsed="false">
      <c r="A87" s="0" t="s">
        <v>27</v>
      </c>
      <c r="B87" s="0" t="n">
        <v>2</v>
      </c>
      <c r="C87" s="0" t="n">
        <v>77</v>
      </c>
      <c r="D87" s="1" t="n">
        <v>191401</v>
      </c>
      <c r="E87" s="1" t="n">
        <v>170724</v>
      </c>
      <c r="F87" s="1" t="n">
        <v>170070</v>
      </c>
    </row>
    <row r="88" customFormat="false" ht="12.75" hidden="false" customHeight="false" outlineLevel="0" collapsed="false">
      <c r="A88" s="0" t="s">
        <v>27</v>
      </c>
      <c r="B88" s="0" t="n">
        <v>2</v>
      </c>
      <c r="C88" s="0" t="n">
        <v>78</v>
      </c>
      <c r="D88" s="1" t="n">
        <v>202243</v>
      </c>
      <c r="E88" s="1" t="n">
        <v>201141</v>
      </c>
      <c r="F88" s="1" t="n">
        <v>215436</v>
      </c>
    </row>
    <row r="89" customFormat="false" ht="12.75" hidden="false" customHeight="false" outlineLevel="0" collapsed="false">
      <c r="A89" s="0" t="s">
        <v>27</v>
      </c>
      <c r="B89" s="0" t="n">
        <v>2</v>
      </c>
      <c r="C89" s="0" t="n">
        <v>79</v>
      </c>
      <c r="D89" s="1" t="n">
        <v>212028</v>
      </c>
      <c r="E89" s="1" t="n">
        <v>212134</v>
      </c>
      <c r="F89" s="1" t="n">
        <v>224491</v>
      </c>
    </row>
    <row r="90" customFormat="false" ht="12.75" hidden="false" customHeight="false" outlineLevel="0" collapsed="false">
      <c r="A90" s="0" t="s">
        <v>27</v>
      </c>
      <c r="B90" s="0" t="n">
        <v>2</v>
      </c>
      <c r="C90" s="0" t="n">
        <v>80</v>
      </c>
      <c r="D90" s="1" t="n">
        <v>209071</v>
      </c>
      <c r="E90" s="1" t="n">
        <v>206790</v>
      </c>
      <c r="F90" s="1" t="n">
        <v>209669</v>
      </c>
    </row>
    <row r="91" customFormat="false" ht="12.75" hidden="false" customHeight="false" outlineLevel="0" collapsed="false">
      <c r="A91" s="0" t="s">
        <v>27</v>
      </c>
      <c r="B91" s="0" t="n">
        <v>2</v>
      </c>
      <c r="C91" s="0" t="n">
        <v>81</v>
      </c>
      <c r="D91" s="1" t="n">
        <v>206303</v>
      </c>
      <c r="E91" s="1" t="n">
        <v>200849</v>
      </c>
      <c r="F91" s="1" t="n">
        <v>208380</v>
      </c>
    </row>
    <row r="92" customFormat="false" ht="12.75" hidden="false" customHeight="false" outlineLevel="0" collapsed="false">
      <c r="A92" s="0" t="s">
        <v>27</v>
      </c>
      <c r="B92" s="0" t="n">
        <v>2</v>
      </c>
      <c r="C92" s="0" t="n">
        <v>82</v>
      </c>
      <c r="D92" s="1" t="n">
        <v>130010</v>
      </c>
      <c r="E92" s="1" t="n">
        <v>150478</v>
      </c>
      <c r="F92" s="1" t="n">
        <v>204195</v>
      </c>
    </row>
    <row r="93" customFormat="false" ht="12.75" hidden="false" customHeight="false" outlineLevel="0" collapsed="false">
      <c r="A93" s="0" t="s">
        <v>27</v>
      </c>
      <c r="B93" s="0" t="n">
        <v>2</v>
      </c>
      <c r="C93" s="0" t="n">
        <v>83</v>
      </c>
      <c r="D93" s="1" t="n">
        <v>214708</v>
      </c>
      <c r="E93" s="1" t="n">
        <v>211073</v>
      </c>
      <c r="F93" s="1" t="n">
        <v>208508</v>
      </c>
    </row>
    <row r="94" customFormat="false" ht="12.75" hidden="false" customHeight="false" outlineLevel="0" collapsed="false">
      <c r="A94" s="0" t="s">
        <v>27</v>
      </c>
      <c r="B94" s="0" t="n">
        <v>2</v>
      </c>
      <c r="C94" s="0" t="n">
        <v>84</v>
      </c>
      <c r="D94" s="1" t="n">
        <v>220024</v>
      </c>
      <c r="E94" s="1" t="n">
        <v>216789</v>
      </c>
      <c r="F94" s="1" t="n">
        <v>83112</v>
      </c>
    </row>
    <row r="95" customFormat="false" ht="12.75" hidden="false" customHeight="false" outlineLevel="0" collapsed="false">
      <c r="A95" s="0" t="s">
        <v>27</v>
      </c>
      <c r="B95" s="0" t="n">
        <v>2</v>
      </c>
      <c r="C95" s="0" t="n">
        <v>85</v>
      </c>
      <c r="D95" s="1" t="n">
        <v>161302</v>
      </c>
      <c r="E95" s="1" t="n">
        <v>211512</v>
      </c>
      <c r="F95" s="1" t="n">
        <v>210290</v>
      </c>
    </row>
    <row r="96" customFormat="false" ht="12.75" hidden="false" customHeight="false" outlineLevel="0" collapsed="false">
      <c r="A96" s="0" t="s">
        <v>27</v>
      </c>
      <c r="B96" s="0" t="n">
        <v>2</v>
      </c>
      <c r="C96" s="0" t="n">
        <v>86</v>
      </c>
      <c r="D96" s="1" t="n">
        <v>212371</v>
      </c>
      <c r="E96" s="1" t="n">
        <v>206073</v>
      </c>
      <c r="F96" s="1" t="n">
        <v>206791</v>
      </c>
    </row>
    <row r="97" customFormat="false" ht="12.75" hidden="false" customHeight="false" outlineLevel="0" collapsed="false">
      <c r="A97" s="0" t="s">
        <v>27</v>
      </c>
      <c r="B97" s="0" t="n">
        <v>2</v>
      </c>
      <c r="C97" s="0" t="n">
        <v>87</v>
      </c>
      <c r="D97" s="1" t="n">
        <v>214977</v>
      </c>
      <c r="E97" s="1" t="n">
        <v>197677</v>
      </c>
      <c r="F97" s="1" t="n">
        <v>208605</v>
      </c>
    </row>
    <row r="98" customFormat="false" ht="12.75" hidden="false" customHeight="false" outlineLevel="0" collapsed="false">
      <c r="A98" s="0" t="s">
        <v>27</v>
      </c>
      <c r="B98" s="0" t="n">
        <v>2</v>
      </c>
      <c r="C98" s="0" t="n">
        <v>88</v>
      </c>
      <c r="D98" s="1" t="n">
        <v>181022</v>
      </c>
      <c r="E98" s="1" t="n">
        <v>219024</v>
      </c>
      <c r="F98" s="1" t="n">
        <v>221786</v>
      </c>
    </row>
    <row r="99" customFormat="false" ht="12.75" hidden="false" customHeight="false" outlineLevel="0" collapsed="false">
      <c r="A99" s="0" t="s">
        <v>27</v>
      </c>
      <c r="B99" s="0" t="n">
        <v>2</v>
      </c>
      <c r="C99" s="0" t="n">
        <v>89</v>
      </c>
      <c r="D99" s="1" t="n">
        <v>204621</v>
      </c>
      <c r="E99" s="1" t="n">
        <v>201659</v>
      </c>
      <c r="F99" s="1" t="n">
        <v>205827</v>
      </c>
    </row>
    <row r="100" customFormat="false" ht="12.75" hidden="false" customHeight="false" outlineLevel="0" collapsed="false">
      <c r="A100" s="0" t="s">
        <v>27</v>
      </c>
      <c r="B100" s="0" t="n">
        <v>2</v>
      </c>
      <c r="C100" s="0" t="n">
        <v>90</v>
      </c>
      <c r="D100" s="1" t="n">
        <v>211177</v>
      </c>
      <c r="E100" s="1" t="n">
        <v>207483</v>
      </c>
      <c r="F100" s="1" t="n">
        <v>186444</v>
      </c>
    </row>
    <row r="101" customFormat="false" ht="12.75" hidden="false" customHeight="false" outlineLevel="0" collapsed="false">
      <c r="A101" s="0" t="s">
        <v>27</v>
      </c>
      <c r="B101" s="0" t="n">
        <v>2</v>
      </c>
      <c r="C101" s="0" t="n">
        <v>91</v>
      </c>
      <c r="D101" s="1" t="n">
        <v>214458</v>
      </c>
      <c r="E101" s="1" t="n">
        <v>214520</v>
      </c>
      <c r="F101" s="1" t="n">
        <v>226935</v>
      </c>
    </row>
    <row r="102" customFormat="false" ht="12.75" hidden="false" customHeight="false" outlineLevel="0" collapsed="false">
      <c r="A102" s="0" t="s">
        <v>27</v>
      </c>
      <c r="B102" s="0" t="n">
        <v>2</v>
      </c>
      <c r="C102" s="0" t="n">
        <v>92</v>
      </c>
      <c r="D102" s="1" t="n">
        <v>197098</v>
      </c>
      <c r="E102" s="1" t="n">
        <v>191402</v>
      </c>
      <c r="F102" s="1" t="n">
        <v>187122</v>
      </c>
    </row>
    <row r="103" customFormat="false" ht="12.75" hidden="false" customHeight="false" outlineLevel="0" collapsed="false">
      <c r="A103" s="0" t="s">
        <v>27</v>
      </c>
      <c r="B103" s="0" t="n">
        <v>2</v>
      </c>
      <c r="C103" s="0" t="n">
        <v>93</v>
      </c>
      <c r="D103" s="1" t="n">
        <v>197692</v>
      </c>
      <c r="E103" s="1" t="n">
        <v>187287</v>
      </c>
      <c r="F103" s="1" t="n">
        <v>197943</v>
      </c>
    </row>
    <row r="104" customFormat="false" ht="12.75" hidden="false" customHeight="false" outlineLevel="0" collapsed="false">
      <c r="A104" s="0" t="s">
        <v>27</v>
      </c>
      <c r="B104" s="0" t="n">
        <v>2</v>
      </c>
      <c r="C104" s="0" t="n">
        <v>94</v>
      </c>
      <c r="D104" s="1" t="n">
        <v>138062</v>
      </c>
      <c r="E104" s="1" t="n">
        <v>187265</v>
      </c>
      <c r="F104" s="1" t="n">
        <v>192483</v>
      </c>
    </row>
    <row r="105" customFormat="false" ht="12.75" hidden="false" customHeight="false" outlineLevel="0" collapsed="false">
      <c r="A105" s="0" t="s">
        <v>27</v>
      </c>
      <c r="B105" s="0" t="n">
        <v>2</v>
      </c>
      <c r="C105" s="0" t="n">
        <v>95</v>
      </c>
      <c r="D105" s="1" t="n">
        <v>156460</v>
      </c>
      <c r="E105" s="1" t="n">
        <v>191475</v>
      </c>
      <c r="F105" s="1" t="n">
        <v>206722</v>
      </c>
    </row>
    <row r="106" customFormat="false" ht="12.75" hidden="false" customHeight="false" outlineLevel="0" collapsed="false">
      <c r="A106" s="0" t="s">
        <v>27</v>
      </c>
      <c r="B106" s="0" t="n">
        <v>2</v>
      </c>
      <c r="C106" s="0" t="n">
        <v>96</v>
      </c>
      <c r="D106" s="1" t="n">
        <v>213559</v>
      </c>
      <c r="E106" s="1" t="n">
        <v>203115</v>
      </c>
      <c r="F106" s="1" t="n">
        <v>215595</v>
      </c>
    </row>
    <row r="107" customFormat="false" ht="12.75" hidden="false" customHeight="false" outlineLevel="0" collapsed="false">
      <c r="A107" s="0" t="s">
        <v>27</v>
      </c>
      <c r="B107" s="0" t="n">
        <v>2</v>
      </c>
      <c r="C107" s="0" t="n">
        <v>97</v>
      </c>
      <c r="D107" s="1" t="n">
        <v>225810</v>
      </c>
      <c r="E107" s="1" t="n">
        <v>223526</v>
      </c>
      <c r="F107" s="1" t="n">
        <v>226647</v>
      </c>
    </row>
    <row r="108" customFormat="false" ht="12.75" hidden="false" customHeight="false" outlineLevel="0" collapsed="false">
      <c r="A108" s="0" t="s">
        <v>27</v>
      </c>
      <c r="B108" s="0" t="n">
        <v>2</v>
      </c>
      <c r="C108" s="0" t="n">
        <v>98</v>
      </c>
      <c r="D108" s="1" t="n">
        <v>216551</v>
      </c>
      <c r="E108" s="1" t="n">
        <v>215956</v>
      </c>
      <c r="F108" s="1" t="n">
        <v>79886</v>
      </c>
    </row>
    <row r="109" customFormat="false" ht="12.75" hidden="false" customHeight="false" outlineLevel="0" collapsed="false">
      <c r="A109" s="0" t="s">
        <v>27</v>
      </c>
      <c r="B109" s="0" t="n">
        <v>2</v>
      </c>
      <c r="C109" s="0" t="n">
        <v>99</v>
      </c>
      <c r="D109" s="1" t="n">
        <v>206418</v>
      </c>
      <c r="E109" s="1" t="n">
        <v>211010</v>
      </c>
      <c r="F109" s="1" t="n">
        <v>212791</v>
      </c>
    </row>
    <row r="110" customFormat="false" ht="12.75" hidden="false" customHeight="false" outlineLevel="0" collapsed="false">
      <c r="A110" s="0" t="s">
        <v>27</v>
      </c>
      <c r="B110" s="0" t="n">
        <v>2</v>
      </c>
      <c r="C110" s="0" t="n">
        <v>100</v>
      </c>
      <c r="D110" s="1" t="n">
        <v>215057</v>
      </c>
      <c r="E110" s="1" t="n">
        <v>213862</v>
      </c>
      <c r="F110" s="1" t="n">
        <v>208713</v>
      </c>
    </row>
    <row r="111" customFormat="false" ht="12.75" hidden="false" customHeight="false" outlineLevel="0" collapsed="false">
      <c r="A111" s="0" t="s">
        <v>27</v>
      </c>
      <c r="B111" s="0" t="n">
        <v>2</v>
      </c>
      <c r="C111" s="0" t="n">
        <v>101</v>
      </c>
      <c r="D111" s="1" t="n">
        <v>207706</v>
      </c>
      <c r="E111" s="1" t="n">
        <v>202254</v>
      </c>
      <c r="F111" s="1" t="n">
        <v>216032</v>
      </c>
    </row>
    <row r="112" customFormat="false" ht="12.75" hidden="false" customHeight="false" outlineLevel="0" collapsed="false">
      <c r="A112" s="0" t="s">
        <v>27</v>
      </c>
      <c r="B112" s="0" t="n">
        <v>2</v>
      </c>
      <c r="C112" s="0" t="n">
        <v>102</v>
      </c>
      <c r="D112" s="1" t="n">
        <v>197886</v>
      </c>
      <c r="E112" s="1" t="n">
        <v>199003</v>
      </c>
      <c r="F112" s="1" t="n">
        <v>196124</v>
      </c>
    </row>
    <row r="113" customFormat="false" ht="12.75" hidden="false" customHeight="false" outlineLevel="0" collapsed="false">
      <c r="A113" s="0" t="s">
        <v>27</v>
      </c>
      <c r="B113" s="0" t="n">
        <v>2</v>
      </c>
      <c r="C113" s="0" t="n">
        <v>103</v>
      </c>
      <c r="D113" s="1" t="n">
        <v>162995</v>
      </c>
      <c r="E113" s="1" t="n">
        <v>192110</v>
      </c>
      <c r="F113" s="1" t="n">
        <v>216660</v>
      </c>
    </row>
    <row r="114" customFormat="false" ht="12.75" hidden="false" customHeight="false" outlineLevel="0" collapsed="false">
      <c r="A114" s="0" t="s">
        <v>27</v>
      </c>
      <c r="B114" s="0" t="n">
        <v>2</v>
      </c>
      <c r="C114" s="0" t="n">
        <v>104</v>
      </c>
      <c r="D114" s="1" t="n">
        <v>221219</v>
      </c>
      <c r="E114" s="1" t="n">
        <v>233117</v>
      </c>
      <c r="F114" s="1" t="n">
        <v>227418</v>
      </c>
    </row>
    <row r="115" customFormat="false" ht="12.75" hidden="false" customHeight="false" outlineLevel="0" collapsed="false">
      <c r="A115" s="0" t="s">
        <v>27</v>
      </c>
      <c r="B115" s="0" t="n">
        <v>2</v>
      </c>
      <c r="C115" s="0" t="n">
        <v>105</v>
      </c>
      <c r="D115" s="1" t="n">
        <v>214270</v>
      </c>
      <c r="E115" s="1" t="n">
        <v>210396</v>
      </c>
      <c r="F115" s="1" t="n">
        <v>211846</v>
      </c>
    </row>
    <row r="116" customFormat="false" ht="12.75" hidden="false" customHeight="false" outlineLevel="0" collapsed="false">
      <c r="A116" s="0" t="s">
        <v>27</v>
      </c>
      <c r="B116" s="0" t="n">
        <v>2</v>
      </c>
      <c r="C116" s="0" t="n">
        <v>106</v>
      </c>
      <c r="D116" s="1" t="n">
        <v>207138</v>
      </c>
      <c r="E116" s="1" t="n">
        <v>213004</v>
      </c>
      <c r="F116" s="1" t="n">
        <v>218992</v>
      </c>
    </row>
    <row r="117" customFormat="false" ht="12.75" hidden="false" customHeight="false" outlineLevel="0" collapsed="false">
      <c r="A117" s="0" t="s">
        <v>27</v>
      </c>
      <c r="B117" s="0" t="n">
        <v>2</v>
      </c>
      <c r="C117" s="0" t="n">
        <v>107</v>
      </c>
      <c r="D117" s="1" t="n">
        <v>210937</v>
      </c>
      <c r="E117" s="1" t="n">
        <v>198422</v>
      </c>
      <c r="F117" s="1" t="n">
        <v>209102</v>
      </c>
    </row>
    <row r="118" customFormat="false" ht="12.75" hidden="false" customHeight="false" outlineLevel="0" collapsed="false">
      <c r="A118" s="0" t="s">
        <v>12</v>
      </c>
      <c r="B118" s="0" t="n">
        <v>1</v>
      </c>
      <c r="C118" s="0" t="n">
        <v>108</v>
      </c>
      <c r="D118" s="1" t="n">
        <v>179967</v>
      </c>
      <c r="E118" s="1" t="n">
        <v>189782</v>
      </c>
      <c r="F118" s="1" t="n">
        <v>234270</v>
      </c>
    </row>
    <row r="119" customFormat="false" ht="12.75" hidden="false" customHeight="false" outlineLevel="0" collapsed="false">
      <c r="A119" s="0" t="s">
        <v>12</v>
      </c>
      <c r="B119" s="0" t="n">
        <v>1</v>
      </c>
      <c r="C119" s="0" t="n">
        <v>109</v>
      </c>
      <c r="D119" s="1" t="n">
        <v>215267</v>
      </c>
      <c r="E119" s="1" t="n">
        <v>174155</v>
      </c>
      <c r="F119" s="1" t="n">
        <v>170079</v>
      </c>
    </row>
    <row r="120" customFormat="false" ht="12.75" hidden="false" customHeight="false" outlineLevel="0" collapsed="false">
      <c r="A120" s="0" t="s">
        <v>12</v>
      </c>
      <c r="B120" s="0" t="n">
        <v>1</v>
      </c>
      <c r="C120" s="0" t="n">
        <v>110</v>
      </c>
      <c r="D120" s="1" t="n">
        <v>178575</v>
      </c>
      <c r="E120" s="1" t="n">
        <v>195652</v>
      </c>
      <c r="F120" s="1" t="n">
        <v>241811</v>
      </c>
    </row>
    <row r="121" customFormat="false" ht="12.75" hidden="false" customHeight="false" outlineLevel="0" collapsed="false">
      <c r="A121" s="0" t="s">
        <v>12</v>
      </c>
      <c r="B121" s="0" t="n">
        <v>1</v>
      </c>
      <c r="C121" s="0" t="n">
        <v>111</v>
      </c>
      <c r="D121" s="1" t="n">
        <v>200484</v>
      </c>
      <c r="E121" s="1" t="n">
        <v>202172</v>
      </c>
      <c r="F121" s="1" t="n">
        <v>226746</v>
      </c>
    </row>
    <row r="122" customFormat="false" ht="12.75" hidden="false" customHeight="false" outlineLevel="0" collapsed="false">
      <c r="A122" s="0" t="s">
        <v>12</v>
      </c>
      <c r="B122" s="0" t="n">
        <v>1</v>
      </c>
      <c r="C122" s="0" t="n">
        <v>112</v>
      </c>
      <c r="D122" s="1" t="n">
        <v>211015</v>
      </c>
      <c r="E122" s="1" t="n">
        <v>203406</v>
      </c>
      <c r="F122" s="1" t="n">
        <v>222782</v>
      </c>
    </row>
    <row r="123" customFormat="false" ht="12.75" hidden="false" customHeight="false" outlineLevel="0" collapsed="false">
      <c r="A123" s="0" t="s">
        <v>12</v>
      </c>
      <c r="B123" s="0" t="n">
        <v>1</v>
      </c>
      <c r="C123" s="0" t="n">
        <v>113</v>
      </c>
      <c r="D123" s="1" t="n">
        <v>155694</v>
      </c>
      <c r="E123" s="1" t="n">
        <v>190758</v>
      </c>
      <c r="F123" s="1" t="n">
        <v>150594</v>
      </c>
    </row>
    <row r="124" customFormat="false" ht="12.75" hidden="false" customHeight="false" outlineLevel="0" collapsed="false">
      <c r="A124" s="0" t="s">
        <v>12</v>
      </c>
      <c r="B124" s="0" t="n">
        <v>1</v>
      </c>
      <c r="C124" s="0" t="n">
        <v>114</v>
      </c>
      <c r="D124" s="1" t="n">
        <v>200433</v>
      </c>
      <c r="E124" s="1" t="n">
        <v>177869</v>
      </c>
      <c r="F124" s="1" t="n">
        <v>198844</v>
      </c>
    </row>
    <row r="125" customFormat="false" ht="12.75" hidden="false" customHeight="false" outlineLevel="0" collapsed="false">
      <c r="A125" s="0" t="s">
        <v>12</v>
      </c>
      <c r="B125" s="0" t="n">
        <v>1</v>
      </c>
      <c r="C125" s="0" t="n">
        <v>115</v>
      </c>
      <c r="D125" s="1" t="n">
        <v>204477</v>
      </c>
      <c r="E125" s="1" t="n">
        <v>189886</v>
      </c>
      <c r="F125" s="1" t="n">
        <v>174932</v>
      </c>
    </row>
    <row r="126" customFormat="false" ht="12.75" hidden="false" customHeight="false" outlineLevel="0" collapsed="false">
      <c r="A126" s="0" t="s">
        <v>12</v>
      </c>
      <c r="B126" s="0" t="n">
        <v>1</v>
      </c>
      <c r="C126" s="0" t="n">
        <v>116</v>
      </c>
      <c r="D126" s="1" t="n">
        <v>164927</v>
      </c>
      <c r="E126" s="1" t="n">
        <v>205659</v>
      </c>
      <c r="F126" s="1" t="n">
        <v>235587</v>
      </c>
    </row>
    <row r="127" customFormat="false" ht="12.75" hidden="false" customHeight="false" outlineLevel="0" collapsed="false">
      <c r="A127" s="0" t="s">
        <v>12</v>
      </c>
      <c r="B127" s="0" t="n">
        <v>1</v>
      </c>
      <c r="C127" s="0" t="n">
        <v>117</v>
      </c>
      <c r="D127" s="1" t="n">
        <v>145254</v>
      </c>
      <c r="E127" s="1" t="n">
        <v>179816</v>
      </c>
      <c r="F127" s="1" t="n">
        <v>123327</v>
      </c>
    </row>
    <row r="128" customFormat="false" ht="12.75" hidden="false" customHeight="false" outlineLevel="0" collapsed="false">
      <c r="A128" s="0" t="s">
        <v>12</v>
      </c>
      <c r="B128" s="0" t="n">
        <v>1</v>
      </c>
      <c r="C128" s="0" t="n">
        <v>118</v>
      </c>
      <c r="D128" s="1" t="n">
        <v>214132</v>
      </c>
      <c r="E128" s="1" t="n">
        <v>225938</v>
      </c>
      <c r="F128" s="1" t="n">
        <v>239570</v>
      </c>
    </row>
    <row r="129" customFormat="false" ht="12.75" hidden="false" customHeight="false" outlineLevel="0" collapsed="false">
      <c r="A129" s="0" t="s">
        <v>12</v>
      </c>
      <c r="B129" s="0" t="n">
        <v>1</v>
      </c>
      <c r="C129" s="0" t="n">
        <v>119</v>
      </c>
      <c r="D129" s="1" t="n">
        <v>152135</v>
      </c>
      <c r="E129" s="1" t="n">
        <v>200058</v>
      </c>
      <c r="F129" s="1" t="n">
        <v>208304</v>
      </c>
    </row>
    <row r="130" customFormat="false" ht="12.75" hidden="false" customHeight="false" outlineLevel="0" collapsed="false">
      <c r="A130" s="0" t="s">
        <v>12</v>
      </c>
      <c r="B130" s="0" t="n">
        <v>1</v>
      </c>
      <c r="C130" s="0" t="n">
        <v>120</v>
      </c>
      <c r="D130" s="1" t="n">
        <v>157977</v>
      </c>
      <c r="E130" s="1" t="n">
        <v>139278</v>
      </c>
      <c r="F130" s="1" t="n">
        <v>235324</v>
      </c>
    </row>
    <row r="131" customFormat="false" ht="12.75" hidden="false" customHeight="false" outlineLevel="0" collapsed="false">
      <c r="A131" s="0" t="s">
        <v>12</v>
      </c>
      <c r="B131" s="0" t="n">
        <v>1</v>
      </c>
      <c r="C131" s="0" t="n">
        <v>121</v>
      </c>
      <c r="D131" s="1" t="n">
        <v>29794</v>
      </c>
      <c r="E131" s="1" t="n">
        <v>46926</v>
      </c>
      <c r="F131" s="1" t="n">
        <v>227064</v>
      </c>
    </row>
    <row r="132" customFormat="false" ht="12.75" hidden="false" customHeight="false" outlineLevel="0" collapsed="false">
      <c r="A132" s="0" t="s">
        <v>12</v>
      </c>
      <c r="B132" s="0" t="n">
        <v>1</v>
      </c>
      <c r="C132" s="0" t="n">
        <v>122</v>
      </c>
      <c r="D132" s="1" t="n">
        <v>172435</v>
      </c>
      <c r="E132" s="1" t="n">
        <v>186757</v>
      </c>
      <c r="F132" s="1" t="n">
        <v>207451</v>
      </c>
    </row>
    <row r="133" customFormat="false" ht="12.75" hidden="false" customHeight="false" outlineLevel="0" collapsed="false">
      <c r="A133" s="0" t="s">
        <v>12</v>
      </c>
      <c r="B133" s="0" t="n">
        <v>1</v>
      </c>
      <c r="C133" s="0" t="n">
        <v>123</v>
      </c>
      <c r="D133" s="1" t="n">
        <v>100599</v>
      </c>
      <c r="E133" s="1" t="n">
        <v>120711</v>
      </c>
      <c r="F133" s="1" t="n">
        <v>219972</v>
      </c>
    </row>
    <row r="134" customFormat="false" ht="12.75" hidden="false" customHeight="false" outlineLevel="0" collapsed="false">
      <c r="A134" s="0" t="s">
        <v>12</v>
      </c>
      <c r="B134" s="0" t="n">
        <v>1</v>
      </c>
      <c r="C134" s="0" t="n">
        <v>124</v>
      </c>
      <c r="D134" s="1" t="n">
        <v>210780</v>
      </c>
      <c r="E134" s="1" t="n">
        <v>209475</v>
      </c>
      <c r="F134" s="1" t="n">
        <v>230046</v>
      </c>
    </row>
    <row r="135" customFormat="false" ht="12.75" hidden="false" customHeight="false" outlineLevel="0" collapsed="false">
      <c r="A135" s="0" t="s">
        <v>12</v>
      </c>
      <c r="B135" s="0" t="n">
        <v>1</v>
      </c>
      <c r="C135" s="0" t="n">
        <v>125</v>
      </c>
      <c r="D135" s="1" t="n">
        <v>128313</v>
      </c>
      <c r="E135" s="1" t="n">
        <v>209535</v>
      </c>
      <c r="F135" s="1" t="n">
        <v>214765</v>
      </c>
    </row>
    <row r="136" customFormat="false" ht="12.75" hidden="false" customHeight="false" outlineLevel="0" collapsed="false">
      <c r="A136" s="0" t="s">
        <v>12</v>
      </c>
      <c r="B136" s="0" t="n">
        <v>1</v>
      </c>
      <c r="C136" s="0" t="n">
        <v>126</v>
      </c>
      <c r="D136" s="1" t="n">
        <v>154908</v>
      </c>
      <c r="E136" s="1" t="n">
        <v>163767</v>
      </c>
      <c r="F136" s="1" t="n">
        <v>192071</v>
      </c>
    </row>
    <row r="137" customFormat="false" ht="12.75" hidden="false" customHeight="false" outlineLevel="0" collapsed="false">
      <c r="A137" s="0" t="s">
        <v>12</v>
      </c>
      <c r="B137" s="0" t="n">
        <v>1</v>
      </c>
      <c r="C137" s="0" t="n">
        <v>127</v>
      </c>
      <c r="D137" s="1" t="n">
        <v>207155</v>
      </c>
      <c r="E137" s="1" t="n">
        <v>172428</v>
      </c>
      <c r="F137" s="1" t="n">
        <v>209943</v>
      </c>
    </row>
    <row r="138" customFormat="false" ht="12.75" hidden="false" customHeight="false" outlineLevel="0" collapsed="false">
      <c r="A138" s="0" t="s">
        <v>12</v>
      </c>
      <c r="B138" s="0" t="n">
        <v>1</v>
      </c>
      <c r="C138" s="0" t="n">
        <v>128</v>
      </c>
      <c r="D138" s="1" t="n">
        <v>200875</v>
      </c>
      <c r="E138" s="1" t="n">
        <v>184320</v>
      </c>
      <c r="F138" s="1" t="n">
        <v>217442</v>
      </c>
    </row>
    <row r="139" customFormat="false" ht="12.75" hidden="false" customHeight="false" outlineLevel="0" collapsed="false">
      <c r="A139" s="0" t="s">
        <v>12</v>
      </c>
      <c r="B139" s="0" t="n">
        <v>1</v>
      </c>
      <c r="C139" s="0" t="n">
        <v>129</v>
      </c>
      <c r="D139" s="1" t="n">
        <v>130728</v>
      </c>
      <c r="E139" s="1" t="n">
        <v>217347</v>
      </c>
      <c r="F139" s="1" t="n">
        <v>236433</v>
      </c>
    </row>
    <row r="140" customFormat="false" ht="12.75" hidden="false" customHeight="false" outlineLevel="0" collapsed="false">
      <c r="A140" s="0" t="s">
        <v>12</v>
      </c>
      <c r="B140" s="0" t="n">
        <v>1</v>
      </c>
      <c r="C140" s="0" t="n">
        <v>130</v>
      </c>
      <c r="D140" s="1" t="n">
        <v>216448</v>
      </c>
      <c r="E140" s="1" t="n">
        <v>186689</v>
      </c>
      <c r="F140" s="1" t="n">
        <v>209729</v>
      </c>
    </row>
    <row r="141" customFormat="false" ht="12.75" hidden="false" customHeight="false" outlineLevel="0" collapsed="false">
      <c r="A141" s="0" t="s">
        <v>12</v>
      </c>
      <c r="B141" s="0" t="n">
        <v>1</v>
      </c>
      <c r="C141" s="0" t="n">
        <v>131</v>
      </c>
      <c r="D141" s="1" t="n">
        <v>116230</v>
      </c>
      <c r="E141" s="1" t="n">
        <v>218722</v>
      </c>
      <c r="F141" s="1" t="n">
        <v>225016</v>
      </c>
    </row>
    <row r="142" customFormat="false" ht="12.75" hidden="false" customHeight="false" outlineLevel="0" collapsed="false">
      <c r="A142" s="0" t="s">
        <v>12</v>
      </c>
      <c r="B142" s="0" t="n">
        <v>1</v>
      </c>
      <c r="C142" s="0" t="n">
        <v>132</v>
      </c>
      <c r="D142" s="1" t="n">
        <v>243246</v>
      </c>
      <c r="E142" s="1" t="n">
        <v>237373</v>
      </c>
      <c r="F142" s="1" t="n">
        <v>253981</v>
      </c>
    </row>
    <row r="143" customFormat="false" ht="12.75" hidden="false" customHeight="false" outlineLevel="0" collapsed="false">
      <c r="A143" s="0" t="s">
        <v>12</v>
      </c>
      <c r="B143" s="0" t="n">
        <v>1</v>
      </c>
      <c r="C143" s="0" t="n">
        <v>133</v>
      </c>
      <c r="D143" s="1" t="n">
        <v>162843</v>
      </c>
      <c r="E143" s="1" t="n">
        <v>150645</v>
      </c>
      <c r="F143" s="1" t="n">
        <v>231211</v>
      </c>
    </row>
    <row r="144" customFormat="false" ht="12.75" hidden="false" customHeight="false" outlineLevel="0" collapsed="false">
      <c r="A144" s="0" t="s">
        <v>12</v>
      </c>
      <c r="B144" s="0" t="n">
        <v>1</v>
      </c>
      <c r="C144" s="0" t="n">
        <v>134</v>
      </c>
      <c r="D144" s="1" t="n">
        <v>232992</v>
      </c>
      <c r="E144" s="1" t="n">
        <v>228117</v>
      </c>
      <c r="F144" s="1" t="n">
        <v>244842</v>
      </c>
    </row>
    <row r="145" customFormat="false" ht="12.75" hidden="false" customHeight="false" outlineLevel="0" collapsed="false">
      <c r="A145" s="0" t="s">
        <v>12</v>
      </c>
      <c r="B145" s="0" t="n">
        <v>1</v>
      </c>
      <c r="C145" s="0" t="n">
        <v>135</v>
      </c>
      <c r="D145" s="1" t="n">
        <v>122503</v>
      </c>
      <c r="E145" s="1" t="n">
        <v>184282</v>
      </c>
      <c r="F145" s="1" t="n">
        <v>196524</v>
      </c>
    </row>
    <row r="146" customFormat="false" ht="12.75" hidden="false" customHeight="false" outlineLevel="0" collapsed="false">
      <c r="A146" s="0" t="s">
        <v>12</v>
      </c>
      <c r="B146" s="0" t="n">
        <v>1</v>
      </c>
      <c r="C146" s="0" t="n">
        <v>136</v>
      </c>
      <c r="D146" s="1" t="n">
        <v>32798</v>
      </c>
      <c r="E146" s="1" t="n">
        <v>222400</v>
      </c>
      <c r="F146" s="1" t="n">
        <v>239160</v>
      </c>
    </row>
    <row r="147" customFormat="false" ht="12.75" hidden="false" customHeight="false" outlineLevel="0" collapsed="false">
      <c r="A147" s="0" t="s">
        <v>12</v>
      </c>
      <c r="B147" s="0" t="n">
        <v>1</v>
      </c>
      <c r="C147" s="0" t="n">
        <v>137</v>
      </c>
      <c r="D147" s="1" t="n">
        <v>191275</v>
      </c>
      <c r="E147" s="1" t="n">
        <v>188238</v>
      </c>
      <c r="F147" s="1" t="n">
        <v>241409</v>
      </c>
    </row>
    <row r="148" customFormat="false" ht="12.75" hidden="false" customHeight="false" outlineLevel="0" collapsed="false">
      <c r="A148" s="0" t="s">
        <v>12</v>
      </c>
      <c r="B148" s="0" t="n">
        <v>1</v>
      </c>
      <c r="C148" s="0" t="n">
        <v>138</v>
      </c>
      <c r="D148" s="1" t="n">
        <v>230902</v>
      </c>
      <c r="E148" s="1" t="n">
        <v>230696</v>
      </c>
      <c r="F148" s="1" t="n">
        <v>235331</v>
      </c>
    </row>
    <row r="149" customFormat="false" ht="12.75" hidden="false" customHeight="false" outlineLevel="0" collapsed="false">
      <c r="A149" s="0" t="s">
        <v>12</v>
      </c>
      <c r="B149" s="0" t="n">
        <v>1</v>
      </c>
      <c r="C149" s="0" t="n">
        <v>139</v>
      </c>
      <c r="D149" s="1" t="n">
        <v>207870</v>
      </c>
      <c r="E149" s="1" t="n">
        <v>185099</v>
      </c>
      <c r="F149" s="1" t="n">
        <v>146253</v>
      </c>
    </row>
    <row r="150" customFormat="false" ht="12.75" hidden="false" customHeight="false" outlineLevel="0" collapsed="false">
      <c r="A150" s="0" t="s">
        <v>12</v>
      </c>
      <c r="B150" s="0" t="n">
        <v>1</v>
      </c>
      <c r="C150" s="0" t="n">
        <v>140</v>
      </c>
      <c r="D150" s="1" t="n">
        <v>115524</v>
      </c>
      <c r="E150" s="1" t="n">
        <v>197405</v>
      </c>
      <c r="F150" s="1" t="n">
        <v>230889</v>
      </c>
    </row>
    <row r="151" customFormat="false" ht="12.75" hidden="false" customHeight="false" outlineLevel="0" collapsed="false">
      <c r="A151" s="0" t="s">
        <v>12</v>
      </c>
      <c r="B151" s="0" t="n">
        <v>1</v>
      </c>
      <c r="C151" s="0" t="n">
        <v>141</v>
      </c>
      <c r="D151" s="1" t="n">
        <v>228779</v>
      </c>
      <c r="E151" s="1" t="n">
        <v>219507</v>
      </c>
      <c r="F151" s="1" t="n">
        <v>234214</v>
      </c>
    </row>
    <row r="152" customFormat="false" ht="12.75" hidden="false" customHeight="false" outlineLevel="0" collapsed="false">
      <c r="A152" s="0" t="s">
        <v>12</v>
      </c>
      <c r="B152" s="0" t="n">
        <v>1</v>
      </c>
      <c r="C152" s="0" t="n">
        <v>142</v>
      </c>
      <c r="D152" s="1" t="n">
        <v>163609</v>
      </c>
      <c r="E152" s="1" t="n">
        <v>120006</v>
      </c>
      <c r="F152" s="1" t="n">
        <v>183724</v>
      </c>
    </row>
    <row r="153" customFormat="false" ht="12.75" hidden="false" customHeight="false" outlineLevel="0" collapsed="false">
      <c r="A153" s="0" t="s">
        <v>12</v>
      </c>
      <c r="B153" s="0" t="n">
        <v>1</v>
      </c>
      <c r="C153" s="0" t="n">
        <v>143</v>
      </c>
      <c r="D153" s="1" t="n">
        <v>219735</v>
      </c>
      <c r="E153" s="1" t="n">
        <v>177879</v>
      </c>
      <c r="F153" s="1" t="n">
        <v>160083</v>
      </c>
    </row>
    <row r="154" customFormat="false" ht="12.75" hidden="false" customHeight="false" outlineLevel="0" collapsed="false">
      <c r="A154" s="0" t="s">
        <v>12</v>
      </c>
      <c r="B154" s="0" t="n">
        <v>1</v>
      </c>
      <c r="C154" s="0" t="n">
        <v>144</v>
      </c>
      <c r="D154" s="1" t="n">
        <v>202078</v>
      </c>
      <c r="E154" s="1" t="n">
        <v>204025</v>
      </c>
      <c r="F154" s="1" t="n">
        <v>229047</v>
      </c>
    </row>
    <row r="155" customFormat="false" ht="12.75" hidden="false" customHeight="false" outlineLevel="0" collapsed="false">
      <c r="A155" s="0" t="s">
        <v>12</v>
      </c>
      <c r="B155" s="0" t="n">
        <v>1</v>
      </c>
      <c r="C155" s="0" t="n">
        <v>145</v>
      </c>
      <c r="D155" s="1" t="n">
        <v>159030</v>
      </c>
      <c r="E155" s="1" t="n">
        <v>157509</v>
      </c>
      <c r="F155" s="1" t="n">
        <v>199652</v>
      </c>
    </row>
    <row r="156" customFormat="false" ht="12.75" hidden="false" customHeight="false" outlineLevel="0" collapsed="false">
      <c r="A156" s="0" t="s">
        <v>12</v>
      </c>
      <c r="B156" s="0" t="n">
        <v>1</v>
      </c>
      <c r="C156" s="0" t="n">
        <v>146</v>
      </c>
      <c r="D156" s="1" t="n">
        <v>179559</v>
      </c>
      <c r="E156" s="1" t="n">
        <v>194667</v>
      </c>
      <c r="F156" s="1" t="n">
        <v>222784</v>
      </c>
    </row>
    <row r="157" customFormat="false" ht="12.75" hidden="false" customHeight="false" outlineLevel="0" collapsed="false">
      <c r="A157" s="0" t="s">
        <v>12</v>
      </c>
      <c r="B157" s="0" t="n">
        <v>1</v>
      </c>
      <c r="C157" s="0" t="n">
        <v>147</v>
      </c>
      <c r="D157" s="1" t="n">
        <v>113169</v>
      </c>
      <c r="E157" s="1" t="n">
        <v>215196</v>
      </c>
      <c r="F157" s="1" t="n">
        <v>233709</v>
      </c>
    </row>
    <row r="158" customFormat="false" ht="12.75" hidden="false" customHeight="false" outlineLevel="0" collapsed="false">
      <c r="A158" s="0" t="s">
        <v>12</v>
      </c>
      <c r="B158" s="0" t="n">
        <v>1</v>
      </c>
      <c r="C158" s="0" t="n">
        <v>148</v>
      </c>
      <c r="D158" s="1" t="n">
        <v>55542</v>
      </c>
      <c r="E158" s="1" t="n">
        <v>112429</v>
      </c>
      <c r="F158" s="1" t="n">
        <v>144858</v>
      </c>
    </row>
    <row r="159" customFormat="false" ht="12.75" hidden="false" customHeight="false" outlineLevel="0" collapsed="false">
      <c r="A159" s="0" t="s">
        <v>12</v>
      </c>
      <c r="B159" s="0" t="n">
        <v>1</v>
      </c>
      <c r="C159" s="0" t="n">
        <v>149</v>
      </c>
      <c r="D159" s="1" t="n">
        <v>208593</v>
      </c>
      <c r="E159" s="1" t="n">
        <v>199778</v>
      </c>
      <c r="F159" s="1" t="n">
        <v>212984</v>
      </c>
    </row>
    <row r="160" customFormat="false" ht="12.75" hidden="false" customHeight="false" outlineLevel="0" collapsed="false">
      <c r="A160" s="0" t="s">
        <v>12</v>
      </c>
      <c r="B160" s="0" t="n">
        <v>1</v>
      </c>
      <c r="C160" s="0" t="n">
        <v>150</v>
      </c>
      <c r="D160" s="1" t="n">
        <v>122276</v>
      </c>
      <c r="E160" s="1" t="n">
        <v>198680</v>
      </c>
      <c r="F160" s="1" t="n">
        <v>216485</v>
      </c>
    </row>
    <row r="161" customFormat="false" ht="12.75" hidden="false" customHeight="false" outlineLevel="0" collapsed="false">
      <c r="A161" s="0" t="s">
        <v>12</v>
      </c>
      <c r="B161" s="0" t="n">
        <v>1</v>
      </c>
      <c r="C161" s="0" t="n">
        <v>151</v>
      </c>
      <c r="D161" s="1" t="n">
        <v>208535</v>
      </c>
      <c r="E161" s="1" t="n">
        <v>189469</v>
      </c>
      <c r="F161" s="1" t="n">
        <v>213938</v>
      </c>
    </row>
    <row r="162" customFormat="false" ht="12.75" hidden="false" customHeight="false" outlineLevel="0" collapsed="false">
      <c r="A162" s="0" t="s">
        <v>12</v>
      </c>
      <c r="B162" s="0" t="n">
        <v>1</v>
      </c>
      <c r="C162" s="0" t="n">
        <v>152</v>
      </c>
      <c r="D162" s="1" t="n">
        <v>209653</v>
      </c>
      <c r="E162" s="1" t="n">
        <v>185477</v>
      </c>
      <c r="F162" s="1" t="n">
        <v>220235</v>
      </c>
    </row>
    <row r="163" customFormat="false" ht="12.75" hidden="false" customHeight="false" outlineLevel="0" collapsed="false">
      <c r="A163" s="0" t="s">
        <v>12</v>
      </c>
      <c r="B163" s="0" t="n">
        <v>1</v>
      </c>
      <c r="C163" s="0" t="n">
        <v>153</v>
      </c>
      <c r="D163" s="1" t="n">
        <v>118809</v>
      </c>
      <c r="E163" s="1" t="n">
        <v>194311</v>
      </c>
      <c r="F163" s="1" t="n">
        <v>239676</v>
      </c>
    </row>
    <row r="164" customFormat="false" ht="12.75" hidden="false" customHeight="false" outlineLevel="0" collapsed="false">
      <c r="A164" s="0" t="s">
        <v>12</v>
      </c>
      <c r="B164" s="0" t="n">
        <v>1</v>
      </c>
      <c r="C164" s="0" t="n">
        <v>154</v>
      </c>
      <c r="D164" s="1" t="n">
        <v>102488</v>
      </c>
      <c r="E164" s="1" t="n">
        <v>203082</v>
      </c>
      <c r="F164" s="1" t="n">
        <v>195793</v>
      </c>
    </row>
    <row r="165" customFormat="false" ht="12.75" hidden="false" customHeight="false" outlineLevel="0" collapsed="false">
      <c r="A165" s="0" t="s">
        <v>12</v>
      </c>
      <c r="B165" s="0" t="n">
        <v>1</v>
      </c>
      <c r="C165" s="0" t="n">
        <v>155</v>
      </c>
      <c r="D165" s="1" t="n">
        <v>180966</v>
      </c>
      <c r="E165" s="1" t="n">
        <v>181230</v>
      </c>
      <c r="F165" s="1" t="n">
        <v>213839</v>
      </c>
    </row>
    <row r="166" customFormat="false" ht="12.75" hidden="false" customHeight="false" outlineLevel="0" collapsed="false">
      <c r="A166" s="0" t="s">
        <v>12</v>
      </c>
      <c r="B166" s="0" t="n">
        <v>1</v>
      </c>
      <c r="C166" s="0" t="n">
        <v>156</v>
      </c>
      <c r="D166" s="1" t="n">
        <v>215788</v>
      </c>
      <c r="E166" s="1" t="n">
        <v>213307</v>
      </c>
      <c r="F166" s="1" t="n">
        <v>227471</v>
      </c>
    </row>
    <row r="167" customFormat="false" ht="12.75" hidden="false" customHeight="false" outlineLevel="0" collapsed="false">
      <c r="A167" s="0" t="s">
        <v>12</v>
      </c>
      <c r="B167" s="0" t="n">
        <v>1</v>
      </c>
      <c r="C167" s="0" t="n">
        <v>157</v>
      </c>
      <c r="D167" s="1" t="n">
        <v>204288</v>
      </c>
      <c r="E167" s="1" t="n">
        <v>198518</v>
      </c>
      <c r="F167" s="1" t="n">
        <v>210834</v>
      </c>
    </row>
    <row r="168" customFormat="false" ht="12.75" hidden="false" customHeight="false" outlineLevel="0" collapsed="false">
      <c r="A168" s="0" t="s">
        <v>12</v>
      </c>
      <c r="B168" s="0" t="n">
        <v>1</v>
      </c>
      <c r="C168" s="0" t="n">
        <v>158</v>
      </c>
      <c r="D168" s="1" t="n">
        <v>204104</v>
      </c>
      <c r="E168" s="1" t="n">
        <v>192990</v>
      </c>
      <c r="F168" s="1" t="n">
        <v>217130</v>
      </c>
    </row>
    <row r="169" customFormat="false" ht="12.75" hidden="false" customHeight="false" outlineLevel="0" collapsed="false">
      <c r="A169" s="0" t="s">
        <v>12</v>
      </c>
      <c r="B169" s="0" t="n">
        <v>1</v>
      </c>
      <c r="C169" s="0" t="n">
        <v>159</v>
      </c>
      <c r="D169" s="1" t="n">
        <v>155897</v>
      </c>
      <c r="E169" s="1" t="n">
        <v>197764</v>
      </c>
      <c r="F169" s="1" t="n">
        <v>215853</v>
      </c>
    </row>
    <row r="170" customFormat="false" ht="12.75" hidden="false" customHeight="false" outlineLevel="0" collapsed="false">
      <c r="A170" s="0" t="s">
        <v>12</v>
      </c>
      <c r="B170" s="0" t="n">
        <v>1</v>
      </c>
      <c r="C170" s="0" t="n">
        <v>160</v>
      </c>
      <c r="D170" s="1" t="n">
        <v>219564</v>
      </c>
      <c r="E170" s="1" t="n">
        <v>202416</v>
      </c>
      <c r="F170" s="1" t="n">
        <v>224157</v>
      </c>
    </row>
    <row r="171" customFormat="false" ht="12.75" hidden="false" customHeight="false" outlineLevel="0" collapsed="false">
      <c r="A171" s="0" t="s">
        <v>12</v>
      </c>
      <c r="B171" s="0" t="n">
        <v>1</v>
      </c>
      <c r="C171" s="0" t="n">
        <v>161</v>
      </c>
      <c r="D171" s="1" t="n">
        <v>202701</v>
      </c>
      <c r="E171" s="1" t="n">
        <v>191348</v>
      </c>
      <c r="F171" s="1" t="n">
        <v>218206</v>
      </c>
    </row>
    <row r="172" customFormat="false" ht="12.75" hidden="false" customHeight="false" outlineLevel="0" collapsed="false">
      <c r="A172" s="0" t="s">
        <v>12</v>
      </c>
      <c r="B172" s="0" t="n">
        <v>1</v>
      </c>
      <c r="C172" s="0" t="n">
        <v>162</v>
      </c>
      <c r="D172" s="1" t="n">
        <v>100418</v>
      </c>
      <c r="E172" s="1" t="n">
        <v>210084</v>
      </c>
      <c r="F172" s="1" t="n">
        <v>230247</v>
      </c>
    </row>
    <row r="173" customFormat="false" ht="12.75" hidden="false" customHeight="false" outlineLevel="0" collapsed="false">
      <c r="A173" s="0" t="s">
        <v>12</v>
      </c>
      <c r="B173" s="0" t="n">
        <v>1</v>
      </c>
      <c r="C173" s="0" t="n">
        <v>163</v>
      </c>
      <c r="D173" s="1" t="n">
        <v>0</v>
      </c>
      <c r="E173" s="1" t="n">
        <v>0</v>
      </c>
      <c r="F173" s="1" t="n">
        <v>207169</v>
      </c>
    </row>
    <row r="174" customFormat="false" ht="12.75" hidden="false" customHeight="false" outlineLevel="0" collapsed="false">
      <c r="A174" s="0" t="s">
        <v>12</v>
      </c>
      <c r="B174" s="0" t="n">
        <v>1</v>
      </c>
      <c r="C174" s="0" t="n">
        <v>164</v>
      </c>
      <c r="D174" s="1" t="n">
        <v>203318</v>
      </c>
      <c r="E174" s="1" t="n">
        <v>205618</v>
      </c>
      <c r="F174" s="1" t="n">
        <v>210737</v>
      </c>
    </row>
    <row r="175" customFormat="false" ht="12.75" hidden="false" customHeight="false" outlineLevel="0" collapsed="false">
      <c r="A175" s="0" t="s">
        <v>12</v>
      </c>
      <c r="B175" s="0" t="n">
        <v>1</v>
      </c>
      <c r="C175" s="0" t="n">
        <v>165</v>
      </c>
      <c r="D175" s="1" t="n">
        <v>116973</v>
      </c>
      <c r="E175" s="1" t="n">
        <v>2102802</v>
      </c>
      <c r="F175" s="1" t="n">
        <v>221084</v>
      </c>
    </row>
    <row r="176" customFormat="false" ht="12.75" hidden="false" customHeight="false" outlineLevel="0" collapsed="false">
      <c r="A176" s="0" t="s">
        <v>12</v>
      </c>
      <c r="B176" s="0" t="n">
        <v>1</v>
      </c>
      <c r="C176" s="0" t="n">
        <v>166</v>
      </c>
      <c r="D176" s="1" t="n">
        <v>209800</v>
      </c>
      <c r="E176" s="1" t="n">
        <v>204765</v>
      </c>
      <c r="F176" s="1" t="n">
        <v>223977</v>
      </c>
    </row>
    <row r="177" customFormat="false" ht="12.75" hidden="false" customHeight="false" outlineLevel="0" collapsed="false">
      <c r="A177" s="0" t="s">
        <v>12</v>
      </c>
      <c r="B177" s="0" t="n">
        <v>1</v>
      </c>
      <c r="C177" s="0" t="n">
        <v>167</v>
      </c>
      <c r="D177" s="1" t="n">
        <v>167963</v>
      </c>
      <c r="E177" s="1" t="n">
        <v>151940</v>
      </c>
      <c r="F177" s="1" t="n">
        <v>182969</v>
      </c>
    </row>
    <row r="178" customFormat="false" ht="12.75" hidden="false" customHeight="false" outlineLevel="0" collapsed="false">
      <c r="A178" s="0" t="s">
        <v>12</v>
      </c>
      <c r="B178" s="0" t="n">
        <v>1</v>
      </c>
      <c r="C178" s="0" t="n">
        <v>168</v>
      </c>
      <c r="D178" s="1" t="n">
        <v>152723</v>
      </c>
      <c r="E178" s="1" t="n">
        <v>213855</v>
      </c>
      <c r="F178" s="1" t="n">
        <v>213718</v>
      </c>
    </row>
    <row r="179" customFormat="false" ht="12.75" hidden="false" customHeight="false" outlineLevel="0" collapsed="false">
      <c r="A179" s="0" t="s">
        <v>12</v>
      </c>
      <c r="B179" s="0" t="n">
        <v>1</v>
      </c>
      <c r="C179" s="0" t="n">
        <v>169</v>
      </c>
      <c r="D179" s="1" t="n">
        <v>203991</v>
      </c>
      <c r="E179" s="1" t="n">
        <v>203975</v>
      </c>
      <c r="F179" s="1" t="n">
        <v>216179</v>
      </c>
    </row>
    <row r="180" customFormat="false" ht="12.75" hidden="false" customHeight="false" outlineLevel="0" collapsed="false">
      <c r="A180" s="0" t="s">
        <v>12</v>
      </c>
      <c r="B180" s="0" t="n">
        <v>1</v>
      </c>
      <c r="C180" s="0" t="n">
        <v>170</v>
      </c>
      <c r="D180" s="1" t="n">
        <v>188861</v>
      </c>
      <c r="E180" s="1" t="n">
        <v>172299</v>
      </c>
      <c r="F180" s="1" t="n">
        <v>215061</v>
      </c>
    </row>
    <row r="181" customFormat="false" ht="12.75" hidden="false" customHeight="false" outlineLevel="0" collapsed="false">
      <c r="A181" s="0" t="s">
        <v>12</v>
      </c>
      <c r="B181" s="0" t="n">
        <v>1</v>
      </c>
      <c r="C181" s="0" t="n">
        <v>171</v>
      </c>
      <c r="D181" s="1" t="n">
        <v>214281</v>
      </c>
      <c r="E181" s="1" t="n">
        <v>223358</v>
      </c>
      <c r="F181" s="1" t="n">
        <v>226917</v>
      </c>
    </row>
    <row r="182" customFormat="false" ht="12.75" hidden="false" customHeight="false" outlineLevel="0" collapsed="false">
      <c r="A182" s="0" t="s">
        <v>12</v>
      </c>
      <c r="B182" s="0" t="n">
        <v>1</v>
      </c>
      <c r="C182" s="0" t="n">
        <v>172</v>
      </c>
      <c r="D182" s="1" t="n">
        <v>72551</v>
      </c>
      <c r="E182" s="1" t="n">
        <v>144895</v>
      </c>
      <c r="F182" s="1" t="n">
        <v>220176</v>
      </c>
    </row>
    <row r="183" customFormat="false" ht="12.75" hidden="false" customHeight="false" outlineLevel="0" collapsed="false">
      <c r="A183" s="0" t="s">
        <v>12</v>
      </c>
      <c r="B183" s="0" t="n">
        <v>1</v>
      </c>
      <c r="C183" s="0" t="n">
        <v>173</v>
      </c>
      <c r="D183" s="1" t="n">
        <v>112353</v>
      </c>
      <c r="E183" s="1" t="n">
        <v>110595</v>
      </c>
      <c r="F183" s="1" t="n">
        <v>202271</v>
      </c>
    </row>
    <row r="184" customFormat="false" ht="12.75" hidden="false" customHeight="false" outlineLevel="0" collapsed="false">
      <c r="A184" s="0" t="s">
        <v>12</v>
      </c>
      <c r="B184" s="0" t="n">
        <v>1</v>
      </c>
      <c r="C184" s="0" t="n">
        <v>174</v>
      </c>
      <c r="D184" s="1" t="n">
        <v>150552</v>
      </c>
      <c r="E184" s="1" t="n">
        <v>181482</v>
      </c>
      <c r="F184" s="1" t="n">
        <v>175798</v>
      </c>
    </row>
    <row r="185" customFormat="false" ht="12.75" hidden="false" customHeight="false" outlineLevel="0" collapsed="false">
      <c r="A185" s="0" t="s">
        <v>12</v>
      </c>
      <c r="B185" s="0" t="n">
        <v>1</v>
      </c>
      <c r="C185" s="0" t="n">
        <v>175</v>
      </c>
      <c r="D185" s="1" t="n">
        <v>201177</v>
      </c>
      <c r="E185" s="1" t="n">
        <v>192071</v>
      </c>
      <c r="F185" s="1" t="n">
        <v>219898</v>
      </c>
    </row>
    <row r="186" customFormat="false" ht="12.75" hidden="false" customHeight="false" outlineLevel="0" collapsed="false">
      <c r="A186" s="0" t="s">
        <v>12</v>
      </c>
      <c r="B186" s="0" t="n">
        <v>1</v>
      </c>
      <c r="C186" s="0" t="n">
        <v>176</v>
      </c>
      <c r="D186" s="1" t="n">
        <v>183312</v>
      </c>
      <c r="E186" s="1" t="n">
        <v>200563</v>
      </c>
      <c r="F186" s="1" t="n">
        <v>207448</v>
      </c>
    </row>
    <row r="187" customFormat="false" ht="12.75" hidden="false" customHeight="false" outlineLevel="0" collapsed="false">
      <c r="A187" s="0" t="s">
        <v>12</v>
      </c>
      <c r="B187" s="0" t="n">
        <v>1</v>
      </c>
      <c r="C187" s="0" t="n">
        <v>177</v>
      </c>
      <c r="D187" s="1" t="n">
        <v>11707</v>
      </c>
      <c r="E187" s="1" t="n">
        <v>203347</v>
      </c>
      <c r="F187" s="1" t="n">
        <v>225389</v>
      </c>
    </row>
    <row r="188" customFormat="false" ht="12.75" hidden="false" customHeight="false" outlineLevel="0" collapsed="false">
      <c r="A188" s="0" t="s">
        <v>12</v>
      </c>
      <c r="B188" s="0" t="n">
        <v>1</v>
      </c>
      <c r="C188" s="0" t="n">
        <v>178</v>
      </c>
      <c r="D188" s="1" t="n">
        <v>199400</v>
      </c>
      <c r="E188" s="1" t="n">
        <v>206757</v>
      </c>
      <c r="F188" s="1" t="n">
        <v>215805</v>
      </c>
    </row>
    <row r="189" customFormat="false" ht="12.75" hidden="false" customHeight="false" outlineLevel="0" collapsed="false">
      <c r="A189" s="0" t="s">
        <v>12</v>
      </c>
      <c r="B189" s="0" t="n">
        <v>1</v>
      </c>
      <c r="C189" s="0" t="n">
        <v>179</v>
      </c>
      <c r="D189" s="1" t="n">
        <v>197117</v>
      </c>
      <c r="E189" s="1" t="n">
        <v>205549</v>
      </c>
      <c r="F189" s="1" t="n">
        <v>219732</v>
      </c>
    </row>
    <row r="190" customFormat="false" ht="12.75" hidden="false" customHeight="false" outlineLevel="0" collapsed="false">
      <c r="A190" s="0" t="s">
        <v>12</v>
      </c>
      <c r="B190" s="0" t="n">
        <v>1</v>
      </c>
      <c r="C190" s="0" t="n">
        <v>180</v>
      </c>
      <c r="D190" s="1" t="n">
        <v>145253</v>
      </c>
      <c r="E190" s="1" t="n">
        <v>182676</v>
      </c>
      <c r="F190" s="1" t="n">
        <v>212767</v>
      </c>
    </row>
    <row r="191" customFormat="false" ht="12.75" hidden="false" customHeight="false" outlineLevel="0" collapsed="false">
      <c r="A191" s="0" t="s">
        <v>12</v>
      </c>
      <c r="B191" s="0" t="n">
        <v>1</v>
      </c>
      <c r="C191" s="0" t="n">
        <v>181</v>
      </c>
      <c r="D191" s="1" t="n">
        <v>179163</v>
      </c>
      <c r="E191" s="1" t="n">
        <v>208512</v>
      </c>
      <c r="F191" s="1" t="n">
        <v>98031</v>
      </c>
    </row>
    <row r="192" customFormat="false" ht="12.75" hidden="false" customHeight="false" outlineLevel="0" collapsed="false">
      <c r="A192" s="0" t="s">
        <v>12</v>
      </c>
      <c r="B192" s="0" t="n">
        <v>1</v>
      </c>
      <c r="C192" s="0" t="n">
        <v>182</v>
      </c>
      <c r="D192" s="1" t="n">
        <v>179240</v>
      </c>
      <c r="E192" s="1" t="n">
        <v>221589</v>
      </c>
      <c r="F192" s="1" t="n">
        <v>230727</v>
      </c>
    </row>
    <row r="193" customFormat="false" ht="12.75" hidden="false" customHeight="false" outlineLevel="0" collapsed="false">
      <c r="A193" s="0" t="s">
        <v>12</v>
      </c>
      <c r="B193" s="0" t="n">
        <v>1</v>
      </c>
      <c r="C193" s="0" t="n">
        <v>183</v>
      </c>
      <c r="D193" s="1" t="n">
        <v>168910</v>
      </c>
      <c r="E193" s="1" t="n">
        <v>227365</v>
      </c>
      <c r="F193" s="1" t="n">
        <v>227779</v>
      </c>
    </row>
    <row r="194" customFormat="false" ht="12.75" hidden="false" customHeight="false" outlineLevel="0" collapsed="false">
      <c r="A194" s="0" t="s">
        <v>12</v>
      </c>
      <c r="B194" s="0" t="n">
        <v>1</v>
      </c>
      <c r="C194" s="0" t="n">
        <v>184</v>
      </c>
      <c r="D194" s="1" t="n">
        <v>227442</v>
      </c>
      <c r="E194" s="1" t="n">
        <v>231386</v>
      </c>
      <c r="F194" s="1" t="n">
        <v>223250</v>
      </c>
    </row>
    <row r="195" customFormat="false" ht="12.75" hidden="false" customHeight="false" outlineLevel="0" collapsed="false">
      <c r="A195" s="0" t="s">
        <v>12</v>
      </c>
      <c r="B195" s="0" t="n">
        <v>1</v>
      </c>
      <c r="C195" s="0" t="n">
        <v>185</v>
      </c>
      <c r="D195" s="1" t="n">
        <v>125508</v>
      </c>
      <c r="E195" s="1" t="n">
        <v>194929</v>
      </c>
      <c r="F195" s="1" t="n">
        <v>215355</v>
      </c>
    </row>
    <row r="196" customFormat="false" ht="12.75" hidden="false" customHeight="false" outlineLevel="0" collapsed="false">
      <c r="A196" s="0" t="s">
        <v>12</v>
      </c>
      <c r="B196" s="0" t="n">
        <v>1</v>
      </c>
      <c r="C196" s="0" t="n">
        <v>186</v>
      </c>
      <c r="D196" s="1" t="n">
        <v>223270</v>
      </c>
      <c r="E196" s="1" t="n">
        <v>206037</v>
      </c>
      <c r="F196" s="1" t="n">
        <v>220115</v>
      </c>
    </row>
    <row r="197" customFormat="false" ht="12.75" hidden="false" customHeight="false" outlineLevel="0" collapsed="false">
      <c r="A197" s="0" t="s">
        <v>12</v>
      </c>
      <c r="B197" s="0" t="n">
        <v>1</v>
      </c>
      <c r="C197" s="0" t="n">
        <v>187</v>
      </c>
      <c r="D197" s="1" t="n">
        <v>216519</v>
      </c>
      <c r="E197" s="1" t="n">
        <v>216586</v>
      </c>
      <c r="F197" s="1" t="n">
        <v>229450</v>
      </c>
    </row>
    <row r="198" customFormat="false" ht="12.75" hidden="false" customHeight="false" outlineLevel="0" collapsed="false">
      <c r="A198" s="0" t="s">
        <v>12</v>
      </c>
      <c r="B198" s="0" t="n">
        <v>1</v>
      </c>
      <c r="C198" s="0" t="n">
        <v>188</v>
      </c>
      <c r="D198" s="1" t="n">
        <v>176007</v>
      </c>
      <c r="E198" s="1" t="n">
        <v>170510</v>
      </c>
      <c r="F198" s="1" t="n">
        <v>227213</v>
      </c>
    </row>
    <row r="199" customFormat="false" ht="12.75" hidden="false" customHeight="false" outlineLevel="0" collapsed="false">
      <c r="A199" s="0" t="s">
        <v>12</v>
      </c>
      <c r="B199" s="0" t="n">
        <v>1</v>
      </c>
      <c r="C199" s="0" t="n">
        <v>189</v>
      </c>
      <c r="D199" s="1" t="n">
        <v>206054</v>
      </c>
      <c r="E199" s="1" t="n">
        <v>203518</v>
      </c>
      <c r="F199" s="1" t="n">
        <v>224249</v>
      </c>
    </row>
    <row r="200" customFormat="false" ht="12.75" hidden="false" customHeight="false" outlineLevel="0" collapsed="false">
      <c r="A200" s="0" t="s">
        <v>12</v>
      </c>
      <c r="B200" s="0" t="n">
        <v>1</v>
      </c>
      <c r="C200" s="0" t="n">
        <v>190</v>
      </c>
      <c r="D200" s="1" t="n">
        <v>210772</v>
      </c>
      <c r="E200" s="1" t="n">
        <v>209742</v>
      </c>
      <c r="F200" s="1" t="n">
        <v>218602</v>
      </c>
    </row>
    <row r="201" customFormat="false" ht="12.75" hidden="false" customHeight="false" outlineLevel="0" collapsed="false">
      <c r="A201" s="0" t="s">
        <v>12</v>
      </c>
      <c r="B201" s="0" t="n">
        <v>1</v>
      </c>
      <c r="C201" s="0" t="n">
        <v>191</v>
      </c>
      <c r="D201" s="1" t="n">
        <v>191674</v>
      </c>
      <c r="E201" s="1" t="n">
        <v>204693</v>
      </c>
      <c r="F201" s="1" t="n">
        <v>213255</v>
      </c>
    </row>
    <row r="202" customFormat="false" ht="12.75" hidden="false" customHeight="false" outlineLevel="0" collapsed="false">
      <c r="A202" s="0" t="s">
        <v>12</v>
      </c>
      <c r="B202" s="0" t="n">
        <v>1</v>
      </c>
      <c r="C202" s="0" t="n">
        <v>192</v>
      </c>
      <c r="D202" s="1" t="n">
        <v>204536</v>
      </c>
      <c r="E202" s="1" t="n">
        <v>180673</v>
      </c>
      <c r="F202" s="1" t="n">
        <v>212016</v>
      </c>
    </row>
    <row r="203" customFormat="false" ht="12.75" hidden="false" customHeight="false" outlineLevel="0" collapsed="false">
      <c r="A203" s="0" t="s">
        <v>12</v>
      </c>
      <c r="B203" s="0" t="n">
        <v>1</v>
      </c>
      <c r="C203" s="0" t="n">
        <v>193</v>
      </c>
      <c r="D203" s="1" t="n">
        <v>183753</v>
      </c>
      <c r="E203" s="1" t="n">
        <v>203488</v>
      </c>
      <c r="F203" s="1" t="n">
        <v>220774</v>
      </c>
    </row>
    <row r="204" customFormat="false" ht="12.75" hidden="false" customHeight="false" outlineLevel="0" collapsed="false">
      <c r="A204" s="0" t="s">
        <v>12</v>
      </c>
      <c r="B204" s="0" t="n">
        <v>1</v>
      </c>
      <c r="C204" s="0" t="n">
        <v>194</v>
      </c>
      <c r="D204" s="1" t="n">
        <v>155721</v>
      </c>
      <c r="E204" s="1" t="n">
        <v>91925</v>
      </c>
      <c r="F204" s="1" t="n">
        <v>150326</v>
      </c>
    </row>
    <row r="205" customFormat="false" ht="12.75" hidden="false" customHeight="false" outlineLevel="0" collapsed="false">
      <c r="A205" s="0" t="s">
        <v>12</v>
      </c>
      <c r="B205" s="0" t="n">
        <v>1</v>
      </c>
      <c r="C205" s="0" t="n">
        <v>195</v>
      </c>
      <c r="D205" s="1" t="n">
        <v>107128</v>
      </c>
      <c r="E205" s="1" t="n">
        <v>183616</v>
      </c>
      <c r="F205" s="1" t="n">
        <v>173379</v>
      </c>
    </row>
    <row r="206" customFormat="false" ht="12.75" hidden="false" customHeight="false" outlineLevel="0" collapsed="false">
      <c r="A206" s="0" t="s">
        <v>12</v>
      </c>
      <c r="B206" s="0" t="n">
        <v>1</v>
      </c>
      <c r="C206" s="0" t="n">
        <v>196</v>
      </c>
      <c r="D206" s="1" t="n">
        <v>192117</v>
      </c>
      <c r="E206" s="1" t="n">
        <v>180666</v>
      </c>
      <c r="F206" s="1" t="n">
        <v>157520</v>
      </c>
    </row>
    <row r="207" customFormat="false" ht="12.75" hidden="false" customHeight="false" outlineLevel="0" collapsed="false">
      <c r="A207" s="0" t="s">
        <v>12</v>
      </c>
      <c r="B207" s="0" t="n">
        <v>1</v>
      </c>
      <c r="C207" s="0" t="n">
        <v>197</v>
      </c>
      <c r="D207" s="1" t="n">
        <v>233166</v>
      </c>
      <c r="E207" s="1" t="n">
        <v>216093</v>
      </c>
      <c r="F207" s="1" t="n">
        <v>205366</v>
      </c>
    </row>
    <row r="208" customFormat="false" ht="12.75" hidden="false" customHeight="false" outlineLevel="0" collapsed="false">
      <c r="A208" s="0" t="s">
        <v>12</v>
      </c>
      <c r="B208" s="0" t="n">
        <v>1</v>
      </c>
      <c r="C208" s="0" t="n">
        <v>198</v>
      </c>
      <c r="D208" s="1" t="n">
        <v>223579</v>
      </c>
      <c r="E208" s="1" t="n">
        <v>212492</v>
      </c>
      <c r="F208" s="1" t="n">
        <v>234021</v>
      </c>
    </row>
    <row r="209" customFormat="false" ht="12.75" hidden="false" customHeight="false" outlineLevel="0" collapsed="false">
      <c r="A209" s="0" t="s">
        <v>12</v>
      </c>
      <c r="B209" s="0" t="n">
        <v>1</v>
      </c>
      <c r="C209" s="0" t="n">
        <v>199</v>
      </c>
      <c r="D209" s="1" t="n">
        <v>220688</v>
      </c>
      <c r="E209" s="1" t="n">
        <v>203100</v>
      </c>
      <c r="F209" s="1" t="n">
        <v>215508</v>
      </c>
    </row>
    <row r="210" customFormat="false" ht="12.75" hidden="false" customHeight="false" outlineLevel="0" collapsed="false">
      <c r="A210" s="0" t="s">
        <v>12</v>
      </c>
      <c r="B210" s="0" t="n">
        <v>1</v>
      </c>
      <c r="C210" s="0" t="n">
        <v>200</v>
      </c>
      <c r="D210" s="1" t="n">
        <v>226358</v>
      </c>
      <c r="E210" s="1" t="n">
        <v>211401</v>
      </c>
      <c r="F210" s="1" t="n">
        <v>232209</v>
      </c>
    </row>
    <row r="211" customFormat="false" ht="12.75" hidden="false" customHeight="false" outlineLevel="0" collapsed="false">
      <c r="A211" s="0" t="s">
        <v>12</v>
      </c>
      <c r="B211" s="0" t="n">
        <v>1</v>
      </c>
      <c r="C211" s="0" t="n">
        <v>201</v>
      </c>
      <c r="D211" s="1" t="n">
        <v>223993</v>
      </c>
      <c r="E211" s="1" t="n">
        <v>218549</v>
      </c>
      <c r="F211" s="1" t="n">
        <v>208488</v>
      </c>
    </row>
    <row r="212" customFormat="false" ht="12.75" hidden="false" customHeight="false" outlineLevel="0" collapsed="false">
      <c r="A212" s="0" t="s">
        <v>12</v>
      </c>
      <c r="B212" s="0" t="n">
        <v>1</v>
      </c>
      <c r="C212" s="0" t="n">
        <v>202</v>
      </c>
      <c r="D212" s="1" t="n">
        <v>80558</v>
      </c>
      <c r="E212" s="1" t="n">
        <v>1000</v>
      </c>
      <c r="F212" s="1" t="n">
        <v>223581</v>
      </c>
    </row>
    <row r="213" customFormat="false" ht="12.75" hidden="false" customHeight="false" outlineLevel="0" collapsed="false">
      <c r="A213" s="0" t="s">
        <v>12</v>
      </c>
      <c r="B213" s="0" t="n">
        <v>1</v>
      </c>
      <c r="C213" s="0" t="n">
        <v>203</v>
      </c>
      <c r="D213" s="1" t="n">
        <v>215289</v>
      </c>
      <c r="E213" s="1" t="n">
        <v>218008</v>
      </c>
      <c r="F213" s="1" t="n">
        <v>216111</v>
      </c>
    </row>
    <row r="214" customFormat="false" ht="12.75" hidden="false" customHeight="false" outlineLevel="0" collapsed="false">
      <c r="A214" s="0" t="s">
        <v>12</v>
      </c>
      <c r="B214" s="0" t="n">
        <v>1</v>
      </c>
      <c r="C214" s="0" t="n">
        <v>204</v>
      </c>
      <c r="D214" s="1" t="n">
        <v>159711</v>
      </c>
      <c r="E214" s="1" t="n">
        <v>22643</v>
      </c>
      <c r="F214" s="1" t="n">
        <v>130353</v>
      </c>
    </row>
    <row r="215" customFormat="false" ht="12.75" hidden="false" customHeight="false" outlineLevel="0" collapsed="false">
      <c r="A215" s="0" t="s">
        <v>12</v>
      </c>
      <c r="B215" s="0" t="n">
        <v>1</v>
      </c>
      <c r="C215" s="0" t="n">
        <v>205</v>
      </c>
      <c r="D215" s="1" t="n">
        <v>211608</v>
      </c>
      <c r="E215" s="1" t="n">
        <v>206559</v>
      </c>
      <c r="F215" s="1" t="n">
        <v>218386</v>
      </c>
    </row>
    <row r="216" customFormat="false" ht="12.75" hidden="false" customHeight="false" outlineLevel="0" collapsed="false">
      <c r="A216" s="0" t="s">
        <v>12</v>
      </c>
      <c r="B216" s="0" t="n">
        <v>1</v>
      </c>
      <c r="C216" s="0" t="n">
        <v>206</v>
      </c>
      <c r="D216" s="1" t="n">
        <v>207818</v>
      </c>
      <c r="E216" s="1" t="n">
        <v>207452</v>
      </c>
      <c r="F216" s="1" t="n">
        <v>222171</v>
      </c>
    </row>
    <row r="217" customFormat="false" ht="12.75" hidden="false" customHeight="false" outlineLevel="0" collapsed="false">
      <c r="A217" s="0" t="s">
        <v>12</v>
      </c>
      <c r="B217" s="0" t="n">
        <v>1</v>
      </c>
      <c r="C217" s="0" t="n">
        <v>207</v>
      </c>
      <c r="D217" s="1" t="n">
        <v>197079</v>
      </c>
      <c r="E217" s="1" t="n">
        <v>186289</v>
      </c>
      <c r="F217" s="1" t="n">
        <v>162658</v>
      </c>
    </row>
    <row r="218" customFormat="false" ht="12.75" hidden="false" customHeight="false" outlineLevel="0" collapsed="false">
      <c r="A218" s="0" t="s">
        <v>12</v>
      </c>
      <c r="B218" s="0" t="n">
        <v>1</v>
      </c>
      <c r="C218" s="0" t="n">
        <v>208</v>
      </c>
      <c r="D218" s="1" t="n">
        <v>218637</v>
      </c>
      <c r="E218" s="1" t="n">
        <v>204453</v>
      </c>
      <c r="F218" s="1" t="n">
        <v>222965</v>
      </c>
    </row>
    <row r="219" customFormat="false" ht="12.75" hidden="false" customHeight="false" outlineLevel="0" collapsed="false">
      <c r="A219" s="0" t="s">
        <v>12</v>
      </c>
      <c r="B219" s="0" t="n">
        <v>1</v>
      </c>
      <c r="C219" s="0" t="n">
        <v>209</v>
      </c>
      <c r="D219" s="1" t="n">
        <v>214523</v>
      </c>
      <c r="E219" s="1" t="n">
        <v>193254</v>
      </c>
      <c r="F219" s="1" t="n">
        <v>234635</v>
      </c>
    </row>
    <row r="220" customFormat="false" ht="12.75" hidden="false" customHeight="false" outlineLevel="0" collapsed="false">
      <c r="A220" s="0" t="s">
        <v>14</v>
      </c>
      <c r="B220" s="0" t="n">
        <v>1</v>
      </c>
      <c r="C220" s="0" t="n">
        <v>210</v>
      </c>
      <c r="D220" s="1" t="n">
        <v>233784</v>
      </c>
      <c r="E220" s="1" t="n">
        <v>225149</v>
      </c>
      <c r="F220" s="1" t="n">
        <v>235472</v>
      </c>
    </row>
    <row r="221" customFormat="false" ht="12.75" hidden="false" customHeight="false" outlineLevel="0" collapsed="false">
      <c r="A221" s="0" t="s">
        <v>14</v>
      </c>
      <c r="B221" s="0" t="n">
        <v>1</v>
      </c>
      <c r="C221" s="0" t="n">
        <v>211</v>
      </c>
      <c r="D221" s="1" t="n">
        <v>206806</v>
      </c>
      <c r="E221" s="1" t="n">
        <v>197183</v>
      </c>
      <c r="F221" s="1" t="n">
        <v>232984</v>
      </c>
    </row>
    <row r="222" customFormat="false" ht="12.75" hidden="false" customHeight="false" outlineLevel="0" collapsed="false">
      <c r="A222" s="0" t="s">
        <v>12</v>
      </c>
      <c r="B222" s="0" t="n">
        <v>1</v>
      </c>
      <c r="C222" s="0" t="n">
        <v>212</v>
      </c>
      <c r="D222" s="1" t="n">
        <v>243468</v>
      </c>
      <c r="E222" s="1" t="n">
        <v>235698</v>
      </c>
      <c r="F222" s="1" t="n">
        <v>247241</v>
      </c>
    </row>
    <row r="223" customFormat="false" ht="12.75" hidden="false" customHeight="false" outlineLevel="0" collapsed="false">
      <c r="A223" s="0" t="s">
        <v>12</v>
      </c>
      <c r="B223" s="0" t="n">
        <v>1</v>
      </c>
      <c r="C223" s="0" t="n">
        <v>213</v>
      </c>
      <c r="D223" s="1" t="n">
        <v>218548</v>
      </c>
      <c r="E223" s="1" t="n">
        <v>217692</v>
      </c>
      <c r="F223" s="1" t="n">
        <v>229570</v>
      </c>
    </row>
    <row r="224" customFormat="false" ht="12.75" hidden="false" customHeight="false" outlineLevel="0" collapsed="false">
      <c r="A224" s="0" t="s">
        <v>12</v>
      </c>
      <c r="B224" s="0" t="n">
        <v>1</v>
      </c>
      <c r="C224" s="0" t="n">
        <v>214</v>
      </c>
      <c r="D224" s="1" t="n">
        <v>228518</v>
      </c>
      <c r="E224" s="1" t="n">
        <v>220605</v>
      </c>
      <c r="F224" s="1" t="n">
        <v>102794</v>
      </c>
    </row>
    <row r="225" customFormat="false" ht="12.75" hidden="false" customHeight="false" outlineLevel="0" collapsed="false">
      <c r="A225" s="0" t="s">
        <v>12</v>
      </c>
      <c r="B225" s="0" t="n">
        <v>1</v>
      </c>
      <c r="C225" s="0" t="n">
        <v>215</v>
      </c>
      <c r="D225" s="1" t="n">
        <v>226857</v>
      </c>
      <c r="E225" s="1" t="n">
        <v>224723</v>
      </c>
      <c r="F225" s="1" t="n">
        <v>241472</v>
      </c>
    </row>
    <row r="226" customFormat="false" ht="12.75" hidden="false" customHeight="false" outlineLevel="0" collapsed="false">
      <c r="A226" s="0" t="s">
        <v>12</v>
      </c>
      <c r="B226" s="0" t="n">
        <v>1</v>
      </c>
      <c r="C226" s="0" t="n">
        <v>216</v>
      </c>
      <c r="D226" s="1" t="n">
        <v>101877</v>
      </c>
      <c r="E226" s="1" t="n">
        <v>202794</v>
      </c>
      <c r="F226" s="1" t="n">
        <v>211018</v>
      </c>
    </row>
    <row r="227" customFormat="false" ht="12.75" hidden="false" customHeight="false" outlineLevel="0" collapsed="false">
      <c r="A227" s="0" t="s">
        <v>12</v>
      </c>
      <c r="B227" s="0" t="n">
        <v>1</v>
      </c>
      <c r="C227" s="0" t="n">
        <v>217</v>
      </c>
      <c r="D227" s="1" t="n">
        <v>223476</v>
      </c>
      <c r="E227" s="1" t="n">
        <v>220292</v>
      </c>
      <c r="F227" s="1" t="n">
        <v>227719</v>
      </c>
    </row>
    <row r="228" customFormat="false" ht="12.75" hidden="false" customHeight="false" outlineLevel="0" collapsed="false">
      <c r="A228" s="0" t="s">
        <v>12</v>
      </c>
      <c r="B228" s="0" t="n">
        <v>1</v>
      </c>
      <c r="C228" s="0" t="n">
        <v>218</v>
      </c>
      <c r="D228" s="1" t="n">
        <v>194214</v>
      </c>
      <c r="E228" s="1" t="n">
        <v>206346</v>
      </c>
      <c r="F228" s="1" t="n">
        <v>242065</v>
      </c>
    </row>
    <row r="229" customFormat="false" ht="12.75" hidden="false" customHeight="false" outlineLevel="0" collapsed="false">
      <c r="A229" s="0" t="s">
        <v>12</v>
      </c>
      <c r="B229" s="0" t="n">
        <v>1</v>
      </c>
      <c r="C229" s="0" t="n">
        <v>219</v>
      </c>
      <c r="D229" s="1" t="n">
        <v>208773</v>
      </c>
      <c r="E229" s="1" t="n">
        <v>226347</v>
      </c>
      <c r="F229" s="1" t="n">
        <v>191568</v>
      </c>
    </row>
    <row r="230" customFormat="false" ht="12.75" hidden="false" customHeight="false" outlineLevel="0" collapsed="false">
      <c r="A230" s="0" t="s">
        <v>12</v>
      </c>
      <c r="B230" s="0" t="n">
        <v>1</v>
      </c>
      <c r="C230" s="0" t="n">
        <v>220</v>
      </c>
      <c r="D230" s="1" t="n">
        <v>179165</v>
      </c>
      <c r="E230" s="1" t="n">
        <v>202621</v>
      </c>
      <c r="F230" s="1" t="n">
        <v>199660</v>
      </c>
    </row>
    <row r="231" customFormat="false" ht="12.75" hidden="false" customHeight="false" outlineLevel="0" collapsed="false">
      <c r="A231" s="0" t="s">
        <v>12</v>
      </c>
      <c r="B231" s="0" t="n">
        <v>1</v>
      </c>
      <c r="C231" s="0" t="n">
        <v>221</v>
      </c>
      <c r="D231" s="1" t="n">
        <v>232347</v>
      </c>
      <c r="E231" s="1" t="n">
        <v>224634</v>
      </c>
      <c r="F231" s="1" t="n">
        <v>228324</v>
      </c>
    </row>
    <row r="232" customFormat="false" ht="12.75" hidden="false" customHeight="false" outlineLevel="0" collapsed="false">
      <c r="A232" s="0" t="s">
        <v>12</v>
      </c>
      <c r="B232" s="0" t="n">
        <v>1</v>
      </c>
      <c r="C232" s="0" t="n">
        <v>222</v>
      </c>
      <c r="D232" s="1" t="n">
        <v>220460</v>
      </c>
      <c r="E232" s="1" t="n">
        <v>197158</v>
      </c>
      <c r="F232" s="1" t="n">
        <v>224655</v>
      </c>
    </row>
    <row r="233" customFormat="false" ht="12.75" hidden="false" customHeight="false" outlineLevel="0" collapsed="false">
      <c r="A233" s="0" t="s">
        <v>12</v>
      </c>
      <c r="B233" s="0" t="n">
        <v>1</v>
      </c>
      <c r="C233" s="0" t="n">
        <v>223</v>
      </c>
      <c r="D233" s="1" t="n">
        <v>198711</v>
      </c>
      <c r="E233" s="1" t="n">
        <v>223958</v>
      </c>
      <c r="F233" s="1" t="n">
        <v>253105</v>
      </c>
    </row>
    <row r="234" customFormat="false" ht="12.75" hidden="false" customHeight="false" outlineLevel="0" collapsed="false">
      <c r="A234" s="0" t="s">
        <v>12</v>
      </c>
      <c r="B234" s="0" t="n">
        <v>1</v>
      </c>
      <c r="C234" s="0" t="n">
        <v>224</v>
      </c>
      <c r="D234" s="1" t="n">
        <v>239439</v>
      </c>
      <c r="E234" s="1" t="n">
        <v>224776</v>
      </c>
      <c r="F234" s="1" t="n">
        <v>238117</v>
      </c>
    </row>
    <row r="235" customFormat="false" ht="12.75" hidden="false" customHeight="false" outlineLevel="0" collapsed="false">
      <c r="A235" s="0" t="s">
        <v>12</v>
      </c>
      <c r="B235" s="0" t="n">
        <v>1</v>
      </c>
      <c r="C235" s="0" t="n">
        <v>225</v>
      </c>
      <c r="D235" s="1" t="n">
        <v>216836</v>
      </c>
      <c r="E235" s="1" t="n">
        <v>211194</v>
      </c>
      <c r="F235" s="1" t="n">
        <v>216509</v>
      </c>
    </row>
    <row r="236" customFormat="false" ht="12.75" hidden="false" customHeight="false" outlineLevel="0" collapsed="false">
      <c r="A236" s="0" t="s">
        <v>12</v>
      </c>
      <c r="B236" s="0" t="n">
        <v>1</v>
      </c>
      <c r="C236" s="0" t="n">
        <v>226</v>
      </c>
      <c r="D236" s="1" t="n">
        <v>154279</v>
      </c>
      <c r="E236" s="1" t="n">
        <v>212313</v>
      </c>
      <c r="F236" s="1" t="n">
        <v>179778</v>
      </c>
    </row>
    <row r="237" customFormat="false" ht="12.75" hidden="false" customHeight="false" outlineLevel="0" collapsed="false">
      <c r="A237" s="0" t="s">
        <v>12</v>
      </c>
      <c r="B237" s="0" t="n">
        <v>1</v>
      </c>
      <c r="C237" s="0" t="n">
        <v>227</v>
      </c>
      <c r="D237" s="1" t="n">
        <v>0</v>
      </c>
      <c r="E237" s="1" t="n">
        <v>82851</v>
      </c>
      <c r="F237" s="1" t="n">
        <v>188487</v>
      </c>
    </row>
    <row r="238" customFormat="false" ht="12.75" hidden="false" customHeight="false" outlineLevel="0" collapsed="false">
      <c r="A238" s="0" t="s">
        <v>12</v>
      </c>
      <c r="B238" s="0" t="n">
        <v>1</v>
      </c>
      <c r="C238" s="0" t="n">
        <v>228</v>
      </c>
      <c r="D238" s="1" t="n">
        <v>163268</v>
      </c>
      <c r="E238" s="1" t="n">
        <v>150680</v>
      </c>
      <c r="F238" s="1" t="n">
        <v>0</v>
      </c>
    </row>
    <row r="239" customFormat="false" ht="12.75" hidden="false" customHeight="false" outlineLevel="0" collapsed="false">
      <c r="A239" s="0" t="s">
        <v>12</v>
      </c>
      <c r="B239" s="0" t="n">
        <v>1</v>
      </c>
      <c r="C239" s="0" t="n">
        <v>229</v>
      </c>
      <c r="D239" s="1" t="n">
        <v>175340</v>
      </c>
      <c r="E239" s="1" t="n">
        <v>219510</v>
      </c>
      <c r="F239" s="1" t="n">
        <v>237660</v>
      </c>
    </row>
    <row r="240" customFormat="false" ht="12.75" hidden="false" customHeight="false" outlineLevel="0" collapsed="false">
      <c r="A240" s="0" t="s">
        <v>12</v>
      </c>
      <c r="B240" s="0" t="n">
        <v>1</v>
      </c>
      <c r="C240" s="0" t="n">
        <v>230</v>
      </c>
      <c r="D240" s="1" t="n">
        <v>219092</v>
      </c>
      <c r="E240" s="1" t="n">
        <v>198539</v>
      </c>
      <c r="F240" s="1" t="n">
        <v>211022</v>
      </c>
    </row>
    <row r="241" customFormat="false" ht="12.75" hidden="false" customHeight="false" outlineLevel="0" collapsed="false">
      <c r="A241" s="0" t="s">
        <v>12</v>
      </c>
      <c r="B241" s="0" t="n">
        <v>1</v>
      </c>
      <c r="C241" s="0" t="n">
        <v>231</v>
      </c>
      <c r="D241" s="1" t="n">
        <v>162385</v>
      </c>
      <c r="E241" s="1" t="n">
        <v>157193</v>
      </c>
      <c r="F241" s="1" t="n">
        <v>227716</v>
      </c>
    </row>
    <row r="242" customFormat="false" ht="12.75" hidden="false" customHeight="false" outlineLevel="0" collapsed="false">
      <c r="A242" s="0" t="s">
        <v>12</v>
      </c>
      <c r="B242" s="0" t="n">
        <v>1</v>
      </c>
      <c r="C242" s="0" t="n">
        <v>232</v>
      </c>
      <c r="D242" s="1" t="n">
        <v>251194</v>
      </c>
      <c r="E242" s="1" t="n">
        <v>235059</v>
      </c>
      <c r="F242" s="1" t="n">
        <v>240288</v>
      </c>
    </row>
    <row r="243" customFormat="false" ht="12.75" hidden="false" customHeight="false" outlineLevel="0" collapsed="false">
      <c r="A243" s="0" t="s">
        <v>12</v>
      </c>
      <c r="B243" s="0" t="n">
        <v>1</v>
      </c>
      <c r="C243" s="0" t="n">
        <v>233</v>
      </c>
      <c r="D243" s="1" t="n">
        <v>170458</v>
      </c>
      <c r="E243" s="1" t="n">
        <v>199510</v>
      </c>
      <c r="F243" s="1" t="n">
        <v>197336</v>
      </c>
    </row>
    <row r="244" customFormat="false" ht="12.75" hidden="false" customHeight="false" outlineLevel="0" collapsed="false">
      <c r="A244" s="0" t="s">
        <v>12</v>
      </c>
      <c r="B244" s="0" t="n">
        <v>1</v>
      </c>
      <c r="C244" s="0" t="n">
        <v>234</v>
      </c>
      <c r="D244" s="1" t="n">
        <v>131125</v>
      </c>
      <c r="E244" s="1" t="n">
        <v>206488</v>
      </c>
      <c r="F244" s="1" t="n">
        <v>228945</v>
      </c>
    </row>
    <row r="245" customFormat="false" ht="12.75" hidden="false" customHeight="false" outlineLevel="0" collapsed="false">
      <c r="A245" s="0" t="s">
        <v>12</v>
      </c>
      <c r="B245" s="0" t="n">
        <v>1</v>
      </c>
      <c r="C245" s="0" t="n">
        <v>235</v>
      </c>
      <c r="D245" s="1" t="n">
        <v>224763</v>
      </c>
      <c r="E245" s="1" t="n">
        <v>225540</v>
      </c>
      <c r="F245" s="1" t="n">
        <v>208521</v>
      </c>
    </row>
    <row r="246" customFormat="false" ht="12.75" hidden="false" customHeight="false" outlineLevel="0" collapsed="false">
      <c r="A246" s="0" t="s">
        <v>12</v>
      </c>
      <c r="B246" s="0" t="n">
        <v>1</v>
      </c>
      <c r="C246" s="0" t="n">
        <v>236</v>
      </c>
      <c r="D246" s="1" t="n">
        <v>237769</v>
      </c>
      <c r="E246" s="1" t="n">
        <v>221599</v>
      </c>
      <c r="F246" s="1" t="n">
        <v>231237</v>
      </c>
    </row>
    <row r="247" customFormat="false" ht="12.75" hidden="false" customHeight="false" outlineLevel="0" collapsed="false">
      <c r="A247" s="0" t="s">
        <v>12</v>
      </c>
      <c r="B247" s="0" t="n">
        <v>1</v>
      </c>
      <c r="C247" s="0" t="n">
        <v>237</v>
      </c>
      <c r="D247" s="1" t="n">
        <v>199233</v>
      </c>
      <c r="E247" s="1" t="n">
        <v>212497</v>
      </c>
      <c r="F247" s="1" t="n">
        <v>192321</v>
      </c>
    </row>
    <row r="248" customFormat="false" ht="12.75" hidden="false" customHeight="false" outlineLevel="0" collapsed="false">
      <c r="A248" s="0" t="s">
        <v>12</v>
      </c>
      <c r="B248" s="0" t="n">
        <v>1</v>
      </c>
      <c r="C248" s="0" t="n">
        <v>238</v>
      </c>
      <c r="D248" s="1" t="n">
        <v>236036</v>
      </c>
      <c r="E248" s="1" t="n">
        <v>214312</v>
      </c>
      <c r="F248" s="1" t="n">
        <v>235336</v>
      </c>
    </row>
    <row r="249" customFormat="false" ht="12.75" hidden="false" customHeight="false" outlineLevel="0" collapsed="false">
      <c r="A249" s="0" t="s">
        <v>12</v>
      </c>
      <c r="B249" s="0" t="n">
        <v>1</v>
      </c>
      <c r="C249" s="0" t="n">
        <v>239</v>
      </c>
      <c r="D249" s="1" t="n">
        <v>220098</v>
      </c>
      <c r="E249" s="1" t="n">
        <v>208820</v>
      </c>
      <c r="F249" s="1" t="n">
        <v>128344</v>
      </c>
    </row>
    <row r="250" customFormat="false" ht="12.75" hidden="false" customHeight="false" outlineLevel="0" collapsed="false">
      <c r="A250" s="0" t="s">
        <v>12</v>
      </c>
      <c r="B250" s="0" t="n">
        <v>1</v>
      </c>
      <c r="C250" s="0" t="n">
        <v>240</v>
      </c>
      <c r="D250" s="1" t="n">
        <v>233578</v>
      </c>
      <c r="E250" s="1" t="n">
        <v>221145</v>
      </c>
      <c r="F250" s="1" t="n">
        <v>229569</v>
      </c>
    </row>
    <row r="251" customFormat="false" ht="12.75" hidden="false" customHeight="false" outlineLevel="0" collapsed="false">
      <c r="A251" s="0" t="s">
        <v>12</v>
      </c>
      <c r="B251" s="0" t="n">
        <v>1</v>
      </c>
      <c r="C251" s="0" t="n">
        <v>241</v>
      </c>
      <c r="D251" s="1" t="n">
        <v>193618</v>
      </c>
      <c r="E251" s="1" t="n">
        <v>198435</v>
      </c>
      <c r="F251" s="1" t="n">
        <v>164160</v>
      </c>
    </row>
    <row r="252" customFormat="false" ht="12.75" hidden="false" customHeight="false" outlineLevel="0" collapsed="false">
      <c r="A252" s="0" t="s">
        <v>12</v>
      </c>
      <c r="B252" s="0" t="n">
        <v>1</v>
      </c>
      <c r="C252" s="0" t="n">
        <v>242</v>
      </c>
      <c r="D252" s="1" t="n">
        <v>212950</v>
      </c>
      <c r="E252" s="1" t="n">
        <v>212483</v>
      </c>
      <c r="F252" s="1" t="n">
        <v>221092</v>
      </c>
    </row>
    <row r="253" customFormat="false" ht="12.75" hidden="false" customHeight="false" outlineLevel="0" collapsed="false">
      <c r="A253" s="0" t="s">
        <v>12</v>
      </c>
      <c r="B253" s="0" t="n">
        <v>1</v>
      </c>
      <c r="C253" s="0" t="n">
        <v>243</v>
      </c>
      <c r="D253" s="1" t="n">
        <v>206223</v>
      </c>
      <c r="E253" s="1" t="n">
        <v>190161</v>
      </c>
      <c r="F253" s="1" t="n">
        <v>216553</v>
      </c>
    </row>
    <row r="254" customFormat="false" ht="12.75" hidden="false" customHeight="false" outlineLevel="0" collapsed="false">
      <c r="A254" s="0" t="s">
        <v>12</v>
      </c>
      <c r="B254" s="0" t="n">
        <v>1</v>
      </c>
      <c r="C254" s="0" t="n">
        <v>244</v>
      </c>
      <c r="D254" s="1" t="n">
        <v>192619</v>
      </c>
      <c r="E254" s="1" t="n">
        <v>211236</v>
      </c>
      <c r="F254" s="1" t="n">
        <v>211805</v>
      </c>
    </row>
    <row r="255" customFormat="false" ht="12.75" hidden="false" customHeight="false" outlineLevel="0" collapsed="false">
      <c r="A255" s="0" t="s">
        <v>12</v>
      </c>
      <c r="B255" s="0" t="n">
        <v>1</v>
      </c>
      <c r="C255" s="0" t="n">
        <v>245</v>
      </c>
      <c r="D255" s="1" t="n">
        <v>203122</v>
      </c>
      <c r="E255" s="1" t="n">
        <v>202654</v>
      </c>
      <c r="F255" s="1" t="n">
        <v>218657</v>
      </c>
    </row>
    <row r="256" customFormat="false" ht="12.75" hidden="false" customHeight="false" outlineLevel="0" collapsed="false">
      <c r="A256" s="0" t="s">
        <v>12</v>
      </c>
      <c r="B256" s="0" t="n">
        <v>1</v>
      </c>
      <c r="C256" s="0" t="n">
        <v>246</v>
      </c>
      <c r="D256" s="1" t="n">
        <v>234434</v>
      </c>
      <c r="E256" s="1" t="n">
        <v>213690</v>
      </c>
      <c r="F256" s="1" t="n">
        <v>224849</v>
      </c>
    </row>
    <row r="257" customFormat="false" ht="12.75" hidden="false" customHeight="false" outlineLevel="0" collapsed="false">
      <c r="A257" s="0" t="s">
        <v>12</v>
      </c>
      <c r="B257" s="0" t="n">
        <v>1</v>
      </c>
      <c r="C257" s="0" t="n">
        <v>247</v>
      </c>
      <c r="D257" s="1" t="n">
        <v>203393</v>
      </c>
      <c r="E257" s="1" t="n">
        <v>201981</v>
      </c>
      <c r="F257" s="1" t="n">
        <v>216693</v>
      </c>
    </row>
    <row r="258" customFormat="false" ht="12.75" hidden="false" customHeight="false" outlineLevel="0" collapsed="false">
      <c r="A258" s="0" t="s">
        <v>12</v>
      </c>
      <c r="B258" s="0" t="n">
        <v>1</v>
      </c>
      <c r="C258" s="0" t="n">
        <v>248</v>
      </c>
      <c r="D258" s="1" t="n">
        <v>221592</v>
      </c>
      <c r="E258" s="1" t="n">
        <v>222644</v>
      </c>
      <c r="F258" s="1" t="n">
        <v>223341</v>
      </c>
    </row>
    <row r="259" customFormat="false" ht="12.75" hidden="false" customHeight="false" outlineLevel="0" collapsed="false">
      <c r="A259" s="0" t="s">
        <v>12</v>
      </c>
      <c r="B259" s="0" t="n">
        <v>1</v>
      </c>
      <c r="C259" s="0" t="n">
        <v>249</v>
      </c>
      <c r="D259" s="1" t="n">
        <v>216628</v>
      </c>
      <c r="E259" s="1" t="n">
        <v>199426</v>
      </c>
      <c r="F259" s="1" t="n">
        <v>233400</v>
      </c>
    </row>
    <row r="260" customFormat="false" ht="12.75" hidden="false" customHeight="false" outlineLevel="0" collapsed="false">
      <c r="A260" s="0" t="s">
        <v>12</v>
      </c>
      <c r="B260" s="0" t="n">
        <v>1</v>
      </c>
      <c r="C260" s="0" t="n">
        <v>250</v>
      </c>
      <c r="D260" s="1" t="n">
        <v>173205</v>
      </c>
      <c r="E260" s="1" t="n">
        <v>191765</v>
      </c>
      <c r="F260" s="1" t="n">
        <v>216926</v>
      </c>
    </row>
    <row r="261" customFormat="false" ht="12.75" hidden="false" customHeight="false" outlineLevel="0" collapsed="false">
      <c r="A261" s="0" t="s">
        <v>12</v>
      </c>
      <c r="B261" s="0" t="n">
        <v>1</v>
      </c>
      <c r="C261" s="0" t="n">
        <v>251</v>
      </c>
      <c r="D261" s="1" t="n">
        <v>182835</v>
      </c>
      <c r="E261" s="1" t="n">
        <v>212421</v>
      </c>
      <c r="F261" s="1" t="n">
        <v>226117</v>
      </c>
    </row>
    <row r="262" customFormat="false" ht="12.75" hidden="false" customHeight="false" outlineLevel="0" collapsed="false">
      <c r="A262" s="0" t="s">
        <v>12</v>
      </c>
      <c r="B262" s="0" t="n">
        <v>1</v>
      </c>
      <c r="C262" s="0" t="n">
        <v>252</v>
      </c>
      <c r="D262" s="1" t="n">
        <v>227145</v>
      </c>
      <c r="E262" s="1" t="n">
        <v>214717</v>
      </c>
      <c r="F262" s="1" t="n">
        <v>238977</v>
      </c>
    </row>
    <row r="263" customFormat="false" ht="12.75" hidden="false" customHeight="false" outlineLevel="0" collapsed="false">
      <c r="A263" s="0" t="s">
        <v>12</v>
      </c>
      <c r="B263" s="0" t="n">
        <v>1</v>
      </c>
      <c r="C263" s="0" t="n">
        <v>253</v>
      </c>
      <c r="D263" s="1" t="n">
        <v>104158</v>
      </c>
      <c r="E263" s="1" t="n">
        <v>218844</v>
      </c>
      <c r="F263" s="1" t="n">
        <v>232698</v>
      </c>
    </row>
    <row r="264" customFormat="false" ht="12.75" hidden="false" customHeight="false" outlineLevel="0" collapsed="false">
      <c r="A264" s="0" t="s">
        <v>12</v>
      </c>
      <c r="B264" s="0" t="n">
        <v>1</v>
      </c>
      <c r="C264" s="0" t="n">
        <v>254</v>
      </c>
      <c r="D264" s="1" t="n">
        <v>37216</v>
      </c>
      <c r="E264" s="1" t="n">
        <v>215883</v>
      </c>
      <c r="F264" s="1" t="n">
        <v>242313</v>
      </c>
    </row>
    <row r="265" customFormat="false" ht="12.75" hidden="false" customHeight="false" outlineLevel="0" collapsed="false">
      <c r="A265" s="0" t="s">
        <v>12</v>
      </c>
      <c r="B265" s="0" t="n">
        <v>1</v>
      </c>
      <c r="C265" s="0" t="n">
        <v>255</v>
      </c>
      <c r="D265" s="1" t="n">
        <v>238940</v>
      </c>
      <c r="E265" s="1" t="n">
        <v>225911</v>
      </c>
      <c r="F265" s="1" t="n">
        <v>243440</v>
      </c>
    </row>
    <row r="266" customFormat="false" ht="12.75" hidden="false" customHeight="false" outlineLevel="0" collapsed="false">
      <c r="A266" s="0" t="s">
        <v>12</v>
      </c>
      <c r="B266" s="0" t="n">
        <v>1</v>
      </c>
      <c r="C266" s="0" t="n">
        <v>256</v>
      </c>
      <c r="D266" s="1" t="n">
        <v>226312</v>
      </c>
      <c r="E266" s="1" t="n">
        <v>225105</v>
      </c>
      <c r="F266" s="1" t="n">
        <v>202954</v>
      </c>
    </row>
    <row r="267" customFormat="false" ht="12.75" hidden="false" customHeight="false" outlineLevel="0" collapsed="false">
      <c r="A267" s="0" t="s">
        <v>12</v>
      </c>
      <c r="B267" s="0" t="n">
        <v>1</v>
      </c>
      <c r="C267" s="0" t="n">
        <v>257</v>
      </c>
      <c r="D267" s="1" t="n">
        <v>216805</v>
      </c>
      <c r="E267" s="1" t="n">
        <v>198452</v>
      </c>
      <c r="F267" s="1" t="n">
        <v>220296</v>
      </c>
    </row>
    <row r="268" customFormat="false" ht="12.75" hidden="false" customHeight="false" outlineLevel="0" collapsed="false">
      <c r="A268" s="0" t="s">
        <v>12</v>
      </c>
      <c r="B268" s="0" t="n">
        <v>1</v>
      </c>
      <c r="C268" s="0" t="n">
        <v>258</v>
      </c>
      <c r="D268" s="1" t="n">
        <v>208770</v>
      </c>
      <c r="E268" s="1" t="n">
        <v>217435</v>
      </c>
      <c r="F268" s="1" t="n">
        <v>213687</v>
      </c>
    </row>
    <row r="269" customFormat="false" ht="12.75" hidden="false" customHeight="false" outlineLevel="0" collapsed="false">
      <c r="A269" s="0" t="s">
        <v>12</v>
      </c>
      <c r="B269" s="0" t="n">
        <v>1</v>
      </c>
      <c r="C269" s="0" t="n">
        <v>259</v>
      </c>
      <c r="D269" s="1" t="n">
        <v>109004</v>
      </c>
      <c r="E269" s="1" t="n">
        <v>199579</v>
      </c>
      <c r="F269" s="1" t="n">
        <v>209197</v>
      </c>
    </row>
    <row r="270" customFormat="false" ht="12.75" hidden="false" customHeight="false" outlineLevel="0" collapsed="false">
      <c r="D270" s="5"/>
      <c r="E270" s="5"/>
      <c r="F270" s="5"/>
    </row>
    <row r="271" customFormat="false" ht="12.75" hidden="false" customHeight="false" outlineLevel="0" collapsed="false">
      <c r="A271" s="0" t="s">
        <v>12</v>
      </c>
      <c r="B271" s="0" t="s">
        <v>28</v>
      </c>
      <c r="C271" s="0" t="s">
        <v>29</v>
      </c>
      <c r="D271" s="5" t="n">
        <f aca="false">SUM(D118:D269)-D273</f>
        <v>26996565</v>
      </c>
      <c r="E271" s="5" t="n">
        <f aca="false">SUM(E118:E269)-E273</f>
        <v>30895824</v>
      </c>
      <c r="F271" s="5" t="n">
        <f aca="false">SUM(F118:F269)-F273</f>
        <v>31689741</v>
      </c>
      <c r="G271" s="0" t="n">
        <f aca="false">SUM(G118:G269)-G273</f>
        <v>0</v>
      </c>
      <c r="H271" s="0" t="n">
        <f aca="false">SUM(H118:H269)-H273</f>
        <v>0</v>
      </c>
      <c r="I271" s="0" t="n">
        <f aca="false">SUM(I118:I269)-I273</f>
        <v>0</v>
      </c>
      <c r="J271" s="0" t="n">
        <f aca="false">SUM(J118:J269)-J273</f>
        <v>0</v>
      </c>
      <c r="K271" s="0" t="n">
        <f aca="false">SUM(K118:K269)-K273</f>
        <v>0</v>
      </c>
      <c r="L271" s="0" t="n">
        <f aca="false">SUM(L118:L269)-L273</f>
        <v>0</v>
      </c>
      <c r="M271" s="0" t="n">
        <f aca="false">SUM(M118:M269)-M273</f>
        <v>0</v>
      </c>
      <c r="N271" s="0" t="n">
        <f aca="false">SUM(N118:N269)-N273</f>
        <v>0</v>
      </c>
      <c r="O271" s="0" t="n">
        <f aca="false">SUM(O118:O269)-O273</f>
        <v>0</v>
      </c>
      <c r="P271" s="0" t="n">
        <f aca="false">SUM(P118:P269)-P273</f>
        <v>0</v>
      </c>
    </row>
    <row r="272" customFormat="false" ht="12.75" hidden="false" customHeight="false" outlineLevel="0" collapsed="false">
      <c r="A272" s="0" t="s">
        <v>27</v>
      </c>
      <c r="B272" s="0" t="s">
        <v>28</v>
      </c>
      <c r="C272" s="0" t="s">
        <v>29</v>
      </c>
      <c r="D272" s="5" t="n">
        <f aca="false">SUM(D11:D117)</f>
        <v>22297019</v>
      </c>
      <c r="E272" s="5" t="n">
        <f aca="false">SUM(E11:E117)</f>
        <v>22371522</v>
      </c>
      <c r="F272" s="5" t="n">
        <f aca="false">SUM(F11:F117)</f>
        <v>22552767</v>
      </c>
      <c r="G272" s="0" t="n">
        <f aca="false">SUM(G11:G117)</f>
        <v>0</v>
      </c>
      <c r="H272" s="0" t="n">
        <f aca="false">SUM(H11:H117)</f>
        <v>0</v>
      </c>
      <c r="I272" s="0" t="n">
        <f aca="false">SUM(I11:I117)</f>
        <v>0</v>
      </c>
      <c r="J272" s="0" t="n">
        <f aca="false">SUM(J11:J117)</f>
        <v>0</v>
      </c>
      <c r="K272" s="0" t="n">
        <f aca="false">SUM(K11:K117)</f>
        <v>0</v>
      </c>
      <c r="L272" s="0" t="n">
        <f aca="false">SUM(L11:L117)</f>
        <v>0</v>
      </c>
      <c r="M272" s="0" t="n">
        <f aca="false">SUM(M11:M117)</f>
        <v>0</v>
      </c>
      <c r="N272" s="0" t="n">
        <f aca="false">SUM(N11:N117)</f>
        <v>0</v>
      </c>
      <c r="O272" s="0" t="n">
        <f aca="false">SUM(O11:O117)</f>
        <v>0</v>
      </c>
      <c r="P272" s="0" t="n">
        <f aca="false">SUM(P11:P117)</f>
        <v>0</v>
      </c>
    </row>
    <row r="273" customFormat="false" ht="12.75" hidden="false" customHeight="false" outlineLevel="0" collapsed="false">
      <c r="A273" s="0" t="s">
        <v>14</v>
      </c>
      <c r="B273" s="0" t="s">
        <v>28</v>
      </c>
      <c r="C273" s="0" t="s">
        <v>29</v>
      </c>
      <c r="D273" s="5" t="n">
        <f aca="false">SUM(D220:D221)</f>
        <v>440590</v>
      </c>
      <c r="E273" s="5" t="n">
        <f aca="false">SUM(E220:E221)</f>
        <v>422332</v>
      </c>
      <c r="F273" s="5" t="n">
        <f aca="false">SUM(F220:F221)</f>
        <v>468456</v>
      </c>
      <c r="G273" s="0" t="n">
        <f aca="false">SUM(G220:G221)</f>
        <v>0</v>
      </c>
      <c r="H273" s="0" t="n">
        <f aca="false">SUM(H220:H221)</f>
        <v>0</v>
      </c>
      <c r="I273" s="0" t="n">
        <f aca="false">SUM(I220:I221)</f>
        <v>0</v>
      </c>
      <c r="J273" s="0" t="n">
        <f aca="false">SUM(J220:J221)</f>
        <v>0</v>
      </c>
      <c r="K273" s="0" t="n">
        <f aca="false">SUM(K220:K221)</f>
        <v>0</v>
      </c>
      <c r="L273" s="0" t="n">
        <f aca="false">SUM(L220:L221)</f>
        <v>0</v>
      </c>
      <c r="M273" s="0" t="n">
        <f aca="false">SUM(M220:M221)</f>
        <v>0</v>
      </c>
      <c r="N273" s="0" t="n">
        <f aca="false">SUM(N220:N221)</f>
        <v>0</v>
      </c>
      <c r="O273" s="0" t="n">
        <f aca="false">SUM(O220:O221)</f>
        <v>0</v>
      </c>
      <c r="P273" s="0" t="n">
        <f aca="false">SUM(P220:P221)</f>
        <v>0</v>
      </c>
    </row>
    <row r="274" customFormat="false" ht="12.75" hidden="false" customHeight="false" outlineLevel="0" collapsed="false">
      <c r="F274" s="5"/>
    </row>
    <row r="275" customFormat="false" ht="12.75" hidden="false" customHeight="false" outlineLevel="0" collapsed="false">
      <c r="F275" s="5"/>
    </row>
    <row r="276" customFormat="false" ht="12.75" hidden="false" customHeight="false" outlineLevel="0" collapsed="false">
      <c r="F276" s="5"/>
    </row>
    <row r="277" customFormat="false" ht="12.75" hidden="false" customHeight="false" outlineLevel="0" collapsed="false">
      <c r="F277" s="5"/>
    </row>
    <row r="278" customFormat="false" ht="12.75" hidden="false" customHeight="false" outlineLevel="0" collapsed="false">
      <c r="F278" s="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6:AN274"/>
  <sheetViews>
    <sheetView showFormulas="false" showGridLines="true" showRowColHeaders="true" showZeros="true" rightToLeft="false" tabSelected="false" showOutlineSymbols="true" defaultGridColor="true" view="normal" topLeftCell="A218" colorId="64" zoomScale="100" zoomScaleNormal="100" zoomScalePageLayoutView="100" workbookViewId="0">
      <selection pane="topLeft" activeCell="AE236" activeCellId="0" sqref="AE23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2" style="0" width="11.56"/>
    <col collapsed="false" customWidth="true" hidden="true" outlineLevel="0" max="21" min="4" style="0" width="9.14"/>
    <col collapsed="false" customWidth="true" hidden="true" outlineLevel="0" max="22" min="22" style="0" width="11.42"/>
    <col collapsed="false" customWidth="true" hidden="true" outlineLevel="0" max="23" min="23" style="0" width="9.14"/>
    <col collapsed="false" customWidth="false" hidden="true" outlineLevel="0" max="28" min="24" style="0" width="9.06"/>
  </cols>
  <sheetData>
    <row r="6" customFormat="false" ht="12.75" hidden="false" customHeight="false" outlineLevel="0" collapsed="false">
      <c r="A6" s="6" t="s">
        <v>30</v>
      </c>
      <c r="B6" s="6"/>
    </row>
    <row r="8" customFormat="false" ht="12.75" hidden="false" customHeight="false" outlineLevel="0" collapsed="false">
      <c r="D8" s="0" t="n">
        <v>1999</v>
      </c>
      <c r="E8" s="0" t="n">
        <v>2000</v>
      </c>
      <c r="F8" s="0" t="n">
        <v>2000</v>
      </c>
      <c r="G8" s="0" t="n">
        <v>2000</v>
      </c>
      <c r="H8" s="0" t="n">
        <v>2000</v>
      </c>
      <c r="I8" s="0" t="n">
        <v>2000</v>
      </c>
      <c r="J8" s="0" t="n">
        <v>2000</v>
      </c>
      <c r="K8" s="0" t="n">
        <v>2000</v>
      </c>
      <c r="L8" s="0" t="n">
        <v>2000</v>
      </c>
      <c r="M8" s="0" t="n">
        <v>2000</v>
      </c>
      <c r="N8" s="0" t="n">
        <v>2000</v>
      </c>
      <c r="O8" s="7" t="n">
        <v>2000</v>
      </c>
      <c r="P8" s="7" t="n">
        <v>2000</v>
      </c>
      <c r="Q8" s="7" t="n">
        <v>2001</v>
      </c>
      <c r="R8" s="7" t="n">
        <v>2001</v>
      </c>
      <c r="S8" s="7" t="n">
        <v>2001</v>
      </c>
      <c r="T8" s="7" t="n">
        <v>2001</v>
      </c>
      <c r="U8" s="7" t="n">
        <v>2001</v>
      </c>
      <c r="V8" s="7" t="n">
        <v>2001</v>
      </c>
      <c r="W8" s="7" t="n">
        <v>2001</v>
      </c>
      <c r="X8" s="7" t="n">
        <v>2001</v>
      </c>
      <c r="Y8" s="7" t="n">
        <v>2001</v>
      </c>
      <c r="Z8" s="7" t="n">
        <v>2001</v>
      </c>
      <c r="AA8" s="7" t="n">
        <v>2001</v>
      </c>
      <c r="AB8" s="7" t="n">
        <v>2001</v>
      </c>
      <c r="AC8" s="7" t="n">
        <v>2002</v>
      </c>
      <c r="AD8" s="7" t="n">
        <v>2002</v>
      </c>
      <c r="AE8" s="7" t="n">
        <v>2002</v>
      </c>
      <c r="AF8" s="7" t="n">
        <v>2002</v>
      </c>
      <c r="AG8" s="7" t="n">
        <v>2002</v>
      </c>
      <c r="AH8" s="7" t="n">
        <v>2002</v>
      </c>
      <c r="AI8" s="7" t="n">
        <v>2002</v>
      </c>
      <c r="AJ8" s="7" t="n">
        <v>2002</v>
      </c>
      <c r="AK8" s="7" t="n">
        <v>2002</v>
      </c>
      <c r="AL8" s="7" t="n">
        <v>2002</v>
      </c>
      <c r="AM8" s="7" t="n">
        <v>2002</v>
      </c>
      <c r="AN8" s="7" t="n">
        <v>2002</v>
      </c>
    </row>
    <row r="9" customFormat="false" ht="12.75" hidden="false" customHeight="false" outlineLevel="0" collapsed="false">
      <c r="D9" s="0" t="s">
        <v>15</v>
      </c>
      <c r="E9" s="0" t="s">
        <v>16</v>
      </c>
      <c r="F9" s="0" t="s">
        <v>17</v>
      </c>
      <c r="G9" s="0" t="s">
        <v>18</v>
      </c>
      <c r="H9" s="0" t="s">
        <v>19</v>
      </c>
      <c r="I9" s="0" t="s">
        <v>20</v>
      </c>
      <c r="J9" s="0" t="s">
        <v>21</v>
      </c>
      <c r="K9" s="0" t="s">
        <v>22</v>
      </c>
      <c r="L9" s="0" t="s">
        <v>23</v>
      </c>
      <c r="M9" s="0" t="s">
        <v>24</v>
      </c>
      <c r="N9" s="0" t="s">
        <v>25</v>
      </c>
      <c r="O9" s="7" t="s">
        <v>26</v>
      </c>
      <c r="P9" s="7" t="s">
        <v>15</v>
      </c>
      <c r="Q9" s="7" t="s">
        <v>16</v>
      </c>
      <c r="R9" s="7" t="s">
        <v>17</v>
      </c>
      <c r="S9" s="7" t="s">
        <v>18</v>
      </c>
      <c r="T9" s="7" t="s">
        <v>19</v>
      </c>
      <c r="U9" s="7" t="s">
        <v>20</v>
      </c>
      <c r="V9" s="7" t="s">
        <v>21</v>
      </c>
      <c r="W9" s="7" t="s">
        <v>22</v>
      </c>
      <c r="X9" s="7" t="s">
        <v>23</v>
      </c>
      <c r="Y9" s="7" t="s">
        <v>24</v>
      </c>
      <c r="Z9" s="7" t="s">
        <v>25</v>
      </c>
      <c r="AA9" s="7" t="s">
        <v>26</v>
      </c>
      <c r="AB9" s="7" t="s">
        <v>15</v>
      </c>
      <c r="AC9" s="7" t="s">
        <v>16</v>
      </c>
      <c r="AD9" s="7" t="s">
        <v>17</v>
      </c>
      <c r="AE9" s="7" t="s">
        <v>18</v>
      </c>
      <c r="AF9" s="7" t="s">
        <v>19</v>
      </c>
      <c r="AG9" s="7" t="s">
        <v>20</v>
      </c>
      <c r="AH9" s="7" t="s">
        <v>21</v>
      </c>
      <c r="AI9" s="7" t="s">
        <v>22</v>
      </c>
      <c r="AJ9" s="7" t="s">
        <v>23</v>
      </c>
      <c r="AK9" s="7" t="s">
        <v>24</v>
      </c>
      <c r="AL9" s="7" t="s">
        <v>25</v>
      </c>
      <c r="AM9" s="7" t="s">
        <v>26</v>
      </c>
      <c r="AN9" s="7" t="s">
        <v>15</v>
      </c>
    </row>
    <row r="10" customFormat="false" ht="12.75" hidden="false" customHeight="false" outlineLevel="0" collapsed="false">
      <c r="A10" s="0" t="s">
        <v>27</v>
      </c>
      <c r="B10" s="0" t="n">
        <v>2</v>
      </c>
      <c r="C10" s="0" t="n">
        <v>1</v>
      </c>
      <c r="D10" s="0" t="n">
        <v>716.4</v>
      </c>
      <c r="E10" s="0" t="n">
        <v>676.6</v>
      </c>
      <c r="F10" s="8" t="n">
        <v>623.1</v>
      </c>
      <c r="G10" s="9" t="n">
        <v>725.3</v>
      </c>
      <c r="H10" s="0" t="n">
        <v>687.2</v>
      </c>
      <c r="I10" s="8" t="n">
        <v>737.2</v>
      </c>
      <c r="J10" s="8" t="n">
        <v>700.4</v>
      </c>
      <c r="K10" s="8" t="n">
        <v>692.1</v>
      </c>
      <c r="L10" s="0" t="n">
        <v>700.6</v>
      </c>
      <c r="M10" s="8" t="n">
        <v>718.3</v>
      </c>
      <c r="N10" s="0" t="n">
        <v>728.1</v>
      </c>
      <c r="O10" s="10" t="n">
        <v>682.8</v>
      </c>
      <c r="P10" s="11" t="n">
        <v>643.8</v>
      </c>
      <c r="Q10" s="0" t="n">
        <v>711.1</v>
      </c>
      <c r="R10" s="0" t="n">
        <v>655.8</v>
      </c>
      <c r="S10" s="12" t="n">
        <v>700.4</v>
      </c>
      <c r="T10" s="0" t="n">
        <v>694.4</v>
      </c>
      <c r="U10" s="0" t="n">
        <v>733.5</v>
      </c>
      <c r="V10" s="0" t="n">
        <v>695.7</v>
      </c>
      <c r="W10" s="0" t="n">
        <v>698.9</v>
      </c>
      <c r="X10" s="0" t="n">
        <v>740.8</v>
      </c>
      <c r="Y10" s="0" t="n">
        <v>689</v>
      </c>
      <c r="Z10" s="0" t="n">
        <v>731.7</v>
      </c>
      <c r="AA10" s="0" t="n">
        <v>665.4</v>
      </c>
      <c r="AB10" s="0" t="n">
        <v>743.1</v>
      </c>
      <c r="AC10" s="0" t="n">
        <v>742</v>
      </c>
      <c r="AD10" s="0" t="n">
        <v>618.7</v>
      </c>
      <c r="AE10" s="13" t="n">
        <v>721.933</v>
      </c>
    </row>
    <row r="11" customFormat="false" ht="12.75" hidden="false" customHeight="false" outlineLevel="0" collapsed="false">
      <c r="A11" s="0" t="s">
        <v>27</v>
      </c>
      <c r="B11" s="0" t="n">
        <v>2</v>
      </c>
      <c r="C11" s="0" t="n">
        <v>2</v>
      </c>
      <c r="D11" s="0" t="n">
        <v>720</v>
      </c>
      <c r="E11" s="0" t="n">
        <v>593.5</v>
      </c>
      <c r="F11" s="8" t="n">
        <v>694.9</v>
      </c>
      <c r="G11" s="9" t="n">
        <v>743.9</v>
      </c>
      <c r="H11" s="0" t="n">
        <v>500.5</v>
      </c>
      <c r="I11" s="8" t="n">
        <v>380.5</v>
      </c>
      <c r="J11" s="8" t="n">
        <v>693.4</v>
      </c>
      <c r="K11" s="8" t="n">
        <v>737.2</v>
      </c>
      <c r="L11" s="0" t="n">
        <v>629.8</v>
      </c>
      <c r="M11" s="8" t="n">
        <v>705.3</v>
      </c>
      <c r="N11" s="0" t="n">
        <v>743.7</v>
      </c>
      <c r="O11" s="10" t="n">
        <v>719.9</v>
      </c>
      <c r="P11" s="11" t="n">
        <v>652.5</v>
      </c>
      <c r="Q11" s="0" t="n">
        <v>582.9</v>
      </c>
      <c r="R11" s="0" t="n">
        <v>338</v>
      </c>
      <c r="S11" s="0" t="n">
        <v>739.7</v>
      </c>
      <c r="T11" s="0" t="n">
        <v>718.1</v>
      </c>
      <c r="U11" s="0" t="n">
        <v>743.8</v>
      </c>
      <c r="V11" s="0" t="n">
        <v>718.8</v>
      </c>
      <c r="W11" s="0" t="n">
        <v>735.8</v>
      </c>
      <c r="X11" s="0" t="n">
        <v>740</v>
      </c>
      <c r="Y11" s="0" t="n">
        <v>717.5</v>
      </c>
      <c r="Z11" s="0" t="n">
        <v>739.9</v>
      </c>
      <c r="AA11" s="0" t="n">
        <v>719.9</v>
      </c>
      <c r="AB11" s="0" t="n">
        <v>710.2</v>
      </c>
      <c r="AC11" s="0" t="n">
        <v>741.7</v>
      </c>
      <c r="AD11" s="0" t="n">
        <v>659.6</v>
      </c>
      <c r="AE11" s="13" t="n">
        <v>728.002</v>
      </c>
    </row>
    <row r="12" customFormat="false" ht="12.75" hidden="false" customHeight="false" outlineLevel="0" collapsed="false">
      <c r="A12" s="0" t="s">
        <v>27</v>
      </c>
      <c r="B12" s="0" t="n">
        <v>2</v>
      </c>
      <c r="C12" s="0" t="n">
        <v>3</v>
      </c>
      <c r="D12" s="0" t="n">
        <v>733.5</v>
      </c>
      <c r="E12" s="0" t="n">
        <v>728.8</v>
      </c>
      <c r="F12" s="8" t="n">
        <v>694.1</v>
      </c>
      <c r="G12" s="9" t="n">
        <v>743.9</v>
      </c>
      <c r="H12" s="0" t="n">
        <v>719.6</v>
      </c>
      <c r="I12" s="8" t="n">
        <v>740</v>
      </c>
      <c r="J12" s="8" t="n">
        <v>718.9</v>
      </c>
      <c r="K12" s="8" t="n">
        <f aca="false">6.9+651</f>
        <v>657.9</v>
      </c>
      <c r="L12" s="0" t="n">
        <v>454.3</v>
      </c>
      <c r="M12" s="8" t="n">
        <v>719.6</v>
      </c>
      <c r="N12" s="0" t="n">
        <v>743.7</v>
      </c>
      <c r="O12" s="10" t="n">
        <v>719.9</v>
      </c>
      <c r="P12" s="11" t="n">
        <v>666.6</v>
      </c>
      <c r="Q12" s="0" t="n">
        <v>722.2</v>
      </c>
      <c r="R12" s="0" t="n">
        <v>532.8</v>
      </c>
      <c r="S12" s="0" t="n">
        <v>721.4</v>
      </c>
      <c r="T12" s="0" t="n">
        <v>718.2</v>
      </c>
      <c r="U12" s="0" t="n">
        <v>740</v>
      </c>
      <c r="V12" s="0" t="n">
        <v>719.4</v>
      </c>
      <c r="W12" s="0" t="n">
        <v>738.9</v>
      </c>
      <c r="X12" s="0" t="n">
        <v>725.4</v>
      </c>
      <c r="Y12" s="0" t="n">
        <v>717.4</v>
      </c>
      <c r="Z12" s="0" t="n">
        <v>736.6</v>
      </c>
      <c r="AA12" s="0" t="n">
        <v>719.6</v>
      </c>
      <c r="AB12" s="0" t="n">
        <v>705.7</v>
      </c>
      <c r="AC12" s="0" t="n">
        <v>738.3</v>
      </c>
      <c r="AD12" s="0" t="n">
        <v>659.5</v>
      </c>
      <c r="AE12" s="13" t="n">
        <v>727.9989</v>
      </c>
    </row>
    <row r="13" customFormat="false" ht="12.75" hidden="false" customHeight="false" outlineLevel="0" collapsed="false">
      <c r="A13" s="0" t="s">
        <v>27</v>
      </c>
      <c r="B13" s="0" t="n">
        <v>2</v>
      </c>
      <c r="C13" s="0" t="n">
        <v>4</v>
      </c>
      <c r="D13" s="0" t="n">
        <v>737.2</v>
      </c>
      <c r="E13" s="0" t="n">
        <v>742.7</v>
      </c>
      <c r="F13" s="8" t="n">
        <v>689.3</v>
      </c>
      <c r="G13" s="9" t="n">
        <v>731.7</v>
      </c>
      <c r="H13" s="0" t="n">
        <v>569.7</v>
      </c>
      <c r="I13" s="8" t="n">
        <v>43</v>
      </c>
      <c r="J13" s="8" t="n">
        <v>544.5</v>
      </c>
      <c r="K13" s="8" t="n">
        <f aca="false">7+646</f>
        <v>653</v>
      </c>
      <c r="L13" s="0" t="n">
        <v>742.5</v>
      </c>
      <c r="M13" s="8" t="n">
        <v>713.2</v>
      </c>
      <c r="N13" s="0" t="n">
        <v>743.4</v>
      </c>
      <c r="O13" s="10" t="n">
        <v>457.3</v>
      </c>
      <c r="P13" s="11" t="n">
        <v>741.5</v>
      </c>
      <c r="Q13" s="0" t="n">
        <v>742.7</v>
      </c>
      <c r="R13" s="0" t="n">
        <v>642.2</v>
      </c>
      <c r="S13" s="0" t="n">
        <v>730</v>
      </c>
      <c r="T13" s="0" t="n">
        <v>717.8</v>
      </c>
      <c r="U13" s="0" t="n">
        <v>711.3</v>
      </c>
      <c r="V13" s="0" t="n">
        <v>688.4</v>
      </c>
      <c r="W13" s="0" t="n">
        <v>199.2</v>
      </c>
      <c r="X13" s="0" t="n">
        <v>388.6</v>
      </c>
      <c r="Y13" s="0" t="n">
        <v>694.5</v>
      </c>
      <c r="Z13" s="0" t="n">
        <v>675.1</v>
      </c>
      <c r="AA13" s="0" t="n">
        <v>719.9</v>
      </c>
      <c r="AB13" s="0" t="n">
        <v>743.8</v>
      </c>
      <c r="AC13" s="0" t="n">
        <v>736.9</v>
      </c>
      <c r="AD13" s="0" t="n">
        <v>660</v>
      </c>
      <c r="AE13" s="13" t="n">
        <v>727.9355</v>
      </c>
    </row>
    <row r="14" customFormat="false" ht="12.75" hidden="false" customHeight="false" outlineLevel="0" collapsed="false">
      <c r="A14" s="0" t="s">
        <v>27</v>
      </c>
      <c r="B14" s="0" t="n">
        <v>2</v>
      </c>
      <c r="C14" s="0" t="n">
        <v>5</v>
      </c>
      <c r="D14" s="0" t="n">
        <v>735.5</v>
      </c>
      <c r="E14" s="0" t="n">
        <v>740.7</v>
      </c>
      <c r="F14" s="8" t="n">
        <v>665</v>
      </c>
      <c r="G14" s="9" t="n">
        <v>743.5</v>
      </c>
      <c r="H14" s="0" t="n">
        <v>719.6</v>
      </c>
      <c r="I14" s="8" t="n">
        <v>742.7</v>
      </c>
      <c r="J14" s="8" t="n">
        <v>683.7</v>
      </c>
      <c r="K14" s="8" t="n">
        <v>693.5</v>
      </c>
      <c r="L14" s="0" t="n">
        <v>738.7</v>
      </c>
      <c r="M14" s="8" t="n">
        <v>719.3</v>
      </c>
      <c r="N14" s="0" t="n">
        <v>743.7</v>
      </c>
      <c r="O14" s="10" t="n">
        <v>719.9</v>
      </c>
      <c r="P14" s="11" t="n">
        <v>583.2</v>
      </c>
      <c r="Q14" s="0" t="n">
        <v>693.1</v>
      </c>
      <c r="R14" s="0" t="n">
        <v>602.3</v>
      </c>
      <c r="S14" s="0" t="n">
        <v>624.5</v>
      </c>
      <c r="T14" s="0" t="n">
        <v>695.3</v>
      </c>
      <c r="U14" s="0" t="n">
        <v>734.4</v>
      </c>
      <c r="V14" s="0" t="n">
        <v>719.4</v>
      </c>
      <c r="W14" s="0" t="n">
        <v>739.4</v>
      </c>
      <c r="X14" s="0" t="n">
        <v>739.7</v>
      </c>
      <c r="Y14" s="0" t="n">
        <v>717.5</v>
      </c>
      <c r="Z14" s="0" t="n">
        <v>743</v>
      </c>
      <c r="AA14" s="0" t="n">
        <v>719.9</v>
      </c>
      <c r="AB14" s="0" t="n">
        <v>743.2</v>
      </c>
      <c r="AC14" s="0" t="n">
        <v>735.3</v>
      </c>
      <c r="AD14" s="0" t="n">
        <v>651.6</v>
      </c>
      <c r="AE14" s="13" t="n">
        <v>727.9889</v>
      </c>
    </row>
    <row r="15" customFormat="false" ht="12.75" hidden="false" customHeight="false" outlineLevel="0" collapsed="false">
      <c r="A15" s="0" t="s">
        <v>27</v>
      </c>
      <c r="B15" s="0" t="n">
        <v>2</v>
      </c>
      <c r="C15" s="0" t="n">
        <v>6</v>
      </c>
      <c r="D15" s="0" t="n">
        <v>721.4</v>
      </c>
      <c r="E15" s="0" t="n">
        <v>743.2</v>
      </c>
      <c r="F15" s="8" t="n">
        <v>678.4</v>
      </c>
      <c r="G15" s="9" t="n">
        <v>741.3</v>
      </c>
      <c r="H15" s="0" t="n">
        <v>712.8</v>
      </c>
      <c r="I15" s="8" t="n">
        <v>741</v>
      </c>
      <c r="J15" s="8" t="n">
        <v>713.5</v>
      </c>
      <c r="K15" s="8" t="n">
        <v>718.4</v>
      </c>
      <c r="L15" s="0" t="n">
        <v>726.7</v>
      </c>
      <c r="M15" s="8" t="n">
        <v>719.1</v>
      </c>
      <c r="N15" s="0" t="n">
        <v>742.1</v>
      </c>
      <c r="O15" s="8" t="n">
        <v>716.6</v>
      </c>
      <c r="P15" s="11" t="n">
        <v>318.9</v>
      </c>
      <c r="Q15" s="0" t="n">
        <v>697</v>
      </c>
      <c r="R15" s="0" t="n">
        <v>572.7</v>
      </c>
      <c r="S15" s="0" t="n">
        <v>735.2</v>
      </c>
      <c r="T15" s="0" t="n">
        <v>683.5</v>
      </c>
      <c r="U15" s="0" t="n">
        <v>733.7</v>
      </c>
      <c r="V15" s="0" t="n">
        <v>700.6</v>
      </c>
      <c r="W15" s="0" t="n">
        <v>669.3</v>
      </c>
      <c r="X15" s="0" t="n">
        <v>725.6</v>
      </c>
      <c r="Y15" s="0" t="n">
        <v>706.9</v>
      </c>
      <c r="Z15" s="0" t="n">
        <v>724.2</v>
      </c>
      <c r="AA15" s="0" t="n">
        <v>712</v>
      </c>
      <c r="AB15" s="0" t="n">
        <v>694.5</v>
      </c>
      <c r="AC15" s="0" t="n">
        <v>720.4</v>
      </c>
      <c r="AD15" s="0" t="n">
        <v>659.6</v>
      </c>
      <c r="AE15" s="13" t="n">
        <v>695.4003</v>
      </c>
    </row>
    <row r="16" customFormat="false" ht="12.75" hidden="false" customHeight="false" outlineLevel="0" collapsed="false">
      <c r="A16" s="0" t="s">
        <v>27</v>
      </c>
      <c r="B16" s="0" t="n">
        <v>2</v>
      </c>
      <c r="C16" s="0" t="n">
        <v>7</v>
      </c>
      <c r="D16" s="0" t="n">
        <v>722.7</v>
      </c>
      <c r="E16" s="0" t="n">
        <v>710</v>
      </c>
      <c r="F16" s="8" t="n">
        <v>459.9</v>
      </c>
      <c r="G16" s="9" t="n">
        <v>743.9</v>
      </c>
      <c r="H16" s="0" t="n">
        <v>719.6</v>
      </c>
      <c r="I16" s="8" t="n">
        <v>712.1</v>
      </c>
      <c r="J16" s="8" t="n">
        <v>681</v>
      </c>
      <c r="K16" s="8" t="n">
        <v>712.5</v>
      </c>
      <c r="L16" s="0" t="n">
        <v>742.3</v>
      </c>
      <c r="M16" s="8" t="n">
        <v>705</v>
      </c>
      <c r="N16" s="0" t="n">
        <v>743.7</v>
      </c>
      <c r="O16" s="8" t="n">
        <v>719.9</v>
      </c>
      <c r="P16" s="11" t="n">
        <v>726.5</v>
      </c>
      <c r="Q16" s="0" t="n">
        <v>742.7</v>
      </c>
      <c r="R16" s="0" t="n">
        <v>639.5</v>
      </c>
      <c r="S16" s="0" t="n">
        <v>727.6</v>
      </c>
      <c r="T16" s="0" t="n">
        <v>695.4</v>
      </c>
      <c r="U16" s="0" t="n">
        <v>720.3</v>
      </c>
      <c r="V16" s="0" t="n">
        <v>700.7</v>
      </c>
      <c r="W16" s="0" t="n">
        <v>679.1</v>
      </c>
      <c r="X16" s="0" t="n">
        <v>724.6</v>
      </c>
      <c r="Y16" s="0" t="n">
        <v>714.8</v>
      </c>
      <c r="Z16" s="0" t="n">
        <v>673.5</v>
      </c>
      <c r="AA16" s="0" t="n">
        <v>717.6</v>
      </c>
      <c r="AB16" s="0" t="n">
        <v>676.6</v>
      </c>
      <c r="AC16" s="0" t="n">
        <v>189.7</v>
      </c>
      <c r="AD16" s="0" t="n">
        <v>554.4</v>
      </c>
      <c r="AE16" s="13" t="n">
        <v>683.1572</v>
      </c>
    </row>
    <row r="17" customFormat="false" ht="12.75" hidden="false" customHeight="false" outlineLevel="0" collapsed="false">
      <c r="A17" s="0" t="s">
        <v>27</v>
      </c>
      <c r="B17" s="0" t="n">
        <v>2</v>
      </c>
      <c r="C17" s="0" t="n">
        <v>8</v>
      </c>
      <c r="D17" s="0" t="n">
        <v>723.9</v>
      </c>
      <c r="E17" s="0" t="n">
        <v>725.6</v>
      </c>
      <c r="F17" s="8" t="n">
        <v>678.3</v>
      </c>
      <c r="G17" s="9" t="n">
        <v>730.4</v>
      </c>
      <c r="H17" s="0" t="n">
        <v>719.5</v>
      </c>
      <c r="I17" s="8" t="n">
        <v>742.4</v>
      </c>
      <c r="J17" s="8" t="n">
        <v>708.3</v>
      </c>
      <c r="K17" s="8" t="n">
        <v>733.9</v>
      </c>
      <c r="L17" s="0" t="n">
        <v>714.1</v>
      </c>
      <c r="M17" s="8" t="n">
        <v>712.2</v>
      </c>
      <c r="N17" s="0" t="n">
        <v>685.7</v>
      </c>
      <c r="O17" s="8" t="n">
        <v>311.5</v>
      </c>
      <c r="P17" s="11" t="n">
        <v>638.1</v>
      </c>
      <c r="Q17" s="0" t="n">
        <v>639.4</v>
      </c>
      <c r="R17" s="0" t="n">
        <v>493.8</v>
      </c>
      <c r="S17" s="0" t="n">
        <v>704.8</v>
      </c>
      <c r="T17" s="0" t="n">
        <v>664.2</v>
      </c>
      <c r="U17" s="0" t="n">
        <v>741</v>
      </c>
      <c r="V17" s="0" t="n">
        <v>706.2</v>
      </c>
      <c r="W17" s="0" t="n">
        <v>736.4</v>
      </c>
      <c r="X17" s="0" t="n">
        <v>740.2</v>
      </c>
      <c r="Y17" s="0" t="n">
        <v>704.9</v>
      </c>
      <c r="Z17" s="0" t="n">
        <v>678.8</v>
      </c>
      <c r="AA17" s="0" t="n">
        <v>715</v>
      </c>
      <c r="AB17" s="0" t="n">
        <v>743.8</v>
      </c>
      <c r="AC17" s="0" t="n">
        <v>712.8</v>
      </c>
      <c r="AD17" s="0" t="n">
        <v>649.5</v>
      </c>
      <c r="AE17" s="13" t="n">
        <v>684.9811</v>
      </c>
    </row>
    <row r="18" customFormat="false" ht="12.75" hidden="false" customHeight="false" outlineLevel="0" collapsed="false">
      <c r="A18" s="0" t="s">
        <v>27</v>
      </c>
      <c r="B18" s="0" t="n">
        <v>2</v>
      </c>
      <c r="C18" s="0" t="n">
        <v>9</v>
      </c>
      <c r="D18" s="0" t="n">
        <v>695</v>
      </c>
      <c r="E18" s="0" t="n">
        <v>740.6</v>
      </c>
      <c r="F18" s="8" t="n">
        <v>691.4</v>
      </c>
      <c r="G18" s="9" t="n">
        <v>734.4</v>
      </c>
      <c r="H18" s="0" t="n">
        <v>719.6</v>
      </c>
      <c r="I18" s="8" t="n">
        <v>714.9</v>
      </c>
      <c r="J18" s="8" t="n">
        <v>694.9</v>
      </c>
      <c r="K18" s="8" t="n">
        <v>730.9</v>
      </c>
      <c r="L18" s="0" t="n">
        <v>716.9</v>
      </c>
      <c r="M18" s="8" t="n">
        <v>711.1</v>
      </c>
      <c r="N18" s="0" t="n">
        <v>743.7</v>
      </c>
      <c r="O18" s="8" t="n">
        <v>719.9</v>
      </c>
      <c r="P18" s="11" t="n">
        <v>743.9</v>
      </c>
      <c r="Q18" s="0" t="n">
        <v>703.4</v>
      </c>
      <c r="R18" s="0" t="n">
        <v>604.3</v>
      </c>
      <c r="S18" s="0" t="n">
        <v>740.1</v>
      </c>
      <c r="T18" s="0" t="n">
        <v>717.9</v>
      </c>
      <c r="U18" s="0" t="n">
        <v>743.1</v>
      </c>
      <c r="V18" s="0" t="n">
        <v>655.8</v>
      </c>
      <c r="W18" s="0" t="n">
        <v>683.8</v>
      </c>
      <c r="X18" s="0" t="n">
        <v>693.3</v>
      </c>
      <c r="Y18" s="0" t="n">
        <v>711.8</v>
      </c>
      <c r="Z18" s="0" t="n">
        <v>741.7</v>
      </c>
      <c r="AA18" s="0" t="n">
        <v>719.8</v>
      </c>
      <c r="AB18" s="0" t="n">
        <v>713.2</v>
      </c>
      <c r="AC18" s="0" t="n">
        <f aca="false">MIN(738.2,LinhrsIn!AC19)</f>
        <v>737.3</v>
      </c>
      <c r="AD18" s="0" t="n">
        <v>659.8</v>
      </c>
      <c r="AE18" s="13" t="n">
        <v>728.6494</v>
      </c>
    </row>
    <row r="19" customFormat="false" ht="12.75" hidden="false" customHeight="false" outlineLevel="0" collapsed="false">
      <c r="A19" s="0" t="s">
        <v>27</v>
      </c>
      <c r="B19" s="0" t="n">
        <v>2</v>
      </c>
      <c r="C19" s="0" t="n">
        <v>10</v>
      </c>
      <c r="D19" s="0" t="n">
        <v>743.6</v>
      </c>
      <c r="E19" s="0" t="n">
        <v>691.6</v>
      </c>
      <c r="F19" s="8" t="n">
        <v>641.6</v>
      </c>
      <c r="G19" s="9" t="n">
        <v>743.9</v>
      </c>
      <c r="H19" s="0" t="n">
        <v>706.1</v>
      </c>
      <c r="I19" s="8" t="n">
        <v>743.8</v>
      </c>
      <c r="J19" s="8" t="n">
        <v>719.3</v>
      </c>
      <c r="K19" s="8" t="n">
        <v>722.3</v>
      </c>
      <c r="L19" s="0" t="n">
        <v>741.9</v>
      </c>
      <c r="M19" s="8" t="n">
        <v>716</v>
      </c>
      <c r="N19" s="0" t="n">
        <v>743.4</v>
      </c>
      <c r="O19" s="8" t="n">
        <v>719.9</v>
      </c>
      <c r="P19" s="11" t="n">
        <v>722.2</v>
      </c>
      <c r="Q19" s="0" t="n">
        <v>622.6</v>
      </c>
      <c r="R19" s="0" t="n">
        <v>526.2</v>
      </c>
      <c r="S19" s="0" t="n">
        <v>717.1</v>
      </c>
      <c r="T19" s="0" t="n">
        <v>717.6</v>
      </c>
      <c r="U19" s="0" t="n">
        <v>725.7</v>
      </c>
      <c r="V19" s="0" t="n">
        <v>707.8</v>
      </c>
      <c r="W19" s="0" t="n">
        <v>730.4</v>
      </c>
      <c r="X19" s="0" t="n">
        <v>732.6</v>
      </c>
      <c r="Y19" s="0" t="n">
        <v>711</v>
      </c>
      <c r="Z19" s="0" t="n">
        <v>718.7</v>
      </c>
      <c r="AA19" s="0" t="n">
        <v>701.2</v>
      </c>
      <c r="AB19" s="0" t="n">
        <v>617.1</v>
      </c>
      <c r="AC19" s="0" t="n">
        <v>1.4</v>
      </c>
      <c r="AD19" s="0" t="n">
        <v>1.1</v>
      </c>
      <c r="AE19" s="13" t="n">
        <v>0</v>
      </c>
    </row>
    <row r="20" customFormat="false" ht="12.75" hidden="false" customHeight="false" outlineLevel="0" collapsed="false">
      <c r="A20" s="0" t="s">
        <v>27</v>
      </c>
      <c r="B20" s="0" t="n">
        <v>2</v>
      </c>
      <c r="C20" s="0" t="n">
        <v>11</v>
      </c>
      <c r="D20" s="0" t="n">
        <v>728.1</v>
      </c>
      <c r="E20" s="0" t="n">
        <v>738.8</v>
      </c>
      <c r="F20" s="8" t="n">
        <v>663.7</v>
      </c>
      <c r="G20" s="9" t="n">
        <v>684.7</v>
      </c>
      <c r="H20" s="0" t="n">
        <v>709.6</v>
      </c>
      <c r="I20" s="8" t="n">
        <v>738.4</v>
      </c>
      <c r="J20" s="8" t="n">
        <v>717</v>
      </c>
      <c r="K20" s="8" t="n">
        <v>737.6</v>
      </c>
      <c r="L20" s="0" t="n">
        <v>738.6</v>
      </c>
      <c r="M20" s="8" t="n">
        <v>719.4</v>
      </c>
      <c r="N20" s="0" t="n">
        <v>656.5</v>
      </c>
      <c r="O20" s="8" t="n">
        <v>715.9</v>
      </c>
      <c r="P20" s="11" t="n">
        <v>717.5</v>
      </c>
      <c r="Q20" s="0" t="n">
        <v>742.6</v>
      </c>
      <c r="R20" s="0" t="n">
        <v>645.9</v>
      </c>
      <c r="S20" s="12" t="n">
        <v>700.4</v>
      </c>
      <c r="T20" s="0" t="n">
        <v>715.4</v>
      </c>
      <c r="U20" s="0" t="n">
        <v>493.1</v>
      </c>
      <c r="V20" s="0" t="n">
        <v>719.1</v>
      </c>
      <c r="W20" s="0" t="n">
        <v>681.4</v>
      </c>
      <c r="X20" s="0" t="n">
        <v>179.1</v>
      </c>
      <c r="Y20" s="0" t="n">
        <v>0</v>
      </c>
      <c r="Z20" s="0" t="n">
        <v>563.3</v>
      </c>
      <c r="AA20" s="0" t="n">
        <v>695.7</v>
      </c>
      <c r="AB20" s="0" t="n">
        <v>743.5</v>
      </c>
      <c r="AC20" s="0" t="n">
        <v>739.9</v>
      </c>
      <c r="AD20" s="0" t="n">
        <v>651.2</v>
      </c>
      <c r="AE20" s="13" t="n">
        <v>728.8792</v>
      </c>
    </row>
    <row r="21" customFormat="false" ht="12.75" hidden="false" customHeight="false" outlineLevel="0" collapsed="false">
      <c r="A21" s="0" t="s">
        <v>27</v>
      </c>
      <c r="B21" s="0" t="n">
        <v>2</v>
      </c>
      <c r="C21" s="0" t="n">
        <v>12</v>
      </c>
      <c r="D21" s="0" t="n">
        <v>708.1</v>
      </c>
      <c r="E21" s="0" t="n">
        <v>731.9</v>
      </c>
      <c r="F21" s="8" t="n">
        <v>684.1</v>
      </c>
      <c r="G21" s="9" t="n">
        <v>297.9</v>
      </c>
      <c r="H21" s="0" t="n">
        <v>199.3</v>
      </c>
      <c r="I21" s="8" t="n">
        <v>718.1</v>
      </c>
      <c r="J21" s="8" t="n">
        <v>718.7</v>
      </c>
      <c r="K21" s="8" t="n">
        <v>738.2</v>
      </c>
      <c r="L21" s="0" t="n">
        <v>485.9</v>
      </c>
      <c r="M21" s="8" t="n">
        <v>719.6</v>
      </c>
      <c r="N21" s="0" t="n">
        <v>743.5</v>
      </c>
      <c r="O21" s="8" t="n">
        <v>719.9</v>
      </c>
      <c r="P21" s="11" t="n">
        <v>683</v>
      </c>
      <c r="Q21" s="0" t="n">
        <v>628.6</v>
      </c>
      <c r="R21" s="0" t="n">
        <v>668.8</v>
      </c>
      <c r="S21" s="0" t="n">
        <v>737.9</v>
      </c>
      <c r="T21" s="0" t="n">
        <v>718.1</v>
      </c>
      <c r="U21" s="0" t="n">
        <v>712.9</v>
      </c>
      <c r="V21" s="0" t="n">
        <v>719.4</v>
      </c>
      <c r="W21" s="0" t="n">
        <v>736.5</v>
      </c>
      <c r="X21" s="0" t="n">
        <v>737</v>
      </c>
      <c r="Y21" s="0" t="n">
        <v>717.2</v>
      </c>
      <c r="Z21" s="0" t="n">
        <v>743</v>
      </c>
      <c r="AA21" s="0" t="n">
        <v>711.1</v>
      </c>
      <c r="AB21" s="0" t="n">
        <v>743.8</v>
      </c>
      <c r="AC21" s="0" t="n">
        <v>740.6</v>
      </c>
      <c r="AD21" s="0" t="n">
        <v>660.7</v>
      </c>
      <c r="AE21" s="13" t="n">
        <v>728.998</v>
      </c>
    </row>
    <row r="22" customFormat="false" ht="12.75" hidden="false" customHeight="false" outlineLevel="0" collapsed="false">
      <c r="A22" s="0" t="s">
        <v>27</v>
      </c>
      <c r="B22" s="0" t="n">
        <v>2</v>
      </c>
      <c r="C22" s="0" t="n">
        <v>13</v>
      </c>
      <c r="D22" s="0" t="n">
        <v>722.4</v>
      </c>
      <c r="E22" s="0" t="n">
        <v>741.4</v>
      </c>
      <c r="F22" s="8" t="n">
        <v>674.3</v>
      </c>
      <c r="G22" s="9" t="n">
        <v>728.3</v>
      </c>
      <c r="H22" s="0" t="n">
        <v>705.6</v>
      </c>
      <c r="I22" s="8" t="n">
        <v>654.4</v>
      </c>
      <c r="J22" s="8" t="n">
        <v>718.6</v>
      </c>
      <c r="K22" s="8" t="n">
        <v>730.6</v>
      </c>
      <c r="L22" s="0" t="n">
        <v>688.3</v>
      </c>
      <c r="M22" s="8" t="n">
        <v>715.5</v>
      </c>
      <c r="N22" s="0" t="n">
        <v>743.7</v>
      </c>
      <c r="O22" s="8" t="n">
        <v>719.7</v>
      </c>
      <c r="P22" s="11" t="n">
        <v>668.8</v>
      </c>
      <c r="Q22" s="0" t="n">
        <v>742.4</v>
      </c>
      <c r="R22" s="0" t="n">
        <v>620.2</v>
      </c>
      <c r="S22" s="0" t="n">
        <v>0.3</v>
      </c>
      <c r="T22" s="0" t="n">
        <v>103.7</v>
      </c>
      <c r="U22" s="0" t="n">
        <v>730.5</v>
      </c>
      <c r="V22" s="0" t="n">
        <v>711.9</v>
      </c>
      <c r="W22" s="0" t="n">
        <v>707.8</v>
      </c>
      <c r="X22" s="0" t="n">
        <v>724.6</v>
      </c>
      <c r="Y22" s="0" t="n">
        <v>708</v>
      </c>
      <c r="Z22" s="0" t="n">
        <v>731.4</v>
      </c>
      <c r="AA22" s="0" t="n">
        <v>716.1</v>
      </c>
      <c r="AB22" s="0" t="n">
        <v>685.7</v>
      </c>
      <c r="AC22" s="0" t="n">
        <v>725.1</v>
      </c>
      <c r="AD22" s="0" t="n">
        <v>652.2</v>
      </c>
      <c r="AE22" s="13" t="n">
        <v>703.9031</v>
      </c>
    </row>
    <row r="23" customFormat="false" ht="12.75" hidden="false" customHeight="false" outlineLevel="0" collapsed="false">
      <c r="A23" s="0" t="s">
        <v>27</v>
      </c>
      <c r="B23" s="0" t="n">
        <v>2</v>
      </c>
      <c r="C23" s="0" t="n">
        <v>14</v>
      </c>
      <c r="D23" s="0" t="n">
        <v>737</v>
      </c>
      <c r="E23" s="0" t="n">
        <v>736</v>
      </c>
      <c r="F23" s="8" t="n">
        <v>694.9</v>
      </c>
      <c r="G23" s="9" t="n">
        <v>743.8</v>
      </c>
      <c r="H23" s="0" t="n">
        <v>719.4</v>
      </c>
      <c r="I23" s="8" t="n">
        <v>743.9</v>
      </c>
      <c r="J23" s="8" t="n">
        <v>713.9</v>
      </c>
      <c r="K23" s="8" t="n">
        <v>738.6</v>
      </c>
      <c r="L23" s="0" t="n">
        <v>741.9</v>
      </c>
      <c r="M23" s="8" t="n">
        <v>719.1</v>
      </c>
      <c r="N23" s="0" t="n">
        <v>727.3</v>
      </c>
      <c r="O23" s="8" t="n">
        <v>719.9</v>
      </c>
      <c r="P23" s="11" t="n">
        <v>706.3</v>
      </c>
      <c r="Q23" s="0" t="n">
        <v>740.2</v>
      </c>
      <c r="R23" s="0" t="n">
        <v>529.9</v>
      </c>
      <c r="S23" s="0" t="n">
        <v>593.3</v>
      </c>
      <c r="T23" s="0" t="n">
        <v>715.1</v>
      </c>
      <c r="U23" s="0" t="n">
        <v>688.2</v>
      </c>
      <c r="V23" s="0" t="n">
        <v>688.7</v>
      </c>
      <c r="W23" s="0" t="n">
        <v>709.7</v>
      </c>
      <c r="X23" s="0" t="n">
        <v>739.2</v>
      </c>
      <c r="Y23" s="0" t="n">
        <v>708.1</v>
      </c>
      <c r="Z23" s="0" t="n">
        <v>743</v>
      </c>
      <c r="AA23" s="0" t="n">
        <v>720</v>
      </c>
      <c r="AB23" s="0" t="n">
        <v>728</v>
      </c>
      <c r="AC23" s="0" t="n">
        <v>739.8</v>
      </c>
      <c r="AD23" s="0" t="n">
        <v>661.4</v>
      </c>
      <c r="AE23" s="13" t="n">
        <v>717.3906</v>
      </c>
    </row>
    <row r="24" customFormat="false" ht="12.75" hidden="false" customHeight="false" outlineLevel="0" collapsed="false">
      <c r="A24" s="0" t="s">
        <v>27</v>
      </c>
      <c r="B24" s="0" t="n">
        <v>2</v>
      </c>
      <c r="C24" s="0" t="n">
        <v>15</v>
      </c>
      <c r="D24" s="0" t="n">
        <v>727.2</v>
      </c>
      <c r="E24" s="0" t="n">
        <v>699.6</v>
      </c>
      <c r="F24" s="8" t="n">
        <v>692.8</v>
      </c>
      <c r="G24" s="9" t="n">
        <v>736</v>
      </c>
      <c r="H24" s="0" t="n">
        <v>716.7</v>
      </c>
      <c r="I24" s="8" t="n">
        <v>733.4</v>
      </c>
      <c r="J24" s="8" t="n">
        <v>719.6</v>
      </c>
      <c r="K24" s="8" t="n">
        <v>736.8</v>
      </c>
      <c r="L24" s="0" t="n">
        <v>719.8</v>
      </c>
      <c r="M24" s="8" t="n">
        <v>719.6</v>
      </c>
      <c r="N24" s="0" t="n">
        <v>738.4</v>
      </c>
      <c r="O24" s="8" t="n">
        <v>712.9</v>
      </c>
      <c r="P24" s="11" t="n">
        <v>646</v>
      </c>
      <c r="Q24" s="0" t="n">
        <v>742.7</v>
      </c>
      <c r="R24" s="0" t="n">
        <v>549.1</v>
      </c>
      <c r="S24" s="0" t="n">
        <v>701.9</v>
      </c>
      <c r="T24" s="0" t="n">
        <v>712.2</v>
      </c>
      <c r="U24" s="0" t="n">
        <v>743.9</v>
      </c>
      <c r="V24" s="0" t="n">
        <v>719.2</v>
      </c>
      <c r="W24" s="0" t="n">
        <v>736.5</v>
      </c>
      <c r="X24" s="0" t="n">
        <v>45.8</v>
      </c>
      <c r="Y24" s="0" t="n">
        <v>231.6</v>
      </c>
      <c r="Z24" s="0" t="n">
        <v>743</v>
      </c>
      <c r="AA24" s="0" t="n">
        <v>720</v>
      </c>
      <c r="AB24" s="0" t="n">
        <v>649.8</v>
      </c>
      <c r="AC24" s="0" t="n">
        <v>738.5</v>
      </c>
      <c r="AD24" s="0" t="n">
        <v>661.1</v>
      </c>
      <c r="AE24" s="13" t="n">
        <v>681.8039</v>
      </c>
    </row>
    <row r="25" customFormat="false" ht="12.75" hidden="false" customHeight="false" outlineLevel="0" collapsed="false">
      <c r="A25" s="0" t="s">
        <v>27</v>
      </c>
      <c r="B25" s="0" t="n">
        <v>2</v>
      </c>
      <c r="C25" s="0" t="n">
        <v>16</v>
      </c>
      <c r="D25" s="0" t="n">
        <v>730.4</v>
      </c>
      <c r="E25" s="0" t="n">
        <v>737.6</v>
      </c>
      <c r="F25" s="8" t="n">
        <v>661.4</v>
      </c>
      <c r="G25" s="9" t="n">
        <v>743.9</v>
      </c>
      <c r="H25" s="0" t="n">
        <v>672.5</v>
      </c>
      <c r="I25" s="8" t="n">
        <v>710.9</v>
      </c>
      <c r="J25" s="8" t="n">
        <v>718.7</v>
      </c>
      <c r="K25" s="8" t="n">
        <v>737.8</v>
      </c>
      <c r="L25" s="0" t="n">
        <v>742.3</v>
      </c>
      <c r="M25" s="8" t="n">
        <v>719.7</v>
      </c>
      <c r="N25" s="0" t="n">
        <v>743.8</v>
      </c>
      <c r="O25" s="8" t="n">
        <v>714.2</v>
      </c>
      <c r="P25" s="11" t="n">
        <v>743.8</v>
      </c>
      <c r="Q25" s="0" t="n">
        <v>676.8</v>
      </c>
      <c r="R25" s="0" t="n">
        <v>668.4</v>
      </c>
      <c r="S25" s="0" t="n">
        <v>737.9</v>
      </c>
      <c r="T25" s="0" t="n">
        <v>709.9</v>
      </c>
      <c r="U25" s="0" t="n">
        <v>743.9</v>
      </c>
      <c r="V25" s="0" t="n">
        <v>716.6</v>
      </c>
      <c r="W25" s="0" t="n">
        <v>740.3</v>
      </c>
      <c r="X25" s="0" t="n">
        <v>709</v>
      </c>
      <c r="Y25" s="0" t="n">
        <v>710</v>
      </c>
      <c r="Z25" s="0" t="n">
        <v>705.9</v>
      </c>
      <c r="AA25" s="0" t="n">
        <v>594.6</v>
      </c>
      <c r="AB25" s="0" t="n">
        <v>741.7</v>
      </c>
      <c r="AC25" s="0" t="n">
        <v>722.5</v>
      </c>
      <c r="AD25" s="0" t="n">
        <v>661.1</v>
      </c>
      <c r="AE25" s="13" t="n">
        <v>659.2133</v>
      </c>
    </row>
    <row r="26" customFormat="false" ht="12.75" hidden="false" customHeight="false" outlineLevel="0" collapsed="false">
      <c r="A26" s="0" t="s">
        <v>27</v>
      </c>
      <c r="B26" s="0" t="n">
        <v>2</v>
      </c>
      <c r="C26" s="0" t="n">
        <v>17</v>
      </c>
      <c r="D26" s="0" t="n">
        <v>740.8</v>
      </c>
      <c r="E26" s="0" t="n">
        <v>712.3</v>
      </c>
      <c r="F26" s="8" t="n">
        <v>693.2</v>
      </c>
      <c r="G26" s="9" t="n">
        <v>743.9</v>
      </c>
      <c r="H26" s="0" t="n">
        <v>719.6</v>
      </c>
      <c r="I26" s="8" t="n">
        <v>742.1</v>
      </c>
      <c r="J26" s="8" t="n">
        <v>703.3</v>
      </c>
      <c r="K26" s="8" t="n">
        <v>739.3</v>
      </c>
      <c r="L26" s="0" t="n">
        <v>742.5</v>
      </c>
      <c r="M26" s="8" t="n">
        <v>719.4</v>
      </c>
      <c r="N26" s="0" t="n">
        <v>743.8</v>
      </c>
      <c r="O26" s="8" t="n">
        <v>719.9</v>
      </c>
      <c r="P26" s="11" t="n">
        <v>737.4</v>
      </c>
      <c r="Q26" s="0" t="n">
        <v>728.8</v>
      </c>
      <c r="R26" s="0" t="n">
        <v>629.5</v>
      </c>
      <c r="S26" s="0" t="n">
        <v>735.6</v>
      </c>
      <c r="T26" s="0" t="n">
        <v>585.7</v>
      </c>
      <c r="U26" s="0" t="n">
        <v>743.9</v>
      </c>
      <c r="V26" s="0" t="n">
        <v>697.6</v>
      </c>
      <c r="W26" s="0" t="n">
        <v>737.9</v>
      </c>
      <c r="X26" s="0" t="n">
        <f aca="false">LinhrsIn!X27</f>
        <v>694.5</v>
      </c>
      <c r="Y26" s="0" t="n">
        <f aca="false">164+555</f>
        <v>719</v>
      </c>
      <c r="Z26" s="0" t="n">
        <v>691.9</v>
      </c>
      <c r="AA26" s="0" t="n">
        <v>556.5</v>
      </c>
      <c r="AB26" s="0" t="n">
        <v>501.9</v>
      </c>
      <c r="AC26" s="0" t="n">
        <v>282.2</v>
      </c>
      <c r="AD26" s="0" t="n">
        <v>660.2</v>
      </c>
      <c r="AE26" s="13" t="n">
        <v>632.3517</v>
      </c>
    </row>
    <row r="27" customFormat="false" ht="12.75" hidden="false" customHeight="false" outlineLevel="0" collapsed="false">
      <c r="A27" s="0" t="s">
        <v>27</v>
      </c>
      <c r="B27" s="0" t="n">
        <v>2</v>
      </c>
      <c r="C27" s="0" t="n">
        <v>18</v>
      </c>
      <c r="D27" s="0" t="n">
        <v>713.1</v>
      </c>
      <c r="E27" s="0" t="n">
        <v>740.9</v>
      </c>
      <c r="F27" s="8" t="n">
        <v>691.7</v>
      </c>
      <c r="G27" s="9" t="n">
        <v>743.4</v>
      </c>
      <c r="H27" s="0" t="n">
        <v>719.6</v>
      </c>
      <c r="I27" s="8" t="n">
        <v>714.1</v>
      </c>
      <c r="J27" s="8" t="n">
        <v>452</v>
      </c>
      <c r="K27" s="8" t="n">
        <v>707.5</v>
      </c>
      <c r="L27" s="0" t="n">
        <v>688.5</v>
      </c>
      <c r="M27" s="8" t="n">
        <v>719.7</v>
      </c>
      <c r="N27" s="0" t="n">
        <v>743.8</v>
      </c>
      <c r="O27" s="8" t="n">
        <v>713.7</v>
      </c>
      <c r="P27" s="11" t="n">
        <v>726.5</v>
      </c>
      <c r="Q27" s="0" t="n">
        <v>740</v>
      </c>
      <c r="R27" s="0" t="n">
        <v>668.5</v>
      </c>
      <c r="S27" s="0" t="n">
        <v>738.1</v>
      </c>
      <c r="T27" s="0" t="n">
        <v>716.4</v>
      </c>
      <c r="U27" s="0" t="n">
        <v>743.3</v>
      </c>
      <c r="V27" s="0" t="n">
        <v>716.4</v>
      </c>
      <c r="W27" s="0" t="n">
        <v>739</v>
      </c>
      <c r="X27" s="0" t="n">
        <v>737.1</v>
      </c>
      <c r="Y27" s="0" t="n">
        <v>709.7</v>
      </c>
      <c r="Z27" s="0" t="n">
        <v>711.2</v>
      </c>
      <c r="AA27" s="0" t="n">
        <v>699.7</v>
      </c>
      <c r="AB27" s="0" t="n">
        <v>257.3</v>
      </c>
      <c r="AC27" s="0" t="n">
        <v>1.5</v>
      </c>
      <c r="AD27" s="0" t="n">
        <v>518.1</v>
      </c>
      <c r="AE27" s="13" t="n">
        <v>659.8458</v>
      </c>
    </row>
    <row r="28" customFormat="false" ht="12.75" hidden="false" customHeight="false" outlineLevel="0" collapsed="false">
      <c r="A28" s="0" t="s">
        <v>27</v>
      </c>
      <c r="B28" s="0" t="n">
        <v>2</v>
      </c>
      <c r="C28" s="0" t="n">
        <v>19</v>
      </c>
      <c r="D28" s="0" t="n">
        <v>730.3</v>
      </c>
      <c r="E28" s="0" t="n">
        <v>741.3</v>
      </c>
      <c r="F28" s="8" t="n">
        <v>668.8</v>
      </c>
      <c r="G28" s="9" t="n">
        <v>744</v>
      </c>
      <c r="H28" s="0" t="n">
        <v>714.5</v>
      </c>
      <c r="I28" s="8" t="n">
        <v>741.8</v>
      </c>
      <c r="J28" s="8" t="n">
        <v>719.6</v>
      </c>
      <c r="K28" s="8" t="n">
        <v>740.6</v>
      </c>
      <c r="L28" s="0" t="n">
        <v>733.8</v>
      </c>
      <c r="M28" s="8" t="n">
        <v>719.7</v>
      </c>
      <c r="N28" s="0" t="n">
        <v>743.8</v>
      </c>
      <c r="O28" s="8" t="n">
        <v>719.9</v>
      </c>
      <c r="P28" s="11" t="n">
        <v>642.2</v>
      </c>
      <c r="Q28" s="0" t="n">
        <v>738</v>
      </c>
      <c r="R28" s="0" t="n">
        <v>650.9</v>
      </c>
      <c r="S28" s="0" t="n">
        <v>738.8</v>
      </c>
      <c r="T28" s="0" t="n">
        <v>716.8</v>
      </c>
      <c r="U28" s="0" t="n">
        <v>707.2</v>
      </c>
      <c r="V28" s="0" t="n">
        <v>719.3</v>
      </c>
      <c r="W28" s="0" t="n">
        <v>733.4</v>
      </c>
      <c r="X28" s="0" t="n">
        <v>738.6</v>
      </c>
      <c r="Y28" s="0" t="n">
        <v>480.1</v>
      </c>
      <c r="Z28" s="0" t="n">
        <v>739.6</v>
      </c>
      <c r="AA28" s="0" t="n">
        <v>719.7</v>
      </c>
      <c r="AB28" s="0" t="n">
        <v>741.7</v>
      </c>
      <c r="AC28" s="0" t="n">
        <v>739.8</v>
      </c>
      <c r="AD28" s="0" t="n">
        <v>657.9</v>
      </c>
      <c r="AE28" s="13" t="n">
        <v>719.2047</v>
      </c>
    </row>
    <row r="29" customFormat="false" ht="12.75" hidden="false" customHeight="false" outlineLevel="0" collapsed="false">
      <c r="A29" s="0" t="s">
        <v>27</v>
      </c>
      <c r="B29" s="0" t="n">
        <v>2</v>
      </c>
      <c r="C29" s="0" t="n">
        <v>20</v>
      </c>
      <c r="D29" s="0" t="n">
        <v>722.1</v>
      </c>
      <c r="E29" s="0" t="n">
        <v>735.1</v>
      </c>
      <c r="F29" s="8" t="n">
        <v>694</v>
      </c>
      <c r="G29" s="9" t="n">
        <v>743.5</v>
      </c>
      <c r="H29" s="0" t="n">
        <v>719.6</v>
      </c>
      <c r="I29" s="8" t="n">
        <v>743.9</v>
      </c>
      <c r="J29" s="8" t="n">
        <v>714.4</v>
      </c>
      <c r="K29" s="8" t="n">
        <v>736.2</v>
      </c>
      <c r="L29" s="0" t="n">
        <v>742.8</v>
      </c>
      <c r="M29" s="8" t="n">
        <v>719.6</v>
      </c>
      <c r="N29" s="0" t="n">
        <v>743.8</v>
      </c>
      <c r="O29" s="8" t="n">
        <v>719.9</v>
      </c>
      <c r="P29" s="11" t="n">
        <v>700.2</v>
      </c>
      <c r="Q29" s="0" t="n">
        <v>727.2</v>
      </c>
      <c r="R29" s="0" t="n">
        <v>661.3</v>
      </c>
      <c r="S29" s="0" t="n">
        <f aca="false">LinhrsIn!S30</f>
        <v>738.2</v>
      </c>
      <c r="T29" s="0" t="n">
        <v>702</v>
      </c>
      <c r="U29" s="0" t="n">
        <v>698.3</v>
      </c>
      <c r="V29" s="0" t="n">
        <v>712.8</v>
      </c>
      <c r="W29" s="0" t="n">
        <v>740.5</v>
      </c>
      <c r="X29" s="0" t="n">
        <v>725.1</v>
      </c>
      <c r="Y29" s="0" t="n">
        <v>697.1</v>
      </c>
      <c r="Z29" s="0" t="n">
        <v>732.1</v>
      </c>
      <c r="AA29" s="0" t="n">
        <v>719.9</v>
      </c>
      <c r="AB29" s="0" t="n">
        <v>741.7</v>
      </c>
      <c r="AC29" s="0" t="n">
        <v>740.7</v>
      </c>
      <c r="AD29" s="0" t="n">
        <v>658.7</v>
      </c>
      <c r="AE29" s="13" t="n">
        <v>724.2036</v>
      </c>
    </row>
    <row r="30" customFormat="false" ht="12.75" hidden="false" customHeight="false" outlineLevel="0" collapsed="false">
      <c r="A30" s="0" t="s">
        <v>27</v>
      </c>
      <c r="B30" s="0" t="n">
        <v>2</v>
      </c>
      <c r="C30" s="0" t="n">
        <v>21</v>
      </c>
      <c r="D30" s="0" t="n">
        <v>712</v>
      </c>
      <c r="E30" s="0" t="n">
        <v>742.3</v>
      </c>
      <c r="F30" s="8" t="n">
        <v>671.9</v>
      </c>
      <c r="G30" s="9" t="n">
        <v>723.8</v>
      </c>
      <c r="H30" s="0" t="n">
        <v>640.7</v>
      </c>
      <c r="I30" s="8" t="n">
        <v>737.9</v>
      </c>
      <c r="J30" s="8" t="n">
        <v>718.5</v>
      </c>
      <c r="K30" s="8" t="n">
        <v>739.3</v>
      </c>
      <c r="L30" s="0" t="n">
        <v>741.9</v>
      </c>
      <c r="M30" s="8" t="n">
        <v>719.7</v>
      </c>
      <c r="N30" s="0" t="n">
        <v>740</v>
      </c>
      <c r="O30" s="8" t="n">
        <v>719.9</v>
      </c>
      <c r="P30" s="11" t="n">
        <v>742.1</v>
      </c>
      <c r="Q30" s="0" t="n">
        <v>741.4</v>
      </c>
      <c r="R30" s="0" t="n">
        <v>665.7</v>
      </c>
      <c r="S30" s="0" t="n">
        <v>725.6</v>
      </c>
      <c r="T30" s="0" t="n">
        <v>700</v>
      </c>
      <c r="U30" s="0" t="n">
        <v>739.2</v>
      </c>
      <c r="V30" s="0" t="n">
        <v>715.5</v>
      </c>
      <c r="W30" s="0" t="n">
        <v>710.7</v>
      </c>
      <c r="X30" s="0" t="n">
        <v>734.9</v>
      </c>
      <c r="Y30" s="0" t="n">
        <v>712.6</v>
      </c>
      <c r="Z30" s="0" t="n">
        <v>735.5</v>
      </c>
      <c r="AA30" s="0" t="n">
        <v>713.8</v>
      </c>
      <c r="AB30" s="0" t="n">
        <v>741.7</v>
      </c>
      <c r="AC30" s="0" t="n">
        <v>736.2</v>
      </c>
      <c r="AD30" s="0" t="n">
        <v>649.7</v>
      </c>
      <c r="AE30" s="13" t="n">
        <v>729.0247</v>
      </c>
    </row>
    <row r="31" customFormat="false" ht="12.75" hidden="false" customHeight="false" outlineLevel="0" collapsed="false">
      <c r="A31" s="0" t="s">
        <v>27</v>
      </c>
      <c r="B31" s="0" t="n">
        <v>2</v>
      </c>
      <c r="C31" s="0" t="n">
        <v>22</v>
      </c>
      <c r="D31" s="0" t="n">
        <v>742</v>
      </c>
      <c r="E31" s="0" t="n">
        <v>730.8</v>
      </c>
      <c r="F31" s="8" t="n">
        <v>676</v>
      </c>
      <c r="G31" s="9" t="n">
        <v>708.7</v>
      </c>
      <c r="H31" s="0" t="n">
        <v>699.7</v>
      </c>
      <c r="I31" s="8" t="n">
        <v>670.6</v>
      </c>
      <c r="J31" s="8" t="n">
        <v>689.9</v>
      </c>
      <c r="K31" s="8" t="n">
        <f aca="false">616+36</f>
        <v>652</v>
      </c>
      <c r="L31" s="0" t="n">
        <v>738.3</v>
      </c>
      <c r="M31" s="8" t="n">
        <v>681.4</v>
      </c>
      <c r="N31" s="0" t="n">
        <v>743</v>
      </c>
      <c r="O31" s="8" t="n">
        <v>719.7</v>
      </c>
      <c r="P31" s="11" t="n">
        <v>726.3</v>
      </c>
      <c r="Q31" s="0" t="n">
        <v>739.2</v>
      </c>
      <c r="R31" s="0" t="n">
        <v>667.2</v>
      </c>
      <c r="S31" s="0" t="n">
        <v>741</v>
      </c>
      <c r="T31" s="0" t="n">
        <v>715.4</v>
      </c>
      <c r="U31" s="0" t="n">
        <v>743</v>
      </c>
      <c r="V31" s="0" t="n">
        <v>719.1</v>
      </c>
      <c r="W31" s="0" t="n">
        <v>742</v>
      </c>
      <c r="X31" s="0" t="n">
        <v>597.9</v>
      </c>
      <c r="Y31" s="0" t="n">
        <v>710.4</v>
      </c>
      <c r="Z31" s="0" t="n">
        <v>587.6</v>
      </c>
      <c r="AA31" s="0" t="n">
        <v>324.6</v>
      </c>
      <c r="AB31" s="0" t="n">
        <v>743.8</v>
      </c>
      <c r="AC31" s="0" t="n">
        <v>742.5</v>
      </c>
      <c r="AD31" s="0" t="n">
        <v>659.4</v>
      </c>
      <c r="AE31" s="13" t="n">
        <v>678.7811</v>
      </c>
    </row>
    <row r="32" customFormat="false" ht="12.75" hidden="false" customHeight="false" outlineLevel="0" collapsed="false">
      <c r="A32" s="0" t="s">
        <v>27</v>
      </c>
      <c r="B32" s="0" t="n">
        <v>2</v>
      </c>
      <c r="C32" s="0" t="n">
        <v>23</v>
      </c>
      <c r="D32" s="0" t="n">
        <v>738.2</v>
      </c>
      <c r="E32" s="0" t="n">
        <v>710.2</v>
      </c>
      <c r="F32" s="8" t="n">
        <v>694.9</v>
      </c>
      <c r="G32" s="9" t="n">
        <v>743.9</v>
      </c>
      <c r="H32" s="0" t="n">
        <v>456.2</v>
      </c>
      <c r="I32" s="8" t="n">
        <v>706.3</v>
      </c>
      <c r="J32" s="8" t="n">
        <v>680.4</v>
      </c>
      <c r="K32" s="8" t="n">
        <v>722.3</v>
      </c>
      <c r="L32" s="0" t="n">
        <v>511.9</v>
      </c>
      <c r="M32" s="8" t="n">
        <v>714.4</v>
      </c>
      <c r="N32" s="0" t="n">
        <v>743.1</v>
      </c>
      <c r="O32" s="8" t="n">
        <v>647.8</v>
      </c>
      <c r="P32" s="11" t="n">
        <v>730.5</v>
      </c>
      <c r="Q32" s="0" t="n">
        <v>502.8</v>
      </c>
      <c r="R32" s="0" t="n">
        <v>363.2</v>
      </c>
      <c r="S32" s="0" t="n">
        <v>739.3</v>
      </c>
      <c r="T32" s="0" t="n">
        <v>686.6</v>
      </c>
      <c r="U32" s="0" t="n">
        <v>735.8</v>
      </c>
      <c r="V32" s="0" t="n">
        <v>719.6</v>
      </c>
      <c r="W32" s="0" t="n">
        <v>743</v>
      </c>
      <c r="X32" s="0" t="n">
        <v>735.4</v>
      </c>
      <c r="Y32" s="0" t="n">
        <v>555.6</v>
      </c>
      <c r="Z32" s="0" t="n">
        <v>737.2</v>
      </c>
      <c r="AA32" s="0" t="n">
        <v>696</v>
      </c>
      <c r="AB32" s="0" t="n">
        <v>718</v>
      </c>
      <c r="AC32" s="0" t="n">
        <v>740.9</v>
      </c>
      <c r="AD32" s="0" t="n">
        <v>633</v>
      </c>
      <c r="AE32" s="13" t="n">
        <v>727.6669</v>
      </c>
    </row>
    <row r="33" customFormat="false" ht="12.75" hidden="false" customHeight="false" outlineLevel="0" collapsed="false">
      <c r="A33" s="0" t="s">
        <v>27</v>
      </c>
      <c r="B33" s="0" t="n">
        <v>2</v>
      </c>
      <c r="C33" s="0" t="n">
        <v>24</v>
      </c>
      <c r="D33" s="0" t="n">
        <v>733.9</v>
      </c>
      <c r="E33" s="0" t="n">
        <v>724.3</v>
      </c>
      <c r="F33" s="8" t="n">
        <v>690.7</v>
      </c>
      <c r="G33" s="9" t="n">
        <v>741.5</v>
      </c>
      <c r="H33" s="0" t="n">
        <v>691.2</v>
      </c>
      <c r="I33" s="8" t="n">
        <v>738.7</v>
      </c>
      <c r="J33" s="8" t="n">
        <v>699</v>
      </c>
      <c r="K33" s="8" t="n">
        <v>709.6</v>
      </c>
      <c r="L33" s="0" t="n">
        <v>740.3</v>
      </c>
      <c r="M33" s="8" t="n">
        <v>693.9</v>
      </c>
      <c r="N33" s="0" t="n">
        <v>743.7</v>
      </c>
      <c r="O33" s="8" t="n">
        <v>660.2</v>
      </c>
      <c r="P33" s="11" t="n">
        <v>681.2</v>
      </c>
      <c r="Q33" s="0" t="n">
        <v>634</v>
      </c>
      <c r="R33" s="0" t="n">
        <v>528.6</v>
      </c>
      <c r="S33" s="0" t="n">
        <v>707.5</v>
      </c>
      <c r="T33" s="0" t="n">
        <v>678.4</v>
      </c>
      <c r="U33" s="0" t="n">
        <v>732</v>
      </c>
      <c r="V33" s="0" t="n">
        <v>707.4</v>
      </c>
      <c r="W33" s="0" t="n">
        <v>210.4</v>
      </c>
      <c r="X33" s="0" t="n">
        <v>736.9</v>
      </c>
      <c r="Y33" s="0" t="n">
        <v>709.6</v>
      </c>
      <c r="Z33" s="0" t="n">
        <v>741.2</v>
      </c>
      <c r="AA33" s="0" t="n">
        <v>719.2</v>
      </c>
      <c r="AB33" s="0" t="n">
        <v>743.8</v>
      </c>
      <c r="AC33" s="0" t="n">
        <v>735.6</v>
      </c>
      <c r="AD33" s="0" t="n">
        <v>650.2</v>
      </c>
      <c r="AE33" s="13" t="n">
        <v>728.2542</v>
      </c>
    </row>
    <row r="34" customFormat="false" ht="12.75" hidden="false" customHeight="false" outlineLevel="0" collapsed="false">
      <c r="A34" s="0" t="s">
        <v>27</v>
      </c>
      <c r="B34" s="0" t="n">
        <v>2</v>
      </c>
      <c r="C34" s="0" t="n">
        <v>25</v>
      </c>
      <c r="D34" s="0" t="n">
        <v>726.3</v>
      </c>
      <c r="E34" s="0" t="n">
        <v>737</v>
      </c>
      <c r="F34" s="8" t="n">
        <v>691.3</v>
      </c>
      <c r="G34" s="9" t="n">
        <v>743.9</v>
      </c>
      <c r="H34" s="0" t="n">
        <v>710.9</v>
      </c>
      <c r="I34" s="8" t="n">
        <v>739.5</v>
      </c>
      <c r="J34" s="8" t="n">
        <v>707.7</v>
      </c>
      <c r="K34" s="8" t="n">
        <v>710.6</v>
      </c>
      <c r="L34" s="0" t="n">
        <v>736.2</v>
      </c>
      <c r="M34" s="8" t="n">
        <v>692.2</v>
      </c>
      <c r="N34" s="0" t="n">
        <v>730.3</v>
      </c>
      <c r="O34" s="8" t="n">
        <v>719.9</v>
      </c>
      <c r="P34" s="11" t="n">
        <v>674.3</v>
      </c>
      <c r="Q34" s="0" t="n">
        <v>673.2</v>
      </c>
      <c r="R34" s="0" t="n">
        <v>669.5</v>
      </c>
      <c r="S34" s="0" t="n">
        <v>740.6</v>
      </c>
      <c r="T34" s="0" t="n">
        <v>695.6</v>
      </c>
      <c r="U34" s="0" t="n">
        <v>740.2</v>
      </c>
      <c r="V34" s="0" t="n">
        <v>676</v>
      </c>
      <c r="W34" s="0" t="n">
        <v>732.5</v>
      </c>
      <c r="X34" s="0" t="n">
        <v>737.3</v>
      </c>
      <c r="Y34" s="0" t="n">
        <v>711.9</v>
      </c>
      <c r="Z34" s="0" t="n">
        <v>742.5</v>
      </c>
      <c r="AA34" s="0" t="n">
        <v>719.9</v>
      </c>
      <c r="AB34" s="0" t="n">
        <v>743.8</v>
      </c>
      <c r="AC34" s="0" t="n">
        <v>741.7</v>
      </c>
      <c r="AD34" s="0" t="n">
        <v>660.1</v>
      </c>
      <c r="AE34" s="13" t="n">
        <v>730.6889</v>
      </c>
    </row>
    <row r="35" customFormat="false" ht="12.75" hidden="false" customHeight="false" outlineLevel="0" collapsed="false">
      <c r="A35" s="0" t="s">
        <v>27</v>
      </c>
      <c r="B35" s="0" t="n">
        <v>2</v>
      </c>
      <c r="C35" s="0" t="n">
        <v>26</v>
      </c>
      <c r="D35" s="0" t="n">
        <v>737.1</v>
      </c>
      <c r="E35" s="0" t="n">
        <v>741.1</v>
      </c>
      <c r="F35" s="8" t="n">
        <v>681.5</v>
      </c>
      <c r="G35" s="9" t="n">
        <v>740.7</v>
      </c>
      <c r="H35" s="0" t="n">
        <v>705.7</v>
      </c>
      <c r="I35" s="8" t="n">
        <v>684.3</v>
      </c>
      <c r="J35" s="8" t="n">
        <v>713.6</v>
      </c>
      <c r="K35" s="8" t="n">
        <v>704.6</v>
      </c>
      <c r="L35" s="0" t="n">
        <v>669.4</v>
      </c>
      <c r="M35" s="8" t="n">
        <v>718.8</v>
      </c>
      <c r="N35" s="0" t="n">
        <v>728.8</v>
      </c>
      <c r="O35" s="8" t="n">
        <v>719.8</v>
      </c>
      <c r="P35" s="11" t="n">
        <v>743.8</v>
      </c>
      <c r="Q35" s="0" t="n">
        <v>715.3</v>
      </c>
      <c r="R35" s="0" t="n">
        <v>624.9</v>
      </c>
      <c r="S35" s="0" t="n">
        <v>688.4</v>
      </c>
      <c r="T35" s="0" t="n">
        <v>368.7</v>
      </c>
      <c r="U35" s="0" t="n">
        <v>739.3</v>
      </c>
      <c r="V35" s="0" t="n">
        <v>719</v>
      </c>
      <c r="W35" s="0" t="n">
        <v>737.1</v>
      </c>
      <c r="X35" s="0" t="n">
        <v>737.7</v>
      </c>
      <c r="Y35" s="0" t="n">
        <v>711.9</v>
      </c>
      <c r="Z35" s="0" t="n">
        <v>729.9</v>
      </c>
      <c r="AA35" s="0" t="n">
        <v>719.7</v>
      </c>
      <c r="AB35" s="0" t="n">
        <v>743.4</v>
      </c>
      <c r="AC35" s="0" t="n">
        <v>721.7</v>
      </c>
      <c r="AD35" s="0" t="n">
        <v>659.9</v>
      </c>
      <c r="AE35" s="13" t="n">
        <v>731.1397</v>
      </c>
    </row>
    <row r="36" customFormat="false" ht="12.75" hidden="false" customHeight="false" outlineLevel="0" collapsed="false">
      <c r="A36" s="0" t="s">
        <v>27</v>
      </c>
      <c r="B36" s="0" t="n">
        <v>2</v>
      </c>
      <c r="C36" s="0" t="n">
        <v>27</v>
      </c>
      <c r="D36" s="0" t="n">
        <v>436.7</v>
      </c>
      <c r="E36" s="0" t="n">
        <v>305.6</v>
      </c>
      <c r="F36" s="8" t="n">
        <v>659.6</v>
      </c>
      <c r="G36" s="9" t="n">
        <v>733.5</v>
      </c>
      <c r="H36" s="0" t="n">
        <v>694.3</v>
      </c>
      <c r="I36" s="8" t="n">
        <v>719.3</v>
      </c>
      <c r="J36" s="8" t="n">
        <v>714.8</v>
      </c>
      <c r="K36" s="8" t="n">
        <v>722.1</v>
      </c>
      <c r="L36" s="0" t="n">
        <v>700.7</v>
      </c>
      <c r="M36" s="8" t="n">
        <v>702</v>
      </c>
      <c r="N36" s="0" t="n">
        <v>719.3</v>
      </c>
      <c r="O36" s="8" t="n">
        <v>665.4</v>
      </c>
      <c r="P36" s="11" t="n">
        <v>568.7</v>
      </c>
      <c r="Q36" s="0" t="n">
        <v>742.4</v>
      </c>
      <c r="R36" s="0" t="n">
        <v>649.9</v>
      </c>
      <c r="S36" s="0" t="n">
        <v>738.6</v>
      </c>
      <c r="T36" s="0" t="n">
        <v>691.9</v>
      </c>
      <c r="U36" s="0" t="n">
        <v>733.3</v>
      </c>
      <c r="V36" s="0" t="n">
        <v>675.5</v>
      </c>
      <c r="W36" s="0" t="n">
        <v>742.5</v>
      </c>
      <c r="X36" s="0" t="n">
        <v>722.3</v>
      </c>
      <c r="Y36" s="0" t="n">
        <v>711.1</v>
      </c>
      <c r="Z36" s="0" t="n">
        <v>742.9</v>
      </c>
      <c r="AA36" s="0" t="n">
        <v>711.7</v>
      </c>
      <c r="AB36" s="0" t="n">
        <v>743.8</v>
      </c>
      <c r="AC36" s="0" t="n">
        <v>738.9</v>
      </c>
      <c r="AD36" s="0" t="n">
        <v>658.8</v>
      </c>
      <c r="AE36" s="13" t="n">
        <v>727.4236</v>
      </c>
    </row>
    <row r="37" customFormat="false" ht="12.75" hidden="false" customHeight="false" outlineLevel="0" collapsed="false">
      <c r="A37" s="0" t="s">
        <v>27</v>
      </c>
      <c r="B37" s="0" t="n">
        <v>2</v>
      </c>
      <c r="C37" s="0" t="n">
        <v>28</v>
      </c>
      <c r="D37" s="0" t="n">
        <v>741.4</v>
      </c>
      <c r="E37" s="0" t="n">
        <v>740.1</v>
      </c>
      <c r="F37" s="8" t="n">
        <v>692.8</v>
      </c>
      <c r="G37" s="9" t="n">
        <v>740.7</v>
      </c>
      <c r="H37" s="0" t="n">
        <v>719.7</v>
      </c>
      <c r="I37" s="8" t="n">
        <v>729</v>
      </c>
      <c r="J37" s="8" t="n">
        <v>698.2</v>
      </c>
      <c r="K37" s="8" t="n">
        <v>46.1</v>
      </c>
      <c r="L37" s="0" t="n">
        <v>37.8</v>
      </c>
      <c r="M37" s="8" t="n">
        <v>716.7</v>
      </c>
      <c r="N37" s="0" t="n">
        <v>740.2</v>
      </c>
      <c r="O37" s="8" t="n">
        <v>719.9</v>
      </c>
      <c r="P37" s="11" t="n">
        <v>720.6</v>
      </c>
      <c r="Q37" s="0" t="n">
        <v>737.4</v>
      </c>
      <c r="R37" s="0" t="n">
        <v>669.4</v>
      </c>
      <c r="S37" s="0" t="n">
        <v>740.2</v>
      </c>
      <c r="T37" s="0" t="n">
        <v>696.7</v>
      </c>
      <c r="U37" s="0" t="n">
        <v>733</v>
      </c>
      <c r="V37" s="0" t="n">
        <v>712</v>
      </c>
      <c r="W37" s="0" t="n">
        <v>217.1</v>
      </c>
      <c r="X37" s="0" t="n">
        <v>3.1</v>
      </c>
      <c r="Y37" s="0" t="n">
        <v>0</v>
      </c>
      <c r="Z37" s="0" t="n">
        <v>0</v>
      </c>
      <c r="AA37" s="0" t="n">
        <v>0</v>
      </c>
      <c r="AB37" s="0" t="n">
        <v>0</v>
      </c>
      <c r="AC37" s="0" t="n">
        <v>5.1</v>
      </c>
      <c r="AD37" s="0" t="n">
        <v>628.4</v>
      </c>
      <c r="AE37" s="13" t="n">
        <v>694.4508</v>
      </c>
    </row>
    <row r="38" customFormat="false" ht="12.75" hidden="false" customHeight="false" outlineLevel="0" collapsed="false">
      <c r="A38" s="0" t="s">
        <v>27</v>
      </c>
      <c r="B38" s="0" t="n">
        <v>2</v>
      </c>
      <c r="C38" s="0" t="n">
        <v>29</v>
      </c>
      <c r="D38" s="0" t="n">
        <v>737.6</v>
      </c>
      <c r="E38" s="0" t="n">
        <v>711.4</v>
      </c>
      <c r="F38" s="8" t="n">
        <v>693.3</v>
      </c>
      <c r="G38" s="9" t="n">
        <v>718.5</v>
      </c>
      <c r="H38" s="0" t="n">
        <v>719.7</v>
      </c>
      <c r="I38" s="8" t="n">
        <v>727.9</v>
      </c>
      <c r="J38" s="8" t="n">
        <v>697</v>
      </c>
      <c r="K38" s="8" t="n">
        <v>717.7</v>
      </c>
      <c r="L38" s="0" t="n">
        <v>697.1</v>
      </c>
      <c r="M38" s="8" t="n">
        <v>688.3</v>
      </c>
      <c r="N38" s="0" t="n">
        <v>740.8</v>
      </c>
      <c r="O38" s="8" t="n">
        <v>719.9</v>
      </c>
      <c r="P38" s="11" t="n">
        <v>675.8</v>
      </c>
      <c r="Q38" s="0" t="n">
        <v>724.9</v>
      </c>
      <c r="R38" s="0" t="n">
        <v>572.6</v>
      </c>
      <c r="S38" s="0" t="n">
        <v>728.7</v>
      </c>
      <c r="T38" s="0" t="n">
        <v>676.7</v>
      </c>
      <c r="U38" s="0" t="n">
        <v>729.7</v>
      </c>
      <c r="V38" s="0" t="n">
        <v>718.2</v>
      </c>
      <c r="W38" s="0" t="n">
        <v>720.2</v>
      </c>
      <c r="X38" s="0" t="n">
        <v>670.9</v>
      </c>
      <c r="Y38" s="0" t="n">
        <v>295.3</v>
      </c>
      <c r="Z38" s="0" t="n">
        <v>741.2</v>
      </c>
      <c r="AA38" s="0" t="n">
        <v>720</v>
      </c>
      <c r="AB38" s="0" t="n">
        <v>743.8</v>
      </c>
      <c r="AC38" s="0" t="n">
        <v>739.5</v>
      </c>
      <c r="AD38" s="0" t="n">
        <v>657.1</v>
      </c>
      <c r="AE38" s="13" t="n">
        <v>730.905</v>
      </c>
    </row>
    <row r="39" customFormat="false" ht="12.75" hidden="false" customHeight="false" outlineLevel="0" collapsed="false">
      <c r="A39" s="0" t="s">
        <v>27</v>
      </c>
      <c r="B39" s="0" t="n">
        <v>2</v>
      </c>
      <c r="C39" s="0" t="n">
        <v>30</v>
      </c>
      <c r="D39" s="0" t="n">
        <v>708.8</v>
      </c>
      <c r="E39" s="0" t="n">
        <v>742.8</v>
      </c>
      <c r="F39" s="10" t="n">
        <v>692.6</v>
      </c>
      <c r="G39" s="9" t="n">
        <v>743.9</v>
      </c>
      <c r="H39" s="0" t="n">
        <v>719.8</v>
      </c>
      <c r="I39" s="10" t="n">
        <v>727.4</v>
      </c>
      <c r="J39" s="10" t="n">
        <v>700.3</v>
      </c>
      <c r="K39" s="10" t="n">
        <v>661.2</v>
      </c>
      <c r="L39" s="0" t="n">
        <v>697</v>
      </c>
      <c r="M39" s="10" t="n">
        <v>718.5</v>
      </c>
      <c r="N39" s="0" t="n">
        <v>743.5</v>
      </c>
      <c r="O39" s="10" t="n">
        <v>684.8</v>
      </c>
      <c r="P39" s="11" t="n">
        <v>708.3</v>
      </c>
      <c r="Q39" s="0" t="n">
        <v>218.8</v>
      </c>
      <c r="R39" s="0" t="n">
        <v>0.2</v>
      </c>
      <c r="S39" s="0" t="n">
        <v>529.1</v>
      </c>
      <c r="T39" s="0" t="n">
        <v>692.7</v>
      </c>
      <c r="U39" s="0" t="n">
        <v>691.4</v>
      </c>
      <c r="V39" s="0" t="n">
        <v>651.5</v>
      </c>
      <c r="W39" s="0" t="n">
        <v>742.1</v>
      </c>
      <c r="X39" s="0" t="n">
        <v>726.2</v>
      </c>
      <c r="Y39" s="0" t="n">
        <v>670.9</v>
      </c>
      <c r="Z39" s="0" t="n">
        <v>742.9</v>
      </c>
      <c r="AA39" s="0" t="n">
        <v>720</v>
      </c>
      <c r="AB39" s="0" t="n">
        <v>732.1</v>
      </c>
      <c r="AC39" s="0" t="n">
        <v>712.4</v>
      </c>
      <c r="AD39" s="0" t="n">
        <v>657.3</v>
      </c>
      <c r="AE39" s="13" t="n">
        <v>685.9955</v>
      </c>
    </row>
    <row r="40" customFormat="false" ht="12.75" hidden="false" customHeight="false" outlineLevel="0" collapsed="false">
      <c r="A40" s="0" t="s">
        <v>27</v>
      </c>
      <c r="B40" s="0" t="n">
        <v>2</v>
      </c>
      <c r="C40" s="0" t="n">
        <v>31</v>
      </c>
      <c r="D40" s="0" t="n">
        <v>743.4</v>
      </c>
      <c r="E40" s="0" t="n">
        <v>742.3</v>
      </c>
      <c r="F40" s="8" t="n">
        <v>694.4</v>
      </c>
      <c r="G40" s="9" t="n">
        <v>741.1</v>
      </c>
      <c r="H40" s="0" t="n">
        <v>718.8</v>
      </c>
      <c r="I40" s="8" t="n">
        <v>189.7</v>
      </c>
      <c r="J40" s="8" t="n">
        <v>188.3</v>
      </c>
      <c r="K40" s="8" t="n">
        <v>358.3</v>
      </c>
      <c r="L40" s="0" t="n">
        <v>710.8</v>
      </c>
      <c r="M40" s="8" t="n">
        <v>718.5</v>
      </c>
      <c r="N40" s="0" t="n">
        <v>743.7</v>
      </c>
      <c r="O40" s="8" t="n">
        <v>707.2</v>
      </c>
      <c r="P40" s="11" t="n">
        <v>650.8</v>
      </c>
      <c r="Q40" s="0" t="n">
        <v>716.7</v>
      </c>
      <c r="R40" s="0" t="n">
        <v>501.2</v>
      </c>
      <c r="S40" s="0" t="n">
        <v>728.3</v>
      </c>
      <c r="T40" s="0" t="n">
        <v>715.6</v>
      </c>
      <c r="U40" s="0" t="n">
        <v>743.8</v>
      </c>
      <c r="V40" s="0" t="n">
        <v>718.9</v>
      </c>
      <c r="W40" s="0" t="n">
        <v>739.8</v>
      </c>
      <c r="X40" s="0" t="n">
        <v>734</v>
      </c>
      <c r="Y40" s="0" t="n">
        <v>706.1</v>
      </c>
      <c r="Z40" s="0" t="n">
        <v>742.9</v>
      </c>
      <c r="AA40" s="0" t="n">
        <v>675</v>
      </c>
      <c r="AB40" s="0" t="n">
        <f aca="false">LinhrsIn!AB41</f>
        <v>737.2</v>
      </c>
      <c r="AC40" s="0" t="n">
        <v>737.2</v>
      </c>
      <c r="AD40" s="0" t="n">
        <v>658.3</v>
      </c>
      <c r="AE40" s="13" t="n">
        <v>730.54</v>
      </c>
    </row>
    <row r="41" customFormat="false" ht="12.75" hidden="false" customHeight="false" outlineLevel="0" collapsed="false">
      <c r="A41" s="0" t="s">
        <v>27</v>
      </c>
      <c r="B41" s="0" t="n">
        <v>2</v>
      </c>
      <c r="C41" s="0" t="n">
        <v>32</v>
      </c>
      <c r="D41" s="0" t="n">
        <v>741.8</v>
      </c>
      <c r="E41" s="0" t="n">
        <v>738</v>
      </c>
      <c r="F41" s="8" t="n">
        <v>673.7</v>
      </c>
      <c r="G41" s="9" t="n">
        <v>743.9</v>
      </c>
      <c r="H41" s="0" t="n">
        <v>702.5</v>
      </c>
      <c r="I41" s="8" t="n">
        <v>727.4</v>
      </c>
      <c r="J41" s="8" t="n">
        <v>702.2</v>
      </c>
      <c r="K41" s="8" t="n">
        <v>718</v>
      </c>
      <c r="L41" s="0" t="n">
        <v>717.6</v>
      </c>
      <c r="M41" s="8" t="n">
        <v>718.1</v>
      </c>
      <c r="N41" s="0" t="n">
        <v>743.1</v>
      </c>
      <c r="O41" s="8" t="n">
        <v>719.8</v>
      </c>
      <c r="P41" s="11" t="n">
        <v>734.5</v>
      </c>
      <c r="Q41" s="0" t="n">
        <v>205.3</v>
      </c>
      <c r="R41" s="0" t="n">
        <v>490.5</v>
      </c>
      <c r="S41" s="0" t="n">
        <v>579.7</v>
      </c>
      <c r="T41" s="0" t="n">
        <v>689.9</v>
      </c>
      <c r="U41" s="0" t="n">
        <v>737.1</v>
      </c>
      <c r="V41" s="0" t="n">
        <v>717</v>
      </c>
      <c r="W41" s="0" t="n">
        <v>730.7</v>
      </c>
      <c r="X41" s="0" t="n">
        <v>725.8</v>
      </c>
      <c r="Y41" s="0" t="n">
        <v>681.4</v>
      </c>
      <c r="Z41" s="0" t="n">
        <v>613.5</v>
      </c>
      <c r="AA41" s="0" t="n">
        <v>3.7</v>
      </c>
      <c r="AB41" s="0" t="n">
        <v>651.9</v>
      </c>
      <c r="AC41" s="0" t="n">
        <v>721.1</v>
      </c>
      <c r="AD41" s="0" t="n">
        <v>618.2</v>
      </c>
      <c r="AE41" s="13" t="n">
        <v>671.0064</v>
      </c>
    </row>
    <row r="42" customFormat="false" ht="12.75" hidden="false" customHeight="false" outlineLevel="0" collapsed="false">
      <c r="A42" s="0" t="s">
        <v>27</v>
      </c>
      <c r="B42" s="0" t="n">
        <v>2</v>
      </c>
      <c r="C42" s="0" t="n">
        <v>33</v>
      </c>
      <c r="D42" s="0" t="n">
        <v>743.9</v>
      </c>
      <c r="E42" s="0" t="n">
        <v>733.6</v>
      </c>
      <c r="F42" s="8" t="n">
        <v>692.8</v>
      </c>
      <c r="G42" s="9" t="n">
        <v>688.9</v>
      </c>
      <c r="H42" s="0" t="n">
        <v>714.4</v>
      </c>
      <c r="I42" s="8" t="n">
        <v>743.6</v>
      </c>
      <c r="J42" s="8" t="n">
        <v>719.5</v>
      </c>
      <c r="K42" s="8" t="n">
        <v>722.2</v>
      </c>
      <c r="L42" s="0" t="n">
        <v>741.9</v>
      </c>
      <c r="M42" s="8" t="n">
        <v>714.2</v>
      </c>
      <c r="N42" s="0" t="n">
        <v>735.5</v>
      </c>
      <c r="O42" s="8" t="n">
        <v>719.8</v>
      </c>
      <c r="P42" s="11" t="n">
        <v>410.8</v>
      </c>
      <c r="Q42" s="0" t="n">
        <v>243.1</v>
      </c>
      <c r="R42" s="0" t="n">
        <v>628</v>
      </c>
      <c r="S42" s="0" t="n">
        <v>711.7</v>
      </c>
      <c r="T42" s="0" t="n">
        <v>701.3</v>
      </c>
      <c r="U42" s="0" t="n">
        <v>743.9</v>
      </c>
      <c r="V42" s="0" t="n">
        <v>717.8</v>
      </c>
      <c r="W42" s="0" t="n">
        <v>743</v>
      </c>
      <c r="X42" s="0" t="n">
        <v>731.4</v>
      </c>
      <c r="Y42" s="0" t="n">
        <v>626.2</v>
      </c>
      <c r="Z42" s="0" t="n">
        <v>742.7</v>
      </c>
      <c r="AA42" s="0" t="n">
        <v>719.3</v>
      </c>
      <c r="AB42" s="0" t="n">
        <v>727.2</v>
      </c>
      <c r="AC42" s="0" t="n">
        <v>729.9</v>
      </c>
      <c r="AD42" s="0" t="n">
        <v>656.9</v>
      </c>
      <c r="AE42" s="13" t="n">
        <v>731.2444</v>
      </c>
    </row>
    <row r="43" customFormat="false" ht="12.75" hidden="false" customHeight="false" outlineLevel="0" collapsed="false">
      <c r="A43" s="0" t="s">
        <v>27</v>
      </c>
      <c r="B43" s="0" t="n">
        <v>2</v>
      </c>
      <c r="C43" s="0" t="n">
        <v>34</v>
      </c>
      <c r="D43" s="0" t="n">
        <v>742</v>
      </c>
      <c r="E43" s="0" t="n">
        <v>743.4</v>
      </c>
      <c r="F43" s="8" t="n">
        <v>694.5</v>
      </c>
      <c r="G43" s="9" t="n">
        <v>743.9</v>
      </c>
      <c r="H43" s="0" t="n">
        <v>719.6</v>
      </c>
      <c r="I43" s="8" t="n">
        <v>741.8</v>
      </c>
      <c r="J43" s="8" t="n">
        <v>713.4</v>
      </c>
      <c r="K43" s="8" t="n">
        <v>688.2</v>
      </c>
      <c r="L43" s="0" t="n">
        <v>741.9</v>
      </c>
      <c r="M43" s="8" t="n">
        <v>716.1</v>
      </c>
      <c r="N43" s="0" t="n">
        <v>742.1</v>
      </c>
      <c r="O43" s="8" t="n">
        <v>693</v>
      </c>
      <c r="P43" s="11" t="n">
        <v>726.4</v>
      </c>
      <c r="Q43" s="0" t="n">
        <v>699.3</v>
      </c>
      <c r="R43" s="0" t="n">
        <v>667.5</v>
      </c>
      <c r="S43" s="0" t="n">
        <v>741.4</v>
      </c>
      <c r="T43" s="0" t="n">
        <v>693.7</v>
      </c>
      <c r="U43" s="0" t="n">
        <v>699.9</v>
      </c>
      <c r="V43" s="0" t="n">
        <v>717.5</v>
      </c>
      <c r="W43" s="0" t="n">
        <v>737.6</v>
      </c>
      <c r="X43" s="0" t="n">
        <v>737.6</v>
      </c>
      <c r="Y43" s="0" t="n">
        <v>714.6</v>
      </c>
      <c r="Z43" s="0" t="n">
        <v>742.9</v>
      </c>
      <c r="AA43" s="0" t="n">
        <v>709.7</v>
      </c>
      <c r="AB43" s="0" t="n">
        <v>743.8</v>
      </c>
      <c r="AC43" s="0" t="n">
        <v>738</v>
      </c>
      <c r="AD43" s="0" t="n">
        <v>660.8</v>
      </c>
      <c r="AE43" s="13" t="n">
        <v>723.5328</v>
      </c>
    </row>
    <row r="44" customFormat="false" ht="12.75" hidden="false" customHeight="false" outlineLevel="0" collapsed="false">
      <c r="A44" s="0" t="s">
        <v>27</v>
      </c>
      <c r="B44" s="0" t="n">
        <v>2</v>
      </c>
      <c r="C44" s="0" t="n">
        <v>35</v>
      </c>
      <c r="D44" s="0" t="n">
        <v>667.2</v>
      </c>
      <c r="E44" s="0" t="n">
        <v>741</v>
      </c>
      <c r="F44" s="8" t="n">
        <v>693.6</v>
      </c>
      <c r="G44" s="9" t="n">
        <v>723.3</v>
      </c>
      <c r="H44" s="0" t="n">
        <v>719</v>
      </c>
      <c r="I44" s="8" t="n">
        <v>742.8</v>
      </c>
      <c r="J44" s="8" t="n">
        <v>715</v>
      </c>
      <c r="K44" s="8" t="n">
        <v>738.9</v>
      </c>
      <c r="L44" s="0" t="n">
        <v>741.9</v>
      </c>
      <c r="M44" s="8" t="n">
        <v>719.2</v>
      </c>
      <c r="N44" s="0" t="n">
        <v>647.5</v>
      </c>
      <c r="O44" s="8" t="n">
        <v>719.9</v>
      </c>
      <c r="P44" s="11" t="n">
        <v>740.2</v>
      </c>
      <c r="Q44" s="0" t="n">
        <v>706.7</v>
      </c>
      <c r="R44" s="0" t="n">
        <v>668.4</v>
      </c>
      <c r="S44" s="0" t="n">
        <v>738.9</v>
      </c>
      <c r="T44" s="0" t="n">
        <v>702.3</v>
      </c>
      <c r="U44" s="0" t="n">
        <v>743.7</v>
      </c>
      <c r="V44" s="0" t="n">
        <v>717.7</v>
      </c>
      <c r="W44" s="0" t="n">
        <v>702.5</v>
      </c>
      <c r="X44" s="0" t="n">
        <v>735.7</v>
      </c>
      <c r="Y44" s="0" t="n">
        <v>714</v>
      </c>
      <c r="Z44" s="0" t="n">
        <v>731.7</v>
      </c>
      <c r="AA44" s="0" t="n">
        <v>651.8</v>
      </c>
      <c r="AB44" s="0" t="n">
        <v>735.7</v>
      </c>
      <c r="AC44" s="0" t="n">
        <v>743.4</v>
      </c>
      <c r="AD44" s="0" t="n">
        <v>661.1</v>
      </c>
      <c r="AE44" s="13" t="n">
        <v>668.4914</v>
      </c>
    </row>
    <row r="45" customFormat="false" ht="12.75" hidden="false" customHeight="false" outlineLevel="0" collapsed="false">
      <c r="A45" s="0" t="s">
        <v>27</v>
      </c>
      <c r="B45" s="0" t="n">
        <v>2</v>
      </c>
      <c r="C45" s="0" t="n">
        <v>36</v>
      </c>
      <c r="D45" s="0" t="n">
        <v>742.2</v>
      </c>
      <c r="E45" s="0" t="n">
        <v>743.8</v>
      </c>
      <c r="F45" s="8" t="n">
        <v>635</v>
      </c>
      <c r="G45" s="9" t="n">
        <v>673</v>
      </c>
      <c r="H45" s="0" t="n">
        <v>716.7</v>
      </c>
      <c r="I45" s="8" t="n">
        <v>437</v>
      </c>
      <c r="J45" s="8" t="n">
        <v>608.1</v>
      </c>
      <c r="K45" s="8" t="n">
        <v>713.9</v>
      </c>
      <c r="L45" s="0" t="n">
        <v>707.9</v>
      </c>
      <c r="M45" s="8" t="n">
        <v>719.3</v>
      </c>
      <c r="N45" s="0" t="n">
        <v>743.8</v>
      </c>
      <c r="O45" s="8" t="n">
        <v>710.6</v>
      </c>
      <c r="P45" s="11" t="n">
        <v>714.7</v>
      </c>
      <c r="Q45" s="0" t="n">
        <v>725.3</v>
      </c>
      <c r="R45" s="0" t="n">
        <v>640</v>
      </c>
      <c r="S45" s="0" t="n">
        <v>735.9</v>
      </c>
      <c r="T45" s="0" t="n">
        <v>711</v>
      </c>
      <c r="U45" s="0" t="n">
        <v>740.3</v>
      </c>
      <c r="V45" s="0" t="n">
        <v>718.2</v>
      </c>
      <c r="W45" s="0" t="n">
        <v>741.4</v>
      </c>
      <c r="X45" s="0" t="n">
        <v>729.1</v>
      </c>
      <c r="Y45" s="0" t="n">
        <v>714.6</v>
      </c>
      <c r="Z45" s="0" t="n">
        <v>731</v>
      </c>
      <c r="AA45" s="0" t="n">
        <v>719.9</v>
      </c>
      <c r="AB45" s="0" t="n">
        <v>731.9</v>
      </c>
      <c r="AC45" s="0" t="n">
        <v>707.6</v>
      </c>
      <c r="AD45" s="0" t="n">
        <v>654.4</v>
      </c>
      <c r="AE45" s="13" t="n">
        <v>721.79</v>
      </c>
    </row>
    <row r="46" customFormat="false" ht="12.75" hidden="false" customHeight="false" outlineLevel="0" collapsed="false">
      <c r="A46" s="0" t="s">
        <v>27</v>
      </c>
      <c r="B46" s="0" t="n">
        <v>2</v>
      </c>
      <c r="C46" s="0" t="n">
        <v>37</v>
      </c>
      <c r="D46" s="0" t="n">
        <v>717.5</v>
      </c>
      <c r="E46" s="0" t="n">
        <v>743.9</v>
      </c>
      <c r="F46" s="8" t="n">
        <v>692.8</v>
      </c>
      <c r="G46" s="9" t="n">
        <v>742.1</v>
      </c>
      <c r="H46" s="0" t="n">
        <v>609.3</v>
      </c>
      <c r="I46" s="8" t="n">
        <v>0</v>
      </c>
      <c r="J46" s="8" t="n">
        <v>571.9</v>
      </c>
      <c r="K46" s="8" t="n">
        <v>729</v>
      </c>
      <c r="L46" s="0" t="n">
        <v>728.8</v>
      </c>
      <c r="M46" s="8" t="n">
        <v>719.7</v>
      </c>
      <c r="N46" s="0" t="n">
        <v>731.4</v>
      </c>
      <c r="O46" s="8" t="n">
        <v>699.8</v>
      </c>
      <c r="P46" s="11" t="n">
        <v>661.4</v>
      </c>
      <c r="Q46" s="0" t="n">
        <v>644.5</v>
      </c>
      <c r="R46" s="0" t="n">
        <v>637.3</v>
      </c>
      <c r="S46" s="0" t="n">
        <v>743</v>
      </c>
      <c r="T46" s="0" t="n">
        <v>372.1</v>
      </c>
      <c r="U46" s="0" t="n">
        <v>556.1</v>
      </c>
      <c r="V46" s="0" t="n">
        <v>702.6</v>
      </c>
      <c r="W46" s="0" t="n">
        <v>727.4</v>
      </c>
      <c r="X46" s="0" t="n">
        <v>729.2</v>
      </c>
      <c r="Y46" s="0" t="n">
        <v>699.5</v>
      </c>
      <c r="Z46" s="0" t="n">
        <v>743.5</v>
      </c>
      <c r="AA46" s="0" t="n">
        <v>719.2</v>
      </c>
      <c r="AB46" s="0" t="n">
        <v>743.8</v>
      </c>
      <c r="AC46" s="0" t="n">
        <v>738.6</v>
      </c>
      <c r="AD46" s="0" t="n">
        <v>659.3</v>
      </c>
      <c r="AE46" s="13" t="n">
        <v>726.8058</v>
      </c>
    </row>
    <row r="47" customFormat="false" ht="12.75" hidden="false" customHeight="false" outlineLevel="0" collapsed="false">
      <c r="A47" s="0" t="s">
        <v>27</v>
      </c>
      <c r="B47" s="0" t="n">
        <v>2</v>
      </c>
      <c r="C47" s="0" t="n">
        <v>38</v>
      </c>
      <c r="D47" s="0" t="n">
        <v>743.9</v>
      </c>
      <c r="E47" s="0" t="n">
        <v>721.5</v>
      </c>
      <c r="F47" s="8" t="n">
        <v>695</v>
      </c>
      <c r="G47" s="9" t="n">
        <v>743.9</v>
      </c>
      <c r="H47" s="0" t="n">
        <v>694.8</v>
      </c>
      <c r="I47" s="8" t="n">
        <v>691.7</v>
      </c>
      <c r="J47" s="8" t="n">
        <v>701.4</v>
      </c>
      <c r="K47" s="8" t="n">
        <v>704</v>
      </c>
      <c r="L47" s="0" t="n">
        <v>709.2</v>
      </c>
      <c r="M47" s="8" t="n">
        <v>698.3</v>
      </c>
      <c r="N47" s="0" t="n">
        <v>742.6</v>
      </c>
      <c r="O47" s="8" t="n">
        <v>719.9</v>
      </c>
      <c r="P47" s="11" t="n">
        <v>612.4</v>
      </c>
      <c r="Q47" s="0" t="n">
        <v>636.9</v>
      </c>
      <c r="R47" s="0" t="n">
        <v>668.4</v>
      </c>
      <c r="S47" s="0" t="n">
        <v>743.9</v>
      </c>
      <c r="T47" s="0" t="n">
        <v>713</v>
      </c>
      <c r="U47" s="0" t="n">
        <v>737.4</v>
      </c>
      <c r="V47" s="0" t="n">
        <v>689</v>
      </c>
      <c r="W47" s="0" t="n">
        <v>361.1</v>
      </c>
      <c r="X47" s="0" t="n">
        <v>499.1</v>
      </c>
      <c r="Y47" s="0" t="n">
        <v>696.2</v>
      </c>
      <c r="Z47" s="0" t="n">
        <v>618.6</v>
      </c>
      <c r="AA47" s="0" t="n">
        <v>706.5</v>
      </c>
      <c r="AB47" s="0" t="n">
        <v>737.8</v>
      </c>
      <c r="AC47" s="0" t="n">
        <v>720.6</v>
      </c>
      <c r="AD47" s="0" t="n">
        <v>645.9</v>
      </c>
      <c r="AE47" s="13" t="n">
        <v>690.2786</v>
      </c>
    </row>
    <row r="48" customFormat="false" ht="12.75" hidden="false" customHeight="false" outlineLevel="0" collapsed="false">
      <c r="A48" s="0" t="s">
        <v>27</v>
      </c>
      <c r="B48" s="0" t="n">
        <v>2</v>
      </c>
      <c r="C48" s="0" t="n">
        <v>39</v>
      </c>
      <c r="D48" s="0" t="n">
        <v>736</v>
      </c>
      <c r="E48" s="0" t="n">
        <v>523.2</v>
      </c>
      <c r="F48" s="8" t="n">
        <v>33.6</v>
      </c>
      <c r="G48" s="9" t="n">
        <v>4.5</v>
      </c>
      <c r="H48" s="0" t="n">
        <v>347.6</v>
      </c>
      <c r="I48" s="8" t="n">
        <v>654.2</v>
      </c>
      <c r="J48" s="8" t="n">
        <v>682.8</v>
      </c>
      <c r="K48" s="8" t="n">
        <v>673.2</v>
      </c>
      <c r="L48" s="0" t="n">
        <v>709.3</v>
      </c>
      <c r="M48" s="8" t="n">
        <v>719.1</v>
      </c>
      <c r="N48" s="0" t="n">
        <v>742.2</v>
      </c>
      <c r="O48" s="8" t="n">
        <v>716.3</v>
      </c>
      <c r="P48" s="11" t="n">
        <v>705.4</v>
      </c>
      <c r="Q48" s="0" t="n">
        <v>729.1</v>
      </c>
      <c r="R48" s="0" t="n">
        <v>495</v>
      </c>
      <c r="S48" s="0" t="n">
        <v>743.3</v>
      </c>
      <c r="T48" s="0" t="n">
        <v>713.7</v>
      </c>
      <c r="U48" s="0" t="n">
        <v>742.9</v>
      </c>
      <c r="V48" s="0" t="n">
        <v>716.3</v>
      </c>
      <c r="W48" s="0" t="n">
        <v>437</v>
      </c>
      <c r="X48" s="0" t="n">
        <v>733.6</v>
      </c>
      <c r="Y48" s="0" t="n">
        <v>709.8</v>
      </c>
      <c r="Z48" s="0" t="n">
        <v>739.3</v>
      </c>
      <c r="AA48" s="0" t="n">
        <v>718.1</v>
      </c>
      <c r="AB48" s="0" t="n">
        <v>737.6</v>
      </c>
      <c r="AC48" s="0" t="n">
        <v>697.4</v>
      </c>
      <c r="AD48" s="0" t="n">
        <v>654.6</v>
      </c>
      <c r="AE48" s="13" t="n">
        <v>678.8453</v>
      </c>
    </row>
    <row r="49" customFormat="false" ht="12.75" hidden="false" customHeight="false" outlineLevel="0" collapsed="false">
      <c r="A49" s="0" t="s">
        <v>27</v>
      </c>
      <c r="B49" s="0" t="n">
        <v>2</v>
      </c>
      <c r="C49" s="0" t="n">
        <v>40</v>
      </c>
      <c r="D49" s="0" t="n">
        <v>696.4</v>
      </c>
      <c r="E49" s="0" t="n">
        <v>686.2</v>
      </c>
      <c r="F49" s="8" t="n">
        <v>695.8</v>
      </c>
      <c r="G49" s="9" t="n">
        <v>743.9</v>
      </c>
      <c r="H49" s="0" t="n">
        <v>675.6</v>
      </c>
      <c r="I49" s="8" t="n">
        <v>743.5</v>
      </c>
      <c r="J49" s="8" t="n">
        <v>705.2</v>
      </c>
      <c r="K49" s="8" t="n">
        <v>740.9</v>
      </c>
      <c r="L49" s="0" t="n">
        <v>732.8</v>
      </c>
      <c r="M49" s="8" t="n">
        <v>718.8</v>
      </c>
      <c r="N49" s="0" t="n">
        <v>728.2</v>
      </c>
      <c r="O49" s="8" t="n">
        <v>677</v>
      </c>
      <c r="P49" s="11" t="n">
        <v>743.9</v>
      </c>
      <c r="Q49" s="0" t="n">
        <v>726.4</v>
      </c>
      <c r="R49" s="0" t="n">
        <v>663.3</v>
      </c>
      <c r="S49" s="0" t="n">
        <v>697.7</v>
      </c>
      <c r="T49" s="0" t="n">
        <v>704.9</v>
      </c>
      <c r="U49" s="0" t="n">
        <v>725.1</v>
      </c>
      <c r="V49" s="0" t="n">
        <v>715.4</v>
      </c>
      <c r="W49" s="0" t="n">
        <v>717.8</v>
      </c>
      <c r="X49" s="0" t="n">
        <v>694.6</v>
      </c>
      <c r="Y49" s="0" t="n">
        <v>201.2</v>
      </c>
      <c r="Z49" s="0" t="n">
        <v>192.6</v>
      </c>
      <c r="AA49" s="0" t="n">
        <v>718.4</v>
      </c>
      <c r="AB49" s="0" t="n">
        <v>743.8</v>
      </c>
      <c r="AC49" s="0" t="n">
        <f aca="false">MIN(743.8,LinhrsIn!AC50)</f>
        <v>741.6</v>
      </c>
      <c r="AD49" s="0" t="n">
        <v>641.9</v>
      </c>
      <c r="AE49" s="13" t="n">
        <v>724.5605</v>
      </c>
    </row>
    <row r="50" customFormat="false" ht="12.75" hidden="false" customHeight="false" outlineLevel="0" collapsed="false">
      <c r="A50" s="0" t="s">
        <v>27</v>
      </c>
      <c r="B50" s="0" t="n">
        <v>2</v>
      </c>
      <c r="C50" s="0" t="n">
        <v>41</v>
      </c>
      <c r="D50" s="0" t="n">
        <v>743.3</v>
      </c>
      <c r="E50" s="0" t="n">
        <v>743.4</v>
      </c>
      <c r="F50" s="8" t="n">
        <v>663.2</v>
      </c>
      <c r="G50" s="9" t="n">
        <v>737.9</v>
      </c>
      <c r="H50" s="0" t="n">
        <v>704.3</v>
      </c>
      <c r="I50" s="8" t="n">
        <v>658.2</v>
      </c>
      <c r="J50" s="8" t="n">
        <v>697</v>
      </c>
      <c r="K50" s="8" t="n">
        <v>691.4</v>
      </c>
      <c r="L50" s="0" t="n">
        <v>735.5</v>
      </c>
      <c r="M50" s="8" t="n">
        <v>714.3</v>
      </c>
      <c r="N50" s="0" t="n">
        <v>705.1</v>
      </c>
      <c r="O50" s="8" t="n">
        <v>719.9</v>
      </c>
      <c r="P50" s="11" t="n">
        <v>743.5</v>
      </c>
      <c r="Q50" s="0" t="n">
        <v>695</v>
      </c>
      <c r="R50" s="0" t="n">
        <v>464.9</v>
      </c>
      <c r="S50" s="0" t="n">
        <v>743.9</v>
      </c>
      <c r="T50" s="0" t="n">
        <v>698.7</v>
      </c>
      <c r="U50" s="0" t="n">
        <v>741.6</v>
      </c>
      <c r="V50" s="0" t="n">
        <v>719.3</v>
      </c>
      <c r="W50" s="0" t="n">
        <v>742.3</v>
      </c>
      <c r="X50" s="0" t="n">
        <v>739.7</v>
      </c>
      <c r="Y50" s="0" t="n">
        <v>708.3</v>
      </c>
      <c r="Z50" s="0" t="n">
        <v>741.6</v>
      </c>
      <c r="AA50" s="0" t="n">
        <v>718.9</v>
      </c>
      <c r="AB50" s="0" t="n">
        <v>743.8</v>
      </c>
      <c r="AC50" s="0" t="n">
        <v>743.4</v>
      </c>
      <c r="AD50" s="0" t="n">
        <v>662.1</v>
      </c>
      <c r="AE50" s="13" t="n">
        <v>728.6528</v>
      </c>
    </row>
    <row r="51" customFormat="false" ht="12.75" hidden="false" customHeight="false" outlineLevel="0" collapsed="false">
      <c r="A51" s="0" t="s">
        <v>27</v>
      </c>
      <c r="B51" s="0" t="n">
        <v>2</v>
      </c>
      <c r="C51" s="0" t="n">
        <v>42</v>
      </c>
      <c r="D51" s="0" t="n">
        <v>691.3</v>
      </c>
      <c r="E51" s="0" t="n">
        <v>741</v>
      </c>
      <c r="F51" s="8" t="n">
        <v>688.3</v>
      </c>
      <c r="G51" s="9" t="n">
        <v>742.9</v>
      </c>
      <c r="H51" s="0" t="n">
        <v>701</v>
      </c>
      <c r="I51" s="8" t="n">
        <v>737.9</v>
      </c>
      <c r="J51" s="8" t="n">
        <v>698.5</v>
      </c>
      <c r="K51" s="8" t="n">
        <v>722.1</v>
      </c>
      <c r="L51" s="0" t="n">
        <v>742</v>
      </c>
      <c r="M51" s="8" t="n">
        <v>718.8</v>
      </c>
      <c r="N51" s="0" t="n">
        <v>740.1</v>
      </c>
      <c r="O51" s="8" t="n">
        <v>697</v>
      </c>
      <c r="P51" s="11" t="n">
        <v>726.5</v>
      </c>
      <c r="Q51" s="0" t="n">
        <v>742.5</v>
      </c>
      <c r="R51" s="0" t="n">
        <v>669.5</v>
      </c>
      <c r="S51" s="0" t="n">
        <v>743.9</v>
      </c>
      <c r="T51" s="0" t="n">
        <v>668.2</v>
      </c>
      <c r="U51" s="0" t="n">
        <v>721</v>
      </c>
      <c r="V51" s="0" t="n">
        <v>719</v>
      </c>
      <c r="W51" s="0" t="n">
        <v>742.6</v>
      </c>
      <c r="X51" s="0" t="n">
        <v>739.9</v>
      </c>
      <c r="Y51" s="0" t="n">
        <v>682.9</v>
      </c>
      <c r="Z51" s="0" t="n">
        <v>743</v>
      </c>
      <c r="AA51" s="0" t="n">
        <v>719.9</v>
      </c>
      <c r="AB51" s="0" t="n">
        <v>743.7</v>
      </c>
      <c r="AC51" s="0" t="n">
        <v>740.6</v>
      </c>
      <c r="AD51" s="0" t="n">
        <v>660.1</v>
      </c>
      <c r="AE51" s="13" t="n">
        <v>674.8958</v>
      </c>
    </row>
    <row r="52" customFormat="false" ht="12.75" hidden="false" customHeight="false" outlineLevel="0" collapsed="false">
      <c r="A52" s="0" t="s">
        <v>27</v>
      </c>
      <c r="B52" s="0" t="n">
        <v>2</v>
      </c>
      <c r="C52" s="0" t="n">
        <v>43</v>
      </c>
      <c r="D52" s="0" t="n">
        <v>743.5</v>
      </c>
      <c r="E52" s="0" t="n">
        <v>739.3</v>
      </c>
      <c r="F52" s="8" t="n">
        <v>660</v>
      </c>
      <c r="G52" s="9" t="n">
        <v>689.8</v>
      </c>
      <c r="H52" s="0" t="n">
        <v>715</v>
      </c>
      <c r="I52" s="8" t="n">
        <v>709.8</v>
      </c>
      <c r="J52" s="8" t="n">
        <v>670.5</v>
      </c>
      <c r="K52" s="8" t="n">
        <v>721.9</v>
      </c>
      <c r="L52" s="0" t="n">
        <v>738.7</v>
      </c>
      <c r="M52" s="8" t="n">
        <v>709.1</v>
      </c>
      <c r="N52" s="0" t="n">
        <v>743.7</v>
      </c>
      <c r="O52" s="8" t="n">
        <v>718</v>
      </c>
      <c r="P52" s="11" t="n">
        <v>553.3</v>
      </c>
      <c r="Q52" s="0" t="n">
        <v>0</v>
      </c>
      <c r="R52" s="0" t="n">
        <v>435.8</v>
      </c>
      <c r="S52" s="0" t="n">
        <v>738.9</v>
      </c>
      <c r="T52" s="0" t="n">
        <v>710.9</v>
      </c>
      <c r="U52" s="0" t="n">
        <v>742</v>
      </c>
      <c r="V52" s="0" t="n">
        <v>719.3</v>
      </c>
      <c r="W52" s="0" t="n">
        <v>673.6</v>
      </c>
      <c r="X52" s="0" t="n">
        <v>740.6</v>
      </c>
      <c r="Y52" s="0" t="n">
        <v>707.3</v>
      </c>
      <c r="Z52" s="0" t="n">
        <v>732.7</v>
      </c>
      <c r="AA52" s="0" t="n">
        <v>719.9</v>
      </c>
      <c r="AB52" s="0" t="n">
        <v>743.8</v>
      </c>
      <c r="AC52" s="0" t="n">
        <v>743.1</v>
      </c>
      <c r="AD52" s="0" t="n">
        <v>660.2</v>
      </c>
      <c r="AE52" s="13" t="n">
        <v>727.7742</v>
      </c>
    </row>
    <row r="53" customFormat="false" ht="12.75" hidden="false" customHeight="false" outlineLevel="0" collapsed="false">
      <c r="A53" s="0" t="s">
        <v>27</v>
      </c>
      <c r="B53" s="0" t="n">
        <v>2</v>
      </c>
      <c r="C53" s="0" t="n">
        <v>44</v>
      </c>
      <c r="D53" s="0" t="n">
        <v>743.3</v>
      </c>
      <c r="E53" s="0" t="n">
        <v>731</v>
      </c>
      <c r="F53" s="8" t="n">
        <v>690.8</v>
      </c>
      <c r="G53" s="9" t="n">
        <v>742.2</v>
      </c>
      <c r="H53" s="0" t="n">
        <v>714.9</v>
      </c>
      <c r="I53" s="8" t="n">
        <v>683.4</v>
      </c>
      <c r="J53" s="8" t="n">
        <v>707.7</v>
      </c>
      <c r="K53" s="8" t="n">
        <v>727.5</v>
      </c>
      <c r="L53" s="0" t="n">
        <v>741.7</v>
      </c>
      <c r="M53" s="8" t="n">
        <v>580.8</v>
      </c>
      <c r="N53" s="0" t="n">
        <v>743.9</v>
      </c>
      <c r="O53" s="8" t="n">
        <v>713.4</v>
      </c>
      <c r="P53" s="11" t="n">
        <v>682.4</v>
      </c>
      <c r="Q53" s="0" t="n">
        <v>729.3</v>
      </c>
      <c r="R53" s="0" t="n">
        <v>668.5</v>
      </c>
      <c r="S53" s="0" t="n">
        <v>727.7</v>
      </c>
      <c r="T53" s="0" t="n">
        <v>665.7</v>
      </c>
      <c r="U53" s="0" t="n">
        <v>743.2</v>
      </c>
      <c r="V53" s="0" t="n">
        <v>719.2</v>
      </c>
      <c r="W53" s="0" t="n">
        <v>742.6</v>
      </c>
      <c r="X53" s="0" t="n">
        <v>741</v>
      </c>
      <c r="Y53" s="14" t="n">
        <f aca="false">235.3+484</f>
        <v>719.3</v>
      </c>
      <c r="Z53" s="0" t="n">
        <v>742.1</v>
      </c>
      <c r="AA53" s="0" t="n">
        <v>713.2</v>
      </c>
      <c r="AB53" s="0" t="n">
        <v>743.9</v>
      </c>
      <c r="AC53" s="0" t="n">
        <v>742</v>
      </c>
      <c r="AD53" s="0" t="n">
        <v>658.5</v>
      </c>
      <c r="AE53" s="13" t="n">
        <v>728.195</v>
      </c>
    </row>
    <row r="54" customFormat="false" ht="12.75" hidden="false" customHeight="false" outlineLevel="0" collapsed="false">
      <c r="A54" s="0" t="s">
        <v>27</v>
      </c>
      <c r="B54" s="0" t="n">
        <v>2</v>
      </c>
      <c r="C54" s="0" t="n">
        <v>45</v>
      </c>
      <c r="D54" s="0" t="n">
        <v>730.9</v>
      </c>
      <c r="E54" s="0" t="n">
        <v>738.5</v>
      </c>
      <c r="F54" s="8" t="n">
        <v>683.8</v>
      </c>
      <c r="G54" s="9" t="n">
        <v>735.7</v>
      </c>
      <c r="H54" s="0" t="n">
        <v>650.4</v>
      </c>
      <c r="I54" s="8" t="n">
        <v>690.6</v>
      </c>
      <c r="J54" s="8" t="n">
        <v>714.6</v>
      </c>
      <c r="K54" s="8" t="n">
        <v>722.2</v>
      </c>
      <c r="L54" s="0" t="n">
        <v>738.5</v>
      </c>
      <c r="M54" s="8" t="n">
        <v>714.4</v>
      </c>
      <c r="N54" s="0" t="n">
        <v>743.9</v>
      </c>
      <c r="O54" s="8" t="n">
        <v>690.2</v>
      </c>
      <c r="P54" s="11" t="n">
        <v>530.7</v>
      </c>
      <c r="Q54" s="0" t="n">
        <v>742.5</v>
      </c>
      <c r="R54" s="0" t="n">
        <v>551.9</v>
      </c>
      <c r="S54" s="0" t="n">
        <v>721.7</v>
      </c>
      <c r="T54" s="0" t="n">
        <v>679.3</v>
      </c>
      <c r="U54" s="0" t="n">
        <v>743.8</v>
      </c>
      <c r="V54" s="0" t="n">
        <v>718.6</v>
      </c>
      <c r="W54" s="0" t="n">
        <v>740</v>
      </c>
      <c r="X54" s="0" t="n">
        <v>721.7</v>
      </c>
      <c r="Y54" s="0" t="n">
        <v>678.6</v>
      </c>
      <c r="Z54" s="0" t="n">
        <v>652</v>
      </c>
      <c r="AA54" s="0" t="n">
        <v>619.3</v>
      </c>
      <c r="AB54" s="0" t="n">
        <v>740.2</v>
      </c>
      <c r="AC54" s="0" t="n">
        <v>714.8</v>
      </c>
      <c r="AD54" s="0" t="n">
        <v>634.8</v>
      </c>
      <c r="AE54" s="13" t="n">
        <v>727.9314</v>
      </c>
    </row>
    <row r="55" customFormat="false" ht="12.75" hidden="false" customHeight="false" outlineLevel="0" collapsed="false">
      <c r="A55" s="0" t="s">
        <v>27</v>
      </c>
      <c r="B55" s="0" t="n">
        <v>2</v>
      </c>
      <c r="C55" s="0" t="n">
        <v>46</v>
      </c>
      <c r="D55" s="0" t="n">
        <v>739.5</v>
      </c>
      <c r="E55" s="0" t="n">
        <v>722</v>
      </c>
      <c r="F55" s="8" t="n">
        <v>689.3</v>
      </c>
      <c r="G55" s="9" t="n">
        <v>740.8</v>
      </c>
      <c r="H55" s="0" t="n">
        <v>714.8</v>
      </c>
      <c r="I55" s="8" t="n">
        <v>671.3</v>
      </c>
      <c r="J55" s="8" t="n">
        <v>714.6</v>
      </c>
      <c r="K55" s="8" t="n">
        <v>702.9</v>
      </c>
      <c r="L55" s="0" t="n">
        <v>741.4</v>
      </c>
      <c r="M55" s="8" t="n">
        <v>716.9</v>
      </c>
      <c r="N55" s="0" t="n">
        <v>743.9</v>
      </c>
      <c r="O55" s="8" t="n">
        <v>719.9</v>
      </c>
      <c r="P55" s="11" t="n">
        <v>726.3</v>
      </c>
      <c r="Q55" s="0" t="n">
        <v>696.5</v>
      </c>
      <c r="R55" s="0" t="n">
        <v>460.3</v>
      </c>
      <c r="S55" s="0" t="n">
        <v>682.8</v>
      </c>
      <c r="T55" s="0" t="n">
        <v>712.1</v>
      </c>
      <c r="U55" s="0" t="n">
        <v>694.2</v>
      </c>
      <c r="V55" s="0" t="n">
        <v>124.7</v>
      </c>
      <c r="W55" s="0" t="n">
        <v>149.3</v>
      </c>
      <c r="X55" s="0" t="n">
        <v>712.5</v>
      </c>
      <c r="Y55" s="0" t="n">
        <v>704.4</v>
      </c>
      <c r="Z55" s="0" t="n">
        <v>742.7</v>
      </c>
      <c r="AA55" s="0" t="n">
        <v>719.9</v>
      </c>
      <c r="AB55" s="0" t="n">
        <v>743.9</v>
      </c>
      <c r="AC55" s="0" t="n">
        <v>742.2</v>
      </c>
      <c r="AD55" s="0" t="n">
        <v>660.8</v>
      </c>
      <c r="AE55" s="13" t="n">
        <v>727.2403</v>
      </c>
    </row>
    <row r="56" customFormat="false" ht="12.75" hidden="false" customHeight="false" outlineLevel="0" collapsed="false">
      <c r="A56" s="0" t="s">
        <v>27</v>
      </c>
      <c r="B56" s="0" t="n">
        <v>2</v>
      </c>
      <c r="C56" s="0" t="n">
        <v>47</v>
      </c>
      <c r="D56" s="0" t="n">
        <v>743.5</v>
      </c>
      <c r="E56" s="0" t="n">
        <v>738.7</v>
      </c>
      <c r="F56" s="8" t="n">
        <v>694.7</v>
      </c>
      <c r="G56" s="9" t="n">
        <v>725.8</v>
      </c>
      <c r="H56" s="0" t="n">
        <v>714.9</v>
      </c>
      <c r="I56" s="8" t="n">
        <v>740.5</v>
      </c>
      <c r="J56" s="8" t="n">
        <v>711.6</v>
      </c>
      <c r="K56" s="8" t="n">
        <v>685</v>
      </c>
      <c r="L56" s="0" t="n">
        <v>521.4</v>
      </c>
      <c r="M56" s="8" t="n">
        <v>715.6</v>
      </c>
      <c r="N56" s="0" t="n">
        <v>743.9</v>
      </c>
      <c r="O56" s="8" t="n">
        <v>710.9</v>
      </c>
      <c r="P56" s="11" t="n">
        <v>696.7</v>
      </c>
      <c r="Q56" s="0" t="n">
        <v>742.6</v>
      </c>
      <c r="R56" s="0" t="n">
        <v>610.9</v>
      </c>
      <c r="S56" s="0" t="n">
        <v>743.9</v>
      </c>
      <c r="T56" s="0" t="n">
        <v>686.4</v>
      </c>
      <c r="U56" s="0" t="n">
        <v>739.8</v>
      </c>
      <c r="V56" s="0" t="n">
        <v>710.8</v>
      </c>
      <c r="W56" s="0" t="n">
        <v>730.9</v>
      </c>
      <c r="X56" s="0" t="n">
        <v>742.6</v>
      </c>
      <c r="Y56" s="0" t="n">
        <v>707.5</v>
      </c>
      <c r="Z56" s="0" t="n">
        <v>211.3</v>
      </c>
      <c r="AA56" s="0" t="n">
        <v>0</v>
      </c>
      <c r="AB56" s="0" t="n">
        <v>0.9</v>
      </c>
      <c r="AC56" s="0" t="n">
        <v>0</v>
      </c>
      <c r="AD56" s="0" t="n">
        <v>0</v>
      </c>
      <c r="AE56" s="13" t="n">
        <v>1.902222</v>
      </c>
    </row>
    <row r="57" customFormat="false" ht="12.75" hidden="false" customHeight="false" outlineLevel="0" collapsed="false">
      <c r="A57" s="0" t="s">
        <v>27</v>
      </c>
      <c r="B57" s="0" t="n">
        <v>2</v>
      </c>
      <c r="C57" s="0" t="n">
        <v>48</v>
      </c>
      <c r="D57" s="0" t="n">
        <v>740.6</v>
      </c>
      <c r="E57" s="0" t="n">
        <v>737.5</v>
      </c>
      <c r="F57" s="8" t="n">
        <v>637.4</v>
      </c>
      <c r="G57" s="9" t="n">
        <v>743.9</v>
      </c>
      <c r="H57" s="0" t="n">
        <v>719.6</v>
      </c>
      <c r="I57" s="8" t="n">
        <v>741.7</v>
      </c>
      <c r="J57" s="8" t="n">
        <v>717.6</v>
      </c>
      <c r="K57" s="8" t="n">
        <v>727.9</v>
      </c>
      <c r="L57" s="0" t="n">
        <v>741.5</v>
      </c>
      <c r="M57" s="8" t="n">
        <v>694.5</v>
      </c>
      <c r="N57" s="0" t="n">
        <v>743.9</v>
      </c>
      <c r="O57" s="8" t="n">
        <v>703.2</v>
      </c>
      <c r="P57" s="11" t="n">
        <v>715.4</v>
      </c>
      <c r="Q57" s="0" t="n">
        <v>715.2</v>
      </c>
      <c r="R57" s="0" t="n">
        <v>661.4</v>
      </c>
      <c r="S57" s="0" t="n">
        <v>738</v>
      </c>
      <c r="T57" s="0" t="n">
        <v>656.1</v>
      </c>
      <c r="U57" s="0" t="n">
        <v>727.6</v>
      </c>
      <c r="V57" s="0" t="n">
        <v>702.9</v>
      </c>
      <c r="W57" s="0" t="n">
        <v>742.8</v>
      </c>
      <c r="X57" s="0" t="n">
        <v>742.6</v>
      </c>
      <c r="Y57" s="0" t="n">
        <v>708.7</v>
      </c>
      <c r="Z57" s="0" t="n">
        <v>719.8</v>
      </c>
      <c r="AA57" s="0" t="n">
        <v>717.9</v>
      </c>
      <c r="AB57" s="0" t="n">
        <v>741.3</v>
      </c>
      <c r="AC57" s="0" t="n">
        <v>741</v>
      </c>
      <c r="AD57" s="0" t="n">
        <v>659.1</v>
      </c>
      <c r="AE57" s="13" t="n">
        <v>685.72</v>
      </c>
    </row>
    <row r="58" customFormat="false" ht="12.75" hidden="false" customHeight="false" outlineLevel="0" collapsed="false">
      <c r="A58" s="0" t="s">
        <v>27</v>
      </c>
      <c r="B58" s="0" t="n">
        <v>2</v>
      </c>
      <c r="C58" s="0" t="n">
        <v>49</v>
      </c>
      <c r="D58" s="0" t="n">
        <v>647.3</v>
      </c>
      <c r="E58" s="0" t="n">
        <v>733.1</v>
      </c>
      <c r="F58" s="8" t="n">
        <v>676.3</v>
      </c>
      <c r="G58" s="9" t="n">
        <v>700.4</v>
      </c>
      <c r="H58" s="0" t="n">
        <v>706.6</v>
      </c>
      <c r="I58" s="8" t="n">
        <v>724.2</v>
      </c>
      <c r="J58" s="8" t="n">
        <v>690.7</v>
      </c>
      <c r="K58" s="8" t="n">
        <v>706.7</v>
      </c>
      <c r="L58" s="0" t="n">
        <v>736.7</v>
      </c>
      <c r="M58" s="8" t="n">
        <v>717.8</v>
      </c>
      <c r="N58" s="0" t="n">
        <v>736.6</v>
      </c>
      <c r="O58" s="8" t="n">
        <v>720</v>
      </c>
      <c r="P58" s="11" t="n">
        <v>713.7</v>
      </c>
      <c r="Q58" s="0" t="n">
        <v>703.3</v>
      </c>
      <c r="R58" s="0" t="n">
        <v>434.4</v>
      </c>
      <c r="S58" s="0" t="n">
        <v>732.2</v>
      </c>
      <c r="T58" s="0" t="n">
        <v>703.9</v>
      </c>
      <c r="U58" s="0" t="n">
        <v>741.7</v>
      </c>
      <c r="V58" s="0" t="n">
        <v>708.2</v>
      </c>
      <c r="W58" s="0" t="n">
        <v>738.2</v>
      </c>
      <c r="X58" s="0" t="n">
        <v>737.3</v>
      </c>
      <c r="Y58" s="0" t="n">
        <v>711.4</v>
      </c>
      <c r="Z58" s="0" t="n">
        <v>716.8</v>
      </c>
      <c r="AA58" s="0" t="n">
        <v>687.8</v>
      </c>
      <c r="AB58" s="0" t="n">
        <v>739.7</v>
      </c>
      <c r="AC58" s="0" t="n">
        <v>741.5</v>
      </c>
      <c r="AD58" s="0" t="n">
        <v>668.1</v>
      </c>
      <c r="AE58" s="13" t="n">
        <v>726.7011</v>
      </c>
    </row>
    <row r="59" customFormat="false" ht="12.75" hidden="false" customHeight="false" outlineLevel="0" collapsed="false">
      <c r="A59" s="0" t="s">
        <v>27</v>
      </c>
      <c r="B59" s="0" t="n">
        <v>2</v>
      </c>
      <c r="C59" s="0" t="n">
        <v>50</v>
      </c>
      <c r="D59" s="0" t="n">
        <v>716.2</v>
      </c>
      <c r="E59" s="0" t="n">
        <v>741.6</v>
      </c>
      <c r="F59" s="8" t="n">
        <v>694.1</v>
      </c>
      <c r="G59" s="9" t="n">
        <v>743.9</v>
      </c>
      <c r="H59" s="0" t="n">
        <v>714.7</v>
      </c>
      <c r="I59" s="8" t="n">
        <v>733.6</v>
      </c>
      <c r="J59" s="8" t="n">
        <v>719.4</v>
      </c>
      <c r="K59" s="8" t="n">
        <v>694.7</v>
      </c>
      <c r="L59" s="0" t="n">
        <v>741.2</v>
      </c>
      <c r="M59" s="8" t="n">
        <v>716.9</v>
      </c>
      <c r="N59" s="0" t="n">
        <v>743.8</v>
      </c>
      <c r="O59" s="8" t="n">
        <v>702.7</v>
      </c>
      <c r="P59" s="11" t="n">
        <v>719.9</v>
      </c>
      <c r="Q59" s="0" t="n">
        <v>742.5</v>
      </c>
      <c r="R59" s="0" t="n">
        <v>668.8</v>
      </c>
      <c r="S59" s="0" t="n">
        <v>676</v>
      </c>
      <c r="T59" s="0" t="n">
        <v>689.1</v>
      </c>
      <c r="U59" s="0" t="n">
        <v>742.5</v>
      </c>
      <c r="V59" s="0" t="n">
        <v>695.1</v>
      </c>
      <c r="W59" s="0" t="n">
        <v>507.5</v>
      </c>
      <c r="X59" s="0" t="n">
        <v>691.8</v>
      </c>
      <c r="Y59" s="0" t="n">
        <v>712.5</v>
      </c>
      <c r="Z59" s="0" t="n">
        <v>735.1</v>
      </c>
      <c r="AA59" s="0" t="n">
        <v>687.2</v>
      </c>
      <c r="AB59" s="0" t="n">
        <v>743.8</v>
      </c>
      <c r="AC59" s="0" t="n">
        <v>699</v>
      </c>
      <c r="AD59" s="0" t="n">
        <v>661.8</v>
      </c>
      <c r="AE59" s="13" t="n">
        <v>724.6272</v>
      </c>
    </row>
    <row r="60" customFormat="false" ht="12.75" hidden="false" customHeight="false" outlineLevel="0" collapsed="false">
      <c r="A60" s="0" t="s">
        <v>27</v>
      </c>
      <c r="B60" s="0" t="n">
        <v>2</v>
      </c>
      <c r="C60" s="0" t="n">
        <v>51</v>
      </c>
      <c r="D60" s="0" t="n">
        <v>737.3</v>
      </c>
      <c r="E60" s="0" t="n">
        <v>740.5</v>
      </c>
      <c r="F60" s="8" t="n">
        <v>673.7</v>
      </c>
      <c r="G60" s="9" t="n">
        <v>741.6</v>
      </c>
      <c r="H60" s="0" t="n">
        <v>713.6</v>
      </c>
      <c r="I60" s="8" t="n">
        <v>713.5</v>
      </c>
      <c r="J60" s="8" t="n">
        <v>648.6</v>
      </c>
      <c r="K60" s="8" t="n">
        <v>734.2</v>
      </c>
      <c r="L60" s="0" t="n">
        <v>739</v>
      </c>
      <c r="M60" s="8" t="n">
        <v>679.7</v>
      </c>
      <c r="N60" s="0" t="n">
        <v>684.5</v>
      </c>
      <c r="O60" s="8" t="n">
        <v>710.5</v>
      </c>
      <c r="P60" s="11" t="n">
        <v>743.7</v>
      </c>
      <c r="Q60" s="0" t="n">
        <v>703</v>
      </c>
      <c r="R60" s="0" t="n">
        <v>550.1</v>
      </c>
      <c r="S60" s="0" t="n">
        <v>732.8</v>
      </c>
      <c r="T60" s="0" t="n">
        <v>658.4</v>
      </c>
      <c r="U60" s="0" t="n">
        <v>456.5</v>
      </c>
      <c r="V60" s="0" t="n">
        <v>692.3</v>
      </c>
      <c r="W60" s="0" t="n">
        <v>694.4</v>
      </c>
      <c r="X60" s="0" t="n">
        <v>706.6</v>
      </c>
      <c r="Y60" s="0" t="n">
        <v>666.9</v>
      </c>
      <c r="Z60" s="0" t="n">
        <v>702.6</v>
      </c>
      <c r="AA60" s="0" t="n">
        <v>719.6</v>
      </c>
      <c r="AB60" s="0" t="n">
        <v>715.7</v>
      </c>
      <c r="AC60" s="0" t="n">
        <v>742.8</v>
      </c>
      <c r="AD60" s="0" t="n">
        <v>669</v>
      </c>
      <c r="AE60" s="13" t="n">
        <v>719.8847</v>
      </c>
    </row>
    <row r="61" customFormat="false" ht="12.75" hidden="false" customHeight="false" outlineLevel="0" collapsed="false">
      <c r="A61" s="0" t="s">
        <v>27</v>
      </c>
      <c r="B61" s="0" t="n">
        <v>2</v>
      </c>
      <c r="C61" s="0" t="n">
        <v>52</v>
      </c>
      <c r="D61" s="0" t="n">
        <v>740.8</v>
      </c>
      <c r="E61" s="0" t="n">
        <v>738.2</v>
      </c>
      <c r="F61" s="8" t="n">
        <v>692.4</v>
      </c>
      <c r="G61" s="9" t="n">
        <v>743.9</v>
      </c>
      <c r="H61" s="0" t="n">
        <v>719.7</v>
      </c>
      <c r="I61" s="8" t="n">
        <v>742.3</v>
      </c>
      <c r="J61" s="8" t="n">
        <v>707.5</v>
      </c>
      <c r="K61" s="8" t="n">
        <v>734.3</v>
      </c>
      <c r="L61" s="0" t="n">
        <v>697.8</v>
      </c>
      <c r="M61" s="8" t="n">
        <v>715.6</v>
      </c>
      <c r="N61" s="0" t="n">
        <v>729.3</v>
      </c>
      <c r="O61" s="8" t="n">
        <v>706.7</v>
      </c>
      <c r="P61" s="11" t="n">
        <v>656</v>
      </c>
      <c r="Q61" s="0" t="n">
        <v>677.7</v>
      </c>
      <c r="R61" s="0" t="n">
        <v>657.5</v>
      </c>
      <c r="S61" s="0" t="n">
        <v>670.6</v>
      </c>
      <c r="T61" s="0" t="n">
        <v>693.2</v>
      </c>
      <c r="U61" s="0" t="n">
        <v>740.7</v>
      </c>
      <c r="V61" s="0" t="n">
        <v>717.4</v>
      </c>
      <c r="W61" s="0" t="n">
        <v>726</v>
      </c>
      <c r="X61" s="0" t="n">
        <v>722.7</v>
      </c>
      <c r="Y61" s="0" t="n">
        <v>573.1</v>
      </c>
      <c r="Z61" s="0" t="n">
        <v>0</v>
      </c>
      <c r="AA61" s="0" t="n">
        <v>701</v>
      </c>
      <c r="AB61" s="0" t="n">
        <v>743.8</v>
      </c>
      <c r="AC61" s="0" t="n">
        <v>741.8</v>
      </c>
      <c r="AD61" s="0" t="n">
        <v>665.1</v>
      </c>
      <c r="AE61" s="13" t="n">
        <v>700.9078</v>
      </c>
    </row>
    <row r="62" customFormat="false" ht="12.75" hidden="false" customHeight="false" outlineLevel="0" collapsed="false">
      <c r="A62" s="0" t="s">
        <v>27</v>
      </c>
      <c r="B62" s="0" t="n">
        <v>2</v>
      </c>
      <c r="C62" s="0" t="n">
        <v>53</v>
      </c>
      <c r="D62" s="0" t="n">
        <v>742.9</v>
      </c>
      <c r="E62" s="0" t="n">
        <v>739.9</v>
      </c>
      <c r="F62" s="8" t="n">
        <v>518.4</v>
      </c>
      <c r="G62" s="9" t="n">
        <v>742.8</v>
      </c>
      <c r="H62" s="0" t="n">
        <v>719.7</v>
      </c>
      <c r="I62" s="8" t="n">
        <v>743.6</v>
      </c>
      <c r="J62" s="8" t="n">
        <v>669.4</v>
      </c>
      <c r="K62" s="8" t="n">
        <v>720.4</v>
      </c>
      <c r="L62" s="0" t="n">
        <v>722</v>
      </c>
      <c r="M62" s="8" t="n">
        <v>679.5</v>
      </c>
      <c r="N62" s="0" t="n">
        <v>585.9</v>
      </c>
      <c r="O62" s="8" t="n">
        <v>688.6</v>
      </c>
      <c r="P62" s="11" t="n">
        <v>659.2</v>
      </c>
      <c r="Q62" s="0" t="n">
        <v>704.8</v>
      </c>
      <c r="R62" s="0" t="n">
        <v>651.2</v>
      </c>
      <c r="S62" s="0" t="n">
        <v>685.5</v>
      </c>
      <c r="T62" s="0" t="n">
        <v>700.6</v>
      </c>
      <c r="U62" s="0" t="n">
        <v>679</v>
      </c>
      <c r="V62" s="0" t="n">
        <v>716.9</v>
      </c>
      <c r="W62" s="0" t="n">
        <v>722.5</v>
      </c>
      <c r="X62" s="0" t="n">
        <v>722.8</v>
      </c>
      <c r="Y62" s="0" t="n">
        <v>636.9</v>
      </c>
      <c r="Z62" s="0" t="n">
        <f aca="false">0.9*SurveyHrsIn!Z63</f>
        <v>669.6</v>
      </c>
      <c r="AA62" s="0" t="n">
        <v>468.7</v>
      </c>
      <c r="AB62" s="0" t="n">
        <v>596.9</v>
      </c>
      <c r="AC62" s="0" t="n">
        <v>702.5</v>
      </c>
      <c r="AD62" s="0" t="n">
        <v>383.5</v>
      </c>
      <c r="AE62" s="13" t="n">
        <v>709.3553</v>
      </c>
    </row>
    <row r="63" customFormat="false" ht="12.75" hidden="false" customHeight="false" outlineLevel="0" collapsed="false">
      <c r="A63" s="0" t="s">
        <v>27</v>
      </c>
      <c r="B63" s="0" t="n">
        <v>2</v>
      </c>
      <c r="C63" s="0" t="n">
        <v>54</v>
      </c>
      <c r="D63" s="0" t="n">
        <v>737</v>
      </c>
      <c r="E63" s="0" t="n">
        <v>724.6</v>
      </c>
      <c r="F63" s="8" t="n">
        <v>595</v>
      </c>
      <c r="G63" s="9" t="n">
        <v>693.9</v>
      </c>
      <c r="H63" s="0" t="n">
        <v>650.3</v>
      </c>
      <c r="I63" s="8" t="n">
        <v>714.3</v>
      </c>
      <c r="J63" s="8" t="n">
        <v>710.5</v>
      </c>
      <c r="K63" s="8" t="n">
        <v>674.2</v>
      </c>
      <c r="L63" s="0" t="n">
        <v>737.4</v>
      </c>
      <c r="M63" s="8" t="n">
        <v>718.6</v>
      </c>
      <c r="N63" s="0" t="n">
        <v>733.9</v>
      </c>
      <c r="O63" s="8" t="n">
        <v>719.8</v>
      </c>
      <c r="P63" s="11" t="n">
        <v>646.8</v>
      </c>
      <c r="Q63" s="0" t="n">
        <v>360</v>
      </c>
      <c r="R63" s="0" t="n">
        <v>631.6</v>
      </c>
      <c r="S63" s="0" t="n">
        <v>688.7</v>
      </c>
      <c r="T63" s="0" t="n">
        <v>681.9</v>
      </c>
      <c r="U63" s="0" t="n">
        <v>743.3</v>
      </c>
      <c r="V63" s="0" t="n">
        <v>718.6</v>
      </c>
      <c r="W63" s="0" t="n">
        <v>738.9</v>
      </c>
      <c r="X63" s="0" t="n">
        <v>740.9</v>
      </c>
      <c r="Y63" s="0" t="n">
        <v>712.1</v>
      </c>
      <c r="Z63" s="0" t="n">
        <v>742.4</v>
      </c>
      <c r="AA63" s="0" t="n">
        <v>719.9</v>
      </c>
      <c r="AB63" s="0" t="n">
        <v>702.2</v>
      </c>
      <c r="AC63" s="0" t="n">
        <v>700.7</v>
      </c>
      <c r="AD63" s="0" t="n">
        <v>667.4</v>
      </c>
      <c r="AE63" s="13" t="n">
        <v>719.1764</v>
      </c>
    </row>
    <row r="64" customFormat="false" ht="12.75" hidden="false" customHeight="false" outlineLevel="0" collapsed="false">
      <c r="A64" s="0" t="s">
        <v>27</v>
      </c>
      <c r="B64" s="0" t="n">
        <v>2</v>
      </c>
      <c r="C64" s="0" t="n">
        <v>55</v>
      </c>
      <c r="D64" s="0" t="n">
        <v>742.7</v>
      </c>
      <c r="E64" s="0" t="n">
        <v>736.7</v>
      </c>
      <c r="F64" s="8" t="n">
        <v>677.4</v>
      </c>
      <c r="G64" s="9" t="n">
        <v>742.7</v>
      </c>
      <c r="H64" s="0" t="n">
        <v>682.6</v>
      </c>
      <c r="I64" s="8" t="n">
        <v>726.5</v>
      </c>
      <c r="J64" s="8" t="n">
        <v>691.8</v>
      </c>
      <c r="K64" s="8" t="n">
        <v>726.4</v>
      </c>
      <c r="L64" s="0" t="n">
        <v>730.9</v>
      </c>
      <c r="M64" s="8" t="n">
        <v>689.3</v>
      </c>
      <c r="N64" s="0" t="n">
        <v>734.3</v>
      </c>
      <c r="O64" s="8" t="n">
        <v>607</v>
      </c>
      <c r="P64" s="11" t="n">
        <v>614.5</v>
      </c>
      <c r="Q64" s="0" t="n">
        <v>676.3</v>
      </c>
      <c r="R64" s="0" t="n">
        <v>669.2</v>
      </c>
      <c r="S64" s="0" t="n">
        <v>722.5</v>
      </c>
      <c r="T64" s="0" t="n">
        <v>689.2</v>
      </c>
      <c r="U64" s="0" t="n">
        <v>647.3</v>
      </c>
      <c r="V64" s="0" t="n">
        <v>299.8</v>
      </c>
      <c r="W64" s="0" t="n">
        <v>376.7</v>
      </c>
      <c r="X64" s="0" t="n">
        <v>739.5</v>
      </c>
      <c r="Y64" s="0" t="n">
        <v>687.8</v>
      </c>
      <c r="Z64" s="0" t="n">
        <v>727.3</v>
      </c>
      <c r="AA64" s="0" t="n">
        <v>719.9</v>
      </c>
      <c r="AB64" s="0" t="n">
        <v>741.8</v>
      </c>
      <c r="AC64" s="0" t="n">
        <v>743</v>
      </c>
      <c r="AD64" s="0" t="n">
        <v>650.8</v>
      </c>
      <c r="AE64" s="13" t="n">
        <v>718.9914</v>
      </c>
    </row>
    <row r="65" customFormat="false" ht="12.75" hidden="false" customHeight="false" outlineLevel="0" collapsed="false">
      <c r="A65" s="0" t="s">
        <v>27</v>
      </c>
      <c r="B65" s="0" t="n">
        <v>2</v>
      </c>
      <c r="C65" s="0" t="n">
        <v>56</v>
      </c>
      <c r="D65" s="0" t="n">
        <v>711.7</v>
      </c>
      <c r="E65" s="0" t="n">
        <v>742.8</v>
      </c>
      <c r="F65" s="8" t="n">
        <v>661</v>
      </c>
      <c r="G65" s="9" t="n">
        <v>743.7</v>
      </c>
      <c r="H65" s="0" t="n">
        <v>701.3</v>
      </c>
      <c r="I65" s="8" t="n">
        <v>713.4</v>
      </c>
      <c r="J65" s="8" t="n">
        <v>718.9</v>
      </c>
      <c r="K65" s="8" t="n">
        <v>724</v>
      </c>
      <c r="L65" s="0" t="n">
        <v>715.1</v>
      </c>
      <c r="M65" s="8" t="n">
        <v>719</v>
      </c>
      <c r="N65" s="0" t="n">
        <v>738.5</v>
      </c>
      <c r="O65" s="8" t="n">
        <v>719.9</v>
      </c>
      <c r="P65" s="11" t="n">
        <v>726.1</v>
      </c>
      <c r="Q65" s="0" t="n">
        <v>727.7</v>
      </c>
      <c r="R65" s="0" t="n">
        <v>593.5</v>
      </c>
      <c r="S65" s="0" t="n">
        <v>743.6</v>
      </c>
      <c r="T65" s="0" t="n">
        <v>697.5</v>
      </c>
      <c r="U65" s="0" t="n">
        <v>740.4</v>
      </c>
      <c r="V65" s="0" t="n">
        <v>711.3</v>
      </c>
      <c r="W65" s="0" t="n">
        <v>724.8</v>
      </c>
      <c r="X65" s="0" t="n">
        <v>740.8</v>
      </c>
      <c r="Y65" s="0" t="n">
        <v>707.7</v>
      </c>
      <c r="Z65" s="0" t="n">
        <v>721.8</v>
      </c>
      <c r="AA65" s="0" t="n">
        <v>719.9</v>
      </c>
      <c r="AB65" s="0" t="n">
        <v>743.8</v>
      </c>
      <c r="AC65" s="0" t="n">
        <v>179.8</v>
      </c>
      <c r="AD65" s="0" t="n">
        <v>580.3</v>
      </c>
      <c r="AE65" s="13" t="n">
        <v>724.9603</v>
      </c>
    </row>
    <row r="66" customFormat="false" ht="12.75" hidden="false" customHeight="false" outlineLevel="0" collapsed="false">
      <c r="A66" s="0" t="s">
        <v>27</v>
      </c>
      <c r="B66" s="0" t="n">
        <v>2</v>
      </c>
      <c r="C66" s="0" t="n">
        <v>57</v>
      </c>
      <c r="D66" s="0" t="n">
        <v>736.1</v>
      </c>
      <c r="E66" s="0" t="n">
        <v>741.8</v>
      </c>
      <c r="F66" s="8" t="n">
        <v>695.2</v>
      </c>
      <c r="G66" s="9" t="n">
        <v>741.9</v>
      </c>
      <c r="H66" s="0" t="n">
        <v>719.7</v>
      </c>
      <c r="I66" s="8" t="n">
        <v>736.1</v>
      </c>
      <c r="J66" s="8" t="n">
        <v>711.8</v>
      </c>
      <c r="K66" s="8" t="n">
        <v>726.8</v>
      </c>
      <c r="L66" s="0" t="n">
        <v>695.9</v>
      </c>
      <c r="M66" s="8" t="n">
        <v>706.8</v>
      </c>
      <c r="N66" s="0" t="n">
        <v>719.1</v>
      </c>
      <c r="O66" s="8" t="n">
        <v>717.9</v>
      </c>
      <c r="P66" s="11" t="n">
        <v>690.2</v>
      </c>
      <c r="Q66" s="0" t="n">
        <v>686.3</v>
      </c>
      <c r="R66" s="0" t="n">
        <v>602.7</v>
      </c>
      <c r="S66" s="0" t="n">
        <v>732.7</v>
      </c>
      <c r="T66" s="0" t="n">
        <v>709.4</v>
      </c>
      <c r="U66" s="0" t="n">
        <v>739.2</v>
      </c>
      <c r="V66" s="0" t="n">
        <v>719.7</v>
      </c>
      <c r="W66" s="0" t="n">
        <v>726.3</v>
      </c>
      <c r="X66" s="0" t="n">
        <v>740.9</v>
      </c>
      <c r="Y66" s="0" t="n">
        <v>690.8</v>
      </c>
      <c r="Z66" s="0" t="n">
        <v>730.7</v>
      </c>
      <c r="AA66" s="0" t="n">
        <v>709.1</v>
      </c>
      <c r="AB66" s="0" t="n">
        <v>743.5</v>
      </c>
      <c r="AC66" s="0" t="n">
        <v>740.2</v>
      </c>
      <c r="AD66" s="0" t="n">
        <v>670.5</v>
      </c>
      <c r="AE66" s="13" t="n">
        <v>679.313</v>
      </c>
    </row>
    <row r="67" customFormat="false" ht="12.75" hidden="false" customHeight="false" outlineLevel="0" collapsed="false">
      <c r="A67" s="0" t="s">
        <v>27</v>
      </c>
      <c r="B67" s="0" t="n">
        <v>2</v>
      </c>
      <c r="C67" s="0" t="n">
        <v>58</v>
      </c>
      <c r="D67" s="0" t="n">
        <v>742.3</v>
      </c>
      <c r="E67" s="0" t="n">
        <v>742.2</v>
      </c>
      <c r="F67" s="8" t="n">
        <v>672.8</v>
      </c>
      <c r="G67" s="9" t="n">
        <v>299.7</v>
      </c>
      <c r="H67" s="0" t="n">
        <v>0.7</v>
      </c>
      <c r="I67" s="8" t="n">
        <v>0</v>
      </c>
      <c r="J67" s="8" t="n">
        <v>0</v>
      </c>
      <c r="K67" s="8" t="n">
        <v>368.3</v>
      </c>
      <c r="L67" s="0" t="n">
        <v>721</v>
      </c>
      <c r="M67" s="8" t="n">
        <v>719</v>
      </c>
      <c r="N67" s="0" t="n">
        <v>743.6</v>
      </c>
      <c r="O67" s="8" t="n">
        <v>718.4</v>
      </c>
      <c r="P67" s="11" t="n">
        <v>743.8</v>
      </c>
      <c r="Q67" s="0" t="n">
        <v>742.3</v>
      </c>
      <c r="R67" s="0" t="n">
        <v>624.5</v>
      </c>
      <c r="S67" s="0" t="n">
        <v>743.9</v>
      </c>
      <c r="T67" s="0" t="n">
        <v>708.2</v>
      </c>
      <c r="U67" s="0" t="n">
        <v>716.5</v>
      </c>
      <c r="V67" s="0" t="n">
        <v>715.2</v>
      </c>
      <c r="W67" s="0" t="n">
        <v>741.8</v>
      </c>
      <c r="X67" s="0" t="n">
        <v>731.8</v>
      </c>
      <c r="Y67" s="0" t="n">
        <v>677.2</v>
      </c>
      <c r="Z67" s="0" t="n">
        <v>740.1</v>
      </c>
      <c r="AA67" s="0" t="n">
        <v>710</v>
      </c>
      <c r="AB67" s="0" t="n">
        <v>717.6</v>
      </c>
      <c r="AC67" s="0" t="n">
        <v>539.2</v>
      </c>
      <c r="AD67" s="0" t="n">
        <v>667.1</v>
      </c>
      <c r="AE67" s="13" t="n">
        <v>724.9214</v>
      </c>
    </row>
    <row r="68" customFormat="false" ht="12.75" hidden="false" customHeight="false" outlineLevel="0" collapsed="false">
      <c r="A68" s="0" t="s">
        <v>27</v>
      </c>
      <c r="B68" s="0" t="n">
        <v>2</v>
      </c>
      <c r="C68" s="0" t="n">
        <v>59</v>
      </c>
      <c r="D68" s="0" t="n">
        <v>739.1</v>
      </c>
      <c r="E68" s="0" t="n">
        <v>681.4</v>
      </c>
      <c r="F68" s="8" t="n">
        <v>684.1</v>
      </c>
      <c r="G68" s="9" t="n">
        <v>721.5</v>
      </c>
      <c r="H68" s="0" t="n">
        <v>653.1</v>
      </c>
      <c r="I68" s="8" t="n">
        <v>743.9</v>
      </c>
      <c r="J68" s="8" t="n">
        <v>670.7</v>
      </c>
      <c r="K68" s="8" t="n">
        <v>726.8</v>
      </c>
      <c r="L68" s="0" t="n">
        <v>740.9</v>
      </c>
      <c r="M68" s="8" t="n">
        <v>658.8</v>
      </c>
      <c r="N68" s="0" t="n">
        <v>725.1</v>
      </c>
      <c r="O68" s="8" t="n">
        <v>507.5</v>
      </c>
      <c r="P68" s="11" t="n">
        <v>609.8</v>
      </c>
      <c r="Q68" s="0" t="n">
        <v>625.2</v>
      </c>
      <c r="R68" s="0" t="n">
        <v>555.6</v>
      </c>
      <c r="S68" s="0" t="n">
        <v>591.5</v>
      </c>
      <c r="T68" s="0" t="n">
        <v>624.3</v>
      </c>
      <c r="U68" s="0" t="n">
        <v>663.5</v>
      </c>
      <c r="V68" s="0" t="n">
        <v>698</v>
      </c>
      <c r="W68" s="0" t="n">
        <v>725.8</v>
      </c>
      <c r="X68" s="0" t="n">
        <v>684</v>
      </c>
      <c r="Y68" s="0" t="n">
        <v>676.6</v>
      </c>
      <c r="Z68" s="0" t="n">
        <v>526.5</v>
      </c>
      <c r="AA68" s="0" t="n">
        <v>695.1</v>
      </c>
      <c r="AB68" s="0" t="n">
        <v>742.9</v>
      </c>
      <c r="AC68" s="0" t="n">
        <v>744</v>
      </c>
      <c r="AD68" s="0" t="n">
        <v>662.6</v>
      </c>
      <c r="AE68" s="13" t="n">
        <v>726.6203</v>
      </c>
    </row>
    <row r="69" customFormat="false" ht="12.75" hidden="false" customHeight="false" outlineLevel="0" collapsed="false">
      <c r="A69" s="0" t="s">
        <v>27</v>
      </c>
      <c r="B69" s="0" t="n">
        <v>2</v>
      </c>
      <c r="C69" s="0" t="n">
        <v>60</v>
      </c>
      <c r="D69" s="0" t="n">
        <v>713.9</v>
      </c>
      <c r="E69" s="0" t="n">
        <v>722.1</v>
      </c>
      <c r="F69" s="8" t="n">
        <v>657.3</v>
      </c>
      <c r="G69" s="9" t="n">
        <v>724.4</v>
      </c>
      <c r="H69" s="0" t="n">
        <v>675.7</v>
      </c>
      <c r="I69" s="8" t="n">
        <v>682.2</v>
      </c>
      <c r="J69" s="8" t="n">
        <v>719</v>
      </c>
      <c r="K69" s="8" t="n">
        <v>734.4</v>
      </c>
      <c r="L69" s="0" t="n">
        <v>741.4</v>
      </c>
      <c r="M69" s="8" t="n">
        <v>718.5</v>
      </c>
      <c r="N69" s="0" t="n">
        <v>742.9</v>
      </c>
      <c r="O69" s="8" t="n">
        <v>719.4</v>
      </c>
      <c r="P69" s="11" t="n">
        <v>724.3</v>
      </c>
      <c r="Q69" s="0" t="n">
        <v>742</v>
      </c>
      <c r="R69" s="0" t="n">
        <v>657.8</v>
      </c>
      <c r="S69" s="0" t="n">
        <v>743.4</v>
      </c>
      <c r="T69" s="0" t="n">
        <v>715.4</v>
      </c>
      <c r="U69" s="0" t="n">
        <v>738.7</v>
      </c>
      <c r="V69" s="0" t="n">
        <v>719.4</v>
      </c>
      <c r="W69" s="0" t="n">
        <v>741.9</v>
      </c>
      <c r="X69" s="0" t="n">
        <v>734.7</v>
      </c>
      <c r="Y69" s="0" t="n">
        <v>715.3</v>
      </c>
      <c r="Z69" s="0" t="n">
        <v>738</v>
      </c>
      <c r="AA69" s="0" t="n">
        <v>718.2</v>
      </c>
      <c r="AB69" s="0" t="n">
        <v>740.5</v>
      </c>
      <c r="AC69" s="0" t="n">
        <v>743.9</v>
      </c>
      <c r="AD69" s="0" t="n">
        <v>668.7</v>
      </c>
      <c r="AE69" s="13" t="n">
        <v>725.7169</v>
      </c>
    </row>
    <row r="70" customFormat="false" ht="12.75" hidden="false" customHeight="false" outlineLevel="0" collapsed="false">
      <c r="A70" s="0" t="s">
        <v>27</v>
      </c>
      <c r="B70" s="0" t="n">
        <v>2</v>
      </c>
      <c r="C70" s="0" t="n">
        <v>61</v>
      </c>
      <c r="D70" s="0" t="n">
        <v>739.9</v>
      </c>
      <c r="E70" s="0" t="n">
        <v>732.8</v>
      </c>
      <c r="F70" s="8" t="n">
        <v>640.3</v>
      </c>
      <c r="G70" s="9" t="n">
        <v>711.4</v>
      </c>
      <c r="H70" s="0" t="n">
        <v>702.5</v>
      </c>
      <c r="I70" s="8" t="n">
        <v>707.6</v>
      </c>
      <c r="J70" s="8" t="n">
        <v>681.6</v>
      </c>
      <c r="K70" s="8" t="n">
        <v>714.6</v>
      </c>
      <c r="L70" s="0" t="n">
        <v>740.6</v>
      </c>
      <c r="M70" s="8" t="n">
        <v>707</v>
      </c>
      <c r="N70" s="0" t="n">
        <v>732.5</v>
      </c>
      <c r="O70" s="8" t="n">
        <v>564.4</v>
      </c>
      <c r="P70" s="11" t="n">
        <v>472.6</v>
      </c>
      <c r="Q70" s="0" t="n">
        <v>362.7</v>
      </c>
      <c r="R70" s="0" t="n">
        <v>657.8</v>
      </c>
      <c r="S70" s="0" t="n">
        <v>732</v>
      </c>
      <c r="T70" s="0" t="n">
        <v>706.4</v>
      </c>
      <c r="U70" s="0" t="n">
        <v>741.1</v>
      </c>
      <c r="V70" s="0" t="n">
        <v>706.4</v>
      </c>
      <c r="W70" s="0" t="n">
        <v>735.5</v>
      </c>
      <c r="X70" s="0" t="n">
        <v>740.9</v>
      </c>
      <c r="Y70" s="0" t="n">
        <v>33.6</v>
      </c>
      <c r="Z70" s="0" t="n">
        <v>0</v>
      </c>
      <c r="AA70" s="0" t="n">
        <v>614.7</v>
      </c>
      <c r="AB70" s="0" t="n">
        <v>743.8</v>
      </c>
      <c r="AC70" s="0" t="n">
        <v>724.6</v>
      </c>
      <c r="AD70" s="0" t="n">
        <v>668.8</v>
      </c>
      <c r="AE70" s="13" t="n">
        <v>726.9633</v>
      </c>
    </row>
    <row r="71" customFormat="false" ht="12.75" hidden="false" customHeight="false" outlineLevel="0" collapsed="false">
      <c r="A71" s="0" t="s">
        <v>27</v>
      </c>
      <c r="B71" s="0" t="n">
        <v>2</v>
      </c>
      <c r="C71" s="0" t="n">
        <v>62</v>
      </c>
      <c r="D71" s="0" t="n">
        <v>736.2</v>
      </c>
      <c r="E71" s="0" t="n">
        <v>731.7</v>
      </c>
      <c r="F71" s="8" t="n">
        <v>682.8</v>
      </c>
      <c r="G71" s="9" t="n">
        <v>743.7</v>
      </c>
      <c r="H71" s="0" t="n">
        <v>715.7</v>
      </c>
      <c r="I71" s="8" t="n">
        <v>733.9</v>
      </c>
      <c r="J71" s="8" t="n">
        <v>697.9</v>
      </c>
      <c r="K71" s="8" t="n">
        <v>709.6</v>
      </c>
      <c r="L71" s="0" t="n">
        <v>734.5</v>
      </c>
      <c r="M71" s="8" t="n">
        <v>718</v>
      </c>
      <c r="N71" s="0" t="n">
        <v>741.3</v>
      </c>
      <c r="O71" s="8" t="n">
        <v>624.7</v>
      </c>
      <c r="P71" s="11" t="n">
        <v>689.1</v>
      </c>
      <c r="Q71" s="0" t="n">
        <v>671.3</v>
      </c>
      <c r="R71" s="0" t="n">
        <v>588.5</v>
      </c>
      <c r="S71" s="0" t="n">
        <v>744</v>
      </c>
      <c r="T71" s="0" t="n">
        <v>705.5</v>
      </c>
      <c r="U71" s="0" t="n">
        <v>724.1</v>
      </c>
      <c r="V71" s="0" t="n">
        <v>701.8</v>
      </c>
      <c r="W71" s="0" t="n">
        <v>605.1</v>
      </c>
      <c r="X71" s="0" t="n">
        <v>739.4</v>
      </c>
      <c r="Y71" s="0" t="n">
        <v>715.2</v>
      </c>
      <c r="Z71" s="0" t="n">
        <v>525.3</v>
      </c>
      <c r="AA71" s="0" t="n">
        <v>697.6</v>
      </c>
      <c r="AB71" s="0" t="n">
        <v>743.4</v>
      </c>
      <c r="AC71" s="0" t="n">
        <v>743.5</v>
      </c>
      <c r="AD71" s="0" t="n">
        <v>654.4</v>
      </c>
      <c r="AE71" s="13" t="n">
        <v>725.3786</v>
      </c>
    </row>
    <row r="72" customFormat="false" ht="12.75" hidden="false" customHeight="false" outlineLevel="0" collapsed="false">
      <c r="A72" s="0" t="s">
        <v>27</v>
      </c>
      <c r="B72" s="0" t="n">
        <v>2</v>
      </c>
      <c r="C72" s="0" t="n">
        <v>63</v>
      </c>
      <c r="D72" s="0" t="n">
        <v>666</v>
      </c>
      <c r="E72" s="0" t="n">
        <v>742</v>
      </c>
      <c r="F72" s="8" t="n">
        <v>695.3</v>
      </c>
      <c r="G72" s="9" t="n">
        <v>743.9</v>
      </c>
      <c r="H72" s="0" t="n">
        <v>719.7</v>
      </c>
      <c r="I72" s="8" t="n">
        <v>700.9</v>
      </c>
      <c r="J72" s="8" t="n">
        <v>713.7</v>
      </c>
      <c r="K72" s="8" t="n">
        <v>154.1</v>
      </c>
      <c r="L72" s="0" t="n">
        <v>627</v>
      </c>
      <c r="M72" s="8" t="n">
        <v>677.7</v>
      </c>
      <c r="N72" s="0" t="n">
        <v>741.3</v>
      </c>
      <c r="O72" s="8" t="n">
        <v>719.9</v>
      </c>
      <c r="P72" s="11" t="n">
        <v>657.3</v>
      </c>
      <c r="Q72" s="0" t="n">
        <v>741.7</v>
      </c>
      <c r="R72" s="0" t="n">
        <v>657.2</v>
      </c>
      <c r="S72" s="0" t="n">
        <v>744</v>
      </c>
      <c r="T72" s="0" t="n">
        <v>709.6</v>
      </c>
      <c r="U72" s="0" t="n">
        <v>739.7</v>
      </c>
      <c r="V72" s="0" t="n">
        <v>709</v>
      </c>
      <c r="W72" s="0" t="n">
        <v>741.5</v>
      </c>
      <c r="X72" s="0" t="n">
        <v>740.7</v>
      </c>
      <c r="Y72" s="0" t="n">
        <v>715</v>
      </c>
      <c r="Z72" s="0" t="n">
        <v>738.3</v>
      </c>
      <c r="AA72" s="0" t="n">
        <v>704.6</v>
      </c>
      <c r="AB72" s="0" t="n">
        <v>730.7</v>
      </c>
      <c r="AC72" s="0" t="n">
        <v>730.8</v>
      </c>
      <c r="AD72" s="0" t="n">
        <v>662.6</v>
      </c>
      <c r="AE72" s="13" t="n">
        <v>728.0289</v>
      </c>
    </row>
    <row r="73" customFormat="false" ht="12.75" hidden="false" customHeight="false" outlineLevel="0" collapsed="false">
      <c r="A73" s="0" t="s">
        <v>27</v>
      </c>
      <c r="B73" s="0" t="n">
        <v>2</v>
      </c>
      <c r="C73" s="0" t="n">
        <v>64</v>
      </c>
      <c r="D73" s="0" t="n">
        <v>728.7</v>
      </c>
      <c r="E73" s="0" t="n">
        <v>725.7</v>
      </c>
      <c r="F73" s="8" t="n">
        <v>693.6</v>
      </c>
      <c r="G73" s="9" t="n">
        <v>740.4</v>
      </c>
      <c r="H73" s="0" t="n">
        <v>680</v>
      </c>
      <c r="I73" s="8" t="n">
        <v>715.7</v>
      </c>
      <c r="J73" s="8" t="n">
        <v>719.6</v>
      </c>
      <c r="K73" s="8" t="n">
        <v>725.3</v>
      </c>
      <c r="L73" s="0" t="n">
        <v>699.4</v>
      </c>
      <c r="M73" s="8" t="n">
        <v>719.1</v>
      </c>
      <c r="N73" s="0" t="n">
        <v>732.2</v>
      </c>
      <c r="O73" s="8" t="n">
        <v>719.9</v>
      </c>
      <c r="P73" s="11" t="n">
        <v>730.6</v>
      </c>
      <c r="Q73" s="0" t="n">
        <v>742.5</v>
      </c>
      <c r="R73" s="0" t="n">
        <v>602.6</v>
      </c>
      <c r="S73" s="0" t="n">
        <v>690.1</v>
      </c>
      <c r="T73" s="0" t="n">
        <v>710.6</v>
      </c>
      <c r="U73" s="0" t="n">
        <f aca="false">MIN(98.6+580,LinhrsIn!U74)</f>
        <v>665.6</v>
      </c>
      <c r="V73" s="0" t="n">
        <v>698</v>
      </c>
      <c r="W73" s="0" t="n">
        <v>742</v>
      </c>
      <c r="X73" s="0" t="n">
        <v>742.1</v>
      </c>
      <c r="Y73" s="0" t="n">
        <v>699.6</v>
      </c>
      <c r="Z73" s="0" t="n">
        <v>530.8</v>
      </c>
      <c r="AA73" s="0" t="n">
        <v>344.3</v>
      </c>
      <c r="AB73" s="0" t="n">
        <v>743.7</v>
      </c>
      <c r="AC73" s="0" t="n">
        <v>743.9</v>
      </c>
      <c r="AD73" s="0" t="n">
        <v>667.2</v>
      </c>
      <c r="AE73" s="13" t="n">
        <v>730.9341</v>
      </c>
    </row>
    <row r="74" customFormat="false" ht="12.75" hidden="false" customHeight="false" outlineLevel="0" collapsed="false">
      <c r="A74" s="0" t="s">
        <v>27</v>
      </c>
      <c r="B74" s="0" t="n">
        <v>2</v>
      </c>
      <c r="C74" s="0" t="n">
        <v>65</v>
      </c>
      <c r="D74" s="0" t="n">
        <v>702.8</v>
      </c>
      <c r="E74" s="0" t="n">
        <v>720.7</v>
      </c>
      <c r="F74" s="8" t="n">
        <v>674.2</v>
      </c>
      <c r="G74" s="9" t="n">
        <v>728</v>
      </c>
      <c r="H74" s="0" t="n">
        <v>712.4</v>
      </c>
      <c r="I74" s="8" t="n">
        <v>714</v>
      </c>
      <c r="J74" s="8" t="n">
        <v>621.9</v>
      </c>
      <c r="K74" s="8" t="n">
        <v>722.7</v>
      </c>
      <c r="L74" s="0" t="n">
        <v>664.7</v>
      </c>
      <c r="M74" s="8" t="n">
        <v>705.4</v>
      </c>
      <c r="N74" s="0" t="n">
        <v>732.2</v>
      </c>
      <c r="O74" s="8" t="n">
        <v>710</v>
      </c>
      <c r="P74" s="11" t="n">
        <v>430.1</v>
      </c>
      <c r="Q74" s="0" t="n">
        <v>0</v>
      </c>
      <c r="R74" s="0" t="n">
        <v>457.8</v>
      </c>
      <c r="S74" s="0" t="n">
        <v>743.9</v>
      </c>
      <c r="T74" s="0" t="n">
        <v>716.9</v>
      </c>
      <c r="U74" s="0" t="n">
        <v>737.3</v>
      </c>
      <c r="V74" s="0" t="n">
        <v>712.7</v>
      </c>
      <c r="W74" s="0" t="n">
        <f aca="false">LinhrsIn!W75</f>
        <v>705.7</v>
      </c>
      <c r="X74" s="0" t="n">
        <f aca="false">LinhrsIn!X75</f>
        <v>730.6</v>
      </c>
      <c r="Y74" s="0" t="n">
        <v>715.1</v>
      </c>
      <c r="Z74" s="0" t="n">
        <v>732.4</v>
      </c>
      <c r="AA74" s="0" t="n">
        <v>719.9</v>
      </c>
      <c r="AB74" s="0" t="n">
        <v>743.8</v>
      </c>
      <c r="AC74" s="0" t="n">
        <v>729.8</v>
      </c>
      <c r="AD74" s="0" t="n">
        <v>667.7</v>
      </c>
      <c r="AE74" s="13" t="n">
        <v>730.285</v>
      </c>
    </row>
    <row r="75" customFormat="false" ht="12.75" hidden="false" customHeight="false" outlineLevel="0" collapsed="false">
      <c r="A75" s="0" t="s">
        <v>27</v>
      </c>
      <c r="B75" s="0" t="n">
        <v>2</v>
      </c>
      <c r="C75" s="0" t="n">
        <v>66</v>
      </c>
      <c r="D75" s="0" t="n">
        <v>595.7</v>
      </c>
      <c r="E75" s="0" t="n">
        <v>681.1</v>
      </c>
      <c r="F75" s="8" t="n">
        <v>664.5</v>
      </c>
      <c r="G75" s="9" t="n">
        <v>735.3</v>
      </c>
      <c r="H75" s="0" t="n">
        <v>687</v>
      </c>
      <c r="I75" s="8" t="n">
        <v>731.2</v>
      </c>
      <c r="J75" s="8" t="n">
        <v>710.6</v>
      </c>
      <c r="K75" s="8" t="n">
        <v>732.2</v>
      </c>
      <c r="L75" s="0" t="n">
        <v>717.4</v>
      </c>
      <c r="M75" s="8" t="n">
        <v>712.7</v>
      </c>
      <c r="N75" s="0" t="n">
        <v>732.8</v>
      </c>
      <c r="O75" s="8" t="n">
        <v>701.2</v>
      </c>
      <c r="P75" s="11" t="n">
        <v>659.7</v>
      </c>
      <c r="Q75" s="0" t="n">
        <v>675.4</v>
      </c>
      <c r="R75" s="0" t="n">
        <v>640.8</v>
      </c>
      <c r="S75" s="0" t="n">
        <v>700.4</v>
      </c>
      <c r="T75" s="0" t="n">
        <v>695</v>
      </c>
      <c r="U75" s="0" t="n">
        <v>734.8</v>
      </c>
      <c r="V75" s="0" t="n">
        <v>654.5</v>
      </c>
      <c r="W75" s="0" t="n">
        <v>736.4</v>
      </c>
      <c r="X75" s="0" t="n">
        <v>710.1</v>
      </c>
      <c r="Y75" s="0" t="n">
        <v>426.4</v>
      </c>
      <c r="Z75" s="0" t="n">
        <v>675.5</v>
      </c>
      <c r="AA75" s="0" t="n">
        <v>717.5</v>
      </c>
      <c r="AB75" s="0" t="n">
        <v>737.9</v>
      </c>
      <c r="AC75" s="0" t="n">
        <v>739.6</v>
      </c>
      <c r="AD75" s="0" t="n">
        <v>668.2</v>
      </c>
      <c r="AE75" s="13" t="n">
        <v>727.4706</v>
      </c>
    </row>
    <row r="76" customFormat="false" ht="12.75" hidden="false" customHeight="false" outlineLevel="0" collapsed="false">
      <c r="A76" s="0" t="s">
        <v>27</v>
      </c>
      <c r="B76" s="0" t="n">
        <v>2</v>
      </c>
      <c r="C76" s="0" t="n">
        <v>67</v>
      </c>
      <c r="D76" s="0" t="n">
        <v>721.8</v>
      </c>
      <c r="E76" s="0" t="n">
        <v>715.1</v>
      </c>
      <c r="F76" s="8" t="n">
        <v>682.1</v>
      </c>
      <c r="G76" s="9" t="n">
        <v>738.6</v>
      </c>
      <c r="H76" s="0" t="n">
        <v>674.1</v>
      </c>
      <c r="I76" s="8" t="n">
        <v>719.4</v>
      </c>
      <c r="J76" s="8" t="n">
        <v>707.7</v>
      </c>
      <c r="K76" s="8" t="n">
        <v>735.3</v>
      </c>
      <c r="L76" s="0" t="n">
        <v>735.5</v>
      </c>
      <c r="M76" s="8" t="n">
        <v>719.6</v>
      </c>
      <c r="N76" s="0" t="n">
        <v>696.6</v>
      </c>
      <c r="O76" s="8" t="n">
        <v>718.7</v>
      </c>
      <c r="P76" s="11" t="n">
        <v>717.9</v>
      </c>
      <c r="Q76" s="0" t="n">
        <v>742.6</v>
      </c>
      <c r="R76" s="0" t="n">
        <v>647.6</v>
      </c>
      <c r="S76" s="0" t="n">
        <v>743.9</v>
      </c>
      <c r="T76" s="0" t="n">
        <v>708.3</v>
      </c>
      <c r="U76" s="0" t="n">
        <v>742.5</v>
      </c>
      <c r="V76" s="0" t="n">
        <v>715.2</v>
      </c>
      <c r="W76" s="0" t="n">
        <v>734.9</v>
      </c>
      <c r="X76" s="0" t="n">
        <v>721.9</v>
      </c>
      <c r="Y76" s="0" t="n">
        <v>642.9</v>
      </c>
      <c r="Z76" s="0" t="n">
        <v>605.4</v>
      </c>
      <c r="AA76" s="0" t="n">
        <v>413.6</v>
      </c>
      <c r="AB76" s="0" t="n">
        <v>724.9</v>
      </c>
      <c r="AC76" s="0" t="n">
        <v>743.9</v>
      </c>
      <c r="AD76" s="0" t="n">
        <v>646</v>
      </c>
      <c r="AE76" s="13" t="n">
        <v>718.512</v>
      </c>
    </row>
    <row r="77" customFormat="false" ht="12.75" hidden="false" customHeight="false" outlineLevel="0" collapsed="false">
      <c r="A77" s="0" t="s">
        <v>27</v>
      </c>
      <c r="B77" s="0" t="n">
        <v>2</v>
      </c>
      <c r="C77" s="0" t="n">
        <v>68</v>
      </c>
      <c r="D77" s="0" t="n">
        <v>730.8</v>
      </c>
      <c r="E77" s="0" t="n">
        <v>738.7</v>
      </c>
      <c r="F77" s="8" t="n">
        <v>682.2</v>
      </c>
      <c r="G77" s="9" t="n">
        <v>744</v>
      </c>
      <c r="H77" s="0" t="n">
        <v>719.5</v>
      </c>
      <c r="I77" s="8" t="n">
        <v>743.6</v>
      </c>
      <c r="J77" s="8" t="n">
        <v>719.6</v>
      </c>
      <c r="K77" s="8" t="n">
        <v>739</v>
      </c>
      <c r="L77" s="0" t="n">
        <v>742.2</v>
      </c>
      <c r="M77" s="8" t="n">
        <v>719.4</v>
      </c>
      <c r="N77" s="0" t="n">
        <v>742.9</v>
      </c>
      <c r="O77" s="8" t="n">
        <v>497.6</v>
      </c>
      <c r="P77" s="11" t="n">
        <v>716.7</v>
      </c>
      <c r="Q77" s="0" t="n">
        <v>742.6</v>
      </c>
      <c r="R77" s="0" t="n">
        <v>627.5</v>
      </c>
      <c r="S77" s="0" t="n">
        <v>743.9</v>
      </c>
      <c r="T77" s="0" t="n">
        <v>666</v>
      </c>
      <c r="U77" s="0" t="n">
        <v>731.8</v>
      </c>
      <c r="V77" s="0" t="n">
        <v>718.6</v>
      </c>
      <c r="W77" s="0" t="n">
        <v>681.1</v>
      </c>
      <c r="X77" s="0" t="n">
        <v>740.4</v>
      </c>
      <c r="Y77" s="0" t="n">
        <v>715.6</v>
      </c>
      <c r="Z77" s="0" t="n">
        <f aca="false">0.7*SurveyHrsIn!Z78</f>
        <v>520.8</v>
      </c>
      <c r="AA77" s="0" t="n">
        <v>664.6</v>
      </c>
      <c r="AB77" s="0" t="n">
        <v>715.7</v>
      </c>
      <c r="AC77" s="0" t="n">
        <v>743.9</v>
      </c>
      <c r="AD77" s="0" t="n">
        <v>657.8</v>
      </c>
      <c r="AE77" s="13" t="n">
        <v>729.6805</v>
      </c>
    </row>
    <row r="78" customFormat="false" ht="12.75" hidden="false" customHeight="false" outlineLevel="0" collapsed="false">
      <c r="A78" s="0" t="s">
        <v>27</v>
      </c>
      <c r="B78" s="0" t="n">
        <v>2</v>
      </c>
      <c r="C78" s="0" t="n">
        <v>69</v>
      </c>
      <c r="D78" s="0" t="n">
        <v>683.2</v>
      </c>
      <c r="E78" s="0" t="n">
        <v>711.5</v>
      </c>
      <c r="F78" s="8" t="n">
        <v>677.2</v>
      </c>
      <c r="G78" s="9" t="n">
        <v>725.2</v>
      </c>
      <c r="H78" s="0" t="n">
        <v>714.9</v>
      </c>
      <c r="I78" s="8" t="n">
        <v>723</v>
      </c>
      <c r="J78" s="8" t="n">
        <v>685</v>
      </c>
      <c r="K78" s="8" t="n">
        <v>737</v>
      </c>
      <c r="L78" s="0" t="n">
        <v>739.3</v>
      </c>
      <c r="M78" s="8" t="n">
        <v>719.3</v>
      </c>
      <c r="N78" s="0" t="n">
        <v>742.4</v>
      </c>
      <c r="O78" s="8" t="n">
        <v>617.1</v>
      </c>
      <c r="P78" s="11" t="n">
        <v>626</v>
      </c>
      <c r="Q78" s="0" t="n">
        <v>742.6</v>
      </c>
      <c r="R78" s="0" t="n">
        <v>665.4</v>
      </c>
      <c r="S78" s="0" t="n">
        <v>743.9</v>
      </c>
      <c r="T78" s="0" t="n">
        <v>657.5</v>
      </c>
      <c r="U78" s="0" t="n">
        <v>743.4</v>
      </c>
      <c r="V78" s="0" t="n">
        <v>699.5</v>
      </c>
      <c r="W78" s="0" t="n">
        <v>741.8</v>
      </c>
      <c r="X78" s="0" t="n">
        <v>728.8</v>
      </c>
      <c r="Y78" s="0" t="n">
        <v>716.1</v>
      </c>
      <c r="Z78" s="0" t="n">
        <v>743</v>
      </c>
      <c r="AA78" s="0" t="n">
        <v>545.2</v>
      </c>
      <c r="AB78" s="0" t="n">
        <v>743.6</v>
      </c>
      <c r="AC78" s="0" t="n">
        <v>743.9</v>
      </c>
      <c r="AD78" s="0" t="n">
        <v>658.8</v>
      </c>
      <c r="AE78" s="13" t="n">
        <v>728.8389</v>
      </c>
    </row>
    <row r="79" customFormat="false" ht="12.75" hidden="false" customHeight="false" outlineLevel="0" collapsed="false">
      <c r="A79" s="0" t="s">
        <v>27</v>
      </c>
      <c r="B79" s="0" t="n">
        <v>2</v>
      </c>
      <c r="C79" s="0" t="n">
        <v>70</v>
      </c>
      <c r="D79" s="0" t="n">
        <v>731.7</v>
      </c>
      <c r="E79" s="0" t="n">
        <v>720.4</v>
      </c>
      <c r="F79" s="8" t="n">
        <v>603</v>
      </c>
      <c r="G79" s="9" t="n">
        <v>732.4</v>
      </c>
      <c r="H79" s="0" t="n">
        <v>702.5</v>
      </c>
      <c r="I79" s="8" t="n">
        <v>230.2</v>
      </c>
      <c r="J79" s="8" t="n">
        <v>719.1</v>
      </c>
      <c r="K79" s="8" t="n">
        <v>739.4</v>
      </c>
      <c r="L79" s="0" t="n">
        <v>741.1</v>
      </c>
      <c r="M79" s="8" t="n">
        <v>712.6</v>
      </c>
      <c r="N79" s="0" t="n">
        <v>726.8</v>
      </c>
      <c r="O79" s="8" t="n">
        <v>671.9</v>
      </c>
      <c r="P79" s="11" t="n">
        <v>579.3</v>
      </c>
      <c r="Q79" s="0" t="n">
        <v>742.6</v>
      </c>
      <c r="R79" s="0" t="n">
        <v>668.3</v>
      </c>
      <c r="S79" s="0" t="n">
        <v>735.1</v>
      </c>
      <c r="T79" s="0" t="n">
        <v>701.6</v>
      </c>
      <c r="U79" s="0" t="n">
        <v>449.2</v>
      </c>
      <c r="V79" s="0" t="n">
        <v>232.1</v>
      </c>
      <c r="W79" s="0" t="n">
        <v>659.8</v>
      </c>
      <c r="X79" s="0" t="n">
        <v>699.8</v>
      </c>
      <c r="Y79" s="0" t="n">
        <v>716.1</v>
      </c>
      <c r="Z79" s="0" t="n">
        <v>743.2</v>
      </c>
      <c r="AA79" s="0" t="n">
        <v>717.1</v>
      </c>
      <c r="AB79" s="0" t="n">
        <v>736.7</v>
      </c>
      <c r="AC79" s="0" t="n">
        <v>743.9</v>
      </c>
      <c r="AD79" s="0" t="n">
        <v>659.3</v>
      </c>
      <c r="AE79" s="13" t="n">
        <v>692.1028</v>
      </c>
    </row>
    <row r="80" customFormat="false" ht="12.75" hidden="false" customHeight="false" outlineLevel="0" collapsed="false">
      <c r="A80" s="0" t="s">
        <v>27</v>
      </c>
      <c r="B80" s="0" t="n">
        <v>2</v>
      </c>
      <c r="C80" s="0" t="n">
        <v>71</v>
      </c>
      <c r="D80" s="0" t="n">
        <v>703.8</v>
      </c>
      <c r="E80" s="0" t="n">
        <v>732.2</v>
      </c>
      <c r="F80" s="8" t="n">
        <v>371.2</v>
      </c>
      <c r="G80" s="9" t="n">
        <v>585.8</v>
      </c>
      <c r="H80" s="0" t="n">
        <v>708</v>
      </c>
      <c r="I80" s="8" t="n">
        <v>721.8</v>
      </c>
      <c r="J80" s="8" t="n">
        <v>707.1</v>
      </c>
      <c r="K80" s="8" t="n">
        <v>736.7</v>
      </c>
      <c r="L80" s="0" t="n">
        <v>742.2</v>
      </c>
      <c r="M80" s="8" t="n">
        <v>718.4</v>
      </c>
      <c r="N80" s="0" t="n">
        <v>724.8</v>
      </c>
      <c r="O80" s="8" t="n">
        <v>718.1</v>
      </c>
      <c r="P80" s="11" t="n">
        <v>743.6</v>
      </c>
      <c r="Q80" s="0" t="n">
        <v>742.6</v>
      </c>
      <c r="R80" s="0" t="n">
        <v>657.5</v>
      </c>
      <c r="S80" s="0" t="n">
        <v>743.9</v>
      </c>
      <c r="T80" s="0" t="n">
        <v>626.6</v>
      </c>
      <c r="U80" s="0" t="n">
        <v>743.9</v>
      </c>
      <c r="V80" s="0" t="n">
        <v>714.4</v>
      </c>
      <c r="W80" s="0" t="n">
        <v>732.9</v>
      </c>
      <c r="X80" s="0" t="n">
        <v>736.1</v>
      </c>
      <c r="Y80" s="0" t="n">
        <v>715.8</v>
      </c>
      <c r="Z80" s="0" t="n">
        <v>741.8</v>
      </c>
      <c r="AA80" s="0" t="n">
        <v>696.1</v>
      </c>
      <c r="AB80" s="0" t="n">
        <v>740.5</v>
      </c>
      <c r="AC80" s="0" t="n">
        <v>744</v>
      </c>
      <c r="AD80" s="0" t="n">
        <v>658.2</v>
      </c>
      <c r="AE80" s="13" t="n">
        <v>729.2875</v>
      </c>
    </row>
    <row r="81" customFormat="false" ht="12.75" hidden="false" customHeight="false" outlineLevel="0" collapsed="false">
      <c r="A81" s="0" t="s">
        <v>27</v>
      </c>
      <c r="B81" s="0" t="n">
        <v>2</v>
      </c>
      <c r="C81" s="0" t="n">
        <v>72</v>
      </c>
      <c r="D81" s="0" t="n">
        <v>728.7</v>
      </c>
      <c r="E81" s="0" t="n">
        <v>743</v>
      </c>
      <c r="F81" s="8" t="n">
        <v>668.7</v>
      </c>
      <c r="G81" s="9" t="n">
        <v>743.5</v>
      </c>
      <c r="H81" s="0" t="n">
        <v>710.1</v>
      </c>
      <c r="I81" s="8" t="n">
        <v>727.8</v>
      </c>
      <c r="J81" s="8" t="n">
        <v>708.7</v>
      </c>
      <c r="K81" s="8" t="n">
        <v>52.7</v>
      </c>
      <c r="L81" s="0" t="n">
        <v>642.4</v>
      </c>
      <c r="M81" s="8" t="n">
        <v>668.4</v>
      </c>
      <c r="N81" s="0" t="n">
        <v>742.1</v>
      </c>
      <c r="O81" s="8" t="n">
        <v>719.9</v>
      </c>
      <c r="P81" s="11" t="n">
        <v>453.2</v>
      </c>
      <c r="Q81" s="0" t="n">
        <v>0.5</v>
      </c>
      <c r="R81" s="0" t="n">
        <v>458.7</v>
      </c>
      <c r="S81" s="0" t="n">
        <v>662</v>
      </c>
      <c r="T81" s="0" t="n">
        <v>689.6</v>
      </c>
      <c r="U81" s="0" t="n">
        <v>742.9</v>
      </c>
      <c r="V81" s="0" t="n">
        <v>699.9</v>
      </c>
      <c r="W81" s="0" t="n">
        <v>719.8</v>
      </c>
      <c r="X81" s="0" t="n">
        <v>732.4</v>
      </c>
      <c r="Y81" s="0" t="n">
        <v>715.2</v>
      </c>
      <c r="Z81" s="0" t="n">
        <v>737.4</v>
      </c>
      <c r="AA81" s="0" t="n">
        <v>702.3</v>
      </c>
      <c r="AB81" s="0" t="n">
        <v>743.8</v>
      </c>
      <c r="AC81" s="0" t="n">
        <v>739</v>
      </c>
      <c r="AD81" s="0" t="n">
        <v>668.4</v>
      </c>
      <c r="AE81" s="13" t="n">
        <v>726.7942</v>
      </c>
    </row>
    <row r="82" customFormat="false" ht="12.75" hidden="false" customHeight="false" outlineLevel="0" collapsed="false">
      <c r="A82" s="0" t="s">
        <v>27</v>
      </c>
      <c r="B82" s="0" t="n">
        <v>2</v>
      </c>
      <c r="C82" s="0" t="n">
        <v>73</v>
      </c>
      <c r="D82" s="0" t="n">
        <v>737.1</v>
      </c>
      <c r="E82" s="0" t="n">
        <v>735.6</v>
      </c>
      <c r="F82" s="8" t="n">
        <v>678.8</v>
      </c>
      <c r="G82" s="9" t="n">
        <v>741.4</v>
      </c>
      <c r="H82" s="0" t="n">
        <v>706.6</v>
      </c>
      <c r="I82" s="8" t="n">
        <v>697.2</v>
      </c>
      <c r="J82" s="8" t="n">
        <v>711.8</v>
      </c>
      <c r="K82" s="8" t="n">
        <v>732.2</v>
      </c>
      <c r="L82" s="0" t="n">
        <v>735.6</v>
      </c>
      <c r="M82" s="8" t="n">
        <v>711.2</v>
      </c>
      <c r="N82" s="0" t="n">
        <v>693.1</v>
      </c>
      <c r="O82" s="8" t="n">
        <v>677.5</v>
      </c>
      <c r="P82" s="11" t="n">
        <v>634.1</v>
      </c>
      <c r="Q82" s="0" t="n">
        <v>705.6</v>
      </c>
      <c r="R82" s="0" t="n">
        <v>440.5</v>
      </c>
      <c r="S82" s="0" t="n">
        <v>743.9</v>
      </c>
      <c r="T82" s="0" t="n">
        <v>249.6</v>
      </c>
      <c r="U82" s="0" t="n">
        <v>287.8</v>
      </c>
      <c r="V82" s="0" t="n">
        <v>711.9</v>
      </c>
      <c r="W82" s="0" t="n">
        <v>742.6</v>
      </c>
      <c r="X82" s="0" t="n">
        <v>736.7</v>
      </c>
      <c r="Y82" s="0" t="n">
        <v>707.3</v>
      </c>
      <c r="Z82" s="0" t="n">
        <v>742.3</v>
      </c>
      <c r="AA82" s="0" t="n">
        <v>706.9</v>
      </c>
      <c r="AB82" s="0" t="n">
        <v>727.7</v>
      </c>
      <c r="AC82" s="0" t="n">
        <v>741.6</v>
      </c>
      <c r="AD82" s="0" t="n">
        <v>667</v>
      </c>
      <c r="AE82" s="13" t="n">
        <v>724.6336</v>
      </c>
    </row>
    <row r="83" customFormat="false" ht="12.75" hidden="false" customHeight="false" outlineLevel="0" collapsed="false">
      <c r="A83" s="0" t="s">
        <v>27</v>
      </c>
      <c r="B83" s="0" t="n">
        <v>2</v>
      </c>
      <c r="C83" s="0" t="n">
        <v>74</v>
      </c>
      <c r="D83" s="0" t="n">
        <v>731.2</v>
      </c>
      <c r="E83" s="0" t="n">
        <v>734.3</v>
      </c>
      <c r="F83" s="8" t="n">
        <v>678.2</v>
      </c>
      <c r="G83" s="9" t="n">
        <v>741.9</v>
      </c>
      <c r="H83" s="0" t="n">
        <v>715.1</v>
      </c>
      <c r="I83" s="8" t="n">
        <v>729.7</v>
      </c>
      <c r="J83" s="8" t="n">
        <v>684.1</v>
      </c>
      <c r="K83" s="8" t="n">
        <v>723.3</v>
      </c>
      <c r="L83" s="0" t="n">
        <v>618.4</v>
      </c>
      <c r="M83" s="8" t="n">
        <v>719.1</v>
      </c>
      <c r="N83" s="0" t="n">
        <v>741.5</v>
      </c>
      <c r="O83" s="8" t="n">
        <v>675</v>
      </c>
      <c r="P83" s="11" t="n">
        <v>725.9</v>
      </c>
      <c r="Q83" s="0" t="n">
        <v>726.4</v>
      </c>
      <c r="R83" s="0" t="n">
        <v>640.8</v>
      </c>
      <c r="S83" s="0" t="n">
        <v>743.9</v>
      </c>
      <c r="T83" s="0" t="n">
        <v>717.2</v>
      </c>
      <c r="U83" s="0" t="n">
        <v>743</v>
      </c>
      <c r="V83" s="0" t="n">
        <v>716.1</v>
      </c>
      <c r="W83" s="0" t="n">
        <v>720.1</v>
      </c>
      <c r="X83" s="0" t="n">
        <v>736.7</v>
      </c>
      <c r="Y83" s="0" t="n">
        <v>690.2</v>
      </c>
      <c r="Z83" s="0" t="n">
        <v>734.3</v>
      </c>
      <c r="AA83" s="0" t="n">
        <v>714.7</v>
      </c>
      <c r="AB83" s="0" t="n">
        <v>728.7</v>
      </c>
      <c r="AC83" s="0" t="n">
        <v>737.2</v>
      </c>
      <c r="AD83" s="0" t="n">
        <v>651.4</v>
      </c>
      <c r="AE83" s="13" t="n">
        <v>719.1633</v>
      </c>
    </row>
    <row r="84" customFormat="false" ht="12.75" hidden="false" customHeight="false" outlineLevel="0" collapsed="false">
      <c r="A84" s="0" t="s">
        <v>27</v>
      </c>
      <c r="B84" s="0" t="n">
        <v>2</v>
      </c>
      <c r="C84" s="0" t="n">
        <v>75</v>
      </c>
      <c r="D84" s="0" t="n">
        <v>733.4</v>
      </c>
      <c r="E84" s="0" t="n">
        <v>739.2</v>
      </c>
      <c r="F84" s="8" t="n">
        <v>694.6</v>
      </c>
      <c r="G84" s="9" t="n">
        <v>727.2</v>
      </c>
      <c r="H84" s="0" t="n">
        <v>535.1</v>
      </c>
      <c r="I84" s="8" t="n">
        <v>660.3</v>
      </c>
      <c r="J84" s="8" t="n">
        <v>718.9</v>
      </c>
      <c r="K84" s="8" t="n">
        <v>705.2</v>
      </c>
      <c r="L84" s="0" t="n">
        <v>703.2</v>
      </c>
      <c r="M84" s="8" t="n">
        <v>718.5</v>
      </c>
      <c r="N84" s="0" t="n">
        <v>743.7</v>
      </c>
      <c r="O84" s="8" t="n">
        <v>719.9</v>
      </c>
      <c r="P84" s="11" t="n">
        <v>739</v>
      </c>
      <c r="Q84" s="0" t="n">
        <v>742.6</v>
      </c>
      <c r="R84" s="0" t="n">
        <v>668.9</v>
      </c>
      <c r="S84" s="0" t="n">
        <v>714.1</v>
      </c>
      <c r="T84" s="0" t="n">
        <v>578.1</v>
      </c>
      <c r="U84" s="0" t="n">
        <v>728.9</v>
      </c>
      <c r="V84" s="0" t="n">
        <v>709.2</v>
      </c>
      <c r="W84" s="0" t="n">
        <v>740.7</v>
      </c>
      <c r="X84" s="0" t="n">
        <v>740.4</v>
      </c>
      <c r="Y84" s="0" t="n">
        <v>709.7</v>
      </c>
      <c r="Z84" s="0" t="n">
        <v>742.4</v>
      </c>
      <c r="AA84" s="0" t="n">
        <v>715.3</v>
      </c>
      <c r="AB84" s="0" t="n">
        <v>732.9</v>
      </c>
      <c r="AC84" s="0" t="n">
        <v>743.9</v>
      </c>
      <c r="AD84" s="0" t="n">
        <v>661.9</v>
      </c>
      <c r="AE84" s="13" t="n">
        <v>714.4744</v>
      </c>
    </row>
    <row r="85" customFormat="false" ht="12.75" hidden="false" customHeight="false" outlineLevel="0" collapsed="false">
      <c r="A85" s="0" t="s">
        <v>27</v>
      </c>
      <c r="B85" s="0" t="n">
        <v>2</v>
      </c>
      <c r="C85" s="0" t="n">
        <v>76</v>
      </c>
      <c r="D85" s="0" t="n">
        <v>740.8</v>
      </c>
      <c r="E85" s="0" t="n">
        <v>736.1</v>
      </c>
      <c r="F85" s="8" t="n">
        <v>642.4</v>
      </c>
      <c r="G85" s="9" t="n">
        <v>733.1</v>
      </c>
      <c r="H85" s="0" t="n">
        <v>714.1</v>
      </c>
      <c r="I85" s="8" t="n">
        <v>725.5</v>
      </c>
      <c r="J85" s="8" t="n">
        <v>706.2</v>
      </c>
      <c r="K85" s="8" t="n">
        <v>638.8</v>
      </c>
      <c r="L85" s="0" t="n">
        <v>716.2</v>
      </c>
      <c r="M85" s="8" t="n">
        <v>718.6</v>
      </c>
      <c r="N85" s="0" t="n">
        <v>743.2</v>
      </c>
      <c r="O85" s="8" t="n">
        <v>719.9</v>
      </c>
      <c r="P85" s="11" t="n">
        <v>726.1</v>
      </c>
      <c r="Q85" s="0" t="n">
        <v>742.6</v>
      </c>
      <c r="R85" s="0" t="n">
        <v>668.1</v>
      </c>
      <c r="S85" s="0" t="n">
        <v>676.9</v>
      </c>
      <c r="T85" s="0" t="n">
        <v>702.7</v>
      </c>
      <c r="U85" s="0" t="n">
        <v>733.7</v>
      </c>
      <c r="V85" s="0" t="n">
        <v>679</v>
      </c>
      <c r="W85" s="0" t="n">
        <v>735.7</v>
      </c>
      <c r="X85" s="0" t="n">
        <v>739.1</v>
      </c>
      <c r="Y85" s="0" t="n">
        <v>715.3</v>
      </c>
      <c r="Z85" s="0" t="n">
        <v>742.3</v>
      </c>
      <c r="AA85" s="0" t="n">
        <v>719.1</v>
      </c>
      <c r="AB85" s="0" t="n">
        <v>740.6</v>
      </c>
      <c r="AC85" s="0" t="n">
        <v>721.4</v>
      </c>
      <c r="AD85" s="0" t="n">
        <v>598.9</v>
      </c>
      <c r="AE85" s="13" t="n">
        <v>730.9011</v>
      </c>
    </row>
    <row r="86" customFormat="false" ht="12.75" hidden="false" customHeight="false" outlineLevel="0" collapsed="false">
      <c r="A86" s="0" t="s">
        <v>27</v>
      </c>
      <c r="B86" s="0" t="n">
        <v>2</v>
      </c>
      <c r="C86" s="0" t="n">
        <v>77</v>
      </c>
      <c r="D86" s="0" t="n">
        <v>624.9</v>
      </c>
      <c r="E86" s="0" t="n">
        <v>571.2</v>
      </c>
      <c r="F86" s="8" t="n">
        <v>534.2</v>
      </c>
      <c r="G86" s="9" t="n">
        <v>725.5</v>
      </c>
      <c r="H86" s="0" t="n">
        <v>715.4</v>
      </c>
      <c r="I86" s="8" t="n">
        <v>740.4</v>
      </c>
      <c r="J86" s="8" t="n">
        <v>675.5</v>
      </c>
      <c r="K86" s="8" t="n">
        <v>685.7</v>
      </c>
      <c r="L86" s="0" t="n">
        <v>739</v>
      </c>
      <c r="M86" s="8" t="n">
        <v>696.9</v>
      </c>
      <c r="N86" s="0" t="n">
        <v>743.6</v>
      </c>
      <c r="O86" s="8" t="n">
        <v>715.5</v>
      </c>
      <c r="P86" s="11" t="n">
        <v>685.9</v>
      </c>
      <c r="Q86" s="0" t="n">
        <v>638.3</v>
      </c>
      <c r="R86" s="0" t="n">
        <v>628.3</v>
      </c>
      <c r="S86" s="0" t="n">
        <v>731.6</v>
      </c>
      <c r="T86" s="0" t="n">
        <v>442.6</v>
      </c>
      <c r="U86" s="0" t="n">
        <v>650.9</v>
      </c>
      <c r="V86" s="0" t="n">
        <v>482.8</v>
      </c>
      <c r="W86" s="0" t="n">
        <v>457.4</v>
      </c>
      <c r="X86" s="0" t="n">
        <v>721.7</v>
      </c>
      <c r="Y86" s="0" t="n">
        <v>714.7</v>
      </c>
      <c r="Z86" s="0" t="n">
        <v>691.9</v>
      </c>
      <c r="AA86" s="0" t="n">
        <v>710.6</v>
      </c>
      <c r="AB86" s="0" t="n">
        <v>742.1</v>
      </c>
      <c r="AC86" s="0" t="n">
        <v>743.4</v>
      </c>
      <c r="AD86" s="0" t="n">
        <v>655.4</v>
      </c>
      <c r="AE86" s="13" t="n">
        <v>528.9033</v>
      </c>
    </row>
    <row r="87" customFormat="false" ht="12.75" hidden="false" customHeight="false" outlineLevel="0" collapsed="false">
      <c r="A87" s="0" t="s">
        <v>27</v>
      </c>
      <c r="B87" s="0" t="n">
        <v>2</v>
      </c>
      <c r="C87" s="0" t="n">
        <v>78</v>
      </c>
      <c r="D87" s="0" t="n">
        <v>720.7</v>
      </c>
      <c r="E87" s="0" t="n">
        <v>702</v>
      </c>
      <c r="F87" s="8" t="n">
        <v>185.4</v>
      </c>
      <c r="G87" s="9" t="n">
        <v>691.1</v>
      </c>
      <c r="H87" s="0" t="n">
        <v>668.7</v>
      </c>
      <c r="I87" s="8" t="n">
        <v>637.1</v>
      </c>
      <c r="J87" s="8" t="n">
        <v>662.2</v>
      </c>
      <c r="K87" s="8" t="n">
        <v>554.6</v>
      </c>
      <c r="L87" s="0" t="n">
        <v>695.2</v>
      </c>
      <c r="M87" s="8" t="n">
        <v>708.3</v>
      </c>
      <c r="N87" s="0" t="n">
        <v>724.3</v>
      </c>
      <c r="O87" s="8" t="n">
        <v>635.5</v>
      </c>
      <c r="P87" s="11" t="n">
        <v>693.6</v>
      </c>
      <c r="Q87" s="0" t="n">
        <v>675.7</v>
      </c>
      <c r="R87" s="0" t="n">
        <v>569.4</v>
      </c>
      <c r="S87" s="0" t="n">
        <v>741.2</v>
      </c>
      <c r="T87" s="0" t="n">
        <v>662.4</v>
      </c>
      <c r="U87" s="0" t="n">
        <v>725.3</v>
      </c>
      <c r="V87" s="0" t="n">
        <v>697.2</v>
      </c>
      <c r="W87" s="0" t="n">
        <v>714.2</v>
      </c>
      <c r="X87" s="0" t="n">
        <v>718.7</v>
      </c>
      <c r="Y87" s="0" t="n">
        <v>714.9</v>
      </c>
      <c r="Z87" s="0" t="n">
        <v>741.1</v>
      </c>
      <c r="AA87" s="0" t="n">
        <v>678.2</v>
      </c>
      <c r="AB87" s="0" t="n">
        <v>743.3</v>
      </c>
      <c r="AC87" s="0" t="n">
        <v>738.3</v>
      </c>
      <c r="AD87" s="0" t="n">
        <v>664.4</v>
      </c>
      <c r="AE87" s="13" t="n">
        <v>725.5439</v>
      </c>
    </row>
    <row r="88" customFormat="false" ht="12.75" hidden="false" customHeight="false" outlineLevel="0" collapsed="false">
      <c r="A88" s="0" t="s">
        <v>27</v>
      </c>
      <c r="B88" s="0" t="n">
        <v>2</v>
      </c>
      <c r="C88" s="0" t="n">
        <v>79</v>
      </c>
      <c r="D88" s="0" t="n">
        <v>743.1</v>
      </c>
      <c r="E88" s="0" t="n">
        <v>735.9</v>
      </c>
      <c r="F88" s="8" t="n">
        <v>684.6</v>
      </c>
      <c r="G88" s="9" t="n">
        <v>743.9</v>
      </c>
      <c r="H88" s="0" t="n">
        <v>692.7</v>
      </c>
      <c r="I88" s="8" t="n">
        <v>739.6</v>
      </c>
      <c r="J88" s="8" t="n">
        <v>711.1</v>
      </c>
      <c r="K88" s="8" t="n">
        <v>646</v>
      </c>
      <c r="L88" s="0" t="n">
        <v>714</v>
      </c>
      <c r="M88" s="8" t="n">
        <v>715.2</v>
      </c>
      <c r="N88" s="0" t="n">
        <v>740.1</v>
      </c>
      <c r="O88" s="8" t="n">
        <v>719.9</v>
      </c>
      <c r="P88" s="11" t="n">
        <v>690.2</v>
      </c>
      <c r="Q88" s="0" t="n">
        <v>719.2</v>
      </c>
      <c r="R88" s="0" t="n">
        <v>428.7</v>
      </c>
      <c r="S88" s="0" t="n">
        <v>718.9</v>
      </c>
      <c r="T88" s="0" t="n">
        <v>643.5</v>
      </c>
      <c r="U88" s="0" t="n">
        <v>664.9</v>
      </c>
      <c r="V88" s="0" t="n">
        <v>121.4</v>
      </c>
      <c r="W88" s="0" t="n">
        <v>0</v>
      </c>
      <c r="X88" s="0" t="n">
        <v>0</v>
      </c>
      <c r="Y88" s="0" t="n">
        <v>0</v>
      </c>
      <c r="Z88" s="0" t="n">
        <v>0</v>
      </c>
      <c r="AA88" s="0" t="n">
        <v>675.8</v>
      </c>
      <c r="AB88" s="0" t="n">
        <v>743.8</v>
      </c>
      <c r="AC88" s="0" t="n">
        <v>743.9</v>
      </c>
      <c r="AD88" s="0" t="n">
        <v>664.5</v>
      </c>
      <c r="AE88" s="13" t="n">
        <v>730.8247</v>
      </c>
    </row>
    <row r="89" customFormat="false" ht="12.75" hidden="false" customHeight="false" outlineLevel="0" collapsed="false">
      <c r="A89" s="0" t="s">
        <v>27</v>
      </c>
      <c r="B89" s="0" t="n">
        <v>2</v>
      </c>
      <c r="C89" s="0" t="n">
        <v>80</v>
      </c>
      <c r="D89" s="0" t="n">
        <v>741.3</v>
      </c>
      <c r="E89" s="0" t="n">
        <v>736.9</v>
      </c>
      <c r="F89" s="8" t="n">
        <v>305.1</v>
      </c>
      <c r="G89" s="9" t="n">
        <v>743.8</v>
      </c>
      <c r="H89" s="0" t="n">
        <v>715.1</v>
      </c>
      <c r="I89" s="8" t="n">
        <v>743.6</v>
      </c>
      <c r="J89" s="8" t="n">
        <v>719.6</v>
      </c>
      <c r="K89" s="8" t="n">
        <v>697.1</v>
      </c>
      <c r="L89" s="0" t="n">
        <v>743</v>
      </c>
      <c r="M89" s="8" t="n">
        <v>719.2</v>
      </c>
      <c r="N89" s="0" t="n">
        <v>743.8</v>
      </c>
      <c r="O89" s="8" t="n">
        <v>683.2</v>
      </c>
      <c r="P89" s="11" t="n">
        <v>657.2</v>
      </c>
      <c r="Q89" s="0" t="n">
        <v>716.8</v>
      </c>
      <c r="R89" s="0" t="n">
        <v>668.6</v>
      </c>
      <c r="S89" s="0" t="n">
        <v>743.9</v>
      </c>
      <c r="T89" s="0" t="n">
        <v>700.5</v>
      </c>
      <c r="U89" s="0" t="n">
        <v>742</v>
      </c>
      <c r="V89" s="0" t="n">
        <v>714.4</v>
      </c>
      <c r="W89" s="0" t="n">
        <v>713.9</v>
      </c>
      <c r="X89" s="0" t="n">
        <v>740</v>
      </c>
      <c r="Y89" s="0" t="n">
        <v>632</v>
      </c>
      <c r="Z89" s="0" t="n">
        <v>743</v>
      </c>
      <c r="AA89" s="0" t="n">
        <v>711.3</v>
      </c>
      <c r="AB89" s="0" t="n">
        <v>743.9</v>
      </c>
      <c r="AC89" s="0" t="n">
        <v>738</v>
      </c>
      <c r="AD89" s="0" t="n">
        <v>623.3</v>
      </c>
      <c r="AE89" s="13" t="n">
        <v>724.5075</v>
      </c>
    </row>
    <row r="90" customFormat="false" ht="12.75" hidden="false" customHeight="false" outlineLevel="0" collapsed="false">
      <c r="A90" s="0" t="s">
        <v>27</v>
      </c>
      <c r="B90" s="0" t="n">
        <v>2</v>
      </c>
      <c r="C90" s="0" t="n">
        <v>81</v>
      </c>
      <c r="D90" s="0" t="n">
        <v>739.4</v>
      </c>
      <c r="E90" s="0" t="n">
        <v>737.1</v>
      </c>
      <c r="F90" s="8" t="n">
        <v>681</v>
      </c>
      <c r="G90" s="9" t="n">
        <v>743.9</v>
      </c>
      <c r="H90" s="0" t="n">
        <v>719.3</v>
      </c>
      <c r="I90" s="8" t="n">
        <v>743.8</v>
      </c>
      <c r="J90" s="8" t="n">
        <v>698.6</v>
      </c>
      <c r="K90" s="8" t="n">
        <v>728.1</v>
      </c>
      <c r="L90" s="0" t="n">
        <v>740.1</v>
      </c>
      <c r="M90" s="8" t="n">
        <v>719.1</v>
      </c>
      <c r="N90" s="0" t="n">
        <v>732.3</v>
      </c>
      <c r="O90" s="8" t="n">
        <v>709.9</v>
      </c>
      <c r="P90" s="11" t="n">
        <v>675.9</v>
      </c>
      <c r="Q90" s="0" t="n">
        <v>725.5</v>
      </c>
      <c r="R90" s="0" t="n">
        <v>582.5</v>
      </c>
      <c r="S90" s="0" t="n">
        <v>738.5</v>
      </c>
      <c r="T90" s="0" t="n">
        <v>698.6</v>
      </c>
      <c r="U90" s="0" t="n">
        <v>723.9</v>
      </c>
      <c r="V90" s="0" t="n">
        <v>692.2</v>
      </c>
      <c r="W90" s="0" t="n">
        <v>735.2</v>
      </c>
      <c r="X90" s="0" t="n">
        <v>720</v>
      </c>
      <c r="Y90" s="0" t="n">
        <v>702</v>
      </c>
      <c r="Z90" s="0" t="n">
        <v>743</v>
      </c>
      <c r="AA90" s="0" t="n">
        <v>717</v>
      </c>
      <c r="AB90" s="0" t="n">
        <v>733.5</v>
      </c>
      <c r="AC90" s="0" t="n">
        <v>743.9</v>
      </c>
      <c r="AD90" s="0" t="n">
        <v>658.4</v>
      </c>
      <c r="AE90" s="13" t="n">
        <v>691.7664</v>
      </c>
    </row>
    <row r="91" customFormat="false" ht="12.75" hidden="false" customHeight="false" outlineLevel="0" collapsed="false">
      <c r="A91" s="0" t="s">
        <v>27</v>
      </c>
      <c r="B91" s="0" t="n">
        <v>2</v>
      </c>
      <c r="C91" s="0" t="n">
        <v>82</v>
      </c>
      <c r="D91" s="0" t="n">
        <v>478.3</v>
      </c>
      <c r="E91" s="0" t="n">
        <v>571.6</v>
      </c>
      <c r="F91" s="8" t="n">
        <v>642.3</v>
      </c>
      <c r="G91" s="9" t="n">
        <v>743.1</v>
      </c>
      <c r="H91" s="0" t="n">
        <v>717.8</v>
      </c>
      <c r="I91" s="8" t="n">
        <v>738.1</v>
      </c>
      <c r="J91" s="8" t="n">
        <v>700.1</v>
      </c>
      <c r="K91" s="8" t="n">
        <v>739.6</v>
      </c>
      <c r="L91" s="0" t="n">
        <v>115.8</v>
      </c>
      <c r="M91" s="8" t="n">
        <v>354.3</v>
      </c>
      <c r="N91" s="0" t="n">
        <v>733.8</v>
      </c>
      <c r="O91" s="8" t="n">
        <v>172.1</v>
      </c>
      <c r="P91" s="11" t="n">
        <v>714</v>
      </c>
      <c r="Q91" s="0" t="n">
        <v>726.8</v>
      </c>
      <c r="R91" s="0" t="n">
        <v>657.2</v>
      </c>
      <c r="S91" s="0" t="n">
        <v>734</v>
      </c>
      <c r="T91" s="0" t="n">
        <v>684.5</v>
      </c>
      <c r="U91" s="0" t="n">
        <v>721.7</v>
      </c>
      <c r="V91" s="0" t="n">
        <v>710.2</v>
      </c>
      <c r="W91" s="0" t="n">
        <v>719.9</v>
      </c>
      <c r="X91" s="0" t="n">
        <v>686.6</v>
      </c>
      <c r="Y91" s="0" t="n">
        <v>716.9</v>
      </c>
      <c r="Z91" s="0" t="n">
        <v>742.6</v>
      </c>
      <c r="AA91" s="0" t="n">
        <v>714.2</v>
      </c>
      <c r="AB91" s="0" t="n">
        <v>723.6</v>
      </c>
      <c r="AC91" s="0" t="n">
        <v>744</v>
      </c>
      <c r="AD91" s="0" t="n">
        <v>659.7</v>
      </c>
      <c r="AE91" s="13" t="n">
        <v>725.1272</v>
      </c>
    </row>
    <row r="92" customFormat="false" ht="12.75" hidden="false" customHeight="false" outlineLevel="0" collapsed="false">
      <c r="A92" s="0" t="s">
        <v>27</v>
      </c>
      <c r="B92" s="0" t="n">
        <v>2</v>
      </c>
      <c r="C92" s="0" t="n">
        <v>83</v>
      </c>
      <c r="D92" s="0" t="n">
        <v>742.1</v>
      </c>
      <c r="E92" s="0" t="n">
        <v>724.7</v>
      </c>
      <c r="F92" s="8" t="n">
        <v>656</v>
      </c>
      <c r="G92" s="9" t="n">
        <v>743.9</v>
      </c>
      <c r="H92" s="0" t="n">
        <v>717.1</v>
      </c>
      <c r="I92" s="8" t="n">
        <v>743.8</v>
      </c>
      <c r="J92" s="8" t="n">
        <v>719.2</v>
      </c>
      <c r="K92" s="8" t="n">
        <v>664.5</v>
      </c>
      <c r="L92" s="0" t="n">
        <v>741.7</v>
      </c>
      <c r="M92" s="8" t="n">
        <v>717.6</v>
      </c>
      <c r="N92" s="0" t="n">
        <v>735.7</v>
      </c>
      <c r="O92" s="8" t="n">
        <v>704.3</v>
      </c>
      <c r="P92" s="11" t="n">
        <v>596.3</v>
      </c>
      <c r="Q92" s="0" t="n">
        <v>737.5</v>
      </c>
      <c r="R92" s="0" t="n">
        <v>639.7</v>
      </c>
      <c r="S92" s="0" t="n">
        <v>743.9</v>
      </c>
      <c r="T92" s="0" t="n">
        <v>706.2</v>
      </c>
      <c r="U92" s="0" t="n">
        <v>743.9</v>
      </c>
      <c r="V92" s="0" t="n">
        <v>646</v>
      </c>
      <c r="W92" s="0" t="n">
        <v>742</v>
      </c>
      <c r="X92" s="0" t="n">
        <v>64.8</v>
      </c>
      <c r="Y92" s="0" t="n">
        <v>0</v>
      </c>
      <c r="Z92" s="0" t="n">
        <v>163</v>
      </c>
      <c r="AA92" s="0" t="n">
        <v>681</v>
      </c>
      <c r="AB92" s="0" t="n">
        <v>743.9</v>
      </c>
      <c r="AC92" s="0" t="n">
        <v>743.9</v>
      </c>
      <c r="AD92" s="0" t="n">
        <v>658.4</v>
      </c>
      <c r="AE92" s="13" t="n">
        <v>722.332</v>
      </c>
    </row>
    <row r="93" customFormat="false" ht="12.75" hidden="false" customHeight="false" outlineLevel="0" collapsed="false">
      <c r="A93" s="0" t="s">
        <v>27</v>
      </c>
      <c r="B93" s="0" t="n">
        <v>2</v>
      </c>
      <c r="C93" s="0" t="n">
        <v>84</v>
      </c>
      <c r="D93" s="0" t="n">
        <v>741.2</v>
      </c>
      <c r="E93" s="0" t="n">
        <v>735.7</v>
      </c>
      <c r="F93" s="8" t="n">
        <v>269.5</v>
      </c>
      <c r="G93" s="9" t="n">
        <v>714.8</v>
      </c>
      <c r="H93" s="0" t="n">
        <v>703.9</v>
      </c>
      <c r="I93" s="8" t="n">
        <v>151.2</v>
      </c>
      <c r="J93" s="8" t="n">
        <v>469.2</v>
      </c>
      <c r="K93" s="8" t="n">
        <v>739.6</v>
      </c>
      <c r="L93" s="0" t="n">
        <v>743.3</v>
      </c>
      <c r="M93" s="8" t="n">
        <v>701.6</v>
      </c>
      <c r="N93" s="0" t="n">
        <v>718</v>
      </c>
      <c r="O93" s="8" t="n">
        <v>708.1</v>
      </c>
      <c r="P93" s="11" t="n">
        <v>601.5</v>
      </c>
      <c r="Q93" s="0" t="n">
        <v>603.7</v>
      </c>
      <c r="R93" s="0" t="n">
        <v>240.8</v>
      </c>
      <c r="S93" s="0" t="n">
        <v>744</v>
      </c>
      <c r="T93" s="0" t="n">
        <v>699.9</v>
      </c>
      <c r="U93" s="0" t="n">
        <v>739</v>
      </c>
      <c r="V93" s="0" t="n">
        <v>682.6</v>
      </c>
      <c r="W93" s="0" t="n">
        <v>727.1</v>
      </c>
      <c r="X93" s="0" t="n">
        <v>648</v>
      </c>
      <c r="Y93" s="0" t="n">
        <v>715.5</v>
      </c>
      <c r="Z93" s="0" t="n">
        <v>743</v>
      </c>
      <c r="AA93" s="0" t="n">
        <v>715.4</v>
      </c>
      <c r="AB93" s="0" t="n">
        <v>743.9</v>
      </c>
      <c r="AC93" s="0" t="n">
        <v>744</v>
      </c>
      <c r="AD93" s="0" t="n">
        <v>656.6</v>
      </c>
      <c r="AE93" s="13" t="n">
        <v>718.3698</v>
      </c>
    </row>
    <row r="94" customFormat="false" ht="12.75" hidden="false" customHeight="false" outlineLevel="0" collapsed="false">
      <c r="A94" s="0" t="s">
        <v>27</v>
      </c>
      <c r="B94" s="0" t="n">
        <v>2</v>
      </c>
      <c r="C94" s="0" t="n">
        <v>85</v>
      </c>
      <c r="D94" s="0" t="n">
        <v>648</v>
      </c>
      <c r="E94" s="0" t="n">
        <v>738.6</v>
      </c>
      <c r="F94" s="8" t="n">
        <v>681</v>
      </c>
      <c r="G94" s="9" t="n">
        <v>82.6</v>
      </c>
      <c r="H94" s="0" t="n">
        <v>577.5</v>
      </c>
      <c r="I94" s="8" t="n">
        <v>656.8</v>
      </c>
      <c r="J94" s="8" t="n">
        <v>664.9</v>
      </c>
      <c r="K94" s="8" t="n">
        <v>720.8</v>
      </c>
      <c r="L94" s="0" t="n">
        <v>600.8</v>
      </c>
      <c r="M94" s="8" t="n">
        <v>716.7</v>
      </c>
      <c r="N94" s="0" t="n">
        <v>743.8</v>
      </c>
      <c r="O94" s="8" t="n">
        <v>715.3</v>
      </c>
      <c r="P94" s="11" t="n">
        <v>733.8</v>
      </c>
      <c r="Q94" s="0" t="n">
        <v>357.3</v>
      </c>
      <c r="R94" s="0" t="n">
        <v>270.7</v>
      </c>
      <c r="S94" s="0" t="n">
        <v>741.1</v>
      </c>
      <c r="T94" s="0" t="n">
        <v>680.4</v>
      </c>
      <c r="U94" s="0" t="n">
        <v>736.7</v>
      </c>
      <c r="V94" s="0" t="n">
        <v>328.3</v>
      </c>
      <c r="W94" s="0" t="n">
        <v>248.5</v>
      </c>
      <c r="X94" s="0" t="n">
        <v>740.1</v>
      </c>
      <c r="Y94" s="0" t="n">
        <f aca="false">LinhrsIn!Y95</f>
        <v>712.6</v>
      </c>
      <c r="Z94" s="0" t="n">
        <v>700</v>
      </c>
      <c r="AA94" s="0" t="n">
        <v>715.1</v>
      </c>
      <c r="AB94" s="0" t="n">
        <v>737.9</v>
      </c>
      <c r="AC94" s="0" t="n">
        <v>744</v>
      </c>
      <c r="AD94" s="0" t="n">
        <v>644.2</v>
      </c>
      <c r="AE94" s="13" t="n">
        <v>688.8508</v>
      </c>
    </row>
    <row r="95" customFormat="false" ht="12.75" hidden="false" customHeight="false" outlineLevel="0" collapsed="false">
      <c r="A95" s="0" t="s">
        <v>27</v>
      </c>
      <c r="B95" s="0" t="n">
        <v>2</v>
      </c>
      <c r="C95" s="0" t="n">
        <v>86</v>
      </c>
      <c r="D95" s="0" t="n">
        <v>741.6</v>
      </c>
      <c r="E95" s="0" t="n">
        <v>737.4</v>
      </c>
      <c r="F95" s="8" t="n">
        <v>667.8</v>
      </c>
      <c r="G95" s="9" t="n">
        <v>743.9</v>
      </c>
      <c r="H95" s="0" t="n">
        <v>719.2</v>
      </c>
      <c r="I95" s="8" t="n">
        <v>738</v>
      </c>
      <c r="J95" s="8" t="n">
        <v>700.9</v>
      </c>
      <c r="K95" s="8" t="n">
        <v>739.4</v>
      </c>
      <c r="L95" s="0" t="n">
        <v>742.5</v>
      </c>
      <c r="M95" s="8" t="n">
        <v>719.7</v>
      </c>
      <c r="N95" s="0" t="n">
        <v>594.7</v>
      </c>
      <c r="O95" s="8" t="n">
        <v>667.9</v>
      </c>
      <c r="P95" s="11" t="n">
        <v>724.8</v>
      </c>
      <c r="Q95" s="0" t="n">
        <v>720.2</v>
      </c>
      <c r="R95" s="0" t="n">
        <v>544.7</v>
      </c>
      <c r="S95" s="0" t="n">
        <v>703.1</v>
      </c>
      <c r="T95" s="0" t="n">
        <v>682.9</v>
      </c>
      <c r="U95" s="0" t="n">
        <v>743.8</v>
      </c>
      <c r="V95" s="0" t="n">
        <v>606.8</v>
      </c>
      <c r="W95" s="0" t="n">
        <v>702.2</v>
      </c>
      <c r="X95" s="0" t="n">
        <v>700.8</v>
      </c>
      <c r="Y95" s="0" t="n">
        <v>708.2</v>
      </c>
      <c r="Z95" s="0" t="n">
        <v>725.4</v>
      </c>
      <c r="AA95" s="0" t="n">
        <v>708.5</v>
      </c>
      <c r="AB95" s="0" t="n">
        <v>685.2</v>
      </c>
      <c r="AC95" s="0" t="n">
        <v>739.4</v>
      </c>
      <c r="AD95" s="0" t="n">
        <v>659.2</v>
      </c>
      <c r="AE95" s="13" t="n">
        <v>715.2222</v>
      </c>
    </row>
    <row r="96" customFormat="false" ht="12.75" hidden="false" customHeight="false" outlineLevel="0" collapsed="false">
      <c r="A96" s="0" t="s">
        <v>27</v>
      </c>
      <c r="B96" s="0" t="n">
        <v>2</v>
      </c>
      <c r="C96" s="0" t="n">
        <v>87</v>
      </c>
      <c r="D96" s="0" t="n">
        <v>722.1</v>
      </c>
      <c r="E96" s="0" t="n">
        <v>722.5</v>
      </c>
      <c r="F96" s="8" t="n">
        <v>660.9</v>
      </c>
      <c r="G96" s="9" t="n">
        <v>740.1</v>
      </c>
      <c r="H96" s="0" t="n">
        <v>702.9</v>
      </c>
      <c r="I96" s="8" t="n">
        <v>743.8</v>
      </c>
      <c r="J96" s="8" t="n">
        <v>708.6</v>
      </c>
      <c r="K96" s="8" t="n">
        <v>720.3</v>
      </c>
      <c r="L96" s="0" t="n">
        <v>722.2</v>
      </c>
      <c r="M96" s="8" t="n">
        <v>690.9</v>
      </c>
      <c r="N96" s="0" t="n">
        <v>712.9</v>
      </c>
      <c r="O96" s="8" t="n">
        <v>576</v>
      </c>
      <c r="P96" s="11" t="n">
        <v>687.7</v>
      </c>
      <c r="Q96" s="0" t="n">
        <v>702.4</v>
      </c>
      <c r="R96" s="0" t="n">
        <v>607.8</v>
      </c>
      <c r="S96" s="0" t="n">
        <v>744</v>
      </c>
      <c r="T96" s="0" t="n">
        <v>617.7</v>
      </c>
      <c r="U96" s="0" t="n">
        <v>740.7</v>
      </c>
      <c r="V96" s="0" t="n">
        <v>699.6</v>
      </c>
      <c r="W96" s="0" t="n">
        <v>722.4</v>
      </c>
      <c r="X96" s="0" t="n">
        <v>730.3</v>
      </c>
      <c r="Y96" s="0" t="n">
        <v>712.2</v>
      </c>
      <c r="Z96" s="0" t="n">
        <v>741.2</v>
      </c>
      <c r="AA96" s="0" t="n">
        <v>703.7</v>
      </c>
      <c r="AB96" s="0" t="n">
        <v>711.1</v>
      </c>
      <c r="AC96" s="0" t="n">
        <v>716.3</v>
      </c>
      <c r="AD96" s="0" t="n">
        <v>639</v>
      </c>
      <c r="AE96" s="13" t="n">
        <v>689.0733</v>
      </c>
    </row>
    <row r="97" customFormat="false" ht="12.75" hidden="false" customHeight="false" outlineLevel="0" collapsed="false">
      <c r="A97" s="0" t="s">
        <v>27</v>
      </c>
      <c r="B97" s="0" t="n">
        <v>2</v>
      </c>
      <c r="C97" s="0" t="n">
        <v>88</v>
      </c>
      <c r="D97" s="0" t="n">
        <v>662.8</v>
      </c>
      <c r="E97" s="0" t="n">
        <v>740.8</v>
      </c>
      <c r="F97" s="8" t="n">
        <v>675.4</v>
      </c>
      <c r="G97" s="9" t="n">
        <v>718.3</v>
      </c>
      <c r="H97" s="0" t="n">
        <v>713.5</v>
      </c>
      <c r="I97" s="8" t="n">
        <v>728.1</v>
      </c>
      <c r="J97" s="8" t="n">
        <v>697.5</v>
      </c>
      <c r="K97" s="8" t="n">
        <v>734.6</v>
      </c>
      <c r="L97" s="0" t="n">
        <v>739.6</v>
      </c>
      <c r="M97" s="8" t="n">
        <v>719.7</v>
      </c>
      <c r="N97" s="0" t="n">
        <v>739.3</v>
      </c>
      <c r="O97" s="8" t="n">
        <v>701.6</v>
      </c>
      <c r="P97" s="11" t="n">
        <v>704</v>
      </c>
      <c r="Q97" s="0" t="n">
        <v>717.6</v>
      </c>
      <c r="R97" s="0" t="n">
        <v>668.4</v>
      </c>
      <c r="S97" s="0" t="n">
        <v>743.9</v>
      </c>
      <c r="T97" s="0" t="n">
        <v>697.7</v>
      </c>
      <c r="U97" s="0" t="n">
        <v>743.8</v>
      </c>
      <c r="V97" s="0" t="n">
        <v>661.4</v>
      </c>
      <c r="W97" s="0" t="n">
        <v>709.5</v>
      </c>
      <c r="X97" s="0" t="n">
        <v>740.6</v>
      </c>
      <c r="Y97" s="0" t="n">
        <v>715.8</v>
      </c>
      <c r="Z97" s="0" t="n">
        <v>733.3</v>
      </c>
      <c r="AA97" s="0" t="n">
        <v>719.7</v>
      </c>
      <c r="AB97" s="0" t="n">
        <v>729.2</v>
      </c>
      <c r="AC97" s="0" t="n">
        <v>740</v>
      </c>
      <c r="AD97" s="0" t="n">
        <v>660.7</v>
      </c>
      <c r="AE97" s="13" t="n">
        <v>204.9794</v>
      </c>
    </row>
    <row r="98" customFormat="false" ht="12.75" hidden="false" customHeight="false" outlineLevel="0" collapsed="false">
      <c r="A98" s="0" t="s">
        <v>27</v>
      </c>
      <c r="B98" s="0" t="n">
        <v>2</v>
      </c>
      <c r="C98" s="0" t="n">
        <v>89</v>
      </c>
      <c r="D98" s="0" t="n">
        <v>732.4</v>
      </c>
      <c r="E98" s="0" t="n">
        <v>739.4</v>
      </c>
      <c r="F98" s="8" t="n">
        <v>681.8</v>
      </c>
      <c r="G98" s="9" t="n">
        <v>713</v>
      </c>
      <c r="H98" s="0" t="n">
        <v>718.1</v>
      </c>
      <c r="I98" s="8" t="n">
        <v>695.4</v>
      </c>
      <c r="J98" s="8" t="n">
        <v>662</v>
      </c>
      <c r="K98" s="8" t="n">
        <v>648</v>
      </c>
      <c r="L98" s="0" t="n">
        <v>675.1</v>
      </c>
      <c r="M98" s="8" t="n">
        <v>706.3</v>
      </c>
      <c r="N98" s="0" t="n">
        <v>742.1</v>
      </c>
      <c r="O98" s="8" t="n">
        <v>719.9</v>
      </c>
      <c r="P98" s="11" t="n">
        <v>310</v>
      </c>
      <c r="Q98" s="0" t="n">
        <v>0</v>
      </c>
      <c r="R98" s="0" t="n">
        <v>0</v>
      </c>
      <c r="S98" s="0" t="n">
        <v>0</v>
      </c>
      <c r="T98" s="0" t="n">
        <v>0</v>
      </c>
      <c r="U98" s="0" t="n">
        <v>404.4</v>
      </c>
      <c r="V98" s="0" t="n">
        <v>698.1</v>
      </c>
      <c r="W98" s="0" t="n">
        <v>697.7</v>
      </c>
      <c r="X98" s="0" t="n">
        <v>705.6</v>
      </c>
      <c r="Y98" s="0" t="n">
        <v>715.5</v>
      </c>
      <c r="Z98" s="0" t="n">
        <v>741.8</v>
      </c>
      <c r="AA98" s="0" t="n">
        <v>588.8</v>
      </c>
      <c r="AB98" s="0" t="n">
        <v>731.3</v>
      </c>
      <c r="AC98" s="0" t="n">
        <v>743.9</v>
      </c>
      <c r="AD98" s="0" t="n">
        <v>660.2</v>
      </c>
      <c r="AE98" s="13" t="n">
        <v>722.1078</v>
      </c>
    </row>
    <row r="99" customFormat="false" ht="12.75" hidden="false" customHeight="false" outlineLevel="0" collapsed="false">
      <c r="A99" s="0" t="s">
        <v>27</v>
      </c>
      <c r="B99" s="0" t="n">
        <v>2</v>
      </c>
      <c r="C99" s="0" t="n">
        <v>90</v>
      </c>
      <c r="D99" s="0" t="n">
        <v>732.6</v>
      </c>
      <c r="E99" s="0" t="n">
        <v>737.2</v>
      </c>
      <c r="F99" s="8" t="n">
        <v>642.6</v>
      </c>
      <c r="G99" s="9" t="n">
        <v>743.9</v>
      </c>
      <c r="H99" s="0" t="n">
        <v>719.6</v>
      </c>
      <c r="I99" s="8" t="n">
        <v>722.8</v>
      </c>
      <c r="J99" s="8" t="n">
        <v>713.1</v>
      </c>
      <c r="K99" s="8" t="n">
        <v>651.6</v>
      </c>
      <c r="L99" s="0" t="n">
        <v>416.3</v>
      </c>
      <c r="M99" s="8" t="n">
        <v>717.6</v>
      </c>
      <c r="N99" s="0" t="n">
        <v>743.7</v>
      </c>
      <c r="O99" s="8" t="n">
        <v>719.9</v>
      </c>
      <c r="P99" s="11" t="n">
        <v>661.4</v>
      </c>
      <c r="Q99" s="0" t="n">
        <v>654.7</v>
      </c>
      <c r="R99" s="0" t="n">
        <v>656.2</v>
      </c>
      <c r="S99" s="0" t="n">
        <v>743.2</v>
      </c>
      <c r="T99" s="0" t="n">
        <v>711.5</v>
      </c>
      <c r="U99" s="0" t="n">
        <v>742.9</v>
      </c>
      <c r="V99" s="0" t="n">
        <v>717.2</v>
      </c>
      <c r="W99" s="0" t="n">
        <v>742.3</v>
      </c>
      <c r="X99" s="0" t="n">
        <v>739.7</v>
      </c>
      <c r="Y99" s="0" t="n">
        <v>715.8</v>
      </c>
      <c r="Z99" s="0" t="n">
        <v>739.1</v>
      </c>
      <c r="AA99" s="0" t="n">
        <v>719.9</v>
      </c>
      <c r="AB99" s="0" t="n">
        <v>738.2</v>
      </c>
      <c r="AC99" s="0" t="n">
        <v>592.8</v>
      </c>
      <c r="AD99" s="0" t="n">
        <v>656.2</v>
      </c>
      <c r="AE99" s="13" t="n">
        <v>721.3489</v>
      </c>
    </row>
    <row r="100" customFormat="false" ht="12.75" hidden="false" customHeight="false" outlineLevel="0" collapsed="false">
      <c r="A100" s="0" t="s">
        <v>27</v>
      </c>
      <c r="B100" s="0" t="n">
        <v>2</v>
      </c>
      <c r="C100" s="0" t="n">
        <v>91</v>
      </c>
      <c r="D100" s="0" t="n">
        <v>706</v>
      </c>
      <c r="E100" s="0" t="n">
        <v>721.6</v>
      </c>
      <c r="F100" s="8" t="n">
        <v>681.9</v>
      </c>
      <c r="G100" s="9" t="n">
        <v>743.9</v>
      </c>
      <c r="H100" s="0" t="n">
        <v>719.6</v>
      </c>
      <c r="I100" s="8" t="n">
        <v>718.1</v>
      </c>
      <c r="J100" s="8" t="n">
        <v>537.3</v>
      </c>
      <c r="K100" s="8" t="n">
        <v>722.4</v>
      </c>
      <c r="L100" s="0" t="n">
        <v>728.2</v>
      </c>
      <c r="M100" s="8" t="n">
        <v>709.9</v>
      </c>
      <c r="N100" s="0" t="n">
        <v>738.5</v>
      </c>
      <c r="O100" s="8" t="n">
        <v>696.6</v>
      </c>
      <c r="P100" s="11" t="n">
        <v>706.3</v>
      </c>
      <c r="Q100" s="0" t="n">
        <v>742.8</v>
      </c>
      <c r="R100" s="0" t="n">
        <v>655.4</v>
      </c>
      <c r="S100" s="0" t="n">
        <v>743.9</v>
      </c>
      <c r="T100" s="0" t="n">
        <v>691.1</v>
      </c>
      <c r="U100" s="0" t="n">
        <v>743.1</v>
      </c>
      <c r="V100" s="0" t="n">
        <v>711.3</v>
      </c>
      <c r="W100" s="0" t="n">
        <v>738.6</v>
      </c>
      <c r="X100" s="0" t="n">
        <v>739.8</v>
      </c>
      <c r="Y100" s="0" t="n">
        <v>715.9</v>
      </c>
      <c r="Z100" s="0" t="n">
        <v>720.7</v>
      </c>
      <c r="AA100" s="0" t="n">
        <v>710.1</v>
      </c>
      <c r="AB100" s="0" t="n">
        <v>741.3</v>
      </c>
      <c r="AC100" s="0" t="n">
        <v>743.6</v>
      </c>
      <c r="AD100" s="0" t="n">
        <v>652.6</v>
      </c>
      <c r="AE100" s="13" t="n">
        <v>722.5986</v>
      </c>
    </row>
    <row r="101" customFormat="false" ht="12.75" hidden="false" customHeight="false" outlineLevel="0" collapsed="false">
      <c r="A101" s="0" t="s">
        <v>27</v>
      </c>
      <c r="B101" s="0" t="n">
        <v>2</v>
      </c>
      <c r="C101" s="0" t="n">
        <v>92</v>
      </c>
      <c r="D101" s="0" t="n">
        <v>712.3</v>
      </c>
      <c r="E101" s="0" t="n">
        <v>711.6</v>
      </c>
      <c r="F101" s="8" t="n">
        <v>655.6</v>
      </c>
      <c r="G101" s="9" t="n">
        <v>735.8</v>
      </c>
      <c r="H101" s="0" t="n">
        <v>719.6</v>
      </c>
      <c r="I101" s="8" t="n">
        <v>743.8</v>
      </c>
      <c r="J101" s="8" t="n">
        <v>698</v>
      </c>
      <c r="K101" s="8" t="n">
        <v>718.9</v>
      </c>
      <c r="L101" s="0" t="n">
        <v>738</v>
      </c>
      <c r="M101" s="8" t="n">
        <v>715.5</v>
      </c>
      <c r="N101" s="0" t="n">
        <v>672.8</v>
      </c>
      <c r="O101" s="8" t="n">
        <v>638.8</v>
      </c>
      <c r="P101" s="11" t="n">
        <v>719.8</v>
      </c>
      <c r="Q101" s="0" t="n">
        <v>738.5</v>
      </c>
      <c r="R101" s="0" t="n">
        <v>651.9</v>
      </c>
      <c r="S101" s="0" t="n">
        <v>743.9</v>
      </c>
      <c r="T101" s="0" t="n">
        <v>713.1</v>
      </c>
      <c r="U101" s="0" t="n">
        <v>743.9</v>
      </c>
      <c r="V101" s="0" t="n">
        <v>709</v>
      </c>
      <c r="W101" s="0" t="n">
        <v>736.3</v>
      </c>
      <c r="X101" s="0" t="n">
        <v>736.6</v>
      </c>
      <c r="Y101" s="0" t="n">
        <v>716.6</v>
      </c>
      <c r="Z101" s="0" t="n">
        <v>742.4</v>
      </c>
      <c r="AA101" s="0" t="n">
        <v>711.4</v>
      </c>
      <c r="AB101" s="0" t="n">
        <v>725.2</v>
      </c>
      <c r="AC101" s="0" t="n">
        <v>732.7</v>
      </c>
      <c r="AD101" s="0" t="n">
        <v>660.1</v>
      </c>
      <c r="AE101" s="13" t="n">
        <v>709.4886</v>
      </c>
    </row>
    <row r="102" customFormat="false" ht="12.75" hidden="false" customHeight="false" outlineLevel="0" collapsed="false">
      <c r="A102" s="0" t="s">
        <v>27</v>
      </c>
      <c r="B102" s="0" t="n">
        <v>2</v>
      </c>
      <c r="C102" s="0" t="n">
        <v>93</v>
      </c>
      <c r="D102" s="0" t="n">
        <v>718.1</v>
      </c>
      <c r="E102" s="0" t="n">
        <v>696.5</v>
      </c>
      <c r="F102" s="8" t="n">
        <v>666.3</v>
      </c>
      <c r="G102" s="9" t="n">
        <v>743.9</v>
      </c>
      <c r="H102" s="0" t="n">
        <v>719.6</v>
      </c>
      <c r="I102" s="8" t="n">
        <v>743.6</v>
      </c>
      <c r="J102" s="8" t="n">
        <v>712.9</v>
      </c>
      <c r="K102" s="8" t="n">
        <v>732.6</v>
      </c>
      <c r="L102" s="0" t="n">
        <v>690.8</v>
      </c>
      <c r="M102" s="8" t="n">
        <v>709.8</v>
      </c>
      <c r="N102" s="0" t="n">
        <v>727.8</v>
      </c>
      <c r="O102" s="8" t="n">
        <v>700.9</v>
      </c>
      <c r="P102" s="11" t="n">
        <v>721.4</v>
      </c>
      <c r="Q102" s="0" t="n">
        <v>719.1</v>
      </c>
      <c r="R102" s="0" t="n">
        <v>552.6</v>
      </c>
      <c r="S102" s="0" t="n">
        <v>743.9</v>
      </c>
      <c r="T102" s="0" t="n">
        <v>707.6</v>
      </c>
      <c r="U102" s="0" t="n">
        <v>733</v>
      </c>
      <c r="V102" s="0" t="n">
        <v>672.3</v>
      </c>
      <c r="W102" s="0" t="n">
        <v>723.6</v>
      </c>
      <c r="X102" s="0" t="n">
        <v>731.2</v>
      </c>
      <c r="Y102" s="0" t="n">
        <v>667.7</v>
      </c>
      <c r="Z102" s="0" t="n">
        <v>707.3</v>
      </c>
      <c r="AA102" s="0" t="n">
        <v>708.3</v>
      </c>
      <c r="AB102" s="0" t="n">
        <v>736.5</v>
      </c>
      <c r="AC102" s="0" t="n">
        <v>528.1</v>
      </c>
      <c r="AD102" s="0" t="n">
        <v>650</v>
      </c>
      <c r="AE102" s="13" t="n">
        <v>716.1017</v>
      </c>
    </row>
    <row r="103" customFormat="false" ht="12.75" hidden="false" customHeight="false" outlineLevel="0" collapsed="false">
      <c r="A103" s="0" t="s">
        <v>27</v>
      </c>
      <c r="B103" s="0" t="n">
        <v>2</v>
      </c>
      <c r="C103" s="0" t="n">
        <v>94</v>
      </c>
      <c r="D103" s="0" t="n">
        <v>603.6</v>
      </c>
      <c r="E103" s="0" t="n">
        <v>736</v>
      </c>
      <c r="F103" s="8" t="n">
        <v>681.7</v>
      </c>
      <c r="G103" s="9" t="n">
        <v>703.7</v>
      </c>
      <c r="H103" s="0" t="n">
        <v>712.8</v>
      </c>
      <c r="I103" s="8" t="n">
        <v>706.1</v>
      </c>
      <c r="J103" s="8" t="n">
        <v>699.1</v>
      </c>
      <c r="K103" s="8" t="n">
        <v>739</v>
      </c>
      <c r="L103" s="0" t="n">
        <v>741.2</v>
      </c>
      <c r="M103" s="8" t="n">
        <v>717.2</v>
      </c>
      <c r="N103" s="0" t="n">
        <v>743.8</v>
      </c>
      <c r="O103" s="8" t="n">
        <v>700.9</v>
      </c>
      <c r="P103" s="11" t="n">
        <v>731</v>
      </c>
      <c r="Q103" s="0" t="n">
        <v>731.8</v>
      </c>
      <c r="R103" s="0" t="n">
        <v>653.9</v>
      </c>
      <c r="S103" s="0" t="n">
        <v>743.9</v>
      </c>
      <c r="T103" s="0" t="n">
        <v>717.2</v>
      </c>
      <c r="U103" s="0" t="n">
        <v>732.9</v>
      </c>
      <c r="V103" s="0" t="n">
        <v>510.3</v>
      </c>
      <c r="W103" s="0" t="n">
        <v>462.5</v>
      </c>
      <c r="X103" s="0" t="n">
        <v>736</v>
      </c>
      <c r="Y103" s="0" t="n">
        <v>708.4</v>
      </c>
      <c r="Z103" s="0" t="n">
        <v>734.5</v>
      </c>
      <c r="AA103" s="0" t="n">
        <v>719.9</v>
      </c>
      <c r="AB103" s="0" t="n">
        <v>739.3</v>
      </c>
      <c r="AC103" s="0" t="n">
        <v>743.9</v>
      </c>
      <c r="AD103" s="0" t="n">
        <v>659.5</v>
      </c>
      <c r="AE103" s="13" t="n">
        <v>726.1353</v>
      </c>
    </row>
    <row r="104" customFormat="false" ht="12.75" hidden="false" customHeight="false" outlineLevel="0" collapsed="false">
      <c r="A104" s="0" t="s">
        <v>27</v>
      </c>
      <c r="B104" s="0" t="n">
        <v>2</v>
      </c>
      <c r="C104" s="0" t="n">
        <v>95</v>
      </c>
      <c r="D104" s="0" t="n">
        <v>701.5</v>
      </c>
      <c r="E104" s="0" t="n">
        <v>729.8</v>
      </c>
      <c r="F104" s="8" t="n">
        <v>667.7</v>
      </c>
      <c r="G104" s="9" t="n">
        <v>688.2</v>
      </c>
      <c r="H104" s="0" t="n">
        <v>719.6</v>
      </c>
      <c r="I104" s="8" t="n">
        <v>734</v>
      </c>
      <c r="J104" s="8" t="n">
        <v>696</v>
      </c>
      <c r="K104" s="8" t="n">
        <v>738.4</v>
      </c>
      <c r="L104" s="0" t="n">
        <v>727.4</v>
      </c>
      <c r="M104" s="8" t="n">
        <v>683.4</v>
      </c>
      <c r="N104" s="0" t="n">
        <v>724.8</v>
      </c>
      <c r="O104" s="8" t="n">
        <v>657.7</v>
      </c>
      <c r="P104" s="11" t="n">
        <v>726.5</v>
      </c>
      <c r="Q104" s="0" t="n">
        <v>673.5</v>
      </c>
      <c r="R104" s="0" t="n">
        <v>494.5</v>
      </c>
      <c r="S104" s="0" t="n">
        <v>708.3</v>
      </c>
      <c r="T104" s="0" t="n">
        <v>622.6</v>
      </c>
      <c r="U104" s="0" t="n">
        <v>544.4</v>
      </c>
      <c r="V104" s="0" t="n">
        <v>693.7</v>
      </c>
      <c r="W104" s="0" t="n">
        <v>133.7</v>
      </c>
      <c r="X104" s="0" t="n">
        <v>0</v>
      </c>
      <c r="Y104" s="0" t="n">
        <v>0</v>
      </c>
      <c r="Z104" s="0" t="n">
        <v>0.3</v>
      </c>
      <c r="AA104" s="0" t="n">
        <v>0.8</v>
      </c>
      <c r="AB104" s="0" t="n">
        <v>0.2</v>
      </c>
      <c r="AC104" s="0" t="n">
        <v>315.4</v>
      </c>
      <c r="AD104" s="0" t="n">
        <v>659.1</v>
      </c>
      <c r="AE104" s="13" t="n">
        <v>726.6119</v>
      </c>
    </row>
    <row r="105" customFormat="false" ht="12.75" hidden="false" customHeight="false" outlineLevel="0" collapsed="false">
      <c r="A105" s="0" t="s">
        <v>27</v>
      </c>
      <c r="B105" s="0" t="n">
        <v>2</v>
      </c>
      <c r="C105" s="0" t="n">
        <v>96</v>
      </c>
      <c r="D105" s="0" t="n">
        <v>716.8</v>
      </c>
      <c r="E105" s="0" t="n">
        <v>733.9</v>
      </c>
      <c r="F105" s="8" t="n">
        <v>680.5</v>
      </c>
      <c r="G105" s="9" t="n">
        <v>743.5</v>
      </c>
      <c r="H105" s="0" t="n">
        <v>719.6</v>
      </c>
      <c r="I105" s="8" t="n">
        <v>558.9</v>
      </c>
      <c r="J105" s="8" t="n">
        <v>708</v>
      </c>
      <c r="K105" s="8" t="n">
        <v>423.5</v>
      </c>
      <c r="L105" s="0" t="n">
        <v>497.4</v>
      </c>
      <c r="M105" s="8" t="n">
        <v>702.6</v>
      </c>
      <c r="N105" s="0" t="n">
        <v>743.8</v>
      </c>
      <c r="O105" s="8" t="n">
        <v>678.7</v>
      </c>
      <c r="P105" s="11" t="n">
        <v>508.9</v>
      </c>
      <c r="Q105" s="0" t="n">
        <v>728.2</v>
      </c>
      <c r="R105" s="0" t="n">
        <v>668.5</v>
      </c>
      <c r="S105" s="0" t="n">
        <v>744</v>
      </c>
      <c r="T105" s="0" t="n">
        <v>712.1</v>
      </c>
      <c r="U105" s="0" t="n">
        <v>719.6</v>
      </c>
      <c r="V105" s="0" t="n">
        <v>713.2</v>
      </c>
      <c r="W105" s="0" t="n">
        <v>601.3</v>
      </c>
      <c r="X105" s="0" t="n">
        <v>0</v>
      </c>
      <c r="Y105" s="0" t="n">
        <v>14.6</v>
      </c>
      <c r="Z105" s="0" t="n">
        <v>651.7</v>
      </c>
      <c r="AA105" s="0" t="n">
        <v>719.9</v>
      </c>
      <c r="AB105" s="0" t="n">
        <v>740.3</v>
      </c>
      <c r="AC105" s="0" t="n">
        <v>743.8</v>
      </c>
      <c r="AD105" s="0" t="n">
        <v>654.8</v>
      </c>
      <c r="AE105" s="13" t="n">
        <v>723.9219</v>
      </c>
    </row>
    <row r="106" customFormat="false" ht="12.75" hidden="false" customHeight="false" outlineLevel="0" collapsed="false">
      <c r="A106" s="0" t="s">
        <v>27</v>
      </c>
      <c r="B106" s="0" t="n">
        <v>2</v>
      </c>
      <c r="C106" s="0" t="n">
        <v>97</v>
      </c>
      <c r="D106" s="0" t="n">
        <v>741.4</v>
      </c>
      <c r="E106" s="0" t="n">
        <v>740.6</v>
      </c>
      <c r="F106" s="8" t="n">
        <v>681.6</v>
      </c>
      <c r="G106" s="9" t="n">
        <v>743.9</v>
      </c>
      <c r="H106" s="0" t="n">
        <v>703.6</v>
      </c>
      <c r="I106" s="8" t="n">
        <v>732.7</v>
      </c>
      <c r="J106" s="8" t="n">
        <v>705.1</v>
      </c>
      <c r="K106" s="8" t="n">
        <v>674</v>
      </c>
      <c r="L106" s="0" t="n">
        <v>711.4</v>
      </c>
      <c r="M106" s="8" t="n">
        <v>717.7</v>
      </c>
      <c r="N106" s="0" t="n">
        <v>725</v>
      </c>
      <c r="O106" s="8" t="n">
        <v>715.9</v>
      </c>
      <c r="P106" s="11" t="n">
        <v>704.4</v>
      </c>
      <c r="Q106" s="0" t="n">
        <v>705.9</v>
      </c>
      <c r="R106" s="0" t="n">
        <v>460.9</v>
      </c>
      <c r="S106" s="0" t="n">
        <v>712.8</v>
      </c>
      <c r="T106" s="0" t="n">
        <v>715.8</v>
      </c>
      <c r="U106" s="0" t="n">
        <v>739.5</v>
      </c>
      <c r="V106" s="0" t="n">
        <v>430.7</v>
      </c>
      <c r="W106" s="0" t="n">
        <v>15.5</v>
      </c>
      <c r="X106" s="0" t="n">
        <v>740.2</v>
      </c>
      <c r="Y106" s="0" t="n">
        <v>716.1</v>
      </c>
      <c r="Z106" s="0" t="n">
        <v>743.8</v>
      </c>
      <c r="AA106" s="0" t="n">
        <v>719.9</v>
      </c>
      <c r="AB106" s="0" t="n">
        <v>741.4</v>
      </c>
      <c r="AC106" s="0" t="n">
        <v>744</v>
      </c>
      <c r="AD106" s="0" t="n">
        <v>651.2</v>
      </c>
      <c r="AE106" s="13" t="n">
        <v>720.0792</v>
      </c>
    </row>
    <row r="107" customFormat="false" ht="12.75" hidden="false" customHeight="false" outlineLevel="0" collapsed="false">
      <c r="A107" s="0" t="s">
        <v>27</v>
      </c>
      <c r="B107" s="0" t="n">
        <v>2</v>
      </c>
      <c r="C107" s="0" t="n">
        <v>98</v>
      </c>
      <c r="D107" s="0" t="n">
        <v>741.7</v>
      </c>
      <c r="E107" s="0" t="n">
        <v>733.7</v>
      </c>
      <c r="F107" s="8" t="n">
        <v>125.4</v>
      </c>
      <c r="G107" s="9" t="n">
        <v>659.2</v>
      </c>
      <c r="H107" s="0" t="n">
        <v>705.2</v>
      </c>
      <c r="I107" s="8" t="n">
        <v>695.7</v>
      </c>
      <c r="J107" s="8" t="n">
        <v>565.3</v>
      </c>
      <c r="K107" s="8" t="n">
        <v>732.1</v>
      </c>
      <c r="L107" s="0" t="n">
        <v>459.3</v>
      </c>
      <c r="M107" s="8" t="n">
        <v>713.4</v>
      </c>
      <c r="N107" s="0" t="n">
        <v>742.4</v>
      </c>
      <c r="O107" s="8" t="n">
        <v>703.9</v>
      </c>
      <c r="P107" s="11" t="n">
        <v>743.7</v>
      </c>
      <c r="Q107" s="0" t="n">
        <v>401.7</v>
      </c>
      <c r="R107" s="0" t="n">
        <v>668.1</v>
      </c>
      <c r="S107" s="0" t="n">
        <v>743.8</v>
      </c>
      <c r="T107" s="0" t="n">
        <v>697.2</v>
      </c>
      <c r="U107" s="0" t="n">
        <v>518.2</v>
      </c>
      <c r="V107" s="0" t="n">
        <v>715.2</v>
      </c>
      <c r="W107" s="0" t="n">
        <v>671.3</v>
      </c>
      <c r="X107" s="0" t="n">
        <v>679</v>
      </c>
      <c r="Y107" s="0" t="n">
        <v>696.9</v>
      </c>
      <c r="Z107" s="0" t="n">
        <v>743.7</v>
      </c>
      <c r="AA107" s="0" t="n">
        <v>720</v>
      </c>
      <c r="AB107" s="0" t="n">
        <v>740.2</v>
      </c>
      <c r="AC107" s="0" t="n">
        <v>739.1</v>
      </c>
      <c r="AD107" s="0" t="n">
        <v>658.4</v>
      </c>
      <c r="AE107" s="13" t="n">
        <v>727.3433</v>
      </c>
    </row>
    <row r="108" customFormat="false" ht="12.75" hidden="false" customHeight="false" outlineLevel="0" collapsed="false">
      <c r="A108" s="0" t="s">
        <v>27</v>
      </c>
      <c r="B108" s="0" t="n">
        <v>2</v>
      </c>
      <c r="C108" s="0" t="n">
        <v>99</v>
      </c>
      <c r="D108" s="0" t="n">
        <v>741.8</v>
      </c>
      <c r="E108" s="0" t="n">
        <v>737.7</v>
      </c>
      <c r="F108" s="8" t="n">
        <v>672.6</v>
      </c>
      <c r="G108" s="9" t="n">
        <v>743.9</v>
      </c>
      <c r="H108" s="0" t="n">
        <v>719.6</v>
      </c>
      <c r="I108" s="8" t="n">
        <v>721.3</v>
      </c>
      <c r="J108" s="8" t="n">
        <v>706.4</v>
      </c>
      <c r="K108" s="8" t="n">
        <v>736.6</v>
      </c>
      <c r="L108" s="0" t="n">
        <v>737.9</v>
      </c>
      <c r="M108" s="8" t="n">
        <v>708.1</v>
      </c>
      <c r="N108" s="0" t="n">
        <v>715</v>
      </c>
      <c r="O108" s="8" t="n">
        <v>716</v>
      </c>
      <c r="P108" s="11" t="n">
        <v>727.1</v>
      </c>
      <c r="Q108" s="0" t="n">
        <v>214.6</v>
      </c>
      <c r="R108" s="0" t="n">
        <v>581.1</v>
      </c>
      <c r="S108" s="0" t="n">
        <v>741.6</v>
      </c>
      <c r="T108" s="0" t="n">
        <v>710.9</v>
      </c>
      <c r="U108" s="0" t="n">
        <v>743.2</v>
      </c>
      <c r="V108" s="0" t="n">
        <v>710</v>
      </c>
      <c r="W108" s="0" t="n">
        <v>738.4</v>
      </c>
      <c r="X108" s="0" t="n">
        <v>739.5</v>
      </c>
      <c r="Y108" s="0" t="n">
        <v>716.5</v>
      </c>
      <c r="Z108" s="0" t="n">
        <v>626</v>
      </c>
      <c r="AA108" s="0" t="n">
        <v>718</v>
      </c>
      <c r="AB108" s="0" t="n">
        <v>743.7</v>
      </c>
      <c r="AC108" s="0" t="n">
        <v>726.8</v>
      </c>
      <c r="AD108" s="0" t="n">
        <v>649.3</v>
      </c>
      <c r="AE108" s="13" t="n">
        <v>712.6033</v>
      </c>
    </row>
    <row r="109" customFormat="false" ht="12.75" hidden="false" customHeight="false" outlineLevel="0" collapsed="false">
      <c r="A109" s="0" t="s">
        <v>27</v>
      </c>
      <c r="B109" s="0" t="n">
        <v>2</v>
      </c>
      <c r="C109" s="0" t="n">
        <v>100</v>
      </c>
      <c r="D109" s="0" t="n">
        <v>737.6</v>
      </c>
      <c r="E109" s="0" t="n">
        <v>730.1</v>
      </c>
      <c r="F109" s="8" t="n">
        <v>657.9</v>
      </c>
      <c r="G109" s="9" t="n">
        <v>736.1</v>
      </c>
      <c r="H109" s="0" t="n">
        <v>719.6</v>
      </c>
      <c r="I109" s="8" t="n">
        <v>738.3</v>
      </c>
      <c r="J109" s="8" t="n">
        <v>703.4</v>
      </c>
      <c r="K109" s="8" t="n">
        <v>740.6</v>
      </c>
      <c r="L109" s="0" t="n">
        <v>742.7</v>
      </c>
      <c r="M109" s="8" t="n">
        <v>700.4</v>
      </c>
      <c r="N109" s="0" t="n">
        <v>737.6</v>
      </c>
      <c r="O109" s="8" t="n">
        <v>713.4</v>
      </c>
      <c r="P109" s="11" t="n">
        <v>614.5</v>
      </c>
      <c r="Q109" s="0" t="n">
        <v>742.4</v>
      </c>
      <c r="R109" s="0" t="n">
        <v>592.9</v>
      </c>
      <c r="S109" s="0" t="n">
        <v>743.9</v>
      </c>
      <c r="T109" s="0" t="n">
        <v>715.8</v>
      </c>
      <c r="U109" s="0" t="n">
        <v>743.8</v>
      </c>
      <c r="V109" s="0" t="n">
        <v>715.5</v>
      </c>
      <c r="W109" s="0" t="n">
        <v>739.7</v>
      </c>
      <c r="X109" s="0" t="n">
        <v>728.2</v>
      </c>
      <c r="Y109" s="0" t="n">
        <v>716.8</v>
      </c>
      <c r="Z109" s="0" t="n">
        <v>743</v>
      </c>
      <c r="AA109" s="0" t="n">
        <v>717.9</v>
      </c>
      <c r="AB109" s="0" t="n">
        <v>723.8</v>
      </c>
      <c r="AC109" s="0" t="n">
        <v>743.9</v>
      </c>
      <c r="AD109" s="0" t="n">
        <v>659.1</v>
      </c>
      <c r="AE109" s="13" t="n">
        <v>698.1625</v>
      </c>
    </row>
    <row r="110" customFormat="false" ht="12.75" hidden="false" customHeight="false" outlineLevel="0" collapsed="false">
      <c r="A110" s="0" t="s">
        <v>27</v>
      </c>
      <c r="B110" s="0" t="n">
        <v>2</v>
      </c>
      <c r="C110" s="0" t="n">
        <v>101</v>
      </c>
      <c r="D110" s="0" t="n">
        <v>738.6</v>
      </c>
      <c r="E110" s="0" t="n">
        <v>720.1</v>
      </c>
      <c r="F110" s="8" t="n">
        <v>673.5</v>
      </c>
      <c r="G110" s="9" t="n">
        <v>670.6</v>
      </c>
      <c r="H110" s="0" t="n">
        <v>655.2</v>
      </c>
      <c r="I110" s="8" t="n">
        <v>743.8</v>
      </c>
      <c r="J110" s="8" t="n">
        <v>683.5</v>
      </c>
      <c r="K110" s="8" t="n">
        <v>715.4</v>
      </c>
      <c r="L110" s="0" t="n">
        <v>737.5</v>
      </c>
      <c r="M110" s="8" t="n">
        <v>622.9</v>
      </c>
      <c r="N110" s="0" t="n">
        <v>743.7</v>
      </c>
      <c r="O110" s="8" t="n">
        <v>661.3</v>
      </c>
      <c r="P110" s="11" t="n">
        <v>687.9</v>
      </c>
      <c r="Q110" s="0" t="n">
        <v>742.4</v>
      </c>
      <c r="R110" s="0" t="n">
        <v>479.2</v>
      </c>
      <c r="S110" s="0" t="n">
        <v>725.7</v>
      </c>
      <c r="T110" s="0" t="n">
        <v>374.4</v>
      </c>
      <c r="U110" s="0" t="n">
        <v>564.8</v>
      </c>
      <c r="V110" s="0" t="n">
        <v>716.3</v>
      </c>
      <c r="W110" s="0" t="n">
        <v>739.8</v>
      </c>
      <c r="X110" s="0" t="n">
        <v>739.8</v>
      </c>
      <c r="Y110" s="0" t="n">
        <v>710.5</v>
      </c>
      <c r="Z110" s="0" t="n">
        <v>743</v>
      </c>
      <c r="AA110" s="0" t="n">
        <v>719.9</v>
      </c>
      <c r="AB110" s="0" t="n">
        <v>739.4</v>
      </c>
      <c r="AC110" s="0" t="n">
        <v>743.9</v>
      </c>
      <c r="AD110" s="0" t="n">
        <v>660.2</v>
      </c>
      <c r="AE110" s="13" t="n">
        <v>707.3558</v>
      </c>
    </row>
    <row r="111" customFormat="false" ht="12.75" hidden="false" customHeight="false" outlineLevel="0" collapsed="false">
      <c r="A111" s="0" t="s">
        <v>27</v>
      </c>
      <c r="B111" s="0" t="n">
        <v>2</v>
      </c>
      <c r="C111" s="0" t="n">
        <v>102</v>
      </c>
      <c r="D111" s="0" t="n">
        <v>703.5</v>
      </c>
      <c r="E111" s="0" t="n">
        <v>739.4</v>
      </c>
      <c r="F111" s="8" t="n">
        <v>639.6</v>
      </c>
      <c r="G111" s="9" t="n">
        <v>743.6</v>
      </c>
      <c r="H111" s="0" t="n">
        <v>714.2</v>
      </c>
      <c r="I111" s="8" t="n">
        <v>738</v>
      </c>
      <c r="J111" s="8" t="n">
        <v>719.2</v>
      </c>
      <c r="K111" s="8" t="n">
        <v>731.5</v>
      </c>
      <c r="L111" s="0" t="n">
        <v>734.7</v>
      </c>
      <c r="M111" s="8" t="n">
        <v>714.8</v>
      </c>
      <c r="N111" s="0" t="n">
        <v>740.7</v>
      </c>
      <c r="O111" s="8" t="n">
        <v>616.4</v>
      </c>
      <c r="P111" s="11" t="n">
        <v>743.7</v>
      </c>
      <c r="Q111" s="0" t="n">
        <v>742.5</v>
      </c>
      <c r="R111" s="0" t="n">
        <v>668.8</v>
      </c>
      <c r="S111" s="0" t="n">
        <v>744</v>
      </c>
      <c r="T111" s="0" t="n">
        <v>689.8</v>
      </c>
      <c r="U111" s="0" t="n">
        <v>737.5</v>
      </c>
      <c r="V111" s="0" t="n">
        <v>704.5</v>
      </c>
      <c r="W111" s="0" t="n">
        <v>731.9</v>
      </c>
      <c r="X111" s="0" t="n">
        <v>665.1</v>
      </c>
      <c r="Y111" s="0" t="n">
        <v>699.1</v>
      </c>
      <c r="Z111" s="0" t="n">
        <v>648.3</v>
      </c>
      <c r="AA111" s="0" t="n">
        <v>712.2</v>
      </c>
      <c r="AB111" s="0" t="n">
        <v>741.4</v>
      </c>
      <c r="AC111" s="0" t="n">
        <f aca="false">MIN(743.9,LinhrsIn!AC112)</f>
        <v>743.6</v>
      </c>
      <c r="AD111" s="0" t="n">
        <v>660</v>
      </c>
      <c r="AE111" s="13" t="n">
        <v>729.6878</v>
      </c>
    </row>
    <row r="112" customFormat="false" ht="12.75" hidden="false" customHeight="false" outlineLevel="0" collapsed="false">
      <c r="A112" s="0" t="s">
        <v>27</v>
      </c>
      <c r="B112" s="0" t="n">
        <v>2</v>
      </c>
      <c r="C112" s="0" t="n">
        <v>103</v>
      </c>
      <c r="D112" s="0" t="n">
        <v>676.3</v>
      </c>
      <c r="E112" s="0" t="n">
        <v>732</v>
      </c>
      <c r="F112" s="8" t="n">
        <v>681.1</v>
      </c>
      <c r="G112" s="9" t="n">
        <v>743.6</v>
      </c>
      <c r="H112" s="0" t="n">
        <v>670.9</v>
      </c>
      <c r="I112" s="8" t="n">
        <v>703.9</v>
      </c>
      <c r="J112" s="8" t="n">
        <v>684.5</v>
      </c>
      <c r="K112" s="8" t="n">
        <v>716.4</v>
      </c>
      <c r="L112" s="0" t="n">
        <v>741.8</v>
      </c>
      <c r="M112" s="8" t="n">
        <v>678.5</v>
      </c>
      <c r="N112" s="0" t="n">
        <v>736.8</v>
      </c>
      <c r="O112" s="8" t="n">
        <v>688</v>
      </c>
      <c r="P112" s="11" t="n">
        <v>682.1</v>
      </c>
      <c r="Q112" s="0" t="n">
        <v>737.2</v>
      </c>
      <c r="R112" s="0" t="n">
        <v>668.7</v>
      </c>
      <c r="S112" s="0" t="n">
        <v>683.6</v>
      </c>
      <c r="T112" s="0" t="n">
        <v>712.1</v>
      </c>
      <c r="U112" s="0" t="n">
        <v>692.5</v>
      </c>
      <c r="V112" s="0" t="n">
        <v>717</v>
      </c>
      <c r="W112" s="0" t="n">
        <v>727</v>
      </c>
      <c r="X112" s="0" t="n">
        <v>739.6</v>
      </c>
      <c r="Y112" s="0" t="n">
        <v>694.6</v>
      </c>
      <c r="Z112" s="0" t="n">
        <v>743.6</v>
      </c>
      <c r="AA112" s="0" t="n">
        <v>719.9</v>
      </c>
      <c r="AB112" s="0" t="n">
        <v>739.9</v>
      </c>
      <c r="AC112" s="0" t="n">
        <v>743.4</v>
      </c>
      <c r="AD112" s="0" t="n">
        <v>661.2</v>
      </c>
      <c r="AE112" s="13" t="n">
        <v>730.1111</v>
      </c>
    </row>
    <row r="113" customFormat="false" ht="12.75" hidden="false" customHeight="false" outlineLevel="0" collapsed="false">
      <c r="A113" s="0" t="s">
        <v>27</v>
      </c>
      <c r="B113" s="0" t="n">
        <v>2</v>
      </c>
      <c r="C113" s="0" t="n">
        <v>104</v>
      </c>
      <c r="D113" s="0" t="n">
        <v>721.9</v>
      </c>
      <c r="E113" s="0" t="n">
        <v>742</v>
      </c>
      <c r="F113" s="8" t="n">
        <v>677.1</v>
      </c>
      <c r="G113" s="9" t="n">
        <v>743.9</v>
      </c>
      <c r="H113" s="0" t="n">
        <v>719.6</v>
      </c>
      <c r="I113" s="8" t="n">
        <v>743.8</v>
      </c>
      <c r="J113" s="8" t="n">
        <v>675.4</v>
      </c>
      <c r="K113" s="8" t="n">
        <v>736.9</v>
      </c>
      <c r="L113" s="0" t="n">
        <v>743.5</v>
      </c>
      <c r="M113" s="8" t="n">
        <v>718.3</v>
      </c>
      <c r="N113" s="0" t="n">
        <v>742.5</v>
      </c>
      <c r="O113" s="8" t="n">
        <v>718.2</v>
      </c>
      <c r="P113" s="11" t="n">
        <v>719.1</v>
      </c>
      <c r="Q113" s="0" t="n">
        <v>687.6</v>
      </c>
      <c r="R113" s="0" t="n">
        <v>395.7</v>
      </c>
      <c r="S113" s="0" t="n">
        <v>621.1</v>
      </c>
      <c r="T113" s="0" t="n">
        <v>712.8</v>
      </c>
      <c r="U113" s="0" t="n">
        <v>743.9</v>
      </c>
      <c r="V113" s="0" t="n">
        <v>708.5</v>
      </c>
      <c r="W113" s="0" t="n">
        <v>738.6</v>
      </c>
      <c r="X113" s="0" t="n">
        <v>739.5</v>
      </c>
      <c r="Y113" s="0" t="n">
        <v>715.6</v>
      </c>
      <c r="Z113" s="0" t="n">
        <v>738.1</v>
      </c>
      <c r="AA113" s="0" t="n">
        <v>709.8</v>
      </c>
      <c r="AB113" s="0" t="n">
        <v>741.6</v>
      </c>
      <c r="AC113" s="0" t="n">
        <v>743.9</v>
      </c>
      <c r="AD113" s="0" t="n">
        <v>660.8</v>
      </c>
      <c r="AE113" s="13" t="n">
        <v>727.8428</v>
      </c>
    </row>
    <row r="114" customFormat="false" ht="12.75" hidden="false" customHeight="false" outlineLevel="0" collapsed="false">
      <c r="A114" s="0" t="s">
        <v>27</v>
      </c>
      <c r="B114" s="0" t="n">
        <v>2</v>
      </c>
      <c r="C114" s="0" t="n">
        <v>105</v>
      </c>
      <c r="D114" s="0" t="n">
        <v>735.4</v>
      </c>
      <c r="E114" s="0" t="n">
        <v>725.7</v>
      </c>
      <c r="F114" s="8" t="n">
        <v>654.2</v>
      </c>
      <c r="G114" s="9" t="n">
        <v>724</v>
      </c>
      <c r="H114" s="0" t="n">
        <v>719.6</v>
      </c>
      <c r="I114" s="8" t="n">
        <v>743.8</v>
      </c>
      <c r="J114" s="8" t="n">
        <v>686.2</v>
      </c>
      <c r="K114" s="8" t="n">
        <v>740.3</v>
      </c>
      <c r="L114" s="0" t="n">
        <v>742.8</v>
      </c>
      <c r="M114" s="8" t="n">
        <v>716.1</v>
      </c>
      <c r="N114" s="0" t="n">
        <v>734.6</v>
      </c>
      <c r="O114" s="8" t="n">
        <v>694</v>
      </c>
      <c r="P114" s="11" t="n">
        <v>724.7</v>
      </c>
      <c r="Q114" s="0" t="n">
        <v>741.8</v>
      </c>
      <c r="R114" s="0" t="n">
        <v>657.4</v>
      </c>
      <c r="S114" s="0" t="n">
        <v>718.6</v>
      </c>
      <c r="T114" s="0" t="n">
        <v>700.9</v>
      </c>
      <c r="U114" s="0" t="n">
        <v>717</v>
      </c>
      <c r="V114" s="0" t="n">
        <v>2.5</v>
      </c>
      <c r="W114" s="0" t="n">
        <v>0</v>
      </c>
      <c r="X114" s="0" t="n">
        <v>0</v>
      </c>
      <c r="Y114" s="0" t="n">
        <v>0</v>
      </c>
      <c r="Z114" s="0" t="n">
        <v>0</v>
      </c>
      <c r="AA114" s="0" t="n">
        <v>591.6</v>
      </c>
      <c r="AB114" s="0" t="n">
        <v>738.3</v>
      </c>
      <c r="AC114" s="0" t="n">
        <v>743.9</v>
      </c>
      <c r="AD114" s="0" t="n">
        <v>659.2</v>
      </c>
      <c r="AE114" s="13" t="n">
        <v>724.8622</v>
      </c>
    </row>
    <row r="115" customFormat="false" ht="12.75" hidden="false" customHeight="false" outlineLevel="0" collapsed="false">
      <c r="A115" s="0" t="s">
        <v>27</v>
      </c>
      <c r="B115" s="0" t="n">
        <v>2</v>
      </c>
      <c r="C115" s="0" t="n">
        <v>106</v>
      </c>
      <c r="D115" s="0" t="n">
        <v>706.5</v>
      </c>
      <c r="E115" s="0" t="n">
        <v>737.7</v>
      </c>
      <c r="F115" s="8" t="n">
        <v>682.1</v>
      </c>
      <c r="G115" s="9" t="n">
        <v>743.3</v>
      </c>
      <c r="H115" s="0" t="n">
        <v>705.9</v>
      </c>
      <c r="I115" s="8" t="n">
        <v>743.6</v>
      </c>
      <c r="J115" s="8" t="n">
        <v>673.9</v>
      </c>
      <c r="K115" s="8" t="n">
        <v>740.9</v>
      </c>
      <c r="L115" s="0" t="n">
        <v>742.4</v>
      </c>
      <c r="M115" s="8" t="n">
        <v>686.2</v>
      </c>
      <c r="N115" s="0" t="n">
        <v>739.2</v>
      </c>
      <c r="O115" s="8" t="n">
        <v>720</v>
      </c>
      <c r="P115" s="11" t="n">
        <v>726.3</v>
      </c>
      <c r="Q115" s="0" t="n">
        <v>735.7</v>
      </c>
      <c r="R115" s="0" t="n">
        <v>369.9</v>
      </c>
      <c r="S115" s="0" t="n">
        <v>73.3</v>
      </c>
      <c r="T115" s="0" t="n">
        <v>494.1</v>
      </c>
      <c r="U115" s="0" t="n">
        <v>717.2</v>
      </c>
      <c r="V115" s="0" t="n">
        <v>707.1</v>
      </c>
      <c r="W115" s="0" t="n">
        <v>662.4</v>
      </c>
      <c r="X115" s="0" t="n">
        <v>714.9</v>
      </c>
      <c r="Y115" s="0" t="n">
        <v>714.4</v>
      </c>
      <c r="Z115" s="0" t="n">
        <v>409.4</v>
      </c>
      <c r="AA115" s="0" t="n">
        <v>696.5</v>
      </c>
      <c r="AB115" s="0" t="n">
        <v>585.8</v>
      </c>
      <c r="AC115" s="0" t="n">
        <v>719.9</v>
      </c>
      <c r="AD115" s="0" t="n">
        <v>571.3</v>
      </c>
      <c r="AE115" s="13" t="n">
        <v>729.7542</v>
      </c>
    </row>
    <row r="116" customFormat="false" ht="12.75" hidden="false" customHeight="false" outlineLevel="0" collapsed="false">
      <c r="A116" s="0" t="s">
        <v>27</v>
      </c>
      <c r="B116" s="0" t="n">
        <v>2</v>
      </c>
      <c r="C116" s="0" t="n">
        <v>107</v>
      </c>
      <c r="D116" s="0" t="n">
        <v>735.8</v>
      </c>
      <c r="E116" s="0" t="n">
        <v>724.9</v>
      </c>
      <c r="F116" s="8" t="n">
        <v>681.7</v>
      </c>
      <c r="G116" s="9" t="n">
        <v>743.9</v>
      </c>
      <c r="H116" s="0" t="n">
        <v>714.1</v>
      </c>
      <c r="I116" s="8" t="n">
        <v>722.6</v>
      </c>
      <c r="J116" s="8" t="n">
        <v>691.7</v>
      </c>
      <c r="K116" s="8" t="n">
        <v>722.4</v>
      </c>
      <c r="L116" s="0" t="n">
        <v>733.4</v>
      </c>
      <c r="M116" s="8" t="n">
        <v>715.8</v>
      </c>
      <c r="N116" s="0" t="n">
        <v>733.6</v>
      </c>
      <c r="O116" s="8" t="n">
        <v>708</v>
      </c>
      <c r="P116" s="11" t="n">
        <v>738.4</v>
      </c>
      <c r="Q116" s="0" t="n">
        <v>736.3</v>
      </c>
      <c r="R116" s="0" t="n">
        <v>658.9</v>
      </c>
      <c r="S116" s="0" t="n">
        <v>735.9</v>
      </c>
      <c r="T116" s="0" t="n">
        <v>691.6</v>
      </c>
      <c r="U116" s="0" t="n">
        <v>730.9</v>
      </c>
      <c r="V116" s="0" t="n">
        <v>707.1</v>
      </c>
      <c r="W116" s="0" t="n">
        <v>732.6</v>
      </c>
      <c r="X116" s="0" t="n">
        <v>737.3</v>
      </c>
      <c r="Y116" s="0" t="n">
        <v>715.4</v>
      </c>
      <c r="Z116" s="0" t="n">
        <v>736.8</v>
      </c>
      <c r="AA116" s="0" t="n">
        <v>713.9</v>
      </c>
      <c r="AB116" s="0" t="n">
        <v>737.2</v>
      </c>
      <c r="AC116" s="0" t="n">
        <v>743.7</v>
      </c>
      <c r="AD116" s="0" t="n">
        <v>660</v>
      </c>
      <c r="AE116" s="13" t="n">
        <v>683.5494</v>
      </c>
    </row>
    <row r="117" customFormat="false" ht="12.75" hidden="false" customHeight="false" outlineLevel="0" collapsed="false">
      <c r="A117" s="0" t="s">
        <v>12</v>
      </c>
      <c r="B117" s="0" t="n">
        <v>1</v>
      </c>
      <c r="C117" s="0" t="n">
        <v>108</v>
      </c>
      <c r="D117" s="0" t="n">
        <v>692</v>
      </c>
      <c r="E117" s="0" t="n">
        <v>727</v>
      </c>
      <c r="F117" s="8" t="n">
        <v>695.5</v>
      </c>
      <c r="G117" s="9" t="n">
        <v>449.1</v>
      </c>
      <c r="H117" s="0" t="n">
        <v>264.9</v>
      </c>
      <c r="I117" s="8" t="n">
        <v>734.2</v>
      </c>
      <c r="J117" s="8" t="n">
        <v>719.6</v>
      </c>
      <c r="K117" s="8" t="n">
        <v>706.1</v>
      </c>
      <c r="L117" s="0" t="n">
        <v>737.1</v>
      </c>
      <c r="M117" s="8" t="n">
        <v>719.4</v>
      </c>
      <c r="N117" s="0" t="n">
        <v>727.7</v>
      </c>
      <c r="O117" s="8" t="n">
        <v>718.1</v>
      </c>
      <c r="P117" s="11" t="n">
        <f aca="false">204+180</f>
        <v>384</v>
      </c>
      <c r="Q117" s="0" t="n">
        <v>307.6</v>
      </c>
      <c r="R117" s="0" t="n">
        <v>661.1</v>
      </c>
      <c r="S117" s="0" t="n">
        <v>664.9</v>
      </c>
      <c r="T117" s="0" t="n">
        <v>656.7</v>
      </c>
      <c r="U117" s="0" t="n">
        <v>742.4</v>
      </c>
      <c r="V117" s="0" t="n">
        <v>713.2</v>
      </c>
      <c r="W117" s="0" t="n">
        <v>293.2</v>
      </c>
      <c r="X117" s="0" t="n">
        <v>0</v>
      </c>
      <c r="Y117" s="0" t="n">
        <v>0</v>
      </c>
      <c r="Z117" s="0" t="n">
        <v>78.5</v>
      </c>
      <c r="AA117" s="0" t="n">
        <v>0</v>
      </c>
      <c r="AB117" s="0" t="n">
        <v>0.3</v>
      </c>
      <c r="AC117" s="0" t="n">
        <v>0</v>
      </c>
      <c r="AD117" s="0" t="n">
        <v>0</v>
      </c>
      <c r="AE117" s="0" t="n">
        <v>0</v>
      </c>
    </row>
    <row r="118" customFormat="false" ht="12.75" hidden="false" customHeight="false" outlineLevel="0" collapsed="false">
      <c r="A118" s="0" t="s">
        <v>12</v>
      </c>
      <c r="B118" s="0" t="n">
        <v>1</v>
      </c>
      <c r="C118" s="0" t="n">
        <v>109</v>
      </c>
      <c r="D118" s="0" t="n">
        <v>733</v>
      </c>
      <c r="E118" s="0" t="n">
        <v>578</v>
      </c>
      <c r="F118" s="8" t="n">
        <v>561.6</v>
      </c>
      <c r="G118" s="9" t="n">
        <v>506.7</v>
      </c>
      <c r="H118" s="0" t="n">
        <v>680.4</v>
      </c>
      <c r="I118" s="8" t="n">
        <v>725.1</v>
      </c>
      <c r="J118" s="8" t="n">
        <v>680.6</v>
      </c>
      <c r="K118" s="8" t="n">
        <v>726.7</v>
      </c>
      <c r="L118" s="0" t="n">
        <v>721</v>
      </c>
      <c r="M118" s="8" t="n">
        <v>713.8</v>
      </c>
      <c r="N118" s="0" t="n">
        <v>735.7</v>
      </c>
      <c r="O118" s="8" t="n">
        <v>713.8</v>
      </c>
      <c r="P118" s="11" t="n">
        <f aca="false">140+300+170</f>
        <v>610</v>
      </c>
      <c r="Q118" s="0" t="n">
        <v>742.9</v>
      </c>
      <c r="R118" s="0" t="n">
        <v>654.5</v>
      </c>
      <c r="S118" s="0" t="n">
        <v>656.2</v>
      </c>
      <c r="T118" s="0" t="n">
        <v>648.8</v>
      </c>
      <c r="U118" s="0" t="n">
        <v>695.4</v>
      </c>
      <c r="V118" s="0" t="n">
        <v>514.6</v>
      </c>
      <c r="W118" s="0" t="n">
        <v>731.6</v>
      </c>
      <c r="X118" s="0" t="n">
        <v>724.1</v>
      </c>
      <c r="Y118" s="0" t="n">
        <v>696.5</v>
      </c>
      <c r="Z118" s="0" t="n">
        <v>734.5</v>
      </c>
      <c r="AA118" s="0" t="n">
        <v>719.1</v>
      </c>
      <c r="AB118" s="0" t="n">
        <v>718.2</v>
      </c>
      <c r="AC118" s="0" t="n">
        <v>729.7</v>
      </c>
      <c r="AD118" s="0" t="n">
        <v>591.7</v>
      </c>
      <c r="AE118" s="13" t="n">
        <v>696.7233</v>
      </c>
    </row>
    <row r="119" customFormat="false" ht="12.75" hidden="false" customHeight="false" outlineLevel="0" collapsed="false">
      <c r="A119" s="0" t="s">
        <v>12</v>
      </c>
      <c r="B119" s="0" t="n">
        <v>1</v>
      </c>
      <c r="C119" s="0" t="n">
        <v>110</v>
      </c>
      <c r="D119" s="0" t="n">
        <v>610</v>
      </c>
      <c r="E119" s="0" t="n">
        <v>667</v>
      </c>
      <c r="F119" s="8" t="n">
        <v>691.5</v>
      </c>
      <c r="G119" s="9" t="n">
        <v>555.7</v>
      </c>
      <c r="H119" s="0" t="n">
        <v>673.6</v>
      </c>
      <c r="I119" s="8" t="n">
        <v>704.2</v>
      </c>
      <c r="J119" s="8" t="n">
        <v>714.7</v>
      </c>
      <c r="K119" s="8" t="n">
        <v>733.2</v>
      </c>
      <c r="L119" s="15" t="n">
        <v>735.5</v>
      </c>
      <c r="M119" s="8" t="n">
        <v>710.1</v>
      </c>
      <c r="N119" s="0" t="n">
        <v>722.5</v>
      </c>
      <c r="O119" s="8" t="n">
        <v>684.9</v>
      </c>
      <c r="P119" s="11" t="n">
        <f aca="false">420+170</f>
        <v>590</v>
      </c>
      <c r="Q119" s="0" t="n">
        <v>643.6</v>
      </c>
      <c r="R119" s="0" t="n">
        <v>621.6</v>
      </c>
      <c r="S119" s="0" t="n">
        <v>715.5</v>
      </c>
      <c r="T119" s="0" t="n">
        <v>655.8</v>
      </c>
      <c r="U119" s="0" t="n">
        <v>592.3</v>
      </c>
      <c r="V119" s="0" t="n">
        <v>107.1</v>
      </c>
      <c r="W119" s="0" t="n">
        <v>1.1</v>
      </c>
      <c r="X119" s="0" t="n">
        <v>11.5</v>
      </c>
      <c r="Y119" s="0" t="n">
        <v>633.7</v>
      </c>
      <c r="Z119" s="0" t="n">
        <v>692.9</v>
      </c>
      <c r="AA119" s="0" t="n">
        <v>692.8</v>
      </c>
      <c r="AB119" s="0" t="n">
        <v>694</v>
      </c>
      <c r="AC119" s="0" t="n">
        <v>736.5</v>
      </c>
      <c r="AD119" s="0" t="n">
        <v>641.1</v>
      </c>
      <c r="AE119" s="13" t="n">
        <v>719.5367</v>
      </c>
    </row>
    <row r="120" customFormat="false" ht="12.75" hidden="false" customHeight="false" outlineLevel="0" collapsed="false">
      <c r="A120" s="0" t="s">
        <v>12</v>
      </c>
      <c r="B120" s="0" t="n">
        <v>1</v>
      </c>
      <c r="C120" s="0" t="n">
        <v>111</v>
      </c>
      <c r="D120" s="0" t="n">
        <v>737</v>
      </c>
      <c r="E120" s="0" t="n">
        <v>711</v>
      </c>
      <c r="F120" s="8" t="n">
        <v>690.8</v>
      </c>
      <c r="G120" s="9" t="n">
        <v>529.1</v>
      </c>
      <c r="H120" s="0" t="n">
        <v>702</v>
      </c>
      <c r="I120" s="8" t="n">
        <v>736</v>
      </c>
      <c r="J120" s="8" t="n">
        <v>719.8</v>
      </c>
      <c r="K120" s="8" t="n">
        <v>740.7</v>
      </c>
      <c r="L120" s="0" t="n">
        <v>731.2</v>
      </c>
      <c r="M120" s="8" t="n">
        <v>709.3</v>
      </c>
      <c r="N120" s="0" t="n">
        <v>738</v>
      </c>
      <c r="O120" s="8" t="n">
        <v>698.5</v>
      </c>
      <c r="P120" s="11" t="n">
        <f aca="false">420+170</f>
        <v>590</v>
      </c>
      <c r="Q120" s="0" t="n">
        <v>485.5</v>
      </c>
      <c r="R120" s="0" t="n">
        <v>484.5</v>
      </c>
      <c r="S120" s="0" t="n">
        <v>584.3</v>
      </c>
      <c r="T120" s="0" t="n">
        <v>659.1</v>
      </c>
      <c r="U120" s="0" t="n">
        <v>736.8</v>
      </c>
      <c r="V120" s="0" t="n">
        <v>703.6</v>
      </c>
      <c r="W120" s="0" t="n">
        <v>736.1</v>
      </c>
      <c r="X120" s="0" t="n">
        <v>721.2</v>
      </c>
      <c r="Y120" s="0" t="n">
        <v>707.2</v>
      </c>
      <c r="Z120" s="0" t="n">
        <v>647.3</v>
      </c>
      <c r="AA120" s="0" t="n">
        <v>717.9</v>
      </c>
      <c r="AB120" s="0" t="n">
        <v>731.7</v>
      </c>
      <c r="AC120" s="0" t="n">
        <v>739.6</v>
      </c>
      <c r="AD120" s="0" t="n">
        <v>664.3</v>
      </c>
      <c r="AE120" s="13" t="n">
        <v>702.6841</v>
      </c>
    </row>
    <row r="121" customFormat="false" ht="12.75" hidden="false" customHeight="false" outlineLevel="0" collapsed="false">
      <c r="A121" s="0" t="s">
        <v>12</v>
      </c>
      <c r="B121" s="0" t="n">
        <v>1</v>
      </c>
      <c r="C121" s="0" t="n">
        <v>112</v>
      </c>
      <c r="D121" s="0" t="n">
        <v>720</v>
      </c>
      <c r="E121" s="0" t="n">
        <v>719</v>
      </c>
      <c r="F121" s="8" t="n">
        <v>694.8</v>
      </c>
      <c r="G121" s="9" t="n">
        <v>482.8</v>
      </c>
      <c r="H121" s="0" t="n">
        <v>686.4</v>
      </c>
      <c r="I121" s="8" t="n">
        <v>727.2</v>
      </c>
      <c r="J121" s="8" t="n">
        <v>700.6</v>
      </c>
      <c r="K121" s="8" t="n">
        <v>742.4</v>
      </c>
      <c r="L121" s="15" t="n">
        <v>737.5</v>
      </c>
      <c r="M121" s="8" t="n">
        <v>706.7</v>
      </c>
      <c r="N121" s="0" t="n">
        <v>724.4</v>
      </c>
      <c r="O121" s="8" t="n">
        <v>711.1</v>
      </c>
      <c r="P121" s="11" t="n">
        <v>577</v>
      </c>
      <c r="Q121" s="0" t="n">
        <v>642.1</v>
      </c>
      <c r="R121" s="0" t="n">
        <v>497.4</v>
      </c>
      <c r="S121" s="0" t="n">
        <v>455.6</v>
      </c>
      <c r="T121" s="0" t="n">
        <v>594.7</v>
      </c>
      <c r="U121" s="0" t="n">
        <v>701.3</v>
      </c>
      <c r="V121" s="0" t="n">
        <v>671.7</v>
      </c>
      <c r="W121" s="0" t="n">
        <v>712.6</v>
      </c>
      <c r="X121" s="0" t="n">
        <v>730.5</v>
      </c>
      <c r="Y121" s="0" t="n">
        <v>692.2</v>
      </c>
      <c r="Z121" s="0" t="n">
        <v>693.4</v>
      </c>
      <c r="AA121" s="0" t="n">
        <v>668.9</v>
      </c>
      <c r="AB121" s="0" t="n">
        <v>724.7</v>
      </c>
      <c r="AC121" s="0" t="n">
        <v>722.7</v>
      </c>
      <c r="AD121" s="0" t="n">
        <v>635.5</v>
      </c>
      <c r="AE121" s="13" t="n">
        <v>706.1278</v>
      </c>
    </row>
    <row r="122" customFormat="false" ht="12.75" hidden="false" customHeight="false" outlineLevel="0" collapsed="false">
      <c r="A122" s="0" t="s">
        <v>12</v>
      </c>
      <c r="B122" s="0" t="n">
        <v>1</v>
      </c>
      <c r="C122" s="0" t="n">
        <v>113</v>
      </c>
      <c r="D122" s="0" t="n">
        <v>559</v>
      </c>
      <c r="E122" s="0" t="n">
        <v>648</v>
      </c>
      <c r="F122" s="8" t="n">
        <v>537.2</v>
      </c>
      <c r="G122" s="9" t="n">
        <v>132.6</v>
      </c>
      <c r="H122" s="0" t="n">
        <v>692.8</v>
      </c>
      <c r="I122" s="8" t="n">
        <v>580.5</v>
      </c>
      <c r="J122" s="8" t="n">
        <v>661.9</v>
      </c>
      <c r="K122" s="8" t="n">
        <v>728.8</v>
      </c>
      <c r="L122" s="0" t="n">
        <v>703</v>
      </c>
      <c r="M122" s="8" t="n">
        <v>713.3</v>
      </c>
      <c r="N122" s="0" t="n">
        <v>732.7</v>
      </c>
      <c r="O122" s="8" t="n">
        <v>611.5</v>
      </c>
      <c r="P122" s="11" t="n">
        <v>599.4</v>
      </c>
      <c r="Q122" s="0" t="n">
        <v>689.6</v>
      </c>
      <c r="R122" s="0" t="n">
        <v>658.8</v>
      </c>
      <c r="S122" s="0" t="n">
        <v>606.6</v>
      </c>
      <c r="T122" s="0" t="n">
        <v>688.1</v>
      </c>
      <c r="U122" s="0" t="n">
        <v>701.7</v>
      </c>
      <c r="V122" s="0" t="n">
        <v>540.9</v>
      </c>
      <c r="W122" s="0" t="n">
        <v>714.5</v>
      </c>
      <c r="X122" s="0" t="n">
        <v>725.2</v>
      </c>
      <c r="Y122" s="0" t="n">
        <v>699.9</v>
      </c>
      <c r="Z122" s="0" t="n">
        <v>575</v>
      </c>
      <c r="AA122" s="0" t="n">
        <v>698.2</v>
      </c>
      <c r="AB122" s="0" t="n">
        <v>717</v>
      </c>
      <c r="AC122" s="0" t="n">
        <v>736.1</v>
      </c>
      <c r="AD122" s="0" t="n">
        <v>653.1</v>
      </c>
      <c r="AE122" s="13" t="n">
        <v>710.752</v>
      </c>
    </row>
    <row r="123" customFormat="false" ht="12.75" hidden="false" customHeight="false" outlineLevel="0" collapsed="false">
      <c r="A123" s="0" t="s">
        <v>12</v>
      </c>
      <c r="B123" s="0" t="n">
        <v>1</v>
      </c>
      <c r="C123" s="0" t="n">
        <v>114</v>
      </c>
      <c r="D123" s="0" t="n">
        <v>620</v>
      </c>
      <c r="E123" s="0" t="n">
        <v>595</v>
      </c>
      <c r="F123" s="8" t="n">
        <v>574.7</v>
      </c>
      <c r="G123" s="9" t="n">
        <v>455.7</v>
      </c>
      <c r="H123" s="0" t="n">
        <v>660.1</v>
      </c>
      <c r="I123" s="8" t="n">
        <v>630.8</v>
      </c>
      <c r="J123" s="8" t="n">
        <v>646.5</v>
      </c>
      <c r="K123" s="8" t="n">
        <v>639</v>
      </c>
      <c r="L123" s="0" t="n">
        <v>728.1</v>
      </c>
      <c r="M123" s="8" t="n">
        <v>707</v>
      </c>
      <c r="N123" s="0" t="n">
        <v>709.4</v>
      </c>
      <c r="O123" s="8" t="n">
        <v>655.8</v>
      </c>
      <c r="P123" s="11" t="n">
        <v>637.7</v>
      </c>
      <c r="Q123" s="0" t="n">
        <v>725.2</v>
      </c>
      <c r="R123" s="0" t="n">
        <v>559.5</v>
      </c>
      <c r="S123" s="0" t="n">
        <v>725.5</v>
      </c>
      <c r="T123" s="0" t="n">
        <v>710.8</v>
      </c>
      <c r="U123" s="0" t="n">
        <v>659.6</v>
      </c>
      <c r="V123" s="0" t="n">
        <v>702.8</v>
      </c>
      <c r="W123" s="0" t="n">
        <v>731.6</v>
      </c>
      <c r="X123" s="0" t="n">
        <v>728.5</v>
      </c>
      <c r="Y123" s="0" t="n">
        <v>681.6</v>
      </c>
      <c r="Z123" s="0" t="n">
        <v>742.9</v>
      </c>
      <c r="AA123" s="0" t="n">
        <v>719.7</v>
      </c>
      <c r="AB123" s="0" t="n">
        <v>742.3</v>
      </c>
      <c r="AC123" s="0" t="n">
        <f aca="false">28.6+667</f>
        <v>695.6</v>
      </c>
      <c r="AD123" s="0" t="n">
        <v>666.3</v>
      </c>
      <c r="AE123" s="13" t="n">
        <v>710.2147</v>
      </c>
    </row>
    <row r="124" customFormat="false" ht="12.75" hidden="false" customHeight="false" outlineLevel="0" collapsed="false">
      <c r="A124" s="0" t="s">
        <v>12</v>
      </c>
      <c r="B124" s="0" t="n">
        <v>1</v>
      </c>
      <c r="C124" s="0" t="n">
        <v>115</v>
      </c>
      <c r="D124" s="0" t="n">
        <v>716</v>
      </c>
      <c r="E124" s="0" t="n">
        <v>669</v>
      </c>
      <c r="F124" s="8" t="n">
        <v>656.9</v>
      </c>
      <c r="G124" s="9" t="n">
        <v>543.9</v>
      </c>
      <c r="H124" s="0" t="n">
        <v>643.9</v>
      </c>
      <c r="I124" s="8" t="n">
        <v>279</v>
      </c>
      <c r="J124" s="8" t="n">
        <v>295.8</v>
      </c>
      <c r="K124" s="8" t="n">
        <v>724</v>
      </c>
      <c r="L124" s="0" t="n">
        <v>734.7</v>
      </c>
      <c r="M124" s="8" t="n">
        <v>718.9</v>
      </c>
      <c r="N124" s="0" t="n">
        <v>739.6</v>
      </c>
      <c r="O124" s="8" t="n">
        <v>718.2</v>
      </c>
      <c r="P124" s="11" t="n">
        <v>653.9</v>
      </c>
      <c r="Q124" s="0" t="n">
        <v>729.4</v>
      </c>
      <c r="R124" s="0" t="n">
        <v>631</v>
      </c>
      <c r="S124" s="0" t="n">
        <v>714.2</v>
      </c>
      <c r="T124" s="0" t="n">
        <v>709.8</v>
      </c>
      <c r="U124" s="0" t="n">
        <v>741.7</v>
      </c>
      <c r="V124" s="0" t="n">
        <v>714.9</v>
      </c>
      <c r="W124" s="0" t="n">
        <v>731.1</v>
      </c>
      <c r="X124" s="0" t="n">
        <v>687.9</v>
      </c>
      <c r="Y124" s="0" t="n">
        <v>703.1</v>
      </c>
      <c r="Z124" s="0" t="n">
        <v>704.8</v>
      </c>
      <c r="AA124" s="0" t="n">
        <v>719.4</v>
      </c>
      <c r="AB124" s="0" t="n">
        <v>728</v>
      </c>
      <c r="AC124" s="0" t="n">
        <v>717.8</v>
      </c>
      <c r="AD124" s="0" t="n">
        <v>652.3</v>
      </c>
      <c r="AE124" s="13" t="n">
        <v>720.9239</v>
      </c>
    </row>
    <row r="125" customFormat="false" ht="12.75" hidden="false" customHeight="false" outlineLevel="0" collapsed="false">
      <c r="A125" s="0" t="s">
        <v>12</v>
      </c>
      <c r="B125" s="0" t="n">
        <v>1</v>
      </c>
      <c r="C125" s="0" t="n">
        <v>116</v>
      </c>
      <c r="D125" s="0" t="n">
        <v>693</v>
      </c>
      <c r="E125" s="0" t="n">
        <v>707</v>
      </c>
      <c r="F125" s="8" t="n">
        <v>695.9</v>
      </c>
      <c r="G125" s="9" t="n">
        <v>638.4</v>
      </c>
      <c r="H125" s="0" t="n">
        <v>696.6</v>
      </c>
      <c r="I125" s="8" t="n">
        <v>565.4</v>
      </c>
      <c r="J125" s="8" t="n">
        <v>675.8</v>
      </c>
      <c r="K125" s="8" t="n">
        <v>707.4</v>
      </c>
      <c r="L125" s="0" t="n">
        <v>707.7</v>
      </c>
      <c r="M125" s="8" t="n">
        <v>648</v>
      </c>
      <c r="N125" s="0" t="n">
        <v>697.6</v>
      </c>
      <c r="O125" s="8" t="n">
        <v>630.8</v>
      </c>
      <c r="P125" s="11" t="n">
        <v>0</v>
      </c>
      <c r="Q125" s="0" t="n">
        <v>334.1</v>
      </c>
      <c r="R125" s="0" t="n">
        <v>597.8</v>
      </c>
      <c r="S125" s="0" t="n">
        <v>738.3</v>
      </c>
      <c r="T125" s="0" t="n">
        <v>683.3</v>
      </c>
      <c r="U125" s="0" t="n">
        <v>734</v>
      </c>
      <c r="V125" s="0" t="n">
        <v>701.8</v>
      </c>
      <c r="W125" s="0" t="n">
        <v>729.1</v>
      </c>
      <c r="X125" s="0" t="n">
        <v>742.1</v>
      </c>
      <c r="Y125" s="0" t="n">
        <v>707.2</v>
      </c>
      <c r="Z125" s="0" t="n">
        <v>725.3</v>
      </c>
      <c r="AA125" s="0" t="n">
        <v>719.9</v>
      </c>
      <c r="AB125" s="0" t="n">
        <v>743.9</v>
      </c>
      <c r="AC125" s="0" t="n">
        <v>740.5</v>
      </c>
      <c r="AD125" s="0" t="n">
        <v>659.9</v>
      </c>
      <c r="AE125" s="13" t="n">
        <v>721.0864</v>
      </c>
    </row>
    <row r="126" customFormat="false" ht="12.75" hidden="false" customHeight="false" outlineLevel="0" collapsed="false">
      <c r="A126" s="0" t="s">
        <v>12</v>
      </c>
      <c r="B126" s="0" t="n">
        <v>1</v>
      </c>
      <c r="C126" s="0" t="n">
        <v>117</v>
      </c>
      <c r="D126" s="0" t="n">
        <v>558</v>
      </c>
      <c r="E126" s="0" t="n">
        <v>656</v>
      </c>
      <c r="F126" s="8" t="n">
        <v>516.8</v>
      </c>
      <c r="G126" s="9" t="n">
        <v>585.2</v>
      </c>
      <c r="H126" s="0" t="n">
        <v>624.2</v>
      </c>
      <c r="I126" s="8" t="n">
        <v>572.4</v>
      </c>
      <c r="J126" s="8" t="n">
        <v>595.3</v>
      </c>
      <c r="K126" s="8" t="n">
        <v>628.5</v>
      </c>
      <c r="L126" s="0" t="n">
        <v>585</v>
      </c>
      <c r="M126" s="8" t="n">
        <v>403</v>
      </c>
      <c r="N126" s="0" t="n">
        <v>670.6</v>
      </c>
      <c r="O126" s="8" t="n">
        <v>710.4</v>
      </c>
      <c r="P126" s="11" t="n">
        <f aca="false">282.4+125+150</f>
        <v>557.4</v>
      </c>
      <c r="Q126" s="0" t="n">
        <v>431.1</v>
      </c>
      <c r="R126" s="0" t="n">
        <v>464.5</v>
      </c>
      <c r="S126" s="0" t="n">
        <v>720</v>
      </c>
      <c r="T126" s="0" t="n">
        <v>684.3</v>
      </c>
      <c r="U126" s="0" t="n">
        <v>608.9</v>
      </c>
      <c r="V126" s="0" t="n">
        <v>696.3</v>
      </c>
      <c r="W126" s="0" t="n">
        <v>733.6</v>
      </c>
      <c r="X126" s="0" t="n">
        <v>722.3</v>
      </c>
      <c r="Y126" s="0" t="n">
        <v>701.7</v>
      </c>
      <c r="Z126" s="0" t="n">
        <v>741.6</v>
      </c>
      <c r="AA126" s="0" t="n">
        <v>719.9</v>
      </c>
      <c r="AB126" s="0" t="n">
        <v>743.9</v>
      </c>
      <c r="AC126" s="0" t="n">
        <v>733.5</v>
      </c>
      <c r="AD126" s="0" t="n">
        <v>667.7</v>
      </c>
      <c r="AE126" s="13" t="n">
        <v>683.5014</v>
      </c>
    </row>
    <row r="127" customFormat="false" ht="12.75" hidden="false" customHeight="false" outlineLevel="0" collapsed="false">
      <c r="A127" s="0" t="s">
        <v>12</v>
      </c>
      <c r="B127" s="0" t="n">
        <v>1</v>
      </c>
      <c r="C127" s="0" t="n">
        <v>118</v>
      </c>
      <c r="D127" s="0" t="n">
        <v>721</v>
      </c>
      <c r="E127" s="0" t="n">
        <v>737</v>
      </c>
      <c r="F127" s="8" t="n">
        <v>695.4</v>
      </c>
      <c r="G127" s="9" t="n">
        <v>610.4</v>
      </c>
      <c r="H127" s="0" t="n">
        <v>674.2</v>
      </c>
      <c r="I127" s="8" t="n">
        <v>622.4</v>
      </c>
      <c r="J127" s="8" t="n">
        <v>683.2</v>
      </c>
      <c r="K127" s="8" t="n">
        <v>713.5</v>
      </c>
      <c r="L127" s="0" t="n">
        <v>731.8</v>
      </c>
      <c r="M127" s="8" t="n">
        <v>711</v>
      </c>
      <c r="N127" s="0" t="n">
        <v>737</v>
      </c>
      <c r="O127" s="8" t="n">
        <v>584.7</v>
      </c>
      <c r="P127" s="11" t="n">
        <f aca="false">266.2+140+160</f>
        <v>566.2</v>
      </c>
      <c r="Q127" s="0" t="n">
        <v>740</v>
      </c>
      <c r="R127" s="0" t="n">
        <v>625.9</v>
      </c>
      <c r="S127" s="0" t="n">
        <v>739.4</v>
      </c>
      <c r="T127" s="0" t="n">
        <v>713.6</v>
      </c>
      <c r="U127" s="0" t="n">
        <v>724.4</v>
      </c>
      <c r="V127" s="0" t="n">
        <v>707.3</v>
      </c>
      <c r="W127" s="0" t="n">
        <v>738.4</v>
      </c>
      <c r="X127" s="0" t="n">
        <v>737.6</v>
      </c>
      <c r="Y127" s="0" t="n">
        <v>703.4</v>
      </c>
      <c r="Z127" s="0" t="n">
        <v>641.6</v>
      </c>
      <c r="AA127" s="0" t="n">
        <v>687</v>
      </c>
      <c r="AB127" s="0" t="n">
        <f aca="false">LinhrsIn!AB128</f>
        <v>743.6</v>
      </c>
      <c r="AC127" s="0" t="n">
        <v>710.1</v>
      </c>
      <c r="AD127" s="0" t="n">
        <v>651.1</v>
      </c>
      <c r="AE127" s="13" t="n">
        <v>705.5011</v>
      </c>
    </row>
    <row r="128" customFormat="false" ht="12.75" hidden="false" customHeight="false" outlineLevel="0" collapsed="false">
      <c r="A128" s="0" t="s">
        <v>12</v>
      </c>
      <c r="B128" s="0" t="n">
        <v>1</v>
      </c>
      <c r="C128" s="0" t="n">
        <v>119</v>
      </c>
      <c r="D128" s="0" t="n">
        <v>568</v>
      </c>
      <c r="E128" s="0" t="n">
        <v>705</v>
      </c>
      <c r="F128" s="8" t="n">
        <v>649.6</v>
      </c>
      <c r="G128" s="9" t="n">
        <v>621.5</v>
      </c>
      <c r="H128" s="0" t="n">
        <v>258.3</v>
      </c>
      <c r="I128" s="8" t="n">
        <v>580</v>
      </c>
      <c r="J128" s="8" t="n">
        <v>637</v>
      </c>
      <c r="K128" s="8" t="n">
        <v>679.9</v>
      </c>
      <c r="L128" s="0" t="n">
        <v>617.1</v>
      </c>
      <c r="M128" s="8" t="n">
        <v>675</v>
      </c>
      <c r="N128" s="0" t="n">
        <v>734.8</v>
      </c>
      <c r="O128" s="8" t="n">
        <v>705.5</v>
      </c>
      <c r="P128" s="11" t="n">
        <f aca="false">181+125+145</f>
        <v>451</v>
      </c>
      <c r="Q128" s="0" t="n">
        <v>725.8</v>
      </c>
      <c r="R128" s="0" t="n">
        <v>614.8</v>
      </c>
      <c r="S128" s="12" t="n">
        <f aca="false">530.9+200</f>
        <v>730.9</v>
      </c>
      <c r="T128" s="0" t="n">
        <f aca="false">LinhrsIn!T129</f>
        <v>698.6</v>
      </c>
      <c r="U128" s="0" t="n">
        <v>734.1</v>
      </c>
      <c r="V128" s="0" t="n">
        <v>677.4</v>
      </c>
      <c r="W128" s="0" t="n">
        <v>659.7</v>
      </c>
      <c r="X128" s="0" t="n">
        <v>742.9</v>
      </c>
      <c r="Y128" s="0" t="n">
        <v>645.7</v>
      </c>
      <c r="Z128" s="0" t="n">
        <v>739.9</v>
      </c>
      <c r="AA128" s="0" t="n">
        <v>719.7</v>
      </c>
      <c r="AB128" s="0" t="n">
        <v>743.8</v>
      </c>
      <c r="AC128" s="0" t="n">
        <v>720.5</v>
      </c>
      <c r="AD128" s="0" t="n">
        <v>647</v>
      </c>
      <c r="AE128" s="13" t="n">
        <v>722.1142</v>
      </c>
    </row>
    <row r="129" customFormat="false" ht="12.75" hidden="false" customHeight="false" outlineLevel="0" collapsed="false">
      <c r="A129" s="0" t="s">
        <v>12</v>
      </c>
      <c r="B129" s="0" t="n">
        <v>1</v>
      </c>
      <c r="C129" s="0" t="n">
        <v>120</v>
      </c>
      <c r="D129" s="0" t="n">
        <v>553</v>
      </c>
      <c r="E129" s="0" t="n">
        <v>494</v>
      </c>
      <c r="F129" s="8" t="n">
        <v>695</v>
      </c>
      <c r="G129" s="9" t="n">
        <v>562.4</v>
      </c>
      <c r="H129" s="0" t="n">
        <v>684.3</v>
      </c>
      <c r="I129" s="8" t="n">
        <v>700.4</v>
      </c>
      <c r="J129" s="8" t="n">
        <v>713.4</v>
      </c>
      <c r="K129" s="8" t="n">
        <v>741.4</v>
      </c>
      <c r="L129" s="15" t="n">
        <v>731.7</v>
      </c>
      <c r="M129" s="8" t="n">
        <v>710.6</v>
      </c>
      <c r="N129" s="0" t="n">
        <v>731.2</v>
      </c>
      <c r="O129" s="8" t="n">
        <v>639.2</v>
      </c>
      <c r="P129" s="11" t="n">
        <f aca="false">189.9+80+160</f>
        <v>429.9</v>
      </c>
      <c r="Q129" s="0" t="n">
        <v>498.1</v>
      </c>
      <c r="R129" s="0" t="n">
        <v>521.8</v>
      </c>
      <c r="S129" s="0" t="n">
        <v>712.3</v>
      </c>
      <c r="T129" s="0" t="n">
        <v>688</v>
      </c>
      <c r="U129" s="0" t="n">
        <v>740.8</v>
      </c>
      <c r="V129" s="0" t="n">
        <v>713</v>
      </c>
      <c r="W129" s="0" t="n">
        <v>707.2</v>
      </c>
      <c r="X129" s="0" t="n">
        <v>740.4</v>
      </c>
      <c r="Y129" s="0" t="n">
        <v>699.6</v>
      </c>
      <c r="Z129" s="0" t="n">
        <v>708.5</v>
      </c>
      <c r="AA129" s="0" t="n">
        <v>699.4</v>
      </c>
      <c r="AB129" s="0" t="n">
        <v>619.6</v>
      </c>
      <c r="AC129" s="0" t="n">
        <v>735.4</v>
      </c>
      <c r="AD129" s="0" t="n">
        <v>659.7</v>
      </c>
      <c r="AE129" s="13" t="n">
        <v>723.8094</v>
      </c>
    </row>
    <row r="130" customFormat="false" ht="12.75" hidden="false" customHeight="false" outlineLevel="0" collapsed="false">
      <c r="A130" s="0" t="s">
        <v>12</v>
      </c>
      <c r="B130" s="0" t="n">
        <v>1</v>
      </c>
      <c r="C130" s="0" t="n">
        <v>121</v>
      </c>
      <c r="D130" s="0" t="n">
        <v>101</v>
      </c>
      <c r="E130" s="0" t="n">
        <v>211</v>
      </c>
      <c r="F130" s="8" t="n">
        <v>678.6</v>
      </c>
      <c r="G130" s="9" t="n">
        <v>654.3</v>
      </c>
      <c r="H130" s="0" t="n">
        <v>701.8</v>
      </c>
      <c r="I130" s="8" t="n">
        <v>386.7</v>
      </c>
      <c r="J130" s="8" t="n">
        <v>717.5</v>
      </c>
      <c r="K130" s="8" t="n">
        <v>740</v>
      </c>
      <c r="L130" s="0" t="n">
        <v>686.6</v>
      </c>
      <c r="M130" s="8" t="n">
        <v>717</v>
      </c>
      <c r="N130" s="0" t="n">
        <v>739.6</v>
      </c>
      <c r="O130" s="8" t="n">
        <v>695.7</v>
      </c>
      <c r="P130" s="11" t="n">
        <f aca="false">308.1+130+160</f>
        <v>598.1</v>
      </c>
      <c r="Q130" s="0" t="n">
        <v>307.3</v>
      </c>
      <c r="R130" s="0" t="n">
        <v>664.9</v>
      </c>
      <c r="S130" s="0" t="n">
        <v>738.7</v>
      </c>
      <c r="T130" s="0" t="n">
        <v>711.1</v>
      </c>
      <c r="U130" s="0" t="n">
        <v>737.6</v>
      </c>
      <c r="V130" s="0" t="n">
        <v>578.7</v>
      </c>
      <c r="W130" s="0" t="n">
        <v>419.5</v>
      </c>
      <c r="X130" s="0" t="n">
        <v>742.9</v>
      </c>
      <c r="Y130" s="0" t="n">
        <v>695.1</v>
      </c>
      <c r="Z130" s="0" t="n">
        <v>639.5</v>
      </c>
      <c r="AA130" s="0" t="n">
        <v>719.1</v>
      </c>
      <c r="AB130" s="0" t="n">
        <f aca="false">LinhrsIn!AB131</f>
        <v>743.7</v>
      </c>
      <c r="AC130" s="0" t="n">
        <v>738.1</v>
      </c>
      <c r="AD130" s="0" t="n">
        <v>644.2</v>
      </c>
      <c r="AE130" s="13" t="n">
        <v>715.7897</v>
      </c>
    </row>
    <row r="131" customFormat="false" ht="12.75" hidden="false" customHeight="false" outlineLevel="0" collapsed="false">
      <c r="A131" s="0" t="s">
        <v>12</v>
      </c>
      <c r="B131" s="0" t="n">
        <v>1</v>
      </c>
      <c r="C131" s="0" t="n">
        <v>122</v>
      </c>
      <c r="D131" s="0" t="n">
        <v>641</v>
      </c>
      <c r="E131" s="0" t="n">
        <v>656</v>
      </c>
      <c r="F131" s="8" t="n">
        <v>662.2</v>
      </c>
      <c r="G131" s="9" t="n">
        <v>662.4</v>
      </c>
      <c r="H131" s="0" t="n">
        <v>686.7</v>
      </c>
      <c r="I131" s="8" t="n">
        <v>613.4</v>
      </c>
      <c r="J131" s="8" t="n">
        <v>626.3</v>
      </c>
      <c r="K131" s="8" t="n">
        <v>647.3</v>
      </c>
      <c r="L131" s="0" t="n">
        <v>698.3</v>
      </c>
      <c r="M131" s="8" t="n">
        <v>694.2</v>
      </c>
      <c r="N131" s="0" t="n">
        <v>722.6</v>
      </c>
      <c r="O131" s="8" t="n">
        <v>710.7</v>
      </c>
      <c r="P131" s="11" t="n">
        <f aca="false">202.6+100+160</f>
        <v>462.6</v>
      </c>
      <c r="Q131" s="0" t="n">
        <v>631.7</v>
      </c>
      <c r="R131" s="0" t="n">
        <v>184.7</v>
      </c>
      <c r="S131" s="0" t="n">
        <v>532.3</v>
      </c>
      <c r="T131" s="0" t="n">
        <v>654.3</v>
      </c>
      <c r="U131" s="0" t="n">
        <v>728.4</v>
      </c>
      <c r="V131" s="0" t="n">
        <v>711.8</v>
      </c>
      <c r="W131" s="0" t="n">
        <v>733.6</v>
      </c>
      <c r="X131" s="0" t="n">
        <v>738.8</v>
      </c>
      <c r="Y131" s="0" t="n">
        <v>585.8</v>
      </c>
      <c r="Z131" s="0" t="n">
        <f aca="false">LinhrsIn!Z132</f>
        <v>692.5</v>
      </c>
      <c r="AA131" s="0" t="n">
        <v>659.2</v>
      </c>
      <c r="AB131" s="0" t="n">
        <v>688.6</v>
      </c>
      <c r="AC131" s="0" t="n">
        <v>708.4</v>
      </c>
      <c r="AD131" s="0" t="n">
        <v>575.3</v>
      </c>
      <c r="AE131" s="13" t="n">
        <v>674.3458</v>
      </c>
    </row>
    <row r="132" customFormat="false" ht="12.75" hidden="false" customHeight="false" outlineLevel="0" collapsed="false">
      <c r="A132" s="0" t="s">
        <v>12</v>
      </c>
      <c r="B132" s="0" t="n">
        <v>1</v>
      </c>
      <c r="C132" s="0" t="n">
        <v>123</v>
      </c>
      <c r="D132" s="0" t="n">
        <v>571</v>
      </c>
      <c r="E132" s="0" t="n">
        <v>710</v>
      </c>
      <c r="F132" s="8" t="n">
        <v>678.3</v>
      </c>
      <c r="G132" s="9" t="n">
        <v>674.3</v>
      </c>
      <c r="H132" s="0" t="n">
        <v>695.3</v>
      </c>
      <c r="I132" s="8" t="n">
        <v>663.6</v>
      </c>
      <c r="J132" s="8" t="n">
        <v>711.1</v>
      </c>
      <c r="K132" s="8" t="n">
        <v>712.4</v>
      </c>
      <c r="L132" s="0" t="n">
        <v>728</v>
      </c>
      <c r="M132" s="8" t="n">
        <v>699</v>
      </c>
      <c r="N132" s="0" t="n">
        <v>714.9</v>
      </c>
      <c r="O132" s="8" t="n">
        <v>655.9</v>
      </c>
      <c r="P132" s="11" t="n">
        <f aca="false">275.9+60+90</f>
        <v>425.9</v>
      </c>
      <c r="Q132" s="0" t="n">
        <v>587.3</v>
      </c>
      <c r="R132" s="0" t="n">
        <v>665.4</v>
      </c>
      <c r="S132" s="0" t="n">
        <v>738.4</v>
      </c>
      <c r="T132" s="0" t="n">
        <v>711.1</v>
      </c>
      <c r="U132" s="0" t="n">
        <v>741</v>
      </c>
      <c r="V132" s="0" t="n">
        <v>712.3</v>
      </c>
      <c r="W132" s="0" t="n">
        <v>740.8</v>
      </c>
      <c r="X132" s="0" t="n">
        <v>705.6</v>
      </c>
      <c r="Y132" s="0" t="n">
        <v>659.2</v>
      </c>
      <c r="Z132" s="0" t="n">
        <v>695.7</v>
      </c>
      <c r="AA132" s="0" t="n">
        <v>719.1</v>
      </c>
      <c r="AB132" s="0" t="n">
        <v>743.5</v>
      </c>
      <c r="AC132" s="0" t="n">
        <v>732.8</v>
      </c>
      <c r="AD132" s="0" t="n">
        <v>664</v>
      </c>
      <c r="AE132" s="13" t="n">
        <v>713.7222</v>
      </c>
    </row>
    <row r="133" customFormat="false" ht="12.75" hidden="false" customHeight="false" outlineLevel="0" collapsed="false">
      <c r="A133" s="0" t="s">
        <v>12</v>
      </c>
      <c r="B133" s="0" t="n">
        <v>1</v>
      </c>
      <c r="C133" s="0" t="n">
        <v>124</v>
      </c>
      <c r="D133" s="0" t="n">
        <v>722</v>
      </c>
      <c r="E133" s="0" t="n">
        <v>718</v>
      </c>
      <c r="F133" s="8" t="n">
        <v>695.8</v>
      </c>
      <c r="G133" s="9" t="n">
        <v>700.7</v>
      </c>
      <c r="H133" s="0" t="n">
        <v>686.7</v>
      </c>
      <c r="I133" s="8" t="n">
        <v>699.4</v>
      </c>
      <c r="J133" s="8" t="n">
        <v>719.4</v>
      </c>
      <c r="K133" s="8" t="n">
        <v>741.4</v>
      </c>
      <c r="L133" s="0" t="n">
        <v>364.6</v>
      </c>
      <c r="M133" s="8" t="n">
        <v>718</v>
      </c>
      <c r="N133" s="0" t="n">
        <v>724.7</v>
      </c>
      <c r="O133" s="8" t="n">
        <v>683.8</v>
      </c>
      <c r="P133" s="11" t="n">
        <v>500.1</v>
      </c>
      <c r="Q133" s="0" t="n">
        <v>263.6</v>
      </c>
      <c r="R133" s="0" t="n">
        <v>431.3</v>
      </c>
      <c r="S133" s="0" t="n">
        <v>736.4</v>
      </c>
      <c r="T133" s="0" t="n">
        <v>642</v>
      </c>
      <c r="U133" s="0" t="n">
        <v>299.7</v>
      </c>
      <c r="V133" s="0" t="n">
        <v>0.6</v>
      </c>
      <c r="W133" s="0" t="n">
        <v>2</v>
      </c>
      <c r="X133" s="0" t="n">
        <v>287.7</v>
      </c>
      <c r="Y133" s="0" t="n">
        <v>530.4</v>
      </c>
      <c r="Z133" s="0" t="n">
        <v>688.8</v>
      </c>
      <c r="AA133" s="0" t="n">
        <v>705.6</v>
      </c>
      <c r="AB133" s="0" t="n">
        <v>722.6</v>
      </c>
      <c r="AC133" s="0" t="n">
        <v>726.9</v>
      </c>
      <c r="AD133" s="0" t="n">
        <v>644.2</v>
      </c>
      <c r="AE133" s="13" t="n">
        <v>684.603</v>
      </c>
    </row>
    <row r="134" customFormat="false" ht="12.75" hidden="false" customHeight="false" outlineLevel="0" collapsed="false">
      <c r="A134" s="0" t="s">
        <v>12</v>
      </c>
      <c r="B134" s="0" t="n">
        <v>1</v>
      </c>
      <c r="C134" s="0" t="n">
        <v>125</v>
      </c>
      <c r="D134" s="0" t="n">
        <v>543</v>
      </c>
      <c r="E134" s="0" t="n">
        <v>732</v>
      </c>
      <c r="F134" s="8" t="n">
        <v>662.2</v>
      </c>
      <c r="G134" s="9" t="n">
        <v>547.2</v>
      </c>
      <c r="H134" s="0" t="n">
        <v>506.2</v>
      </c>
      <c r="I134" s="8" t="n">
        <v>646.1</v>
      </c>
      <c r="J134" s="8" t="n">
        <v>619.1</v>
      </c>
      <c r="K134" s="8" t="n">
        <v>732.9</v>
      </c>
      <c r="L134" s="0" t="n">
        <v>723.2</v>
      </c>
      <c r="M134" s="8" t="n">
        <v>696</v>
      </c>
      <c r="N134" s="0" t="n">
        <v>700</v>
      </c>
      <c r="O134" s="8" t="n">
        <v>660.5</v>
      </c>
      <c r="P134" s="11" t="n">
        <v>585</v>
      </c>
      <c r="Q134" s="0" t="n">
        <v>650.7</v>
      </c>
      <c r="R134" s="0" t="n">
        <v>652</v>
      </c>
      <c r="S134" s="0" t="n">
        <v>676.3</v>
      </c>
      <c r="T134" s="0" t="n">
        <v>707.1</v>
      </c>
      <c r="U134" s="0" t="n">
        <v>738.3</v>
      </c>
      <c r="V134" s="0" t="n">
        <v>697.7</v>
      </c>
      <c r="W134" s="0" t="n">
        <v>715.5</v>
      </c>
      <c r="X134" s="0" t="n">
        <v>725.9</v>
      </c>
      <c r="Y134" s="0" t="n">
        <v>601.5</v>
      </c>
      <c r="Z134" s="0" t="n">
        <v>701</v>
      </c>
      <c r="AA134" s="0" t="n">
        <v>689.7</v>
      </c>
      <c r="AB134" s="0" t="n">
        <v>723.3</v>
      </c>
      <c r="AC134" s="0" t="n">
        <v>700.5</v>
      </c>
      <c r="AD134" s="0" t="n">
        <v>628.6</v>
      </c>
      <c r="AE134" s="13" t="n">
        <v>710.8698</v>
      </c>
    </row>
    <row r="135" customFormat="false" ht="12.75" hidden="false" customHeight="false" outlineLevel="0" collapsed="false">
      <c r="A135" s="0" t="s">
        <v>12</v>
      </c>
      <c r="B135" s="0" t="n">
        <v>1</v>
      </c>
      <c r="C135" s="0" t="n">
        <v>126</v>
      </c>
      <c r="D135" s="0" t="n">
        <v>740</v>
      </c>
      <c r="E135" s="0" t="n">
        <v>643</v>
      </c>
      <c r="F135" s="8" t="n">
        <v>604.7</v>
      </c>
      <c r="G135" s="9" t="n">
        <v>657.2</v>
      </c>
      <c r="H135" s="0" t="n">
        <v>701.5</v>
      </c>
      <c r="I135" s="8" t="n">
        <v>670.2</v>
      </c>
      <c r="J135" s="8" t="n">
        <v>662.6</v>
      </c>
      <c r="K135" s="8" t="n">
        <v>727.4</v>
      </c>
      <c r="L135" s="0" t="n">
        <v>673.5</v>
      </c>
      <c r="M135" s="8" t="n">
        <v>658</v>
      </c>
      <c r="N135" s="0" t="n">
        <v>694.3</v>
      </c>
      <c r="O135" s="8" t="n">
        <v>586.6</v>
      </c>
      <c r="P135" s="11" t="n">
        <v>187.2</v>
      </c>
      <c r="Q135" s="0" t="n">
        <v>22.8</v>
      </c>
      <c r="R135" s="0" t="n">
        <v>21.6</v>
      </c>
      <c r="S135" s="0" t="n">
        <v>219.2</v>
      </c>
      <c r="T135" s="0" t="n">
        <v>700</v>
      </c>
      <c r="U135" s="0" t="n">
        <v>708.2</v>
      </c>
      <c r="V135" s="0" t="n">
        <v>700.2</v>
      </c>
      <c r="W135" s="0" t="n">
        <v>740.3</v>
      </c>
      <c r="X135" s="0" t="n">
        <v>742.5</v>
      </c>
      <c r="Y135" s="0" t="n">
        <v>707.2</v>
      </c>
      <c r="Z135" s="0" t="n">
        <v>723.5</v>
      </c>
      <c r="AA135" s="0" t="n">
        <v>713.7</v>
      </c>
      <c r="AB135" s="0" t="n">
        <v>644.2</v>
      </c>
      <c r="AC135" s="0" t="n">
        <v>702.9</v>
      </c>
      <c r="AD135" s="0" t="n">
        <v>663</v>
      </c>
      <c r="AE135" s="13" t="n">
        <v>675.4858</v>
      </c>
    </row>
    <row r="136" customFormat="false" ht="12.75" hidden="false" customHeight="false" outlineLevel="0" collapsed="false">
      <c r="A136" s="0" t="s">
        <v>12</v>
      </c>
      <c r="B136" s="0" t="n">
        <v>1</v>
      </c>
      <c r="C136" s="0" t="n">
        <v>127</v>
      </c>
      <c r="D136" s="0" t="n">
        <v>703</v>
      </c>
      <c r="E136" s="0" t="n">
        <v>598</v>
      </c>
      <c r="F136" s="8" t="n">
        <v>670.8</v>
      </c>
      <c r="G136" s="9" t="n">
        <v>703.1</v>
      </c>
      <c r="H136" s="0" t="n">
        <v>690.5</v>
      </c>
      <c r="I136" s="8" t="n">
        <v>690</v>
      </c>
      <c r="J136" s="8" t="n">
        <v>719.2</v>
      </c>
      <c r="K136" s="8" t="n">
        <v>732.1</v>
      </c>
      <c r="L136" s="0" t="n">
        <v>734.3</v>
      </c>
      <c r="M136" s="8" t="n">
        <v>719</v>
      </c>
      <c r="N136" s="0" t="n">
        <v>739.9</v>
      </c>
      <c r="O136" s="8" t="n">
        <v>700.5</v>
      </c>
      <c r="P136" s="11" t="n">
        <v>642.5</v>
      </c>
      <c r="Q136" s="0" t="n">
        <v>710.7</v>
      </c>
      <c r="R136" s="0" t="n">
        <v>668.7</v>
      </c>
      <c r="S136" s="0" t="n">
        <v>729.7</v>
      </c>
      <c r="T136" s="0" t="n">
        <v>713.4</v>
      </c>
      <c r="U136" s="0" t="n">
        <v>740.8</v>
      </c>
      <c r="V136" s="0" t="n">
        <v>713</v>
      </c>
      <c r="W136" s="0" t="n">
        <v>743.2</v>
      </c>
      <c r="X136" s="0" t="n">
        <v>708.8</v>
      </c>
      <c r="Y136" s="0" t="n">
        <v>707.5</v>
      </c>
      <c r="Z136" s="0" t="n">
        <v>700</v>
      </c>
      <c r="AA136" s="0" t="n">
        <v>676.2</v>
      </c>
      <c r="AB136" s="0" t="n">
        <v>594.8</v>
      </c>
      <c r="AC136" s="0" t="n">
        <v>690.2</v>
      </c>
      <c r="AD136" s="0" t="n">
        <v>635.1</v>
      </c>
      <c r="AE136" s="13" t="n">
        <v>688.2014</v>
      </c>
    </row>
    <row r="137" customFormat="false" ht="12.75" hidden="false" customHeight="false" outlineLevel="0" collapsed="false">
      <c r="A137" s="0" t="s">
        <v>12</v>
      </c>
      <c r="B137" s="0" t="n">
        <v>1</v>
      </c>
      <c r="C137" s="0" t="n">
        <v>128</v>
      </c>
      <c r="D137" s="0" t="n">
        <v>713</v>
      </c>
      <c r="E137" s="0" t="n">
        <v>650</v>
      </c>
      <c r="F137" s="8" t="n">
        <v>673.5</v>
      </c>
      <c r="G137" s="9" t="n">
        <v>699.2</v>
      </c>
      <c r="H137" s="0" t="n">
        <v>659</v>
      </c>
      <c r="I137" s="8" t="n">
        <v>607</v>
      </c>
      <c r="J137" s="8" t="n">
        <v>710.1</v>
      </c>
      <c r="K137" s="8" t="n">
        <v>737.2</v>
      </c>
      <c r="L137" s="0" t="n">
        <v>735.4</v>
      </c>
      <c r="M137" s="8" t="n">
        <v>716</v>
      </c>
      <c r="N137" s="0" t="n">
        <v>726.3</v>
      </c>
      <c r="O137" s="8" t="n">
        <v>696.1</v>
      </c>
      <c r="P137" s="11" t="n">
        <v>392.4</v>
      </c>
      <c r="Q137" s="0" t="n">
        <v>680.3</v>
      </c>
      <c r="R137" s="0" t="n">
        <v>476.2</v>
      </c>
      <c r="S137" s="0" t="n">
        <v>655.8</v>
      </c>
      <c r="T137" s="0" t="n">
        <v>656</v>
      </c>
      <c r="U137" s="0" t="n">
        <v>691.1</v>
      </c>
      <c r="V137" s="0" t="n">
        <v>350</v>
      </c>
      <c r="W137" s="0" t="n">
        <v>0</v>
      </c>
      <c r="X137" s="0" t="n">
        <v>0</v>
      </c>
      <c r="Y137" s="0" t="n">
        <v>0</v>
      </c>
      <c r="Z137" s="0" t="n">
        <v>0</v>
      </c>
      <c r="AA137" s="0" t="n">
        <v>0</v>
      </c>
      <c r="AB137" s="0" t="n">
        <v>456.2</v>
      </c>
      <c r="AC137" s="0" t="n">
        <v>743.4</v>
      </c>
      <c r="AD137" s="0" t="n">
        <v>634</v>
      </c>
      <c r="AE137" s="13" t="n">
        <v>678.2528</v>
      </c>
    </row>
    <row r="138" customFormat="false" ht="12.75" hidden="false" customHeight="false" outlineLevel="0" collapsed="false">
      <c r="A138" s="0" t="s">
        <v>12</v>
      </c>
      <c r="B138" s="0" t="n">
        <v>1</v>
      </c>
      <c r="C138" s="0" t="n">
        <v>129</v>
      </c>
      <c r="D138" s="0" t="n">
        <v>461</v>
      </c>
      <c r="E138" s="0" t="n">
        <v>742</v>
      </c>
      <c r="F138" s="8" t="n">
        <v>695.9</v>
      </c>
      <c r="G138" s="9" t="n">
        <v>697.8</v>
      </c>
      <c r="H138" s="0" t="n">
        <v>681.5</v>
      </c>
      <c r="I138" s="8" t="n">
        <v>693.9</v>
      </c>
      <c r="J138" s="8" t="n">
        <v>719.4</v>
      </c>
      <c r="K138" s="8" t="n">
        <v>708.6</v>
      </c>
      <c r="L138" s="0" t="n">
        <v>735.6</v>
      </c>
      <c r="M138" s="8" t="n">
        <v>719</v>
      </c>
      <c r="N138" s="0" t="n">
        <v>737.4</v>
      </c>
      <c r="O138" s="8" t="n">
        <v>717.1</v>
      </c>
      <c r="P138" s="11" t="n">
        <v>593.6</v>
      </c>
      <c r="Q138" s="0" t="n">
        <v>742.9</v>
      </c>
      <c r="R138" s="0" t="n">
        <v>669.6</v>
      </c>
      <c r="S138" s="0" t="n">
        <v>721.1</v>
      </c>
      <c r="T138" s="0" t="n">
        <f aca="false">LinhrsIn!T139</f>
        <v>704.2</v>
      </c>
      <c r="U138" s="0" t="n">
        <v>739.3</v>
      </c>
      <c r="V138" s="0" t="n">
        <v>713.2</v>
      </c>
      <c r="W138" s="0" t="n">
        <v>743.8</v>
      </c>
      <c r="X138" s="0" t="n">
        <v>740</v>
      </c>
      <c r="Y138" s="0" t="n">
        <v>636.5</v>
      </c>
      <c r="Z138" s="0" t="n">
        <v>723.3</v>
      </c>
      <c r="AA138" s="0" t="n">
        <f aca="false">LinhrsIn!AA139</f>
        <v>710.3</v>
      </c>
      <c r="AB138" s="0" t="n">
        <f aca="false">LinhrsIn!AB139</f>
        <v>742.9</v>
      </c>
      <c r="AC138" s="0" t="n">
        <v>741.6</v>
      </c>
      <c r="AD138" s="0" t="n">
        <v>666.4</v>
      </c>
      <c r="AE138" s="13" t="n">
        <v>731.3245</v>
      </c>
    </row>
    <row r="139" customFormat="false" ht="12.75" hidden="false" customHeight="false" outlineLevel="0" collapsed="false">
      <c r="A139" s="0" t="s">
        <v>12</v>
      </c>
      <c r="B139" s="0" t="n">
        <v>1</v>
      </c>
      <c r="C139" s="0" t="n">
        <v>130</v>
      </c>
      <c r="D139" s="0" t="n">
        <v>735</v>
      </c>
      <c r="E139" s="0" t="n">
        <v>639</v>
      </c>
      <c r="F139" s="8" t="n">
        <v>671.7</v>
      </c>
      <c r="G139" s="9" t="n">
        <v>655.2</v>
      </c>
      <c r="H139" s="0" t="n">
        <v>263.2</v>
      </c>
      <c r="I139" s="8" t="n">
        <v>583.4</v>
      </c>
      <c r="J139" s="8" t="n">
        <v>642.4</v>
      </c>
      <c r="K139" s="8" t="n">
        <v>705</v>
      </c>
      <c r="L139" s="0" t="n">
        <v>701.3</v>
      </c>
      <c r="M139" s="8" t="n">
        <v>714</v>
      </c>
      <c r="N139" s="0" t="n">
        <v>691.9</v>
      </c>
      <c r="O139" s="8" t="n">
        <v>650.1</v>
      </c>
      <c r="P139" s="11" t="n">
        <v>641.3</v>
      </c>
      <c r="Q139" s="0" t="n">
        <v>685.8</v>
      </c>
      <c r="R139" s="0" t="n">
        <v>669.8</v>
      </c>
      <c r="S139" s="0" t="n">
        <v>743.1</v>
      </c>
      <c r="T139" s="0" t="n">
        <v>489.1</v>
      </c>
      <c r="U139" s="0" t="n">
        <v>496.7</v>
      </c>
      <c r="V139" s="0" t="n">
        <v>654.1</v>
      </c>
      <c r="W139" s="0" t="n">
        <v>695.8</v>
      </c>
      <c r="X139" s="0" t="n">
        <v>733.9</v>
      </c>
      <c r="Y139" s="0" t="n">
        <v>655.3</v>
      </c>
      <c r="Z139" s="0" t="n">
        <v>709</v>
      </c>
      <c r="AA139" s="0" t="n">
        <v>653.2</v>
      </c>
      <c r="AB139" s="0" t="n">
        <v>629.6</v>
      </c>
      <c r="AC139" s="0" t="n">
        <v>739</v>
      </c>
      <c r="AD139" s="0" t="n">
        <v>561.1</v>
      </c>
      <c r="AE139" s="13" t="n">
        <v>730.1309</v>
      </c>
    </row>
    <row r="140" customFormat="false" ht="12.75" hidden="false" customHeight="false" outlineLevel="0" collapsed="false">
      <c r="A140" s="0" t="s">
        <v>12</v>
      </c>
      <c r="B140" s="0" t="n">
        <v>1</v>
      </c>
      <c r="C140" s="0" t="n">
        <v>131</v>
      </c>
      <c r="D140" s="0" t="n">
        <v>510</v>
      </c>
      <c r="E140" s="0" t="n">
        <v>743</v>
      </c>
      <c r="F140" s="8" t="n">
        <v>695</v>
      </c>
      <c r="G140" s="9" t="n">
        <v>706.5</v>
      </c>
      <c r="H140" s="0" t="n">
        <v>400</v>
      </c>
      <c r="I140" s="8" t="n">
        <v>0.3</v>
      </c>
      <c r="J140" s="8" t="n">
        <v>237.8</v>
      </c>
      <c r="K140" s="8" t="n">
        <v>736</v>
      </c>
      <c r="L140" s="0" t="n">
        <v>733.5</v>
      </c>
      <c r="M140" s="8" t="n">
        <v>718.7</v>
      </c>
      <c r="N140" s="0" t="n">
        <v>740.1</v>
      </c>
      <c r="O140" s="8" t="n">
        <v>714.3</v>
      </c>
      <c r="P140" s="11" t="n">
        <v>707.4</v>
      </c>
      <c r="Q140" s="0" t="n">
        <v>655</v>
      </c>
      <c r="R140" s="0" t="n">
        <v>669.6</v>
      </c>
      <c r="S140" s="0" t="n">
        <v>742.7</v>
      </c>
      <c r="T140" s="0" t="n">
        <v>704.1</v>
      </c>
      <c r="U140" s="0" t="n">
        <v>738.7</v>
      </c>
      <c r="V140" s="0" t="n">
        <v>701.9</v>
      </c>
      <c r="W140" s="0" t="n">
        <v>743.8</v>
      </c>
      <c r="X140" s="0" t="n">
        <v>739.2</v>
      </c>
      <c r="Y140" s="0" t="n">
        <v>707.5</v>
      </c>
      <c r="Z140" s="0" t="n">
        <v>715.5</v>
      </c>
      <c r="AA140" s="0" t="n">
        <v>717.8</v>
      </c>
      <c r="AB140" s="0" t="n">
        <v>712.9</v>
      </c>
      <c r="AC140" s="0" t="n">
        <v>725.6</v>
      </c>
      <c r="AD140" s="0" t="n">
        <v>660.5</v>
      </c>
      <c r="AE140" s="13" t="n">
        <v>719.3295</v>
      </c>
    </row>
    <row r="141" customFormat="false" ht="12.75" hidden="false" customHeight="false" outlineLevel="0" collapsed="false">
      <c r="A141" s="0" t="s">
        <v>12</v>
      </c>
      <c r="B141" s="0" t="n">
        <v>1</v>
      </c>
      <c r="C141" s="0" t="n">
        <v>132</v>
      </c>
      <c r="D141" s="0" t="n">
        <v>740</v>
      </c>
      <c r="E141" s="0" t="n">
        <v>736</v>
      </c>
      <c r="F141" s="8" t="n">
        <v>694.6</v>
      </c>
      <c r="G141" s="9" t="n">
        <v>687.7</v>
      </c>
      <c r="H141" s="0" t="n">
        <v>507.1</v>
      </c>
      <c r="I141" s="8" t="n">
        <v>520.8</v>
      </c>
      <c r="J141" s="8" t="n">
        <v>719.5</v>
      </c>
      <c r="K141" s="8" t="n">
        <v>592.1</v>
      </c>
      <c r="L141" s="15" t="n">
        <v>725</v>
      </c>
      <c r="M141" s="8" t="n">
        <v>718.8</v>
      </c>
      <c r="N141" s="0" t="n">
        <v>628.7</v>
      </c>
      <c r="O141" s="8" t="n">
        <v>717.5</v>
      </c>
      <c r="P141" s="11" t="n">
        <v>503.2</v>
      </c>
      <c r="Q141" s="0" t="n">
        <v>740.2</v>
      </c>
      <c r="R141" s="0" t="n">
        <v>669.7</v>
      </c>
      <c r="S141" s="0" t="n">
        <v>737.2</v>
      </c>
      <c r="T141" s="0" t="n">
        <v>707.4</v>
      </c>
      <c r="U141" s="0" t="n">
        <v>677.5</v>
      </c>
      <c r="V141" s="0" t="n">
        <v>693.9</v>
      </c>
      <c r="W141" s="0" t="n">
        <v>667.2</v>
      </c>
      <c r="X141" s="0" t="n">
        <v>580</v>
      </c>
      <c r="Y141" s="0" t="n">
        <v>615</v>
      </c>
      <c r="Z141" s="0" t="n">
        <v>685.7</v>
      </c>
      <c r="AA141" s="0" t="n">
        <v>698</v>
      </c>
      <c r="AB141" s="0" t="n">
        <v>741</v>
      </c>
      <c r="AC141" s="0" t="n">
        <v>742.8</v>
      </c>
      <c r="AD141" s="0" t="n">
        <v>666.4</v>
      </c>
      <c r="AE141" s="13" t="n">
        <v>723.0756</v>
      </c>
    </row>
    <row r="142" customFormat="false" ht="12.75" hidden="false" customHeight="false" outlineLevel="0" collapsed="false">
      <c r="A142" s="0" t="s">
        <v>12</v>
      </c>
      <c r="B142" s="0" t="n">
        <v>1</v>
      </c>
      <c r="C142" s="0" t="n">
        <v>133</v>
      </c>
      <c r="D142" s="0" t="n">
        <v>570</v>
      </c>
      <c r="E142" s="0" t="n">
        <v>497</v>
      </c>
      <c r="F142" s="8" t="n">
        <v>691.7</v>
      </c>
      <c r="G142" s="9" t="n">
        <v>706.8</v>
      </c>
      <c r="H142" s="0" t="n">
        <v>239.1</v>
      </c>
      <c r="I142" s="8" t="n">
        <v>0</v>
      </c>
      <c r="J142" s="8" t="n">
        <v>1.1</v>
      </c>
      <c r="K142" s="8" t="n">
        <v>568.3</v>
      </c>
      <c r="L142" s="0" t="n">
        <v>677.5</v>
      </c>
      <c r="M142" s="8" t="n">
        <v>712.3</v>
      </c>
      <c r="N142" s="0" t="n">
        <v>722.4</v>
      </c>
      <c r="O142" s="8" t="n">
        <v>706.5</v>
      </c>
      <c r="P142" s="11" t="n">
        <v>458.3</v>
      </c>
      <c r="Q142" s="0" t="n">
        <v>492.6</v>
      </c>
      <c r="R142" s="0" t="n">
        <v>470.4</v>
      </c>
      <c r="S142" s="0" t="n">
        <v>743.1</v>
      </c>
      <c r="T142" s="0" t="n">
        <v>676.2</v>
      </c>
      <c r="U142" s="0" t="n">
        <v>740</v>
      </c>
      <c r="V142" s="0" t="n">
        <v>689.9</v>
      </c>
      <c r="W142" s="0" t="n">
        <v>733.3</v>
      </c>
      <c r="X142" s="0" t="n">
        <f aca="false">LinhrsIn!X143</f>
        <v>716.2</v>
      </c>
      <c r="Y142" s="0" t="n">
        <v>700.6</v>
      </c>
      <c r="Z142" s="0" t="n">
        <v>735.6</v>
      </c>
      <c r="AA142" s="0" t="n">
        <v>719.8</v>
      </c>
      <c r="AB142" s="0" t="n">
        <v>729.1</v>
      </c>
      <c r="AC142" s="0" t="n">
        <v>732.4</v>
      </c>
      <c r="AD142" s="0" t="n">
        <v>666.6</v>
      </c>
      <c r="AE142" s="13" t="n">
        <v>703.8206</v>
      </c>
    </row>
    <row r="143" customFormat="false" ht="12.75" hidden="false" customHeight="false" outlineLevel="0" collapsed="false">
      <c r="A143" s="0" t="s">
        <v>12</v>
      </c>
      <c r="B143" s="0" t="n">
        <v>1</v>
      </c>
      <c r="C143" s="0" t="n">
        <v>134</v>
      </c>
      <c r="D143" s="0" t="n">
        <v>736</v>
      </c>
      <c r="E143" s="0" t="n">
        <v>735</v>
      </c>
      <c r="F143" s="8" t="n">
        <v>693.1</v>
      </c>
      <c r="G143" s="9" t="n">
        <v>708.3</v>
      </c>
      <c r="H143" s="0" t="n">
        <v>672.3</v>
      </c>
      <c r="I143" s="8" t="n">
        <v>671.5</v>
      </c>
      <c r="J143" s="8" t="n">
        <v>718.6</v>
      </c>
      <c r="K143" s="8" t="n">
        <v>711.9</v>
      </c>
      <c r="L143" s="0" t="n">
        <v>721.3</v>
      </c>
      <c r="M143" s="8" t="n">
        <v>694.1</v>
      </c>
      <c r="N143" s="0" t="n">
        <v>730.7</v>
      </c>
      <c r="O143" s="8" t="n">
        <v>719.9</v>
      </c>
      <c r="P143" s="11" t="n">
        <v>741.5</v>
      </c>
      <c r="Q143" s="0" t="n">
        <v>737.1</v>
      </c>
      <c r="R143" s="0" t="n">
        <v>643.5</v>
      </c>
      <c r="S143" s="0" t="n">
        <v>635.8</v>
      </c>
      <c r="T143" s="0" t="n">
        <v>705.2</v>
      </c>
      <c r="U143" s="0" t="n">
        <v>742.2</v>
      </c>
      <c r="V143" s="0" t="n">
        <v>698</v>
      </c>
      <c r="W143" s="0" t="n">
        <v>722.3</v>
      </c>
      <c r="X143" s="0" t="n">
        <v>638.3</v>
      </c>
      <c r="Y143" s="0" t="n">
        <v>324.6</v>
      </c>
      <c r="Z143" s="0" t="n">
        <v>743.6</v>
      </c>
      <c r="AA143" s="0" t="n">
        <v>719.8</v>
      </c>
      <c r="AB143" s="0" t="n">
        <v>743.7</v>
      </c>
      <c r="AC143" s="0" t="n">
        <v>739.6</v>
      </c>
      <c r="AD143" s="0" t="n">
        <v>667.6</v>
      </c>
      <c r="AE143" s="13" t="n">
        <v>729.8286</v>
      </c>
    </row>
    <row r="144" customFormat="false" ht="12.75" hidden="false" customHeight="false" outlineLevel="0" collapsed="false">
      <c r="A144" s="0" t="s">
        <v>12</v>
      </c>
      <c r="B144" s="0" t="n">
        <v>1</v>
      </c>
      <c r="C144" s="0" t="n">
        <v>135</v>
      </c>
      <c r="D144" s="0" t="n">
        <v>393</v>
      </c>
      <c r="E144" s="0" t="n">
        <v>685</v>
      </c>
      <c r="F144" s="8" t="n">
        <v>684</v>
      </c>
      <c r="G144" s="9" t="n">
        <v>683.8</v>
      </c>
      <c r="H144" s="0" t="n">
        <v>673.7</v>
      </c>
      <c r="I144" s="8" t="n">
        <v>616</v>
      </c>
      <c r="J144" s="8" t="n">
        <v>692.2</v>
      </c>
      <c r="K144" s="8" t="n">
        <v>492.9</v>
      </c>
      <c r="L144" s="15" t="n">
        <v>731.5</v>
      </c>
      <c r="M144" s="8" t="n">
        <v>708.2</v>
      </c>
      <c r="N144" s="0" t="n">
        <v>736.7</v>
      </c>
      <c r="O144" s="8" t="n">
        <v>426.4</v>
      </c>
      <c r="P144" s="11" t="n">
        <v>353.8</v>
      </c>
      <c r="Q144" s="0" t="n">
        <v>162.9</v>
      </c>
      <c r="R144" s="0" t="n">
        <v>93</v>
      </c>
      <c r="S144" s="0" t="n">
        <v>732.5</v>
      </c>
      <c r="T144" s="0" t="n">
        <v>682.5</v>
      </c>
      <c r="U144" s="0" t="n">
        <v>739.5</v>
      </c>
      <c r="V144" s="0" t="n">
        <v>701.9</v>
      </c>
      <c r="W144" s="0" t="n">
        <v>735.4</v>
      </c>
      <c r="X144" s="0" t="n">
        <v>733.4</v>
      </c>
      <c r="Y144" s="0" t="n">
        <v>626.3</v>
      </c>
      <c r="Z144" s="0" t="n">
        <v>743.2</v>
      </c>
      <c r="AA144" s="0" t="n">
        <v>719.5</v>
      </c>
      <c r="AB144" s="0" t="n">
        <v>700.2</v>
      </c>
      <c r="AC144" s="0" t="n">
        <v>737.2</v>
      </c>
      <c r="AD144" s="0" t="n">
        <v>668.3</v>
      </c>
      <c r="AE144" s="13" t="n">
        <v>729.8461</v>
      </c>
    </row>
    <row r="145" customFormat="false" ht="12.75" hidden="false" customHeight="false" outlineLevel="0" collapsed="false">
      <c r="A145" s="0" t="s">
        <v>12</v>
      </c>
      <c r="B145" s="0" t="n">
        <v>1</v>
      </c>
      <c r="C145" s="0" t="n">
        <v>136</v>
      </c>
      <c r="D145" s="0" t="n">
        <v>742</v>
      </c>
      <c r="E145" s="0" t="n">
        <v>742</v>
      </c>
      <c r="F145" s="8" t="n">
        <v>695.9</v>
      </c>
      <c r="G145" s="9" t="n">
        <v>710.1</v>
      </c>
      <c r="H145" s="0" t="n">
        <v>670.7</v>
      </c>
      <c r="I145" s="8" t="n">
        <v>639.3</v>
      </c>
      <c r="J145" s="8" t="n">
        <v>719.6</v>
      </c>
      <c r="K145" s="8" t="n">
        <v>737.9</v>
      </c>
      <c r="L145" s="0" t="n">
        <v>737.8</v>
      </c>
      <c r="M145" s="8" t="n">
        <v>719.3</v>
      </c>
      <c r="N145" s="0" t="n">
        <v>739.9</v>
      </c>
      <c r="O145" s="8" t="n">
        <v>720</v>
      </c>
      <c r="P145" s="11" t="n">
        <v>726.9</v>
      </c>
      <c r="Q145" s="0" t="n">
        <v>742.5</v>
      </c>
      <c r="R145" s="0" t="n">
        <v>611.3</v>
      </c>
      <c r="S145" s="0" t="n">
        <v>721.5</v>
      </c>
      <c r="T145" s="0" t="n">
        <f aca="false">LinhrsIn!T146</f>
        <v>692.8</v>
      </c>
      <c r="U145" s="0" t="n">
        <v>127</v>
      </c>
      <c r="V145" s="0" t="n">
        <v>679.5</v>
      </c>
      <c r="W145" s="0" t="n">
        <v>742.9</v>
      </c>
      <c r="X145" s="0" t="n">
        <v>740.8</v>
      </c>
      <c r="Y145" s="0" t="n">
        <v>701.8</v>
      </c>
      <c r="Z145" s="0" t="n">
        <v>743.6</v>
      </c>
      <c r="AA145" s="0" t="n">
        <v>643.5</v>
      </c>
      <c r="AB145" s="0" t="n">
        <v>737.5</v>
      </c>
      <c r="AC145" s="0" t="n">
        <v>727.7</v>
      </c>
      <c r="AD145" s="0" t="n">
        <v>647.4</v>
      </c>
      <c r="AE145" s="13" t="n">
        <v>723.1755</v>
      </c>
    </row>
    <row r="146" customFormat="false" ht="12.75" hidden="false" customHeight="false" outlineLevel="0" collapsed="false">
      <c r="A146" s="0" t="s">
        <v>12</v>
      </c>
      <c r="B146" s="0" t="n">
        <v>1</v>
      </c>
      <c r="C146" s="0" t="n">
        <v>137</v>
      </c>
      <c r="D146" s="0" t="n">
        <v>600</v>
      </c>
      <c r="E146" s="0" t="n">
        <v>634</v>
      </c>
      <c r="F146" s="8" t="n">
        <v>695.7</v>
      </c>
      <c r="G146" s="9" t="n">
        <v>710.3</v>
      </c>
      <c r="H146" s="0" t="n">
        <v>672.8</v>
      </c>
      <c r="I146" s="8" t="n">
        <v>670.4</v>
      </c>
      <c r="J146" s="8" t="n">
        <v>719.6</v>
      </c>
      <c r="K146" s="8" t="n">
        <v>730.8</v>
      </c>
      <c r="L146" s="0" t="n">
        <v>713.4</v>
      </c>
      <c r="M146" s="8" t="n">
        <v>719.1</v>
      </c>
      <c r="N146" s="0" t="n">
        <v>621.1</v>
      </c>
      <c r="O146" s="8" t="n">
        <v>719.6</v>
      </c>
      <c r="P146" s="11" t="n">
        <v>726.1</v>
      </c>
      <c r="Q146" s="0" t="n">
        <v>688.6</v>
      </c>
      <c r="R146" s="0" t="n">
        <v>664.3</v>
      </c>
      <c r="S146" s="0" t="n">
        <v>742.9</v>
      </c>
      <c r="T146" s="0" t="n">
        <v>618.3</v>
      </c>
      <c r="U146" s="0" t="n">
        <v>76.6</v>
      </c>
      <c r="V146" s="0" t="n">
        <v>700.6</v>
      </c>
      <c r="W146" s="0" t="n">
        <v>738.2</v>
      </c>
      <c r="X146" s="0" t="n">
        <v>733.3</v>
      </c>
      <c r="Y146" s="0" t="n">
        <v>679.1</v>
      </c>
      <c r="Z146" s="0" t="n">
        <v>688.6</v>
      </c>
      <c r="AA146" s="0" t="n">
        <v>719.8</v>
      </c>
      <c r="AB146" s="0" t="n">
        <v>666.1</v>
      </c>
      <c r="AC146" s="0" t="n">
        <v>718.7</v>
      </c>
      <c r="AD146" s="0" t="n">
        <v>667.2</v>
      </c>
      <c r="AE146" s="13" t="n">
        <v>729.9606</v>
      </c>
    </row>
    <row r="147" customFormat="false" ht="12.75" hidden="false" customHeight="false" outlineLevel="0" collapsed="false">
      <c r="A147" s="0" t="s">
        <v>12</v>
      </c>
      <c r="B147" s="0" t="n">
        <v>1</v>
      </c>
      <c r="C147" s="0" t="n">
        <v>138</v>
      </c>
      <c r="D147" s="0" t="n">
        <v>740</v>
      </c>
      <c r="E147" s="0" t="n">
        <v>737</v>
      </c>
      <c r="F147" s="8" t="n">
        <v>683.6</v>
      </c>
      <c r="G147" s="9" t="n">
        <v>700.4</v>
      </c>
      <c r="H147" s="0" t="n">
        <v>673.9</v>
      </c>
      <c r="I147" s="8" t="n">
        <v>710.5</v>
      </c>
      <c r="J147" s="8" t="n">
        <v>707.5</v>
      </c>
      <c r="K147" s="8" t="n">
        <v>740.8</v>
      </c>
      <c r="L147" s="0" t="n">
        <v>734.7</v>
      </c>
      <c r="M147" s="8" t="n">
        <v>718.6</v>
      </c>
      <c r="N147" s="0" t="n">
        <v>734.6</v>
      </c>
      <c r="O147" s="8" t="n">
        <v>679</v>
      </c>
      <c r="P147" s="11" t="n">
        <v>743.8</v>
      </c>
      <c r="Q147" s="0" t="n">
        <v>739.6</v>
      </c>
      <c r="R147" s="0" t="n">
        <v>546</v>
      </c>
      <c r="S147" s="0" t="n">
        <v>721.7</v>
      </c>
      <c r="T147" s="0" t="n">
        <v>586.1</v>
      </c>
      <c r="U147" s="0" t="n">
        <v>732.8</v>
      </c>
      <c r="V147" s="0" t="n">
        <v>704.3</v>
      </c>
      <c r="W147" s="0" t="n">
        <v>742.1</v>
      </c>
      <c r="X147" s="0" t="n">
        <v>741.2</v>
      </c>
      <c r="Y147" s="0" t="n">
        <v>706.9</v>
      </c>
      <c r="Z147" s="0" t="n">
        <v>725.3</v>
      </c>
      <c r="AA147" s="0" t="n">
        <v>708.9</v>
      </c>
      <c r="AB147" s="0" t="n">
        <v>738.5</v>
      </c>
      <c r="AC147" s="0" t="n">
        <v>740.6</v>
      </c>
      <c r="AD147" s="0" t="n">
        <v>650.8</v>
      </c>
      <c r="AE147" s="13" t="n">
        <v>729.517</v>
      </c>
    </row>
    <row r="148" customFormat="false" ht="12.75" hidden="false" customHeight="false" outlineLevel="0" collapsed="false">
      <c r="A148" s="0" t="s">
        <v>12</v>
      </c>
      <c r="B148" s="0" t="n">
        <v>1</v>
      </c>
      <c r="C148" s="0" t="n">
        <v>139</v>
      </c>
      <c r="D148" s="0" t="n">
        <v>718</v>
      </c>
      <c r="E148" s="0" t="n">
        <v>655</v>
      </c>
      <c r="F148" s="8" t="n">
        <v>503.6</v>
      </c>
      <c r="G148" s="9" t="n">
        <v>696.3</v>
      </c>
      <c r="H148" s="0" t="n">
        <v>691.5</v>
      </c>
      <c r="I148" s="8" t="n">
        <v>738.8</v>
      </c>
      <c r="J148" s="8" t="n">
        <v>702</v>
      </c>
      <c r="K148" s="8" t="n">
        <v>733.1</v>
      </c>
      <c r="L148" s="0" t="n">
        <v>708.3</v>
      </c>
      <c r="M148" s="8" t="n">
        <v>716.4</v>
      </c>
      <c r="N148" s="0" t="n">
        <v>691.3</v>
      </c>
      <c r="O148" s="8" t="n">
        <v>691.4</v>
      </c>
      <c r="P148" s="11" t="n">
        <v>673.1</v>
      </c>
      <c r="Q148" s="0" t="n">
        <v>723.7</v>
      </c>
      <c r="R148" s="0" t="n">
        <f aca="false">LinhrsIn!R149</f>
        <v>743.2</v>
      </c>
      <c r="S148" s="0" t="n">
        <v>742.7</v>
      </c>
      <c r="T148" s="0" t="n">
        <v>651.7</v>
      </c>
      <c r="U148" s="0" t="n">
        <v>737.3</v>
      </c>
      <c r="V148" s="0" t="n">
        <v>697.1</v>
      </c>
      <c r="W148" s="0" t="n">
        <v>722.7</v>
      </c>
      <c r="X148" s="0" t="n">
        <v>626.3</v>
      </c>
      <c r="Y148" s="0" t="n">
        <v>705</v>
      </c>
      <c r="Z148" s="0" t="n">
        <v>733.8</v>
      </c>
      <c r="AA148" s="0" t="n">
        <v>714.3</v>
      </c>
      <c r="AB148" s="0" t="n">
        <v>743.7</v>
      </c>
      <c r="AC148" s="0" t="n">
        <v>742.5</v>
      </c>
      <c r="AD148" s="0" t="n">
        <v>660</v>
      </c>
      <c r="AE148" s="13" t="n">
        <v>718.7961</v>
      </c>
    </row>
    <row r="149" customFormat="false" ht="12.75" hidden="false" customHeight="false" outlineLevel="0" collapsed="false">
      <c r="A149" s="0" t="s">
        <v>12</v>
      </c>
      <c r="B149" s="0" t="n">
        <v>1</v>
      </c>
      <c r="C149" s="0" t="n">
        <v>140</v>
      </c>
      <c r="D149" s="0" t="n">
        <v>448</v>
      </c>
      <c r="E149" s="0" t="n">
        <v>701</v>
      </c>
      <c r="F149" s="8" t="n">
        <v>695.6</v>
      </c>
      <c r="G149" s="9" t="n">
        <v>703.6</v>
      </c>
      <c r="H149" s="0" t="n">
        <v>608.4</v>
      </c>
      <c r="I149" s="8" t="n">
        <v>641.4</v>
      </c>
      <c r="J149" s="8" t="n">
        <v>690.4</v>
      </c>
      <c r="K149" s="8" t="n">
        <v>732.7</v>
      </c>
      <c r="L149" s="0" t="n">
        <v>594.9</v>
      </c>
      <c r="M149" s="8" t="n">
        <v>701.5</v>
      </c>
      <c r="N149" s="0" t="n">
        <v>430</v>
      </c>
      <c r="O149" s="8" t="n">
        <v>712.1</v>
      </c>
      <c r="P149" s="11" t="n">
        <v>743.1</v>
      </c>
      <c r="Q149" s="0" t="n">
        <v>742.5</v>
      </c>
      <c r="R149" s="0" t="n">
        <v>616.6</v>
      </c>
      <c r="S149" s="0" t="n">
        <v>725.6</v>
      </c>
      <c r="T149" s="0" t="n">
        <v>712.1</v>
      </c>
      <c r="U149" s="0" t="n">
        <v>734.2</v>
      </c>
      <c r="V149" s="0" t="n">
        <v>713.5</v>
      </c>
      <c r="W149" s="0" t="n">
        <v>727.9</v>
      </c>
      <c r="X149" s="0" t="n">
        <v>730.3</v>
      </c>
      <c r="Y149" s="0" t="n">
        <v>707.5</v>
      </c>
      <c r="Z149" s="0" t="n">
        <v>741.8</v>
      </c>
      <c r="AA149" s="0" t="n">
        <v>719.8</v>
      </c>
      <c r="AB149" s="0" t="n">
        <v>743.7</v>
      </c>
      <c r="AC149" s="0" t="n">
        <v>733.3</v>
      </c>
      <c r="AD149" s="0" t="n">
        <v>663.4</v>
      </c>
      <c r="AE149" s="13" t="n">
        <v>723.4997</v>
      </c>
    </row>
    <row r="150" customFormat="false" ht="12.75" hidden="false" customHeight="false" outlineLevel="0" collapsed="false">
      <c r="A150" s="0" t="s">
        <v>12</v>
      </c>
      <c r="B150" s="0" t="n">
        <v>1</v>
      </c>
      <c r="C150" s="0" t="n">
        <v>141</v>
      </c>
      <c r="D150" s="0" t="n">
        <v>737</v>
      </c>
      <c r="E150" s="0" t="n">
        <v>739</v>
      </c>
      <c r="F150" s="8" t="n">
        <v>690.7</v>
      </c>
      <c r="G150" s="9" t="n">
        <v>709.7</v>
      </c>
      <c r="H150" s="0" t="n">
        <v>216</v>
      </c>
      <c r="I150" s="8" t="n">
        <v>642.6</v>
      </c>
      <c r="J150" s="8" t="n">
        <v>696.4</v>
      </c>
      <c r="K150" s="8" t="n">
        <v>742.5</v>
      </c>
      <c r="L150" s="0" t="n">
        <v>715.4</v>
      </c>
      <c r="M150" s="8" t="n">
        <v>714.7</v>
      </c>
      <c r="N150" s="0" t="n">
        <v>739.9</v>
      </c>
      <c r="O150" s="8" t="n">
        <v>715.9</v>
      </c>
      <c r="P150" s="11" t="n">
        <v>742.8</v>
      </c>
      <c r="Q150" s="0" t="n">
        <v>741.3</v>
      </c>
      <c r="R150" s="0" t="n">
        <v>659.1</v>
      </c>
      <c r="S150" s="0" t="n">
        <v>741.9</v>
      </c>
      <c r="T150" s="0" t="n">
        <v>571.5</v>
      </c>
      <c r="U150" s="0" t="n">
        <v>734.4</v>
      </c>
      <c r="V150" s="0" t="n">
        <v>716.6</v>
      </c>
      <c r="W150" s="0" t="n">
        <v>632.9</v>
      </c>
      <c r="X150" s="0" t="n">
        <v>739.9</v>
      </c>
      <c r="Y150" s="0" t="n">
        <v>704.7</v>
      </c>
      <c r="Z150" s="0" t="n">
        <v>743.3</v>
      </c>
      <c r="AA150" s="0" t="n">
        <v>702.6</v>
      </c>
      <c r="AB150" s="0" t="n">
        <v>743.7</v>
      </c>
      <c r="AC150" s="0" t="n">
        <v>640.7</v>
      </c>
      <c r="AD150" s="0" t="n">
        <v>645.3</v>
      </c>
      <c r="AE150" s="13" t="n">
        <v>722.0914</v>
      </c>
    </row>
    <row r="151" customFormat="false" ht="12.75" hidden="false" customHeight="false" outlineLevel="0" collapsed="false">
      <c r="A151" s="0" t="s">
        <v>12</v>
      </c>
      <c r="B151" s="0" t="n">
        <v>1</v>
      </c>
      <c r="C151" s="0" t="n">
        <v>142</v>
      </c>
      <c r="D151" s="0" t="n">
        <v>633</v>
      </c>
      <c r="E151" s="0" t="n">
        <v>427</v>
      </c>
      <c r="F151" s="8" t="n">
        <v>525.6</v>
      </c>
      <c r="G151" s="9" t="n">
        <v>706.8</v>
      </c>
      <c r="H151" s="0" t="n">
        <v>654.9</v>
      </c>
      <c r="I151" s="8" t="n">
        <v>657.3</v>
      </c>
      <c r="J151" s="8" t="n">
        <v>719.6</v>
      </c>
      <c r="K151" s="8" t="n">
        <v>740.4</v>
      </c>
      <c r="L151" s="0" t="n">
        <v>576.3</v>
      </c>
      <c r="M151" s="8" t="n">
        <v>697.4</v>
      </c>
      <c r="N151" s="0" t="n">
        <v>738</v>
      </c>
      <c r="O151" s="8" t="n">
        <v>507.6</v>
      </c>
      <c r="P151" s="11" t="n">
        <v>743.5</v>
      </c>
      <c r="Q151" s="0" t="n">
        <v>240.5</v>
      </c>
      <c r="R151" s="0" t="n">
        <v>30</v>
      </c>
      <c r="S151" s="0" t="n">
        <v>742.9</v>
      </c>
      <c r="T151" s="0" t="n">
        <v>706.2</v>
      </c>
      <c r="U151" s="0" t="n">
        <v>732.2</v>
      </c>
      <c r="V151" s="0" t="n">
        <v>712.7</v>
      </c>
      <c r="W151" s="0" t="n">
        <v>588.2</v>
      </c>
      <c r="X151" s="0" t="n">
        <v>742.9</v>
      </c>
      <c r="Y151" s="0" t="n">
        <v>705</v>
      </c>
      <c r="Z151" s="0" t="n">
        <v>722.9</v>
      </c>
      <c r="AA151" s="0" t="n">
        <v>675.8</v>
      </c>
      <c r="AB151" s="0" t="n">
        <v>681.5</v>
      </c>
      <c r="AC151" s="0" t="n">
        <v>667.3</v>
      </c>
      <c r="AD151" s="0" t="n">
        <v>663.6</v>
      </c>
      <c r="AE151" s="13" t="n">
        <v>727.4425</v>
      </c>
    </row>
    <row r="152" customFormat="false" ht="12.75" hidden="false" customHeight="false" outlineLevel="0" collapsed="false">
      <c r="A152" s="0" t="s">
        <v>12</v>
      </c>
      <c r="B152" s="0" t="n">
        <v>1</v>
      </c>
      <c r="C152" s="0" t="n">
        <v>143</v>
      </c>
      <c r="D152" s="0" t="n">
        <v>683</v>
      </c>
      <c r="E152" s="0" t="n">
        <v>732</v>
      </c>
      <c r="F152" s="8" t="n">
        <v>478.3</v>
      </c>
      <c r="G152" s="9" t="n">
        <v>703</v>
      </c>
      <c r="H152" s="0" t="n">
        <v>682.5</v>
      </c>
      <c r="I152" s="8" t="n">
        <v>723</v>
      </c>
      <c r="J152" s="8" t="n">
        <v>719.5</v>
      </c>
      <c r="K152" s="8" t="n">
        <v>739</v>
      </c>
      <c r="L152" s="0" t="n">
        <v>725</v>
      </c>
      <c r="M152" s="8" t="n">
        <v>716.3</v>
      </c>
      <c r="N152" s="0" t="n">
        <v>740.6</v>
      </c>
      <c r="O152" s="8" t="n">
        <v>719.9</v>
      </c>
      <c r="P152" s="11" t="n">
        <v>523.2</v>
      </c>
      <c r="Q152" s="0" t="n">
        <v>741.1</v>
      </c>
      <c r="R152" s="0" t="n">
        <v>516</v>
      </c>
      <c r="S152" s="0" t="n">
        <v>633.8</v>
      </c>
      <c r="T152" s="0" t="n">
        <v>705.9</v>
      </c>
      <c r="U152" s="0" t="n">
        <v>736.7</v>
      </c>
      <c r="V152" s="0" t="n">
        <v>711.9</v>
      </c>
      <c r="W152" s="0" t="n">
        <v>738.6</v>
      </c>
      <c r="X152" s="0" t="n">
        <f aca="false">303.4+350+81</f>
        <v>734.4</v>
      </c>
      <c r="Y152" s="0" t="n">
        <v>59.6</v>
      </c>
      <c r="Z152" s="0" t="n">
        <v>0</v>
      </c>
      <c r="AA152" s="0" t="n">
        <v>0.2</v>
      </c>
      <c r="AB152" s="0" t="n">
        <v>0</v>
      </c>
      <c r="AC152" s="0" t="n">
        <v>170</v>
      </c>
      <c r="AD152" s="0" t="n">
        <v>618.2</v>
      </c>
      <c r="AE152" s="13" t="n">
        <v>707.6589</v>
      </c>
    </row>
    <row r="153" customFormat="false" ht="12.75" hidden="false" customHeight="false" outlineLevel="0" collapsed="false">
      <c r="A153" s="0" t="s">
        <v>12</v>
      </c>
      <c r="B153" s="0" t="n">
        <v>1</v>
      </c>
      <c r="C153" s="0" t="n">
        <v>144</v>
      </c>
      <c r="D153" s="0" t="n">
        <v>673</v>
      </c>
      <c r="E153" s="0" t="n">
        <v>740</v>
      </c>
      <c r="F153" s="8" t="n">
        <v>695.9</v>
      </c>
      <c r="G153" s="9" t="n">
        <v>700</v>
      </c>
      <c r="H153" s="0" t="n">
        <v>608.7</v>
      </c>
      <c r="I153" s="8" t="n">
        <v>728</v>
      </c>
      <c r="J153" s="8" t="n">
        <v>665.2</v>
      </c>
      <c r="K153" s="8" t="n">
        <v>688.1</v>
      </c>
      <c r="L153" s="0" t="n">
        <v>741.5</v>
      </c>
      <c r="M153" s="8" t="n">
        <v>717.3</v>
      </c>
      <c r="N153" s="0" t="n">
        <v>741.2</v>
      </c>
      <c r="O153" s="8" t="n">
        <v>719.9</v>
      </c>
      <c r="P153" s="11" t="n">
        <v>715.7</v>
      </c>
      <c r="Q153" s="0" t="n">
        <v>742.9</v>
      </c>
      <c r="R153" s="0" t="n">
        <v>576.5</v>
      </c>
      <c r="S153" s="0" t="n">
        <v>718.2</v>
      </c>
      <c r="T153" s="0" t="n">
        <v>675.6</v>
      </c>
      <c r="U153" s="0" t="n">
        <v>737.6</v>
      </c>
      <c r="V153" s="0" t="n">
        <f aca="false">LinhrsIn!V154</f>
        <v>713.4</v>
      </c>
      <c r="W153" s="0" t="n">
        <v>743.8</v>
      </c>
      <c r="X153" s="0" t="n">
        <f aca="false">307.3+350+81</f>
        <v>738.3</v>
      </c>
      <c r="Y153" s="0" t="n">
        <v>703.2</v>
      </c>
      <c r="Z153" s="0" t="n">
        <v>718.6</v>
      </c>
      <c r="AA153" s="0" t="n">
        <v>682.8</v>
      </c>
      <c r="AB153" s="0" t="n">
        <v>735.1</v>
      </c>
      <c r="AC153" s="0" t="n">
        <v>743</v>
      </c>
      <c r="AD153" s="0" t="n">
        <v>666.3</v>
      </c>
      <c r="AE153" s="13" t="n">
        <v>690.4628</v>
      </c>
    </row>
    <row r="154" customFormat="false" ht="12.75" hidden="false" customHeight="false" outlineLevel="0" collapsed="false">
      <c r="A154" s="0" t="s">
        <v>12</v>
      </c>
      <c r="B154" s="0" t="n">
        <v>1</v>
      </c>
      <c r="C154" s="0" t="n">
        <v>145</v>
      </c>
      <c r="D154" s="0" t="n">
        <v>603</v>
      </c>
      <c r="E154" s="0" t="n">
        <v>640</v>
      </c>
      <c r="F154" s="8" t="n">
        <v>672.4</v>
      </c>
      <c r="G154" s="9" t="n">
        <v>671.8</v>
      </c>
      <c r="H154" s="0" t="n">
        <v>611.7</v>
      </c>
      <c r="I154" s="8" t="n">
        <v>654.7</v>
      </c>
      <c r="J154" s="8" t="n">
        <v>681</v>
      </c>
      <c r="K154" s="8" t="n">
        <v>723.4</v>
      </c>
      <c r="L154" s="0" t="n">
        <v>730.3</v>
      </c>
      <c r="M154" s="8" t="n">
        <v>712.8</v>
      </c>
      <c r="N154" s="0" t="n">
        <v>740.4</v>
      </c>
      <c r="O154" s="8" t="n">
        <v>637.9</v>
      </c>
      <c r="P154" s="11" t="n">
        <v>667.4</v>
      </c>
      <c r="Q154" s="0" t="n">
        <v>742.9</v>
      </c>
      <c r="R154" s="0" t="n">
        <v>420.6</v>
      </c>
      <c r="S154" s="0" t="n">
        <v>709.3</v>
      </c>
      <c r="T154" s="0" t="n">
        <v>622.6</v>
      </c>
      <c r="U154" s="0" t="n">
        <v>705.8</v>
      </c>
      <c r="V154" s="0" t="n">
        <v>673.6</v>
      </c>
      <c r="W154" s="0" t="n">
        <v>713.4</v>
      </c>
      <c r="X154" s="0" t="n">
        <f aca="false">307.3+339+67</f>
        <v>713.3</v>
      </c>
      <c r="Y154" s="0" t="n">
        <v>674.7</v>
      </c>
      <c r="Z154" s="0" t="n">
        <v>728.6</v>
      </c>
      <c r="AA154" s="0" t="n">
        <v>719.9</v>
      </c>
      <c r="AB154" s="0" t="n">
        <v>738.5</v>
      </c>
      <c r="AC154" s="0" t="n">
        <v>742.7</v>
      </c>
      <c r="AD154" s="0" t="n">
        <v>668</v>
      </c>
      <c r="AE154" s="13" t="n">
        <v>705.8931</v>
      </c>
    </row>
    <row r="155" customFormat="false" ht="12.75" hidden="false" customHeight="false" outlineLevel="0" collapsed="false">
      <c r="A155" s="0" t="s">
        <v>12</v>
      </c>
      <c r="B155" s="0" t="n">
        <v>1</v>
      </c>
      <c r="C155" s="0" t="n">
        <v>146</v>
      </c>
      <c r="D155" s="0" t="n">
        <v>687</v>
      </c>
      <c r="E155" s="0" t="n">
        <v>739</v>
      </c>
      <c r="F155" s="8" t="n">
        <v>693.4</v>
      </c>
      <c r="G155" s="9" t="n">
        <v>701.9</v>
      </c>
      <c r="H155" s="0" t="n">
        <v>637.5</v>
      </c>
      <c r="I155" s="8" t="n">
        <v>743.8</v>
      </c>
      <c r="J155" s="8" t="n">
        <v>714.7</v>
      </c>
      <c r="K155" s="8" t="n">
        <v>738.7</v>
      </c>
      <c r="L155" s="0" t="n">
        <v>739.1</v>
      </c>
      <c r="M155" s="8" t="n">
        <v>694.8</v>
      </c>
      <c r="N155" s="0" t="n">
        <v>739</v>
      </c>
      <c r="O155" s="8" t="n">
        <v>673.6</v>
      </c>
      <c r="P155" s="11" t="n">
        <v>708.2</v>
      </c>
      <c r="Q155" s="0" t="n">
        <v>740.5</v>
      </c>
      <c r="R155" s="0" t="n">
        <v>664</v>
      </c>
      <c r="S155" s="0" t="n">
        <v>743.2</v>
      </c>
      <c r="T155" s="0" t="n">
        <v>683.5</v>
      </c>
      <c r="U155" s="0" t="n">
        <v>678.6</v>
      </c>
      <c r="V155" s="0" t="n">
        <v>606.2</v>
      </c>
      <c r="W155" s="0" t="n">
        <v>743.2</v>
      </c>
      <c r="X155" s="0" t="n">
        <f aca="false">LinhrsIn!X156</f>
        <v>736.6</v>
      </c>
      <c r="Y155" s="0" t="n">
        <v>708.7</v>
      </c>
      <c r="Z155" s="0" t="n">
        <v>730.7</v>
      </c>
      <c r="AA155" s="0" t="n">
        <v>704.2</v>
      </c>
      <c r="AB155" s="0" t="n">
        <v>738.7</v>
      </c>
      <c r="AC155" s="0" t="n">
        <v>742.2</v>
      </c>
      <c r="AD155" s="0" t="n">
        <v>654.2</v>
      </c>
      <c r="AE155" s="13" t="n">
        <v>715.5672</v>
      </c>
    </row>
    <row r="156" customFormat="false" ht="12.75" hidden="false" customHeight="false" outlineLevel="0" collapsed="false">
      <c r="A156" s="0" t="s">
        <v>12</v>
      </c>
      <c r="B156" s="0" t="n">
        <v>1</v>
      </c>
      <c r="C156" s="0" t="n">
        <v>147</v>
      </c>
      <c r="D156" s="0" t="n">
        <v>512</v>
      </c>
      <c r="E156" s="0" t="n">
        <v>730</v>
      </c>
      <c r="F156" s="8" t="n">
        <v>694.1</v>
      </c>
      <c r="G156" s="9" t="n">
        <v>671.1</v>
      </c>
      <c r="H156" s="0" t="n">
        <v>615</v>
      </c>
      <c r="I156" s="8" t="n">
        <v>499.1</v>
      </c>
      <c r="J156" s="8" t="n">
        <v>689.8</v>
      </c>
      <c r="K156" s="8" t="n">
        <v>718.6</v>
      </c>
      <c r="L156" s="0" t="n">
        <v>722.7</v>
      </c>
      <c r="M156" s="8" t="n">
        <v>712</v>
      </c>
      <c r="N156" s="0" t="n">
        <v>737.9</v>
      </c>
      <c r="O156" s="8" t="n">
        <v>712.3</v>
      </c>
      <c r="P156" s="11" t="n">
        <v>428.3</v>
      </c>
      <c r="Q156" s="0" t="n">
        <v>147.8</v>
      </c>
      <c r="R156" s="0" t="n">
        <v>602.2</v>
      </c>
      <c r="S156" s="0" t="n">
        <v>716.3</v>
      </c>
      <c r="T156" s="0" t="n">
        <v>700</v>
      </c>
      <c r="U156" s="0" t="n">
        <v>630.2</v>
      </c>
      <c r="V156" s="0" t="n">
        <f aca="false">497.6+220</f>
        <v>717.6</v>
      </c>
      <c r="W156" s="0" t="n">
        <v>742.2</v>
      </c>
      <c r="X156" s="0" t="n">
        <f aca="false">307.3+350+81</f>
        <v>738.3</v>
      </c>
      <c r="Y156" s="0" t="n">
        <v>707.8</v>
      </c>
      <c r="Z156" s="0" t="n">
        <v>740.7</v>
      </c>
      <c r="AA156" s="0" t="n">
        <v>690.6</v>
      </c>
      <c r="AB156" s="0" t="n">
        <v>738</v>
      </c>
      <c r="AC156" s="0" t="n">
        <v>743.2</v>
      </c>
      <c r="AD156" s="0" t="n">
        <v>647.7</v>
      </c>
      <c r="AE156" s="13" t="n">
        <v>683.9733</v>
      </c>
    </row>
    <row r="157" customFormat="false" ht="12.75" hidden="false" customHeight="false" outlineLevel="0" collapsed="false">
      <c r="A157" s="0" t="s">
        <v>12</v>
      </c>
      <c r="B157" s="0" t="n">
        <v>1</v>
      </c>
      <c r="C157" s="0" t="n">
        <v>148</v>
      </c>
      <c r="D157" s="0" t="n">
        <v>183</v>
      </c>
      <c r="E157" s="0" t="n">
        <v>478</v>
      </c>
      <c r="F157" s="8" t="n">
        <v>478.8</v>
      </c>
      <c r="G157" s="9" t="n">
        <v>673.5</v>
      </c>
      <c r="H157" s="0" t="n">
        <v>585.7</v>
      </c>
      <c r="I157" s="8" t="n">
        <v>726.2</v>
      </c>
      <c r="J157" s="8" t="n">
        <v>686.2</v>
      </c>
      <c r="K157" s="8" t="n">
        <v>723.4</v>
      </c>
      <c r="L157" s="0" t="n">
        <v>735.6</v>
      </c>
      <c r="M157" s="8" t="n">
        <v>710.3</v>
      </c>
      <c r="N157" s="0" t="n">
        <v>741.7</v>
      </c>
      <c r="O157" s="8" t="n">
        <v>719.9</v>
      </c>
      <c r="P157" s="11" t="n">
        <v>679.1</v>
      </c>
      <c r="Q157" s="0" t="n">
        <v>731.6</v>
      </c>
      <c r="R157" s="0" t="n">
        <v>589.1</v>
      </c>
      <c r="S157" s="0" t="n">
        <v>743.1</v>
      </c>
      <c r="T157" s="0" t="n">
        <v>710.1</v>
      </c>
      <c r="U157" s="0" t="n">
        <v>742.4</v>
      </c>
      <c r="V157" s="0" t="n">
        <v>314.6</v>
      </c>
      <c r="W157" s="0" t="n">
        <v>0</v>
      </c>
      <c r="X157" s="0" t="n">
        <v>0.7</v>
      </c>
      <c r="Y157" s="0" t="n">
        <v>0</v>
      </c>
      <c r="Z157" s="0" t="n">
        <v>0</v>
      </c>
      <c r="AA157" s="0" t="n">
        <v>0</v>
      </c>
      <c r="AB157" s="0" t="n">
        <v>449.6</v>
      </c>
      <c r="AC157" s="0" t="n">
        <v>741.9</v>
      </c>
      <c r="AD157" s="0" t="n">
        <v>669</v>
      </c>
      <c r="AE157" s="13" t="n">
        <v>599.082</v>
      </c>
    </row>
    <row r="158" customFormat="false" ht="12.75" hidden="false" customHeight="false" outlineLevel="0" collapsed="false">
      <c r="A158" s="0" t="s">
        <v>12</v>
      </c>
      <c r="B158" s="0" t="n">
        <v>1</v>
      </c>
      <c r="C158" s="0" t="n">
        <v>149</v>
      </c>
      <c r="D158" s="0" t="n">
        <v>715</v>
      </c>
      <c r="E158" s="0" t="n">
        <v>729</v>
      </c>
      <c r="F158" s="8" t="n">
        <v>665.6</v>
      </c>
      <c r="G158" s="9" t="n">
        <v>687.6</v>
      </c>
      <c r="H158" s="0" t="n">
        <v>626.8</v>
      </c>
      <c r="I158" s="8" t="n">
        <v>728.6</v>
      </c>
      <c r="J158" s="8" t="n">
        <v>719</v>
      </c>
      <c r="K158" s="8" t="n">
        <v>735.9</v>
      </c>
      <c r="L158" s="0" t="n">
        <v>738.8</v>
      </c>
      <c r="M158" s="8" t="n">
        <v>716.3</v>
      </c>
      <c r="N158" s="0" t="n">
        <v>728</v>
      </c>
      <c r="O158" s="8" t="n">
        <v>163.3</v>
      </c>
      <c r="P158" s="11" t="n">
        <v>418.3</v>
      </c>
      <c r="Q158" s="0" t="n">
        <v>703.5</v>
      </c>
      <c r="R158" s="0" t="n">
        <v>610.8</v>
      </c>
      <c r="S158" s="0" t="n">
        <v>743.3</v>
      </c>
      <c r="T158" s="0" t="n">
        <v>683.4</v>
      </c>
      <c r="U158" s="0" t="n">
        <v>705.6</v>
      </c>
      <c r="V158" s="0" t="n">
        <v>690.5</v>
      </c>
      <c r="W158" s="0" t="n">
        <v>668.5</v>
      </c>
      <c r="X158" s="0" t="n">
        <v>58</v>
      </c>
      <c r="Y158" s="0" t="n">
        <v>412.8</v>
      </c>
      <c r="Z158" s="0" t="n">
        <v>690.1</v>
      </c>
      <c r="AA158" s="0" t="n">
        <f aca="false">LinhrsIn!AA159</f>
        <v>710.6</v>
      </c>
      <c r="AB158" s="0" t="n">
        <f aca="false">LinhrsIn!AB159</f>
        <v>737.8</v>
      </c>
      <c r="AC158" s="0" t="n">
        <v>742</v>
      </c>
      <c r="AD158" s="0" t="n">
        <v>655.8</v>
      </c>
      <c r="AE158" s="13" t="n">
        <v>724.2478</v>
      </c>
    </row>
    <row r="159" customFormat="false" ht="12.75" hidden="false" customHeight="false" outlineLevel="0" collapsed="false">
      <c r="A159" s="0" t="s">
        <v>12</v>
      </c>
      <c r="B159" s="0" t="n">
        <v>1</v>
      </c>
      <c r="C159" s="0" t="n">
        <v>150</v>
      </c>
      <c r="D159" s="0" t="n">
        <v>479</v>
      </c>
      <c r="E159" s="0" t="n">
        <v>714</v>
      </c>
      <c r="F159" s="8" t="n">
        <v>683.2</v>
      </c>
      <c r="G159" s="9" t="n">
        <v>623.6</v>
      </c>
      <c r="H159" s="0" t="n">
        <v>429.2</v>
      </c>
      <c r="I159" s="8" t="n">
        <v>639.8</v>
      </c>
      <c r="J159" s="8" t="n">
        <v>667.5</v>
      </c>
      <c r="K159" s="8" t="n">
        <v>687</v>
      </c>
      <c r="L159" s="0" t="n">
        <v>618</v>
      </c>
      <c r="M159" s="8" t="n">
        <v>712.9</v>
      </c>
      <c r="N159" s="0" t="n">
        <v>727.7</v>
      </c>
      <c r="O159" s="8" t="n">
        <v>693</v>
      </c>
      <c r="P159" s="11" t="n">
        <v>599.9</v>
      </c>
      <c r="Q159" s="0" t="n">
        <v>721.4</v>
      </c>
      <c r="R159" s="0" t="n">
        <v>620.5</v>
      </c>
      <c r="S159" s="0" t="n">
        <v>674.9</v>
      </c>
      <c r="T159" s="0" t="n">
        <v>686.9</v>
      </c>
      <c r="U159" s="0" t="n">
        <v>712.1</v>
      </c>
      <c r="V159" s="0" t="n">
        <v>541.2</v>
      </c>
      <c r="W159" s="0" t="n">
        <v>715.7</v>
      </c>
      <c r="X159" s="0" t="n">
        <f aca="false">306.5+350+67</f>
        <v>723.5</v>
      </c>
      <c r="Y159" s="0" t="n">
        <v>701.8</v>
      </c>
      <c r="Z159" s="0" t="n">
        <v>739.1</v>
      </c>
      <c r="AA159" s="0" t="n">
        <v>719.9</v>
      </c>
      <c r="AB159" s="0" t="n">
        <v>638.3</v>
      </c>
      <c r="AC159" s="0" t="n">
        <v>739.4</v>
      </c>
      <c r="AD159" s="0" t="n">
        <v>660.4</v>
      </c>
      <c r="AE159" s="13" t="n">
        <v>708.7975</v>
      </c>
    </row>
    <row r="160" customFormat="false" ht="12.75" hidden="false" customHeight="false" outlineLevel="0" collapsed="false">
      <c r="A160" s="0" t="s">
        <v>12</v>
      </c>
      <c r="B160" s="0" t="n">
        <v>1</v>
      </c>
      <c r="C160" s="0" t="n">
        <v>151</v>
      </c>
      <c r="D160" s="0" t="n">
        <v>676</v>
      </c>
      <c r="E160" s="0" t="n">
        <v>719</v>
      </c>
      <c r="F160" s="8" t="n">
        <v>671.6</v>
      </c>
      <c r="G160" s="9" t="n">
        <v>701.3</v>
      </c>
      <c r="H160" s="0" t="n">
        <v>246.2</v>
      </c>
      <c r="I160" s="8" t="n">
        <v>720.3</v>
      </c>
      <c r="J160" s="8" t="n">
        <v>719.3</v>
      </c>
      <c r="K160" s="8" t="n">
        <v>744</v>
      </c>
      <c r="L160" s="0" t="n">
        <v>738.8</v>
      </c>
      <c r="M160" s="8" t="n">
        <v>717.5</v>
      </c>
      <c r="N160" s="0" t="n">
        <v>727</v>
      </c>
      <c r="O160" s="8" t="n">
        <v>689.2</v>
      </c>
      <c r="P160" s="11" t="n">
        <v>718.8</v>
      </c>
      <c r="Q160" s="0" t="n">
        <v>742.8</v>
      </c>
      <c r="R160" s="0" t="n">
        <v>645.8</v>
      </c>
      <c r="S160" s="0" t="n">
        <v>699.1</v>
      </c>
      <c r="T160" s="0" t="n">
        <v>704</v>
      </c>
      <c r="U160" s="0" t="n">
        <v>729.5</v>
      </c>
      <c r="V160" s="0" t="n">
        <v>688.3</v>
      </c>
      <c r="W160" s="0" t="n">
        <v>702.8</v>
      </c>
      <c r="X160" s="0" t="n">
        <f aca="false">165.2+350+81</f>
        <v>596.2</v>
      </c>
      <c r="Y160" s="0" t="n">
        <v>642.3</v>
      </c>
      <c r="Z160" s="0" t="n">
        <v>720.4</v>
      </c>
      <c r="AA160" s="0" t="n">
        <v>714.1</v>
      </c>
      <c r="AB160" s="0" t="n">
        <v>738.2</v>
      </c>
      <c r="AC160" s="0" t="n">
        <v>739</v>
      </c>
      <c r="AD160" s="0" t="n">
        <v>664.2</v>
      </c>
      <c r="AE160" s="13" t="n">
        <v>728.5519</v>
      </c>
    </row>
    <row r="161" customFormat="false" ht="12.75" hidden="false" customHeight="false" outlineLevel="0" collapsed="false">
      <c r="A161" s="0" t="s">
        <v>12</v>
      </c>
      <c r="B161" s="0" t="n">
        <v>1</v>
      </c>
      <c r="C161" s="0" t="n">
        <v>152</v>
      </c>
      <c r="D161" s="0" t="n">
        <v>710</v>
      </c>
      <c r="E161" s="0" t="n">
        <v>668</v>
      </c>
      <c r="F161" s="8" t="n">
        <v>665.9</v>
      </c>
      <c r="G161" s="9" t="n">
        <v>689.7</v>
      </c>
      <c r="H161" s="0" t="n">
        <v>618.1</v>
      </c>
      <c r="I161" s="8" t="n">
        <v>657.9</v>
      </c>
      <c r="J161" s="8" t="n">
        <v>717.8</v>
      </c>
      <c r="K161" s="8" t="n">
        <v>739.4</v>
      </c>
      <c r="L161" s="0" t="n">
        <v>721.5</v>
      </c>
      <c r="M161" s="8" t="n">
        <v>716.7</v>
      </c>
      <c r="N161" s="0" t="n">
        <v>742.2</v>
      </c>
      <c r="O161" s="8" t="n">
        <v>708.7</v>
      </c>
      <c r="P161" s="11" t="n">
        <v>484.2</v>
      </c>
      <c r="Q161" s="0" t="n">
        <v>653.4</v>
      </c>
      <c r="R161" s="0" t="n">
        <v>143.4</v>
      </c>
      <c r="S161" s="0" t="n">
        <v>697.1</v>
      </c>
      <c r="T161" s="0" t="n">
        <v>704.3</v>
      </c>
      <c r="U161" s="0" t="n">
        <v>739.6</v>
      </c>
      <c r="V161" s="0" t="n">
        <v>706.7</v>
      </c>
      <c r="W161" s="0" t="n">
        <v>728</v>
      </c>
      <c r="X161" s="0" t="n">
        <f aca="false">307.3+350+75</f>
        <v>732.3</v>
      </c>
      <c r="Y161" s="0" t="n">
        <v>689.3</v>
      </c>
      <c r="Z161" s="0" t="n">
        <v>740.6</v>
      </c>
      <c r="AA161" s="0" t="n">
        <v>719.9</v>
      </c>
      <c r="AB161" s="0" t="n">
        <v>731.7</v>
      </c>
      <c r="AC161" s="0" t="n">
        <v>726.3</v>
      </c>
      <c r="AD161" s="0" t="n">
        <v>643</v>
      </c>
      <c r="AE161" s="13" t="n">
        <v>723.7697</v>
      </c>
    </row>
    <row r="162" customFormat="false" ht="12.75" hidden="false" customHeight="false" outlineLevel="0" collapsed="false">
      <c r="A162" s="0" t="s">
        <v>12</v>
      </c>
      <c r="B162" s="0" t="n">
        <v>1</v>
      </c>
      <c r="C162" s="0" t="n">
        <v>153</v>
      </c>
      <c r="D162" s="0" t="n">
        <v>332</v>
      </c>
      <c r="E162" s="0" t="n">
        <v>689</v>
      </c>
      <c r="F162" s="8" t="n">
        <v>679.9</v>
      </c>
      <c r="G162" s="9" t="n">
        <v>702.9</v>
      </c>
      <c r="H162" s="0" t="n">
        <v>680</v>
      </c>
      <c r="I162" s="8" t="n">
        <v>743.3</v>
      </c>
      <c r="J162" s="8" t="n">
        <v>691.7</v>
      </c>
      <c r="K162" s="8" t="n">
        <v>724.3</v>
      </c>
      <c r="L162" s="0" t="n">
        <v>737.1</v>
      </c>
      <c r="M162" s="8" t="n">
        <v>715.3</v>
      </c>
      <c r="N162" s="0" t="n">
        <v>741.2</v>
      </c>
      <c r="O162" s="8" t="n">
        <v>719.8</v>
      </c>
      <c r="P162" s="11" t="n">
        <v>717.3</v>
      </c>
      <c r="Q162" s="0" t="n">
        <v>693.8</v>
      </c>
      <c r="R162" s="0" t="n">
        <v>663.6</v>
      </c>
      <c r="S162" s="0" t="n">
        <v>688.2</v>
      </c>
      <c r="T162" s="0" t="n">
        <v>649.4</v>
      </c>
      <c r="U162" s="0" t="n">
        <v>731.9</v>
      </c>
      <c r="V162" s="0" t="n">
        <v>486.7</v>
      </c>
      <c r="W162" s="0" t="n">
        <v>26.9</v>
      </c>
      <c r="X162" s="0" t="n">
        <v>0.9</v>
      </c>
      <c r="Y162" s="0" t="n">
        <v>621.9</v>
      </c>
      <c r="Z162" s="0" t="n">
        <v>738.4</v>
      </c>
      <c r="AA162" s="0" t="n">
        <v>720</v>
      </c>
      <c r="AB162" s="0" t="n">
        <v>738.5</v>
      </c>
      <c r="AC162" s="0" t="n">
        <v>717.4</v>
      </c>
      <c r="AD162" s="0" t="n">
        <v>668</v>
      </c>
      <c r="AE162" s="13" t="n">
        <v>606.9258</v>
      </c>
    </row>
    <row r="163" customFormat="false" ht="12.75" hidden="false" customHeight="false" outlineLevel="0" collapsed="false">
      <c r="A163" s="0" t="s">
        <v>12</v>
      </c>
      <c r="B163" s="0" t="n">
        <v>1</v>
      </c>
      <c r="C163" s="0" t="n">
        <v>154</v>
      </c>
      <c r="D163" s="0" t="n">
        <v>509</v>
      </c>
      <c r="E163" s="0" t="n">
        <v>729</v>
      </c>
      <c r="F163" s="8" t="n">
        <v>644.7</v>
      </c>
      <c r="G163" s="9" t="n">
        <v>636.3</v>
      </c>
      <c r="H163" s="0" t="n">
        <v>587.6</v>
      </c>
      <c r="I163" s="8" t="n">
        <v>715.2</v>
      </c>
      <c r="J163" s="8" t="n">
        <v>634.4</v>
      </c>
      <c r="K163" s="8" t="n">
        <v>730.8</v>
      </c>
      <c r="L163" s="0" t="n">
        <v>724.7</v>
      </c>
      <c r="M163" s="8" t="n">
        <v>718.7</v>
      </c>
      <c r="N163" s="0" t="n">
        <v>735.4</v>
      </c>
      <c r="O163" s="8" t="n">
        <v>698.9</v>
      </c>
      <c r="P163" s="11" t="n">
        <v>727.7</v>
      </c>
      <c r="Q163" s="0" t="n">
        <v>739.5</v>
      </c>
      <c r="R163" s="0" t="n">
        <v>547.4</v>
      </c>
      <c r="S163" s="0" t="n">
        <v>699.8</v>
      </c>
      <c r="T163" s="0" t="n">
        <v>675.6</v>
      </c>
      <c r="U163" s="0" t="n">
        <v>694.8</v>
      </c>
      <c r="V163" s="0" t="n">
        <v>700.6</v>
      </c>
      <c r="W163" s="0" t="n">
        <v>741.6</v>
      </c>
      <c r="X163" s="0" t="n">
        <v>740</v>
      </c>
      <c r="Y163" s="0" t="n">
        <v>703.7</v>
      </c>
      <c r="Z163" s="0" t="n">
        <v>743.6</v>
      </c>
      <c r="AA163" s="0" t="n">
        <v>719.9</v>
      </c>
      <c r="AB163" s="0" t="n">
        <v>728.8</v>
      </c>
      <c r="AC163" s="0" t="n">
        <v>741</v>
      </c>
      <c r="AD163" s="0" t="n">
        <v>668.7</v>
      </c>
      <c r="AE163" s="13" t="n">
        <v>638.7297</v>
      </c>
    </row>
    <row r="164" customFormat="false" ht="12.75" hidden="false" customHeight="false" outlineLevel="0" collapsed="false">
      <c r="A164" s="0" t="s">
        <v>12</v>
      </c>
      <c r="B164" s="0" t="n">
        <v>1</v>
      </c>
      <c r="C164" s="0" t="n">
        <v>155</v>
      </c>
      <c r="D164" s="0" t="n">
        <v>691</v>
      </c>
      <c r="E164" s="0" t="n">
        <v>713</v>
      </c>
      <c r="F164" s="8" t="n">
        <v>693.1</v>
      </c>
      <c r="G164" s="9" t="n">
        <v>668.3</v>
      </c>
      <c r="H164" s="0" t="n">
        <v>624.2</v>
      </c>
      <c r="I164" s="8" t="n">
        <v>721.9</v>
      </c>
      <c r="J164" s="8" t="n">
        <v>719.7</v>
      </c>
      <c r="K164" s="8" t="n">
        <v>741.8</v>
      </c>
      <c r="L164" s="0" t="n">
        <v>736.9</v>
      </c>
      <c r="M164" s="8" t="n">
        <v>716.8</v>
      </c>
      <c r="N164" s="0" t="n">
        <v>735.3</v>
      </c>
      <c r="O164" s="8" t="n">
        <v>603.9</v>
      </c>
      <c r="P164" s="11" t="n">
        <v>505.7</v>
      </c>
      <c r="Q164" s="0" t="n">
        <v>311.3</v>
      </c>
      <c r="R164" s="0" t="n">
        <v>367.8</v>
      </c>
      <c r="S164" s="0" t="n">
        <v>574.6</v>
      </c>
      <c r="T164" s="0" t="n">
        <f aca="false">LinhrsIn!T165</f>
        <v>712.3</v>
      </c>
      <c r="U164" s="0" t="n">
        <v>735.8</v>
      </c>
      <c r="V164" s="0" t="n">
        <v>708.9</v>
      </c>
      <c r="W164" s="0" t="n">
        <v>545.3</v>
      </c>
      <c r="X164" s="0" t="n">
        <v>0</v>
      </c>
      <c r="Y164" s="0" t="n">
        <v>0</v>
      </c>
      <c r="Z164" s="0" t="n">
        <v>491.5</v>
      </c>
      <c r="AA164" s="0" t="n">
        <v>713.3</v>
      </c>
      <c r="AB164" s="0" t="n">
        <v>738.7</v>
      </c>
      <c r="AC164" s="0" t="n">
        <v>744</v>
      </c>
      <c r="AD164" s="0" t="n">
        <v>667.3</v>
      </c>
      <c r="AE164" s="13" t="n">
        <v>727.4867</v>
      </c>
    </row>
    <row r="165" customFormat="false" ht="12.75" hidden="false" customHeight="false" outlineLevel="0" collapsed="false">
      <c r="A165" s="0" t="s">
        <v>12</v>
      </c>
      <c r="B165" s="0" t="n">
        <v>1</v>
      </c>
      <c r="C165" s="0" t="n">
        <v>156</v>
      </c>
      <c r="D165" s="0" t="n">
        <v>737</v>
      </c>
      <c r="E165" s="0" t="n">
        <v>743</v>
      </c>
      <c r="F165" s="8" t="n">
        <v>695.4</v>
      </c>
      <c r="G165" s="9" t="n">
        <v>670.6</v>
      </c>
      <c r="H165" s="0" t="n">
        <v>609.6</v>
      </c>
      <c r="I165" s="8" t="n">
        <v>640.6</v>
      </c>
      <c r="J165" s="8" t="n">
        <v>221.9</v>
      </c>
      <c r="K165" s="8" t="n">
        <v>725.7</v>
      </c>
      <c r="L165" s="0" t="n">
        <v>738.7</v>
      </c>
      <c r="M165" s="8" t="n">
        <v>718.7</v>
      </c>
      <c r="N165" s="0" t="n">
        <v>743.6</v>
      </c>
      <c r="O165" s="8" t="n">
        <v>720</v>
      </c>
      <c r="P165" s="11" t="n">
        <v>743.9</v>
      </c>
      <c r="Q165" s="0" t="n">
        <v>742.7</v>
      </c>
      <c r="R165" s="0" t="n">
        <v>664.6</v>
      </c>
      <c r="S165" s="0" t="n">
        <v>742.6</v>
      </c>
      <c r="T165" s="0" t="n">
        <v>712.7</v>
      </c>
      <c r="U165" s="0" t="n">
        <f aca="false">522.3+200</f>
        <v>722.3</v>
      </c>
      <c r="V165" s="0" t="n">
        <v>708.3</v>
      </c>
      <c r="W165" s="0" t="n">
        <v>742.1</v>
      </c>
      <c r="X165" s="0" t="n">
        <v>737</v>
      </c>
      <c r="Y165" s="0" t="n">
        <v>708.4</v>
      </c>
      <c r="Z165" s="0" t="n">
        <v>734.5</v>
      </c>
      <c r="AA165" s="0" t="n">
        <v>633.3</v>
      </c>
      <c r="AB165" s="0" t="n">
        <v>733.8</v>
      </c>
      <c r="AC165" s="0" t="n">
        <v>743.1</v>
      </c>
      <c r="AD165" s="0" t="n">
        <v>618.1</v>
      </c>
      <c r="AE165" s="13" t="n">
        <v>722.0164</v>
      </c>
    </row>
    <row r="166" customFormat="false" ht="12.75" hidden="false" customHeight="false" outlineLevel="0" collapsed="false">
      <c r="A166" s="0" t="s">
        <v>12</v>
      </c>
      <c r="B166" s="0" t="n">
        <v>1</v>
      </c>
      <c r="C166" s="0" t="n">
        <v>157</v>
      </c>
      <c r="D166" s="0" t="n">
        <v>739</v>
      </c>
      <c r="E166" s="0" t="n">
        <v>738</v>
      </c>
      <c r="F166" s="8" t="n">
        <v>695.6</v>
      </c>
      <c r="G166" s="9" t="n">
        <v>701.4</v>
      </c>
      <c r="H166" s="0" t="n">
        <v>624.9</v>
      </c>
      <c r="I166" s="8" t="n">
        <v>290.4</v>
      </c>
      <c r="J166" s="8" t="n">
        <v>1.5</v>
      </c>
      <c r="K166" s="8" t="n">
        <v>0</v>
      </c>
      <c r="L166" s="0" t="n">
        <v>0.9</v>
      </c>
      <c r="M166" s="8" t="n">
        <v>283.7</v>
      </c>
      <c r="N166" s="0" t="n">
        <v>711.8</v>
      </c>
      <c r="O166" s="8" t="n">
        <v>719.7</v>
      </c>
      <c r="P166" s="11" t="n">
        <v>737.9</v>
      </c>
      <c r="Q166" s="0" t="n">
        <v>742.7</v>
      </c>
      <c r="R166" s="0" t="n">
        <v>642.9</v>
      </c>
      <c r="S166" s="0" t="n">
        <v>667.3</v>
      </c>
      <c r="T166" s="0" t="n">
        <v>689.9</v>
      </c>
      <c r="U166" s="0" t="n">
        <v>679.6</v>
      </c>
      <c r="V166" s="0" t="n">
        <f aca="false">LinhrsIn!V167</f>
        <v>711.9</v>
      </c>
      <c r="W166" s="0" t="n">
        <v>741.6</v>
      </c>
      <c r="X166" s="0" t="n">
        <v>717.7</v>
      </c>
      <c r="Y166" s="0" t="n">
        <v>698.9</v>
      </c>
      <c r="Z166" s="0" t="n">
        <v>708.9</v>
      </c>
      <c r="AA166" s="0" t="n">
        <v>699.4</v>
      </c>
      <c r="AB166" s="0" t="n">
        <v>730.6</v>
      </c>
      <c r="AC166" s="0" t="n">
        <v>677.4</v>
      </c>
      <c r="AD166" s="0" t="n">
        <v>664.7</v>
      </c>
      <c r="AE166" s="13" t="n">
        <v>721.0217</v>
      </c>
    </row>
    <row r="167" customFormat="false" ht="12.75" hidden="false" customHeight="false" outlineLevel="0" collapsed="false">
      <c r="A167" s="0" t="s">
        <v>12</v>
      </c>
      <c r="B167" s="0" t="n">
        <v>1</v>
      </c>
      <c r="C167" s="0" t="n">
        <v>158</v>
      </c>
      <c r="D167" s="0" t="n">
        <v>729</v>
      </c>
      <c r="E167" s="0" t="n">
        <v>715</v>
      </c>
      <c r="F167" s="8" t="n">
        <v>694.3</v>
      </c>
      <c r="G167" s="9" t="n">
        <v>682.2</v>
      </c>
      <c r="H167" s="0" t="n">
        <v>567.6</v>
      </c>
      <c r="I167" s="8" t="n">
        <v>735.4</v>
      </c>
      <c r="J167" s="8" t="n">
        <v>709.5</v>
      </c>
      <c r="K167" s="8" t="n">
        <v>735.5</v>
      </c>
      <c r="L167" s="0" t="n">
        <v>739.1</v>
      </c>
      <c r="M167" s="8" t="n">
        <v>697</v>
      </c>
      <c r="N167" s="0" t="n">
        <v>730.4</v>
      </c>
      <c r="O167" s="8" t="n">
        <v>690.2</v>
      </c>
      <c r="P167" s="11" t="n">
        <v>630.7</v>
      </c>
      <c r="Q167" s="0" t="n">
        <v>452.7</v>
      </c>
      <c r="R167" s="0" t="n">
        <v>628.7</v>
      </c>
      <c r="S167" s="0" t="n">
        <v>743.3</v>
      </c>
      <c r="T167" s="0" t="n">
        <v>668.8</v>
      </c>
      <c r="U167" s="0" t="n">
        <v>591.4</v>
      </c>
      <c r="V167" s="0" t="n">
        <v>625.1</v>
      </c>
      <c r="W167" s="0" t="n">
        <v>743.4</v>
      </c>
      <c r="X167" s="0" t="n">
        <v>742.3</v>
      </c>
      <c r="Y167" s="0" t="n">
        <v>707.5</v>
      </c>
      <c r="Z167" s="0" t="n">
        <v>741.5</v>
      </c>
      <c r="AA167" s="0" t="n">
        <v>719.5</v>
      </c>
      <c r="AB167" s="0" t="n">
        <v>725.2</v>
      </c>
      <c r="AC167" s="0" t="n">
        <v>742.3</v>
      </c>
      <c r="AD167" s="0" t="n">
        <v>668</v>
      </c>
      <c r="AE167" s="13" t="n">
        <v>728.4067</v>
      </c>
    </row>
    <row r="168" customFormat="false" ht="12.75" hidden="false" customHeight="false" outlineLevel="0" collapsed="false">
      <c r="A168" s="0" t="s">
        <v>12</v>
      </c>
      <c r="B168" s="0" t="n">
        <v>1</v>
      </c>
      <c r="C168" s="0" t="n">
        <v>159</v>
      </c>
      <c r="D168" s="0" t="n">
        <v>603</v>
      </c>
      <c r="E168" s="0" t="n">
        <v>741</v>
      </c>
      <c r="F168" s="8" t="n">
        <v>695.9</v>
      </c>
      <c r="G168" s="9" t="n">
        <v>701.2</v>
      </c>
      <c r="H168" s="0" t="n">
        <v>576.7</v>
      </c>
      <c r="I168" s="8" t="n">
        <v>710.6</v>
      </c>
      <c r="J168" s="8" t="n">
        <v>719.7</v>
      </c>
      <c r="K168" s="8" t="n">
        <v>734.8</v>
      </c>
      <c r="L168" s="0" t="n">
        <v>739.3</v>
      </c>
      <c r="M168" s="8" t="n">
        <v>719.7</v>
      </c>
      <c r="N168" s="0" t="n">
        <v>743.6</v>
      </c>
      <c r="O168" s="8" t="n">
        <v>719.9</v>
      </c>
      <c r="P168" s="11" t="n">
        <v>372.8</v>
      </c>
      <c r="Q168" s="0" t="n">
        <v>570.5</v>
      </c>
      <c r="R168" s="0" t="n">
        <v>665.4</v>
      </c>
      <c r="S168" s="0" t="n">
        <f aca="false">LinhrsIn!S169</f>
        <v>734.1</v>
      </c>
      <c r="T168" s="0" t="n">
        <f aca="false">LinhrsIn!T169</f>
        <v>697.8</v>
      </c>
      <c r="U168" s="0" t="n">
        <v>722.9</v>
      </c>
      <c r="V168" s="0" t="n">
        <f aca="false">LinhrsIn!V169</f>
        <v>709.1</v>
      </c>
      <c r="W168" s="0" t="n">
        <v>743.8</v>
      </c>
      <c r="X168" s="0" t="n">
        <v>674.4</v>
      </c>
      <c r="Y168" s="0" t="n">
        <v>708.7</v>
      </c>
      <c r="Z168" s="0" t="n">
        <v>743.4</v>
      </c>
      <c r="AA168" s="0" t="n">
        <v>719.9</v>
      </c>
      <c r="AB168" s="0" t="n">
        <v>731.9</v>
      </c>
      <c r="AC168" s="0" t="n">
        <v>728</v>
      </c>
      <c r="AD168" s="0" t="n">
        <v>650.2</v>
      </c>
      <c r="AE168" s="13" t="n">
        <v>547.7233</v>
      </c>
    </row>
    <row r="169" customFormat="false" ht="12.75" hidden="false" customHeight="false" outlineLevel="0" collapsed="false">
      <c r="A169" s="0" t="s">
        <v>12</v>
      </c>
      <c r="B169" s="0" t="n">
        <v>1</v>
      </c>
      <c r="C169" s="0" t="n">
        <v>160</v>
      </c>
      <c r="D169" s="0" t="n">
        <v>740</v>
      </c>
      <c r="E169" s="0" t="n">
        <v>731</v>
      </c>
      <c r="F169" s="8" t="n">
        <v>680.7</v>
      </c>
      <c r="G169" s="9" t="n">
        <v>703.6</v>
      </c>
      <c r="H169" s="0" t="n">
        <v>615.1</v>
      </c>
      <c r="I169" s="8" t="n">
        <v>661.8</v>
      </c>
      <c r="J169" s="8" t="n">
        <v>715.2</v>
      </c>
      <c r="K169" s="8" t="n">
        <v>734.4</v>
      </c>
      <c r="L169" s="0" t="n">
        <v>724.4</v>
      </c>
      <c r="M169" s="8" t="n">
        <v>710.2</v>
      </c>
      <c r="N169" s="0" t="n">
        <v>743.4</v>
      </c>
      <c r="O169" s="8" t="n">
        <v>719.9</v>
      </c>
      <c r="P169" s="11" t="n">
        <v>725.8</v>
      </c>
      <c r="Q169" s="0" t="n">
        <v>742.6</v>
      </c>
      <c r="R169" s="0" t="n">
        <v>664.4</v>
      </c>
      <c r="S169" s="0" t="n">
        <v>743.2</v>
      </c>
      <c r="T169" s="0" t="n">
        <v>714.3</v>
      </c>
      <c r="U169" s="0" t="n">
        <v>710.8</v>
      </c>
      <c r="V169" s="0" t="n">
        <v>666.3</v>
      </c>
      <c r="W169" s="0" t="n">
        <v>724.8</v>
      </c>
      <c r="X169" s="0" t="n">
        <v>733.2</v>
      </c>
      <c r="Y169" s="0" t="n">
        <v>703.9</v>
      </c>
      <c r="Z169" s="0" t="n">
        <v>701</v>
      </c>
      <c r="AA169" s="0" t="n">
        <v>618.5</v>
      </c>
      <c r="AB169" s="0" t="n">
        <v>737.6</v>
      </c>
      <c r="AC169" s="0" t="n">
        <v>741.3</v>
      </c>
      <c r="AD169" s="0" t="n">
        <v>661.2</v>
      </c>
      <c r="AE169" s="13" t="n">
        <v>728.28</v>
      </c>
    </row>
    <row r="170" customFormat="false" ht="12.75" hidden="false" customHeight="false" outlineLevel="0" collapsed="false">
      <c r="A170" s="0" t="s">
        <v>12</v>
      </c>
      <c r="B170" s="0" t="n">
        <v>1</v>
      </c>
      <c r="C170" s="0" t="n">
        <v>161</v>
      </c>
      <c r="D170" s="0" t="n">
        <v>689</v>
      </c>
      <c r="E170" s="0" t="n">
        <v>722</v>
      </c>
      <c r="F170" s="8" t="n">
        <v>694.2</v>
      </c>
      <c r="G170" s="9" t="n">
        <v>652.9</v>
      </c>
      <c r="H170" s="0" t="n">
        <v>575</v>
      </c>
      <c r="I170" s="8" t="n">
        <v>611.8</v>
      </c>
      <c r="J170" s="8" t="n">
        <v>571.2</v>
      </c>
      <c r="K170" s="8" t="n">
        <v>707</v>
      </c>
      <c r="L170" s="0" t="n">
        <v>738.4</v>
      </c>
      <c r="M170" s="8" t="n">
        <v>719.3</v>
      </c>
      <c r="N170" s="0" t="n">
        <v>732.7</v>
      </c>
      <c r="O170" s="8" t="n">
        <v>685.9</v>
      </c>
      <c r="P170" s="11" t="n">
        <v>714.7</v>
      </c>
      <c r="Q170" s="0" t="n">
        <v>655.1</v>
      </c>
      <c r="R170" s="0" t="n">
        <v>605.3</v>
      </c>
      <c r="S170" s="0" t="n">
        <v>686.3</v>
      </c>
      <c r="T170" s="0" t="n">
        <v>669.7</v>
      </c>
      <c r="U170" s="0" t="n">
        <v>739</v>
      </c>
      <c r="V170" s="0" t="n">
        <v>682.4</v>
      </c>
      <c r="W170" s="0" t="n">
        <v>743.1</v>
      </c>
      <c r="X170" s="0" t="n">
        <v>737.1</v>
      </c>
      <c r="Y170" s="0" t="n">
        <v>709.3</v>
      </c>
      <c r="Z170" s="0" t="n">
        <v>743.4</v>
      </c>
      <c r="AA170" s="0" t="n">
        <v>719.9</v>
      </c>
      <c r="AB170" s="0" t="n">
        <v>735.9</v>
      </c>
      <c r="AC170" s="0" t="n">
        <v>729.3</v>
      </c>
      <c r="AD170" s="0" t="n">
        <v>635.1</v>
      </c>
      <c r="AE170" s="13" t="n">
        <v>660.7119</v>
      </c>
    </row>
    <row r="171" customFormat="false" ht="12.75" hidden="false" customHeight="false" outlineLevel="0" collapsed="false">
      <c r="A171" s="0" t="s">
        <v>12</v>
      </c>
      <c r="B171" s="0" t="n">
        <v>1</v>
      </c>
      <c r="C171" s="0" t="n">
        <v>162</v>
      </c>
      <c r="D171" s="0" t="n">
        <v>545</v>
      </c>
      <c r="E171" s="0" t="n">
        <v>737</v>
      </c>
      <c r="F171" s="8" t="n">
        <v>693.8</v>
      </c>
      <c r="G171" s="9" t="n">
        <v>703.3</v>
      </c>
      <c r="H171" s="0" t="n">
        <v>635</v>
      </c>
      <c r="I171" s="8" t="n">
        <v>743.5</v>
      </c>
      <c r="J171" s="8" t="n">
        <v>545.6</v>
      </c>
      <c r="K171" s="8" t="n">
        <v>736</v>
      </c>
      <c r="L171" s="0" t="n">
        <v>738.5</v>
      </c>
      <c r="M171" s="8" t="n">
        <v>719.6</v>
      </c>
      <c r="N171" s="0" t="n">
        <v>743.6</v>
      </c>
      <c r="O171" s="8" t="n">
        <v>719.4</v>
      </c>
      <c r="P171" s="11" t="n">
        <v>741.3</v>
      </c>
      <c r="Q171" s="0" t="n">
        <v>743</v>
      </c>
      <c r="R171" s="0" t="n">
        <v>664.9</v>
      </c>
      <c r="S171" s="0" t="n">
        <v>730.1</v>
      </c>
      <c r="T171" s="0" t="n">
        <v>646.7</v>
      </c>
      <c r="U171" s="0" t="n">
        <v>726.3</v>
      </c>
      <c r="V171" s="0" t="n">
        <v>711.6</v>
      </c>
      <c r="W171" s="0" t="n">
        <v>743.7</v>
      </c>
      <c r="X171" s="0" t="n">
        <v>728</v>
      </c>
      <c r="Y171" s="0" t="n">
        <v>709.2</v>
      </c>
      <c r="Z171" s="0" t="n">
        <v>743.4</v>
      </c>
      <c r="AA171" s="0" t="n">
        <v>708.4</v>
      </c>
      <c r="AB171" s="0" t="n">
        <v>730.4</v>
      </c>
      <c r="AC171" s="0" t="n">
        <v>744</v>
      </c>
      <c r="AD171" s="0" t="n">
        <v>664.7</v>
      </c>
      <c r="AE171" s="13" t="n">
        <v>709.4025</v>
      </c>
    </row>
    <row r="172" customFormat="false" ht="12.75" hidden="false" customHeight="false" outlineLevel="0" collapsed="false">
      <c r="A172" s="0" t="s">
        <v>12</v>
      </c>
      <c r="B172" s="0" t="n">
        <v>1</v>
      </c>
      <c r="C172" s="0" t="n">
        <v>163</v>
      </c>
      <c r="D172" s="0" t="n">
        <v>731</v>
      </c>
      <c r="E172" s="0" t="n">
        <v>731</v>
      </c>
      <c r="F172" s="8" t="n">
        <v>657.4</v>
      </c>
      <c r="G172" s="9" t="n">
        <v>606</v>
      </c>
      <c r="H172" s="0" t="n">
        <v>638.9</v>
      </c>
      <c r="I172" s="8" t="n">
        <v>728.9</v>
      </c>
      <c r="J172" s="8" t="n">
        <v>714</v>
      </c>
      <c r="K172" s="8" t="n">
        <v>735.3</v>
      </c>
      <c r="L172" s="0" t="n">
        <v>743.9</v>
      </c>
      <c r="M172" s="8" t="n">
        <v>719.7</v>
      </c>
      <c r="N172" s="0" t="n">
        <v>743.8</v>
      </c>
      <c r="O172" s="8" t="n">
        <v>719.9</v>
      </c>
      <c r="P172" s="11" t="n">
        <v>743.6</v>
      </c>
      <c r="Q172" s="0" t="n">
        <v>718.8</v>
      </c>
      <c r="R172" s="0" t="n">
        <v>664.6</v>
      </c>
      <c r="S172" s="0" t="n">
        <v>743.4</v>
      </c>
      <c r="T172" s="0" t="n">
        <v>706.9</v>
      </c>
      <c r="U172" s="0" t="n">
        <v>737.8</v>
      </c>
      <c r="V172" s="0" t="n">
        <f aca="false">LinhrsIn!V173</f>
        <v>712.8</v>
      </c>
      <c r="W172" s="0" t="n">
        <v>726.4</v>
      </c>
      <c r="X172" s="0" t="n">
        <v>688.4</v>
      </c>
      <c r="Y172" s="0" t="n">
        <v>579.7</v>
      </c>
      <c r="Z172" s="0" t="n">
        <v>188.8</v>
      </c>
      <c r="AA172" s="0" t="n">
        <v>670.1</v>
      </c>
      <c r="AB172" s="0" t="n">
        <v>738.8</v>
      </c>
      <c r="AC172" s="0" t="n">
        <v>740.4</v>
      </c>
      <c r="AD172" s="0" t="n">
        <v>668.6</v>
      </c>
      <c r="AE172" s="13" t="n">
        <v>659.44</v>
      </c>
    </row>
    <row r="173" customFormat="false" ht="12.75" hidden="false" customHeight="false" outlineLevel="0" collapsed="false">
      <c r="A173" s="0" t="s">
        <v>12</v>
      </c>
      <c r="B173" s="0" t="n">
        <v>1</v>
      </c>
      <c r="C173" s="0" t="n">
        <v>164</v>
      </c>
      <c r="D173" s="0" t="n">
        <v>731</v>
      </c>
      <c r="E173" s="0" t="n">
        <v>730</v>
      </c>
      <c r="F173" s="8" t="n">
        <v>672.7</v>
      </c>
      <c r="G173" s="9" t="n">
        <v>701.5</v>
      </c>
      <c r="H173" s="0" t="n">
        <v>650.2</v>
      </c>
      <c r="I173" s="8" t="n">
        <v>742.6</v>
      </c>
      <c r="J173" s="8" t="n">
        <v>704.5</v>
      </c>
      <c r="K173" s="8" t="n">
        <v>735.8</v>
      </c>
      <c r="L173" s="15" t="n">
        <v>736.5</v>
      </c>
      <c r="M173" s="8" t="n">
        <v>712</v>
      </c>
      <c r="N173" s="0" t="n">
        <v>721.5</v>
      </c>
      <c r="O173" s="8" t="n">
        <v>583.5</v>
      </c>
      <c r="P173" s="11" t="n">
        <v>547.2</v>
      </c>
      <c r="Q173" s="0" t="n">
        <v>333.7</v>
      </c>
      <c r="R173" s="0" t="n">
        <v>455.6</v>
      </c>
      <c r="S173" s="0" t="n">
        <v>489.2</v>
      </c>
      <c r="T173" s="0" t="n">
        <v>680</v>
      </c>
      <c r="U173" s="0" t="n">
        <v>739.9</v>
      </c>
      <c r="V173" s="0" t="n">
        <f aca="false">LinhrsIn!V174</f>
        <v>716.4</v>
      </c>
      <c r="W173" s="0" t="n">
        <v>726.6</v>
      </c>
      <c r="X173" s="0" t="n">
        <v>737.1</v>
      </c>
      <c r="Y173" s="0" t="n">
        <v>708.3</v>
      </c>
      <c r="Z173" s="0" t="n">
        <v>717.4</v>
      </c>
      <c r="AA173" s="0" t="n">
        <v>720</v>
      </c>
      <c r="AB173" s="0" t="n">
        <v>713.2</v>
      </c>
      <c r="AC173" s="0" t="n">
        <v>614.1</v>
      </c>
      <c r="AD173" s="0" t="n">
        <v>667.3</v>
      </c>
      <c r="AE173" s="13" t="n">
        <v>725.7578</v>
      </c>
    </row>
    <row r="174" customFormat="false" ht="12.75" hidden="false" customHeight="false" outlineLevel="0" collapsed="false">
      <c r="A174" s="0" t="s">
        <v>12</v>
      </c>
      <c r="B174" s="0" t="n">
        <v>1</v>
      </c>
      <c r="C174" s="0" t="n">
        <v>165</v>
      </c>
      <c r="D174" s="0" t="n">
        <v>484</v>
      </c>
      <c r="E174" s="0" t="n">
        <v>728</v>
      </c>
      <c r="F174" s="8" t="n">
        <v>695.9</v>
      </c>
      <c r="G174" s="9" t="n">
        <v>654.4</v>
      </c>
      <c r="H174" s="0" t="n">
        <v>589.2</v>
      </c>
      <c r="I174" s="8" t="n">
        <v>723.8</v>
      </c>
      <c r="J174" s="8" t="n">
        <v>681.4</v>
      </c>
      <c r="K174" s="8" t="n">
        <v>735.9</v>
      </c>
      <c r="L174" s="0" t="n">
        <v>730.9</v>
      </c>
      <c r="M174" s="8" t="n">
        <v>717.7</v>
      </c>
      <c r="N174" s="0" t="n">
        <v>735.9</v>
      </c>
      <c r="O174" s="8" t="n">
        <v>603.4</v>
      </c>
      <c r="P174" s="11" t="n">
        <v>736.2</v>
      </c>
      <c r="Q174" s="0" t="n">
        <v>742.8</v>
      </c>
      <c r="R174" s="0" t="n">
        <v>647.8</v>
      </c>
      <c r="S174" s="0" t="n">
        <v>743.2</v>
      </c>
      <c r="T174" s="0" t="n">
        <f aca="false">LinhrsIn!T175</f>
        <v>701.6</v>
      </c>
      <c r="U174" s="0" t="n">
        <v>698</v>
      </c>
      <c r="V174" s="0" t="n">
        <v>712</v>
      </c>
      <c r="W174" s="0" t="n">
        <v>743.8</v>
      </c>
      <c r="X174" s="0" t="n">
        <v>742.8</v>
      </c>
      <c r="Y174" s="0" t="n">
        <v>709.4</v>
      </c>
      <c r="Z174" s="0" t="n">
        <v>743.4</v>
      </c>
      <c r="AA174" s="0" t="n">
        <v>679.2</v>
      </c>
      <c r="AB174" s="0" t="n">
        <v>738.8</v>
      </c>
      <c r="AC174" s="0" t="n">
        <v>743.9</v>
      </c>
      <c r="AD174" s="0" t="n">
        <v>666.2</v>
      </c>
      <c r="AE174" s="13" t="n">
        <v>698.9147</v>
      </c>
    </row>
    <row r="175" customFormat="false" ht="12.75" hidden="false" customHeight="false" outlineLevel="0" collapsed="false">
      <c r="A175" s="0" t="s">
        <v>12</v>
      </c>
      <c r="B175" s="0" t="n">
        <v>1</v>
      </c>
      <c r="C175" s="0" t="n">
        <v>166</v>
      </c>
      <c r="D175" s="0" t="n">
        <v>695</v>
      </c>
      <c r="E175" s="0" t="n">
        <v>721</v>
      </c>
      <c r="F175" s="8" t="n">
        <v>669.9</v>
      </c>
      <c r="G175" s="9" t="n">
        <v>629.7</v>
      </c>
      <c r="H175" s="0" t="n">
        <v>573.6</v>
      </c>
      <c r="I175" s="8" t="n">
        <v>705.5</v>
      </c>
      <c r="J175" s="8" t="n">
        <v>657.5</v>
      </c>
      <c r="K175" s="8" t="n">
        <v>680.2</v>
      </c>
      <c r="L175" s="0" t="n">
        <v>567.6</v>
      </c>
      <c r="M175" s="8" t="n">
        <v>689.9</v>
      </c>
      <c r="N175" s="0" t="n">
        <v>682.8</v>
      </c>
      <c r="O175" s="8" t="n">
        <v>616.9</v>
      </c>
      <c r="P175" s="11" t="n">
        <v>525.7</v>
      </c>
      <c r="Q175" s="0" t="n">
        <v>698.8</v>
      </c>
      <c r="R175" s="0" t="n">
        <v>18.6</v>
      </c>
      <c r="S175" s="0" t="n">
        <v>502.2</v>
      </c>
      <c r="T175" s="0" t="n">
        <v>604.8</v>
      </c>
      <c r="U175" s="0" t="n">
        <v>729.3</v>
      </c>
      <c r="V175" s="0" t="n">
        <v>662.1</v>
      </c>
      <c r="W175" s="0" t="n">
        <v>662.6</v>
      </c>
      <c r="X175" s="0" t="n">
        <v>710.2</v>
      </c>
      <c r="Y175" s="0" t="n">
        <v>701</v>
      </c>
      <c r="Z175" s="0" t="n">
        <v>733.2</v>
      </c>
      <c r="AA175" s="0" t="n">
        <v>700.8</v>
      </c>
      <c r="AB175" s="0" t="n">
        <v>735.9</v>
      </c>
      <c r="AC175" s="0" t="n">
        <v>743.9</v>
      </c>
      <c r="AD175" s="0" t="n">
        <v>638.1</v>
      </c>
      <c r="AE175" s="13" t="n">
        <v>719.4136</v>
      </c>
    </row>
    <row r="176" customFormat="false" ht="12.75" hidden="false" customHeight="false" outlineLevel="0" collapsed="false">
      <c r="A176" s="0" t="s">
        <v>12</v>
      </c>
      <c r="B176" s="0" t="n">
        <v>1</v>
      </c>
      <c r="C176" s="0" t="n">
        <v>167</v>
      </c>
      <c r="D176" s="0" t="n">
        <v>620</v>
      </c>
      <c r="E176" s="0" t="n">
        <v>576</v>
      </c>
      <c r="F176" s="8" t="n">
        <v>549.8</v>
      </c>
      <c r="G176" s="9" t="n">
        <v>600</v>
      </c>
      <c r="H176" s="0" t="n">
        <v>528.9</v>
      </c>
      <c r="I176" s="8" t="n">
        <v>688.8</v>
      </c>
      <c r="J176" s="8" t="n">
        <v>647.3</v>
      </c>
      <c r="K176" s="8" t="n">
        <v>695.4</v>
      </c>
      <c r="L176" s="0" t="n">
        <v>727.8</v>
      </c>
      <c r="M176" s="8" t="n">
        <v>707.4</v>
      </c>
      <c r="N176" s="0" t="n">
        <v>739.5</v>
      </c>
      <c r="O176" s="8" t="n">
        <v>688.6</v>
      </c>
      <c r="P176" s="11" t="n">
        <v>712</v>
      </c>
      <c r="Q176" s="0" t="n">
        <v>738.9</v>
      </c>
      <c r="R176" s="0" t="n">
        <v>631.5</v>
      </c>
      <c r="S176" s="0" t="n">
        <v>658.8</v>
      </c>
      <c r="T176" s="0" t="n">
        <v>679.5</v>
      </c>
      <c r="U176" s="0" t="n">
        <v>741.8</v>
      </c>
      <c r="V176" s="0" t="n">
        <v>694.8</v>
      </c>
      <c r="W176" s="0" t="n">
        <v>741.2</v>
      </c>
      <c r="X176" s="0" t="n">
        <v>741.8</v>
      </c>
      <c r="Y176" s="0" t="n">
        <v>705</v>
      </c>
      <c r="Z176" s="0" t="n">
        <v>740.1</v>
      </c>
      <c r="AA176" s="0" t="n">
        <v>719.8</v>
      </c>
      <c r="AB176" s="0" t="n">
        <v>726.2</v>
      </c>
      <c r="AC176" s="0" t="n">
        <v>731.6</v>
      </c>
      <c r="AD176" s="0" t="n">
        <v>666.2</v>
      </c>
      <c r="AE176" s="13" t="n">
        <v>727.8481</v>
      </c>
    </row>
    <row r="177" customFormat="false" ht="12.75" hidden="false" customHeight="false" outlineLevel="0" collapsed="false">
      <c r="A177" s="0" t="s">
        <v>12</v>
      </c>
      <c r="B177" s="0" t="n">
        <v>1</v>
      </c>
      <c r="C177" s="0" t="n">
        <v>168</v>
      </c>
      <c r="D177" s="0" t="n">
        <v>589</v>
      </c>
      <c r="E177" s="0" t="n">
        <v>741</v>
      </c>
      <c r="F177" s="8" t="n">
        <v>667</v>
      </c>
      <c r="G177" s="9" t="n">
        <v>634.7</v>
      </c>
      <c r="H177" s="0" t="n">
        <v>613.7</v>
      </c>
      <c r="I177" s="8" t="n">
        <v>743.9</v>
      </c>
      <c r="J177" s="8" t="n">
        <v>719.6</v>
      </c>
      <c r="K177" s="8" t="n">
        <v>736.1</v>
      </c>
      <c r="L177" s="0" t="n">
        <v>732.1</v>
      </c>
      <c r="M177" s="8" t="n">
        <v>718.9</v>
      </c>
      <c r="N177" s="0" t="n">
        <v>743.8</v>
      </c>
      <c r="O177" s="8" t="n">
        <v>719.9</v>
      </c>
      <c r="P177" s="11" t="n">
        <v>743.6</v>
      </c>
      <c r="Q177" s="0" t="n">
        <v>742.9</v>
      </c>
      <c r="R177" s="0" t="n">
        <v>433.4</v>
      </c>
      <c r="S177" s="0" t="n">
        <v>741</v>
      </c>
      <c r="T177" s="0" t="n">
        <v>693.2</v>
      </c>
      <c r="U177" s="0" t="n">
        <v>726.9</v>
      </c>
      <c r="V177" s="0" t="n">
        <v>682.1</v>
      </c>
      <c r="W177" s="0" t="n">
        <v>675.7</v>
      </c>
      <c r="X177" s="0" t="n">
        <v>642.9</v>
      </c>
      <c r="Y177" s="0" t="n">
        <v>708.6</v>
      </c>
      <c r="Z177" s="0" t="n">
        <v>736.4</v>
      </c>
      <c r="AA177" s="0" t="n">
        <v>719.8</v>
      </c>
      <c r="AB177" s="0" t="n">
        <v>738</v>
      </c>
      <c r="AC177" s="0" t="n">
        <v>743.8</v>
      </c>
      <c r="AD177" s="0" t="n">
        <v>651.3</v>
      </c>
      <c r="AE177" s="13" t="n">
        <v>714.0847</v>
      </c>
    </row>
    <row r="178" customFormat="false" ht="12.75" hidden="false" customHeight="false" outlineLevel="0" collapsed="false">
      <c r="A178" s="0" t="s">
        <v>12</v>
      </c>
      <c r="B178" s="0" t="n">
        <v>1</v>
      </c>
      <c r="C178" s="0" t="n">
        <v>169</v>
      </c>
      <c r="D178" s="0" t="n">
        <v>728</v>
      </c>
      <c r="E178" s="0" t="n">
        <v>742</v>
      </c>
      <c r="F178" s="8" t="n">
        <v>690.4</v>
      </c>
      <c r="G178" s="9" t="n">
        <v>699.5</v>
      </c>
      <c r="H178" s="0" t="n">
        <v>594.7</v>
      </c>
      <c r="I178" s="8" t="n">
        <v>623.7</v>
      </c>
      <c r="J178" s="8" t="n">
        <v>678.1</v>
      </c>
      <c r="K178" s="8" t="n">
        <v>730.2</v>
      </c>
      <c r="L178" s="0" t="n">
        <v>738.1</v>
      </c>
      <c r="M178" s="8" t="n">
        <v>664.5</v>
      </c>
      <c r="N178" s="0" t="n">
        <v>702</v>
      </c>
      <c r="O178" s="8" t="n">
        <v>716.9</v>
      </c>
      <c r="P178" s="11" t="n">
        <v>735</v>
      </c>
      <c r="Q178" s="0" t="n">
        <v>743</v>
      </c>
      <c r="R178" s="0" t="n">
        <v>657.4</v>
      </c>
      <c r="S178" s="0" t="n">
        <v>713.4</v>
      </c>
      <c r="T178" s="0" t="n">
        <v>709.5</v>
      </c>
      <c r="U178" s="0" t="n">
        <v>722.4</v>
      </c>
      <c r="V178" s="0" t="n">
        <v>707.5</v>
      </c>
      <c r="W178" s="0" t="n">
        <v>717.2</v>
      </c>
      <c r="X178" s="0" t="n">
        <v>730.9</v>
      </c>
      <c r="Y178" s="0" t="n">
        <v>702.3</v>
      </c>
      <c r="Z178" s="0" t="n">
        <v>734.6</v>
      </c>
      <c r="AA178" s="0" t="n">
        <v>708.5</v>
      </c>
      <c r="AB178" s="0" t="n">
        <v>723</v>
      </c>
      <c r="AC178" s="0" t="n">
        <v>684.1</v>
      </c>
      <c r="AD178" s="0" t="n">
        <v>626.4</v>
      </c>
      <c r="AE178" s="13" t="n">
        <v>716.1647</v>
      </c>
    </row>
    <row r="179" customFormat="false" ht="12.75" hidden="false" customHeight="false" outlineLevel="0" collapsed="false">
      <c r="A179" s="0" t="s">
        <v>12</v>
      </c>
      <c r="B179" s="0" t="n">
        <v>1</v>
      </c>
      <c r="C179" s="0" t="n">
        <v>170</v>
      </c>
      <c r="D179" s="0" t="n">
        <v>633</v>
      </c>
      <c r="E179" s="0" t="n">
        <v>634</v>
      </c>
      <c r="F179" s="8" t="n">
        <v>695.2</v>
      </c>
      <c r="G179" s="9" t="n">
        <v>700.2</v>
      </c>
      <c r="H179" s="0" t="n">
        <v>619</v>
      </c>
      <c r="I179" s="8" t="n">
        <v>731.7</v>
      </c>
      <c r="J179" s="8" t="n">
        <v>714.1</v>
      </c>
      <c r="K179" s="8" t="n">
        <v>735.9</v>
      </c>
      <c r="L179" s="0" t="n">
        <v>738.5</v>
      </c>
      <c r="M179" s="8" t="n">
        <v>717.5</v>
      </c>
      <c r="N179" s="0" t="n">
        <v>741.4</v>
      </c>
      <c r="O179" s="8" t="n">
        <v>712</v>
      </c>
      <c r="P179" s="11" t="n">
        <v>657</v>
      </c>
      <c r="Q179" s="0" t="n">
        <v>674.3</v>
      </c>
      <c r="R179" s="0" t="n">
        <v>585.2</v>
      </c>
      <c r="S179" s="0" t="n">
        <v>743.3</v>
      </c>
      <c r="T179" s="0" t="n">
        <v>701.2</v>
      </c>
      <c r="U179" s="0" t="n">
        <v>739.6</v>
      </c>
      <c r="V179" s="0" t="n">
        <v>695.4</v>
      </c>
      <c r="W179" s="0" t="n">
        <v>741.7</v>
      </c>
      <c r="X179" s="0" t="n">
        <v>736</v>
      </c>
      <c r="Y179" s="0" t="n">
        <v>710.3</v>
      </c>
      <c r="Z179" s="0" t="n">
        <v>741.5</v>
      </c>
      <c r="AA179" s="0" t="n">
        <v>704.9</v>
      </c>
      <c r="AB179" s="0" t="n">
        <v>738.8</v>
      </c>
      <c r="AC179" s="0" t="n">
        <v>743.6</v>
      </c>
      <c r="AD179" s="0" t="n">
        <v>660.7</v>
      </c>
      <c r="AE179" s="13" t="n">
        <v>708.1342</v>
      </c>
    </row>
    <row r="180" customFormat="false" ht="12.75" hidden="false" customHeight="false" outlineLevel="0" collapsed="false">
      <c r="A180" s="0" t="s">
        <v>12</v>
      </c>
      <c r="B180" s="0" t="n">
        <v>1</v>
      </c>
      <c r="C180" s="0" t="n">
        <v>171</v>
      </c>
      <c r="D180" s="0" t="n">
        <v>735</v>
      </c>
      <c r="E180" s="0" t="n">
        <v>737</v>
      </c>
      <c r="F180" s="8" t="n">
        <v>678</v>
      </c>
      <c r="G180" s="9" t="n">
        <v>656.9</v>
      </c>
      <c r="H180" s="0" t="n">
        <v>555.3</v>
      </c>
      <c r="I180" s="8" t="n">
        <v>743.9</v>
      </c>
      <c r="J180" s="8" t="n">
        <v>652.7</v>
      </c>
      <c r="K180" s="8" t="n">
        <v>731.9</v>
      </c>
      <c r="L180" s="0" t="n">
        <v>738.8</v>
      </c>
      <c r="M180" s="8" t="n">
        <v>712.1</v>
      </c>
      <c r="N180" s="0" t="n">
        <v>729.3</v>
      </c>
      <c r="O180" s="8" t="n">
        <v>638.1</v>
      </c>
      <c r="P180" s="11" t="n">
        <v>710.7</v>
      </c>
      <c r="Q180" s="0" t="n">
        <v>581.4</v>
      </c>
      <c r="R180" s="0" t="n">
        <v>487.2</v>
      </c>
      <c r="S180" s="0" t="n">
        <v>723.1</v>
      </c>
      <c r="T180" s="0" t="n">
        <v>683.8</v>
      </c>
      <c r="U180" s="0" t="n">
        <v>730.9</v>
      </c>
      <c r="V180" s="0" t="n">
        <v>543.7</v>
      </c>
      <c r="W180" s="0" t="n">
        <v>741.4</v>
      </c>
      <c r="X180" s="0" t="n">
        <v>739.3</v>
      </c>
      <c r="Y180" s="0" t="n">
        <v>705.5</v>
      </c>
      <c r="Z180" s="0" t="n">
        <v>738.8</v>
      </c>
      <c r="AA180" s="0" t="n">
        <v>716.9</v>
      </c>
      <c r="AB180" s="0" t="n">
        <v>737.5</v>
      </c>
      <c r="AC180" s="0" t="n">
        <v>742.6</v>
      </c>
      <c r="AD180" s="0" t="n">
        <v>665.9</v>
      </c>
      <c r="AE180" s="13" t="n">
        <v>715.9708</v>
      </c>
    </row>
    <row r="181" customFormat="false" ht="12.75" hidden="false" customHeight="false" outlineLevel="0" collapsed="false">
      <c r="A181" s="0" t="s">
        <v>12</v>
      </c>
      <c r="B181" s="0" t="n">
        <v>1</v>
      </c>
      <c r="C181" s="0" t="n">
        <v>172</v>
      </c>
      <c r="D181" s="0" t="n">
        <v>343</v>
      </c>
      <c r="E181" s="0" t="n">
        <v>575</v>
      </c>
      <c r="F181" s="8" t="n">
        <v>696</v>
      </c>
      <c r="G181" s="9" t="n">
        <v>678.7</v>
      </c>
      <c r="H181" s="0" t="n">
        <v>588.6</v>
      </c>
      <c r="I181" s="8" t="n">
        <v>743.9</v>
      </c>
      <c r="J181" s="8" t="n">
        <v>716.5</v>
      </c>
      <c r="K181" s="8" t="n">
        <v>731.5</v>
      </c>
      <c r="L181" s="0" t="n">
        <v>736.5</v>
      </c>
      <c r="M181" s="8" t="n">
        <v>717</v>
      </c>
      <c r="N181" s="0" t="n">
        <v>741.4</v>
      </c>
      <c r="O181" s="8" t="n">
        <v>647.6</v>
      </c>
      <c r="P181" s="11" t="n">
        <v>658.5</v>
      </c>
      <c r="Q181" s="0" t="n">
        <v>733.5</v>
      </c>
      <c r="R181" s="0" t="n">
        <v>637.9</v>
      </c>
      <c r="S181" s="0" t="n">
        <v>675.5</v>
      </c>
      <c r="T181" s="0" t="n">
        <v>673.7</v>
      </c>
      <c r="U181" s="0" t="n">
        <v>735</v>
      </c>
      <c r="V181" s="0" t="n">
        <v>712.4</v>
      </c>
      <c r="W181" s="0" t="n">
        <v>694.2</v>
      </c>
      <c r="X181" s="0" t="n">
        <v>506.4</v>
      </c>
      <c r="Y181" s="0" t="n">
        <v>693.4</v>
      </c>
      <c r="Z181" s="0" t="n">
        <v>742</v>
      </c>
      <c r="AA181" s="0" t="n">
        <v>719.7</v>
      </c>
      <c r="AB181" s="0" t="n">
        <v>715.2</v>
      </c>
      <c r="AC181" s="0" t="n">
        <v>744</v>
      </c>
      <c r="AD181" s="0" t="n">
        <v>660.7</v>
      </c>
      <c r="AE181" s="13" t="n">
        <v>711.5375</v>
      </c>
    </row>
    <row r="182" customFormat="false" ht="12.75" hidden="false" customHeight="false" outlineLevel="0" collapsed="false">
      <c r="A182" s="0" t="s">
        <v>12</v>
      </c>
      <c r="B182" s="0" t="n">
        <v>1</v>
      </c>
      <c r="C182" s="0" t="n">
        <v>173</v>
      </c>
      <c r="D182" s="0" t="n">
        <v>740</v>
      </c>
      <c r="E182" s="0" t="n">
        <v>733</v>
      </c>
      <c r="F182" s="8" t="n">
        <v>689.5</v>
      </c>
      <c r="G182" s="9" t="n">
        <v>703</v>
      </c>
      <c r="H182" s="0" t="n">
        <v>624.6</v>
      </c>
      <c r="I182" s="8" t="n">
        <v>730.7</v>
      </c>
      <c r="J182" s="8" t="n">
        <v>695.1</v>
      </c>
      <c r="K182" s="8" t="n">
        <v>735.5</v>
      </c>
      <c r="L182" s="15" t="n">
        <v>725.2</v>
      </c>
      <c r="M182" s="8" t="n">
        <v>714</v>
      </c>
      <c r="N182" s="0" t="n">
        <v>740.9</v>
      </c>
      <c r="O182" s="8" t="n">
        <v>663.6</v>
      </c>
      <c r="P182" s="11" t="n">
        <v>586.2</v>
      </c>
      <c r="Q182" s="0" t="n">
        <v>542.2</v>
      </c>
      <c r="R182" s="0" t="n">
        <v>664.8</v>
      </c>
      <c r="S182" s="0" t="n">
        <v>739.8</v>
      </c>
      <c r="T182" s="0" t="n">
        <v>714</v>
      </c>
      <c r="U182" s="0" t="n">
        <f aca="false">541.3+200</f>
        <v>741.3</v>
      </c>
      <c r="V182" s="0" t="n">
        <v>708.9</v>
      </c>
      <c r="W182" s="0" t="n">
        <v>743.8</v>
      </c>
      <c r="X182" s="0" t="n">
        <v>742.7</v>
      </c>
      <c r="Y182" s="0" t="n">
        <v>712</v>
      </c>
      <c r="Z182" s="0" t="n">
        <v>721.6</v>
      </c>
      <c r="AA182" s="0" t="n">
        <v>669</v>
      </c>
      <c r="AB182" s="0" t="n">
        <v>722.4</v>
      </c>
      <c r="AC182" s="0" t="n">
        <v>744</v>
      </c>
      <c r="AD182" s="0" t="n">
        <v>667.4</v>
      </c>
      <c r="AE182" s="13" t="n">
        <v>715.387</v>
      </c>
    </row>
    <row r="183" customFormat="false" ht="12.75" hidden="false" customHeight="false" outlineLevel="0" collapsed="false">
      <c r="A183" s="0" t="s">
        <v>12</v>
      </c>
      <c r="B183" s="0" t="n">
        <v>1</v>
      </c>
      <c r="C183" s="0" t="n">
        <v>174</v>
      </c>
      <c r="D183" s="0" t="n">
        <v>621</v>
      </c>
      <c r="E183" s="0" t="n">
        <v>662</v>
      </c>
      <c r="F183" s="8" t="n">
        <v>677.2</v>
      </c>
      <c r="G183" s="9" t="n">
        <v>692.7</v>
      </c>
      <c r="H183" s="0" t="n">
        <v>548.6</v>
      </c>
      <c r="I183" s="8" t="n">
        <v>732.9</v>
      </c>
      <c r="J183" s="8" t="n">
        <v>719.6</v>
      </c>
      <c r="K183" s="8" t="n">
        <v>734</v>
      </c>
      <c r="L183" s="0" t="n">
        <v>738.2</v>
      </c>
      <c r="M183" s="8" t="n">
        <v>711.3</v>
      </c>
      <c r="N183" s="0" t="n">
        <v>729.4</v>
      </c>
      <c r="O183" s="8" t="n">
        <v>378.8</v>
      </c>
      <c r="P183" s="11" t="n">
        <v>449</v>
      </c>
      <c r="Q183" s="0" t="n">
        <v>734.3</v>
      </c>
      <c r="R183" s="0" t="n">
        <v>646.4</v>
      </c>
      <c r="S183" s="0" t="n">
        <v>741.7</v>
      </c>
      <c r="T183" s="0" t="n">
        <f aca="false">LinhrsIn!T184</f>
        <v>699.4</v>
      </c>
      <c r="U183" s="0" t="n">
        <v>667.8</v>
      </c>
      <c r="V183" s="0" t="n">
        <v>552.9</v>
      </c>
      <c r="W183" s="0" t="n">
        <v>743.8</v>
      </c>
      <c r="X183" s="0" t="n">
        <f aca="false">LinhrsIn!X184</f>
        <v>739.9</v>
      </c>
      <c r="Y183" s="0" t="n">
        <v>711.8</v>
      </c>
      <c r="Z183" s="0" t="n">
        <v>741.2</v>
      </c>
      <c r="AA183" s="0" t="n">
        <v>720</v>
      </c>
      <c r="AB183" s="0" t="n">
        <v>738.8</v>
      </c>
      <c r="AC183" s="0" t="n">
        <v>743.9</v>
      </c>
      <c r="AD183" s="0" t="n">
        <v>668</v>
      </c>
      <c r="AE183" s="13" t="n">
        <v>724.257</v>
      </c>
    </row>
    <row r="184" customFormat="false" ht="12.75" hidden="false" customHeight="false" outlineLevel="0" collapsed="false">
      <c r="A184" s="0" t="s">
        <v>12</v>
      </c>
      <c r="B184" s="0" t="n">
        <v>1</v>
      </c>
      <c r="C184" s="0" t="n">
        <v>175</v>
      </c>
      <c r="D184" s="0" t="n">
        <v>719</v>
      </c>
      <c r="E184" s="0" t="n">
        <v>705</v>
      </c>
      <c r="F184" s="8" t="n">
        <v>695.5</v>
      </c>
      <c r="G184" s="9" t="n">
        <v>668</v>
      </c>
      <c r="H184" s="0" t="n">
        <v>613.4</v>
      </c>
      <c r="I184" s="8" t="n">
        <v>735.6</v>
      </c>
      <c r="J184" s="8" t="n">
        <v>707.3</v>
      </c>
      <c r="K184" s="8" t="n">
        <v>734.5</v>
      </c>
      <c r="L184" s="0" t="n">
        <v>741.3</v>
      </c>
      <c r="M184" s="8" t="n">
        <v>719.2</v>
      </c>
      <c r="N184" s="0" t="n">
        <v>734.3</v>
      </c>
      <c r="O184" s="8" t="n">
        <v>719.9</v>
      </c>
      <c r="P184" s="11" t="n">
        <v>715.9</v>
      </c>
      <c r="Q184" s="0" t="n">
        <v>688</v>
      </c>
      <c r="R184" s="0" t="n">
        <v>609.8</v>
      </c>
      <c r="S184" s="0" t="n">
        <v>738.9</v>
      </c>
      <c r="T184" s="0" t="n">
        <v>702.4</v>
      </c>
      <c r="U184" s="0" t="n">
        <v>741.7</v>
      </c>
      <c r="V184" s="0" t="n">
        <v>710</v>
      </c>
      <c r="W184" s="0" t="n">
        <v>743.7</v>
      </c>
      <c r="X184" s="0" t="n">
        <v>741.3</v>
      </c>
      <c r="Y184" s="0" t="n">
        <v>710.5</v>
      </c>
      <c r="Z184" s="0" t="n">
        <v>732.9</v>
      </c>
      <c r="AA184" s="0" t="n">
        <v>719.9</v>
      </c>
      <c r="AB184" s="0" t="n">
        <v>743.6</v>
      </c>
      <c r="AC184" s="0" t="n">
        <v>743.9</v>
      </c>
      <c r="AD184" s="0" t="n">
        <v>664.5</v>
      </c>
      <c r="AE184" s="13" t="n">
        <v>721.5736</v>
      </c>
    </row>
    <row r="185" customFormat="false" ht="12.75" hidden="false" customHeight="false" outlineLevel="0" collapsed="false">
      <c r="A185" s="0" t="s">
        <v>12</v>
      </c>
      <c r="B185" s="0" t="n">
        <v>1</v>
      </c>
      <c r="C185" s="0" t="n">
        <v>176</v>
      </c>
      <c r="D185" s="0" t="n">
        <v>667</v>
      </c>
      <c r="E185" s="0" t="n">
        <v>724</v>
      </c>
      <c r="F185" s="8" t="n">
        <v>609.4</v>
      </c>
      <c r="G185" s="9" t="n">
        <v>29.1</v>
      </c>
      <c r="H185" s="0" t="n">
        <v>598.9</v>
      </c>
      <c r="I185" s="8" t="n">
        <v>743.8</v>
      </c>
      <c r="J185" s="8" t="n">
        <v>700.8</v>
      </c>
      <c r="K185" s="8" t="n">
        <v>732.5</v>
      </c>
      <c r="L185" s="0" t="n">
        <v>737.4</v>
      </c>
      <c r="M185" s="8" t="n">
        <v>714.4</v>
      </c>
      <c r="N185" s="0" t="n">
        <v>709.6</v>
      </c>
      <c r="O185" s="8" t="n">
        <v>715.5</v>
      </c>
      <c r="P185" s="11" t="n">
        <v>726.2</v>
      </c>
      <c r="Q185" s="0" t="n">
        <v>743</v>
      </c>
      <c r="R185" s="0" t="n">
        <v>669.7</v>
      </c>
      <c r="S185" s="0" t="n">
        <v>324.3</v>
      </c>
      <c r="T185" s="0" t="n">
        <v>678.7</v>
      </c>
      <c r="U185" s="0" t="n">
        <v>736.8</v>
      </c>
      <c r="V185" s="0" t="n">
        <v>702.1</v>
      </c>
      <c r="W185" s="0" t="n">
        <v>739.1</v>
      </c>
      <c r="X185" s="0" t="n">
        <v>705.8</v>
      </c>
      <c r="Y185" s="0" t="n">
        <v>710.2</v>
      </c>
      <c r="Z185" s="0" t="n">
        <v>723</v>
      </c>
      <c r="AA185" s="0" t="n">
        <v>719.4</v>
      </c>
      <c r="AB185" s="0" t="n">
        <v>743.6</v>
      </c>
      <c r="AC185" s="0" t="n">
        <v>744</v>
      </c>
      <c r="AD185" s="0" t="n">
        <v>663.4</v>
      </c>
      <c r="AE185" s="13" t="n">
        <v>709.9264</v>
      </c>
    </row>
    <row r="186" customFormat="false" ht="12.75" hidden="false" customHeight="false" outlineLevel="0" collapsed="false">
      <c r="A186" s="0" t="s">
        <v>12</v>
      </c>
      <c r="B186" s="0" t="n">
        <v>1</v>
      </c>
      <c r="C186" s="0" t="n">
        <v>177</v>
      </c>
      <c r="D186" s="0" t="n">
        <v>37</v>
      </c>
      <c r="E186" s="0" t="n">
        <v>732</v>
      </c>
      <c r="F186" s="8" t="n">
        <v>692.1</v>
      </c>
      <c r="G186" s="9" t="n">
        <v>684.5</v>
      </c>
      <c r="H186" s="0" t="n">
        <v>500.6</v>
      </c>
      <c r="I186" s="8" t="n">
        <v>743.8</v>
      </c>
      <c r="J186" s="8" t="n">
        <v>698.87</v>
      </c>
      <c r="K186" s="8" t="n">
        <v>727.8</v>
      </c>
      <c r="L186" s="0" t="n">
        <v>740.5</v>
      </c>
      <c r="M186" s="8" t="n">
        <v>716.9</v>
      </c>
      <c r="N186" s="0" t="n">
        <v>720.5</v>
      </c>
      <c r="O186" s="8" t="n">
        <v>720</v>
      </c>
      <c r="P186" s="11" t="n">
        <v>743.6</v>
      </c>
      <c r="Q186" s="0" t="n">
        <v>722.4</v>
      </c>
      <c r="R186" s="0" t="n">
        <v>588.6</v>
      </c>
      <c r="S186" s="0" t="n">
        <v>743.3</v>
      </c>
      <c r="T186" s="0" t="n">
        <v>655.9</v>
      </c>
      <c r="U186" s="0" t="n">
        <v>7.9</v>
      </c>
      <c r="V186" s="0" t="n">
        <v>565.2</v>
      </c>
      <c r="W186" s="0" t="n">
        <v>743.9</v>
      </c>
      <c r="X186" s="0" t="n">
        <v>741.3</v>
      </c>
      <c r="Y186" s="0" t="n">
        <v>710.5</v>
      </c>
      <c r="Z186" s="0" t="n">
        <v>735.7</v>
      </c>
      <c r="AA186" s="0" t="n">
        <v>720</v>
      </c>
      <c r="AB186" s="0" t="n">
        <v>731.8</v>
      </c>
      <c r="AC186" s="0" t="n">
        <v>741.2</v>
      </c>
      <c r="AD186" s="0" t="n">
        <v>653.7</v>
      </c>
      <c r="AE186" s="13" t="n">
        <v>715.8295</v>
      </c>
    </row>
    <row r="187" customFormat="false" ht="12.75" hidden="false" customHeight="false" outlineLevel="0" collapsed="false">
      <c r="A187" s="0" t="s">
        <v>12</v>
      </c>
      <c r="B187" s="0" t="n">
        <v>1</v>
      </c>
      <c r="C187" s="0" t="n">
        <v>178</v>
      </c>
      <c r="D187" s="0" t="n">
        <v>694</v>
      </c>
      <c r="E187" s="0" t="n">
        <v>740</v>
      </c>
      <c r="F187" s="8" t="n">
        <v>678</v>
      </c>
      <c r="G187" s="9" t="n">
        <v>683.3</v>
      </c>
      <c r="H187" s="0" t="n">
        <v>631.2</v>
      </c>
      <c r="I187" s="8" t="n">
        <v>728.3</v>
      </c>
      <c r="J187" s="8" t="n">
        <v>691.1</v>
      </c>
      <c r="K187" s="8" t="n">
        <v>693.6</v>
      </c>
      <c r="L187" s="0" t="n">
        <v>110.1</v>
      </c>
      <c r="M187" s="8" t="n">
        <v>714.8</v>
      </c>
      <c r="N187" s="0" t="n">
        <v>720</v>
      </c>
      <c r="O187" s="8" t="n">
        <v>720</v>
      </c>
      <c r="P187" s="11" t="n">
        <v>701.5</v>
      </c>
      <c r="Q187" s="0" t="n">
        <v>408.6</v>
      </c>
      <c r="R187" s="0" t="n">
        <v>0</v>
      </c>
      <c r="S187" s="0" t="n">
        <v>0.1</v>
      </c>
      <c r="T187" s="0" t="n">
        <v>0</v>
      </c>
      <c r="U187" s="0" t="n">
        <v>394.9</v>
      </c>
      <c r="V187" s="0" t="n">
        <v>669.1</v>
      </c>
      <c r="W187" s="0" t="n">
        <v>743.6</v>
      </c>
      <c r="X187" s="0" t="n">
        <v>741.3</v>
      </c>
      <c r="Y187" s="0" t="n">
        <v>698.3</v>
      </c>
      <c r="Z187" s="0" t="n">
        <v>734.5</v>
      </c>
      <c r="AA187" s="0" t="n">
        <v>719.9</v>
      </c>
      <c r="AB187" s="0" t="n">
        <v>738.9</v>
      </c>
      <c r="AC187" s="0" t="n">
        <v>730.4</v>
      </c>
      <c r="AD187" s="0" t="n">
        <v>641.3</v>
      </c>
      <c r="AE187" s="13" t="n">
        <v>698.7592</v>
      </c>
    </row>
    <row r="188" customFormat="false" ht="12.75" hidden="false" customHeight="false" outlineLevel="0" collapsed="false">
      <c r="A188" s="0" t="s">
        <v>12</v>
      </c>
      <c r="B188" s="0" t="n">
        <v>1</v>
      </c>
      <c r="C188" s="0" t="n">
        <v>179</v>
      </c>
      <c r="D188" s="0" t="n">
        <v>700</v>
      </c>
      <c r="E188" s="0" t="n">
        <v>744</v>
      </c>
      <c r="F188" s="8" t="n">
        <v>692.3</v>
      </c>
      <c r="G188" s="9" t="n">
        <v>680</v>
      </c>
      <c r="H188" s="0" t="n">
        <v>609.9</v>
      </c>
      <c r="I188" s="8" t="n">
        <v>743.8</v>
      </c>
      <c r="J188" s="8" t="n">
        <v>719.5</v>
      </c>
      <c r="K188" s="8" t="n">
        <v>736.1</v>
      </c>
      <c r="L188" s="0" t="n">
        <v>727.1</v>
      </c>
      <c r="M188" s="8" t="n">
        <v>715.1</v>
      </c>
      <c r="N188" s="0" t="n">
        <v>733.9</v>
      </c>
      <c r="O188" s="8" t="n">
        <v>719.9</v>
      </c>
      <c r="P188" s="11" t="n">
        <v>725.6</v>
      </c>
      <c r="Q188" s="0" t="n">
        <v>743</v>
      </c>
      <c r="R188" s="0" t="n">
        <v>669.4</v>
      </c>
      <c r="S188" s="0" t="n">
        <v>743.3</v>
      </c>
      <c r="T188" s="0" t="n">
        <v>716.6</v>
      </c>
      <c r="U188" s="0" t="n">
        <v>741.5</v>
      </c>
      <c r="V188" s="0" t="n">
        <v>695.8</v>
      </c>
      <c r="W188" s="0" t="n">
        <v>737.3</v>
      </c>
      <c r="X188" s="0" t="n">
        <v>740.4</v>
      </c>
      <c r="Y188" s="0" t="n">
        <v>692.9</v>
      </c>
      <c r="Z188" s="0" t="n">
        <v>726.7</v>
      </c>
      <c r="AA188" s="0" t="n">
        <v>689.5</v>
      </c>
      <c r="AB188" s="0" t="n">
        <v>721</v>
      </c>
      <c r="AC188" s="0" t="n">
        <v>744</v>
      </c>
      <c r="AD188" s="0" t="n">
        <v>666.9</v>
      </c>
      <c r="AE188" s="13" t="n">
        <v>724.8533</v>
      </c>
    </row>
    <row r="189" customFormat="false" ht="12.75" hidden="false" customHeight="false" outlineLevel="0" collapsed="false">
      <c r="A189" s="0" t="s">
        <v>12</v>
      </c>
      <c r="B189" s="0" t="n">
        <v>1</v>
      </c>
      <c r="C189" s="0" t="n">
        <v>180</v>
      </c>
      <c r="D189" s="0" t="n">
        <v>608</v>
      </c>
      <c r="E189" s="0" t="n">
        <v>722</v>
      </c>
      <c r="F189" s="8" t="n">
        <v>693.7</v>
      </c>
      <c r="G189" s="9" t="n">
        <v>680.5</v>
      </c>
      <c r="H189" s="0" t="n">
        <v>193.2</v>
      </c>
      <c r="I189" s="8" t="n">
        <v>728.2</v>
      </c>
      <c r="J189" s="8" t="n">
        <v>708.2</v>
      </c>
      <c r="K189" s="8" t="n">
        <v>733.1</v>
      </c>
      <c r="L189" s="0" t="n">
        <v>721.5</v>
      </c>
      <c r="M189" s="8" t="n">
        <v>719</v>
      </c>
      <c r="N189" s="0" t="n">
        <v>736.9</v>
      </c>
      <c r="O189" s="8" t="n">
        <v>719.3</v>
      </c>
      <c r="P189" s="11" t="n">
        <v>684</v>
      </c>
      <c r="Q189" s="0" t="n">
        <v>741.9</v>
      </c>
      <c r="R189" s="0" t="n">
        <v>667.1</v>
      </c>
      <c r="S189" s="0" t="n">
        <v>742.7</v>
      </c>
      <c r="T189" s="0" t="n">
        <v>708.2</v>
      </c>
      <c r="U189" s="0" t="n">
        <v>721.2</v>
      </c>
      <c r="V189" s="0" t="n">
        <v>707.1</v>
      </c>
      <c r="W189" s="0" t="n">
        <v>728.9</v>
      </c>
      <c r="X189" s="0" t="n">
        <v>740.1</v>
      </c>
      <c r="Y189" s="0" t="n">
        <v>689.9</v>
      </c>
      <c r="Z189" s="0" t="n">
        <v>706.2</v>
      </c>
      <c r="AA189" s="0" t="n">
        <v>715.9</v>
      </c>
      <c r="AB189" s="0" t="n">
        <v>741.8</v>
      </c>
      <c r="AC189" s="0" t="n">
        <v>743.5</v>
      </c>
      <c r="AD189" s="0" t="n">
        <v>619.6</v>
      </c>
      <c r="AE189" s="13" t="n">
        <v>731.1508</v>
      </c>
    </row>
    <row r="190" customFormat="false" ht="12.75" hidden="false" customHeight="false" outlineLevel="0" collapsed="false">
      <c r="A190" s="0" t="s">
        <v>12</v>
      </c>
      <c r="B190" s="0" t="n">
        <v>1</v>
      </c>
      <c r="C190" s="0" t="n">
        <v>181</v>
      </c>
      <c r="D190" s="0" t="n">
        <v>720</v>
      </c>
      <c r="E190" s="0" t="n">
        <v>735</v>
      </c>
      <c r="F190" s="8" t="n">
        <v>337.8</v>
      </c>
      <c r="G190" s="9" t="n">
        <v>545</v>
      </c>
      <c r="H190" s="0" t="n">
        <v>664.1</v>
      </c>
      <c r="I190" s="8" t="n">
        <v>743.6</v>
      </c>
      <c r="J190" s="8" t="n">
        <v>719.5</v>
      </c>
      <c r="K190" s="8" t="n">
        <v>736.1</v>
      </c>
      <c r="L190" s="0" t="n">
        <v>741.2</v>
      </c>
      <c r="M190" s="8" t="n">
        <v>719.7</v>
      </c>
      <c r="N190" s="0" t="n">
        <v>737.5</v>
      </c>
      <c r="O190" s="8" t="n">
        <v>718.7</v>
      </c>
      <c r="P190" s="11" t="n">
        <v>743.5</v>
      </c>
      <c r="Q190" s="0" t="n">
        <v>743</v>
      </c>
      <c r="R190" s="0" t="n">
        <v>669.5</v>
      </c>
      <c r="S190" s="0" t="n">
        <v>743.3</v>
      </c>
      <c r="T190" s="0" t="n">
        <v>716.7</v>
      </c>
      <c r="U190" s="0" t="n">
        <v>734.4</v>
      </c>
      <c r="V190" s="0" t="n">
        <v>715.4</v>
      </c>
      <c r="W190" s="0" t="n">
        <v>743.6</v>
      </c>
      <c r="X190" s="0" t="n">
        <v>741.3</v>
      </c>
      <c r="Y190" s="0" t="n">
        <v>708.2</v>
      </c>
      <c r="Z190" s="0" t="n">
        <v>726.3</v>
      </c>
      <c r="AA190" s="0" t="n">
        <v>720</v>
      </c>
      <c r="AB190" s="0" t="n">
        <v>743.6</v>
      </c>
      <c r="AC190" s="0" t="n">
        <v>744</v>
      </c>
      <c r="AD190" s="0" t="n">
        <v>669.1</v>
      </c>
      <c r="AE190" s="13" t="n">
        <v>731.7319</v>
      </c>
    </row>
    <row r="191" customFormat="false" ht="12.75" hidden="false" customHeight="false" outlineLevel="0" collapsed="false">
      <c r="A191" s="0" t="s">
        <v>12</v>
      </c>
      <c r="B191" s="0" t="n">
        <v>1</v>
      </c>
      <c r="C191" s="0" t="n">
        <v>182</v>
      </c>
      <c r="D191" s="0" t="n">
        <v>590</v>
      </c>
      <c r="E191" s="0" t="n">
        <v>737</v>
      </c>
      <c r="F191" s="8" t="n">
        <v>683.5</v>
      </c>
      <c r="G191" s="9" t="n">
        <v>705.2</v>
      </c>
      <c r="H191" s="0" t="n">
        <v>623.5</v>
      </c>
      <c r="I191" s="8" t="n">
        <v>737.5</v>
      </c>
      <c r="J191" s="8" t="n">
        <v>654.1</v>
      </c>
      <c r="K191" s="8" t="n">
        <v>686.8</v>
      </c>
      <c r="L191" s="0" t="n">
        <v>734.1</v>
      </c>
      <c r="M191" s="8" t="n">
        <v>709.3</v>
      </c>
      <c r="N191" s="0" t="n">
        <v>716.8</v>
      </c>
      <c r="O191" s="8" t="n">
        <v>617.8</v>
      </c>
      <c r="P191" s="11" t="n">
        <v>485.8</v>
      </c>
      <c r="Q191" s="0" t="n">
        <v>316.4</v>
      </c>
      <c r="R191" s="0" t="n">
        <v>0</v>
      </c>
      <c r="S191" s="0" t="n">
        <v>364.3</v>
      </c>
      <c r="T191" s="0" t="n">
        <v>713.6</v>
      </c>
      <c r="U191" s="0" t="n">
        <v>741.5</v>
      </c>
      <c r="V191" s="0" t="n">
        <v>702.4</v>
      </c>
      <c r="W191" s="0" t="n">
        <v>739.2</v>
      </c>
      <c r="X191" s="0" t="n">
        <v>742.6</v>
      </c>
      <c r="Y191" s="0" t="n">
        <v>717.1</v>
      </c>
      <c r="Z191" s="0" t="n">
        <v>736</v>
      </c>
      <c r="AA191" s="0" t="n">
        <v>720</v>
      </c>
      <c r="AB191" s="0" t="n">
        <v>713.1</v>
      </c>
      <c r="AC191" s="0" t="n">
        <v>744</v>
      </c>
      <c r="AD191" s="0" t="n">
        <v>663.2</v>
      </c>
      <c r="AE191" s="13" t="n">
        <v>730.9153</v>
      </c>
    </row>
    <row r="192" customFormat="false" ht="12.75" hidden="false" customHeight="false" outlineLevel="0" collapsed="false">
      <c r="A192" s="0" t="s">
        <v>12</v>
      </c>
      <c r="B192" s="0" t="n">
        <v>1</v>
      </c>
      <c r="C192" s="0" t="n">
        <v>183</v>
      </c>
      <c r="D192" s="0" t="n">
        <v>623</v>
      </c>
      <c r="E192" s="0" t="n">
        <v>743</v>
      </c>
      <c r="F192" s="8" t="n">
        <v>678.1</v>
      </c>
      <c r="G192" s="9" t="n">
        <v>710.2</v>
      </c>
      <c r="H192" s="0" t="n">
        <v>651.4</v>
      </c>
      <c r="I192" s="8" t="n">
        <v>25.4</v>
      </c>
      <c r="J192" s="8" t="n">
        <v>719.2</v>
      </c>
      <c r="K192" s="8" t="n">
        <v>705.6</v>
      </c>
      <c r="L192" s="0" t="n">
        <v>728.8</v>
      </c>
      <c r="M192" s="8" t="n">
        <v>718.3</v>
      </c>
      <c r="N192" s="0" t="n">
        <v>681.7</v>
      </c>
      <c r="O192" s="8" t="n">
        <v>711.4</v>
      </c>
      <c r="P192" s="11" t="n">
        <v>728.7</v>
      </c>
      <c r="Q192" s="0" t="n">
        <v>742.7</v>
      </c>
      <c r="R192" s="0" t="n">
        <v>669.9</v>
      </c>
      <c r="S192" s="0" t="n">
        <v>743.2</v>
      </c>
      <c r="T192" s="0" t="n">
        <f aca="false">LinhrsIn!T193</f>
        <v>705.7</v>
      </c>
      <c r="U192" s="0" t="n">
        <v>739</v>
      </c>
      <c r="V192" s="0" t="n">
        <f aca="false">LinhrsIn!V193</f>
        <v>715.6</v>
      </c>
      <c r="W192" s="0" t="n">
        <v>734.2</v>
      </c>
      <c r="X192" s="0" t="n">
        <v>742.9</v>
      </c>
      <c r="Y192" s="0" t="n">
        <v>717.8</v>
      </c>
      <c r="Z192" s="0" t="n">
        <v>719.9</v>
      </c>
      <c r="AA192" s="0" t="n">
        <v>706.4</v>
      </c>
      <c r="AB192" s="0" t="n">
        <v>743.7</v>
      </c>
      <c r="AC192" s="0" t="n">
        <v>722</v>
      </c>
      <c r="AD192" s="0" t="n">
        <v>660.2</v>
      </c>
      <c r="AE192" s="13" t="n">
        <v>702.2731</v>
      </c>
    </row>
    <row r="193" customFormat="false" ht="12.75" hidden="false" customHeight="false" outlineLevel="0" collapsed="false">
      <c r="A193" s="0" t="s">
        <v>12</v>
      </c>
      <c r="B193" s="0" t="n">
        <v>1</v>
      </c>
      <c r="C193" s="0" t="n">
        <v>184</v>
      </c>
      <c r="D193" s="0" t="n">
        <v>726</v>
      </c>
      <c r="E193" s="0" t="n">
        <v>738</v>
      </c>
      <c r="F193" s="8" t="n">
        <v>659.2</v>
      </c>
      <c r="G193" s="9" t="n">
        <v>695.3</v>
      </c>
      <c r="H193" s="0" t="n">
        <v>602.9</v>
      </c>
      <c r="I193" s="8" t="n">
        <v>670.8</v>
      </c>
      <c r="J193" s="8" t="n">
        <v>671.9</v>
      </c>
      <c r="K193" s="8" t="n">
        <v>718.2</v>
      </c>
      <c r="L193" s="0" t="n">
        <v>711.7</v>
      </c>
      <c r="M193" s="8" t="n">
        <v>612.8</v>
      </c>
      <c r="N193" s="0" t="n">
        <v>408.9</v>
      </c>
      <c r="O193" s="8" t="n">
        <v>694.1</v>
      </c>
      <c r="P193" s="11" t="n">
        <v>734.4</v>
      </c>
      <c r="Q193" s="0" t="n">
        <v>684.3</v>
      </c>
      <c r="R193" s="0" t="n">
        <v>238.3</v>
      </c>
      <c r="S193" s="0" t="n">
        <v>692.6</v>
      </c>
      <c r="T193" s="0" t="n">
        <v>670.9</v>
      </c>
      <c r="U193" s="0" t="n">
        <v>715.5</v>
      </c>
      <c r="V193" s="0" t="n">
        <v>660.9</v>
      </c>
      <c r="W193" s="0" t="n">
        <v>716.6</v>
      </c>
      <c r="X193" s="0" t="n">
        <v>713.5</v>
      </c>
      <c r="Y193" s="0" t="n">
        <v>696</v>
      </c>
      <c r="Z193" s="0" t="n">
        <v>728.5</v>
      </c>
      <c r="AA193" s="0" t="n">
        <v>713.8</v>
      </c>
      <c r="AB193" s="0" t="n">
        <v>743.7</v>
      </c>
      <c r="AC193" s="0" t="n">
        <v>743.4</v>
      </c>
      <c r="AD193" s="0" t="n">
        <v>660.6</v>
      </c>
      <c r="AE193" s="13" t="n">
        <v>610.0289</v>
      </c>
    </row>
    <row r="194" customFormat="false" ht="12.75" hidden="false" customHeight="false" outlineLevel="0" collapsed="false">
      <c r="A194" s="0" t="s">
        <v>12</v>
      </c>
      <c r="B194" s="0" t="n">
        <v>1</v>
      </c>
      <c r="C194" s="0" t="n">
        <v>185</v>
      </c>
      <c r="D194" s="0" t="n">
        <v>460</v>
      </c>
      <c r="E194" s="0" t="n">
        <v>697</v>
      </c>
      <c r="F194" s="8" t="n">
        <v>676.1</v>
      </c>
      <c r="G194" s="9" t="n">
        <v>701.3</v>
      </c>
      <c r="H194" s="0" t="n">
        <v>183.7</v>
      </c>
      <c r="I194" s="8" t="n">
        <v>742.5</v>
      </c>
      <c r="J194" s="8" t="n">
        <v>701.3</v>
      </c>
      <c r="K194" s="8" t="n">
        <v>724.4</v>
      </c>
      <c r="L194" s="0" t="n">
        <v>706.1</v>
      </c>
      <c r="M194" s="8" t="n">
        <v>709.4</v>
      </c>
      <c r="N194" s="0" t="n">
        <v>729.6</v>
      </c>
      <c r="O194" s="8" t="n">
        <v>701.8</v>
      </c>
      <c r="P194" s="11" t="n">
        <v>730.1</v>
      </c>
      <c r="Q194" s="0" t="n">
        <v>742.6</v>
      </c>
      <c r="R194" s="0" t="n">
        <v>453.3</v>
      </c>
      <c r="S194" s="0" t="n">
        <v>676.3</v>
      </c>
      <c r="T194" s="0" t="n">
        <v>713.7</v>
      </c>
      <c r="U194" s="0" t="n">
        <v>739.2</v>
      </c>
      <c r="V194" s="0" t="n">
        <f aca="false">LinhrsIn!V195</f>
        <v>717.4</v>
      </c>
      <c r="W194" s="0" t="n">
        <v>733.8</v>
      </c>
      <c r="X194" s="0" t="n">
        <v>731.8</v>
      </c>
      <c r="Y194" s="0" t="n">
        <v>716.7</v>
      </c>
      <c r="Z194" s="0" t="n">
        <v>683.5</v>
      </c>
      <c r="AA194" s="0" t="n">
        <v>720</v>
      </c>
      <c r="AB194" s="0" t="n">
        <v>743</v>
      </c>
      <c r="AC194" s="0" t="n">
        <v>743.9</v>
      </c>
      <c r="AD194" s="0" t="n">
        <v>664</v>
      </c>
      <c r="AE194" s="13" t="n">
        <v>730.7653</v>
      </c>
    </row>
    <row r="195" customFormat="false" ht="12.75" hidden="false" customHeight="false" outlineLevel="0" collapsed="false">
      <c r="A195" s="0" t="s">
        <v>12</v>
      </c>
      <c r="B195" s="0" t="n">
        <v>1</v>
      </c>
      <c r="C195" s="0" t="n">
        <v>186</v>
      </c>
      <c r="D195" s="0" t="n">
        <v>720</v>
      </c>
      <c r="E195" s="0" t="n">
        <v>684</v>
      </c>
      <c r="F195" s="8" t="n">
        <v>664.4</v>
      </c>
      <c r="G195" s="9" t="n">
        <v>702</v>
      </c>
      <c r="H195" s="0" t="n">
        <v>194.8</v>
      </c>
      <c r="I195" s="8" t="n">
        <v>743.8</v>
      </c>
      <c r="J195" s="8" t="n">
        <v>291.7</v>
      </c>
      <c r="K195" s="8" t="n">
        <v>586.4</v>
      </c>
      <c r="L195" s="0" t="n">
        <v>549.5</v>
      </c>
      <c r="M195" s="8" t="n">
        <v>716.8</v>
      </c>
      <c r="N195" s="0" t="n">
        <v>570</v>
      </c>
      <c r="O195" s="8" t="n">
        <v>709.6</v>
      </c>
      <c r="P195" s="11" t="n">
        <v>593.9</v>
      </c>
      <c r="Q195" s="0" t="n">
        <v>165.5</v>
      </c>
      <c r="R195" s="0" t="n">
        <v>0</v>
      </c>
      <c r="S195" s="0" t="n">
        <v>258.7</v>
      </c>
      <c r="T195" s="0" t="n">
        <v>707.8</v>
      </c>
      <c r="U195" s="0" t="n">
        <v>743.8</v>
      </c>
      <c r="V195" s="0" t="n">
        <v>421.6</v>
      </c>
      <c r="W195" s="0" t="n">
        <v>498.2</v>
      </c>
      <c r="X195" s="0" t="n">
        <v>679.5</v>
      </c>
      <c r="Y195" s="0" t="n">
        <v>694.6</v>
      </c>
      <c r="Z195" s="0" t="n">
        <v>739.2</v>
      </c>
      <c r="AA195" s="0" t="n">
        <v>714.6</v>
      </c>
      <c r="AB195" s="0" t="n">
        <v>741.3</v>
      </c>
      <c r="AC195" s="0" t="n">
        <v>743.9</v>
      </c>
      <c r="AD195" s="0" t="n">
        <v>639</v>
      </c>
      <c r="AE195" s="13" t="n">
        <v>665.8055</v>
      </c>
    </row>
    <row r="196" customFormat="false" ht="12.75" hidden="false" customHeight="false" outlineLevel="0" collapsed="false">
      <c r="A196" s="0" t="s">
        <v>12</v>
      </c>
      <c r="B196" s="0" t="n">
        <v>1</v>
      </c>
      <c r="C196" s="0" t="n">
        <v>187</v>
      </c>
      <c r="D196" s="0" t="n">
        <v>729</v>
      </c>
      <c r="E196" s="0" t="n">
        <v>744</v>
      </c>
      <c r="F196" s="8" t="n">
        <v>695.3</v>
      </c>
      <c r="G196" s="9" t="n">
        <v>706.9</v>
      </c>
      <c r="H196" s="0" t="n">
        <v>608.4</v>
      </c>
      <c r="I196" s="8" t="n">
        <v>739.9</v>
      </c>
      <c r="J196" s="8" t="n">
        <v>719.5</v>
      </c>
      <c r="K196" s="8" t="n">
        <v>733.7</v>
      </c>
      <c r="L196" s="0" t="n">
        <v>739.3</v>
      </c>
      <c r="M196" s="8" t="n">
        <v>718.3</v>
      </c>
      <c r="N196" s="0" t="n">
        <v>734.8</v>
      </c>
      <c r="O196" s="8" t="n">
        <v>680.7</v>
      </c>
      <c r="P196" s="11" t="n">
        <v>743.5</v>
      </c>
      <c r="Q196" s="0" t="n">
        <v>742.8</v>
      </c>
      <c r="R196" s="0" t="n">
        <v>668.7</v>
      </c>
      <c r="S196" s="0" t="n">
        <v>743.3</v>
      </c>
      <c r="T196" s="0" t="n">
        <v>716</v>
      </c>
      <c r="U196" s="0" t="n">
        <v>742.5</v>
      </c>
      <c r="V196" s="0" t="n">
        <v>717.6</v>
      </c>
      <c r="W196" s="0" t="n">
        <v>724.8</v>
      </c>
      <c r="X196" s="0" t="n">
        <v>737</v>
      </c>
      <c r="Y196" s="0" t="n">
        <v>717.1</v>
      </c>
      <c r="Z196" s="0" t="n">
        <v>727.5</v>
      </c>
      <c r="AA196" s="0" t="n">
        <v>720</v>
      </c>
      <c r="AB196" s="0" t="n">
        <v>743.6</v>
      </c>
      <c r="AC196" s="0" t="n">
        <v>744</v>
      </c>
      <c r="AD196" s="0" t="n">
        <v>665.1</v>
      </c>
      <c r="AE196" s="13" t="n">
        <v>728.928</v>
      </c>
    </row>
    <row r="197" customFormat="false" ht="12.75" hidden="false" customHeight="false" outlineLevel="0" collapsed="false">
      <c r="A197" s="0" t="s">
        <v>12</v>
      </c>
      <c r="B197" s="0" t="n">
        <v>1</v>
      </c>
      <c r="C197" s="0" t="n">
        <v>188</v>
      </c>
      <c r="D197" s="0" t="n">
        <v>567</v>
      </c>
      <c r="E197" s="0" t="n">
        <v>558</v>
      </c>
      <c r="F197" s="8" t="n">
        <v>685.1</v>
      </c>
      <c r="G197" s="9" t="n">
        <v>666.2</v>
      </c>
      <c r="H197" s="0" t="n">
        <v>704.6</v>
      </c>
      <c r="I197" s="8" t="n">
        <v>720.6</v>
      </c>
      <c r="J197" s="8" t="n">
        <v>719.5</v>
      </c>
      <c r="K197" s="8" t="n">
        <v>728.8</v>
      </c>
      <c r="L197" s="0" t="n">
        <v>739.1</v>
      </c>
      <c r="M197" s="8" t="n">
        <v>718.3</v>
      </c>
      <c r="N197" s="0" t="n">
        <v>732.9</v>
      </c>
      <c r="O197" s="8" t="n">
        <v>713.8</v>
      </c>
      <c r="P197" s="11" t="n">
        <v>674</v>
      </c>
      <c r="Q197" s="0" t="n">
        <v>742.8</v>
      </c>
      <c r="R197" s="0" t="n">
        <v>669.2</v>
      </c>
      <c r="S197" s="0" t="n">
        <v>667.1</v>
      </c>
      <c r="T197" s="0" t="n">
        <v>700</v>
      </c>
      <c r="U197" s="0" t="n">
        <v>730.2</v>
      </c>
      <c r="V197" s="0" t="n">
        <v>691.9</v>
      </c>
      <c r="W197" s="0" t="n">
        <v>721.6</v>
      </c>
      <c r="X197" s="0" t="n">
        <v>740.2</v>
      </c>
      <c r="Y197" s="0" t="n">
        <v>718.1</v>
      </c>
      <c r="Z197" s="0" t="n">
        <v>739.3</v>
      </c>
      <c r="AA197" s="0" t="n">
        <v>711.7</v>
      </c>
      <c r="AB197" s="0" t="n">
        <v>725.5</v>
      </c>
      <c r="AC197" s="0" t="n">
        <v>735.1</v>
      </c>
      <c r="AD197" s="0" t="n">
        <v>632.9</v>
      </c>
      <c r="AE197" s="13" t="n">
        <v>731.2842</v>
      </c>
    </row>
    <row r="198" customFormat="false" ht="12.75" hidden="false" customHeight="false" outlineLevel="0" collapsed="false">
      <c r="A198" s="0" t="s">
        <v>12</v>
      </c>
      <c r="B198" s="0" t="n">
        <v>1</v>
      </c>
      <c r="C198" s="0" t="n">
        <v>189</v>
      </c>
      <c r="D198" s="0" t="n">
        <v>717</v>
      </c>
      <c r="E198" s="0" t="n">
        <v>709</v>
      </c>
      <c r="F198" s="8" t="n">
        <v>665.1</v>
      </c>
      <c r="G198" s="9" t="n">
        <v>648.4</v>
      </c>
      <c r="H198" s="0" t="n">
        <v>477.8</v>
      </c>
      <c r="I198" s="8" t="n">
        <v>670.5</v>
      </c>
      <c r="J198" s="8" t="n">
        <v>626.7</v>
      </c>
      <c r="K198" s="8" t="n">
        <v>714.5</v>
      </c>
      <c r="L198" s="0" t="n">
        <v>705.1</v>
      </c>
      <c r="M198" s="8" t="n">
        <v>718</v>
      </c>
      <c r="N198" s="0" t="n">
        <v>714.2</v>
      </c>
      <c r="O198" s="8" t="n">
        <v>682.4</v>
      </c>
      <c r="P198" s="11" t="n">
        <v>740.6</v>
      </c>
      <c r="Q198" s="0" t="n">
        <v>467.4</v>
      </c>
      <c r="R198" s="0" t="n">
        <v>564.6</v>
      </c>
      <c r="S198" s="0" t="n">
        <v>743.2</v>
      </c>
      <c r="T198" s="0" t="n">
        <v>704.5</v>
      </c>
      <c r="U198" s="0" t="n">
        <v>705.5</v>
      </c>
      <c r="V198" s="0" t="n">
        <f aca="false">LinhrsIn!V199</f>
        <v>716.6</v>
      </c>
      <c r="W198" s="0" t="n">
        <v>739.3</v>
      </c>
      <c r="X198" s="0" t="n">
        <v>742.9</v>
      </c>
      <c r="Y198" s="0" t="n">
        <v>714</v>
      </c>
      <c r="Z198" s="0" t="n">
        <v>723.8</v>
      </c>
      <c r="AA198" s="0" t="n">
        <v>720</v>
      </c>
      <c r="AB198" s="0" t="n">
        <v>739</v>
      </c>
      <c r="AC198" s="0" t="n">
        <v>743.9</v>
      </c>
      <c r="AD198" s="0" t="n">
        <v>666.7</v>
      </c>
      <c r="AE198" s="13" t="n">
        <v>726.9183</v>
      </c>
    </row>
    <row r="199" customFormat="false" ht="12.75" hidden="false" customHeight="false" outlineLevel="0" collapsed="false">
      <c r="A199" s="0" t="s">
        <v>12</v>
      </c>
      <c r="B199" s="0" t="n">
        <v>1</v>
      </c>
      <c r="C199" s="0" t="n">
        <v>190</v>
      </c>
      <c r="D199" s="0" t="n">
        <v>677</v>
      </c>
      <c r="E199" s="0" t="n">
        <v>728</v>
      </c>
      <c r="F199" s="8" t="n">
        <v>692.2</v>
      </c>
      <c r="G199" s="9" t="n">
        <v>675.2</v>
      </c>
      <c r="H199" s="0" t="n">
        <v>506.8</v>
      </c>
      <c r="I199" s="8" t="n">
        <v>737.7</v>
      </c>
      <c r="J199" s="8" t="n">
        <v>660.8</v>
      </c>
      <c r="K199" s="8" t="n">
        <v>725.6</v>
      </c>
      <c r="L199" s="0" t="n">
        <v>714.4</v>
      </c>
      <c r="M199" s="8" t="n">
        <v>711.7</v>
      </c>
      <c r="N199" s="0" t="n">
        <v>717.7</v>
      </c>
      <c r="O199" s="8" t="n">
        <v>713.3</v>
      </c>
      <c r="P199" s="11" t="n">
        <v>697.4</v>
      </c>
      <c r="Q199" s="0" t="n">
        <v>479.2</v>
      </c>
      <c r="R199" s="0" t="n">
        <v>2.2</v>
      </c>
      <c r="S199" s="0" t="n">
        <v>530.3</v>
      </c>
      <c r="T199" s="0" t="n">
        <v>635.2</v>
      </c>
      <c r="U199" s="0" t="n">
        <v>359</v>
      </c>
      <c r="V199" s="0" t="n">
        <v>706.6</v>
      </c>
      <c r="W199" s="0" t="n">
        <v>743.6</v>
      </c>
      <c r="X199" s="0" t="n">
        <v>741.2</v>
      </c>
      <c r="Y199" s="0" t="n">
        <v>654.2</v>
      </c>
      <c r="Z199" s="0" t="n">
        <v>705.5</v>
      </c>
      <c r="AA199" s="0" t="n">
        <v>719.9</v>
      </c>
      <c r="AB199" s="0" t="n">
        <v>720.5</v>
      </c>
      <c r="AC199" s="0" t="n">
        <v>744</v>
      </c>
      <c r="AD199" s="0" t="n">
        <v>644.6</v>
      </c>
      <c r="AE199" s="13" t="n">
        <v>689.9233</v>
      </c>
    </row>
    <row r="200" customFormat="false" ht="12.75" hidden="false" customHeight="false" outlineLevel="0" collapsed="false">
      <c r="A200" s="0" t="s">
        <v>12</v>
      </c>
      <c r="B200" s="0" t="n">
        <v>1</v>
      </c>
      <c r="C200" s="0" t="n">
        <v>191</v>
      </c>
      <c r="D200" s="0" t="n">
        <v>696</v>
      </c>
      <c r="E200" s="0" t="n">
        <v>719</v>
      </c>
      <c r="F200" s="8" t="n">
        <v>677.1</v>
      </c>
      <c r="G200" s="9" t="n">
        <v>683.9</v>
      </c>
      <c r="H200" s="0" t="n">
        <v>419</v>
      </c>
      <c r="I200" s="8" t="n">
        <v>0</v>
      </c>
      <c r="J200" s="8" t="n">
        <v>462.8</v>
      </c>
      <c r="K200" s="8" t="n">
        <v>736.2</v>
      </c>
      <c r="L200" s="0" t="n">
        <v>730.1</v>
      </c>
      <c r="M200" s="8" t="n">
        <v>691.8</v>
      </c>
      <c r="N200" s="0" t="n">
        <v>732.1</v>
      </c>
      <c r="O200" s="8" t="n">
        <v>710.7</v>
      </c>
      <c r="P200" s="11" t="n">
        <v>709.9</v>
      </c>
      <c r="Q200" s="0" t="n">
        <v>678.6</v>
      </c>
      <c r="R200" s="0" t="n">
        <v>665.8</v>
      </c>
      <c r="S200" s="0" t="n">
        <f aca="false">LinhrsIn!S201</f>
        <v>729.1</v>
      </c>
      <c r="T200" s="0" t="n">
        <v>686.1</v>
      </c>
      <c r="U200" s="0" t="n">
        <v>732.8</v>
      </c>
      <c r="V200" s="0" t="n">
        <v>691</v>
      </c>
      <c r="W200" s="0" t="n">
        <v>720.9</v>
      </c>
      <c r="X200" s="0" t="n">
        <v>741.2</v>
      </c>
      <c r="Y200" s="0" t="n">
        <v>710.6</v>
      </c>
      <c r="Z200" s="0" t="n">
        <v>736.8</v>
      </c>
      <c r="AA200" s="0" t="n">
        <v>711.5</v>
      </c>
      <c r="AB200" s="0" t="n">
        <v>743.9</v>
      </c>
      <c r="AC200" s="0" t="n">
        <v>743.9</v>
      </c>
      <c r="AD200" s="0" t="n">
        <v>668.2</v>
      </c>
      <c r="AE200" s="13" t="n">
        <v>729.7967</v>
      </c>
    </row>
    <row r="201" customFormat="false" ht="12.75" hidden="false" customHeight="false" outlineLevel="0" collapsed="false">
      <c r="A201" s="0" t="s">
        <v>12</v>
      </c>
      <c r="B201" s="0" t="n">
        <v>1</v>
      </c>
      <c r="C201" s="0" t="n">
        <v>192</v>
      </c>
      <c r="D201" s="0" t="n">
        <v>728</v>
      </c>
      <c r="E201" s="0" t="n">
        <v>707</v>
      </c>
      <c r="F201" s="8" t="n">
        <v>683.2</v>
      </c>
      <c r="G201" s="9" t="n">
        <v>676.8</v>
      </c>
      <c r="H201" s="0" t="n">
        <v>550.2</v>
      </c>
      <c r="I201" s="8" t="n">
        <v>724.1</v>
      </c>
      <c r="J201" s="8" t="n">
        <v>719.7</v>
      </c>
      <c r="K201" s="8" t="n">
        <v>736.2</v>
      </c>
      <c r="L201" s="0" t="n">
        <v>741.8</v>
      </c>
      <c r="M201" s="8" t="n">
        <v>714.4</v>
      </c>
      <c r="N201" s="0" t="n">
        <v>743.9</v>
      </c>
      <c r="O201" s="8" t="n">
        <v>677.3</v>
      </c>
      <c r="P201" s="11" t="n">
        <v>742.3</v>
      </c>
      <c r="Q201" s="0" t="n">
        <v>743.1</v>
      </c>
      <c r="R201" s="0" t="n">
        <v>648.6</v>
      </c>
      <c r="S201" s="0" t="n">
        <v>707.5</v>
      </c>
      <c r="T201" s="0" t="n">
        <v>565.9</v>
      </c>
      <c r="U201" s="0" t="n">
        <v>692.3</v>
      </c>
      <c r="V201" s="0" t="n">
        <v>642</v>
      </c>
      <c r="W201" s="0" t="n">
        <v>741.3</v>
      </c>
      <c r="X201" s="0" t="n">
        <v>735.1</v>
      </c>
      <c r="Y201" s="0" t="n">
        <v>682.8</v>
      </c>
      <c r="Z201" s="0" t="n">
        <v>737.1</v>
      </c>
      <c r="AA201" s="0" t="n">
        <v>668</v>
      </c>
      <c r="AB201" s="0" t="n">
        <v>701.9</v>
      </c>
      <c r="AC201" s="0" t="n">
        <v>743.9</v>
      </c>
      <c r="AD201" s="0" t="n">
        <v>666.5</v>
      </c>
      <c r="AE201" s="13" t="n">
        <v>711.1103</v>
      </c>
    </row>
    <row r="202" customFormat="false" ht="12.75" hidden="false" customHeight="false" outlineLevel="0" collapsed="false">
      <c r="A202" s="0" t="s">
        <v>12</v>
      </c>
      <c r="B202" s="0" t="n">
        <v>1</v>
      </c>
      <c r="C202" s="0" t="n">
        <v>193</v>
      </c>
      <c r="D202" s="0" t="n">
        <v>658</v>
      </c>
      <c r="E202" s="0" t="n">
        <v>715</v>
      </c>
      <c r="F202" s="8" t="n">
        <v>661.3</v>
      </c>
      <c r="G202" s="9" t="n">
        <v>673.8</v>
      </c>
      <c r="H202" s="0" t="n">
        <v>552.2</v>
      </c>
      <c r="I202" s="8" t="n">
        <v>743.6</v>
      </c>
      <c r="J202" s="8" t="n">
        <v>706.7</v>
      </c>
      <c r="K202" s="8" t="n">
        <v>744.9</v>
      </c>
      <c r="L202" s="0" t="n">
        <v>663.4</v>
      </c>
      <c r="M202" s="8" t="n">
        <v>715.7</v>
      </c>
      <c r="N202" s="0" t="n">
        <v>741.69</v>
      </c>
      <c r="O202" s="8" t="n">
        <v>719.9</v>
      </c>
      <c r="P202" s="11" t="n">
        <v>709.5</v>
      </c>
      <c r="Q202" s="0" t="n">
        <v>743.2</v>
      </c>
      <c r="R202" s="0" t="n">
        <v>642.5</v>
      </c>
      <c r="S202" s="0" t="n">
        <v>739.7</v>
      </c>
      <c r="T202" s="12" t="n">
        <f aca="false">158.6+470</f>
        <v>628.6</v>
      </c>
      <c r="U202" s="0" t="n">
        <v>0</v>
      </c>
      <c r="V202" s="0" t="n">
        <v>5.3</v>
      </c>
      <c r="W202" s="0" t="n">
        <v>525</v>
      </c>
      <c r="X202" s="0" t="n">
        <v>625.8</v>
      </c>
      <c r="Y202" s="0" t="n">
        <v>704.1</v>
      </c>
      <c r="Z202" s="0" t="n">
        <v>737.4</v>
      </c>
      <c r="AA202" s="0" t="n">
        <v>719.9</v>
      </c>
      <c r="AB202" s="0" t="n">
        <v>743.1</v>
      </c>
      <c r="AC202" s="0" t="n">
        <v>744</v>
      </c>
      <c r="AD202" s="0" t="n">
        <v>659.4</v>
      </c>
      <c r="AE202" s="13" t="n">
        <v>723.6133</v>
      </c>
    </row>
    <row r="203" customFormat="false" ht="12.75" hidden="false" customHeight="false" outlineLevel="0" collapsed="false">
      <c r="A203" s="0" t="s">
        <v>12</v>
      </c>
      <c r="B203" s="0" t="n">
        <v>1</v>
      </c>
      <c r="C203" s="0" t="n">
        <v>194</v>
      </c>
      <c r="D203" s="0" t="n">
        <v>587</v>
      </c>
      <c r="E203" s="0" t="n">
        <v>627</v>
      </c>
      <c r="F203" s="8" t="n">
        <v>651.6</v>
      </c>
      <c r="G203" s="9" t="n">
        <v>671</v>
      </c>
      <c r="H203" s="0" t="n">
        <v>648.4</v>
      </c>
      <c r="I203" s="8" t="n">
        <v>739.7</v>
      </c>
      <c r="J203" s="8" t="n">
        <v>713.5</v>
      </c>
      <c r="K203" s="8" t="n">
        <v>731.9</v>
      </c>
      <c r="L203" s="0" t="n">
        <v>727.6</v>
      </c>
      <c r="M203" s="8" t="n">
        <v>719.7</v>
      </c>
      <c r="N203" s="0" t="n">
        <v>542.6</v>
      </c>
      <c r="O203" s="8" t="n">
        <v>719.9</v>
      </c>
      <c r="P203" s="11" t="n">
        <v>391.4</v>
      </c>
      <c r="Q203" s="0" t="n">
        <v>691.7</v>
      </c>
      <c r="R203" s="0" t="n">
        <v>510.5</v>
      </c>
      <c r="S203" s="0" t="n">
        <v>722.3</v>
      </c>
      <c r="T203" s="0" t="n">
        <f aca="false">LinhrsIn!T204</f>
        <v>710.2</v>
      </c>
      <c r="U203" s="0" t="n">
        <f aca="false">739.7</f>
        <v>739.7</v>
      </c>
      <c r="V203" s="0" t="n">
        <f aca="false">LinhrsIn!V204</f>
        <v>714.1</v>
      </c>
      <c r="W203" s="0" t="n">
        <v>743.6</v>
      </c>
      <c r="X203" s="0" t="n">
        <v>739.1</v>
      </c>
      <c r="Y203" s="0" t="n">
        <v>710.6</v>
      </c>
      <c r="Z203" s="0" t="n">
        <v>732.6</v>
      </c>
      <c r="AA203" s="0" t="n">
        <v>720</v>
      </c>
      <c r="AB203" s="0" t="n">
        <v>743.9</v>
      </c>
      <c r="AC203" s="0" t="n">
        <v>743.9</v>
      </c>
      <c r="AD203" s="0" t="n">
        <v>667.6</v>
      </c>
      <c r="AE203" s="13" t="n">
        <v>689.195</v>
      </c>
    </row>
    <row r="204" customFormat="false" ht="12.75" hidden="false" customHeight="false" outlineLevel="0" collapsed="false">
      <c r="A204" s="0" t="s">
        <v>12</v>
      </c>
      <c r="B204" s="0" t="n">
        <v>1</v>
      </c>
      <c r="C204" s="0" t="n">
        <v>195</v>
      </c>
      <c r="D204" s="0" t="n">
        <v>453</v>
      </c>
      <c r="E204" s="0" t="n">
        <v>698</v>
      </c>
      <c r="F204" s="8" t="n">
        <v>589.8</v>
      </c>
      <c r="G204" s="9" t="n">
        <v>384.3</v>
      </c>
      <c r="H204" s="0" t="n">
        <v>651.5</v>
      </c>
      <c r="I204" s="8" t="n">
        <v>743.8</v>
      </c>
      <c r="J204" s="8" t="n">
        <v>699.7</v>
      </c>
      <c r="K204" s="8" t="n">
        <v>733.7</v>
      </c>
      <c r="L204" s="0" t="n">
        <v>672.2</v>
      </c>
      <c r="M204" s="8" t="n">
        <v>719.7</v>
      </c>
      <c r="N204" s="0" t="n">
        <v>742.4</v>
      </c>
      <c r="O204" s="8" t="n">
        <v>719.9</v>
      </c>
      <c r="P204" s="11" t="n">
        <v>722.9</v>
      </c>
      <c r="Q204" s="0" t="n">
        <v>743.1</v>
      </c>
      <c r="R204" s="0" t="n">
        <v>666.1</v>
      </c>
      <c r="S204" s="0" t="n">
        <v>743.3</v>
      </c>
      <c r="T204" s="0" t="n">
        <v>703.5</v>
      </c>
      <c r="U204" s="0" t="n">
        <v>741.1</v>
      </c>
      <c r="V204" s="0" t="n">
        <f aca="false">LinhrsIn!V205</f>
        <v>716.2</v>
      </c>
      <c r="W204" s="0" t="n">
        <v>740.8</v>
      </c>
      <c r="X204" s="0" t="n">
        <v>741.2</v>
      </c>
      <c r="Y204" s="0" t="n">
        <v>710.9</v>
      </c>
      <c r="Z204" s="0" t="n">
        <v>734.3</v>
      </c>
      <c r="AA204" s="0" t="n">
        <v>517.2</v>
      </c>
      <c r="AB204" s="0" t="n">
        <v>743.9</v>
      </c>
      <c r="AC204" s="0" t="n">
        <v>743.9</v>
      </c>
      <c r="AD204" s="0" t="n">
        <v>667.1</v>
      </c>
      <c r="AE204" s="13" t="n">
        <v>729.0781</v>
      </c>
    </row>
    <row r="205" customFormat="false" ht="12.75" hidden="false" customHeight="false" outlineLevel="0" collapsed="false">
      <c r="A205" s="0" t="s">
        <v>12</v>
      </c>
      <c r="B205" s="0" t="n">
        <v>1</v>
      </c>
      <c r="C205" s="0" t="n">
        <v>196</v>
      </c>
      <c r="D205" s="0" t="n">
        <v>691</v>
      </c>
      <c r="E205" s="0" t="n">
        <v>707</v>
      </c>
      <c r="F205" s="8" t="n">
        <v>505.1</v>
      </c>
      <c r="G205" s="9" t="n">
        <v>494.6</v>
      </c>
      <c r="H205" s="0" t="n">
        <v>580.9</v>
      </c>
      <c r="I205" s="8" t="n">
        <v>743.7</v>
      </c>
      <c r="J205" s="8" t="n">
        <v>715.9</v>
      </c>
      <c r="K205" s="8" t="n">
        <v>736</v>
      </c>
      <c r="L205" s="0" t="n">
        <v>707</v>
      </c>
      <c r="M205" s="8" t="n">
        <v>694.9</v>
      </c>
      <c r="N205" s="0" t="n">
        <v>711.7</v>
      </c>
      <c r="O205" s="8" t="n">
        <v>719.9</v>
      </c>
      <c r="P205" s="11" t="n">
        <v>735.1</v>
      </c>
      <c r="Q205" s="0" t="n">
        <v>743.1</v>
      </c>
      <c r="R205" s="0" t="n">
        <v>665.1</v>
      </c>
      <c r="S205" s="0" t="n">
        <v>743.3</v>
      </c>
      <c r="T205" s="0" t="n">
        <v>714.4</v>
      </c>
      <c r="U205" s="0" t="n">
        <v>741.6</v>
      </c>
      <c r="V205" s="0" t="n">
        <f aca="false">LinhrsIn!V206</f>
        <v>714.1</v>
      </c>
      <c r="W205" s="0" t="n">
        <v>740.8</v>
      </c>
      <c r="X205" s="0" t="n">
        <v>740.9</v>
      </c>
      <c r="Y205" s="0" t="n">
        <v>710.6</v>
      </c>
      <c r="Z205" s="0" t="n">
        <v>735.7</v>
      </c>
      <c r="AA205" s="0" t="n">
        <v>719.8</v>
      </c>
      <c r="AB205" s="0" t="n">
        <v>743.7</v>
      </c>
      <c r="AC205" s="0" t="n">
        <v>743.8</v>
      </c>
      <c r="AD205" s="0" t="n">
        <v>666.5</v>
      </c>
      <c r="AE205" s="13" t="n">
        <v>724.3666</v>
      </c>
    </row>
    <row r="206" customFormat="false" ht="12.75" hidden="false" customHeight="false" outlineLevel="0" collapsed="false">
      <c r="A206" s="0" t="s">
        <v>12</v>
      </c>
      <c r="B206" s="0" t="n">
        <v>1</v>
      </c>
      <c r="C206" s="0" t="n">
        <v>197</v>
      </c>
      <c r="D206" s="0" t="n">
        <v>737</v>
      </c>
      <c r="E206" s="0" t="n">
        <v>742</v>
      </c>
      <c r="F206" s="8" t="n">
        <v>601.5</v>
      </c>
      <c r="G206" s="9" t="n">
        <v>669.2</v>
      </c>
      <c r="H206" s="0" t="n">
        <v>709.5</v>
      </c>
      <c r="I206" s="8" t="n">
        <v>730.5</v>
      </c>
      <c r="J206" s="8" t="n">
        <v>671.9</v>
      </c>
      <c r="K206" s="8" t="n">
        <v>736.2</v>
      </c>
      <c r="L206" s="0" t="n">
        <v>741.1</v>
      </c>
      <c r="M206" s="8" t="n">
        <v>716.9</v>
      </c>
      <c r="N206" s="0" t="n">
        <v>738.4</v>
      </c>
      <c r="O206" s="8" t="n">
        <v>714.8</v>
      </c>
      <c r="P206" s="11" t="n">
        <v>704.9</v>
      </c>
      <c r="Q206" s="0" t="n">
        <v>743.1</v>
      </c>
      <c r="R206" s="0" t="n">
        <v>666.1</v>
      </c>
      <c r="S206" s="0" t="n">
        <v>743.3</v>
      </c>
      <c r="T206" s="0" t="n">
        <v>710.7</v>
      </c>
      <c r="U206" s="0" t="n">
        <v>741.2</v>
      </c>
      <c r="V206" s="0" t="n">
        <f aca="false">LinhrsIn!V207</f>
        <v>715.6</v>
      </c>
      <c r="W206" s="0" t="n">
        <v>739.9</v>
      </c>
      <c r="X206" s="0" t="n">
        <v>741.2</v>
      </c>
      <c r="Y206" s="0" t="n">
        <v>710.6</v>
      </c>
      <c r="Z206" s="0" t="n">
        <v>736.2</v>
      </c>
      <c r="AA206" s="0" t="n">
        <v>719.8</v>
      </c>
      <c r="AB206" s="0" t="n">
        <v>743.9</v>
      </c>
      <c r="AC206" s="0" t="n">
        <v>743.9</v>
      </c>
      <c r="AD206" s="0" t="n">
        <v>649.9</v>
      </c>
      <c r="AE206" s="13" t="n">
        <v>657.7572</v>
      </c>
    </row>
    <row r="207" customFormat="false" ht="12.75" hidden="false" customHeight="false" outlineLevel="0" collapsed="false">
      <c r="A207" s="0" t="s">
        <v>12</v>
      </c>
      <c r="B207" s="0" t="n">
        <v>1</v>
      </c>
      <c r="C207" s="0" t="n">
        <v>198</v>
      </c>
      <c r="D207" s="0" t="n">
        <v>737</v>
      </c>
      <c r="E207" s="0" t="n">
        <v>743</v>
      </c>
      <c r="F207" s="8" t="n">
        <v>695.8</v>
      </c>
      <c r="G207" s="9" t="n">
        <v>674.7</v>
      </c>
      <c r="H207" s="0" t="n">
        <v>559.4</v>
      </c>
      <c r="I207" s="8" t="n">
        <v>719.3</v>
      </c>
      <c r="J207" s="8" t="n">
        <v>719.2</v>
      </c>
      <c r="K207" s="8" t="n">
        <v>731.2</v>
      </c>
      <c r="L207" s="0" t="n">
        <v>697.8</v>
      </c>
      <c r="M207" s="8" t="n">
        <v>696.6</v>
      </c>
      <c r="N207" s="0" t="n">
        <v>732.7</v>
      </c>
      <c r="O207" s="8" t="n">
        <v>720</v>
      </c>
      <c r="P207" s="11" t="n">
        <v>693.5</v>
      </c>
      <c r="Q207" s="0" t="n">
        <v>743.1</v>
      </c>
      <c r="R207" s="0" t="n">
        <v>666.1</v>
      </c>
      <c r="S207" s="0" t="n">
        <v>743.3</v>
      </c>
      <c r="T207" s="0" t="n">
        <v>714.1</v>
      </c>
      <c r="U207" s="0" t="n">
        <v>740.9</v>
      </c>
      <c r="V207" s="0" t="n">
        <f aca="false">LinhrsIn!V208</f>
        <v>715.2</v>
      </c>
      <c r="W207" s="0" t="n">
        <v>741.4</v>
      </c>
      <c r="X207" s="0" t="n">
        <v>740.6</v>
      </c>
      <c r="Y207" s="0" t="n">
        <v>710.6</v>
      </c>
      <c r="Z207" s="0" t="n">
        <v>710.9</v>
      </c>
      <c r="AA207" s="0" t="n">
        <v>719.7</v>
      </c>
      <c r="AB207" s="0" t="n">
        <v>737.6</v>
      </c>
      <c r="AC207" s="0" t="n">
        <v>676.5</v>
      </c>
      <c r="AD207" s="0" t="n">
        <v>666.9</v>
      </c>
      <c r="AE207" s="13" t="n">
        <v>666.0292</v>
      </c>
    </row>
    <row r="208" customFormat="false" ht="12.75" hidden="false" customHeight="false" outlineLevel="0" collapsed="false">
      <c r="A208" s="0" t="s">
        <v>12</v>
      </c>
      <c r="B208" s="0" t="n">
        <v>1</v>
      </c>
      <c r="C208" s="0" t="n">
        <v>199</v>
      </c>
      <c r="D208" s="0" t="n">
        <v>735</v>
      </c>
      <c r="E208" s="0" t="n">
        <v>743</v>
      </c>
      <c r="F208" s="8" t="n">
        <v>629.3</v>
      </c>
      <c r="G208" s="9" t="n">
        <v>672.7</v>
      </c>
      <c r="H208" s="0" t="n">
        <v>714.3</v>
      </c>
      <c r="I208" s="8" t="n">
        <v>727.3</v>
      </c>
      <c r="J208" s="8" t="n">
        <v>664.4</v>
      </c>
      <c r="K208" s="8" t="n">
        <v>736.2</v>
      </c>
      <c r="L208" s="0" t="n">
        <v>740.8</v>
      </c>
      <c r="M208" s="8" t="n">
        <v>595.4</v>
      </c>
      <c r="N208" s="0" t="n">
        <v>543.6</v>
      </c>
      <c r="O208" s="8" t="n">
        <v>719.9</v>
      </c>
      <c r="P208" s="11" t="n">
        <v>726.2</v>
      </c>
      <c r="Q208" s="0" t="n">
        <v>729.6</v>
      </c>
      <c r="R208" s="0" t="n">
        <v>666.1</v>
      </c>
      <c r="S208" s="0" t="n">
        <v>688.5</v>
      </c>
      <c r="T208" s="0" t="n">
        <v>694.4</v>
      </c>
      <c r="U208" s="0" t="n">
        <v>741.6</v>
      </c>
      <c r="V208" s="0" t="n">
        <v>710.4</v>
      </c>
      <c r="W208" s="0" t="n">
        <v>720.9</v>
      </c>
      <c r="X208" s="0" t="n">
        <v>740.6</v>
      </c>
      <c r="Y208" s="0" t="n">
        <v>710.3</v>
      </c>
      <c r="Z208" s="0" t="n">
        <v>716.2</v>
      </c>
      <c r="AA208" s="0" t="n">
        <v>720</v>
      </c>
      <c r="AB208" s="0" t="n">
        <v>717.8</v>
      </c>
      <c r="AC208" s="0" t="n">
        <v>743.9</v>
      </c>
      <c r="AD208" s="0" t="n">
        <v>656.5</v>
      </c>
      <c r="AE208" s="13" t="n">
        <v>698.8461</v>
      </c>
    </row>
    <row r="209" customFormat="false" ht="12.75" hidden="false" customHeight="false" outlineLevel="0" collapsed="false">
      <c r="A209" s="0" t="s">
        <v>12</v>
      </c>
      <c r="B209" s="0" t="n">
        <v>1</v>
      </c>
      <c r="C209" s="0" t="n">
        <v>200</v>
      </c>
      <c r="D209" s="0" t="n">
        <v>729</v>
      </c>
      <c r="E209" s="0" t="n">
        <v>733</v>
      </c>
      <c r="F209" s="8" t="n">
        <v>695.9</v>
      </c>
      <c r="G209" s="9" t="n">
        <v>683.1</v>
      </c>
      <c r="H209" s="0" t="n">
        <v>525</v>
      </c>
      <c r="I209" s="8" t="n">
        <v>743.8</v>
      </c>
      <c r="J209" s="8" t="n">
        <v>719.4</v>
      </c>
      <c r="K209" s="8" t="n">
        <v>731.1</v>
      </c>
      <c r="L209" s="0" t="n">
        <v>741.1</v>
      </c>
      <c r="M209" s="8" t="n">
        <v>712.9</v>
      </c>
      <c r="N209" s="0" t="n">
        <v>742.5</v>
      </c>
      <c r="O209" s="8" t="n">
        <v>717.8</v>
      </c>
      <c r="P209" s="11" t="n">
        <v>725.5</v>
      </c>
      <c r="Q209" s="0" t="n">
        <v>743.1</v>
      </c>
      <c r="R209" s="0" t="n">
        <v>666.1</v>
      </c>
      <c r="S209" s="0" t="n">
        <v>742.9</v>
      </c>
      <c r="T209" s="0" t="n">
        <v>714.4</v>
      </c>
      <c r="U209" s="0" t="n">
        <v>741.6</v>
      </c>
      <c r="V209" s="0" t="n">
        <f aca="false">LinhrsIn!V210</f>
        <v>716.4</v>
      </c>
      <c r="W209" s="0" t="n">
        <v>741</v>
      </c>
      <c r="X209" s="0" t="n">
        <v>706</v>
      </c>
      <c r="Y209" s="0" t="n">
        <v>687.2</v>
      </c>
      <c r="Z209" s="0" t="n">
        <v>690.5</v>
      </c>
      <c r="AA209" s="0" t="n">
        <v>682.5</v>
      </c>
      <c r="AB209" s="0" t="n">
        <v>743.9</v>
      </c>
      <c r="AC209" s="0" t="n">
        <v>744</v>
      </c>
      <c r="AD209" s="0" t="n">
        <v>663.7</v>
      </c>
      <c r="AE209" s="13" t="n">
        <v>731.4125</v>
      </c>
    </row>
    <row r="210" customFormat="false" ht="12.75" hidden="false" customHeight="false" outlineLevel="0" collapsed="false">
      <c r="A210" s="0" t="s">
        <v>12</v>
      </c>
      <c r="B210" s="0" t="n">
        <v>1</v>
      </c>
      <c r="C210" s="0" t="n">
        <v>201</v>
      </c>
      <c r="D210" s="0" t="n">
        <v>738</v>
      </c>
      <c r="E210" s="0" t="n">
        <v>744</v>
      </c>
      <c r="F210" s="8" t="n">
        <v>573.3</v>
      </c>
      <c r="G210" s="9" t="n">
        <v>683.9</v>
      </c>
      <c r="H210" s="0" t="n">
        <v>714.2</v>
      </c>
      <c r="I210" s="8" t="n">
        <v>742.6</v>
      </c>
      <c r="J210" s="8" t="n">
        <v>719.1</v>
      </c>
      <c r="K210" s="8" t="n">
        <v>652.9</v>
      </c>
      <c r="L210" s="0" t="n">
        <v>716.8</v>
      </c>
      <c r="M210" s="8" t="n">
        <v>716.4</v>
      </c>
      <c r="N210" s="0" t="n">
        <v>743.6</v>
      </c>
      <c r="O210" s="8" t="n">
        <v>717.8</v>
      </c>
      <c r="P210" s="11" t="n">
        <v>741</v>
      </c>
      <c r="Q210" s="0" t="n">
        <v>743.1</v>
      </c>
      <c r="R210" s="0" t="n">
        <v>666.1</v>
      </c>
      <c r="S210" s="0" t="n">
        <v>743.3</v>
      </c>
      <c r="T210" s="0" t="n">
        <v>687.1</v>
      </c>
      <c r="U210" s="0" t="n">
        <v>733.7</v>
      </c>
      <c r="V210" s="0" t="n">
        <v>708.6</v>
      </c>
      <c r="W210" s="0" t="n">
        <v>733.5</v>
      </c>
      <c r="X210" s="0" t="n">
        <f aca="false">31.2+710</f>
        <v>741.2</v>
      </c>
      <c r="Y210" s="0" t="n">
        <f aca="false">577.9+120</f>
        <v>697.9</v>
      </c>
      <c r="Z210" s="0" t="n">
        <v>735.5</v>
      </c>
      <c r="AA210" s="0" t="n">
        <v>719.9</v>
      </c>
      <c r="AB210" s="0" t="n">
        <v>712.3</v>
      </c>
      <c r="AC210" s="0" t="n">
        <v>744</v>
      </c>
      <c r="AD210" s="0" t="n">
        <v>516.1</v>
      </c>
      <c r="AE210" s="13" t="n">
        <v>686.3872</v>
      </c>
    </row>
    <row r="211" customFormat="false" ht="12.75" hidden="false" customHeight="false" outlineLevel="0" collapsed="false">
      <c r="A211" s="0" t="s">
        <v>12</v>
      </c>
      <c r="B211" s="0" t="n">
        <v>1</v>
      </c>
      <c r="C211" s="0" t="n">
        <v>202</v>
      </c>
      <c r="D211" s="0" t="n">
        <v>383</v>
      </c>
      <c r="E211" s="0" t="n">
        <v>372</v>
      </c>
      <c r="F211" s="8" t="n">
        <v>689.9</v>
      </c>
      <c r="G211" s="9" t="n">
        <v>694.8</v>
      </c>
      <c r="H211" s="0" t="n">
        <v>266.9</v>
      </c>
      <c r="I211" s="8" t="n">
        <v>706.5</v>
      </c>
      <c r="J211" s="8" t="n">
        <v>676.6</v>
      </c>
      <c r="K211" s="8" t="n">
        <v>719.7</v>
      </c>
      <c r="L211" s="15" t="n">
        <v>708</v>
      </c>
      <c r="M211" s="8" t="n">
        <v>695.1</v>
      </c>
      <c r="N211" s="0" t="n">
        <v>738.7</v>
      </c>
      <c r="O211" s="8" t="n">
        <v>693.6</v>
      </c>
      <c r="P211" s="11" t="n">
        <v>655.2</v>
      </c>
      <c r="Q211" s="0" t="n">
        <v>730</v>
      </c>
      <c r="R211" s="0" t="n">
        <v>576</v>
      </c>
      <c r="S211" s="0" t="n">
        <v>622</v>
      </c>
      <c r="T211" s="0" t="n">
        <f aca="false">LinhrsIn!T212</f>
        <v>705.5</v>
      </c>
      <c r="U211" s="0" t="n">
        <v>736.6</v>
      </c>
      <c r="V211" s="0" t="n">
        <v>651.1</v>
      </c>
      <c r="W211" s="0" t="n">
        <v>727.5</v>
      </c>
      <c r="X211" s="0" t="n">
        <v>730</v>
      </c>
      <c r="Y211" s="0" t="n">
        <v>715.5</v>
      </c>
      <c r="Z211" s="0" t="n">
        <v>735.2</v>
      </c>
      <c r="AA211" s="0" t="n">
        <v>710.9</v>
      </c>
      <c r="AB211" s="0" t="n">
        <v>528</v>
      </c>
      <c r="AC211" s="0" t="n">
        <v>732.8</v>
      </c>
      <c r="AD211" s="0" t="n">
        <v>664.4</v>
      </c>
      <c r="AE211" s="13" t="n">
        <v>703.5519</v>
      </c>
    </row>
    <row r="212" customFormat="false" ht="12.75" hidden="false" customHeight="false" outlineLevel="0" collapsed="false">
      <c r="A212" s="0" t="s">
        <v>12</v>
      </c>
      <c r="B212" s="0" t="n">
        <v>1</v>
      </c>
      <c r="C212" s="0" t="n">
        <v>203</v>
      </c>
      <c r="D212" s="0" t="n">
        <v>720</v>
      </c>
      <c r="E212" s="0" t="n">
        <v>742</v>
      </c>
      <c r="F212" s="8" t="n">
        <v>679.3</v>
      </c>
      <c r="G212" s="9" t="n">
        <v>708</v>
      </c>
      <c r="H212" s="0" t="n">
        <v>512.1</v>
      </c>
      <c r="I212" s="8" t="n">
        <v>726.9</v>
      </c>
      <c r="J212" s="8" t="n">
        <v>710.6</v>
      </c>
      <c r="K212" s="8" t="n">
        <v>670.5</v>
      </c>
      <c r="L212" s="0" t="n">
        <v>739</v>
      </c>
      <c r="M212" s="8" t="n">
        <v>718.3</v>
      </c>
      <c r="N212" s="0" t="n">
        <v>742.1</v>
      </c>
      <c r="O212" s="8" t="n">
        <v>718.5</v>
      </c>
      <c r="P212" s="11" t="n">
        <v>743.5</v>
      </c>
      <c r="Q212" s="0" t="n">
        <v>740.4</v>
      </c>
      <c r="R212" s="0" t="n">
        <v>665.2</v>
      </c>
      <c r="S212" s="0" t="n">
        <v>742.5</v>
      </c>
      <c r="T212" s="0" t="n">
        <v>712.1</v>
      </c>
      <c r="U212" s="0" t="n">
        <v>725.5</v>
      </c>
      <c r="V212" s="0" t="n">
        <v>689.1</v>
      </c>
      <c r="W212" s="0" t="n">
        <v>737.1</v>
      </c>
      <c r="X212" s="0" t="n">
        <v>742.9</v>
      </c>
      <c r="Y212" s="0" t="n">
        <v>718</v>
      </c>
      <c r="Z212" s="0" t="n">
        <v>736.7</v>
      </c>
      <c r="AA212" s="0" t="n">
        <v>711.9</v>
      </c>
      <c r="AB212" s="0" t="n">
        <v>741.5</v>
      </c>
      <c r="AC212" s="0" t="n">
        <v>727.9</v>
      </c>
      <c r="AD212" s="0" t="n">
        <v>668.4</v>
      </c>
      <c r="AE212" s="13" t="n">
        <v>730.59</v>
      </c>
    </row>
    <row r="213" customFormat="false" ht="12.75" hidden="false" customHeight="false" outlineLevel="0" collapsed="false">
      <c r="A213" s="0" t="s">
        <v>12</v>
      </c>
      <c r="B213" s="0" t="n">
        <v>1</v>
      </c>
      <c r="C213" s="0" t="n">
        <v>204</v>
      </c>
      <c r="D213" s="0" t="n">
        <v>549</v>
      </c>
      <c r="E213" s="0" t="n">
        <v>105</v>
      </c>
      <c r="F213" s="8" t="n">
        <v>423.3</v>
      </c>
      <c r="G213" s="9" t="n">
        <v>710.9</v>
      </c>
      <c r="H213" s="0" t="n">
        <v>194.3</v>
      </c>
      <c r="I213" s="8" t="n">
        <v>743.6</v>
      </c>
      <c r="J213" s="8" t="n">
        <v>719.4</v>
      </c>
      <c r="K213" s="8" t="n">
        <v>716.3</v>
      </c>
      <c r="L213" s="0" t="n">
        <v>728.2</v>
      </c>
      <c r="M213" s="8" t="n">
        <v>705.7</v>
      </c>
      <c r="N213" s="0" t="n">
        <v>737.1</v>
      </c>
      <c r="O213" s="8" t="n">
        <v>704.3</v>
      </c>
      <c r="P213" s="11" t="n">
        <v>726.9</v>
      </c>
      <c r="Q213" s="0" t="n">
        <v>585.5</v>
      </c>
      <c r="R213" s="0" t="n">
        <v>621.2</v>
      </c>
      <c r="S213" s="0" t="n">
        <v>743.3</v>
      </c>
      <c r="T213" s="0" t="n">
        <v>715.6</v>
      </c>
      <c r="U213" s="0" t="n">
        <v>741.4</v>
      </c>
      <c r="V213" s="0" t="n">
        <v>714.6</v>
      </c>
      <c r="W213" s="0" t="n">
        <v>736.7</v>
      </c>
      <c r="X213" s="0" t="n">
        <v>741.9</v>
      </c>
      <c r="Y213" s="0" t="n">
        <v>681.1</v>
      </c>
      <c r="Z213" s="0" t="n">
        <v>648.2</v>
      </c>
      <c r="AA213" s="0" t="n">
        <v>699.6</v>
      </c>
      <c r="AB213" s="0" t="n">
        <v>743.4</v>
      </c>
      <c r="AC213" s="0" t="n">
        <v>742.5</v>
      </c>
      <c r="AD213" s="0" t="n">
        <v>667.8</v>
      </c>
      <c r="AE213" s="13" t="n">
        <v>726.1275</v>
      </c>
    </row>
    <row r="214" customFormat="false" ht="12.75" hidden="false" customHeight="false" outlineLevel="0" collapsed="false">
      <c r="A214" s="0" t="s">
        <v>12</v>
      </c>
      <c r="B214" s="0" t="n">
        <v>1</v>
      </c>
      <c r="C214" s="0" t="n">
        <v>205</v>
      </c>
      <c r="D214" s="0" t="n">
        <v>741</v>
      </c>
      <c r="E214" s="0" t="n">
        <v>735</v>
      </c>
      <c r="F214" s="8" t="n">
        <v>673.5</v>
      </c>
      <c r="G214" s="9" t="n">
        <v>668.4</v>
      </c>
      <c r="H214" s="0" t="n">
        <v>464.9</v>
      </c>
      <c r="I214" s="8" t="n">
        <v>742</v>
      </c>
      <c r="J214" s="8" t="n">
        <v>719.5</v>
      </c>
      <c r="K214" s="8" t="n">
        <v>734.6</v>
      </c>
      <c r="L214" s="0" t="n">
        <v>655.8</v>
      </c>
      <c r="M214" s="8" t="n">
        <v>706.1</v>
      </c>
      <c r="N214" s="0" t="n">
        <v>737.7</v>
      </c>
      <c r="O214" s="8" t="n">
        <v>712.4</v>
      </c>
      <c r="P214" s="11" t="n">
        <v>742.3</v>
      </c>
      <c r="Q214" s="0" t="n">
        <v>741</v>
      </c>
      <c r="R214" s="0" t="n">
        <v>663.1</v>
      </c>
      <c r="S214" s="0" t="n">
        <v>743.2</v>
      </c>
      <c r="T214" s="0" t="n">
        <v>715.7</v>
      </c>
      <c r="U214" s="0" t="n">
        <v>742</v>
      </c>
      <c r="V214" s="0" t="n">
        <f aca="false">LinhrsIn!V215</f>
        <v>716.8</v>
      </c>
      <c r="W214" s="0" t="n">
        <v>737.4</v>
      </c>
      <c r="X214" s="0" t="n">
        <v>742.9</v>
      </c>
      <c r="Y214" s="0" t="n">
        <v>715.3</v>
      </c>
      <c r="Z214" s="0" t="n">
        <v>738.5</v>
      </c>
      <c r="AA214" s="0" t="n">
        <v>719.9</v>
      </c>
      <c r="AB214" s="0" t="n">
        <v>734.4</v>
      </c>
      <c r="AC214" s="0" t="n">
        <v>743.9</v>
      </c>
      <c r="AD214" s="0" t="n">
        <v>659.2</v>
      </c>
      <c r="AE214" s="13" t="n">
        <v>729.855</v>
      </c>
    </row>
    <row r="215" customFormat="false" ht="12.75" hidden="false" customHeight="false" outlineLevel="0" collapsed="false">
      <c r="A215" s="0" t="s">
        <v>12</v>
      </c>
      <c r="B215" s="0" t="n">
        <v>1</v>
      </c>
      <c r="C215" s="0" t="n">
        <v>206</v>
      </c>
      <c r="D215" s="0" t="n">
        <v>729</v>
      </c>
      <c r="E215" s="0" t="n">
        <v>743</v>
      </c>
      <c r="F215" s="8" t="n">
        <v>691.8</v>
      </c>
      <c r="G215" s="9" t="n">
        <v>710.4</v>
      </c>
      <c r="H215" s="0" t="n">
        <v>493.9</v>
      </c>
      <c r="I215" s="8" t="n">
        <v>739.6</v>
      </c>
      <c r="J215" s="8" t="n">
        <v>621.6</v>
      </c>
      <c r="K215" s="8" t="n">
        <v>132</v>
      </c>
      <c r="L215" s="0" t="n">
        <v>668.3</v>
      </c>
      <c r="M215" s="8" t="n">
        <v>690.1</v>
      </c>
      <c r="N215" s="0" t="n">
        <v>652.3</v>
      </c>
      <c r="O215" s="8" t="n">
        <v>710.2</v>
      </c>
      <c r="P215" s="11" t="n">
        <v>696.4</v>
      </c>
      <c r="Q215" s="0" t="n">
        <v>405.5</v>
      </c>
      <c r="R215" s="0" t="n">
        <v>523.4</v>
      </c>
      <c r="S215" s="0" t="n">
        <v>739.1</v>
      </c>
      <c r="T215" s="0" t="n">
        <v>688.9</v>
      </c>
      <c r="U215" s="0" t="n">
        <v>718.6</v>
      </c>
      <c r="V215" s="0" t="n">
        <v>654.4</v>
      </c>
      <c r="W215" s="0" t="n">
        <v>731.5</v>
      </c>
      <c r="X215" s="0" t="n">
        <v>743</v>
      </c>
      <c r="Y215" s="0" t="n">
        <v>655.7</v>
      </c>
      <c r="Z215" s="0" t="n">
        <v>742</v>
      </c>
      <c r="AA215" s="0" t="n">
        <v>719.9</v>
      </c>
      <c r="AB215" s="0" t="n">
        <v>734.2</v>
      </c>
      <c r="AC215" s="0" t="n">
        <v>743.9</v>
      </c>
      <c r="AD215" s="0" t="n">
        <v>659.3</v>
      </c>
      <c r="AE215" s="13" t="n">
        <v>730.3964</v>
      </c>
    </row>
    <row r="216" customFormat="false" ht="12.75" hidden="false" customHeight="false" outlineLevel="0" collapsed="false">
      <c r="A216" s="0" t="s">
        <v>12</v>
      </c>
      <c r="B216" s="0" t="n">
        <v>1</v>
      </c>
      <c r="C216" s="0" t="n">
        <v>207</v>
      </c>
      <c r="D216" s="0" t="n">
        <v>673</v>
      </c>
      <c r="E216" s="0" t="n">
        <v>665</v>
      </c>
      <c r="F216" s="8" t="n">
        <v>561.1</v>
      </c>
      <c r="G216" s="9" t="n">
        <v>698</v>
      </c>
      <c r="H216" s="0" t="n">
        <v>643.9</v>
      </c>
      <c r="I216" s="8" t="n">
        <v>723.8</v>
      </c>
      <c r="J216" s="8" t="n">
        <v>668.5</v>
      </c>
      <c r="K216" s="8" t="n">
        <v>714.2</v>
      </c>
      <c r="L216" s="0" t="n">
        <v>706.4</v>
      </c>
      <c r="M216" s="8" t="n">
        <v>708.7</v>
      </c>
      <c r="N216" s="0" t="n">
        <v>718.9</v>
      </c>
      <c r="O216" s="8" t="n">
        <v>666.7</v>
      </c>
      <c r="P216" s="11" t="n">
        <v>453.7</v>
      </c>
      <c r="Q216" s="0" t="n">
        <v>740.9</v>
      </c>
      <c r="R216" s="0" t="n">
        <v>551.8</v>
      </c>
      <c r="S216" s="0" t="n">
        <v>735.4</v>
      </c>
      <c r="T216" s="0" t="n">
        <v>693.5</v>
      </c>
      <c r="U216" s="0" t="n">
        <v>665.4</v>
      </c>
      <c r="V216" s="0" t="n">
        <v>677.1</v>
      </c>
      <c r="W216" s="0" t="n">
        <v>724</v>
      </c>
      <c r="X216" s="0" t="n">
        <v>390.6</v>
      </c>
      <c r="Y216" s="0" t="n">
        <v>294.8</v>
      </c>
      <c r="Z216" s="0" t="n">
        <v>616.2</v>
      </c>
      <c r="AA216" s="0" t="n">
        <v>665.9</v>
      </c>
      <c r="AB216" s="0" t="n">
        <v>627.4</v>
      </c>
      <c r="AC216" s="0" t="n">
        <v>0</v>
      </c>
      <c r="AD216" s="0" t="n">
        <v>0</v>
      </c>
      <c r="AE216" s="13" t="n">
        <v>0</v>
      </c>
    </row>
    <row r="217" customFormat="false" ht="12.75" hidden="false" customHeight="false" outlineLevel="0" collapsed="false">
      <c r="A217" s="0" t="s">
        <v>12</v>
      </c>
      <c r="B217" s="0" t="n">
        <v>1</v>
      </c>
      <c r="C217" s="0" t="n">
        <v>208</v>
      </c>
      <c r="D217" s="0" t="n">
        <v>740</v>
      </c>
      <c r="E217" s="0" t="n">
        <v>743</v>
      </c>
      <c r="F217" s="8" t="n">
        <v>693.3</v>
      </c>
      <c r="G217" s="9" t="n">
        <v>698.9</v>
      </c>
      <c r="H217" s="0" t="n">
        <v>478.3</v>
      </c>
      <c r="I217" s="8" t="n">
        <v>731.8</v>
      </c>
      <c r="J217" s="8" t="n">
        <v>716.8</v>
      </c>
      <c r="K217" s="8" t="n">
        <v>734.6</v>
      </c>
      <c r="L217" s="0" t="n">
        <v>701.9</v>
      </c>
      <c r="M217" s="8" t="n">
        <v>672.5</v>
      </c>
      <c r="N217" s="0" t="n">
        <v>722.5</v>
      </c>
      <c r="O217" s="8" t="n">
        <v>704.7</v>
      </c>
      <c r="P217" s="11" t="n">
        <v>653.8</v>
      </c>
      <c r="Q217" s="0" t="n">
        <v>741.1</v>
      </c>
      <c r="R217" s="0" t="n">
        <v>630.8</v>
      </c>
      <c r="S217" s="0" t="n">
        <v>737.6</v>
      </c>
      <c r="T217" s="0" t="n">
        <f aca="false">LinhrsIn!T218</f>
        <v>708.4</v>
      </c>
      <c r="U217" s="0" t="n">
        <v>727.2</v>
      </c>
      <c r="V217" s="0" t="n">
        <f aca="false">LinhrsIn!V218</f>
        <v>716.3</v>
      </c>
      <c r="W217" s="0" t="n">
        <v>733</v>
      </c>
      <c r="X217" s="0" t="n">
        <v>737.1</v>
      </c>
      <c r="Y217" s="0" t="n">
        <v>714.8</v>
      </c>
      <c r="Z217" s="0" t="n">
        <v>741.5</v>
      </c>
      <c r="AA217" s="0" t="n">
        <v>710.8</v>
      </c>
      <c r="AB217" s="0" t="n">
        <v>741.9</v>
      </c>
      <c r="AC217" s="0" t="n">
        <v>742.7</v>
      </c>
      <c r="AD217" s="0" t="n">
        <v>667.6</v>
      </c>
      <c r="AE217" s="13" t="n">
        <v>713.7584</v>
      </c>
    </row>
    <row r="218" customFormat="false" ht="12.75" hidden="false" customHeight="false" outlineLevel="0" collapsed="false">
      <c r="A218" s="0" t="s">
        <v>12</v>
      </c>
      <c r="B218" s="0" t="n">
        <v>1</v>
      </c>
      <c r="C218" s="0" t="n">
        <v>209</v>
      </c>
      <c r="D218" s="0" t="n">
        <v>645</v>
      </c>
      <c r="E218" s="0" t="n">
        <v>572</v>
      </c>
      <c r="F218" s="8" t="n">
        <v>684.9</v>
      </c>
      <c r="G218" s="9" t="n">
        <v>703.2</v>
      </c>
      <c r="H218" s="0" t="n">
        <v>675.9</v>
      </c>
      <c r="I218" s="8" t="n">
        <v>730</v>
      </c>
      <c r="J218" s="8" t="n">
        <v>719.2</v>
      </c>
      <c r="K218" s="8" t="n">
        <v>717</v>
      </c>
      <c r="L218" s="0" t="n">
        <v>663.8</v>
      </c>
      <c r="M218" s="8" t="n">
        <v>696.6</v>
      </c>
      <c r="N218" s="0" t="n">
        <v>686.2</v>
      </c>
      <c r="O218" s="8" t="n">
        <v>682.5</v>
      </c>
      <c r="P218" s="11" t="n">
        <v>706.8</v>
      </c>
      <c r="Q218" s="0" t="n">
        <v>682.3</v>
      </c>
      <c r="R218" s="0" t="n">
        <v>652.7</v>
      </c>
      <c r="S218" s="0" t="n">
        <v>741.5</v>
      </c>
      <c r="T218" s="0" t="n">
        <v>693.7</v>
      </c>
      <c r="U218" s="0" t="n">
        <v>705.8</v>
      </c>
      <c r="V218" s="0" t="n">
        <v>653</v>
      </c>
      <c r="W218" s="0" t="n">
        <v>715.1</v>
      </c>
      <c r="X218" s="0" t="n">
        <v>716</v>
      </c>
      <c r="Y218" s="0" t="n">
        <v>600.9</v>
      </c>
      <c r="Z218" s="0" t="n">
        <v>711.9</v>
      </c>
      <c r="AA218" s="0" t="n">
        <v>718.7</v>
      </c>
      <c r="AB218" s="0" t="n">
        <v>738.2</v>
      </c>
      <c r="AC218" s="0" t="n">
        <v>732.2</v>
      </c>
      <c r="AD218" s="0" t="n">
        <v>669.5</v>
      </c>
      <c r="AE218" s="13" t="n">
        <v>662.8019</v>
      </c>
    </row>
    <row r="219" customFormat="false" ht="12.75" hidden="false" customHeight="false" outlineLevel="0" collapsed="false">
      <c r="A219" s="0" t="s">
        <v>14</v>
      </c>
      <c r="B219" s="0" t="n">
        <v>1</v>
      </c>
      <c r="C219" s="0" t="n">
        <v>210</v>
      </c>
      <c r="D219" s="0" t="n">
        <v>738</v>
      </c>
      <c r="E219" s="0" t="n">
        <v>743</v>
      </c>
      <c r="F219" s="8" t="n">
        <v>695.2</v>
      </c>
      <c r="G219" s="9" t="n">
        <v>674.5</v>
      </c>
      <c r="H219" s="0" t="n">
        <v>693.8</v>
      </c>
      <c r="I219" s="8" t="n">
        <v>704.3</v>
      </c>
      <c r="J219" s="8" t="n">
        <v>688.7</v>
      </c>
      <c r="K219" s="8" t="n">
        <v>696.6</v>
      </c>
      <c r="L219" s="0" t="n">
        <v>739.5</v>
      </c>
      <c r="M219" s="8" t="n">
        <v>681.3</v>
      </c>
      <c r="N219" s="0" t="n">
        <v>740.6</v>
      </c>
      <c r="O219" s="8" t="n">
        <v>719.6</v>
      </c>
      <c r="P219" s="11" t="n">
        <v>665.3</v>
      </c>
      <c r="Q219" s="0" t="n">
        <v>691.5</v>
      </c>
      <c r="R219" s="0" t="n">
        <v>571.1</v>
      </c>
      <c r="S219" s="0" t="n">
        <v>729.4</v>
      </c>
      <c r="T219" s="0" t="n">
        <v>637.2</v>
      </c>
      <c r="U219" s="0" t="n">
        <v>739.2</v>
      </c>
      <c r="V219" s="0" t="n">
        <v>710</v>
      </c>
      <c r="W219" s="0" t="n">
        <v>741.3</v>
      </c>
      <c r="X219" s="0" t="n">
        <v>682.5</v>
      </c>
      <c r="Y219" s="0" t="n">
        <v>697</v>
      </c>
      <c r="Z219" s="0" t="n">
        <v>668.6</v>
      </c>
      <c r="AA219" s="0" t="n">
        <v>667.5</v>
      </c>
      <c r="AB219" s="0" t="n">
        <v>743.2</v>
      </c>
      <c r="AC219" s="0" t="n">
        <v>717.8</v>
      </c>
      <c r="AD219" s="0" t="n">
        <v>575.3</v>
      </c>
      <c r="AE219" s="13" t="n">
        <v>690.9528</v>
      </c>
    </row>
    <row r="220" customFormat="false" ht="12.75" hidden="false" customHeight="false" outlineLevel="0" collapsed="false">
      <c r="A220" s="0" t="s">
        <v>14</v>
      </c>
      <c r="B220" s="0" t="n">
        <v>1</v>
      </c>
      <c r="C220" s="0" t="n">
        <v>211</v>
      </c>
      <c r="D220" s="0" t="n">
        <v>680</v>
      </c>
      <c r="E220" s="0" t="n">
        <v>693</v>
      </c>
      <c r="F220" s="8" t="n">
        <v>693</v>
      </c>
      <c r="G220" s="9" t="n">
        <v>679.5</v>
      </c>
      <c r="H220" s="0" t="n">
        <v>712</v>
      </c>
      <c r="I220" s="8" t="n">
        <v>671.4</v>
      </c>
      <c r="J220" s="8" t="n">
        <v>709.2</v>
      </c>
      <c r="K220" s="8" t="n">
        <v>734.3</v>
      </c>
      <c r="L220" s="0" t="n">
        <v>731.3</v>
      </c>
      <c r="M220" s="8" t="n">
        <v>675.4</v>
      </c>
      <c r="N220" s="0" t="n">
        <v>734.4</v>
      </c>
      <c r="O220" s="8" t="n">
        <v>719.9</v>
      </c>
      <c r="P220" s="11" t="n">
        <v>643.6</v>
      </c>
      <c r="Q220" s="0" t="n">
        <v>742.4</v>
      </c>
      <c r="R220" s="0" t="n">
        <v>396.8</v>
      </c>
      <c r="S220" s="0" t="n">
        <v>676.3</v>
      </c>
      <c r="T220" s="0" t="n">
        <v>679</v>
      </c>
      <c r="U220" s="0" t="n">
        <v>709.8</v>
      </c>
      <c r="V220" s="0" t="n">
        <v>679.3</v>
      </c>
      <c r="W220" s="0" t="n">
        <v>716.2</v>
      </c>
      <c r="X220" s="0" t="n">
        <v>717.3</v>
      </c>
      <c r="Y220" s="0" t="n">
        <v>664.4</v>
      </c>
      <c r="Z220" s="0" t="n">
        <v>665.6</v>
      </c>
      <c r="AA220" s="0" t="n">
        <v>708.2</v>
      </c>
      <c r="AB220" s="0" t="n">
        <v>707.1</v>
      </c>
      <c r="AC220" s="0" t="n">
        <v>741.9</v>
      </c>
      <c r="AD220" s="0" t="n">
        <v>665.2</v>
      </c>
      <c r="AE220" s="13" t="n">
        <v>688.8231</v>
      </c>
    </row>
    <row r="221" customFormat="false" ht="12.75" hidden="false" customHeight="false" outlineLevel="0" collapsed="false">
      <c r="A221" s="0" t="s">
        <v>12</v>
      </c>
      <c r="B221" s="0" t="n">
        <v>1</v>
      </c>
      <c r="C221" s="0" t="n">
        <v>212</v>
      </c>
      <c r="D221" s="0" t="n">
        <v>736</v>
      </c>
      <c r="E221" s="0" t="n">
        <v>744</v>
      </c>
      <c r="F221" s="8" t="n">
        <v>693.2</v>
      </c>
      <c r="G221" s="9" t="n">
        <v>703</v>
      </c>
      <c r="H221" s="0" t="n">
        <v>592.5</v>
      </c>
      <c r="I221" s="8" t="n">
        <v>723</v>
      </c>
      <c r="J221" s="8" t="n">
        <v>709.2</v>
      </c>
      <c r="K221" s="8" t="n">
        <v>692.4</v>
      </c>
      <c r="L221" s="15" t="n">
        <v>738.7</v>
      </c>
      <c r="M221" s="8" t="n">
        <v>709.8</v>
      </c>
      <c r="N221" s="0" t="n">
        <v>738.1</v>
      </c>
      <c r="O221" s="8" t="n">
        <v>632.6</v>
      </c>
      <c r="P221" s="11" t="n">
        <v>652.1</v>
      </c>
      <c r="Q221" s="0" t="n">
        <v>668.3</v>
      </c>
      <c r="R221" s="0" t="n">
        <v>468</v>
      </c>
      <c r="S221" s="0" t="n">
        <f aca="false">LinhrsIn!S222</f>
        <v>720.3</v>
      </c>
      <c r="T221" s="0" t="n">
        <v>676.6</v>
      </c>
      <c r="U221" s="0" t="n">
        <v>743.7</v>
      </c>
      <c r="V221" s="0" t="n">
        <v>715.3</v>
      </c>
      <c r="W221" s="0" t="n">
        <v>740.6</v>
      </c>
      <c r="X221" s="0" t="n">
        <f aca="false">29.5+629</f>
        <v>658.5</v>
      </c>
      <c r="Y221" s="0" t="n">
        <v>713.5</v>
      </c>
      <c r="Z221" s="0" t="n">
        <v>694.9</v>
      </c>
      <c r="AA221" s="0" t="n">
        <v>714.3</v>
      </c>
      <c r="AB221" s="0" t="n">
        <v>736.9</v>
      </c>
      <c r="AC221" s="0" t="n">
        <v>740</v>
      </c>
      <c r="AD221" s="0" t="n">
        <v>662.8</v>
      </c>
      <c r="AE221" s="13" t="n">
        <v>730.2714</v>
      </c>
    </row>
    <row r="222" customFormat="false" ht="12.75" hidden="false" customHeight="false" outlineLevel="0" collapsed="false">
      <c r="A222" s="0" t="s">
        <v>12</v>
      </c>
      <c r="B222" s="0" t="n">
        <v>1</v>
      </c>
      <c r="C222" s="0" t="n">
        <v>213</v>
      </c>
      <c r="D222" s="0" t="n">
        <v>691</v>
      </c>
      <c r="E222" s="0" t="n">
        <v>663</v>
      </c>
      <c r="F222" s="8" t="n">
        <v>617.3</v>
      </c>
      <c r="G222" s="9" t="n">
        <v>661.3</v>
      </c>
      <c r="H222" s="0" t="n">
        <v>580</v>
      </c>
      <c r="I222" s="8" t="n">
        <v>692.8</v>
      </c>
      <c r="J222" s="8" t="n">
        <v>667.9</v>
      </c>
      <c r="K222" s="8" t="n">
        <v>714.7</v>
      </c>
      <c r="L222" s="0" t="n">
        <v>740</v>
      </c>
      <c r="M222" s="8" t="n">
        <v>716.6</v>
      </c>
      <c r="N222" s="0" t="n">
        <v>740.8</v>
      </c>
      <c r="O222" s="8" t="n">
        <v>717.5</v>
      </c>
      <c r="P222" s="11" t="n">
        <v>713.1</v>
      </c>
      <c r="Q222" s="0" t="n">
        <v>635</v>
      </c>
      <c r="R222" s="0" t="n">
        <v>399</v>
      </c>
      <c r="S222" s="0" t="n">
        <v>630.7</v>
      </c>
      <c r="T222" s="0" t="n">
        <v>660.7</v>
      </c>
      <c r="U222" s="0" t="n">
        <v>743.2</v>
      </c>
      <c r="V222" s="0" t="n">
        <v>672.7</v>
      </c>
      <c r="W222" s="0" t="n">
        <v>741.8</v>
      </c>
      <c r="X222" s="0" t="n">
        <v>726.7</v>
      </c>
      <c r="Y222" s="0" t="n">
        <v>714.1</v>
      </c>
      <c r="Z222" s="0" t="n">
        <v>740.5</v>
      </c>
      <c r="AA222" s="0" t="n">
        <v>708.2</v>
      </c>
      <c r="AB222" s="0" t="n">
        <v>743.8</v>
      </c>
      <c r="AC222" s="0" t="n">
        <v>743.7</v>
      </c>
      <c r="AD222" s="0" t="n">
        <v>666.7</v>
      </c>
      <c r="AE222" s="13" t="n">
        <v>729.1997</v>
      </c>
    </row>
    <row r="223" customFormat="false" ht="12.75" hidden="false" customHeight="false" outlineLevel="0" collapsed="false">
      <c r="A223" s="0" t="s">
        <v>12</v>
      </c>
      <c r="B223" s="0" t="n">
        <v>1</v>
      </c>
      <c r="C223" s="0" t="n">
        <v>214</v>
      </c>
      <c r="D223" s="0" t="n">
        <v>739</v>
      </c>
      <c r="E223" s="0" t="n">
        <v>741</v>
      </c>
      <c r="F223" s="8" t="n">
        <v>275.1</v>
      </c>
      <c r="G223" s="9" t="n">
        <v>269.7</v>
      </c>
      <c r="H223" s="0" t="n">
        <v>568.4</v>
      </c>
      <c r="I223" s="8" t="n">
        <v>740.1</v>
      </c>
      <c r="J223" s="8" t="n">
        <v>657.5</v>
      </c>
      <c r="K223" s="8" t="n">
        <v>720.3</v>
      </c>
      <c r="L223" s="0" t="n">
        <v>737.1</v>
      </c>
      <c r="M223" s="8" t="n">
        <v>716.6</v>
      </c>
      <c r="N223" s="0" t="n">
        <v>312</v>
      </c>
      <c r="O223" s="8" t="n">
        <v>717.3</v>
      </c>
      <c r="P223" s="11" t="n">
        <v>644.7</v>
      </c>
      <c r="Q223" s="0" t="n">
        <v>667.9</v>
      </c>
      <c r="R223" s="0" t="n">
        <v>562</v>
      </c>
      <c r="S223" s="0" t="n">
        <v>708.9</v>
      </c>
      <c r="T223" s="0" t="n">
        <f aca="false">LinhrsIn!T224</f>
        <v>710.2</v>
      </c>
      <c r="U223" s="0" t="n">
        <v>742.9</v>
      </c>
      <c r="V223" s="0" t="n">
        <v>710.5</v>
      </c>
      <c r="W223" s="0" t="n">
        <v>741.6</v>
      </c>
      <c r="X223" s="0" t="n">
        <v>742.7</v>
      </c>
      <c r="Y223" s="0" t="n">
        <v>714.6</v>
      </c>
      <c r="Z223" s="0" t="n">
        <v>696.7</v>
      </c>
      <c r="AA223" s="0" t="n">
        <v>679</v>
      </c>
      <c r="AB223" s="0" t="n">
        <v>695.3</v>
      </c>
      <c r="AC223" s="0" t="n">
        <v>603.2</v>
      </c>
      <c r="AD223" s="0" t="n">
        <v>664.1</v>
      </c>
      <c r="AE223" s="13" t="n">
        <v>700.4708</v>
      </c>
    </row>
    <row r="224" customFormat="false" ht="12.75" hidden="false" customHeight="false" outlineLevel="0" collapsed="false">
      <c r="A224" s="0" t="s">
        <v>12</v>
      </c>
      <c r="B224" s="0" t="n">
        <v>1</v>
      </c>
      <c r="C224" s="0" t="n">
        <v>215</v>
      </c>
      <c r="D224" s="0" t="n">
        <v>725</v>
      </c>
      <c r="E224" s="0" t="n">
        <v>744</v>
      </c>
      <c r="F224" s="8" t="n">
        <v>691.2</v>
      </c>
      <c r="G224" s="9" t="n">
        <v>704.8</v>
      </c>
      <c r="H224" s="0" t="n">
        <v>272</v>
      </c>
      <c r="I224" s="8" t="n">
        <v>739.6</v>
      </c>
      <c r="J224" s="8" t="n">
        <v>709.6</v>
      </c>
      <c r="K224" s="8" t="n">
        <v>718.6</v>
      </c>
      <c r="L224" s="0" t="n">
        <v>739.3</v>
      </c>
      <c r="M224" s="8" t="n">
        <v>716.9</v>
      </c>
      <c r="N224" s="0" t="n">
        <v>741.5</v>
      </c>
      <c r="O224" s="8" t="n">
        <v>644.6</v>
      </c>
      <c r="P224" s="11" t="n">
        <v>627.5</v>
      </c>
      <c r="Q224" s="0" t="n">
        <v>689.9</v>
      </c>
      <c r="R224" s="0" t="n">
        <v>660.2</v>
      </c>
      <c r="S224" s="0" t="n">
        <f aca="false">LinhrsIn!S225</f>
        <v>742.7</v>
      </c>
      <c r="T224" s="0" t="n">
        <v>704.7</v>
      </c>
      <c r="U224" s="0" t="n">
        <v>719.4</v>
      </c>
      <c r="V224" s="0" t="n">
        <v>683.6</v>
      </c>
      <c r="W224" s="0" t="n">
        <v>730.2</v>
      </c>
      <c r="X224" s="0" t="n">
        <v>739</v>
      </c>
      <c r="Y224" s="0" t="n">
        <v>628.6</v>
      </c>
      <c r="Z224" s="0" t="n">
        <v>743.7</v>
      </c>
      <c r="AA224" s="0" t="n">
        <v>711.8</v>
      </c>
      <c r="AB224" s="0" t="n">
        <v>743.7</v>
      </c>
      <c r="AC224" s="0" t="n">
        <v>743.9</v>
      </c>
      <c r="AD224" s="0" t="n">
        <v>663.5</v>
      </c>
      <c r="AE224" s="13" t="n">
        <v>730.9169</v>
      </c>
    </row>
    <row r="225" customFormat="false" ht="12.75" hidden="false" customHeight="false" outlineLevel="0" collapsed="false">
      <c r="A225" s="0" t="s">
        <v>12</v>
      </c>
      <c r="B225" s="0" t="n">
        <v>1</v>
      </c>
      <c r="C225" s="0" t="n">
        <v>216</v>
      </c>
      <c r="D225" s="0" t="n">
        <v>366</v>
      </c>
      <c r="E225" s="0" t="n">
        <v>732</v>
      </c>
      <c r="F225" s="8" t="n">
        <v>693</v>
      </c>
      <c r="G225" s="9" t="n">
        <v>704.5</v>
      </c>
      <c r="H225" s="0" t="n">
        <v>549.2</v>
      </c>
      <c r="I225" s="8" t="n">
        <v>736.9</v>
      </c>
      <c r="J225" s="8" t="n">
        <v>702.1</v>
      </c>
      <c r="K225" s="8" t="n">
        <v>623.8</v>
      </c>
      <c r="L225" s="0" t="n">
        <v>741.2</v>
      </c>
      <c r="M225" s="8" t="n">
        <v>716.6</v>
      </c>
      <c r="N225" s="0" t="n">
        <v>741.3</v>
      </c>
      <c r="O225" s="8" t="n">
        <v>678.5</v>
      </c>
      <c r="P225" s="11" t="n">
        <v>743.8</v>
      </c>
      <c r="Q225" s="0" t="n">
        <v>722</v>
      </c>
      <c r="R225" s="0" t="n">
        <v>663.9</v>
      </c>
      <c r="S225" s="0" t="n">
        <v>743.2</v>
      </c>
      <c r="T225" s="0" t="n">
        <v>708</v>
      </c>
      <c r="U225" s="0" t="n">
        <v>740.6</v>
      </c>
      <c r="V225" s="0" t="n">
        <v>706</v>
      </c>
      <c r="W225" s="0" t="n">
        <v>739.9</v>
      </c>
      <c r="X225" s="0" t="n">
        <v>730.4</v>
      </c>
      <c r="Y225" s="0" t="n">
        <v>711.2</v>
      </c>
      <c r="Z225" s="0" t="n">
        <v>728.4</v>
      </c>
      <c r="AA225" s="0" t="n">
        <v>687</v>
      </c>
      <c r="AB225" s="0" t="n">
        <v>743.8</v>
      </c>
      <c r="AC225" s="0" t="n">
        <v>716.5</v>
      </c>
      <c r="AD225" s="0" t="n">
        <v>605.4</v>
      </c>
      <c r="AE225" s="13" t="n">
        <v>706.9103</v>
      </c>
    </row>
    <row r="226" customFormat="false" ht="12.75" hidden="false" customHeight="false" outlineLevel="0" collapsed="false">
      <c r="A226" s="0" t="s">
        <v>12</v>
      </c>
      <c r="B226" s="0" t="n">
        <v>1</v>
      </c>
      <c r="C226" s="0" t="n">
        <v>217</v>
      </c>
      <c r="D226" s="0" t="n">
        <v>740</v>
      </c>
      <c r="E226" s="0" t="n">
        <v>744</v>
      </c>
      <c r="F226" s="8" t="n">
        <v>683.8</v>
      </c>
      <c r="G226" s="9" t="n">
        <v>704.9</v>
      </c>
      <c r="H226" s="0" t="n">
        <v>593.5</v>
      </c>
      <c r="I226" s="8" t="n">
        <v>720.1</v>
      </c>
      <c r="J226" s="8" t="n">
        <v>704</v>
      </c>
      <c r="K226" s="8" t="n">
        <v>724.8</v>
      </c>
      <c r="L226" s="0" t="n">
        <v>741.2</v>
      </c>
      <c r="M226" s="8" t="n">
        <v>713.1</v>
      </c>
      <c r="N226" s="0" t="n">
        <v>700.9</v>
      </c>
      <c r="O226" s="8" t="n">
        <v>654.8</v>
      </c>
      <c r="P226" s="11" t="n">
        <v>737.4</v>
      </c>
      <c r="Q226" s="0" t="n">
        <v>703</v>
      </c>
      <c r="R226" s="0" t="n">
        <v>596.4</v>
      </c>
      <c r="S226" s="0" t="n">
        <v>743.3</v>
      </c>
      <c r="T226" s="0" t="n">
        <v>708</v>
      </c>
      <c r="U226" s="0" t="n">
        <v>731.9</v>
      </c>
      <c r="V226" s="0" t="n">
        <v>692.8</v>
      </c>
      <c r="W226" s="0" t="n">
        <v>716</v>
      </c>
      <c r="X226" s="0" t="n">
        <v>725.3</v>
      </c>
      <c r="Y226" s="0" t="n">
        <v>705.1</v>
      </c>
      <c r="Z226" s="0" t="n">
        <v>740.3</v>
      </c>
      <c r="AA226" s="0" t="n">
        <v>647</v>
      </c>
      <c r="AB226" s="0" t="n">
        <v>611.2</v>
      </c>
      <c r="AC226" s="0" t="n">
        <v>724.2</v>
      </c>
      <c r="AD226" s="0" t="n">
        <v>667.9</v>
      </c>
      <c r="AE226" s="13" t="n">
        <v>728.6717</v>
      </c>
    </row>
    <row r="227" customFormat="false" ht="12.75" hidden="false" customHeight="false" outlineLevel="0" collapsed="false">
      <c r="A227" s="0" t="s">
        <v>12</v>
      </c>
      <c r="B227" s="0" t="n">
        <v>1</v>
      </c>
      <c r="C227" s="0" t="n">
        <v>218</v>
      </c>
      <c r="D227" s="0" t="n">
        <v>657</v>
      </c>
      <c r="E227" s="0" t="n">
        <v>693</v>
      </c>
      <c r="F227" s="8" t="n">
        <v>691.8</v>
      </c>
      <c r="G227" s="9" t="n">
        <v>661.8</v>
      </c>
      <c r="H227" s="0" t="n">
        <v>589.8</v>
      </c>
      <c r="I227" s="8" t="n">
        <v>723.7</v>
      </c>
      <c r="J227" s="8" t="n">
        <v>704.5</v>
      </c>
      <c r="K227" s="8" t="n">
        <v>703.7</v>
      </c>
      <c r="L227" s="15" t="n">
        <v>735.9</v>
      </c>
      <c r="M227" s="8" t="n">
        <v>676.7</v>
      </c>
      <c r="N227" s="0" t="n">
        <v>738.6</v>
      </c>
      <c r="O227" s="8" t="n">
        <v>719.9</v>
      </c>
      <c r="P227" s="11" t="n">
        <v>632.5</v>
      </c>
      <c r="Q227" s="0" t="n">
        <v>741.7</v>
      </c>
      <c r="R227" s="0" t="n">
        <v>440.1</v>
      </c>
      <c r="S227" s="0" t="n">
        <v>716.4</v>
      </c>
      <c r="T227" s="0" t="n">
        <v>657.9</v>
      </c>
      <c r="U227" s="0" t="n">
        <v>741.2</v>
      </c>
      <c r="V227" s="0" t="n">
        <v>697.4</v>
      </c>
      <c r="W227" s="0" t="n">
        <v>634.8</v>
      </c>
      <c r="X227" s="0" t="n">
        <v>522.9</v>
      </c>
      <c r="Y227" s="0" t="n">
        <v>709.1</v>
      </c>
      <c r="Z227" s="0" t="n">
        <v>608.9</v>
      </c>
      <c r="AA227" s="0" t="n">
        <v>622.8</v>
      </c>
      <c r="AB227" s="6" t="n">
        <f aca="false">60.3+578</f>
        <v>638.3</v>
      </c>
      <c r="AC227" s="0" t="n">
        <f aca="false">MIN(739,LinhrsIn!AC228)</f>
        <v>738.8</v>
      </c>
      <c r="AD227" s="0" t="n">
        <v>667.5</v>
      </c>
      <c r="AE227" s="13" t="n">
        <v>723.1989</v>
      </c>
    </row>
    <row r="228" customFormat="false" ht="12.75" hidden="false" customHeight="false" outlineLevel="0" collapsed="false">
      <c r="A228" s="0" t="s">
        <v>12</v>
      </c>
      <c r="B228" s="0" t="n">
        <v>1</v>
      </c>
      <c r="C228" s="0" t="n">
        <v>219</v>
      </c>
      <c r="D228" s="0" t="n">
        <v>667</v>
      </c>
      <c r="E228" s="0" t="n">
        <v>726</v>
      </c>
      <c r="F228" s="8" t="n">
        <v>581.8</v>
      </c>
      <c r="G228" s="9" t="n">
        <v>691.4</v>
      </c>
      <c r="H228" s="0" t="n">
        <v>708.6</v>
      </c>
      <c r="I228" s="8" t="n">
        <v>738.2</v>
      </c>
      <c r="J228" s="8" t="n">
        <v>680.6</v>
      </c>
      <c r="K228" s="8" t="n">
        <v>725.7</v>
      </c>
      <c r="L228" s="0" t="n">
        <v>741.3</v>
      </c>
      <c r="M228" s="8" t="n">
        <v>715.2</v>
      </c>
      <c r="N228" s="0" t="n">
        <v>741.6</v>
      </c>
      <c r="O228" s="8" t="n">
        <v>628.2</v>
      </c>
      <c r="P228" s="11" t="n">
        <v>591.4</v>
      </c>
      <c r="Q228" s="0" t="n">
        <v>737.1</v>
      </c>
      <c r="R228" s="0" t="n">
        <v>608.2</v>
      </c>
      <c r="S228" s="0" t="n">
        <v>743.3</v>
      </c>
      <c r="T228" s="0" t="n">
        <v>698.6</v>
      </c>
      <c r="U228" s="0" t="n">
        <v>734.1</v>
      </c>
      <c r="V228" s="0" t="n">
        <v>706.7</v>
      </c>
      <c r="W228" s="0" t="n">
        <v>740.5</v>
      </c>
      <c r="X228" s="0" t="n">
        <v>741.3</v>
      </c>
      <c r="Y228" s="0" t="n">
        <v>714.2</v>
      </c>
      <c r="Z228" s="0" t="n">
        <v>743.5</v>
      </c>
      <c r="AA228" s="0" t="n">
        <v>709</v>
      </c>
      <c r="AB228" s="0" t="n">
        <v>705.5</v>
      </c>
      <c r="AC228" s="0" t="n">
        <v>743.9</v>
      </c>
      <c r="AD228" s="0" t="n">
        <v>655.2</v>
      </c>
      <c r="AE228" s="13" t="n">
        <v>674.8764</v>
      </c>
    </row>
    <row r="229" customFormat="false" ht="12.75" hidden="false" customHeight="false" outlineLevel="0" collapsed="false">
      <c r="A229" s="0" t="s">
        <v>12</v>
      </c>
      <c r="B229" s="0" t="n">
        <v>1</v>
      </c>
      <c r="C229" s="0" t="n">
        <v>220</v>
      </c>
      <c r="D229" s="0" t="n">
        <v>620</v>
      </c>
      <c r="E229" s="0" t="n">
        <v>689</v>
      </c>
      <c r="F229" s="8" t="n">
        <v>663.8</v>
      </c>
      <c r="G229" s="9" t="n">
        <v>635.4</v>
      </c>
      <c r="H229" s="0" t="n">
        <v>554.6</v>
      </c>
      <c r="I229" s="8" t="n">
        <v>667.9</v>
      </c>
      <c r="J229" s="8" t="n">
        <v>703.7</v>
      </c>
      <c r="K229" s="8" t="n">
        <v>711.9</v>
      </c>
      <c r="L229" s="0" t="n">
        <v>705.1</v>
      </c>
      <c r="M229" s="8" t="n">
        <v>710.5</v>
      </c>
      <c r="N229" s="0" t="n">
        <v>733.3</v>
      </c>
      <c r="O229" s="8" t="n">
        <v>670.8</v>
      </c>
      <c r="P229" s="11" t="n">
        <v>544.5</v>
      </c>
      <c r="Q229" s="0" t="n">
        <v>226.2</v>
      </c>
      <c r="R229" s="0" t="n">
        <v>0</v>
      </c>
      <c r="S229" s="0" t="n">
        <v>27.2</v>
      </c>
      <c r="T229" s="0" t="n">
        <v>674</v>
      </c>
      <c r="U229" s="0" t="n">
        <v>678.4</v>
      </c>
      <c r="V229" s="0" t="n">
        <v>651.8</v>
      </c>
      <c r="W229" s="0" t="n">
        <v>737.2</v>
      </c>
      <c r="X229" s="0" t="n">
        <v>730</v>
      </c>
      <c r="Y229" s="0" t="n">
        <v>662.4</v>
      </c>
      <c r="Z229" s="0" t="n">
        <v>737.4</v>
      </c>
      <c r="AA229" s="0" t="n">
        <v>658.7</v>
      </c>
      <c r="AB229" s="0" t="n">
        <v>432.1</v>
      </c>
      <c r="AC229" s="0" t="n">
        <v>734.7</v>
      </c>
      <c r="AD229" s="0" t="n">
        <v>668.9</v>
      </c>
      <c r="AE229" s="13" t="n">
        <v>723.7081</v>
      </c>
    </row>
    <row r="230" customFormat="false" ht="12.75" hidden="false" customHeight="false" outlineLevel="0" collapsed="false">
      <c r="A230" s="0" t="s">
        <v>12</v>
      </c>
      <c r="B230" s="0" t="n">
        <v>1</v>
      </c>
      <c r="C230" s="0" t="n">
        <v>221</v>
      </c>
      <c r="D230" s="0" t="n">
        <v>736</v>
      </c>
      <c r="E230" s="0" t="n">
        <v>734</v>
      </c>
      <c r="F230" s="8" t="n">
        <v>677.4</v>
      </c>
      <c r="G230" s="9" t="n">
        <v>704.4</v>
      </c>
      <c r="H230" s="0" t="n">
        <v>266.8</v>
      </c>
      <c r="I230" s="8" t="n">
        <v>723.5</v>
      </c>
      <c r="J230" s="8" t="n">
        <v>674.2</v>
      </c>
      <c r="K230" s="8" t="n">
        <v>590.3</v>
      </c>
      <c r="L230" s="0" t="n">
        <v>720.2</v>
      </c>
      <c r="M230" s="8" t="n">
        <v>713.2</v>
      </c>
      <c r="N230" s="0" t="n">
        <v>740.7</v>
      </c>
      <c r="O230" s="8" t="n">
        <v>719.9</v>
      </c>
      <c r="P230" s="11" t="n">
        <v>737.1</v>
      </c>
      <c r="Q230" s="0" t="n">
        <v>742.9</v>
      </c>
      <c r="R230" s="0" t="n">
        <v>611.4</v>
      </c>
      <c r="S230" s="0" t="n">
        <v>734.4</v>
      </c>
      <c r="T230" s="12" t="n">
        <f aca="false">(326.8*2)</f>
        <v>653.6</v>
      </c>
      <c r="U230" s="0" t="n">
        <v>616.5</v>
      </c>
      <c r="V230" s="0" t="n">
        <v>668.6</v>
      </c>
      <c r="W230" s="0" t="n">
        <v>737.7</v>
      </c>
      <c r="X230" s="0" t="n">
        <v>738.5</v>
      </c>
      <c r="Y230" s="0" t="n">
        <v>712.2</v>
      </c>
      <c r="Z230" s="0" t="n">
        <v>729.4</v>
      </c>
      <c r="AA230" s="0" t="n">
        <v>652.6</v>
      </c>
      <c r="AB230" s="0" t="n">
        <v>723.8</v>
      </c>
      <c r="AC230" s="0" t="n">
        <v>686.1</v>
      </c>
      <c r="AD230" s="0" t="n">
        <v>630.4</v>
      </c>
      <c r="AE230" s="13" t="n">
        <v>678.4153</v>
      </c>
    </row>
    <row r="231" customFormat="false" ht="12.75" hidden="false" customHeight="false" outlineLevel="0" collapsed="false">
      <c r="A231" s="0" t="s">
        <v>12</v>
      </c>
      <c r="B231" s="0" t="n">
        <v>1</v>
      </c>
      <c r="C231" s="0" t="n">
        <v>222</v>
      </c>
      <c r="D231" s="0" t="n">
        <v>736</v>
      </c>
      <c r="E231" s="0" t="n">
        <v>711</v>
      </c>
      <c r="F231" s="8" t="n">
        <v>691.6</v>
      </c>
      <c r="G231" s="9" t="n">
        <v>696.9</v>
      </c>
      <c r="H231" s="0" t="n">
        <v>563.8</v>
      </c>
      <c r="I231" s="8" t="n">
        <v>728.5</v>
      </c>
      <c r="J231" s="8" t="n">
        <v>651.7</v>
      </c>
      <c r="K231" s="8" t="n">
        <v>726</v>
      </c>
      <c r="L231" s="0" t="n">
        <v>730.5</v>
      </c>
      <c r="M231" s="8" t="n">
        <v>712.2</v>
      </c>
      <c r="N231" s="0" t="n">
        <v>686.8</v>
      </c>
      <c r="O231" s="8" t="n">
        <v>692.6</v>
      </c>
      <c r="P231" s="11" t="n">
        <v>740.2</v>
      </c>
      <c r="Q231" s="0" t="n">
        <v>740.4</v>
      </c>
      <c r="R231" s="0" t="n">
        <v>665.4</v>
      </c>
      <c r="S231" s="0" t="n">
        <f aca="false">LinhrsIn!S232</f>
        <v>732.6</v>
      </c>
      <c r="T231" s="0" t="n">
        <v>702.2</v>
      </c>
      <c r="U231" s="0" t="n">
        <v>688.3</v>
      </c>
      <c r="V231" s="0" t="n">
        <v>693.6</v>
      </c>
      <c r="W231" s="0" t="n">
        <v>669.3</v>
      </c>
      <c r="X231" s="0" t="n">
        <f aca="false">272.2+313+63</f>
        <v>648.2</v>
      </c>
      <c r="Y231" s="0" t="n">
        <v>711</v>
      </c>
      <c r="Z231" s="0" t="n">
        <v>741</v>
      </c>
      <c r="AA231" s="0" t="n">
        <v>706.8</v>
      </c>
      <c r="AB231" s="0" t="n">
        <v>743.8</v>
      </c>
      <c r="AC231" s="0" t="n">
        <v>744</v>
      </c>
      <c r="AD231" s="0" t="n">
        <v>668.4</v>
      </c>
      <c r="AE231" s="13" t="n">
        <v>716.9214</v>
      </c>
    </row>
    <row r="232" customFormat="false" ht="12.75" hidden="false" customHeight="false" outlineLevel="0" collapsed="false">
      <c r="A232" s="0" t="s">
        <v>12</v>
      </c>
      <c r="B232" s="0" t="n">
        <v>1</v>
      </c>
      <c r="C232" s="0" t="n">
        <v>223</v>
      </c>
      <c r="D232" s="0" t="n">
        <v>693</v>
      </c>
      <c r="E232" s="0" t="n">
        <v>733</v>
      </c>
      <c r="F232" s="8" t="n">
        <v>693.7</v>
      </c>
      <c r="G232" s="9" t="n">
        <v>687.9</v>
      </c>
      <c r="H232" s="0" t="n">
        <v>712</v>
      </c>
      <c r="I232" s="8" t="n">
        <v>716.8</v>
      </c>
      <c r="J232" s="8" t="n">
        <v>709.9</v>
      </c>
      <c r="K232" s="8" t="n">
        <v>714.2</v>
      </c>
      <c r="L232" s="15" t="n">
        <v>732.4</v>
      </c>
      <c r="M232" s="8" t="n">
        <v>697.8</v>
      </c>
      <c r="N232" s="0" t="n">
        <v>667</v>
      </c>
      <c r="O232" s="8" t="n">
        <v>711.6</v>
      </c>
      <c r="P232" s="11" t="n">
        <v>723.6</v>
      </c>
      <c r="Q232" s="0" t="n">
        <v>731.1</v>
      </c>
      <c r="R232" s="0" t="n">
        <v>565.4</v>
      </c>
      <c r="S232" s="0" t="n">
        <v>677.7</v>
      </c>
      <c r="T232" s="0" t="n">
        <v>511.1</v>
      </c>
      <c r="U232" s="0" t="n">
        <v>743.7</v>
      </c>
      <c r="V232" s="0" t="n">
        <v>715.4</v>
      </c>
      <c r="W232" s="0" t="n">
        <v>739.3</v>
      </c>
      <c r="X232" s="0" t="n">
        <v>733.9</v>
      </c>
      <c r="Y232" s="0" t="n">
        <v>713.9</v>
      </c>
      <c r="Z232" s="0" t="n">
        <v>743.8</v>
      </c>
      <c r="AA232" s="0" t="n">
        <v>701.1</v>
      </c>
      <c r="AB232" s="6" t="n">
        <v>510</v>
      </c>
      <c r="AC232" s="0" t="n">
        <v>153.6</v>
      </c>
      <c r="AD232" s="0" t="n">
        <v>667.5</v>
      </c>
      <c r="AE232" s="13" t="n">
        <v>731.1014</v>
      </c>
    </row>
    <row r="233" customFormat="false" ht="12.75" hidden="false" customHeight="false" outlineLevel="0" collapsed="false">
      <c r="A233" s="0" t="s">
        <v>12</v>
      </c>
      <c r="B233" s="0" t="n">
        <v>1</v>
      </c>
      <c r="C233" s="0" t="n">
        <v>224</v>
      </c>
      <c r="D233" s="0" t="n">
        <v>741</v>
      </c>
      <c r="E233" s="0" t="n">
        <v>737</v>
      </c>
      <c r="F233" s="8" t="n">
        <v>683.9</v>
      </c>
      <c r="G233" s="9" t="n">
        <v>645.5</v>
      </c>
      <c r="H233" s="0" t="n">
        <v>709</v>
      </c>
      <c r="I233" s="8" t="n">
        <v>732.5</v>
      </c>
      <c r="J233" s="8" t="n">
        <v>709.9</v>
      </c>
      <c r="K233" s="8" t="n">
        <v>725.6</v>
      </c>
      <c r="L233" s="0" t="n">
        <v>739.4</v>
      </c>
      <c r="M233" s="8" t="n">
        <v>696.4</v>
      </c>
      <c r="N233" s="0" t="n">
        <v>740.3</v>
      </c>
      <c r="O233" s="8" t="n">
        <v>720</v>
      </c>
      <c r="P233" s="11" t="n">
        <v>655.7</v>
      </c>
      <c r="Q233" s="0" t="n">
        <v>582.9</v>
      </c>
      <c r="R233" s="0" t="n">
        <v>618.9</v>
      </c>
      <c r="S233" s="0" t="n">
        <v>693.6</v>
      </c>
      <c r="T233" s="0" t="n">
        <v>672.2</v>
      </c>
      <c r="U233" s="0" t="n">
        <v>722.2</v>
      </c>
      <c r="V233" s="0" t="n">
        <v>311.4</v>
      </c>
      <c r="W233" s="0" t="n">
        <v>411.8</v>
      </c>
      <c r="X233" s="0" t="n">
        <v>699</v>
      </c>
      <c r="Y233" s="0" t="n">
        <v>694.3</v>
      </c>
      <c r="Z233" s="0" t="n">
        <v>743.7</v>
      </c>
      <c r="AA233" s="0" t="n">
        <v>674.3</v>
      </c>
      <c r="AB233" s="0" t="n">
        <v>612</v>
      </c>
      <c r="AC233" s="0" t="n">
        <v>742.7</v>
      </c>
      <c r="AD233" s="0" t="n">
        <v>669.3</v>
      </c>
      <c r="AE233" s="13" t="n">
        <v>730.9069</v>
      </c>
    </row>
    <row r="234" customFormat="false" ht="12.75" hidden="false" customHeight="false" outlineLevel="0" collapsed="false">
      <c r="A234" s="0" t="s">
        <v>12</v>
      </c>
      <c r="B234" s="0" t="n">
        <v>1</v>
      </c>
      <c r="C234" s="0" t="n">
        <v>225</v>
      </c>
      <c r="D234" s="0" t="n">
        <v>689</v>
      </c>
      <c r="E234" s="0" t="n">
        <v>730</v>
      </c>
      <c r="F234" s="8" t="n">
        <v>671.2</v>
      </c>
      <c r="G234" s="9" t="n">
        <v>672.8</v>
      </c>
      <c r="H234" s="0" t="n">
        <v>293</v>
      </c>
      <c r="I234" s="8" t="n">
        <v>713.4</v>
      </c>
      <c r="J234" s="8" t="n">
        <v>681.2</v>
      </c>
      <c r="K234" s="8" t="n">
        <v>714.5</v>
      </c>
      <c r="L234" s="0" t="n">
        <v>678.9</v>
      </c>
      <c r="M234" s="8" t="n">
        <v>712.2</v>
      </c>
      <c r="N234" s="0" t="n">
        <v>708.9</v>
      </c>
      <c r="O234" s="8" t="n">
        <v>524.4</v>
      </c>
      <c r="P234" s="11" t="n">
        <v>519.9</v>
      </c>
      <c r="Q234" s="0" t="n">
        <v>0</v>
      </c>
      <c r="R234" s="0" t="n">
        <v>0</v>
      </c>
      <c r="S234" s="0" t="n">
        <v>30.3</v>
      </c>
      <c r="T234" s="0" t="n">
        <v>681.3</v>
      </c>
      <c r="U234" s="0" t="n">
        <v>737.7</v>
      </c>
      <c r="V234" s="0" t="n">
        <v>700.4</v>
      </c>
      <c r="W234" s="0" t="n">
        <v>741.3</v>
      </c>
      <c r="X234" s="0" t="n">
        <v>732.7</v>
      </c>
      <c r="Y234" s="0" t="n">
        <v>699.6</v>
      </c>
      <c r="Z234" s="0" t="n">
        <v>725.2</v>
      </c>
      <c r="AA234" s="0" t="n">
        <v>713.6</v>
      </c>
      <c r="AB234" s="0" t="n">
        <v>728.5</v>
      </c>
      <c r="AC234" s="0" t="n">
        <v>743.9</v>
      </c>
      <c r="AD234" s="0" t="n">
        <v>669</v>
      </c>
      <c r="AE234" s="13" t="n">
        <v>726.1625</v>
      </c>
    </row>
    <row r="235" customFormat="false" ht="12.75" hidden="false" customHeight="false" outlineLevel="0" collapsed="false">
      <c r="A235" s="0" t="s">
        <v>12</v>
      </c>
      <c r="B235" s="0" t="n">
        <v>1</v>
      </c>
      <c r="C235" s="0" t="n">
        <v>226</v>
      </c>
      <c r="D235" s="0" t="n">
        <v>559</v>
      </c>
      <c r="E235" s="0" t="n">
        <v>744</v>
      </c>
      <c r="F235" s="8" t="n">
        <v>596.7</v>
      </c>
      <c r="G235" s="9" t="n">
        <v>649.1</v>
      </c>
      <c r="H235" s="0" t="n">
        <v>702</v>
      </c>
      <c r="I235" s="8" t="n">
        <v>719.3</v>
      </c>
      <c r="J235" s="8" t="n">
        <v>656.9</v>
      </c>
      <c r="K235" s="8" t="n">
        <v>680.3</v>
      </c>
      <c r="L235" s="0" t="n">
        <v>617.7</v>
      </c>
      <c r="M235" s="8" t="n">
        <v>704</v>
      </c>
      <c r="N235" s="0" t="n">
        <v>672.1</v>
      </c>
      <c r="O235" s="8" t="n">
        <v>713.9</v>
      </c>
      <c r="P235" s="11" t="n">
        <v>742.2</v>
      </c>
      <c r="Q235" s="0" t="n">
        <v>741.1</v>
      </c>
      <c r="R235" s="0" t="n">
        <v>663.7</v>
      </c>
      <c r="S235" s="0" t="n">
        <v>684.1</v>
      </c>
      <c r="T235" s="0" t="n">
        <v>669.8</v>
      </c>
      <c r="U235" s="0" t="n">
        <v>715.2</v>
      </c>
      <c r="V235" s="0" t="n">
        <v>683.1</v>
      </c>
      <c r="W235" s="0" t="n">
        <v>689.6</v>
      </c>
      <c r="X235" s="0" t="n">
        <v>705.1</v>
      </c>
      <c r="Y235" s="0" t="n">
        <v>710.9</v>
      </c>
      <c r="Z235" s="0" t="n">
        <v>731.3</v>
      </c>
      <c r="AA235" s="0" t="n">
        <v>694.1</v>
      </c>
      <c r="AB235" s="0" t="n">
        <v>743.8</v>
      </c>
      <c r="AC235" s="0" t="n">
        <v>744</v>
      </c>
      <c r="AD235" s="0" t="n">
        <v>668.2</v>
      </c>
      <c r="AE235" s="13" t="n">
        <v>710.6425</v>
      </c>
    </row>
    <row r="236" customFormat="false" ht="12.75" hidden="false" customHeight="false" outlineLevel="0" collapsed="false">
      <c r="A236" s="0" t="s">
        <v>12</v>
      </c>
      <c r="B236" s="0" t="n">
        <v>1</v>
      </c>
      <c r="C236" s="0" t="n">
        <v>227</v>
      </c>
      <c r="D236" s="0" t="n">
        <v>619.7</v>
      </c>
      <c r="E236" s="0" t="n">
        <v>404</v>
      </c>
      <c r="F236" s="8" t="n">
        <v>685.6</v>
      </c>
      <c r="G236" s="9" t="n">
        <v>698.4</v>
      </c>
      <c r="H236" s="0" t="n">
        <v>392</v>
      </c>
      <c r="I236" s="8" t="n">
        <v>733.2</v>
      </c>
      <c r="J236" s="8" t="n">
        <v>639.6</v>
      </c>
      <c r="K236" s="8" t="n">
        <v>686.6</v>
      </c>
      <c r="L236" s="0" t="n">
        <v>697.2</v>
      </c>
      <c r="M236" s="8" t="n">
        <v>613.6</v>
      </c>
      <c r="N236" s="0" t="n">
        <v>708.1</v>
      </c>
      <c r="O236" s="8" t="n">
        <v>666.6</v>
      </c>
      <c r="P236" s="11" t="n">
        <v>661</v>
      </c>
      <c r="Q236" s="0" t="n">
        <v>691.7</v>
      </c>
      <c r="R236" s="0" t="n">
        <v>585.3</v>
      </c>
      <c r="S236" s="0" t="n">
        <v>683.1</v>
      </c>
      <c r="T236" s="0" t="n">
        <f aca="false">LinhrsIn!T237</f>
        <v>687</v>
      </c>
      <c r="U236" s="0" t="n">
        <v>726.7</v>
      </c>
      <c r="V236" s="0" t="n">
        <v>713.5</v>
      </c>
      <c r="W236" s="0" t="n">
        <v>717.4</v>
      </c>
      <c r="X236" s="0" t="n">
        <v>703.9</v>
      </c>
      <c r="Y236" s="0" t="n">
        <v>715.5</v>
      </c>
      <c r="Z236" s="0" t="n">
        <v>743.7</v>
      </c>
      <c r="AA236" s="0" t="n">
        <v>708.1</v>
      </c>
      <c r="AB236" s="0" t="n">
        <v>466.1</v>
      </c>
      <c r="AC236" s="0" t="n">
        <v>0</v>
      </c>
      <c r="AD236" s="0" t="n">
        <v>0.3</v>
      </c>
      <c r="AE236" s="13" t="n">
        <v>0</v>
      </c>
    </row>
    <row r="237" customFormat="false" ht="12.75" hidden="false" customHeight="false" outlineLevel="0" collapsed="false">
      <c r="A237" s="0" t="s">
        <v>12</v>
      </c>
      <c r="B237" s="0" t="n">
        <v>1</v>
      </c>
      <c r="C237" s="0" t="n">
        <v>228</v>
      </c>
      <c r="D237" s="0" t="n">
        <v>561</v>
      </c>
      <c r="E237" s="0" t="n">
        <v>453</v>
      </c>
      <c r="F237" s="8" t="n">
        <v>0</v>
      </c>
      <c r="G237" s="9" t="n">
        <v>586.9</v>
      </c>
      <c r="H237" s="0" t="n">
        <v>585</v>
      </c>
      <c r="I237" s="8" t="n">
        <v>177.6</v>
      </c>
      <c r="J237" s="8" t="n">
        <v>182.1</v>
      </c>
      <c r="K237" s="8" t="n">
        <v>647.2</v>
      </c>
      <c r="L237" s="0" t="n">
        <v>691.5</v>
      </c>
      <c r="M237" s="8" t="n">
        <v>700</v>
      </c>
      <c r="N237" s="0" t="n">
        <v>694.2</v>
      </c>
      <c r="O237" s="8" t="n">
        <v>700.6</v>
      </c>
      <c r="P237" s="11" t="n">
        <v>723.7</v>
      </c>
      <c r="Q237" s="0" t="n">
        <v>729.7</v>
      </c>
      <c r="R237" s="0" t="n">
        <f aca="false">LinhrsIn!R238</f>
        <v>665.8</v>
      </c>
      <c r="S237" s="0" t="n">
        <v>710.9</v>
      </c>
      <c r="T237" s="0" t="n">
        <v>630.5</v>
      </c>
      <c r="U237" s="0" t="n">
        <v>695.8</v>
      </c>
      <c r="V237" s="0" t="n">
        <v>669.8</v>
      </c>
      <c r="W237" s="0" t="n">
        <v>347.3</v>
      </c>
      <c r="X237" s="0" t="n">
        <v>721.3</v>
      </c>
      <c r="Y237" s="0" t="n">
        <v>651.6</v>
      </c>
      <c r="Z237" s="0" t="n">
        <v>683.8</v>
      </c>
      <c r="AA237" s="0" t="n">
        <v>696.6</v>
      </c>
      <c r="AB237" s="0" t="n">
        <v>507.2</v>
      </c>
      <c r="AC237" s="0" t="n">
        <v>696.1</v>
      </c>
      <c r="AD237" s="0" t="n">
        <v>663.6</v>
      </c>
      <c r="AE237" s="13" t="n">
        <v>721.7122</v>
      </c>
    </row>
    <row r="238" customFormat="false" ht="12.75" hidden="false" customHeight="false" outlineLevel="0" collapsed="false">
      <c r="A238" s="0" t="s">
        <v>12</v>
      </c>
      <c r="B238" s="0" t="n">
        <v>1</v>
      </c>
      <c r="C238" s="0" t="n">
        <v>229</v>
      </c>
      <c r="D238" s="0" t="n">
        <v>636</v>
      </c>
      <c r="E238" s="0" t="n">
        <v>744</v>
      </c>
      <c r="F238" s="8" t="n">
        <v>694.3</v>
      </c>
      <c r="G238" s="9" t="n">
        <v>683.7</v>
      </c>
      <c r="H238" s="0" t="n">
        <v>437</v>
      </c>
      <c r="I238" s="8" t="n">
        <v>701.7</v>
      </c>
      <c r="J238" s="8" t="n">
        <v>710</v>
      </c>
      <c r="K238" s="8" t="n">
        <v>722.5</v>
      </c>
      <c r="L238" s="0" t="n">
        <v>712.3</v>
      </c>
      <c r="M238" s="8" t="n">
        <v>715.9</v>
      </c>
      <c r="N238" s="0" t="n">
        <v>738.4</v>
      </c>
      <c r="O238" s="8" t="n">
        <v>720</v>
      </c>
      <c r="P238" s="11" t="n">
        <v>742</v>
      </c>
      <c r="Q238" s="0" t="n">
        <v>729.7</v>
      </c>
      <c r="R238" s="0" t="n">
        <v>597.2</v>
      </c>
      <c r="S238" s="0" t="n">
        <f aca="false">LinhrsIn!S239</f>
        <v>700.2</v>
      </c>
      <c r="T238" s="0" t="n">
        <f aca="false">LinhrsIn!T239</f>
        <v>692.9</v>
      </c>
      <c r="U238" s="0" t="n">
        <v>729.4</v>
      </c>
      <c r="V238" s="0" t="n">
        <v>715.8</v>
      </c>
      <c r="W238" s="0" t="n">
        <v>741.4</v>
      </c>
      <c r="X238" s="0" t="n">
        <v>722.3</v>
      </c>
      <c r="Y238" s="0" t="n">
        <v>711.2</v>
      </c>
      <c r="Z238" s="0" t="n">
        <v>651.8</v>
      </c>
      <c r="AA238" s="0" t="n">
        <v>699.3</v>
      </c>
      <c r="AB238" s="0" t="n">
        <v>743.6</v>
      </c>
      <c r="AC238" s="0" t="n">
        <v>744</v>
      </c>
      <c r="AD238" s="0" t="n">
        <v>667</v>
      </c>
      <c r="AE238" s="13" t="n">
        <v>727.1284</v>
      </c>
    </row>
    <row r="239" customFormat="false" ht="12.75" hidden="false" customHeight="false" outlineLevel="0" collapsed="false">
      <c r="A239" s="0" t="s">
        <v>12</v>
      </c>
      <c r="B239" s="0" t="n">
        <v>1</v>
      </c>
      <c r="C239" s="0" t="n">
        <v>230</v>
      </c>
      <c r="D239" s="0" t="n">
        <v>743</v>
      </c>
      <c r="E239" s="0" t="n">
        <v>703</v>
      </c>
      <c r="F239" s="8" t="n">
        <v>656.4</v>
      </c>
      <c r="G239" s="9" t="n">
        <v>676.3</v>
      </c>
      <c r="H239" s="0" t="n">
        <v>516.4</v>
      </c>
      <c r="I239" s="8" t="n">
        <v>633.6</v>
      </c>
      <c r="J239" s="8" t="n">
        <v>704.9</v>
      </c>
      <c r="K239" s="8" t="n">
        <v>685.5</v>
      </c>
      <c r="L239" s="0" t="n">
        <v>678.1</v>
      </c>
      <c r="M239" s="8" t="n">
        <v>714.9</v>
      </c>
      <c r="N239" s="0" t="n">
        <v>737.4</v>
      </c>
      <c r="O239" s="8" t="n">
        <v>658.9</v>
      </c>
      <c r="P239" s="11" t="n">
        <v>540.7</v>
      </c>
      <c r="Q239" s="0" t="n">
        <v>731.1</v>
      </c>
      <c r="R239" s="0" t="n">
        <v>621.5</v>
      </c>
      <c r="S239" s="0" t="n">
        <v>668.1</v>
      </c>
      <c r="T239" s="0" t="n">
        <v>706.3</v>
      </c>
      <c r="U239" s="0" t="n">
        <v>733.2</v>
      </c>
      <c r="V239" s="0" t="n">
        <v>712.9</v>
      </c>
      <c r="W239" s="0" t="n">
        <v>743.3</v>
      </c>
      <c r="X239" s="0" t="n">
        <v>714</v>
      </c>
      <c r="Y239" s="0" t="n">
        <v>715.5</v>
      </c>
      <c r="Z239" s="0" t="n">
        <v>709.5</v>
      </c>
      <c r="AA239" s="0" t="n">
        <v>701.3</v>
      </c>
      <c r="AB239" s="0" t="n">
        <v>645.9</v>
      </c>
      <c r="AC239" s="0" t="n">
        <v>513</v>
      </c>
      <c r="AD239" s="0" t="n">
        <v>665.3</v>
      </c>
      <c r="AE239" s="13" t="n">
        <v>725.7986</v>
      </c>
    </row>
    <row r="240" customFormat="false" ht="12.75" hidden="false" customHeight="false" outlineLevel="0" collapsed="false">
      <c r="A240" s="0" t="s">
        <v>12</v>
      </c>
      <c r="B240" s="0" t="n">
        <v>1</v>
      </c>
      <c r="C240" s="0" t="n">
        <v>231</v>
      </c>
      <c r="D240" s="0" t="n">
        <v>712</v>
      </c>
      <c r="E240" s="0" t="n">
        <v>731</v>
      </c>
      <c r="F240" s="8" t="n">
        <v>694.8</v>
      </c>
      <c r="G240" s="9" t="n">
        <v>675.4</v>
      </c>
      <c r="H240" s="0" t="n">
        <v>419.8</v>
      </c>
      <c r="I240" s="8" t="n">
        <v>732.2</v>
      </c>
      <c r="J240" s="8" t="n">
        <v>670</v>
      </c>
      <c r="K240" s="16" t="n">
        <v>709.8</v>
      </c>
      <c r="L240" s="15" t="n">
        <v>740.1</v>
      </c>
      <c r="M240" s="8" t="n">
        <v>716.6</v>
      </c>
      <c r="N240" s="0" t="n">
        <v>738.6</v>
      </c>
      <c r="O240" s="8" t="n">
        <v>0</v>
      </c>
      <c r="P240" s="11" t="n">
        <v>444.1</v>
      </c>
      <c r="Q240" s="0" t="n">
        <v>638.4</v>
      </c>
      <c r="R240" s="0" t="n">
        <v>553.9</v>
      </c>
      <c r="S240" s="0" t="n">
        <f aca="false">LinhrsIn!S241</f>
        <v>710.4</v>
      </c>
      <c r="T240" s="0" t="n">
        <v>648.9</v>
      </c>
      <c r="U240" s="0" t="n">
        <v>728.3</v>
      </c>
      <c r="V240" s="0" t="n">
        <v>654.4</v>
      </c>
      <c r="W240" s="0" t="n">
        <v>723</v>
      </c>
      <c r="X240" s="0" t="n">
        <v>700</v>
      </c>
      <c r="Y240" s="0" t="n">
        <v>711.3</v>
      </c>
      <c r="Z240" s="0" t="n">
        <v>736.4</v>
      </c>
      <c r="AA240" s="0" t="n">
        <v>706.7</v>
      </c>
      <c r="AB240" s="0" t="n">
        <v>742.2</v>
      </c>
      <c r="AC240" s="0" t="n">
        <v>743.9</v>
      </c>
      <c r="AD240" s="0" t="n">
        <v>662.7</v>
      </c>
      <c r="AE240" s="13" t="n">
        <v>680.3153</v>
      </c>
    </row>
    <row r="241" customFormat="false" ht="12.75" hidden="false" customHeight="false" outlineLevel="0" collapsed="false">
      <c r="A241" s="0" t="s">
        <v>12</v>
      </c>
      <c r="B241" s="0" t="n">
        <v>1</v>
      </c>
      <c r="C241" s="0" t="n">
        <v>232</v>
      </c>
      <c r="D241" s="0" t="n">
        <v>744</v>
      </c>
      <c r="E241" s="0" t="n">
        <v>743</v>
      </c>
      <c r="F241" s="8" t="n">
        <v>689.3</v>
      </c>
      <c r="G241" s="9" t="n">
        <v>621.7</v>
      </c>
      <c r="H241" s="0" t="n">
        <v>692</v>
      </c>
      <c r="I241" s="8" t="n">
        <v>734.4</v>
      </c>
      <c r="J241" s="8" t="n">
        <v>379</v>
      </c>
      <c r="K241" s="8" t="n">
        <v>701.4</v>
      </c>
      <c r="L241" s="0" t="n">
        <v>741.3</v>
      </c>
      <c r="M241" s="8" t="n">
        <v>715.8</v>
      </c>
      <c r="N241" s="0" t="n">
        <v>737.2</v>
      </c>
      <c r="O241" s="8" t="n">
        <v>710.5</v>
      </c>
      <c r="P241" s="11" t="n">
        <v>743.3</v>
      </c>
      <c r="Q241" s="0" t="n">
        <v>673.6</v>
      </c>
      <c r="R241" s="0" t="n">
        <v>656</v>
      </c>
      <c r="S241" s="0" t="n">
        <v>740.1</v>
      </c>
      <c r="T241" s="0" t="n">
        <v>700.2</v>
      </c>
      <c r="U241" s="0" t="n">
        <v>735</v>
      </c>
      <c r="V241" s="0" t="n">
        <v>708.5</v>
      </c>
      <c r="W241" s="0" t="n">
        <v>736.5</v>
      </c>
      <c r="X241" s="0" t="n">
        <v>709.9</v>
      </c>
      <c r="Y241" s="0" t="n">
        <v>694.8</v>
      </c>
      <c r="Z241" s="0" t="n">
        <v>731.8</v>
      </c>
      <c r="AA241" s="0" t="n">
        <v>705.4</v>
      </c>
      <c r="AB241" s="0" t="n">
        <v>502.7</v>
      </c>
      <c r="AC241" s="0" t="n">
        <v>723.4</v>
      </c>
      <c r="AD241" s="0" t="n">
        <v>665.8</v>
      </c>
      <c r="AE241" s="13" t="n">
        <v>730.4567</v>
      </c>
    </row>
    <row r="242" customFormat="false" ht="12.75" hidden="false" customHeight="false" outlineLevel="0" collapsed="false">
      <c r="A242" s="0" t="s">
        <v>12</v>
      </c>
      <c r="B242" s="0" t="n">
        <v>1</v>
      </c>
      <c r="C242" s="0" t="n">
        <v>233</v>
      </c>
      <c r="D242" s="0" t="n">
        <v>611</v>
      </c>
      <c r="E242" s="0" t="n">
        <v>733</v>
      </c>
      <c r="F242" s="8" t="n">
        <v>681.1</v>
      </c>
      <c r="G242" s="9" t="n">
        <v>653.9</v>
      </c>
      <c r="H242" s="0" t="n">
        <v>391</v>
      </c>
      <c r="I242" s="8" t="n">
        <v>711.9</v>
      </c>
      <c r="J242" s="8" t="n">
        <v>676.3</v>
      </c>
      <c r="K242" s="8" t="n">
        <v>716.9</v>
      </c>
      <c r="L242" s="15" t="n">
        <v>718.2</v>
      </c>
      <c r="M242" s="8" t="n">
        <v>685.4</v>
      </c>
      <c r="N242" s="0" t="n">
        <v>715</v>
      </c>
      <c r="O242" s="8" t="n">
        <v>717.5</v>
      </c>
      <c r="P242" s="11" t="n">
        <v>690.4</v>
      </c>
      <c r="Q242" s="0" t="n">
        <v>727.5</v>
      </c>
      <c r="R242" s="0" t="n">
        <v>608.3</v>
      </c>
      <c r="S242" s="0" t="n">
        <v>656.5</v>
      </c>
      <c r="T242" s="0" t="n">
        <v>605</v>
      </c>
      <c r="U242" s="0" t="n">
        <v>656</v>
      </c>
      <c r="V242" s="0" t="n">
        <v>621.8</v>
      </c>
      <c r="W242" s="0" t="n">
        <v>651.7</v>
      </c>
      <c r="X242" s="0" t="n">
        <v>729.8</v>
      </c>
      <c r="Y242" s="0" t="n">
        <v>633.2</v>
      </c>
      <c r="Z242" s="0" t="n">
        <v>737.7</v>
      </c>
      <c r="AA242" s="0" t="n">
        <v>654</v>
      </c>
      <c r="AB242" s="0" t="n">
        <v>628.4</v>
      </c>
      <c r="AC242" s="0" t="n">
        <v>604.1</v>
      </c>
      <c r="AD242" s="0" t="n">
        <v>669.1</v>
      </c>
      <c r="AE242" s="13" t="n">
        <v>731.41</v>
      </c>
    </row>
    <row r="243" customFormat="false" ht="12.75" hidden="false" customHeight="false" outlineLevel="0" collapsed="false">
      <c r="A243" s="0" t="s">
        <v>12</v>
      </c>
      <c r="B243" s="0" t="n">
        <v>1</v>
      </c>
      <c r="C243" s="0" t="n">
        <v>234</v>
      </c>
      <c r="D243" s="0" t="n">
        <v>670</v>
      </c>
      <c r="E243" s="0" t="n">
        <v>734</v>
      </c>
      <c r="F243" s="8" t="n">
        <v>686.1</v>
      </c>
      <c r="G243" s="9" t="n">
        <v>628.9</v>
      </c>
      <c r="H243" s="0" t="n">
        <v>51</v>
      </c>
      <c r="I243" s="8" t="n">
        <v>0</v>
      </c>
      <c r="J243" s="8" t="n">
        <v>559.4</v>
      </c>
      <c r="K243" s="8" t="n">
        <v>709.3</v>
      </c>
      <c r="L243" s="0" t="n">
        <v>716.7</v>
      </c>
      <c r="M243" s="8" t="n">
        <v>673.5</v>
      </c>
      <c r="N243" s="0" t="n">
        <v>716.1</v>
      </c>
      <c r="O243" s="8" t="n">
        <v>716.1</v>
      </c>
      <c r="P243" s="11" t="n">
        <v>354.9</v>
      </c>
      <c r="Q243" s="0" t="n">
        <v>226.3</v>
      </c>
      <c r="R243" s="0" t="n">
        <v>319.7</v>
      </c>
      <c r="S243" s="0" t="n">
        <v>738.6</v>
      </c>
      <c r="T243" s="0" t="n">
        <v>688.7</v>
      </c>
      <c r="U243" s="0" t="n">
        <v>734</v>
      </c>
      <c r="V243" s="0" t="n">
        <v>698</v>
      </c>
      <c r="W243" s="0" t="n">
        <v>741.8</v>
      </c>
      <c r="X243" s="0" t="n">
        <v>667.2</v>
      </c>
      <c r="Y243" s="0" t="n">
        <v>572.9</v>
      </c>
      <c r="Z243" s="0" t="n">
        <v>731.7</v>
      </c>
      <c r="AA243" s="0" t="n">
        <f aca="false">LinhrsIn!AA244</f>
        <v>705</v>
      </c>
      <c r="AB243" s="0" t="n">
        <v>542.1</v>
      </c>
      <c r="AC243" s="0" t="n">
        <v>737.6</v>
      </c>
      <c r="AD243" s="0" t="n">
        <v>653.3</v>
      </c>
      <c r="AE243" s="13" t="n">
        <v>683.7336</v>
      </c>
    </row>
    <row r="244" customFormat="false" ht="12.75" hidden="false" customHeight="false" outlineLevel="0" collapsed="false">
      <c r="A244" s="0" t="s">
        <v>12</v>
      </c>
      <c r="B244" s="0" t="n">
        <v>1</v>
      </c>
      <c r="C244" s="0" t="n">
        <v>235</v>
      </c>
      <c r="D244" s="0" t="n">
        <v>734</v>
      </c>
      <c r="E244" s="0" t="n">
        <v>731</v>
      </c>
      <c r="F244" s="8" t="n">
        <v>621</v>
      </c>
      <c r="G244" s="9" t="n">
        <v>621.6</v>
      </c>
      <c r="H244" s="0" t="n">
        <v>700</v>
      </c>
      <c r="I244" s="8" t="n">
        <v>688.6</v>
      </c>
      <c r="J244" s="8" t="n">
        <v>657.2</v>
      </c>
      <c r="K244" s="8" t="n">
        <v>656.7</v>
      </c>
      <c r="L244" s="15" t="n">
        <v>696.7</v>
      </c>
      <c r="M244" s="8" t="n">
        <v>622.9</v>
      </c>
      <c r="N244" s="0" t="n">
        <v>687.6</v>
      </c>
      <c r="O244" s="8" t="n">
        <v>694.3</v>
      </c>
      <c r="P244" s="11" t="n">
        <v>726.3</v>
      </c>
      <c r="Q244" s="0" t="n">
        <v>743</v>
      </c>
      <c r="R244" s="0" t="n">
        <v>665.6</v>
      </c>
      <c r="S244" s="0" t="n">
        <v>724.9</v>
      </c>
      <c r="T244" s="0" t="n">
        <f aca="false">LinhrsIn!T245</f>
        <v>667.2</v>
      </c>
      <c r="U244" s="0" t="n">
        <v>698.2</v>
      </c>
      <c r="V244" s="0" t="n">
        <v>686.1</v>
      </c>
      <c r="W244" s="0" t="n">
        <v>742.6</v>
      </c>
      <c r="X244" s="0" t="n">
        <v>640.9</v>
      </c>
      <c r="Y244" s="0" t="n">
        <v>693.9</v>
      </c>
      <c r="Z244" s="0" t="n">
        <v>675</v>
      </c>
      <c r="AA244" s="0" t="n">
        <v>652.7</v>
      </c>
      <c r="AB244" s="0" t="n">
        <v>743.9</v>
      </c>
      <c r="AC244" s="0" t="n">
        <v>743.9</v>
      </c>
      <c r="AD244" s="0" t="n">
        <v>666.5</v>
      </c>
      <c r="AE244" s="13" t="n">
        <v>708.02</v>
      </c>
    </row>
    <row r="245" customFormat="false" ht="12.75" hidden="false" customHeight="false" outlineLevel="0" collapsed="false">
      <c r="A245" s="0" t="s">
        <v>12</v>
      </c>
      <c r="B245" s="0" t="n">
        <v>1</v>
      </c>
      <c r="C245" s="0" t="n">
        <v>236</v>
      </c>
      <c r="D245" s="0" t="n">
        <v>739</v>
      </c>
      <c r="E245" s="0" t="n">
        <v>693</v>
      </c>
      <c r="F245" s="8" t="n">
        <v>663.1</v>
      </c>
      <c r="G245" s="9" t="n">
        <v>493.1</v>
      </c>
      <c r="H245" s="0" t="n">
        <v>647</v>
      </c>
      <c r="I245" s="8" t="n">
        <v>638.7</v>
      </c>
      <c r="J245" s="8" t="n">
        <v>648.3</v>
      </c>
      <c r="K245" s="8" t="n">
        <v>639.2</v>
      </c>
      <c r="L245" s="15" t="n">
        <v>638.3</v>
      </c>
      <c r="M245" s="8" t="n">
        <v>657.6</v>
      </c>
      <c r="N245" s="0" t="n">
        <v>731.6</v>
      </c>
      <c r="O245" s="8" t="n">
        <v>718.2</v>
      </c>
      <c r="P245" s="11" t="n">
        <v>723.2</v>
      </c>
      <c r="Q245" s="0" t="n">
        <v>727.9</v>
      </c>
      <c r="R245" s="0" t="n">
        <f aca="false">LinhrsIn!R246</f>
        <v>668.1</v>
      </c>
      <c r="S245" s="0" t="n">
        <f aca="false">LinhrsIn!S246</f>
        <v>724.8</v>
      </c>
      <c r="T245" s="0" t="n">
        <f aca="false">LinhrsIn!T246</f>
        <v>687.3</v>
      </c>
      <c r="U245" s="0" t="n">
        <v>700.7</v>
      </c>
      <c r="V245" s="0" t="n">
        <v>695</v>
      </c>
      <c r="W245" s="0" t="n">
        <v>680.4</v>
      </c>
      <c r="X245" s="0" t="n">
        <v>740.6</v>
      </c>
      <c r="Y245" s="0" t="n">
        <v>687.8</v>
      </c>
      <c r="Z245" s="0" t="n">
        <v>734</v>
      </c>
      <c r="AA245" s="0" t="n">
        <v>712.7</v>
      </c>
      <c r="AB245" s="0" t="n">
        <v>740.7</v>
      </c>
      <c r="AC245" s="0" t="n">
        <v>722.8</v>
      </c>
      <c r="AD245" s="0" t="n">
        <v>667.4</v>
      </c>
      <c r="AE245" s="13" t="n">
        <v>718.4022</v>
      </c>
    </row>
    <row r="246" customFormat="false" ht="12.75" hidden="false" customHeight="false" outlineLevel="0" collapsed="false">
      <c r="A246" s="0" t="s">
        <v>12</v>
      </c>
      <c r="B246" s="0" t="n">
        <v>1</v>
      </c>
      <c r="C246" s="0" t="n">
        <v>237</v>
      </c>
      <c r="D246" s="0" t="n">
        <v>706</v>
      </c>
      <c r="E246" s="0" t="n">
        <v>726</v>
      </c>
      <c r="F246" s="8" t="n">
        <v>631.2</v>
      </c>
      <c r="G246" s="9" t="n">
        <v>629.8</v>
      </c>
      <c r="H246" s="0" t="n">
        <v>529</v>
      </c>
      <c r="I246" s="8" t="n">
        <v>704.9</v>
      </c>
      <c r="J246" s="8" t="n">
        <v>704.6</v>
      </c>
      <c r="K246" s="8" t="n">
        <v>696.2</v>
      </c>
      <c r="L246" s="0" t="n">
        <v>663.3</v>
      </c>
      <c r="M246" s="8" t="n">
        <v>682.1</v>
      </c>
      <c r="N246" s="0" t="n">
        <v>698.5</v>
      </c>
      <c r="O246" s="8" t="n">
        <v>506.5</v>
      </c>
      <c r="P246" s="11" t="n">
        <v>606.5</v>
      </c>
      <c r="Q246" s="0" t="n">
        <v>546.9</v>
      </c>
      <c r="R246" s="0" t="n">
        <v>513.3</v>
      </c>
      <c r="S246" s="0" t="n">
        <v>644.5</v>
      </c>
      <c r="T246" s="0" t="n">
        <f aca="false">LinhrsIn!T247</f>
        <v>697.6</v>
      </c>
      <c r="U246" s="0" t="n">
        <v>742.1</v>
      </c>
      <c r="V246" s="0" t="n">
        <v>228.4</v>
      </c>
      <c r="W246" s="0" t="n">
        <v>699.3</v>
      </c>
      <c r="X246" s="0" t="n">
        <v>741</v>
      </c>
      <c r="Y246" s="0" t="n">
        <v>712.2</v>
      </c>
      <c r="Z246" s="0" t="n">
        <v>740.3</v>
      </c>
      <c r="AA246" s="0" t="n">
        <v>694.6</v>
      </c>
      <c r="AB246" s="0" t="n">
        <v>743.9</v>
      </c>
      <c r="AC246" s="0" t="n">
        <v>744</v>
      </c>
      <c r="AD246" s="0" t="n">
        <v>668.5</v>
      </c>
      <c r="AE246" s="13" t="n">
        <v>724.7472</v>
      </c>
    </row>
    <row r="247" customFormat="false" ht="12.75" hidden="false" customHeight="false" outlineLevel="0" collapsed="false">
      <c r="A247" s="0" t="s">
        <v>12</v>
      </c>
      <c r="B247" s="0" t="n">
        <v>1</v>
      </c>
      <c r="C247" s="0" t="n">
        <v>238</v>
      </c>
      <c r="D247" s="0" t="n">
        <v>743</v>
      </c>
      <c r="E247" s="0" t="n">
        <v>687</v>
      </c>
      <c r="F247" s="8" t="n">
        <v>685.5</v>
      </c>
      <c r="G247" s="9" t="n">
        <v>639.4</v>
      </c>
      <c r="H247" s="0" t="n">
        <v>428</v>
      </c>
      <c r="I247" s="8" t="n">
        <v>708.8</v>
      </c>
      <c r="J247" s="8" t="n">
        <v>698.6</v>
      </c>
      <c r="K247" s="8" t="n">
        <v>712</v>
      </c>
      <c r="L247" s="15" t="n">
        <v>716.7</v>
      </c>
      <c r="M247" s="8" t="n">
        <v>674.6</v>
      </c>
      <c r="N247" s="0" t="n">
        <v>699.3</v>
      </c>
      <c r="O247" s="8" t="n">
        <v>706.7</v>
      </c>
      <c r="P247" s="11" t="n">
        <v>726.5</v>
      </c>
      <c r="Q247" s="0" t="n">
        <v>741.5</v>
      </c>
      <c r="R247" s="0" t="n">
        <v>669.7</v>
      </c>
      <c r="S247" s="0" t="n">
        <f aca="false">LinhrsIn!S248</f>
        <v>734.6</v>
      </c>
      <c r="T247" s="0" t="n">
        <f aca="false">LinhrsIn!T248</f>
        <v>689.6</v>
      </c>
      <c r="U247" s="0" t="n">
        <v>727.8</v>
      </c>
      <c r="V247" s="0" t="n">
        <v>706.5</v>
      </c>
      <c r="W247" s="0" t="n">
        <v>731.4</v>
      </c>
      <c r="X247" s="0" t="n">
        <v>729.8</v>
      </c>
      <c r="Y247" s="0" t="n">
        <v>38.4</v>
      </c>
      <c r="Z247" s="0" t="n">
        <v>0</v>
      </c>
      <c r="AA247" s="0" t="n">
        <v>68.8</v>
      </c>
      <c r="AB247" s="0" t="n">
        <v>654.2</v>
      </c>
      <c r="AC247" s="0" t="n">
        <v>742.3</v>
      </c>
      <c r="AD247" s="0" t="n">
        <v>663.6</v>
      </c>
      <c r="AE247" s="13" t="n">
        <v>722.3075</v>
      </c>
    </row>
    <row r="248" customFormat="false" ht="12.75" hidden="false" customHeight="false" outlineLevel="0" collapsed="false">
      <c r="A248" s="0" t="s">
        <v>12</v>
      </c>
      <c r="B248" s="0" t="n">
        <v>1</v>
      </c>
      <c r="C248" s="0" t="n">
        <v>239</v>
      </c>
      <c r="D248" s="0" t="n">
        <v>743</v>
      </c>
      <c r="E248" s="0" t="n">
        <v>743</v>
      </c>
      <c r="F248" s="8" t="n">
        <v>695.6</v>
      </c>
      <c r="G248" s="9" t="n">
        <v>644.9</v>
      </c>
      <c r="H248" s="0" t="n">
        <v>476</v>
      </c>
      <c r="I248" s="8" t="n">
        <v>740.2</v>
      </c>
      <c r="J248" s="8" t="n">
        <v>709.5</v>
      </c>
      <c r="K248" s="8" t="n">
        <v>692.3</v>
      </c>
      <c r="L248" s="0" t="n">
        <v>652.5</v>
      </c>
      <c r="M248" s="8" t="n">
        <v>702.2</v>
      </c>
      <c r="N248" s="0" t="n">
        <v>740.6</v>
      </c>
      <c r="O248" s="8" t="n">
        <v>720</v>
      </c>
      <c r="P248" s="11" t="n">
        <v>664.9</v>
      </c>
      <c r="Q248" s="0" t="n">
        <v>734.8</v>
      </c>
      <c r="R248" s="0" t="n">
        <v>658.3</v>
      </c>
      <c r="S248" s="0" t="n">
        <v>743.3</v>
      </c>
      <c r="T248" s="0" t="n">
        <v>706.4</v>
      </c>
      <c r="U248" s="0" t="n">
        <v>740.2</v>
      </c>
      <c r="V248" s="0" t="n">
        <v>712.8</v>
      </c>
      <c r="W248" s="0" t="n">
        <v>743.4</v>
      </c>
      <c r="X248" s="0" t="n">
        <v>723.6</v>
      </c>
      <c r="Y248" s="0" t="n">
        <v>683.1</v>
      </c>
      <c r="Z248" s="0" t="n">
        <v>665.7</v>
      </c>
      <c r="AA248" s="0" t="n">
        <v>709.4</v>
      </c>
      <c r="AB248" s="0" t="n">
        <v>742.7</v>
      </c>
      <c r="AC248" s="0" t="n">
        <v>656.9</v>
      </c>
      <c r="AD248" s="0" t="n">
        <v>609.9</v>
      </c>
      <c r="AE248" s="13" t="n">
        <v>724.6083</v>
      </c>
    </row>
    <row r="249" customFormat="false" ht="12.75" hidden="false" customHeight="false" outlineLevel="0" collapsed="false">
      <c r="A249" s="0" t="s">
        <v>12</v>
      </c>
      <c r="B249" s="0" t="n">
        <v>1</v>
      </c>
      <c r="C249" s="0" t="n">
        <v>240</v>
      </c>
      <c r="D249" s="0" t="n">
        <v>742</v>
      </c>
      <c r="E249" s="0" t="n">
        <v>721</v>
      </c>
      <c r="F249" s="8" t="n">
        <v>679.4</v>
      </c>
      <c r="G249" s="9" t="n">
        <v>641.8</v>
      </c>
      <c r="H249" s="0" t="n">
        <v>388</v>
      </c>
      <c r="I249" s="8" t="n">
        <v>164.4</v>
      </c>
      <c r="J249" s="8" t="n">
        <v>317.4</v>
      </c>
      <c r="K249" s="8" t="n">
        <v>504.2</v>
      </c>
      <c r="L249" s="15" t="n">
        <v>727.7</v>
      </c>
      <c r="M249" s="8" t="n">
        <v>692.4</v>
      </c>
      <c r="N249" s="0" t="n">
        <v>718.9</v>
      </c>
      <c r="O249" s="8" t="n">
        <v>683.4</v>
      </c>
      <c r="P249" s="11" t="n">
        <v>712.3</v>
      </c>
      <c r="Q249" s="0" t="n">
        <v>729.6</v>
      </c>
      <c r="R249" s="0" t="n">
        <v>571.1</v>
      </c>
      <c r="S249" s="0" t="n">
        <f aca="false">LinhrsIn!S250</f>
        <v>722.7</v>
      </c>
      <c r="T249" s="0" t="n">
        <v>557.5</v>
      </c>
      <c r="U249" s="0" t="n">
        <v>721.5</v>
      </c>
      <c r="V249" s="0" t="n">
        <v>681.4</v>
      </c>
      <c r="W249" s="0" t="n">
        <v>610.6</v>
      </c>
      <c r="X249" s="0" t="n">
        <f aca="false">LinhrsIn!X250</f>
        <v>726.8</v>
      </c>
      <c r="Y249" s="0" t="n">
        <v>504</v>
      </c>
      <c r="Z249" s="0" t="n">
        <v>556.7</v>
      </c>
      <c r="AA249" s="0" t="n">
        <v>597.8</v>
      </c>
      <c r="AB249" s="0" t="n">
        <v>704</v>
      </c>
      <c r="AC249" s="0" t="n">
        <v>702.5</v>
      </c>
      <c r="AD249" s="0" t="n">
        <v>649.8</v>
      </c>
      <c r="AE249" s="13" t="n">
        <v>707.1322</v>
      </c>
    </row>
    <row r="250" customFormat="false" ht="12.75" hidden="false" customHeight="false" outlineLevel="0" collapsed="false">
      <c r="A250" s="0" t="s">
        <v>12</v>
      </c>
      <c r="B250" s="0" t="n">
        <v>1</v>
      </c>
      <c r="C250" s="0" t="n">
        <v>241</v>
      </c>
      <c r="D250" s="0" t="n">
        <v>667</v>
      </c>
      <c r="E250" s="0" t="n">
        <v>678</v>
      </c>
      <c r="F250" s="8" t="n">
        <v>517.2</v>
      </c>
      <c r="G250" s="9" t="n">
        <v>496.1</v>
      </c>
      <c r="H250" s="0" t="n">
        <v>427</v>
      </c>
      <c r="I250" s="8" t="n">
        <v>720.4</v>
      </c>
      <c r="J250" s="8" t="n">
        <v>684</v>
      </c>
      <c r="K250" s="8" t="n">
        <v>390.3</v>
      </c>
      <c r="L250" s="0" t="n">
        <v>628.3</v>
      </c>
      <c r="M250" s="8" t="n">
        <v>678</v>
      </c>
      <c r="N250" s="0" t="n">
        <v>719.3</v>
      </c>
      <c r="O250" s="8" t="n">
        <v>719.9</v>
      </c>
      <c r="P250" s="11" t="n">
        <v>732.8</v>
      </c>
      <c r="Q250" s="0" t="n">
        <v>740</v>
      </c>
      <c r="R250" s="0" t="n">
        <v>668.9</v>
      </c>
      <c r="S250" s="0" t="n">
        <v>743.3</v>
      </c>
      <c r="T250" s="0" t="n">
        <v>686.5</v>
      </c>
      <c r="U250" s="0" t="n">
        <v>709</v>
      </c>
      <c r="V250" s="0" t="n">
        <v>706.2</v>
      </c>
      <c r="W250" s="0" t="n">
        <v>735.6</v>
      </c>
      <c r="X250" s="0" t="n">
        <f aca="false">LinhrsIn!X251</f>
        <v>711.3</v>
      </c>
      <c r="Y250" s="0" t="n">
        <v>711.7</v>
      </c>
      <c r="Z250" s="0" t="n">
        <v>723.1</v>
      </c>
      <c r="AA250" s="0" t="n">
        <v>712.8</v>
      </c>
      <c r="AB250" s="0" t="n">
        <v>743.9</v>
      </c>
      <c r="AC250" s="0" t="n">
        <v>718.7</v>
      </c>
      <c r="AD250" s="0" t="n">
        <v>668.5</v>
      </c>
      <c r="AE250" s="13" t="n">
        <v>724.9606</v>
      </c>
    </row>
    <row r="251" customFormat="false" ht="12.75" hidden="false" customHeight="false" outlineLevel="0" collapsed="false">
      <c r="A251" s="0" t="s">
        <v>12</v>
      </c>
      <c r="B251" s="0" t="n">
        <v>1</v>
      </c>
      <c r="C251" s="0" t="n">
        <v>242</v>
      </c>
      <c r="D251" s="0" t="n">
        <v>717</v>
      </c>
      <c r="E251" s="0" t="n">
        <v>730</v>
      </c>
      <c r="F251" s="8" t="n">
        <v>683.7</v>
      </c>
      <c r="G251" s="9" t="n">
        <v>608.1</v>
      </c>
      <c r="H251" s="0" t="n">
        <v>604</v>
      </c>
      <c r="I251" s="8" t="n">
        <v>699.6</v>
      </c>
      <c r="J251" s="8" t="n">
        <v>709.4</v>
      </c>
      <c r="K251" s="8" t="n">
        <v>675.4</v>
      </c>
      <c r="L251" s="0" t="n">
        <v>723.3</v>
      </c>
      <c r="M251" s="8" t="n">
        <v>680.1</v>
      </c>
      <c r="N251" s="0" t="n">
        <v>720.5</v>
      </c>
      <c r="O251" s="8" t="n">
        <v>716.6</v>
      </c>
      <c r="P251" s="11" t="n">
        <v>728</v>
      </c>
      <c r="Q251" s="0" t="n">
        <v>722.7</v>
      </c>
      <c r="R251" s="0" t="n">
        <v>644</v>
      </c>
      <c r="S251" s="0" t="n">
        <f aca="false">LinhrsIn!S252</f>
        <v>716.4</v>
      </c>
      <c r="T251" s="0" t="n">
        <v>674.8</v>
      </c>
      <c r="U251" s="0" t="n">
        <v>731.8</v>
      </c>
      <c r="V251" s="0" t="n">
        <v>686.9</v>
      </c>
      <c r="W251" s="0" t="n">
        <v>691.1</v>
      </c>
      <c r="X251" s="0" t="n">
        <v>742.6</v>
      </c>
      <c r="Y251" s="0" t="n">
        <v>706.1</v>
      </c>
      <c r="Z251" s="0" t="n">
        <v>727.6</v>
      </c>
      <c r="AA251" s="0" t="n">
        <v>671.1</v>
      </c>
      <c r="AB251" s="0" t="n">
        <v>743.9</v>
      </c>
      <c r="AC251" s="0" t="n">
        <v>742.7</v>
      </c>
      <c r="AD251" s="0" t="n">
        <v>651.5</v>
      </c>
      <c r="AE251" s="13" t="n">
        <v>716.8103</v>
      </c>
    </row>
    <row r="252" customFormat="false" ht="12.75" hidden="false" customHeight="false" outlineLevel="0" collapsed="false">
      <c r="A252" s="0" t="s">
        <v>12</v>
      </c>
      <c r="B252" s="0" t="n">
        <v>1</v>
      </c>
      <c r="C252" s="0" t="n">
        <v>243</v>
      </c>
      <c r="D252" s="0" t="n">
        <v>731</v>
      </c>
      <c r="E252" s="0" t="n">
        <v>712</v>
      </c>
      <c r="F252" s="8" t="n">
        <v>692.6</v>
      </c>
      <c r="G252" s="9" t="n">
        <v>674.9</v>
      </c>
      <c r="H252" s="0" t="n">
        <v>422</v>
      </c>
      <c r="I252" s="8" t="n">
        <v>735.1</v>
      </c>
      <c r="J252" s="8" t="n">
        <v>710.3</v>
      </c>
      <c r="K252" s="8" t="n">
        <v>725.4</v>
      </c>
      <c r="L252" s="0" t="n">
        <v>709.1</v>
      </c>
      <c r="M252" s="8" t="n">
        <v>709.5</v>
      </c>
      <c r="N252" s="0" t="n">
        <v>728.3</v>
      </c>
      <c r="O252" s="8" t="n">
        <v>633</v>
      </c>
      <c r="P252" s="11" t="n">
        <v>741.3</v>
      </c>
      <c r="Q252" s="0" t="n">
        <v>488.8</v>
      </c>
      <c r="R252" s="0" t="n">
        <v>0</v>
      </c>
      <c r="S252" s="0" t="n">
        <v>120.1</v>
      </c>
      <c r="T252" s="0" t="n">
        <v>701.2</v>
      </c>
      <c r="U252" s="0" t="n">
        <v>733.9</v>
      </c>
      <c r="V252" s="0" t="n">
        <f aca="false">186.2+320</f>
        <v>506.2</v>
      </c>
      <c r="W252" s="0" t="n">
        <v>740.6</v>
      </c>
      <c r="X252" s="0" t="n">
        <v>730.8</v>
      </c>
      <c r="Y252" s="0" t="n">
        <v>635.7</v>
      </c>
      <c r="Z252" s="0" t="n">
        <v>711.1</v>
      </c>
      <c r="AA252" s="0" t="n">
        <v>710.7</v>
      </c>
      <c r="AB252" s="0" t="n">
        <v>743.9</v>
      </c>
      <c r="AC252" s="0" t="n">
        <v>743.9</v>
      </c>
      <c r="AD252" s="0" t="n">
        <v>668.5</v>
      </c>
      <c r="AE252" s="13" t="n">
        <v>725.0781</v>
      </c>
    </row>
    <row r="253" customFormat="false" ht="12.75" hidden="false" customHeight="false" outlineLevel="0" collapsed="false">
      <c r="A253" s="0" t="s">
        <v>12</v>
      </c>
      <c r="B253" s="0" t="n">
        <v>1</v>
      </c>
      <c r="C253" s="0" t="n">
        <v>244</v>
      </c>
      <c r="D253" s="0" t="n">
        <v>677</v>
      </c>
      <c r="E253" s="0" t="n">
        <v>730</v>
      </c>
      <c r="F253" s="8" t="n">
        <v>648.7</v>
      </c>
      <c r="G253" s="9" t="n">
        <v>640.4</v>
      </c>
      <c r="H253" s="0" t="n">
        <v>382</v>
      </c>
      <c r="I253" s="8" t="n">
        <v>732.7</v>
      </c>
      <c r="J253" s="8" t="n">
        <v>706.7</v>
      </c>
      <c r="K253" s="8" t="n">
        <v>718.8</v>
      </c>
      <c r="L253" s="15" t="n">
        <v>738.3</v>
      </c>
      <c r="M253" s="8" t="n">
        <v>715.8</v>
      </c>
      <c r="N253" s="0" t="n">
        <v>738.9</v>
      </c>
      <c r="O253" s="8" t="n">
        <v>718.7</v>
      </c>
      <c r="P253" s="11" t="n">
        <v>724.6</v>
      </c>
      <c r="Q253" s="0" t="n">
        <v>740.5</v>
      </c>
      <c r="R253" s="0" t="n">
        <v>669.1</v>
      </c>
      <c r="S253" s="0" t="n">
        <v>741.3</v>
      </c>
      <c r="T253" s="0" t="n">
        <f aca="false">LinhrsIn!T254</f>
        <v>679.8</v>
      </c>
      <c r="U253" s="0" t="n">
        <v>729.6</v>
      </c>
      <c r="V253" s="0" t="n">
        <v>709.1</v>
      </c>
      <c r="W253" s="0" t="n">
        <v>714.6</v>
      </c>
      <c r="X253" s="0" t="n">
        <v>730.6</v>
      </c>
      <c r="Y253" s="0" t="n">
        <v>715.6</v>
      </c>
      <c r="Z253" s="0" t="n">
        <v>713.3</v>
      </c>
      <c r="AA253" s="0" t="n">
        <v>673.1</v>
      </c>
      <c r="AB253" s="6" t="n">
        <f aca="false">553.3+163</f>
        <v>716.3</v>
      </c>
      <c r="AC253" s="0" t="n">
        <v>729.6</v>
      </c>
      <c r="AD253" s="0" t="n">
        <v>632</v>
      </c>
      <c r="AE253" s="13" t="n">
        <v>710.7305</v>
      </c>
    </row>
    <row r="254" customFormat="false" ht="12.75" hidden="false" customHeight="false" outlineLevel="0" collapsed="false">
      <c r="A254" s="0" t="s">
        <v>12</v>
      </c>
      <c r="B254" s="0" t="n">
        <v>1</v>
      </c>
      <c r="C254" s="0" t="n">
        <v>245</v>
      </c>
      <c r="D254" s="0" t="n">
        <v>690</v>
      </c>
      <c r="E254" s="0" t="n">
        <v>705</v>
      </c>
      <c r="F254" s="8" t="n">
        <v>672.1</v>
      </c>
      <c r="G254" s="9" t="n">
        <v>563</v>
      </c>
      <c r="H254" s="0" t="n">
        <v>416</v>
      </c>
      <c r="I254" s="8" t="n">
        <v>741.1</v>
      </c>
      <c r="J254" s="8" t="n">
        <v>713</v>
      </c>
      <c r="K254" s="8" t="n">
        <v>741.3</v>
      </c>
      <c r="L254" s="0" t="n">
        <v>734.3</v>
      </c>
      <c r="M254" s="8" t="n">
        <v>695.9</v>
      </c>
      <c r="N254" s="0" t="n">
        <v>742.4</v>
      </c>
      <c r="O254" s="8" t="n">
        <v>697.1</v>
      </c>
      <c r="P254" s="11" t="n">
        <v>697.3</v>
      </c>
      <c r="Q254" s="0" t="n">
        <v>728.4</v>
      </c>
      <c r="R254" s="0" t="n">
        <v>648.1</v>
      </c>
      <c r="S254" s="0" t="n">
        <v>742.2</v>
      </c>
      <c r="T254" s="0" t="n">
        <v>148.7</v>
      </c>
      <c r="U254" s="0" t="n">
        <v>348.1</v>
      </c>
      <c r="V254" s="0" t="n">
        <v>706.4</v>
      </c>
      <c r="W254" s="0" t="n">
        <v>721.9</v>
      </c>
      <c r="X254" s="0" t="n">
        <v>707.7</v>
      </c>
      <c r="Y254" s="0" t="n">
        <v>657.5</v>
      </c>
      <c r="Z254" s="0" t="n">
        <v>668</v>
      </c>
      <c r="AA254" s="0" t="n">
        <v>719.9</v>
      </c>
      <c r="AB254" s="0" t="n">
        <v>741.1</v>
      </c>
      <c r="AC254" s="0" t="n">
        <v>743.9</v>
      </c>
      <c r="AD254" s="0" t="n">
        <v>667.4</v>
      </c>
      <c r="AE254" s="13" t="n">
        <v>705.5803</v>
      </c>
    </row>
    <row r="255" customFormat="false" ht="12.75" hidden="false" customHeight="false" outlineLevel="0" collapsed="false">
      <c r="A255" s="0" t="s">
        <v>12</v>
      </c>
      <c r="B255" s="0" t="n">
        <v>1</v>
      </c>
      <c r="C255" s="0" t="n">
        <v>246</v>
      </c>
      <c r="D255" s="0" t="n">
        <v>741</v>
      </c>
      <c r="E255" s="0" t="n">
        <v>717</v>
      </c>
      <c r="F255" s="8" t="n">
        <v>673.2</v>
      </c>
      <c r="G255" s="9" t="n">
        <v>554.1</v>
      </c>
      <c r="H255" s="0" t="n">
        <v>330</v>
      </c>
      <c r="I255" s="8" t="n">
        <v>741.5</v>
      </c>
      <c r="J255" s="8" t="n">
        <v>719.5</v>
      </c>
      <c r="K255" s="8" t="n">
        <v>741.4</v>
      </c>
      <c r="L255" s="0" t="n">
        <v>740.4</v>
      </c>
      <c r="M255" s="8" t="n">
        <v>717.5</v>
      </c>
      <c r="N255" s="0" t="n">
        <v>742.4</v>
      </c>
      <c r="O255" s="8" t="n">
        <v>718.6</v>
      </c>
      <c r="P255" s="11" t="n">
        <v>698.7</v>
      </c>
      <c r="Q255" s="0" t="n">
        <v>644.1</v>
      </c>
      <c r="R255" s="0" t="n">
        <v>587.5</v>
      </c>
      <c r="S255" s="0" t="n">
        <f aca="false">LinhrsIn!S256</f>
        <v>739.7</v>
      </c>
      <c r="T255" s="0" t="n">
        <v>631.3</v>
      </c>
      <c r="U255" s="0" t="n">
        <v>223.4</v>
      </c>
      <c r="V255" s="0" t="n">
        <v>685.1</v>
      </c>
      <c r="W255" s="0" t="n">
        <v>734</v>
      </c>
      <c r="X255" s="0" t="n">
        <v>739.9</v>
      </c>
      <c r="Y255" s="0" t="n">
        <v>642.1</v>
      </c>
      <c r="Z255" s="0" t="n">
        <v>736</v>
      </c>
      <c r="AA255" s="0" t="n">
        <v>696.1</v>
      </c>
      <c r="AB255" s="0" t="n">
        <v>620.9</v>
      </c>
      <c r="AC255" s="0" t="n">
        <v>743.8</v>
      </c>
      <c r="AD255" s="0" t="n">
        <v>636.7</v>
      </c>
      <c r="AE255" s="13" t="n">
        <v>723.35</v>
      </c>
    </row>
    <row r="256" customFormat="false" ht="12.75" hidden="false" customHeight="false" outlineLevel="0" collapsed="false">
      <c r="A256" s="0" t="s">
        <v>12</v>
      </c>
      <c r="B256" s="0" t="n">
        <v>1</v>
      </c>
      <c r="C256" s="0" t="n">
        <v>247</v>
      </c>
      <c r="D256" s="0" t="n">
        <v>640</v>
      </c>
      <c r="E256" s="0" t="n">
        <v>687</v>
      </c>
      <c r="F256" s="8" t="n">
        <v>633.8</v>
      </c>
      <c r="G256" s="9" t="n">
        <v>583</v>
      </c>
      <c r="H256" s="0" t="n">
        <v>553.7</v>
      </c>
      <c r="I256" s="8" t="n">
        <v>613</v>
      </c>
      <c r="J256" s="8" t="n">
        <v>598.1</v>
      </c>
      <c r="K256" s="8" t="n">
        <v>678.3</v>
      </c>
      <c r="L256" s="15" t="n">
        <v>736.5</v>
      </c>
      <c r="M256" s="8" t="n">
        <v>707.7</v>
      </c>
      <c r="N256" s="0" t="n">
        <v>736.9</v>
      </c>
      <c r="O256" s="8" t="n">
        <v>709.3</v>
      </c>
      <c r="P256" s="11" t="n">
        <v>743.1</v>
      </c>
      <c r="Q256" s="0" t="n">
        <v>735</v>
      </c>
      <c r="R256" s="0" t="n">
        <v>657.1</v>
      </c>
      <c r="S256" s="0" t="n">
        <v>710.1</v>
      </c>
      <c r="T256" s="0" t="n">
        <v>668.9</v>
      </c>
      <c r="U256" s="0" t="n">
        <v>734.4</v>
      </c>
      <c r="V256" s="0" t="n">
        <v>714.3</v>
      </c>
      <c r="W256" s="0" t="n">
        <v>698.6</v>
      </c>
      <c r="X256" s="0" t="n">
        <v>742.8</v>
      </c>
      <c r="Y256" s="0" t="n">
        <v>718.2</v>
      </c>
      <c r="Z256" s="0" t="n">
        <v>739.8</v>
      </c>
      <c r="AA256" s="0" t="n">
        <v>667.4</v>
      </c>
      <c r="AB256" s="0" t="n">
        <v>739.8</v>
      </c>
      <c r="AC256" s="0" t="n">
        <v>744</v>
      </c>
      <c r="AD256" s="0" t="n">
        <v>662.6</v>
      </c>
      <c r="AE256" s="13" t="n">
        <v>490.8311</v>
      </c>
    </row>
    <row r="257" customFormat="false" ht="12.75" hidden="false" customHeight="false" outlineLevel="0" collapsed="false">
      <c r="A257" s="0" t="s">
        <v>12</v>
      </c>
      <c r="B257" s="0" t="n">
        <v>1</v>
      </c>
      <c r="C257" s="0" t="n">
        <v>248</v>
      </c>
      <c r="D257" s="0" t="n">
        <v>724</v>
      </c>
      <c r="E257" s="0" t="n">
        <v>741</v>
      </c>
      <c r="F257" s="8" t="n">
        <v>666.2</v>
      </c>
      <c r="G257" s="9" t="n">
        <v>557.2</v>
      </c>
      <c r="H257" s="0" t="n">
        <v>709</v>
      </c>
      <c r="I257" s="8" t="n">
        <v>695.7</v>
      </c>
      <c r="J257" s="8" t="n">
        <v>714.1</v>
      </c>
      <c r="K257" s="8" t="n">
        <v>707</v>
      </c>
      <c r="L257" s="0" t="n">
        <v>697.8</v>
      </c>
      <c r="M257" s="8" t="n">
        <v>698.6</v>
      </c>
      <c r="N257" s="0" t="n">
        <v>726.8</v>
      </c>
      <c r="O257" s="8" t="n">
        <v>685.2</v>
      </c>
      <c r="P257" s="11" t="n">
        <v>703.7</v>
      </c>
      <c r="Q257" s="0" t="n">
        <v>738.5</v>
      </c>
      <c r="R257" s="0" t="n">
        <v>664.1</v>
      </c>
      <c r="S257" s="0" t="n">
        <v>739</v>
      </c>
      <c r="T257" s="0" t="n">
        <v>693</v>
      </c>
      <c r="U257" s="0" t="n">
        <v>735.2</v>
      </c>
      <c r="V257" s="0" t="n">
        <v>694.7</v>
      </c>
      <c r="W257" s="0" t="n">
        <v>724.1</v>
      </c>
      <c r="X257" s="0" t="n">
        <v>710.6</v>
      </c>
      <c r="Y257" s="0" t="n">
        <v>711.6</v>
      </c>
      <c r="Z257" s="0" t="n">
        <v>738.9</v>
      </c>
      <c r="AA257" s="0" t="n">
        <v>719.8</v>
      </c>
      <c r="AB257" s="0" t="n">
        <v>728.8</v>
      </c>
      <c r="AC257" s="0" t="n">
        <v>744</v>
      </c>
      <c r="AD257" s="0" t="n">
        <v>664.8</v>
      </c>
      <c r="AE257" s="13" t="n">
        <v>721.7742</v>
      </c>
    </row>
    <row r="258" customFormat="false" ht="12.75" hidden="false" customHeight="false" outlineLevel="0" collapsed="false">
      <c r="A258" s="0" t="s">
        <v>12</v>
      </c>
      <c r="B258" s="0" t="n">
        <v>1</v>
      </c>
      <c r="C258" s="0" t="n">
        <v>249</v>
      </c>
      <c r="D258" s="0" t="n">
        <v>712</v>
      </c>
      <c r="E258" s="0" t="n">
        <v>656</v>
      </c>
      <c r="F258" s="8" t="n">
        <v>688.4</v>
      </c>
      <c r="G258" s="9" t="n">
        <v>480.1</v>
      </c>
      <c r="H258" s="0" t="n">
        <v>245</v>
      </c>
      <c r="I258" s="8" t="n">
        <v>719.8</v>
      </c>
      <c r="J258" s="8" t="n">
        <v>715</v>
      </c>
      <c r="K258" s="8" t="n">
        <v>709.2</v>
      </c>
      <c r="L258" s="0" t="n">
        <v>717.7</v>
      </c>
      <c r="M258" s="8" t="n">
        <v>710.5</v>
      </c>
      <c r="N258" s="0" t="n">
        <v>735</v>
      </c>
      <c r="O258" s="8" t="n">
        <v>659.7</v>
      </c>
      <c r="P258" s="11" t="n">
        <v>644.9</v>
      </c>
      <c r="Q258" s="0" t="n">
        <v>742.6</v>
      </c>
      <c r="R258" s="0" t="n">
        <v>645.5</v>
      </c>
      <c r="S258" s="0" t="n">
        <v>130.4</v>
      </c>
      <c r="T258" s="0" t="n">
        <v>0</v>
      </c>
      <c r="U258" s="0" t="n">
        <v>461.2</v>
      </c>
      <c r="V258" s="0" t="n">
        <v>689.7</v>
      </c>
      <c r="W258" s="0" t="n">
        <v>705.4</v>
      </c>
      <c r="X258" s="0" t="n">
        <v>717.3</v>
      </c>
      <c r="Y258" s="0" t="n">
        <v>696</v>
      </c>
      <c r="Z258" s="0" t="n">
        <v>709.4</v>
      </c>
      <c r="AA258" s="0" t="n">
        <v>720</v>
      </c>
      <c r="AB258" s="0" t="n">
        <v>734.5</v>
      </c>
      <c r="AC258" s="0" t="n">
        <v>743.9</v>
      </c>
      <c r="AD258" s="0" t="n">
        <v>668.7</v>
      </c>
      <c r="AE258" s="13" t="n">
        <v>728.5125</v>
      </c>
    </row>
    <row r="259" customFormat="false" ht="12.75" hidden="false" customHeight="false" outlineLevel="0" collapsed="false">
      <c r="A259" s="0" t="s">
        <v>12</v>
      </c>
      <c r="B259" s="0" t="n">
        <v>1</v>
      </c>
      <c r="C259" s="0" t="n">
        <v>250</v>
      </c>
      <c r="D259" s="0" t="n">
        <v>619</v>
      </c>
      <c r="E259" s="0" t="n">
        <v>625</v>
      </c>
      <c r="F259" s="8" t="n">
        <v>664.5</v>
      </c>
      <c r="G259" s="9" t="n">
        <v>560.1</v>
      </c>
      <c r="H259" s="0" t="n">
        <v>699</v>
      </c>
      <c r="I259" s="8" t="n">
        <v>726.9</v>
      </c>
      <c r="J259" s="8" t="n">
        <v>674.1</v>
      </c>
      <c r="K259" s="8" t="n">
        <v>741.8</v>
      </c>
      <c r="L259" s="0" t="n">
        <v>737.3</v>
      </c>
      <c r="M259" s="8" t="n">
        <v>714.3</v>
      </c>
      <c r="N259" s="0" t="n">
        <v>723.5</v>
      </c>
      <c r="O259" s="8" t="n">
        <v>681.7</v>
      </c>
      <c r="P259" s="11" t="n">
        <v>730.9</v>
      </c>
      <c r="Q259" s="0" t="n">
        <v>742.9</v>
      </c>
      <c r="R259" s="0" t="n">
        <v>661</v>
      </c>
      <c r="S259" s="0" t="n">
        <v>678.9</v>
      </c>
      <c r="T259" s="0" t="n">
        <v>658.3</v>
      </c>
      <c r="U259" s="0" t="n">
        <v>698.5</v>
      </c>
      <c r="V259" s="0" t="n">
        <f aca="false">386.8+300</f>
        <v>686.8</v>
      </c>
      <c r="W259" s="0" t="n">
        <v>738.5</v>
      </c>
      <c r="X259" s="0" t="n">
        <v>738.8</v>
      </c>
      <c r="Y259" s="0" t="n">
        <v>703.5</v>
      </c>
      <c r="Z259" s="0" t="n">
        <v>724</v>
      </c>
      <c r="AA259" s="0" t="n">
        <v>705.3</v>
      </c>
      <c r="AB259" s="0" t="n">
        <v>710.9</v>
      </c>
      <c r="AC259" s="0" t="n">
        <v>739.7</v>
      </c>
      <c r="AD259" s="0" t="n">
        <v>656.8</v>
      </c>
      <c r="AE259" s="13" t="n">
        <v>674.3442</v>
      </c>
    </row>
    <row r="260" customFormat="false" ht="12.75" hidden="false" customHeight="false" outlineLevel="0" collapsed="false">
      <c r="A260" s="0" t="s">
        <v>12</v>
      </c>
      <c r="B260" s="0" t="n">
        <v>1</v>
      </c>
      <c r="C260" s="0" t="n">
        <v>251</v>
      </c>
      <c r="D260" s="0" t="n">
        <v>591</v>
      </c>
      <c r="E260" s="0" t="n">
        <v>699</v>
      </c>
      <c r="F260" s="8" t="n">
        <v>671.3</v>
      </c>
      <c r="G260" s="9" t="n">
        <v>592.4</v>
      </c>
      <c r="H260" s="0" t="n">
        <v>702</v>
      </c>
      <c r="I260" s="8" t="n">
        <v>716.9</v>
      </c>
      <c r="J260" s="8" t="n">
        <v>628.7</v>
      </c>
      <c r="K260" s="8" t="n">
        <v>731</v>
      </c>
      <c r="L260" s="0" t="n">
        <v>738.6</v>
      </c>
      <c r="M260" s="8" t="n">
        <v>717.8</v>
      </c>
      <c r="N260" s="0" t="n">
        <v>738.7</v>
      </c>
      <c r="O260" s="8" t="n">
        <v>669.7</v>
      </c>
      <c r="P260" s="11" t="n">
        <v>543.1</v>
      </c>
      <c r="Q260" s="0" t="n">
        <v>673.2</v>
      </c>
      <c r="R260" s="0" t="n">
        <v>511.1</v>
      </c>
      <c r="S260" s="0" t="n">
        <v>581.1</v>
      </c>
      <c r="T260" s="0" t="n">
        <v>692.6</v>
      </c>
      <c r="U260" s="0" t="n">
        <v>709.2</v>
      </c>
      <c r="V260" s="0" t="n">
        <v>711.8</v>
      </c>
      <c r="W260" s="0" t="n">
        <v>739.3</v>
      </c>
      <c r="X260" s="0" t="n">
        <v>721.4</v>
      </c>
      <c r="Y260" s="0" t="n">
        <v>713.4</v>
      </c>
      <c r="Z260" s="0" t="n">
        <v>731.8</v>
      </c>
      <c r="AA260" s="0" t="n">
        <v>685.5</v>
      </c>
      <c r="AB260" s="0" t="n">
        <v>726.4</v>
      </c>
      <c r="AC260" s="0" t="n">
        <v>743.9</v>
      </c>
      <c r="AD260" s="0" t="n">
        <v>668.6</v>
      </c>
      <c r="AE260" s="13" t="n">
        <v>728.7853</v>
      </c>
    </row>
    <row r="261" customFormat="false" ht="12.75" hidden="false" customHeight="false" outlineLevel="0" collapsed="false">
      <c r="A261" s="0" t="s">
        <v>12</v>
      </c>
      <c r="B261" s="0" t="n">
        <v>1</v>
      </c>
      <c r="C261" s="0" t="n">
        <v>252</v>
      </c>
      <c r="D261" s="0" t="n">
        <v>725</v>
      </c>
      <c r="E261" s="0" t="n">
        <v>578</v>
      </c>
      <c r="F261" s="8" t="n">
        <v>695.9</v>
      </c>
      <c r="G261" s="9" t="n">
        <v>598.2</v>
      </c>
      <c r="H261" s="0" t="n">
        <v>710</v>
      </c>
      <c r="I261" s="8" t="n">
        <v>737.5</v>
      </c>
      <c r="J261" s="8" t="n">
        <v>695.5</v>
      </c>
      <c r="K261" s="8" t="n">
        <v>725</v>
      </c>
      <c r="L261" s="0" t="n">
        <v>740.5</v>
      </c>
      <c r="M261" s="8" t="n">
        <v>712.8</v>
      </c>
      <c r="N261" s="0" t="n">
        <v>711.3</v>
      </c>
      <c r="O261" s="8" t="n">
        <v>710.2</v>
      </c>
      <c r="P261" s="11" t="n">
        <v>743.6</v>
      </c>
      <c r="Q261" s="0" t="n">
        <v>625</v>
      </c>
      <c r="R261" s="0" t="n">
        <v>528.2</v>
      </c>
      <c r="S261" s="0" t="n">
        <v>742.1</v>
      </c>
      <c r="T261" s="0" t="n">
        <v>677</v>
      </c>
      <c r="U261" s="0" t="n">
        <v>742.8</v>
      </c>
      <c r="V261" s="0" t="n">
        <v>716.1</v>
      </c>
      <c r="W261" s="0" t="n">
        <v>732.2</v>
      </c>
      <c r="X261" s="0" t="n">
        <v>719.2</v>
      </c>
      <c r="Y261" s="0" t="n">
        <v>718.2</v>
      </c>
      <c r="Z261" s="0" t="n">
        <v>735.9</v>
      </c>
      <c r="AA261" s="0" t="n">
        <v>720</v>
      </c>
      <c r="AB261" s="0" t="n">
        <v>677.2</v>
      </c>
      <c r="AC261" s="0" t="n">
        <v>742.4</v>
      </c>
      <c r="AD261" s="0" t="n">
        <v>654.1</v>
      </c>
      <c r="AE261" s="13" t="n">
        <v>706.5861</v>
      </c>
    </row>
    <row r="262" customFormat="false" ht="12.75" hidden="false" customHeight="false" outlineLevel="0" collapsed="false">
      <c r="A262" s="0" t="s">
        <v>12</v>
      </c>
      <c r="B262" s="0" t="n">
        <v>1</v>
      </c>
      <c r="C262" s="0" t="n">
        <v>253</v>
      </c>
      <c r="D262" s="0" t="n">
        <v>438</v>
      </c>
      <c r="E262" s="0" t="n">
        <v>741</v>
      </c>
      <c r="F262" s="8" t="n">
        <v>690.4</v>
      </c>
      <c r="G262" s="9" t="n">
        <v>540.7</v>
      </c>
      <c r="H262" s="0" t="n">
        <v>710</v>
      </c>
      <c r="I262" s="8" t="n">
        <v>737.5</v>
      </c>
      <c r="J262" s="8" t="n">
        <v>719.6</v>
      </c>
      <c r="K262" s="8" t="n">
        <v>742.1</v>
      </c>
      <c r="L262" s="0" t="n">
        <v>713.5</v>
      </c>
      <c r="M262" s="8" t="n">
        <v>698.3</v>
      </c>
      <c r="N262" s="0" t="n">
        <v>738.7</v>
      </c>
      <c r="O262" s="8" t="n">
        <v>718.6</v>
      </c>
      <c r="P262" s="11" t="n">
        <v>617.9</v>
      </c>
      <c r="Q262" s="0" t="n">
        <v>643</v>
      </c>
      <c r="R262" s="0" t="n">
        <v>559.5</v>
      </c>
      <c r="S262" s="0" t="n">
        <v>742.4</v>
      </c>
      <c r="T262" s="0" t="n">
        <v>709.9</v>
      </c>
      <c r="U262" s="0" t="n">
        <v>736.4</v>
      </c>
      <c r="V262" s="0" t="n">
        <v>694.7</v>
      </c>
      <c r="W262" s="0" t="n">
        <v>690.9</v>
      </c>
      <c r="X262" s="0" t="n">
        <v>736.2</v>
      </c>
      <c r="Y262" s="0" t="n">
        <v>538.3</v>
      </c>
      <c r="Z262" s="0" t="n">
        <v>0</v>
      </c>
      <c r="AA262" s="0" t="n">
        <v>0</v>
      </c>
      <c r="AB262" s="0" t="n">
        <v>387.1</v>
      </c>
      <c r="AC262" s="0" t="n">
        <v>743.9</v>
      </c>
      <c r="AD262" s="0" t="n">
        <v>667.1</v>
      </c>
      <c r="AE262" s="13" t="n">
        <v>719.8958</v>
      </c>
    </row>
    <row r="263" customFormat="false" ht="12.75" hidden="false" customHeight="false" outlineLevel="0" collapsed="false">
      <c r="A263" s="0" t="s">
        <v>12</v>
      </c>
      <c r="B263" s="0" t="n">
        <v>1</v>
      </c>
      <c r="C263" s="0" t="n">
        <v>254</v>
      </c>
      <c r="D263" s="0" t="n">
        <v>147</v>
      </c>
      <c r="E263" s="0" t="n">
        <v>729</v>
      </c>
      <c r="F263" s="8" t="n">
        <v>695.9</v>
      </c>
      <c r="G263" s="9" t="n">
        <v>502.9</v>
      </c>
      <c r="H263" s="0" t="n">
        <v>685</v>
      </c>
      <c r="I263" s="8" t="n">
        <v>734.3</v>
      </c>
      <c r="J263" s="8" t="n">
        <v>719.6</v>
      </c>
      <c r="K263" s="8" t="n">
        <v>741.4</v>
      </c>
      <c r="L263" s="0" t="n">
        <v>740.3</v>
      </c>
      <c r="M263" s="8" t="n">
        <v>715.1</v>
      </c>
      <c r="N263" s="0" t="n">
        <v>740.7</v>
      </c>
      <c r="O263" s="8" t="n">
        <v>712.4</v>
      </c>
      <c r="P263" s="11" t="n">
        <v>714.1</v>
      </c>
      <c r="Q263" s="0" t="n">
        <v>239.6</v>
      </c>
      <c r="R263" s="0" t="n">
        <v>464.4</v>
      </c>
      <c r="S263" s="0" t="n">
        <v>704.3</v>
      </c>
      <c r="T263" s="0" t="n">
        <v>44.9</v>
      </c>
      <c r="U263" s="0" t="n">
        <v>418.5</v>
      </c>
      <c r="V263" s="0" t="n">
        <v>548.9</v>
      </c>
      <c r="W263" s="0" t="n">
        <v>705.7</v>
      </c>
      <c r="X263" s="0" t="n">
        <v>725.9</v>
      </c>
      <c r="Y263" s="0" t="n">
        <v>158.4</v>
      </c>
      <c r="Z263" s="0" t="n">
        <v>738.1</v>
      </c>
      <c r="AA263" s="0" t="n">
        <v>715.8</v>
      </c>
      <c r="AB263" s="0" t="n">
        <v>742.2</v>
      </c>
      <c r="AC263" s="0" t="n">
        <v>743.4</v>
      </c>
      <c r="AD263" s="0" t="n">
        <v>667.7</v>
      </c>
      <c r="AE263" s="13" t="n">
        <v>707.4789</v>
      </c>
    </row>
    <row r="264" customFormat="false" ht="12.75" hidden="false" customHeight="false" outlineLevel="0" collapsed="false">
      <c r="A264" s="0" t="s">
        <v>12</v>
      </c>
      <c r="B264" s="0" t="n">
        <v>1</v>
      </c>
      <c r="C264" s="0" t="n">
        <v>255</v>
      </c>
      <c r="D264" s="0" t="n">
        <v>735</v>
      </c>
      <c r="E264" s="0" t="n">
        <v>741</v>
      </c>
      <c r="F264" s="8" t="n">
        <v>695.9</v>
      </c>
      <c r="G264" s="9" t="n">
        <v>531.2</v>
      </c>
      <c r="H264" s="0" t="n">
        <v>709</v>
      </c>
      <c r="I264" s="8" t="n">
        <v>743.8</v>
      </c>
      <c r="J264" s="8" t="n">
        <v>662.5</v>
      </c>
      <c r="K264" s="8" t="n">
        <v>741.8</v>
      </c>
      <c r="L264" s="0" t="n">
        <v>726.5</v>
      </c>
      <c r="M264" s="8" t="n">
        <v>683</v>
      </c>
      <c r="N264" s="0" t="n">
        <v>740.1</v>
      </c>
      <c r="O264" s="8" t="n">
        <v>718</v>
      </c>
      <c r="P264" s="11" t="n">
        <v>713.5</v>
      </c>
      <c r="Q264" s="0" t="n">
        <v>642.6</v>
      </c>
      <c r="R264" s="0" t="n">
        <v>589.8</v>
      </c>
      <c r="S264" s="0" t="n">
        <v>620.2</v>
      </c>
      <c r="T264" s="0" t="n">
        <f aca="false">LinhrsIn!T265</f>
        <v>688.9</v>
      </c>
      <c r="U264" s="0" t="n">
        <v>715.3</v>
      </c>
      <c r="V264" s="0" t="n">
        <f aca="false">LinhrsIn!V265</f>
        <v>692.2</v>
      </c>
      <c r="W264" s="0" t="n">
        <v>712.9</v>
      </c>
      <c r="X264" s="0" t="n">
        <v>742</v>
      </c>
      <c r="Y264" s="0" t="n">
        <v>706.4</v>
      </c>
      <c r="Z264" s="0" t="n">
        <v>669.8</v>
      </c>
      <c r="AA264" s="0" t="n">
        <f aca="false">LinhrsIn!AA265</f>
        <v>709.9</v>
      </c>
      <c r="AB264" s="0" t="n">
        <v>739.9</v>
      </c>
      <c r="AC264" s="0" t="n">
        <v>739.7</v>
      </c>
      <c r="AD264" s="0" t="n">
        <v>660.2</v>
      </c>
      <c r="AE264" s="13" t="n">
        <v>710.8614</v>
      </c>
    </row>
    <row r="265" customFormat="false" ht="12.75" hidden="false" customHeight="false" outlineLevel="0" collapsed="false">
      <c r="A265" s="0" t="s">
        <v>12</v>
      </c>
      <c r="B265" s="0" t="n">
        <v>1</v>
      </c>
      <c r="C265" s="0" t="n">
        <v>256</v>
      </c>
      <c r="D265" s="0" t="n">
        <v>674</v>
      </c>
      <c r="E265" s="0" t="n">
        <v>724</v>
      </c>
      <c r="F265" s="8" t="n">
        <v>607.3</v>
      </c>
      <c r="G265" s="9" t="n">
        <v>628.2</v>
      </c>
      <c r="H265" s="0" t="n">
        <v>466</v>
      </c>
      <c r="I265" s="8" t="n">
        <v>712</v>
      </c>
      <c r="J265" s="8" t="n">
        <v>702.2</v>
      </c>
      <c r="K265" s="8" t="n">
        <v>731.4</v>
      </c>
      <c r="L265" s="0" t="n">
        <v>738.9</v>
      </c>
      <c r="M265" s="8" t="n">
        <v>717.4</v>
      </c>
      <c r="N265" s="0" t="n">
        <v>735.4</v>
      </c>
      <c r="O265" s="8" t="n">
        <v>674.8</v>
      </c>
      <c r="P265" s="11" t="n">
        <v>739.1</v>
      </c>
      <c r="Q265" s="0" t="n">
        <v>525.1</v>
      </c>
      <c r="R265" s="0" t="n">
        <v>664.2</v>
      </c>
      <c r="S265" s="0" t="n">
        <v>742.4</v>
      </c>
      <c r="T265" s="0" t="n">
        <v>707.5</v>
      </c>
      <c r="U265" s="0" t="n">
        <v>743.7</v>
      </c>
      <c r="V265" s="0" t="n">
        <v>709.5</v>
      </c>
      <c r="W265" s="0" t="n">
        <v>734.7</v>
      </c>
      <c r="X265" s="0" t="n">
        <v>714.5</v>
      </c>
      <c r="Y265" s="0" t="n">
        <v>714.9</v>
      </c>
      <c r="Z265" s="0" t="n">
        <v>732.1</v>
      </c>
      <c r="AA265" s="0" t="n">
        <v>719.9</v>
      </c>
      <c r="AB265" s="0" t="n">
        <v>732.3</v>
      </c>
      <c r="AC265" s="0" t="n">
        <v>743.9</v>
      </c>
      <c r="AD265" s="0" t="n">
        <v>665</v>
      </c>
      <c r="AE265" s="13" t="n">
        <v>720.6767</v>
      </c>
    </row>
    <row r="266" customFormat="false" ht="12.75" hidden="false" customHeight="false" outlineLevel="0" collapsed="false">
      <c r="A266" s="0" t="s">
        <v>12</v>
      </c>
      <c r="B266" s="0" t="n">
        <v>1</v>
      </c>
      <c r="C266" s="0" t="n">
        <v>257</v>
      </c>
      <c r="D266" s="0" t="n">
        <v>658</v>
      </c>
      <c r="E266" s="0" t="n">
        <v>685</v>
      </c>
      <c r="F266" s="8" t="n">
        <v>677.3</v>
      </c>
      <c r="G266" s="9" t="n">
        <v>623.7</v>
      </c>
      <c r="H266" s="0" t="n">
        <v>381</v>
      </c>
      <c r="I266" s="8" t="n">
        <v>74</v>
      </c>
      <c r="J266" s="8" t="n">
        <v>719.7</v>
      </c>
      <c r="K266" s="8" t="n">
        <v>731.4</v>
      </c>
      <c r="L266" s="0" t="n">
        <v>740.7</v>
      </c>
      <c r="M266" s="8" t="n">
        <v>718.4</v>
      </c>
      <c r="N266" s="0" t="n">
        <v>742.3</v>
      </c>
      <c r="O266" s="8" t="n">
        <v>711.7</v>
      </c>
      <c r="P266" s="11" t="n">
        <v>591.3</v>
      </c>
      <c r="Q266" s="0" t="n">
        <v>694</v>
      </c>
      <c r="R266" s="0" t="n">
        <v>601.7</v>
      </c>
      <c r="S266" s="0" t="n">
        <v>710.6</v>
      </c>
      <c r="T266" s="0" t="n">
        <v>716</v>
      </c>
      <c r="U266" s="0" t="n">
        <v>740.1</v>
      </c>
      <c r="V266" s="0" t="n">
        <v>716.6</v>
      </c>
      <c r="W266" s="0" t="n">
        <v>738.9</v>
      </c>
      <c r="X266" s="0" t="n">
        <v>732.1</v>
      </c>
      <c r="Y266" s="0" t="n">
        <v>627.5</v>
      </c>
      <c r="Z266" s="0" t="n">
        <v>673</v>
      </c>
      <c r="AA266" s="0" t="n">
        <v>703.8</v>
      </c>
      <c r="AB266" s="0" t="n">
        <v>740.7</v>
      </c>
      <c r="AC266" s="0" t="n">
        <v>743.9</v>
      </c>
      <c r="AD266" s="0" t="n">
        <v>627.1</v>
      </c>
      <c r="AE266" s="13" t="n">
        <v>725.9703</v>
      </c>
    </row>
    <row r="267" customFormat="false" ht="12.75" hidden="false" customHeight="false" outlineLevel="0" collapsed="false">
      <c r="A267" s="0" t="s">
        <v>12</v>
      </c>
      <c r="B267" s="0" t="n">
        <v>1</v>
      </c>
      <c r="C267" s="0" t="n">
        <v>258</v>
      </c>
      <c r="D267" s="0" t="n">
        <v>683</v>
      </c>
      <c r="E267" s="0" t="n">
        <v>735</v>
      </c>
      <c r="F267" s="8" t="n">
        <v>653.8</v>
      </c>
      <c r="G267" s="9" t="n">
        <v>564.6</v>
      </c>
      <c r="H267" s="0" t="n">
        <v>472</v>
      </c>
      <c r="I267" s="8" t="n">
        <v>733.7</v>
      </c>
      <c r="J267" s="8" t="n">
        <v>681.1</v>
      </c>
      <c r="K267" s="8" t="n">
        <v>741.4</v>
      </c>
      <c r="L267" s="0" t="n">
        <v>739.1</v>
      </c>
      <c r="M267" s="8" t="n">
        <v>715.5</v>
      </c>
      <c r="N267" s="0" t="n">
        <v>734.1</v>
      </c>
      <c r="O267" s="8" t="n">
        <v>708.2</v>
      </c>
      <c r="P267" s="11" t="n">
        <v>734</v>
      </c>
      <c r="Q267" s="0" t="n">
        <v>724.3</v>
      </c>
      <c r="R267" s="0" t="n">
        <v>626.7</v>
      </c>
      <c r="S267" s="0" t="n">
        <v>739.6</v>
      </c>
      <c r="T267" s="0" t="n">
        <v>714.2</v>
      </c>
      <c r="U267" s="0" t="n">
        <v>707.1</v>
      </c>
      <c r="V267" s="0" t="n">
        <v>697</v>
      </c>
      <c r="W267" s="0" t="n">
        <v>737.4</v>
      </c>
      <c r="X267" s="0" t="n">
        <v>737.2</v>
      </c>
      <c r="Y267" s="0" t="n">
        <v>716.5</v>
      </c>
      <c r="Z267" s="0" t="n">
        <v>704.7</v>
      </c>
      <c r="AA267" s="0" t="n">
        <v>272.3</v>
      </c>
      <c r="AB267" s="0" t="n">
        <v>704.1</v>
      </c>
      <c r="AC267" s="0" t="n">
        <v>744</v>
      </c>
      <c r="AD267" s="0" t="n">
        <v>669.6</v>
      </c>
      <c r="AE267" s="13" t="n">
        <v>724.9017</v>
      </c>
    </row>
    <row r="268" customFormat="false" ht="12.75" hidden="false" customHeight="false" outlineLevel="0" collapsed="false">
      <c r="A268" s="0" t="s">
        <v>12</v>
      </c>
      <c r="B268" s="0" t="n">
        <v>1</v>
      </c>
      <c r="C268" s="0" t="n">
        <v>259</v>
      </c>
      <c r="D268" s="0" t="n">
        <v>451</v>
      </c>
      <c r="E268" s="0" t="n">
        <v>732</v>
      </c>
      <c r="F268" s="8" t="n">
        <v>677.2</v>
      </c>
      <c r="G268" s="9" t="n">
        <v>547.2</v>
      </c>
      <c r="H268" s="0" t="n">
        <v>516</v>
      </c>
      <c r="I268" s="8" t="n">
        <v>734.7</v>
      </c>
      <c r="J268" s="8" t="n">
        <v>719.4</v>
      </c>
      <c r="K268" s="8" t="n">
        <v>730</v>
      </c>
      <c r="L268" s="0" t="n">
        <v>740.4</v>
      </c>
      <c r="M268" s="8" t="n">
        <v>715.5</v>
      </c>
      <c r="N268" s="0" t="n">
        <v>742.2</v>
      </c>
      <c r="O268" s="8" t="n">
        <v>599</v>
      </c>
      <c r="P268" s="11" t="n">
        <v>658.5</v>
      </c>
      <c r="Q268" s="0" t="n">
        <v>737.1</v>
      </c>
      <c r="R268" s="0" t="n">
        <v>649.9</v>
      </c>
      <c r="S268" s="0" t="n">
        <v>741.3</v>
      </c>
      <c r="T268" s="0" t="n">
        <v>715.9</v>
      </c>
      <c r="U268" s="0" t="n">
        <v>742.5</v>
      </c>
      <c r="V268" s="0" t="n">
        <v>705.3</v>
      </c>
      <c r="W268" s="0" t="n">
        <v>736.7</v>
      </c>
      <c r="X268" s="0" t="n">
        <v>737.3</v>
      </c>
      <c r="Y268" s="0" t="n">
        <v>709.6</v>
      </c>
      <c r="Z268" s="0" t="n">
        <v>733.2</v>
      </c>
      <c r="AA268" s="0" t="n">
        <v>705.1</v>
      </c>
      <c r="AB268" s="0" t="n">
        <v>734.6</v>
      </c>
      <c r="AC268" s="0" t="n">
        <v>637.5</v>
      </c>
      <c r="AD268" s="0" t="n">
        <v>630.5</v>
      </c>
      <c r="AE268" s="13" t="n">
        <v>725.8275</v>
      </c>
    </row>
    <row r="270" customFormat="false" ht="12.75" hidden="false" customHeight="false" outlineLevel="0" collapsed="false">
      <c r="A270" s="0" t="s">
        <v>12</v>
      </c>
      <c r="B270" s="7" t="s">
        <v>28</v>
      </c>
      <c r="C270" s="0" t="s">
        <v>29</v>
      </c>
      <c r="D270" s="17" t="n">
        <f aca="false">SUM(D117:D268)-D272</f>
        <v>96303.7</v>
      </c>
      <c r="E270" s="17" t="n">
        <f aca="false">SUM(E117:E268)-E272</f>
        <v>103151</v>
      </c>
      <c r="F270" s="17" t="n">
        <f aca="false">SUM(F117:F268)-F272</f>
        <v>97837.4</v>
      </c>
      <c r="G270" s="17" t="n">
        <f aca="false">SUM(G117:G268)-G272</f>
        <v>95635.7</v>
      </c>
      <c r="H270" s="17" t="n">
        <f aca="false">SUM(H117:H268)-H272</f>
        <v>83543</v>
      </c>
      <c r="I270" s="17" t="n">
        <f aca="false">SUM(I117:I268)-I272</f>
        <v>99051.5</v>
      </c>
      <c r="J270" s="17" t="n">
        <f aca="false">SUM(J117:J268)-J272</f>
        <v>98973.17</v>
      </c>
      <c r="K270" s="17" t="n">
        <f aca="false">SUM(K117:K268)-K272</f>
        <v>105154.9</v>
      </c>
      <c r="L270" s="17" t="n">
        <f aca="false">SUM(L117:L268)-L272</f>
        <v>105544.5</v>
      </c>
      <c r="M270" s="17" t="n">
        <f aca="false">SUM(M117:M268)-M272</f>
        <v>105039.8</v>
      </c>
      <c r="N270" s="17" t="n">
        <f aca="false">SUM(N117:N268)-N272</f>
        <v>107277.49</v>
      </c>
      <c r="O270" s="17" t="n">
        <f aca="false">SUM(O117:O268)-O272</f>
        <v>101631.5</v>
      </c>
      <c r="P270" s="17" t="n">
        <f aca="false">SUM(P117:P268)-P272</f>
        <v>96319.7</v>
      </c>
      <c r="Q270" s="17" t="n">
        <f aca="false">SUM(Q117:Q268)-Q272</f>
        <v>95944.7</v>
      </c>
      <c r="R270" s="17" t="n">
        <f aca="false">SUM(R117:R268)-R272</f>
        <v>83219.2</v>
      </c>
      <c r="S270" s="17" t="n">
        <f aca="false">SUM(S117:S268)-S272</f>
        <v>101210.4</v>
      </c>
      <c r="T270" s="17" t="n">
        <f aca="false">SUM(T117:T268)-T272</f>
        <v>99727.2</v>
      </c>
      <c r="U270" s="17" t="n">
        <f aca="false">SUM(U117:U268)-U272</f>
        <v>102762.7</v>
      </c>
      <c r="V270" s="17" t="n">
        <f aca="false">SUM(V117:V268)-V272</f>
        <v>99110.3</v>
      </c>
      <c r="W270" s="17" t="n">
        <f aca="false">SUM(W117:W268)-W272</f>
        <v>103019.7</v>
      </c>
      <c r="X270" s="17" t="n">
        <f aca="false">SUM(X117:X268)-X272</f>
        <v>102286.6</v>
      </c>
      <c r="Y270" s="17" t="n">
        <f aca="false">SUM(Y117:Y268)-Y272</f>
        <v>97703</v>
      </c>
      <c r="Z270" s="17" t="n">
        <f aca="false">SUM(Z117:Z268)-Z272</f>
        <v>102718.3</v>
      </c>
      <c r="AA270" s="17" t="n">
        <f aca="false">SUM(AA117:AA268)-AA272</f>
        <v>100518.7</v>
      </c>
      <c r="AB270" s="17" t="n">
        <f aca="false">SUM(AB117:AB268)-AB272</f>
        <v>104437.1</v>
      </c>
      <c r="AC270" s="17" t="n">
        <f aca="false">SUM(AC117:AC268)-AC272</f>
        <v>105938.9</v>
      </c>
      <c r="AD270" s="17" t="n">
        <f aca="false">SUM(AD117:AD268)-AD272</f>
        <v>96286.7</v>
      </c>
      <c r="AE270" s="17"/>
      <c r="AF270" s="17"/>
      <c r="AG270" s="17"/>
      <c r="AH270" s="17"/>
      <c r="AI270" s="17"/>
      <c r="AJ270" s="17"/>
    </row>
    <row r="271" customFormat="false" ht="12.75" hidden="false" customHeight="false" outlineLevel="0" collapsed="false">
      <c r="A271" s="0" t="s">
        <v>27</v>
      </c>
      <c r="B271" s="7" t="s">
        <v>28</v>
      </c>
      <c r="C271" s="0" t="s">
        <v>29</v>
      </c>
      <c r="D271" s="17" t="n">
        <f aca="false">SUM(D10:D116)</f>
        <v>76701.3</v>
      </c>
      <c r="E271" s="17" t="n">
        <f aca="false">SUM(E10:E116)</f>
        <v>77051.4</v>
      </c>
      <c r="F271" s="17" t="n">
        <f aca="false">SUM(F10:F116)</f>
        <v>68943.1</v>
      </c>
      <c r="G271" s="17" t="n">
        <f aca="false">SUM(G10:G116)</f>
        <v>75941.2</v>
      </c>
      <c r="H271" s="17" t="n">
        <f aca="false">SUM(H10:H116)</f>
        <v>73015.8</v>
      </c>
      <c r="I271" s="17" t="n">
        <f aca="false">SUM(I10:I116)</f>
        <v>72734.5</v>
      </c>
      <c r="J271" s="17" t="n">
        <f aca="false">SUM(J10:J116)</f>
        <v>72633.2</v>
      </c>
      <c r="K271" s="17" t="n">
        <f aca="false">SUM(K10:K116)</f>
        <v>73569</v>
      </c>
      <c r="L271" s="17" t="n">
        <f aca="false">SUM(L10:L116)</f>
        <v>74243.6</v>
      </c>
      <c r="M271" s="17" t="n">
        <f aca="false">SUM(M10:M116)</f>
        <v>75440.2</v>
      </c>
      <c r="N271" s="17" t="n">
        <f aca="false">SUM(N10:N116)</f>
        <v>78188.4</v>
      </c>
      <c r="O271" s="17" t="n">
        <f aca="false">SUM(O10:O116)</f>
        <v>73288.5</v>
      </c>
      <c r="P271" s="17" t="n">
        <f aca="false">SUM(P10:P116)</f>
        <v>72067.1</v>
      </c>
      <c r="Q271" s="17" t="n">
        <f aca="false">SUM(Q10:Q116)</f>
        <v>69723.8</v>
      </c>
      <c r="R271" s="17" t="n">
        <f aca="false">SUM(R10:R116)</f>
        <v>61980.4</v>
      </c>
      <c r="S271" s="17" t="n">
        <f aca="false">SUM(S10:S116)</f>
        <v>74959.6</v>
      </c>
      <c r="T271" s="17" t="n">
        <f aca="false">SUM(T10:T116)</f>
        <v>71035.1</v>
      </c>
      <c r="U271" s="17" t="n">
        <f aca="false">SUM(U10:U116)</f>
        <v>75700.6</v>
      </c>
      <c r="V271" s="17" t="n">
        <f aca="false">SUM(V10:V116)</f>
        <v>71604.4</v>
      </c>
      <c r="W271" s="17" t="n">
        <f aca="false">SUM(W10:W116)</f>
        <v>70240.1</v>
      </c>
      <c r="X271" s="17" t="n">
        <f aca="false">SUM(X10:X116)</f>
        <v>71547.6</v>
      </c>
      <c r="Y271" s="17" t="n">
        <f aca="false">SUM(Y10:Y116)</f>
        <v>67548.6</v>
      </c>
      <c r="Z271" s="17" t="n">
        <f aca="false">SUM(Z10:Z116)</f>
        <v>70039.5</v>
      </c>
      <c r="AA271" s="17" t="n">
        <f aca="false">SUM(AA10:AA116)</f>
        <v>70998.2</v>
      </c>
      <c r="AB271" s="17" t="n">
        <f aca="false">SUM(AB10:AB116)</f>
        <v>75129.7</v>
      </c>
      <c r="AC271" s="17" t="n">
        <f aca="false">SUM(AC10:AC116)</f>
        <v>73276.1</v>
      </c>
      <c r="AD271" s="17" t="n">
        <f aca="false">SUM(AD10:AD116)</f>
        <v>68215.8</v>
      </c>
      <c r="AE271" s="17"/>
      <c r="AF271" s="17"/>
      <c r="AG271" s="17"/>
      <c r="AH271" s="17"/>
      <c r="AI271" s="17"/>
      <c r="AJ271" s="17"/>
    </row>
    <row r="272" customFormat="false" ht="12.75" hidden="false" customHeight="false" outlineLevel="0" collapsed="false">
      <c r="A272" s="0" t="s">
        <v>14</v>
      </c>
      <c r="B272" s="7" t="s">
        <v>28</v>
      </c>
      <c r="C272" s="0" t="s">
        <v>29</v>
      </c>
      <c r="D272" s="0" t="n">
        <f aca="false">SUM(D219:D220)</f>
        <v>1418</v>
      </c>
      <c r="E272" s="0" t="n">
        <f aca="false">SUM(E219:E220)</f>
        <v>1436</v>
      </c>
      <c r="F272" s="0" t="n">
        <f aca="false">SUM(F219:F220)</f>
        <v>1388.2</v>
      </c>
      <c r="G272" s="0" t="n">
        <f aca="false">SUM(G219:G220)</f>
        <v>1354</v>
      </c>
      <c r="H272" s="0" t="n">
        <f aca="false">SUM(H219:H220)</f>
        <v>1405.8</v>
      </c>
      <c r="I272" s="0" t="n">
        <f aca="false">SUM(I219:I220)</f>
        <v>1375.7</v>
      </c>
      <c r="J272" s="0" t="n">
        <f aca="false">SUM(J219:J220)</f>
        <v>1397.9</v>
      </c>
      <c r="K272" s="0" t="n">
        <f aca="false">SUM(K219:K220)</f>
        <v>1430.9</v>
      </c>
      <c r="L272" s="0" t="n">
        <f aca="false">SUM(L219:L220)</f>
        <v>1470.8</v>
      </c>
      <c r="M272" s="0" t="n">
        <f aca="false">SUM(M219:M220)</f>
        <v>1356.7</v>
      </c>
      <c r="N272" s="0" t="n">
        <f aca="false">SUM(N219:N220)</f>
        <v>1475</v>
      </c>
      <c r="O272" s="0" t="n">
        <f aca="false">SUM(O219:O220)</f>
        <v>1439.5</v>
      </c>
      <c r="P272" s="0" t="n">
        <f aca="false">SUM(P219:P220)</f>
        <v>1308.9</v>
      </c>
      <c r="Q272" s="0" t="n">
        <f aca="false">SUM(Q219:Q220)</f>
        <v>1433.9</v>
      </c>
      <c r="R272" s="0" t="n">
        <f aca="false">SUM(R219:R220)</f>
        <v>967.9</v>
      </c>
      <c r="S272" s="0" t="n">
        <f aca="false">SUM(S219:S220)</f>
        <v>1405.7</v>
      </c>
      <c r="T272" s="0" t="n">
        <f aca="false">SUM(T219:T220)</f>
        <v>1316.2</v>
      </c>
      <c r="U272" s="0" t="n">
        <f aca="false">SUM(U219:U220)</f>
        <v>1449</v>
      </c>
      <c r="V272" s="0" t="n">
        <f aca="false">SUM(V219:V220)</f>
        <v>1389.3</v>
      </c>
      <c r="W272" s="0" t="n">
        <f aca="false">SUM(W219:W220)</f>
        <v>1457.5</v>
      </c>
      <c r="X272" s="0" t="n">
        <f aca="false">SUM(X219:X220)</f>
        <v>1399.8</v>
      </c>
      <c r="Y272" s="0" t="n">
        <f aca="false">SUM(Y219:Y220)</f>
        <v>1361.4</v>
      </c>
      <c r="Z272" s="0" t="n">
        <f aca="false">SUM(Z219:Z220)</f>
        <v>1334.2</v>
      </c>
      <c r="AA272" s="0" t="n">
        <f aca="false">SUM(AA219:AA220)</f>
        <v>1375.7</v>
      </c>
      <c r="AB272" s="0" t="n">
        <f aca="false">SUM(AB219:AB220)</f>
        <v>1450.3</v>
      </c>
      <c r="AC272" s="0" t="n">
        <f aca="false">SUM(AC219:AC220)</f>
        <v>1459.7</v>
      </c>
      <c r="AD272" s="0" t="n">
        <f aca="false">SUM(AD219:AD220)</f>
        <v>1240.5</v>
      </c>
    </row>
    <row r="274" customFormat="false" ht="12.75" hidden="false" customHeight="false" outlineLevel="0" collapsed="false">
      <c r="M274" s="17" t="n">
        <f aca="false">M270+M272</f>
        <v>106396.5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4:AS277"/>
  <sheetViews>
    <sheetView showFormulas="false" showGridLines="true" showRowColHeaders="true" showZeros="true" rightToLeft="false" tabSelected="false" showOutlineSymbols="true" defaultGridColor="true" view="normal" topLeftCell="A33" colorId="64" zoomScale="100" zoomScaleNormal="100" zoomScalePageLayoutView="100" workbookViewId="0">
      <selection pane="topLeft" activeCell="AE57" activeCellId="0" sqref="AE5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3" style="0" width="12.56"/>
    <col collapsed="false" customWidth="false" hidden="true" outlineLevel="0" max="28" min="4" style="0" width="9.06"/>
    <col collapsed="false" customWidth="true" hidden="true" outlineLevel="0" max="40" min="32" style="0" width="9.14"/>
  </cols>
  <sheetData>
    <row r="4" customFormat="false" ht="12.75" hidden="false" customHeight="false" outlineLevel="0" collapsed="false">
      <c r="A4" s="12" t="s">
        <v>31</v>
      </c>
      <c r="B4" s="12"/>
    </row>
    <row r="5" customFormat="false" ht="12.75" hidden="false" customHeight="false" outlineLevel="0" collapsed="false">
      <c r="A5" s="18" t="s">
        <v>32</v>
      </c>
      <c r="B5" s="18"/>
      <c r="C5" s="18"/>
    </row>
    <row r="6" customFormat="false" ht="12.75" hidden="false" customHeight="false" outlineLevel="0" collapsed="false">
      <c r="A6" s="19" t="s">
        <v>33</v>
      </c>
      <c r="B6" s="20"/>
      <c r="C6" s="21"/>
    </row>
    <row r="7" customFormat="false" ht="12.75" hidden="false" customHeight="false" outlineLevel="0" collapsed="false">
      <c r="A7" s="22" t="s">
        <v>34</v>
      </c>
      <c r="B7" s="23"/>
      <c r="C7" s="24"/>
    </row>
    <row r="8" customFormat="false" ht="12.75" hidden="false" customHeight="false" outlineLevel="0" collapsed="false">
      <c r="D8" s="0" t="n">
        <v>1999</v>
      </c>
      <c r="E8" s="0" t="n">
        <v>2000</v>
      </c>
      <c r="F8" s="0" t="n">
        <v>2000</v>
      </c>
      <c r="G8" s="0" t="n">
        <v>2000</v>
      </c>
      <c r="H8" s="0" t="n">
        <v>2000</v>
      </c>
      <c r="I8" s="0" t="n">
        <v>2000</v>
      </c>
      <c r="J8" s="0" t="n">
        <v>2000</v>
      </c>
      <c r="K8" s="0" t="n">
        <v>2000</v>
      </c>
      <c r="L8" s="0" t="n">
        <v>2000</v>
      </c>
      <c r="M8" s="0" t="n">
        <v>2000</v>
      </c>
      <c r="N8" s="0" t="n">
        <v>2000</v>
      </c>
      <c r="O8" s="0" t="n">
        <v>2000</v>
      </c>
      <c r="P8" s="0" t="n">
        <v>2000</v>
      </c>
      <c r="Q8" s="0" t="n">
        <v>2001</v>
      </c>
      <c r="R8" s="0" t="n">
        <v>2001</v>
      </c>
      <c r="S8" s="7" t="n">
        <v>2001</v>
      </c>
      <c r="T8" s="7" t="n">
        <v>2001</v>
      </c>
      <c r="U8" s="7" t="n">
        <v>2001</v>
      </c>
      <c r="V8" s="7" t="n">
        <v>2001</v>
      </c>
      <c r="W8" s="7" t="n">
        <v>2001</v>
      </c>
      <c r="X8" s="7" t="n">
        <v>2001</v>
      </c>
      <c r="Y8" s="7" t="n">
        <v>2001</v>
      </c>
      <c r="Z8" s="7" t="n">
        <v>2001</v>
      </c>
      <c r="AA8" s="7" t="n">
        <v>2001</v>
      </c>
      <c r="AB8" s="7" t="n">
        <v>2001</v>
      </c>
      <c r="AC8" s="7" t="n">
        <v>2002</v>
      </c>
      <c r="AD8" s="7" t="n">
        <v>2002</v>
      </c>
      <c r="AE8" s="7" t="n">
        <v>2002</v>
      </c>
      <c r="AF8" s="7" t="n">
        <v>2002</v>
      </c>
      <c r="AG8" s="7" t="n">
        <v>2002</v>
      </c>
      <c r="AH8" s="7" t="n">
        <v>2002</v>
      </c>
      <c r="AI8" s="7" t="n">
        <v>2002</v>
      </c>
      <c r="AJ8" s="7" t="n">
        <v>2002</v>
      </c>
      <c r="AK8" s="7" t="n">
        <v>2002</v>
      </c>
      <c r="AL8" s="7" t="n">
        <v>2002</v>
      </c>
      <c r="AM8" s="7" t="n">
        <v>2002</v>
      </c>
      <c r="AN8" s="7" t="n">
        <v>2002</v>
      </c>
    </row>
    <row r="9" customFormat="false" ht="12.75" hidden="false" customHeight="false" outlineLevel="0" collapsed="false">
      <c r="D9" s="0" t="s">
        <v>15</v>
      </c>
      <c r="E9" s="0" t="s">
        <v>16</v>
      </c>
      <c r="F9" s="0" t="s">
        <v>17</v>
      </c>
      <c r="G9" s="0" t="s">
        <v>18</v>
      </c>
      <c r="H9" s="0" t="s">
        <v>19</v>
      </c>
      <c r="I9" s="0" t="s">
        <v>20</v>
      </c>
      <c r="J9" s="0" t="s">
        <v>21</v>
      </c>
      <c r="K9" s="0" t="s">
        <v>22</v>
      </c>
      <c r="L9" s="0" t="s">
        <v>23</v>
      </c>
      <c r="M9" s="0" t="s">
        <v>24</v>
      </c>
      <c r="N9" s="0" t="s">
        <v>25</v>
      </c>
      <c r="O9" s="0" t="s">
        <v>26</v>
      </c>
      <c r="P9" s="0" t="s">
        <v>15</v>
      </c>
      <c r="Q9" s="0" t="s">
        <v>16</v>
      </c>
      <c r="R9" s="0" t="s">
        <v>17</v>
      </c>
      <c r="S9" s="7" t="s">
        <v>18</v>
      </c>
      <c r="T9" s="7" t="s">
        <v>19</v>
      </c>
      <c r="U9" s="7" t="s">
        <v>20</v>
      </c>
      <c r="V9" s="7" t="s">
        <v>21</v>
      </c>
      <c r="W9" s="7" t="s">
        <v>22</v>
      </c>
      <c r="X9" s="7" t="s">
        <v>23</v>
      </c>
      <c r="Y9" s="7" t="s">
        <v>24</v>
      </c>
      <c r="Z9" s="7" t="s">
        <v>25</v>
      </c>
      <c r="AA9" s="7" t="s">
        <v>26</v>
      </c>
      <c r="AB9" s="7" t="s">
        <v>15</v>
      </c>
      <c r="AC9" s="7" t="s">
        <v>16</v>
      </c>
      <c r="AD9" s="7" t="s">
        <v>17</v>
      </c>
      <c r="AE9" s="7" t="s">
        <v>18</v>
      </c>
      <c r="AF9" s="7" t="s">
        <v>19</v>
      </c>
      <c r="AG9" s="7" t="s">
        <v>20</v>
      </c>
      <c r="AH9" s="7" t="s">
        <v>21</v>
      </c>
      <c r="AI9" s="7" t="s">
        <v>22</v>
      </c>
      <c r="AJ9" s="7" t="s">
        <v>23</v>
      </c>
      <c r="AK9" s="7" t="s">
        <v>24</v>
      </c>
      <c r="AL9" s="7" t="s">
        <v>25</v>
      </c>
      <c r="AM9" s="7" t="s">
        <v>26</v>
      </c>
      <c r="AN9" s="7" t="s">
        <v>15</v>
      </c>
    </row>
    <row r="10" customFormat="false" ht="12.75" hidden="false" customHeight="false" outlineLevel="0" collapsed="false">
      <c r="A10" s="0" t="s">
        <v>2</v>
      </c>
      <c r="B10" s="0" t="s">
        <v>3</v>
      </c>
      <c r="C10" s="0" t="s">
        <v>4</v>
      </c>
      <c r="AO10" s="0" t="s">
        <v>35</v>
      </c>
      <c r="AS10" s="25"/>
    </row>
    <row r="11" customFormat="false" ht="12.75" hidden="false" customHeight="false" outlineLevel="0" collapsed="false">
      <c r="A11" s="0" t="s">
        <v>27</v>
      </c>
      <c r="B11" s="0" t="n">
        <v>2</v>
      </c>
      <c r="C11" s="0" t="n">
        <v>1</v>
      </c>
      <c r="F11" s="8"/>
      <c r="G11" s="9"/>
      <c r="H11" s="8" t="n">
        <v>684.8</v>
      </c>
      <c r="I11" s="8" t="n">
        <v>733.6</v>
      </c>
      <c r="J11" s="8" t="n">
        <v>695</v>
      </c>
      <c r="K11" s="8" t="n">
        <v>685</v>
      </c>
      <c r="L11" s="15" t="n">
        <v>699.4</v>
      </c>
      <c r="M11" s="8" t="n">
        <v>717</v>
      </c>
      <c r="N11" s="10" t="n">
        <v>726</v>
      </c>
      <c r="O11" s="26" t="n">
        <v>682</v>
      </c>
      <c r="P11" s="11" t="n">
        <v>642.5</v>
      </c>
      <c r="Q11" s="0" t="n">
        <v>709.6</v>
      </c>
      <c r="R11" s="0" t="n">
        <v>654.8</v>
      </c>
      <c r="S11" s="12" t="n">
        <v>700.4</v>
      </c>
      <c r="T11" s="0" t="n">
        <v>683.9</v>
      </c>
      <c r="U11" s="0" t="n">
        <v>732.6</v>
      </c>
      <c r="V11" s="0" t="n">
        <v>691.1</v>
      </c>
      <c r="W11" s="0" t="n">
        <v>690.8</v>
      </c>
      <c r="X11" s="0" t="n">
        <v>740.2</v>
      </c>
      <c r="Y11" s="0" t="n">
        <v>687.1</v>
      </c>
      <c r="Z11" s="0" t="n">
        <v>731.2</v>
      </c>
      <c r="AA11" s="0" t="n">
        <v>662.2</v>
      </c>
      <c r="AB11" s="0" t="n">
        <v>737.8</v>
      </c>
      <c r="AC11" s="0" t="n">
        <v>738.1</v>
      </c>
      <c r="AD11" s="0" t="n">
        <v>615.5</v>
      </c>
      <c r="AE11" s="27" t="n">
        <v>708.5684</v>
      </c>
      <c r="AO11" s="28" t="n">
        <f aca="false">AE11/SurveyHrsIn!AE11</f>
        <v>0.95237688172043</v>
      </c>
      <c r="AS11" s="25"/>
    </row>
    <row r="12" customFormat="false" ht="12.75" hidden="false" customHeight="false" outlineLevel="0" collapsed="false">
      <c r="A12" s="0" t="s">
        <v>27</v>
      </c>
      <c r="B12" s="0" t="n">
        <v>2</v>
      </c>
      <c r="C12" s="0" t="n">
        <v>2</v>
      </c>
      <c r="F12" s="8"/>
      <c r="G12" s="9"/>
      <c r="H12" s="8" t="n">
        <v>497.2</v>
      </c>
      <c r="I12" s="8" t="n">
        <v>676.8</v>
      </c>
      <c r="J12" s="8" t="n">
        <v>689</v>
      </c>
      <c r="K12" s="8" t="n">
        <v>734</v>
      </c>
      <c r="L12" s="15" t="n">
        <v>625.8</v>
      </c>
      <c r="M12" s="8" t="n">
        <v>704</v>
      </c>
      <c r="N12" s="10" t="n">
        <v>743</v>
      </c>
      <c r="O12" s="26" t="n">
        <v>719</v>
      </c>
      <c r="P12" s="11" t="n">
        <v>651.6</v>
      </c>
      <c r="Q12" s="0" t="n">
        <v>582.3</v>
      </c>
      <c r="R12" s="0" t="n">
        <v>336.6</v>
      </c>
      <c r="S12" s="0" t="n">
        <v>738.1</v>
      </c>
      <c r="T12" s="0" t="n">
        <v>705.7</v>
      </c>
      <c r="U12" s="0" t="n">
        <v>743</v>
      </c>
      <c r="V12" s="0" t="n">
        <v>714.7</v>
      </c>
      <c r="W12" s="0" t="n">
        <v>729.7</v>
      </c>
      <c r="X12" s="0" t="n">
        <v>738.8</v>
      </c>
      <c r="Y12" s="0" t="n">
        <v>716.4</v>
      </c>
      <c r="Z12" s="0" t="n">
        <v>738.2</v>
      </c>
      <c r="AA12" s="0" t="n">
        <v>718.9</v>
      </c>
      <c r="AB12" s="0" t="n">
        <v>704.6</v>
      </c>
      <c r="AC12" s="0" t="n">
        <v>740.3</v>
      </c>
      <c r="AD12" s="0" t="n">
        <v>657.4</v>
      </c>
      <c r="AE12" s="27" t="n">
        <v>712.7347</v>
      </c>
      <c r="AO12" s="28" t="n">
        <f aca="false">AE12/SurveyHrsIn!AE12</f>
        <v>0.957976747311828</v>
      </c>
      <c r="AS12" s="25"/>
    </row>
    <row r="13" customFormat="false" ht="12.75" hidden="false" customHeight="false" outlineLevel="0" collapsed="false">
      <c r="A13" s="0" t="s">
        <v>27</v>
      </c>
      <c r="B13" s="0" t="n">
        <v>2</v>
      </c>
      <c r="C13" s="0" t="n">
        <v>3</v>
      </c>
      <c r="F13" s="8"/>
      <c r="G13" s="9"/>
      <c r="H13" s="8" t="n">
        <v>716.4</v>
      </c>
      <c r="I13" s="8" t="n">
        <v>737.5</v>
      </c>
      <c r="J13" s="8" t="n">
        <v>716</v>
      </c>
      <c r="K13" s="8" t="n">
        <f aca="false">7+649</f>
        <v>656</v>
      </c>
      <c r="L13" s="15" t="n">
        <v>451.7875</v>
      </c>
      <c r="M13" s="8" t="n">
        <v>717</v>
      </c>
      <c r="N13" s="10" t="n">
        <v>743</v>
      </c>
      <c r="O13" s="26" t="n">
        <v>719</v>
      </c>
      <c r="P13" s="11" t="n">
        <v>665.8</v>
      </c>
      <c r="Q13" s="0" t="n">
        <v>720.4</v>
      </c>
      <c r="R13" s="0" t="n">
        <v>531.8</v>
      </c>
      <c r="S13" s="0" t="n">
        <v>719.3</v>
      </c>
      <c r="T13" s="0" t="n">
        <v>709</v>
      </c>
      <c r="U13" s="0" t="n">
        <v>738.6</v>
      </c>
      <c r="V13" s="0" t="n">
        <v>715.7</v>
      </c>
      <c r="W13" s="0" t="n">
        <v>736.4</v>
      </c>
      <c r="X13" s="0" t="n">
        <v>724.3</v>
      </c>
      <c r="Y13" s="0" t="n">
        <v>716.6</v>
      </c>
      <c r="Z13" s="0" t="n">
        <v>734.6</v>
      </c>
      <c r="AA13" s="0" t="n">
        <v>718.2</v>
      </c>
      <c r="AB13" s="0" t="n">
        <v>703.7</v>
      </c>
      <c r="AC13" s="0" t="n">
        <v>734.2</v>
      </c>
      <c r="AD13" s="0" t="n">
        <v>657.3</v>
      </c>
      <c r="AE13" s="27" t="n">
        <v>713.7683</v>
      </c>
      <c r="AO13" s="28" t="n">
        <f aca="false">AE13/SurveyHrsIn!AE13</f>
        <v>0.959365994623656</v>
      </c>
    </row>
    <row r="14" customFormat="false" ht="12.75" hidden="false" customHeight="false" outlineLevel="0" collapsed="false">
      <c r="A14" s="0" t="s">
        <v>27</v>
      </c>
      <c r="B14" s="0" t="n">
        <v>2</v>
      </c>
      <c r="C14" s="0" t="n">
        <v>4</v>
      </c>
      <c r="F14" s="8"/>
      <c r="G14" s="9"/>
      <c r="H14" s="8" t="n">
        <v>560.8</v>
      </c>
      <c r="I14" s="8" t="n">
        <v>40</v>
      </c>
      <c r="J14" s="8" t="n">
        <v>539</v>
      </c>
      <c r="K14" s="8" t="n">
        <f aca="false">7+643</f>
        <v>650</v>
      </c>
      <c r="L14" s="15" t="n">
        <v>740.1178</v>
      </c>
      <c r="M14" s="8" t="n">
        <v>712</v>
      </c>
      <c r="N14" s="10" t="n">
        <v>743</v>
      </c>
      <c r="O14" s="26" t="n">
        <v>455</v>
      </c>
      <c r="P14" s="11" t="n">
        <v>741.5</v>
      </c>
      <c r="Q14" s="0" t="n">
        <v>740.9</v>
      </c>
      <c r="R14" s="0" t="n">
        <v>641.1</v>
      </c>
      <c r="S14" s="0" t="n">
        <v>726</v>
      </c>
      <c r="T14" s="0" t="n">
        <v>701.6</v>
      </c>
      <c r="U14" s="0" t="n">
        <v>707.4</v>
      </c>
      <c r="V14" s="0" t="n">
        <v>682.7</v>
      </c>
      <c r="W14" s="0" t="n">
        <v>196.7</v>
      </c>
      <c r="X14" s="0" t="n">
        <v>383.6</v>
      </c>
      <c r="Y14" s="0" t="n">
        <v>692.4</v>
      </c>
      <c r="Z14" s="0" t="n">
        <v>671.3</v>
      </c>
      <c r="AA14" s="0" t="n">
        <v>718.9</v>
      </c>
      <c r="AB14" s="0" t="n">
        <v>742.9</v>
      </c>
      <c r="AC14" s="0" t="n">
        <v>733.6</v>
      </c>
      <c r="AD14" s="0" t="n">
        <v>657.6</v>
      </c>
      <c r="AE14" s="27" t="n">
        <v>713.7153</v>
      </c>
      <c r="AO14" s="28" t="n">
        <f aca="false">AE14/SurveyHrsIn!AE14</f>
        <v>0.959294758064516</v>
      </c>
    </row>
    <row r="15" customFormat="false" ht="12.75" hidden="false" customHeight="false" outlineLevel="0" collapsed="false">
      <c r="A15" s="0" t="s">
        <v>27</v>
      </c>
      <c r="B15" s="0" t="n">
        <v>2</v>
      </c>
      <c r="C15" s="0" t="n">
        <v>5</v>
      </c>
      <c r="F15" s="8"/>
      <c r="G15" s="9"/>
      <c r="H15" s="8" t="n">
        <v>715</v>
      </c>
      <c r="I15" s="8" t="n">
        <v>739.8</v>
      </c>
      <c r="J15" s="8" t="n">
        <v>682</v>
      </c>
      <c r="K15" s="8" t="n">
        <v>690</v>
      </c>
      <c r="L15" s="15" t="n">
        <v>737.1464</v>
      </c>
      <c r="M15" s="8" t="n">
        <v>718</v>
      </c>
      <c r="N15" s="10" t="n">
        <v>743</v>
      </c>
      <c r="O15" s="26" t="n">
        <v>719</v>
      </c>
      <c r="P15" s="11" t="n">
        <v>580.1</v>
      </c>
      <c r="Q15" s="0" t="n">
        <v>691.4</v>
      </c>
      <c r="R15" s="0" t="n">
        <v>592.1</v>
      </c>
      <c r="S15" s="0" t="n">
        <v>614.3</v>
      </c>
      <c r="T15" s="0" t="n">
        <v>685</v>
      </c>
      <c r="U15" s="0" t="n">
        <v>733</v>
      </c>
      <c r="V15" s="0" t="n">
        <v>714.1</v>
      </c>
      <c r="W15" s="0" t="n">
        <v>735.1</v>
      </c>
      <c r="X15" s="0" t="n">
        <v>738.7</v>
      </c>
      <c r="Y15" s="0" t="n">
        <v>716.3</v>
      </c>
      <c r="Z15" s="0" t="n">
        <v>740.6</v>
      </c>
      <c r="AA15" s="0" t="n">
        <v>719</v>
      </c>
      <c r="AB15" s="0" t="n">
        <v>741.3</v>
      </c>
      <c r="AC15" s="0" t="n">
        <v>730.6</v>
      </c>
      <c r="AD15" s="0" t="n">
        <v>648.7</v>
      </c>
      <c r="AE15" s="27" t="n">
        <v>713.2958</v>
      </c>
      <c r="AO15" s="28" t="n">
        <f aca="false">AE15/SurveyHrsIn!AE15</f>
        <v>0.958730913978495</v>
      </c>
    </row>
    <row r="16" customFormat="false" ht="12.75" hidden="false" customHeight="false" outlineLevel="0" collapsed="false">
      <c r="A16" s="0" t="s">
        <v>27</v>
      </c>
      <c r="B16" s="0" t="n">
        <v>2</v>
      </c>
      <c r="C16" s="0" t="n">
        <v>6</v>
      </c>
      <c r="F16" s="8"/>
      <c r="G16" s="9"/>
      <c r="H16" s="8" t="n">
        <v>709.1</v>
      </c>
      <c r="I16" s="8" t="n">
        <v>738.3</v>
      </c>
      <c r="J16" s="8" t="n">
        <v>704</v>
      </c>
      <c r="K16" s="8" t="n">
        <v>715</v>
      </c>
      <c r="L16" s="15" t="n">
        <v>723.7</v>
      </c>
      <c r="M16" s="8" t="n">
        <v>717</v>
      </c>
      <c r="N16" s="8" t="n">
        <v>742</v>
      </c>
      <c r="O16" s="29" t="n">
        <v>716</v>
      </c>
      <c r="P16" s="11" t="n">
        <v>316.8</v>
      </c>
      <c r="Q16" s="0" t="n">
        <v>694.9</v>
      </c>
      <c r="R16" s="0" t="n">
        <v>571.9</v>
      </c>
      <c r="S16" s="0" t="n">
        <v>731.4</v>
      </c>
      <c r="T16" s="0" t="n">
        <v>672.7</v>
      </c>
      <c r="U16" s="0" t="n">
        <v>733.2</v>
      </c>
      <c r="V16" s="0" t="n">
        <v>698.7</v>
      </c>
      <c r="W16" s="0" t="n">
        <v>665.7</v>
      </c>
      <c r="X16" s="0" t="n">
        <v>724.5</v>
      </c>
      <c r="Y16" s="0" t="n">
        <v>702.1</v>
      </c>
      <c r="Z16" s="0" t="n">
        <v>722</v>
      </c>
      <c r="AA16" s="0" t="n">
        <v>711</v>
      </c>
      <c r="AB16" s="0" t="n">
        <v>693.8</v>
      </c>
      <c r="AC16" s="0" t="n">
        <v>715.7</v>
      </c>
      <c r="AD16" s="0" t="n">
        <v>656.6</v>
      </c>
      <c r="AE16" s="27" t="n">
        <v>689.5978</v>
      </c>
      <c r="AO16" s="28" t="n">
        <f aca="false">AE16/SurveyHrsIn!AE16</f>
        <v>0.92687876344086</v>
      </c>
    </row>
    <row r="17" customFormat="false" ht="12.75" hidden="false" customHeight="false" outlineLevel="0" collapsed="false">
      <c r="A17" s="0" t="s">
        <v>27</v>
      </c>
      <c r="B17" s="0" t="n">
        <v>2</v>
      </c>
      <c r="C17" s="0" t="n">
        <v>7</v>
      </c>
      <c r="F17" s="8"/>
      <c r="G17" s="9"/>
      <c r="H17" s="8" t="n">
        <v>717</v>
      </c>
      <c r="I17" s="8" t="n">
        <v>710.6</v>
      </c>
      <c r="J17" s="8" t="n">
        <v>676</v>
      </c>
      <c r="K17" s="8" t="n">
        <v>707</v>
      </c>
      <c r="L17" s="15" t="n">
        <v>740.2819</v>
      </c>
      <c r="M17" s="8" t="n">
        <v>704</v>
      </c>
      <c r="N17" s="8" t="n">
        <v>743</v>
      </c>
      <c r="O17" s="29" t="n">
        <v>719</v>
      </c>
      <c r="P17" s="11" t="n">
        <v>726.2</v>
      </c>
      <c r="Q17" s="0" t="n">
        <v>740.9</v>
      </c>
      <c r="R17" s="0" t="n">
        <v>638.9</v>
      </c>
      <c r="S17" s="0" t="n">
        <v>726.2</v>
      </c>
      <c r="T17" s="0" t="n">
        <v>685.8</v>
      </c>
      <c r="U17" s="0" t="n">
        <v>718.8</v>
      </c>
      <c r="V17" s="0" t="n">
        <v>697.5</v>
      </c>
      <c r="W17" s="0" t="n">
        <v>675.8</v>
      </c>
      <c r="X17" s="0" t="n">
        <v>723.6</v>
      </c>
      <c r="Y17" s="0" t="n">
        <v>714.2</v>
      </c>
      <c r="Z17" s="0" t="n">
        <v>668.6</v>
      </c>
      <c r="AA17" s="0" t="n">
        <v>715</v>
      </c>
      <c r="AB17" s="0" t="n">
        <v>674.9</v>
      </c>
      <c r="AC17" s="0" t="n">
        <v>186.6</v>
      </c>
      <c r="AD17" s="0" t="n">
        <v>551.9</v>
      </c>
      <c r="AE17" s="27" t="n">
        <v>674.8017</v>
      </c>
      <c r="AO17" s="28" t="n">
        <f aca="false">AE17/SurveyHrsIn!AE17</f>
        <v>0.906991532258065</v>
      </c>
    </row>
    <row r="18" customFormat="false" ht="12.75" hidden="false" customHeight="false" outlineLevel="0" collapsed="false">
      <c r="A18" s="0" t="s">
        <v>27</v>
      </c>
      <c r="B18" s="0" t="n">
        <v>2</v>
      </c>
      <c r="C18" s="0" t="n">
        <v>8</v>
      </c>
      <c r="F18" s="8"/>
      <c r="G18" s="9"/>
      <c r="H18" s="8" t="n">
        <v>716.2</v>
      </c>
      <c r="I18" s="8" t="n">
        <v>740.1</v>
      </c>
      <c r="J18" s="8" t="n">
        <v>705</v>
      </c>
      <c r="K18" s="8" t="n">
        <v>730</v>
      </c>
      <c r="L18" s="15" t="n">
        <v>711.57</v>
      </c>
      <c r="M18" s="8" t="n">
        <v>711</v>
      </c>
      <c r="N18" s="8" t="n">
        <v>685</v>
      </c>
      <c r="O18" s="29" t="n">
        <v>303</v>
      </c>
      <c r="P18" s="11" t="n">
        <v>635.8</v>
      </c>
      <c r="Q18" s="0" t="n">
        <v>638</v>
      </c>
      <c r="R18" s="0" t="n">
        <v>492</v>
      </c>
      <c r="S18" s="0" t="n">
        <v>700.8</v>
      </c>
      <c r="T18" s="0" t="n">
        <v>653.2</v>
      </c>
      <c r="U18" s="0" t="n">
        <v>735.7</v>
      </c>
      <c r="V18" s="0" t="n">
        <v>700.9</v>
      </c>
      <c r="W18" s="0" t="n">
        <v>732.4</v>
      </c>
      <c r="X18" s="0" t="n">
        <v>739.3</v>
      </c>
      <c r="Y18" s="0" t="n">
        <v>703.2</v>
      </c>
      <c r="Z18" s="0" t="n">
        <v>676.7</v>
      </c>
      <c r="AA18" s="0" t="n">
        <v>712.7</v>
      </c>
      <c r="AB18" s="0" t="n">
        <v>742.2</v>
      </c>
      <c r="AC18" s="0" t="n">
        <v>707.3</v>
      </c>
      <c r="AD18" s="0" t="n">
        <v>645.6</v>
      </c>
      <c r="AE18" s="27" t="n">
        <v>665.8686</v>
      </c>
      <c r="AO18" s="28" t="n">
        <f aca="false">AE18/SurveyHrsIn!AE18</f>
        <v>0.894984677419355</v>
      </c>
    </row>
    <row r="19" customFormat="false" ht="12.75" hidden="false" customHeight="false" outlineLevel="0" collapsed="false">
      <c r="A19" s="0" t="s">
        <v>27</v>
      </c>
      <c r="B19" s="0" t="n">
        <v>2</v>
      </c>
      <c r="C19" s="0" t="n">
        <v>9</v>
      </c>
      <c r="F19" s="8"/>
      <c r="G19" s="9"/>
      <c r="H19" s="8" t="n">
        <v>716.9</v>
      </c>
      <c r="I19" s="8" t="n">
        <v>712.3</v>
      </c>
      <c r="J19" s="8" t="n">
        <v>693</v>
      </c>
      <c r="K19" s="8" t="n">
        <v>728</v>
      </c>
      <c r="L19" s="15" t="n">
        <v>714.9678</v>
      </c>
      <c r="M19" s="8" t="n">
        <v>709</v>
      </c>
      <c r="N19" s="8" t="n">
        <v>743</v>
      </c>
      <c r="O19" s="29" t="n">
        <v>719</v>
      </c>
      <c r="P19" s="11" t="n">
        <v>743.3</v>
      </c>
      <c r="Q19" s="0" t="n">
        <v>701.5</v>
      </c>
      <c r="R19" s="0" t="n">
        <v>603.7</v>
      </c>
      <c r="S19" s="0" t="n">
        <v>736</v>
      </c>
      <c r="T19" s="0" t="n">
        <v>708.5</v>
      </c>
      <c r="U19" s="0" t="n">
        <v>741.1</v>
      </c>
      <c r="V19" s="0" t="n">
        <v>651.6</v>
      </c>
      <c r="W19" s="0" t="n">
        <v>674.4</v>
      </c>
      <c r="X19" s="0" t="n">
        <v>692.2</v>
      </c>
      <c r="Y19" s="0" t="n">
        <v>710.6</v>
      </c>
      <c r="Z19" s="0" t="n">
        <v>739.7</v>
      </c>
      <c r="AA19" s="0" t="n">
        <v>718.6</v>
      </c>
      <c r="AB19" s="0" t="n">
        <v>711.9</v>
      </c>
      <c r="AC19" s="0" t="n">
        <v>734.1</v>
      </c>
      <c r="AD19" s="0" t="n">
        <v>656.7</v>
      </c>
      <c r="AE19" s="27" t="n">
        <v>713.897</v>
      </c>
      <c r="AO19" s="28" t="n">
        <f aca="false">AE19/SurveyHrsIn!AE19</f>
        <v>0.959538978494624</v>
      </c>
    </row>
    <row r="20" customFormat="false" ht="12.75" hidden="false" customHeight="false" outlineLevel="0" collapsed="false">
      <c r="A20" s="0" t="s">
        <v>27</v>
      </c>
      <c r="B20" s="0" t="n">
        <v>2</v>
      </c>
      <c r="C20" s="0" t="n">
        <v>10</v>
      </c>
      <c r="F20" s="8"/>
      <c r="G20" s="9"/>
      <c r="H20" s="8" t="n">
        <v>703.1</v>
      </c>
      <c r="I20" s="8" t="n">
        <v>742.6</v>
      </c>
      <c r="J20" s="8" t="n">
        <v>718</v>
      </c>
      <c r="K20" s="8" t="n">
        <v>720</v>
      </c>
      <c r="L20" s="15" t="n">
        <v>740.1414</v>
      </c>
      <c r="M20" s="8" t="n">
        <v>714</v>
      </c>
      <c r="N20" s="8" t="n">
        <v>743</v>
      </c>
      <c r="O20" s="29" t="n">
        <v>719</v>
      </c>
      <c r="P20" s="11" t="n">
        <v>721</v>
      </c>
      <c r="Q20" s="0" t="n">
        <v>622.2</v>
      </c>
      <c r="R20" s="0" t="n">
        <v>525.9</v>
      </c>
      <c r="S20" s="0" t="n">
        <v>713.5</v>
      </c>
      <c r="T20" s="0" t="n">
        <v>709.2</v>
      </c>
      <c r="U20" s="0" t="n">
        <v>722.7</v>
      </c>
      <c r="V20" s="0" t="n">
        <v>704.3</v>
      </c>
      <c r="W20" s="0" t="n">
        <v>725.4</v>
      </c>
      <c r="X20" s="0" t="n">
        <v>731.8</v>
      </c>
      <c r="Y20" s="0" t="n">
        <v>706.5</v>
      </c>
      <c r="Z20" s="0" t="n">
        <v>717.7</v>
      </c>
      <c r="AA20" s="0" t="n">
        <v>700.4</v>
      </c>
      <c r="AB20" s="0" t="n">
        <v>613.6</v>
      </c>
      <c r="AC20" s="0" t="n">
        <v>0.1</v>
      </c>
      <c r="AD20" s="0" t="n">
        <v>0</v>
      </c>
      <c r="AE20" s="27" t="n">
        <v>0</v>
      </c>
      <c r="AO20" s="28" t="n">
        <f aca="false">AE20/SurveyHrsIn!AE20</f>
        <v>0</v>
      </c>
    </row>
    <row r="21" customFormat="false" ht="12.75" hidden="false" customHeight="false" outlineLevel="0" collapsed="false">
      <c r="A21" s="0" t="s">
        <v>27</v>
      </c>
      <c r="B21" s="0" t="n">
        <v>2</v>
      </c>
      <c r="C21" s="0" t="n">
        <v>11</v>
      </c>
      <c r="F21" s="8"/>
      <c r="G21" s="9"/>
      <c r="H21" s="8" t="n">
        <v>705.6</v>
      </c>
      <c r="I21" s="8" t="n">
        <v>736.4</v>
      </c>
      <c r="J21" s="8" t="n">
        <v>714</v>
      </c>
      <c r="K21" s="8" t="n">
        <v>736</v>
      </c>
      <c r="L21" s="15" t="n">
        <v>736.9267</v>
      </c>
      <c r="M21" s="8" t="n">
        <v>717</v>
      </c>
      <c r="N21" s="8" t="n">
        <v>649</v>
      </c>
      <c r="O21" s="29" t="n">
        <v>715</v>
      </c>
      <c r="P21" s="11" t="n">
        <v>716.2</v>
      </c>
      <c r="Q21" s="0" t="n">
        <v>741.1</v>
      </c>
      <c r="R21" s="0" t="n">
        <v>640.4</v>
      </c>
      <c r="S21" s="12" t="n">
        <v>700.4</v>
      </c>
      <c r="T21" s="0" t="n">
        <v>708.8</v>
      </c>
      <c r="U21" s="0" t="n">
        <v>471.1</v>
      </c>
      <c r="V21" s="0" t="n">
        <v>716.1</v>
      </c>
      <c r="W21" s="0" t="n">
        <v>675.7</v>
      </c>
      <c r="X21" s="0" t="n">
        <v>178.1</v>
      </c>
      <c r="Y21" s="0" t="n">
        <v>0</v>
      </c>
      <c r="Z21" s="0" t="n">
        <v>561.3</v>
      </c>
      <c r="AA21" s="0" t="n">
        <v>694.1</v>
      </c>
      <c r="AB21" s="0" t="n">
        <v>741</v>
      </c>
      <c r="AC21" s="0" t="n">
        <v>739.2</v>
      </c>
      <c r="AD21" s="0" t="n">
        <v>647.7</v>
      </c>
      <c r="AE21" s="27" t="n">
        <v>712.9919</v>
      </c>
      <c r="AO21" s="28" t="n">
        <f aca="false">AE21/SurveyHrsIn!AE21</f>
        <v>0.958322446236559</v>
      </c>
    </row>
    <row r="22" customFormat="false" ht="12.75" hidden="false" customHeight="false" outlineLevel="0" collapsed="false">
      <c r="A22" s="0" t="s">
        <v>27</v>
      </c>
      <c r="B22" s="0" t="n">
        <v>2</v>
      </c>
      <c r="C22" s="0" t="n">
        <v>12</v>
      </c>
      <c r="F22" s="8"/>
      <c r="G22" s="9"/>
      <c r="H22" s="8" t="n">
        <v>176.4</v>
      </c>
      <c r="I22" s="8" t="n">
        <v>617.1</v>
      </c>
      <c r="J22" s="8" t="n">
        <v>652</v>
      </c>
      <c r="K22" s="8" t="n">
        <v>653</v>
      </c>
      <c r="L22" s="15" t="n">
        <v>415.5</v>
      </c>
      <c r="M22" s="8" t="n">
        <v>641</v>
      </c>
      <c r="N22" s="8" t="n">
        <v>682</v>
      </c>
      <c r="O22" s="29" t="n">
        <v>681</v>
      </c>
      <c r="P22" s="11" t="n">
        <v>649.6</v>
      </c>
      <c r="Q22" s="0" t="n">
        <v>591.5</v>
      </c>
      <c r="R22" s="0" t="n">
        <v>600.6</v>
      </c>
      <c r="S22" s="0" t="n">
        <v>695.6</v>
      </c>
      <c r="T22" s="0" t="n">
        <v>711</v>
      </c>
      <c r="U22" s="0" t="n">
        <v>710.1</v>
      </c>
      <c r="V22" s="0" t="n">
        <v>716.9</v>
      </c>
      <c r="W22" s="0" t="n">
        <v>632</v>
      </c>
      <c r="X22" s="0" t="n">
        <v>641.8</v>
      </c>
      <c r="Y22" s="0" t="n">
        <v>714.8</v>
      </c>
      <c r="Z22" s="0" t="n">
        <v>741.4</v>
      </c>
      <c r="AA22" s="0" t="n">
        <v>709.8</v>
      </c>
      <c r="AB22" s="0" t="n">
        <v>743.2</v>
      </c>
      <c r="AC22" s="0" t="n">
        <v>735.3</v>
      </c>
      <c r="AD22" s="0" t="n">
        <v>658.2</v>
      </c>
      <c r="AE22" s="27" t="n">
        <v>711.3517</v>
      </c>
      <c r="AO22" s="28" t="n">
        <f aca="false">AE22/SurveyHrsIn!AE22</f>
        <v>0.956117876344086</v>
      </c>
    </row>
    <row r="23" customFormat="false" ht="12.75" hidden="false" customHeight="false" outlineLevel="0" collapsed="false">
      <c r="A23" s="0" t="s">
        <v>27</v>
      </c>
      <c r="B23" s="0" t="n">
        <v>2</v>
      </c>
      <c r="C23" s="0" t="n">
        <v>13</v>
      </c>
      <c r="F23" s="8"/>
      <c r="G23" s="9"/>
      <c r="H23" s="8" t="n">
        <v>700.1</v>
      </c>
      <c r="I23" s="8" t="n">
        <v>585</v>
      </c>
      <c r="J23" s="8" t="n">
        <v>608</v>
      </c>
      <c r="K23" s="8" t="n">
        <v>716</v>
      </c>
      <c r="L23" s="15" t="n">
        <v>675.3361</v>
      </c>
      <c r="M23" s="8" t="n">
        <v>678</v>
      </c>
      <c r="N23" s="8" t="n">
        <v>689</v>
      </c>
      <c r="O23" s="29" t="n">
        <v>457</v>
      </c>
      <c r="P23" s="11" t="n">
        <v>586.9</v>
      </c>
      <c r="Q23" s="0" t="n">
        <v>558.7</v>
      </c>
      <c r="R23" s="0" t="n">
        <v>520.8</v>
      </c>
      <c r="S23" s="0" t="n">
        <v>0</v>
      </c>
      <c r="T23" s="0" t="n">
        <v>98.3</v>
      </c>
      <c r="U23" s="0" t="n">
        <v>728.4</v>
      </c>
      <c r="V23" s="0" t="n">
        <v>709.5</v>
      </c>
      <c r="W23" s="0" t="n">
        <v>697.9</v>
      </c>
      <c r="X23" s="0" t="n">
        <v>696.9</v>
      </c>
      <c r="Y23" s="0" t="n">
        <v>707.3</v>
      </c>
      <c r="Z23" s="0" t="n">
        <v>729.5</v>
      </c>
      <c r="AA23" s="0" t="n">
        <v>715</v>
      </c>
      <c r="AB23" s="0" t="n">
        <v>685</v>
      </c>
      <c r="AC23" s="0" t="n">
        <v>720.5</v>
      </c>
      <c r="AD23" s="0" t="n">
        <v>649.8</v>
      </c>
      <c r="AE23" s="27" t="n">
        <v>684.603</v>
      </c>
      <c r="AO23" s="28" t="n">
        <f aca="false">AE23/SurveyHrsIn!AE23</f>
        <v>0.920165322580645</v>
      </c>
    </row>
    <row r="24" customFormat="false" ht="12.75" hidden="false" customHeight="false" outlineLevel="0" collapsed="false">
      <c r="A24" s="0" t="s">
        <v>27</v>
      </c>
      <c r="B24" s="0" t="n">
        <v>2</v>
      </c>
      <c r="C24" s="0" t="n">
        <v>14</v>
      </c>
      <c r="F24" s="8"/>
      <c r="G24" s="9"/>
      <c r="H24" s="8" t="n">
        <v>707.5</v>
      </c>
      <c r="I24" s="8" t="n">
        <v>742</v>
      </c>
      <c r="J24" s="8" t="n">
        <v>711</v>
      </c>
      <c r="K24" s="8" t="n">
        <v>737</v>
      </c>
      <c r="L24" s="15" t="n">
        <v>739.9325</v>
      </c>
      <c r="M24" s="8" t="n">
        <v>718</v>
      </c>
      <c r="N24" s="8" t="n">
        <v>727</v>
      </c>
      <c r="O24" s="29" t="n">
        <v>719</v>
      </c>
      <c r="P24" s="11" t="n">
        <v>702.8</v>
      </c>
      <c r="Q24" s="0" t="n">
        <v>737.8</v>
      </c>
      <c r="R24" s="0" t="n">
        <v>528.5</v>
      </c>
      <c r="S24" s="0" t="n">
        <v>591.9</v>
      </c>
      <c r="T24" s="0" t="n">
        <v>702.2</v>
      </c>
      <c r="U24" s="0" t="n">
        <v>682.9</v>
      </c>
      <c r="V24" s="0" t="n">
        <v>684.3</v>
      </c>
      <c r="W24" s="0" t="n">
        <v>704.1</v>
      </c>
      <c r="X24" s="0" t="n">
        <v>737.8</v>
      </c>
      <c r="Y24" s="0" t="n">
        <v>707</v>
      </c>
      <c r="Z24" s="0" t="n">
        <v>740.3</v>
      </c>
      <c r="AA24" s="0" t="n">
        <v>719.1</v>
      </c>
      <c r="AB24" s="0" t="n">
        <v>727.2</v>
      </c>
      <c r="AC24" s="0" t="n">
        <v>735.7</v>
      </c>
      <c r="AD24" s="0" t="n">
        <v>658.4</v>
      </c>
      <c r="AE24" s="27" t="n">
        <v>702.2744</v>
      </c>
      <c r="AO24" s="28" t="n">
        <f aca="false">AE24/SurveyHrsIn!AE24</f>
        <v>0.943917204301075</v>
      </c>
    </row>
    <row r="25" customFormat="false" ht="12.75" hidden="false" customHeight="false" outlineLevel="0" collapsed="false">
      <c r="A25" s="0" t="s">
        <v>27</v>
      </c>
      <c r="B25" s="0" t="n">
        <v>2</v>
      </c>
      <c r="C25" s="0" t="n">
        <v>15</v>
      </c>
      <c r="F25" s="8"/>
      <c r="G25" s="9"/>
      <c r="H25" s="8" t="n">
        <v>712.7</v>
      </c>
      <c r="I25" s="8" t="n">
        <v>729.5</v>
      </c>
      <c r="J25" s="8" t="n">
        <v>718</v>
      </c>
      <c r="K25" s="8" t="n">
        <v>733</v>
      </c>
      <c r="L25" s="15" t="n">
        <v>718.3644</v>
      </c>
      <c r="M25" s="8" t="n">
        <v>718</v>
      </c>
      <c r="N25" s="8" t="n">
        <v>737</v>
      </c>
      <c r="O25" s="29" t="n">
        <v>713</v>
      </c>
      <c r="P25" s="11" t="n">
        <v>643.3</v>
      </c>
      <c r="Q25" s="0" t="n">
        <v>741</v>
      </c>
      <c r="R25" s="0" t="n">
        <v>546.8</v>
      </c>
      <c r="S25" s="0" t="n">
        <v>697</v>
      </c>
      <c r="T25" s="0" t="n">
        <v>703.1</v>
      </c>
      <c r="U25" s="0" t="n">
        <v>741.3</v>
      </c>
      <c r="V25" s="0" t="n">
        <v>716.9</v>
      </c>
      <c r="W25" s="0" t="n">
        <v>732.1</v>
      </c>
      <c r="X25" s="0" t="n">
        <v>43.5</v>
      </c>
      <c r="Y25" s="0" t="n">
        <v>230.8</v>
      </c>
      <c r="Z25" s="0" t="n">
        <v>740.5</v>
      </c>
      <c r="AA25" s="0" t="n">
        <v>719</v>
      </c>
      <c r="AB25" s="0" t="n">
        <v>644.1</v>
      </c>
      <c r="AC25" s="0" t="n">
        <v>735.6</v>
      </c>
      <c r="AD25" s="0" t="n">
        <v>658.5</v>
      </c>
      <c r="AE25" s="27" t="n">
        <v>666.2372</v>
      </c>
      <c r="AO25" s="28" t="n">
        <f aca="false">AE25/SurveyHrsIn!AE25</f>
        <v>0.895480107526882</v>
      </c>
    </row>
    <row r="26" customFormat="false" ht="12.75" hidden="false" customHeight="false" outlineLevel="0" collapsed="false">
      <c r="A26" s="0" t="s">
        <v>27</v>
      </c>
      <c r="B26" s="0" t="n">
        <v>2</v>
      </c>
      <c r="C26" s="0" t="n">
        <v>16</v>
      </c>
      <c r="F26" s="8"/>
      <c r="G26" s="9"/>
      <c r="H26" s="8" t="n">
        <v>669.5</v>
      </c>
      <c r="I26" s="8" t="n">
        <v>702.1</v>
      </c>
      <c r="J26" s="8" t="n">
        <v>717</v>
      </c>
      <c r="K26" s="8" t="n">
        <v>734</v>
      </c>
      <c r="L26" s="15" t="n">
        <v>740.3664</v>
      </c>
      <c r="M26" s="8" t="n">
        <v>718</v>
      </c>
      <c r="N26" s="8" t="n">
        <v>743</v>
      </c>
      <c r="O26" s="29" t="n">
        <v>714</v>
      </c>
      <c r="P26" s="11" t="n">
        <v>741.9</v>
      </c>
      <c r="Q26" s="0" t="n">
        <v>673</v>
      </c>
      <c r="R26" s="0" t="n">
        <v>667.5</v>
      </c>
      <c r="S26" s="0" t="n">
        <v>734.8</v>
      </c>
      <c r="T26" s="0" t="n">
        <v>699</v>
      </c>
      <c r="U26" s="0" t="n">
        <v>739.7</v>
      </c>
      <c r="V26" s="0" t="n">
        <v>713.5</v>
      </c>
      <c r="W26" s="0" t="n">
        <v>738.6</v>
      </c>
      <c r="X26" s="0" t="n">
        <v>705.2</v>
      </c>
      <c r="Y26" s="0" t="n">
        <v>709.2</v>
      </c>
      <c r="Z26" s="0" t="n">
        <v>703.8</v>
      </c>
      <c r="AA26" s="0" t="n">
        <v>590.2</v>
      </c>
      <c r="AB26" s="0" t="n">
        <v>741.2</v>
      </c>
      <c r="AC26" s="0" t="n">
        <v>715</v>
      </c>
      <c r="AD26" s="0" t="n">
        <v>658.3</v>
      </c>
      <c r="AE26" s="27" t="n">
        <v>646.5997</v>
      </c>
      <c r="AO26" s="28" t="n">
        <f aca="false">AE26/SurveyHrsIn!AE26</f>
        <v>0.86908561827957</v>
      </c>
    </row>
    <row r="27" customFormat="false" ht="12.75" hidden="false" customHeight="false" outlineLevel="0" collapsed="false">
      <c r="A27" s="0" t="s">
        <v>27</v>
      </c>
      <c r="B27" s="0" t="n">
        <v>2</v>
      </c>
      <c r="C27" s="0" t="n">
        <v>17</v>
      </c>
      <c r="F27" s="8"/>
      <c r="G27" s="9"/>
      <c r="H27" s="8" t="n">
        <v>714.4</v>
      </c>
      <c r="I27" s="8" t="n">
        <v>739.4</v>
      </c>
      <c r="J27" s="8" t="n">
        <v>700</v>
      </c>
      <c r="K27" s="8" t="n">
        <v>738</v>
      </c>
      <c r="L27" s="15" t="n">
        <v>741.1317</v>
      </c>
      <c r="M27" s="8" t="n">
        <v>718</v>
      </c>
      <c r="N27" s="8" t="n">
        <v>743</v>
      </c>
      <c r="O27" s="29" t="n">
        <v>719</v>
      </c>
      <c r="P27" s="11" t="n">
        <v>734.9</v>
      </c>
      <c r="Q27" s="0" t="n">
        <v>726.8</v>
      </c>
      <c r="R27" s="0" t="n">
        <v>628.8</v>
      </c>
      <c r="S27" s="0" t="n">
        <v>733.3</v>
      </c>
      <c r="T27" s="0" t="n">
        <v>579.1</v>
      </c>
      <c r="U27" s="0" t="n">
        <v>741.2</v>
      </c>
      <c r="V27" s="0" t="n">
        <v>693.8</v>
      </c>
      <c r="W27" s="0" t="n">
        <v>735</v>
      </c>
      <c r="X27" s="0" t="n">
        <v>706.7</v>
      </c>
      <c r="Y27" s="0" t="n">
        <f aca="false">163.1+562</f>
        <v>725.1</v>
      </c>
      <c r="Z27" s="0" t="n">
        <v>683.9</v>
      </c>
      <c r="AA27" s="0" t="n">
        <v>553.7</v>
      </c>
      <c r="AB27" s="0" t="n">
        <v>499.1</v>
      </c>
      <c r="AC27" s="0" t="n">
        <v>276.5</v>
      </c>
      <c r="AD27" s="0" t="n">
        <v>658.1</v>
      </c>
      <c r="AE27" s="27" t="n">
        <v>623.895</v>
      </c>
      <c r="AO27" s="28" t="n">
        <f aca="false">AE27/SurveyHrsIn!AE27</f>
        <v>0.838568548387097</v>
      </c>
    </row>
    <row r="28" customFormat="false" ht="12.75" hidden="false" customHeight="false" outlineLevel="0" collapsed="false">
      <c r="A28" s="0" t="s">
        <v>27</v>
      </c>
      <c r="B28" s="0" t="n">
        <v>2</v>
      </c>
      <c r="C28" s="0" t="n">
        <v>18</v>
      </c>
      <c r="F28" s="8"/>
      <c r="G28" s="9"/>
      <c r="H28" s="8" t="n">
        <v>715.5</v>
      </c>
      <c r="I28" s="8" t="n">
        <v>708.2</v>
      </c>
      <c r="J28" s="8" t="n">
        <v>448</v>
      </c>
      <c r="K28" s="8" t="n">
        <v>706</v>
      </c>
      <c r="L28" s="15" t="n">
        <v>687.2781</v>
      </c>
      <c r="M28" s="8" t="n">
        <v>718</v>
      </c>
      <c r="N28" s="8" t="n">
        <v>743</v>
      </c>
      <c r="O28" s="29" t="n">
        <v>713</v>
      </c>
      <c r="P28" s="11" t="n">
        <v>718.6</v>
      </c>
      <c r="Q28" s="0" t="n">
        <v>737.5</v>
      </c>
      <c r="R28" s="0" t="n">
        <v>668.3</v>
      </c>
      <c r="S28" s="0" t="n">
        <v>737</v>
      </c>
      <c r="T28" s="0" t="n">
        <v>706.4</v>
      </c>
      <c r="U28" s="0" t="n">
        <v>740.3</v>
      </c>
      <c r="V28" s="0" t="n">
        <v>713.6</v>
      </c>
      <c r="W28" s="0" t="n">
        <v>737.1</v>
      </c>
      <c r="X28" s="0" t="n">
        <v>734.3</v>
      </c>
      <c r="Y28" s="0" t="n">
        <v>708.6</v>
      </c>
      <c r="Z28" s="0" t="n">
        <v>709.6</v>
      </c>
      <c r="AA28" s="0" t="n">
        <v>698.3</v>
      </c>
      <c r="AB28" s="0" t="n">
        <v>254.9</v>
      </c>
      <c r="AC28" s="0" t="n">
        <v>0.2</v>
      </c>
      <c r="AD28" s="0" t="n">
        <v>514.5</v>
      </c>
      <c r="AE28" s="27" t="n">
        <v>651.5114</v>
      </c>
      <c r="AO28" s="28" t="n">
        <f aca="false">AE28/SurveyHrsIn!AE28</f>
        <v>0.875687365591398</v>
      </c>
    </row>
    <row r="29" customFormat="false" ht="12.75" hidden="false" customHeight="false" outlineLevel="0" collapsed="false">
      <c r="A29" s="0" t="s">
        <v>27</v>
      </c>
      <c r="B29" s="0" t="n">
        <v>2</v>
      </c>
      <c r="C29" s="0" t="n">
        <v>19</v>
      </c>
      <c r="F29" s="8"/>
      <c r="G29" s="9"/>
      <c r="H29" s="8" t="n">
        <v>711.7</v>
      </c>
      <c r="I29" s="8" t="n">
        <v>740.4</v>
      </c>
      <c r="J29" s="8" t="n">
        <v>718</v>
      </c>
      <c r="K29" s="8" t="n">
        <v>739</v>
      </c>
      <c r="L29" s="15" t="n">
        <v>732.4892</v>
      </c>
      <c r="M29" s="8" t="n">
        <v>719</v>
      </c>
      <c r="N29" s="8" t="n">
        <v>743</v>
      </c>
      <c r="O29" s="29" t="n">
        <v>720</v>
      </c>
      <c r="P29" s="11" t="n">
        <v>641.6</v>
      </c>
      <c r="Q29" s="0" t="n">
        <v>733.6</v>
      </c>
      <c r="R29" s="0" t="n">
        <v>649.2</v>
      </c>
      <c r="S29" s="0" t="n">
        <v>736.3</v>
      </c>
      <c r="T29" s="0" t="n">
        <v>707.4</v>
      </c>
      <c r="U29" s="0" t="n">
        <v>702.2</v>
      </c>
      <c r="V29" s="0" t="n">
        <v>716.4</v>
      </c>
      <c r="W29" s="0" t="n">
        <v>731.5</v>
      </c>
      <c r="X29" s="0" t="n">
        <v>735.9</v>
      </c>
      <c r="Y29" s="0" t="n">
        <v>479.7</v>
      </c>
      <c r="Z29" s="0" t="n">
        <v>738.1</v>
      </c>
      <c r="AA29" s="0" t="n">
        <v>718.5</v>
      </c>
      <c r="AB29" s="0" t="n">
        <v>740.8</v>
      </c>
      <c r="AC29" s="0" t="n">
        <v>736.4</v>
      </c>
      <c r="AD29" s="0" t="n">
        <v>654.4</v>
      </c>
      <c r="AE29" s="27" t="n">
        <v>704.3097</v>
      </c>
      <c r="AO29" s="28" t="n">
        <f aca="false">AE29/SurveyHrsIn!AE29</f>
        <v>0.946652822580645</v>
      </c>
    </row>
    <row r="30" customFormat="false" ht="12.75" hidden="false" customHeight="false" outlineLevel="0" collapsed="false">
      <c r="A30" s="0" t="s">
        <v>27</v>
      </c>
      <c r="B30" s="0" t="n">
        <v>2</v>
      </c>
      <c r="C30" s="0" t="n">
        <v>20</v>
      </c>
      <c r="F30" s="8"/>
      <c r="G30" s="9"/>
      <c r="H30" s="8" t="n">
        <v>717.4</v>
      </c>
      <c r="I30" s="8" t="n">
        <v>742.4</v>
      </c>
      <c r="J30" s="8" t="n">
        <v>713</v>
      </c>
      <c r="K30" s="8" t="n">
        <v>735</v>
      </c>
      <c r="L30" s="15" t="n">
        <v>740.71</v>
      </c>
      <c r="M30" s="8" t="n">
        <v>718</v>
      </c>
      <c r="N30" s="8" t="n">
        <v>743</v>
      </c>
      <c r="O30" s="29" t="n">
        <v>719</v>
      </c>
      <c r="P30" s="11" t="n">
        <v>699.5</v>
      </c>
      <c r="Q30" s="0" t="n">
        <v>722.6</v>
      </c>
      <c r="R30" s="0" t="n">
        <v>659.1</v>
      </c>
      <c r="S30" s="0" t="n">
        <v>734.5</v>
      </c>
      <c r="T30" s="0" t="n">
        <v>692.8</v>
      </c>
      <c r="U30" s="0" t="n">
        <v>694.5</v>
      </c>
      <c r="V30" s="0" t="n">
        <v>709.8</v>
      </c>
      <c r="W30" s="0" t="n">
        <v>738.4</v>
      </c>
      <c r="X30" s="0" t="n">
        <v>721.9</v>
      </c>
      <c r="Y30" s="0" t="n">
        <v>695.7</v>
      </c>
      <c r="Z30" s="0" t="n">
        <v>727.6</v>
      </c>
      <c r="AA30" s="0" t="n">
        <v>719.2</v>
      </c>
      <c r="AB30" s="0" t="n">
        <v>740.6</v>
      </c>
      <c r="AC30" s="0" t="n">
        <v>733.9</v>
      </c>
      <c r="AD30" s="0" t="n">
        <v>653.7</v>
      </c>
      <c r="AE30" s="27" t="n">
        <v>712.502</v>
      </c>
      <c r="AO30" s="28" t="n">
        <f aca="false">AE30/SurveyHrsIn!AE30</f>
        <v>0.957663978494624</v>
      </c>
    </row>
    <row r="31" customFormat="false" ht="12.75" hidden="false" customHeight="false" outlineLevel="0" collapsed="false">
      <c r="A31" s="0" t="s">
        <v>27</v>
      </c>
      <c r="B31" s="0" t="n">
        <v>2</v>
      </c>
      <c r="C31" s="0" t="n">
        <v>21</v>
      </c>
      <c r="F31" s="8"/>
      <c r="G31" s="9"/>
      <c r="H31" s="8" t="n">
        <v>636.6</v>
      </c>
      <c r="I31" s="8" t="n">
        <v>736.5</v>
      </c>
      <c r="J31" s="8" t="n">
        <v>716</v>
      </c>
      <c r="K31" s="8" t="n">
        <v>738</v>
      </c>
      <c r="L31" s="15" t="n">
        <v>740.3895</v>
      </c>
      <c r="M31" s="8" t="n">
        <v>719</v>
      </c>
      <c r="N31" s="8" t="n">
        <v>740</v>
      </c>
      <c r="O31" s="29" t="n">
        <v>719</v>
      </c>
      <c r="P31" s="11" t="n">
        <v>740.8</v>
      </c>
      <c r="Q31" s="0" t="n">
        <v>738.3</v>
      </c>
      <c r="R31" s="0" t="n">
        <v>664.1</v>
      </c>
      <c r="S31" s="0" t="n">
        <v>723.1</v>
      </c>
      <c r="T31" s="0" t="n">
        <v>691.2</v>
      </c>
      <c r="U31" s="0" t="n">
        <v>736.9</v>
      </c>
      <c r="V31" s="0" t="n">
        <v>712.6</v>
      </c>
      <c r="W31" s="0" t="n">
        <v>709.1</v>
      </c>
      <c r="X31" s="0" t="n">
        <v>731.4</v>
      </c>
      <c r="Y31" s="0" t="n">
        <v>711.9</v>
      </c>
      <c r="Z31" s="0" t="n">
        <v>734.6</v>
      </c>
      <c r="AA31" s="0" t="n">
        <v>712.8</v>
      </c>
      <c r="AB31" s="0" t="n">
        <v>741.2</v>
      </c>
      <c r="AC31" s="0" t="n">
        <v>733.1</v>
      </c>
      <c r="AD31" s="0" t="n">
        <v>645.3</v>
      </c>
      <c r="AE31" s="27" t="n">
        <v>710.2969</v>
      </c>
      <c r="AO31" s="28" t="n">
        <f aca="false">AE31/SurveyHrsIn!AE31</f>
        <v>0.954700134408602</v>
      </c>
    </row>
    <row r="32" customFormat="false" ht="12.75" hidden="false" customHeight="false" outlineLevel="0" collapsed="false">
      <c r="A32" s="0" t="s">
        <v>27</v>
      </c>
      <c r="B32" s="0" t="n">
        <v>2</v>
      </c>
      <c r="C32" s="0" t="n">
        <v>22</v>
      </c>
      <c r="F32" s="8"/>
      <c r="G32" s="9"/>
      <c r="H32" s="8" t="n">
        <v>696.1</v>
      </c>
      <c r="I32" s="8" t="n">
        <v>668.3</v>
      </c>
      <c r="J32" s="8" t="n">
        <v>685</v>
      </c>
      <c r="K32" s="8" t="n">
        <f aca="false">614+36</f>
        <v>650</v>
      </c>
      <c r="L32" s="15" t="n">
        <v>736.0186</v>
      </c>
      <c r="M32" s="8" t="n">
        <v>680</v>
      </c>
      <c r="N32" s="8" t="n">
        <v>743</v>
      </c>
      <c r="O32" s="29" t="n">
        <v>719</v>
      </c>
      <c r="P32" s="11" t="n">
        <v>725.2</v>
      </c>
      <c r="Q32" s="0" t="n">
        <v>737.3</v>
      </c>
      <c r="R32" s="0" t="n">
        <v>666.5</v>
      </c>
      <c r="S32" s="0" t="n">
        <v>739.8</v>
      </c>
      <c r="T32" s="0" t="n">
        <v>703.3</v>
      </c>
      <c r="U32" s="0" t="n">
        <v>741.8</v>
      </c>
      <c r="V32" s="0" t="n">
        <v>716.6</v>
      </c>
      <c r="W32" s="0" t="n">
        <v>739.1</v>
      </c>
      <c r="X32" s="0" t="n">
        <v>595.3</v>
      </c>
      <c r="Y32" s="0" t="n">
        <v>691.6</v>
      </c>
      <c r="Z32" s="0" t="n">
        <v>582.5</v>
      </c>
      <c r="AA32" s="0" t="n">
        <v>319.6</v>
      </c>
      <c r="AB32" s="0" t="n">
        <v>743.3</v>
      </c>
      <c r="AC32" s="0" t="n">
        <v>741.7</v>
      </c>
      <c r="AD32" s="0" t="n">
        <v>653.3</v>
      </c>
      <c r="AE32" s="27" t="n">
        <v>662.8797</v>
      </c>
      <c r="AO32" s="28" t="n">
        <f aca="false">AE32/SurveyHrsIn!AE32</f>
        <v>0.890967338709678</v>
      </c>
    </row>
    <row r="33" customFormat="false" ht="12.75" hidden="false" customHeight="false" outlineLevel="0" collapsed="false">
      <c r="A33" s="0" t="s">
        <v>27</v>
      </c>
      <c r="B33" s="0" t="n">
        <v>2</v>
      </c>
      <c r="C33" s="0" t="n">
        <v>23</v>
      </c>
      <c r="F33" s="8"/>
      <c r="G33" s="9"/>
      <c r="H33" s="8" t="n">
        <v>448.8</v>
      </c>
      <c r="I33" s="8" t="n">
        <v>705.2</v>
      </c>
      <c r="J33" s="8" t="n">
        <v>675</v>
      </c>
      <c r="K33" s="8" t="n">
        <v>720</v>
      </c>
      <c r="L33" s="15" t="n">
        <v>508.8</v>
      </c>
      <c r="M33" s="8" t="n">
        <v>713</v>
      </c>
      <c r="N33" s="8" t="n">
        <v>743</v>
      </c>
      <c r="O33" s="29" t="n">
        <v>647</v>
      </c>
      <c r="P33" s="11" t="n">
        <v>728.9</v>
      </c>
      <c r="Q33" s="0" t="n">
        <v>499.5</v>
      </c>
      <c r="R33" s="0" t="n">
        <v>362.2</v>
      </c>
      <c r="S33" s="0" t="n">
        <v>738.1</v>
      </c>
      <c r="T33" s="0" t="n">
        <v>678.3</v>
      </c>
      <c r="U33" s="0" t="n">
        <f aca="false">OphrsIn!V32</f>
        <v>719.6</v>
      </c>
      <c r="V33" s="0" t="n">
        <v>716.6</v>
      </c>
      <c r="W33" s="0" t="n">
        <v>740.8</v>
      </c>
      <c r="X33" s="0" t="n">
        <v>727.9</v>
      </c>
      <c r="Y33" s="0" t="n">
        <v>552.7</v>
      </c>
      <c r="Z33" s="0" t="n">
        <v>735.7</v>
      </c>
      <c r="AA33" s="0" t="n">
        <v>694</v>
      </c>
      <c r="AB33" s="0" t="n">
        <v>717.1</v>
      </c>
      <c r="AC33" s="0" t="n">
        <v>738.7</v>
      </c>
      <c r="AD33" s="0" t="n">
        <v>626.6</v>
      </c>
      <c r="AE33" s="27" t="n">
        <v>714.2206</v>
      </c>
      <c r="AO33" s="28" t="n">
        <f aca="false">AE33/SurveyHrsIn!AE33</f>
        <v>0.959973924731183</v>
      </c>
    </row>
    <row r="34" customFormat="false" ht="12.75" hidden="false" customHeight="false" outlineLevel="0" collapsed="false">
      <c r="A34" s="0" t="s">
        <v>27</v>
      </c>
      <c r="B34" s="0" t="n">
        <v>2</v>
      </c>
      <c r="C34" s="0" t="n">
        <v>24</v>
      </c>
      <c r="F34" s="8"/>
      <c r="G34" s="9"/>
      <c r="H34" s="8" t="n">
        <v>683.9</v>
      </c>
      <c r="I34" s="8" t="n">
        <v>725.2</v>
      </c>
      <c r="J34" s="8" t="n">
        <v>696</v>
      </c>
      <c r="K34" s="8" t="n">
        <v>707</v>
      </c>
      <c r="L34" s="15" t="n">
        <v>738.3147</v>
      </c>
      <c r="M34" s="8" t="n">
        <v>692</v>
      </c>
      <c r="N34" s="8" t="n">
        <v>743</v>
      </c>
      <c r="O34" s="29" t="n">
        <v>659</v>
      </c>
      <c r="P34" s="11" t="n">
        <v>680.4</v>
      </c>
      <c r="Q34" s="0" t="n">
        <v>633.1</v>
      </c>
      <c r="R34" s="0" t="n">
        <v>528.1</v>
      </c>
      <c r="S34" s="0" t="n">
        <v>702.4</v>
      </c>
      <c r="T34" s="0" t="n">
        <v>666.3</v>
      </c>
      <c r="U34" s="0" t="n">
        <v>730</v>
      </c>
      <c r="V34" s="0" t="n">
        <v>705.3</v>
      </c>
      <c r="W34" s="0" t="n">
        <v>206.4</v>
      </c>
      <c r="X34" s="0" t="n">
        <v>733.2</v>
      </c>
      <c r="Y34" s="0" t="n">
        <v>708.7</v>
      </c>
      <c r="Z34" s="0" t="n">
        <v>739.7</v>
      </c>
      <c r="AA34" s="0" t="n">
        <v>717.9</v>
      </c>
      <c r="AB34" s="0" t="n">
        <v>743.3</v>
      </c>
      <c r="AC34" s="0" t="n">
        <v>732.8</v>
      </c>
      <c r="AD34" s="0" t="n">
        <v>644.4</v>
      </c>
      <c r="AE34" s="27" t="n">
        <v>714.3711</v>
      </c>
      <c r="AO34" s="28" t="n">
        <f aca="false">AE34/SurveyHrsIn!AE34</f>
        <v>0.96017620967742</v>
      </c>
    </row>
    <row r="35" customFormat="false" ht="12.75" hidden="false" customHeight="false" outlineLevel="0" collapsed="false">
      <c r="A35" s="0" t="s">
        <v>27</v>
      </c>
      <c r="B35" s="0" t="n">
        <v>2</v>
      </c>
      <c r="C35" s="0" t="n">
        <v>25</v>
      </c>
      <c r="F35" s="8"/>
      <c r="G35" s="9"/>
      <c r="H35" s="8" t="n">
        <v>706.1</v>
      </c>
      <c r="I35" s="8" t="n">
        <v>737.5</v>
      </c>
      <c r="J35" s="8" t="n">
        <v>706</v>
      </c>
      <c r="K35" s="8" t="n">
        <v>706</v>
      </c>
      <c r="L35" s="15" t="n">
        <v>734.2253</v>
      </c>
      <c r="M35" s="8" t="n">
        <v>691</v>
      </c>
      <c r="N35" s="8" t="n">
        <v>730</v>
      </c>
      <c r="O35" s="29" t="n">
        <v>720</v>
      </c>
      <c r="P35" s="11" t="n">
        <v>665.4</v>
      </c>
      <c r="Q35" s="0" t="n">
        <v>618.1</v>
      </c>
      <c r="R35" s="0" t="n">
        <v>668.3</v>
      </c>
      <c r="S35" s="0" t="n">
        <v>739.5</v>
      </c>
      <c r="T35" s="0" t="n">
        <v>684.7</v>
      </c>
      <c r="U35" s="0" t="n">
        <v>739.5</v>
      </c>
      <c r="V35" s="0" t="n">
        <v>673.2</v>
      </c>
      <c r="W35" s="0" t="n">
        <v>729.8</v>
      </c>
      <c r="X35" s="0" t="n">
        <v>734.9</v>
      </c>
      <c r="Y35" s="0" t="n">
        <v>711.4</v>
      </c>
      <c r="Z35" s="0" t="n">
        <v>741</v>
      </c>
      <c r="AA35" s="0" t="n">
        <v>718.9</v>
      </c>
      <c r="AB35" s="0" t="n">
        <v>742.1</v>
      </c>
      <c r="AC35" s="0" t="n">
        <v>736.8</v>
      </c>
      <c r="AD35" s="0" t="n">
        <v>655.2</v>
      </c>
      <c r="AE35" s="27" t="n">
        <v>715.1531</v>
      </c>
      <c r="AO35" s="28" t="n">
        <f aca="false">AE35/SurveyHrsIn!AE35</f>
        <v>0.961227284946237</v>
      </c>
    </row>
    <row r="36" customFormat="false" ht="12.75" hidden="false" customHeight="false" outlineLevel="0" collapsed="false">
      <c r="A36" s="0" t="s">
        <v>27</v>
      </c>
      <c r="B36" s="0" t="n">
        <v>2</v>
      </c>
      <c r="C36" s="0" t="n">
        <v>26</v>
      </c>
      <c r="F36" s="8"/>
      <c r="G36" s="9"/>
      <c r="H36" s="8" t="n">
        <v>702.3</v>
      </c>
      <c r="I36" s="8" t="n">
        <v>680.3</v>
      </c>
      <c r="J36" s="8" t="n">
        <v>712</v>
      </c>
      <c r="K36" s="8" t="n">
        <v>702</v>
      </c>
      <c r="L36" s="15" t="n">
        <v>667.6755</v>
      </c>
      <c r="M36" s="8" t="n">
        <v>718</v>
      </c>
      <c r="N36" s="8" t="n">
        <v>728</v>
      </c>
      <c r="O36" s="29" t="n">
        <v>719</v>
      </c>
      <c r="P36" s="11" t="n">
        <v>741.7</v>
      </c>
      <c r="Q36" s="0" t="n">
        <v>712.4</v>
      </c>
      <c r="R36" s="0" t="n">
        <v>624</v>
      </c>
      <c r="S36" s="0" t="n">
        <v>687.4</v>
      </c>
      <c r="T36" s="0" t="n">
        <v>363.9</v>
      </c>
      <c r="U36" s="0" t="n">
        <v>738.8</v>
      </c>
      <c r="V36" s="0" t="n">
        <v>716.5</v>
      </c>
      <c r="W36" s="0" t="n">
        <v>735.6</v>
      </c>
      <c r="X36" s="0" t="n">
        <v>735.3</v>
      </c>
      <c r="Y36" s="0" t="n">
        <v>711.3</v>
      </c>
      <c r="Z36" s="0" t="n">
        <v>728.9</v>
      </c>
      <c r="AA36" s="0" t="n">
        <v>717.5</v>
      </c>
      <c r="AB36" s="0" t="n">
        <v>742.5</v>
      </c>
      <c r="AC36" s="0" t="n">
        <v>719.7</v>
      </c>
      <c r="AD36" s="0" t="n">
        <v>654.9</v>
      </c>
      <c r="AE36" s="27" t="n">
        <v>714.6878</v>
      </c>
      <c r="AO36" s="28" t="n">
        <f aca="false">AE36/SurveyHrsIn!AE36</f>
        <v>0.96060188172043</v>
      </c>
    </row>
    <row r="37" customFormat="false" ht="12.75" hidden="false" customHeight="false" outlineLevel="0" collapsed="false">
      <c r="A37" s="0" t="s">
        <v>27</v>
      </c>
      <c r="B37" s="0" t="n">
        <v>2</v>
      </c>
      <c r="C37" s="0" t="n">
        <v>27</v>
      </c>
      <c r="F37" s="8"/>
      <c r="G37" s="9"/>
      <c r="H37" s="8" t="n">
        <v>668.7</v>
      </c>
      <c r="I37" s="8" t="n">
        <v>713.6</v>
      </c>
      <c r="J37" s="8" t="n">
        <v>713</v>
      </c>
      <c r="K37" s="8" t="n">
        <v>720</v>
      </c>
      <c r="L37" s="15" t="n">
        <v>698.942</v>
      </c>
      <c r="M37" s="8" t="n">
        <v>700</v>
      </c>
      <c r="N37" s="8" t="n">
        <v>718</v>
      </c>
      <c r="O37" s="29" t="n">
        <v>665</v>
      </c>
      <c r="P37" s="11" t="n">
        <v>567.1</v>
      </c>
      <c r="Q37" s="0" t="n">
        <v>740.9</v>
      </c>
      <c r="R37" s="0" t="n">
        <v>649.5</v>
      </c>
      <c r="S37" s="0" t="n">
        <v>737.9</v>
      </c>
      <c r="T37" s="0" t="n">
        <v>681</v>
      </c>
      <c r="U37" s="0" t="n">
        <v>732.8</v>
      </c>
      <c r="V37" s="0" t="n">
        <v>671.3</v>
      </c>
      <c r="W37" s="0" t="n">
        <v>740.7</v>
      </c>
      <c r="X37" s="0" t="n">
        <v>720.6</v>
      </c>
      <c r="Y37" s="0" t="n">
        <v>710.1</v>
      </c>
      <c r="Z37" s="0" t="n">
        <v>742</v>
      </c>
      <c r="AA37" s="0" t="n">
        <v>710.2</v>
      </c>
      <c r="AB37" s="0" t="n">
        <v>743.3</v>
      </c>
      <c r="AC37" s="0" t="n">
        <v>738.6</v>
      </c>
      <c r="AD37" s="0" t="n">
        <v>654</v>
      </c>
      <c r="AE37" s="27" t="n">
        <v>711.9975</v>
      </c>
      <c r="AO37" s="28" t="n">
        <f aca="false">AE37/SurveyHrsIn!AE37</f>
        <v>0.956985887096774</v>
      </c>
    </row>
    <row r="38" customFormat="false" ht="12.75" hidden="false" customHeight="false" outlineLevel="0" collapsed="false">
      <c r="A38" s="0" t="s">
        <v>27</v>
      </c>
      <c r="B38" s="0" t="n">
        <v>2</v>
      </c>
      <c r="C38" s="0" t="n">
        <v>28</v>
      </c>
      <c r="F38" s="8"/>
      <c r="G38" s="9"/>
      <c r="H38" s="8" t="n">
        <v>714.5</v>
      </c>
      <c r="I38" s="8" t="n">
        <v>714.9</v>
      </c>
      <c r="J38" s="8" t="n">
        <v>694</v>
      </c>
      <c r="K38" s="8" t="n">
        <v>46</v>
      </c>
      <c r="L38" s="15" t="n">
        <v>36.34833</v>
      </c>
      <c r="M38" s="8" t="n">
        <v>697</v>
      </c>
      <c r="N38" s="8" t="n">
        <v>734</v>
      </c>
      <c r="O38" s="29" t="n">
        <v>719</v>
      </c>
      <c r="P38" s="11" t="n">
        <v>720.4</v>
      </c>
      <c r="Q38" s="0" t="n">
        <v>734.7</v>
      </c>
      <c r="R38" s="0" t="n">
        <v>669.1</v>
      </c>
      <c r="S38" s="0" t="n">
        <v>738.1</v>
      </c>
      <c r="T38" s="0" t="n">
        <v>687.3</v>
      </c>
      <c r="U38" s="0" t="n">
        <v>730.2</v>
      </c>
      <c r="V38" s="0" t="n">
        <v>708.5</v>
      </c>
      <c r="W38" s="0" t="n">
        <v>197.6</v>
      </c>
      <c r="X38" s="0" t="n">
        <v>0.6</v>
      </c>
      <c r="Y38" s="0" t="n">
        <v>0</v>
      </c>
      <c r="Z38" s="0" t="n">
        <v>0</v>
      </c>
      <c r="AA38" s="0" t="n">
        <v>0</v>
      </c>
      <c r="AB38" s="0" t="n">
        <v>0</v>
      </c>
      <c r="AC38" s="0" t="n">
        <v>2.5</v>
      </c>
      <c r="AD38" s="0" t="n">
        <v>609.2</v>
      </c>
      <c r="AE38" s="27" t="n">
        <v>680.0417</v>
      </c>
      <c r="AO38" s="28" t="n">
        <f aca="false">AE38/SurveyHrsIn!AE38</f>
        <v>0.914034543010753</v>
      </c>
    </row>
    <row r="39" customFormat="false" ht="12.75" hidden="false" customHeight="false" outlineLevel="0" collapsed="false">
      <c r="A39" s="0" t="s">
        <v>27</v>
      </c>
      <c r="B39" s="0" t="n">
        <v>2</v>
      </c>
      <c r="C39" s="0" t="n">
        <v>29</v>
      </c>
      <c r="F39" s="8"/>
      <c r="G39" s="9"/>
      <c r="H39" s="8" t="n">
        <v>707</v>
      </c>
      <c r="I39" s="8" t="n">
        <v>709.2</v>
      </c>
      <c r="J39" s="8" t="n">
        <v>689</v>
      </c>
      <c r="K39" s="8" t="n">
        <v>716</v>
      </c>
      <c r="L39" s="15" t="n">
        <v>694.9769</v>
      </c>
      <c r="M39" s="8" t="n">
        <v>687</v>
      </c>
      <c r="N39" s="8" t="n">
        <v>740</v>
      </c>
      <c r="O39" s="29" t="n">
        <v>719</v>
      </c>
      <c r="P39" s="11" t="n">
        <v>675.2</v>
      </c>
      <c r="Q39" s="0" t="n">
        <v>721.6</v>
      </c>
      <c r="R39" s="0" t="n">
        <v>572.2</v>
      </c>
      <c r="S39" s="0" t="n">
        <v>726.5</v>
      </c>
      <c r="T39" s="0" t="n">
        <v>664.5</v>
      </c>
      <c r="U39" s="0" t="n">
        <v>726.7</v>
      </c>
      <c r="V39" s="0" t="n">
        <v>715.3</v>
      </c>
      <c r="W39" s="0" t="n">
        <v>717.7</v>
      </c>
      <c r="X39" s="0" t="n">
        <v>664.7</v>
      </c>
      <c r="Y39" s="0" t="n">
        <v>294.4</v>
      </c>
      <c r="Z39" s="0" t="n">
        <v>740.5</v>
      </c>
      <c r="AA39" s="0" t="n">
        <v>718.8</v>
      </c>
      <c r="AB39" s="0" t="n">
        <v>743.1</v>
      </c>
      <c r="AC39" s="0" t="n">
        <v>738.7</v>
      </c>
      <c r="AD39" s="0" t="n">
        <v>651.5</v>
      </c>
      <c r="AE39" s="27" t="n">
        <v>711.9572</v>
      </c>
      <c r="AO39" s="28" t="n">
        <f aca="false">AE39/SurveyHrsIn!AE39</f>
        <v>0.956931720430108</v>
      </c>
    </row>
    <row r="40" customFormat="false" ht="12.75" hidden="false" customHeight="false" outlineLevel="0" collapsed="false">
      <c r="A40" s="0" t="s">
        <v>27</v>
      </c>
      <c r="B40" s="0" t="n">
        <v>2</v>
      </c>
      <c r="C40" s="0" t="n">
        <v>30</v>
      </c>
      <c r="F40" s="10"/>
      <c r="G40" s="9"/>
      <c r="H40" s="10" t="n">
        <v>716.2</v>
      </c>
      <c r="I40" s="10" t="n">
        <v>725.3</v>
      </c>
      <c r="J40" s="10" t="n">
        <v>699</v>
      </c>
      <c r="K40" s="10" t="n">
        <v>658</v>
      </c>
      <c r="L40" s="15" t="n">
        <v>693.3867</v>
      </c>
      <c r="M40" s="10" t="n">
        <v>718</v>
      </c>
      <c r="N40" s="10" t="n">
        <v>743</v>
      </c>
      <c r="O40" s="26" t="n">
        <v>683</v>
      </c>
      <c r="P40" s="11" t="n">
        <v>705.4</v>
      </c>
      <c r="Q40" s="0" t="n">
        <v>216.2</v>
      </c>
      <c r="R40" s="0" t="n">
        <v>0</v>
      </c>
      <c r="S40" s="0" t="n">
        <v>527.3</v>
      </c>
      <c r="T40" s="0" t="n">
        <v>682.2</v>
      </c>
      <c r="U40" s="0" t="n">
        <v>689.3</v>
      </c>
      <c r="V40" s="0" t="n">
        <v>649.4</v>
      </c>
      <c r="W40" s="0" t="n">
        <v>740.9</v>
      </c>
      <c r="X40" s="0" t="n">
        <v>722.3</v>
      </c>
      <c r="Y40" s="0" t="n">
        <v>669.3</v>
      </c>
      <c r="Z40" s="0" t="n">
        <v>736.6</v>
      </c>
      <c r="AA40" s="0" t="n">
        <v>718.9</v>
      </c>
      <c r="AB40" s="0" t="n">
        <v>731.3</v>
      </c>
      <c r="AC40" s="0" t="n">
        <v>710.5</v>
      </c>
      <c r="AD40" s="0" t="n">
        <v>653.6</v>
      </c>
      <c r="AE40" s="27" t="n">
        <v>673.6603</v>
      </c>
      <c r="AO40" s="28" t="n">
        <f aca="false">AE40/SurveyHrsIn!AE40</f>
        <v>0.905457392473118</v>
      </c>
    </row>
    <row r="41" customFormat="false" ht="12.75" hidden="false" customHeight="false" outlineLevel="0" collapsed="false">
      <c r="A41" s="0" t="s">
        <v>27</v>
      </c>
      <c r="B41" s="0" t="n">
        <v>2</v>
      </c>
      <c r="C41" s="0" t="n">
        <v>31</v>
      </c>
      <c r="F41" s="8"/>
      <c r="G41" s="9"/>
      <c r="H41" s="8" t="n">
        <v>712.4</v>
      </c>
      <c r="I41" s="8" t="n">
        <v>183.4</v>
      </c>
      <c r="J41" s="8" t="n">
        <v>186</v>
      </c>
      <c r="K41" s="8" t="n">
        <v>652</v>
      </c>
      <c r="L41" s="15" t="n">
        <v>708.8306</v>
      </c>
      <c r="M41" s="8" t="n">
        <v>717</v>
      </c>
      <c r="N41" s="8" t="n">
        <v>743</v>
      </c>
      <c r="O41" s="29" t="n">
        <v>707</v>
      </c>
      <c r="P41" s="11" t="n">
        <v>649.8</v>
      </c>
      <c r="Q41" s="0" t="n">
        <v>712.6</v>
      </c>
      <c r="R41" s="0" t="n">
        <v>501.2</v>
      </c>
      <c r="S41" s="0" t="n">
        <v>723.1</v>
      </c>
      <c r="T41" s="0" t="n">
        <v>705.4</v>
      </c>
      <c r="U41" s="0" t="n">
        <v>741.8</v>
      </c>
      <c r="V41" s="0" t="n">
        <v>715.8</v>
      </c>
      <c r="W41" s="0" t="n">
        <v>737.1</v>
      </c>
      <c r="X41" s="0" t="n">
        <v>732.4</v>
      </c>
      <c r="Y41" s="0" t="n">
        <v>702.7</v>
      </c>
      <c r="Z41" s="0" t="n">
        <v>740.8</v>
      </c>
      <c r="AA41" s="0" t="n">
        <v>671</v>
      </c>
      <c r="AB41" s="0" t="n">
        <v>734.5</v>
      </c>
      <c r="AC41" s="0" t="n">
        <v>726.2</v>
      </c>
      <c r="AD41" s="0" t="n">
        <v>654.5</v>
      </c>
      <c r="AE41" s="27" t="n">
        <v>714.947</v>
      </c>
      <c r="AO41" s="28" t="n">
        <f aca="false">AE41/SurveyHrsIn!AE41</f>
        <v>0.960950268817204</v>
      </c>
    </row>
    <row r="42" customFormat="false" ht="12.75" hidden="false" customHeight="false" outlineLevel="0" collapsed="false">
      <c r="A42" s="0" t="s">
        <v>27</v>
      </c>
      <c r="B42" s="0" t="n">
        <v>2</v>
      </c>
      <c r="C42" s="0" t="n">
        <v>32</v>
      </c>
      <c r="F42" s="8"/>
      <c r="G42" s="9"/>
      <c r="H42" s="8" t="n">
        <v>698.9</v>
      </c>
      <c r="I42" s="8" t="n">
        <v>725.8</v>
      </c>
      <c r="J42" s="8" t="n">
        <v>697</v>
      </c>
      <c r="K42" s="8" t="n">
        <v>716</v>
      </c>
      <c r="L42" s="15" t="n">
        <v>711.2825</v>
      </c>
      <c r="M42" s="8" t="n">
        <v>717</v>
      </c>
      <c r="N42" s="8" t="n">
        <v>742</v>
      </c>
      <c r="O42" s="29" t="n">
        <v>719</v>
      </c>
      <c r="P42" s="11" t="n">
        <v>733</v>
      </c>
      <c r="Q42" s="0" t="n">
        <v>201.3</v>
      </c>
      <c r="R42" s="0" t="n">
        <v>477.9</v>
      </c>
      <c r="S42" s="0" t="n">
        <v>575.1</v>
      </c>
      <c r="T42" s="0" t="n">
        <v>679.5</v>
      </c>
      <c r="U42" s="0" t="n">
        <v>734.1</v>
      </c>
      <c r="V42" s="0" t="n">
        <v>715.1</v>
      </c>
      <c r="W42" s="0" t="n">
        <v>728.9</v>
      </c>
      <c r="X42" s="0" t="n">
        <v>722.5</v>
      </c>
      <c r="Y42" s="0" t="n">
        <v>680.2</v>
      </c>
      <c r="Z42" s="0" t="n">
        <v>606.8</v>
      </c>
      <c r="AA42" s="0" t="n">
        <v>0.1</v>
      </c>
      <c r="AB42" s="0" t="n">
        <v>651.2</v>
      </c>
      <c r="AC42" s="0" t="n">
        <v>719.8</v>
      </c>
      <c r="AD42" s="0" t="n">
        <v>613.8</v>
      </c>
      <c r="AE42" s="27" t="n">
        <v>661.76</v>
      </c>
      <c r="AO42" s="28" t="n">
        <f aca="false">AE42/SurveyHrsIn!AE42</f>
        <v>0.889462365591398</v>
      </c>
    </row>
    <row r="43" customFormat="false" ht="12.75" hidden="false" customHeight="false" outlineLevel="0" collapsed="false">
      <c r="A43" s="0" t="s">
        <v>27</v>
      </c>
      <c r="B43" s="0" t="n">
        <v>2</v>
      </c>
      <c r="C43" s="0" t="n">
        <v>33</v>
      </c>
      <c r="F43" s="8"/>
      <c r="G43" s="9"/>
      <c r="H43" s="8" t="n">
        <v>712.3</v>
      </c>
      <c r="I43" s="8" t="n">
        <v>737.5</v>
      </c>
      <c r="J43" s="8" t="n">
        <v>718</v>
      </c>
      <c r="K43" s="8" t="n">
        <v>719</v>
      </c>
      <c r="L43" s="15" t="n">
        <v>740.2444</v>
      </c>
      <c r="M43" s="8" t="n">
        <v>714</v>
      </c>
      <c r="N43" s="8" t="n">
        <v>735</v>
      </c>
      <c r="O43" s="29" t="n">
        <v>719</v>
      </c>
      <c r="P43" s="11" t="n">
        <v>408.2</v>
      </c>
      <c r="Q43" s="0" t="n">
        <v>242.4</v>
      </c>
      <c r="R43" s="0" t="n">
        <v>627.3</v>
      </c>
      <c r="S43" s="0" t="n">
        <v>707</v>
      </c>
      <c r="T43" s="0" t="n">
        <v>693</v>
      </c>
      <c r="U43" s="0" t="n">
        <v>741.3</v>
      </c>
      <c r="V43" s="0" t="n">
        <v>715.3</v>
      </c>
      <c r="W43" s="0" t="n">
        <v>740.4</v>
      </c>
      <c r="X43" s="0" t="n">
        <v>741.4</v>
      </c>
      <c r="Y43" s="0" t="n">
        <v>624.9</v>
      </c>
      <c r="Z43" s="0" t="n">
        <v>741</v>
      </c>
      <c r="AA43" s="0" t="n">
        <v>717.9</v>
      </c>
      <c r="AB43" s="0" t="n">
        <v>726.2</v>
      </c>
      <c r="AC43" s="0" t="n">
        <v>727.2</v>
      </c>
      <c r="AD43" s="0" t="n">
        <v>649.5</v>
      </c>
      <c r="AE43" s="27" t="n">
        <v>708.9427</v>
      </c>
      <c r="AO43" s="28" t="n">
        <f aca="false">AE43/SurveyHrsIn!AE43</f>
        <v>0.95287997311828</v>
      </c>
    </row>
    <row r="44" customFormat="false" ht="12.75" hidden="false" customHeight="false" outlineLevel="0" collapsed="false">
      <c r="A44" s="0" t="s">
        <v>27</v>
      </c>
      <c r="B44" s="0" t="n">
        <v>2</v>
      </c>
      <c r="C44" s="0" t="n">
        <v>34</v>
      </c>
      <c r="F44" s="8"/>
      <c r="G44" s="9"/>
      <c r="H44" s="8" t="n">
        <v>715.3</v>
      </c>
      <c r="I44" s="8" t="n">
        <v>739.5</v>
      </c>
      <c r="J44" s="8" t="n">
        <v>711</v>
      </c>
      <c r="K44" s="8" t="n">
        <v>685</v>
      </c>
      <c r="L44" s="15" t="n">
        <v>740.0519</v>
      </c>
      <c r="M44" s="8" t="n">
        <v>715</v>
      </c>
      <c r="N44" s="8" t="n">
        <v>741</v>
      </c>
      <c r="O44" s="29" t="n">
        <v>693</v>
      </c>
      <c r="P44" s="11" t="n">
        <v>725.5</v>
      </c>
      <c r="Q44" s="0" t="n">
        <v>698.8</v>
      </c>
      <c r="R44" s="0" t="n">
        <v>666.7</v>
      </c>
      <c r="S44" s="0" t="n">
        <v>739.7</v>
      </c>
      <c r="T44" s="0" t="n">
        <v>682.7</v>
      </c>
      <c r="U44" s="0" t="n">
        <v>696.5</v>
      </c>
      <c r="V44" s="0" t="n">
        <v>715.1</v>
      </c>
      <c r="W44" s="0" t="n">
        <v>733.7</v>
      </c>
      <c r="X44" s="0" t="n">
        <v>735.8</v>
      </c>
      <c r="Y44" s="0" t="n">
        <v>713.8</v>
      </c>
      <c r="Z44" s="0" t="n">
        <v>740.4</v>
      </c>
      <c r="AA44" s="0" t="n">
        <v>706.9</v>
      </c>
      <c r="AB44" s="0" t="n">
        <v>743.3</v>
      </c>
      <c r="AC44" s="0" t="n">
        <v>732.4</v>
      </c>
      <c r="AD44" s="0" t="n">
        <v>658.2</v>
      </c>
      <c r="AE44" s="27" t="n">
        <v>706.7103</v>
      </c>
      <c r="AO44" s="28" t="n">
        <f aca="false">AE44/SurveyHrsIn!AE44</f>
        <v>0.949879435483871</v>
      </c>
    </row>
    <row r="45" customFormat="false" ht="12.75" hidden="false" customHeight="false" outlineLevel="0" collapsed="false">
      <c r="A45" s="0" t="s">
        <v>27</v>
      </c>
      <c r="B45" s="0" t="n">
        <v>2</v>
      </c>
      <c r="C45" s="0" t="n">
        <v>35</v>
      </c>
      <c r="F45" s="8"/>
      <c r="G45" s="9"/>
      <c r="H45" s="8" t="n">
        <v>715.6</v>
      </c>
      <c r="I45" s="8" t="n">
        <v>739.7</v>
      </c>
      <c r="J45" s="8" t="n">
        <v>713</v>
      </c>
      <c r="K45" s="8" t="n">
        <v>738</v>
      </c>
      <c r="L45" s="15" t="n">
        <v>739.7636</v>
      </c>
      <c r="M45" s="8" t="n">
        <v>718</v>
      </c>
      <c r="N45" s="8" t="n">
        <v>644</v>
      </c>
      <c r="O45" s="29" t="n">
        <v>719</v>
      </c>
      <c r="P45" s="11" t="n">
        <v>739.8</v>
      </c>
      <c r="Q45" s="0" t="n">
        <v>701.8</v>
      </c>
      <c r="R45" s="0" t="n">
        <v>667.7</v>
      </c>
      <c r="S45" s="0" t="n">
        <v>737.9</v>
      </c>
      <c r="T45" s="0" t="n">
        <v>691.8</v>
      </c>
      <c r="U45" s="0" t="n">
        <v>739.6</v>
      </c>
      <c r="V45" s="0" t="n">
        <v>714.5</v>
      </c>
      <c r="W45" s="0" t="n">
        <v>700.8</v>
      </c>
      <c r="X45" s="0" t="n">
        <v>732.8</v>
      </c>
      <c r="Y45" s="0" t="n">
        <v>712</v>
      </c>
      <c r="Z45" s="0" t="n">
        <v>729.3</v>
      </c>
      <c r="AA45" s="0" t="n">
        <v>650.6</v>
      </c>
      <c r="AB45" s="0" t="n">
        <v>735</v>
      </c>
      <c r="AC45" s="0" t="n">
        <v>742.7</v>
      </c>
      <c r="AD45" s="0" t="n">
        <v>658.7</v>
      </c>
      <c r="AE45" s="27" t="n">
        <v>656.9378</v>
      </c>
      <c r="AO45" s="28" t="n">
        <f aca="false">AE45/SurveyHrsIn!AE45</f>
        <v>0.882980913978495</v>
      </c>
    </row>
    <row r="46" customFormat="false" ht="12.75" hidden="false" customHeight="false" outlineLevel="0" collapsed="false">
      <c r="A46" s="0" t="s">
        <v>27</v>
      </c>
      <c r="B46" s="0" t="n">
        <v>2</v>
      </c>
      <c r="C46" s="0" t="n">
        <v>36</v>
      </c>
      <c r="F46" s="8"/>
      <c r="G46" s="9"/>
      <c r="H46" s="8" t="n">
        <v>715.5</v>
      </c>
      <c r="I46" s="8" t="n">
        <v>433.7</v>
      </c>
      <c r="J46" s="8" t="n">
        <v>606</v>
      </c>
      <c r="K46" s="8" t="n">
        <v>712</v>
      </c>
      <c r="L46" s="15" t="n">
        <v>698.5286</v>
      </c>
      <c r="M46" s="8" t="n">
        <v>718</v>
      </c>
      <c r="N46" s="8" t="n">
        <v>743</v>
      </c>
      <c r="O46" s="29" t="n">
        <v>701</v>
      </c>
      <c r="P46" s="11" t="n">
        <v>713.9</v>
      </c>
      <c r="Q46" s="0" t="n">
        <v>721.4</v>
      </c>
      <c r="R46" s="0" t="n">
        <v>639.7</v>
      </c>
      <c r="S46" s="0" t="n">
        <v>733.4</v>
      </c>
      <c r="T46" s="0" t="n">
        <v>702.1</v>
      </c>
      <c r="U46" s="0" t="n">
        <v>738.9</v>
      </c>
      <c r="V46" s="0" t="n">
        <v>716.7</v>
      </c>
      <c r="W46" s="0" t="n">
        <v>739.1</v>
      </c>
      <c r="X46" s="0" t="n">
        <v>727.3</v>
      </c>
      <c r="Y46" s="0" t="n">
        <v>714</v>
      </c>
      <c r="Z46" s="0" t="n">
        <v>729.9</v>
      </c>
      <c r="AA46" s="0" t="n">
        <v>719.4</v>
      </c>
      <c r="AB46" s="0" t="n">
        <v>731.4</v>
      </c>
      <c r="AC46" s="0" t="n">
        <v>703</v>
      </c>
      <c r="AD46" s="0" t="n">
        <v>651.2</v>
      </c>
      <c r="AE46" s="27" t="n">
        <v>704.3547</v>
      </c>
      <c r="AO46" s="28" t="n">
        <f aca="false">AE46/SurveyHrsIn!AE46</f>
        <v>0.946713306451613</v>
      </c>
    </row>
    <row r="47" customFormat="false" ht="12.75" hidden="false" customHeight="false" outlineLevel="0" collapsed="false">
      <c r="A47" s="0" t="s">
        <v>27</v>
      </c>
      <c r="B47" s="0" t="n">
        <v>2</v>
      </c>
      <c r="C47" s="0" t="n">
        <v>37</v>
      </c>
      <c r="F47" s="8"/>
      <c r="G47" s="9"/>
      <c r="H47" s="8" t="n">
        <v>603.5</v>
      </c>
      <c r="I47" s="8" t="n">
        <v>0</v>
      </c>
      <c r="J47" s="8" t="n">
        <v>569</v>
      </c>
      <c r="K47" s="8" t="n">
        <v>722</v>
      </c>
      <c r="L47" s="15" t="n">
        <v>726.8755</v>
      </c>
      <c r="M47" s="8" t="n">
        <v>718</v>
      </c>
      <c r="N47" s="8" t="n">
        <v>731</v>
      </c>
      <c r="O47" s="29" t="n">
        <v>699</v>
      </c>
      <c r="P47" s="11" t="n">
        <v>660.5</v>
      </c>
      <c r="Q47" s="0" t="n">
        <v>641.5</v>
      </c>
      <c r="R47" s="0" t="n">
        <v>636.7</v>
      </c>
      <c r="S47" s="0" t="n">
        <v>742.5</v>
      </c>
      <c r="T47" s="0" t="n">
        <v>367.7</v>
      </c>
      <c r="U47" s="0" t="n">
        <v>555.5</v>
      </c>
      <c r="V47" s="0" t="n">
        <v>701.4</v>
      </c>
      <c r="W47" s="0" t="n">
        <v>725</v>
      </c>
      <c r="X47" s="0" t="n">
        <v>727.5</v>
      </c>
      <c r="Y47" s="0" t="n">
        <v>698.2</v>
      </c>
      <c r="Z47" s="0" t="n">
        <v>742.4</v>
      </c>
      <c r="AA47" s="0" t="n">
        <v>717.4</v>
      </c>
      <c r="AB47" s="0" t="n">
        <v>742.9</v>
      </c>
      <c r="AC47" s="0" t="n">
        <v>735.2</v>
      </c>
      <c r="AD47" s="0" t="n">
        <v>656.7</v>
      </c>
      <c r="AE47" s="27" t="n">
        <v>705.7144</v>
      </c>
      <c r="AO47" s="28" t="n">
        <f aca="false">AE47/SurveyHrsIn!AE47</f>
        <v>0.948540860215054</v>
      </c>
    </row>
    <row r="48" customFormat="false" ht="12.75" hidden="false" customHeight="false" outlineLevel="0" collapsed="false">
      <c r="A48" s="0" t="s">
        <v>27</v>
      </c>
      <c r="B48" s="0" t="n">
        <v>2</v>
      </c>
      <c r="C48" s="0" t="n">
        <v>38</v>
      </c>
      <c r="F48" s="8"/>
      <c r="G48" s="9"/>
      <c r="H48" s="8" t="n">
        <v>678.6</v>
      </c>
      <c r="I48" s="8" t="n">
        <v>689.4</v>
      </c>
      <c r="J48" s="8" t="n">
        <v>697</v>
      </c>
      <c r="K48" s="8" t="n">
        <v>700</v>
      </c>
      <c r="L48" s="15" t="n">
        <v>700.8864</v>
      </c>
      <c r="M48" s="8" t="n">
        <v>695</v>
      </c>
      <c r="N48" s="8" t="n">
        <v>741</v>
      </c>
      <c r="O48" s="29" t="n">
        <v>719</v>
      </c>
      <c r="P48" s="11" t="n">
        <v>609.7</v>
      </c>
      <c r="Q48" s="0" t="n">
        <v>633.4</v>
      </c>
      <c r="R48" s="0" t="n">
        <v>667.8</v>
      </c>
      <c r="S48" s="0" t="n">
        <v>743.4</v>
      </c>
      <c r="T48" s="0" t="n">
        <v>701.5</v>
      </c>
      <c r="U48" s="0" t="n">
        <v>731.2</v>
      </c>
      <c r="V48" s="0" t="n">
        <v>682.6</v>
      </c>
      <c r="W48" s="0" t="n">
        <v>357.3</v>
      </c>
      <c r="X48" s="0" t="n">
        <v>492.2</v>
      </c>
      <c r="Y48" s="0" t="n">
        <v>693</v>
      </c>
      <c r="Z48" s="0" t="n">
        <v>601.3</v>
      </c>
      <c r="AA48" s="0" t="n">
        <v>704.8</v>
      </c>
      <c r="AB48" s="0" t="n">
        <v>737</v>
      </c>
      <c r="AC48" s="0" t="n">
        <v>718.3</v>
      </c>
      <c r="AD48" s="0" t="n">
        <v>642</v>
      </c>
      <c r="AE48" s="27" t="n">
        <v>675.52</v>
      </c>
      <c r="AO48" s="28" t="n">
        <f aca="false">AE48/SurveyHrsIn!AE48</f>
        <v>0.907956989247312</v>
      </c>
    </row>
    <row r="49" customFormat="false" ht="12.75" hidden="false" customHeight="false" outlineLevel="0" collapsed="false">
      <c r="A49" s="0" t="s">
        <v>27</v>
      </c>
      <c r="B49" s="0" t="n">
        <v>2</v>
      </c>
      <c r="C49" s="0" t="n">
        <v>39</v>
      </c>
      <c r="F49" s="8"/>
      <c r="G49" s="9"/>
      <c r="H49" s="8" t="n">
        <v>341.7</v>
      </c>
      <c r="I49" s="8" t="n">
        <v>652</v>
      </c>
      <c r="J49" s="8" t="n">
        <v>680</v>
      </c>
      <c r="K49" s="8" t="n">
        <v>671</v>
      </c>
      <c r="L49" s="15" t="n">
        <v>707.5914</v>
      </c>
      <c r="M49" s="8" t="n">
        <v>717</v>
      </c>
      <c r="N49" s="8" t="n">
        <v>742</v>
      </c>
      <c r="O49" s="29" t="n">
        <v>714</v>
      </c>
      <c r="P49" s="11" t="n">
        <v>704.1</v>
      </c>
      <c r="Q49" s="0" t="n">
        <v>726.3</v>
      </c>
      <c r="R49" s="0" t="n">
        <v>492.9</v>
      </c>
      <c r="S49" s="0" t="n">
        <v>742.7</v>
      </c>
      <c r="T49" s="0" t="n">
        <v>701.8</v>
      </c>
      <c r="U49" s="0" t="n">
        <v>741.8</v>
      </c>
      <c r="V49" s="0" t="n">
        <v>713.8</v>
      </c>
      <c r="W49" s="0" t="n">
        <v>434.8</v>
      </c>
      <c r="X49" s="0" t="n">
        <v>731.4</v>
      </c>
      <c r="Y49" s="0" t="n">
        <v>709.2</v>
      </c>
      <c r="Z49" s="0" t="n">
        <v>737.8</v>
      </c>
      <c r="AA49" s="0" t="n">
        <v>717.5</v>
      </c>
      <c r="AB49" s="0" t="n">
        <v>735.9</v>
      </c>
      <c r="AC49" s="0" t="n">
        <v>695.8</v>
      </c>
      <c r="AD49" s="0" t="n">
        <v>653.3</v>
      </c>
      <c r="AE49" s="27" t="n">
        <v>664.8456</v>
      </c>
      <c r="AO49" s="28" t="n">
        <f aca="false">AE49/SurveyHrsIn!AE49</f>
        <v>0.893609677419355</v>
      </c>
    </row>
    <row r="50" customFormat="false" ht="12.75" hidden="false" customHeight="false" outlineLevel="0" collapsed="false">
      <c r="A50" s="0" t="s">
        <v>27</v>
      </c>
      <c r="B50" s="0" t="n">
        <v>2</v>
      </c>
      <c r="C50" s="0" t="n">
        <v>40</v>
      </c>
      <c r="F50" s="8"/>
      <c r="G50" s="9"/>
      <c r="H50" s="8" t="n">
        <v>671.7</v>
      </c>
      <c r="I50" s="8" t="n">
        <v>741.9</v>
      </c>
      <c r="J50" s="8" t="n">
        <v>703</v>
      </c>
      <c r="K50" s="8" t="n">
        <v>738</v>
      </c>
      <c r="L50" s="15" t="n">
        <v>730.1895</v>
      </c>
      <c r="M50" s="8" t="n">
        <v>717</v>
      </c>
      <c r="N50" s="8" t="n">
        <v>727</v>
      </c>
      <c r="O50" s="29" t="n">
        <v>676</v>
      </c>
      <c r="P50" s="11" t="n">
        <v>742.3</v>
      </c>
      <c r="Q50" s="0" t="n">
        <v>722.2</v>
      </c>
      <c r="R50" s="0" t="n">
        <v>662.3</v>
      </c>
      <c r="S50" s="0" t="n">
        <v>697.1</v>
      </c>
      <c r="T50" s="0" t="n">
        <v>693.4</v>
      </c>
      <c r="U50" s="0" t="n">
        <v>722.7</v>
      </c>
      <c r="V50" s="0" t="n">
        <v>713.1</v>
      </c>
      <c r="W50" s="0" t="n">
        <v>714.4</v>
      </c>
      <c r="X50" s="0" t="n">
        <v>690.2</v>
      </c>
      <c r="Y50" s="0" t="n">
        <v>201.1</v>
      </c>
      <c r="Z50" s="0" t="n">
        <v>192.2</v>
      </c>
      <c r="AA50" s="0" t="n">
        <v>717.1</v>
      </c>
      <c r="AB50" s="0" t="n">
        <v>742.9</v>
      </c>
      <c r="AC50" s="0" t="n">
        <v>741.2</v>
      </c>
      <c r="AD50" s="0" t="n">
        <v>639.7</v>
      </c>
      <c r="AE50" s="27" t="n">
        <v>707.9175</v>
      </c>
      <c r="AO50" s="28" t="n">
        <f aca="false">AE50/SurveyHrsIn!AE50</f>
        <v>0.951502016129032</v>
      </c>
    </row>
    <row r="51" customFormat="false" ht="12.75" hidden="false" customHeight="false" outlineLevel="0" collapsed="false">
      <c r="A51" s="0" t="s">
        <v>27</v>
      </c>
      <c r="B51" s="0" t="n">
        <v>2</v>
      </c>
      <c r="C51" s="0" t="n">
        <v>41</v>
      </c>
      <c r="F51" s="8"/>
      <c r="G51" s="9"/>
      <c r="H51" s="8" t="n">
        <v>701.7</v>
      </c>
      <c r="I51" s="8" t="n">
        <v>651.7</v>
      </c>
      <c r="J51" s="8" t="n">
        <v>696</v>
      </c>
      <c r="K51" s="8" t="n">
        <v>690</v>
      </c>
      <c r="L51" s="15" t="n">
        <v>734.1198</v>
      </c>
      <c r="M51" s="8" t="n">
        <v>713</v>
      </c>
      <c r="N51" s="8" t="n">
        <v>704</v>
      </c>
      <c r="O51" s="29" t="n">
        <v>720</v>
      </c>
      <c r="P51" s="11" t="n">
        <v>743.2</v>
      </c>
      <c r="Q51" s="0" t="n">
        <v>693.5</v>
      </c>
      <c r="R51" s="0" t="n">
        <v>463.9</v>
      </c>
      <c r="S51" s="0" t="n">
        <v>743.5</v>
      </c>
      <c r="T51" s="0" t="n">
        <v>688</v>
      </c>
      <c r="U51" s="0" t="n">
        <v>739</v>
      </c>
      <c r="V51" s="0" t="n">
        <v>717.6</v>
      </c>
      <c r="W51" s="0" t="n">
        <v>738.9</v>
      </c>
      <c r="X51" s="0" t="n">
        <v>737.7</v>
      </c>
      <c r="Y51" s="0" t="n">
        <v>705.1</v>
      </c>
      <c r="Z51" s="0" t="n">
        <v>739.6</v>
      </c>
      <c r="AA51" s="0" t="n">
        <v>717.1</v>
      </c>
      <c r="AB51" s="0" t="n">
        <v>743.3</v>
      </c>
      <c r="AC51" s="0" t="n">
        <v>743</v>
      </c>
      <c r="AD51" s="0" t="n">
        <v>658</v>
      </c>
      <c r="AE51" s="27" t="n">
        <v>709.4739</v>
      </c>
      <c r="AO51" s="28" t="n">
        <f aca="false">AE51/SurveyHrsIn!AE51</f>
        <v>0.953593951612903</v>
      </c>
    </row>
    <row r="52" customFormat="false" ht="12.75" hidden="false" customHeight="false" outlineLevel="0" collapsed="false">
      <c r="A52" s="0" t="s">
        <v>27</v>
      </c>
      <c r="B52" s="0" t="n">
        <v>2</v>
      </c>
      <c r="C52" s="0" t="n">
        <v>42</v>
      </c>
      <c r="F52" s="8"/>
      <c r="G52" s="9"/>
      <c r="H52" s="8" t="n">
        <v>694.8</v>
      </c>
      <c r="I52" s="8" t="n">
        <v>734.2</v>
      </c>
      <c r="J52" s="8" t="n">
        <v>696</v>
      </c>
      <c r="K52" s="8" t="n">
        <v>721</v>
      </c>
      <c r="L52" s="15" t="n">
        <v>740.0217</v>
      </c>
      <c r="M52" s="8" t="n">
        <v>717</v>
      </c>
      <c r="N52" s="8" t="n">
        <v>740</v>
      </c>
      <c r="O52" s="29" t="n">
        <v>694</v>
      </c>
      <c r="P52" s="11" t="n">
        <v>725.3</v>
      </c>
      <c r="Q52" s="0" t="n">
        <v>741.4</v>
      </c>
      <c r="R52" s="0" t="n">
        <v>668.4</v>
      </c>
      <c r="S52" s="0" t="n">
        <v>743.5</v>
      </c>
      <c r="T52" s="0" t="n">
        <v>658.2</v>
      </c>
      <c r="U52" s="0" t="n">
        <v>718</v>
      </c>
      <c r="V52" s="0" t="n">
        <v>717.4</v>
      </c>
      <c r="W52" s="0" t="n">
        <v>740.5</v>
      </c>
      <c r="X52" s="0" t="n">
        <v>739.3</v>
      </c>
      <c r="Y52" s="0" t="n">
        <v>679.2</v>
      </c>
      <c r="Z52" s="0" t="n">
        <v>741.6</v>
      </c>
      <c r="AA52" s="0" t="n">
        <v>718.1</v>
      </c>
      <c r="AB52" s="0" t="n">
        <v>742.4</v>
      </c>
      <c r="AC52" s="0" t="n">
        <v>739.7</v>
      </c>
      <c r="AD52" s="0" t="n">
        <v>654.7</v>
      </c>
      <c r="AE52" s="27" t="n">
        <v>648.4303</v>
      </c>
      <c r="AO52" s="28" t="n">
        <f aca="false">AE52/SurveyHrsIn!AE52</f>
        <v>0.871546102150538</v>
      </c>
    </row>
    <row r="53" customFormat="false" ht="12.75" hidden="false" customHeight="false" outlineLevel="0" collapsed="false">
      <c r="A53" s="0" t="s">
        <v>27</v>
      </c>
      <c r="B53" s="0" t="n">
        <v>2</v>
      </c>
      <c r="C53" s="0" t="n">
        <v>43</v>
      </c>
      <c r="F53" s="8"/>
      <c r="G53" s="9"/>
      <c r="H53" s="8" t="n">
        <v>712.6</v>
      </c>
      <c r="I53" s="8" t="n">
        <v>680.1</v>
      </c>
      <c r="J53" s="8" t="n">
        <v>651</v>
      </c>
      <c r="K53" s="8" t="n">
        <v>720</v>
      </c>
      <c r="L53" s="15" t="n">
        <v>737.5322</v>
      </c>
      <c r="M53" s="8" t="n">
        <v>707</v>
      </c>
      <c r="N53" s="8" t="n">
        <v>743</v>
      </c>
      <c r="O53" s="29" t="n">
        <v>718</v>
      </c>
      <c r="P53" s="11" t="n">
        <v>552.3</v>
      </c>
      <c r="Q53" s="0" t="n">
        <v>0</v>
      </c>
      <c r="R53" s="0" t="n">
        <v>432.4</v>
      </c>
      <c r="S53" s="0" t="n">
        <v>738.3</v>
      </c>
      <c r="T53" s="0" t="n">
        <v>700</v>
      </c>
      <c r="U53" s="0" t="n">
        <v>738.6</v>
      </c>
      <c r="V53" s="0" t="n">
        <v>716.5</v>
      </c>
      <c r="W53" s="0" t="n">
        <v>666.6</v>
      </c>
      <c r="X53" s="0" t="n">
        <v>734.3</v>
      </c>
      <c r="Y53" s="0" t="n">
        <v>704.4</v>
      </c>
      <c r="Z53" s="0" t="n">
        <v>731.2</v>
      </c>
      <c r="AA53" s="0" t="n">
        <v>719.6</v>
      </c>
      <c r="AB53" s="0" t="n">
        <v>742.7</v>
      </c>
      <c r="AC53" s="0" t="n">
        <v>741.7</v>
      </c>
      <c r="AD53" s="0" t="n">
        <v>656.5</v>
      </c>
      <c r="AE53" s="27" t="n">
        <v>708.7203</v>
      </c>
      <c r="AO53" s="28" t="n">
        <f aca="false">AE53/SurveyHrsIn!AE53</f>
        <v>0.952581048387097</v>
      </c>
    </row>
    <row r="54" customFormat="false" ht="12.75" hidden="false" customHeight="false" outlineLevel="0" collapsed="false">
      <c r="A54" s="0" t="s">
        <v>27</v>
      </c>
      <c r="B54" s="0" t="n">
        <v>2</v>
      </c>
      <c r="C54" s="0" t="n">
        <v>44</v>
      </c>
      <c r="F54" s="8"/>
      <c r="G54" s="9"/>
      <c r="H54" s="8" t="n">
        <v>711.8</v>
      </c>
      <c r="I54" s="8" t="n">
        <v>671.5</v>
      </c>
      <c r="J54" s="8" t="n">
        <v>704</v>
      </c>
      <c r="K54" s="8" t="n">
        <v>726</v>
      </c>
      <c r="L54" s="15" t="n">
        <v>740.2086</v>
      </c>
      <c r="M54" s="8" t="n">
        <v>579</v>
      </c>
      <c r="N54" s="8" t="n">
        <v>743</v>
      </c>
      <c r="O54" s="29" t="n">
        <v>713</v>
      </c>
      <c r="P54" s="11" t="n">
        <v>681.7</v>
      </c>
      <c r="Q54" s="0" t="n">
        <v>727.8</v>
      </c>
      <c r="R54" s="0" t="n">
        <v>667.7</v>
      </c>
      <c r="S54" s="0" t="n">
        <v>727.2</v>
      </c>
      <c r="T54" s="0" t="n">
        <v>655.6</v>
      </c>
      <c r="U54" s="0" t="n">
        <v>739.1</v>
      </c>
      <c r="V54" s="0" t="n">
        <v>716.9</v>
      </c>
      <c r="W54" s="0" t="n">
        <v>719.7</v>
      </c>
      <c r="X54" s="0" t="n">
        <v>739.5</v>
      </c>
      <c r="Y54" s="0" t="n">
        <f aca="false">221.1+483</f>
        <v>704.1</v>
      </c>
      <c r="Z54" s="0" t="n">
        <v>740.6</v>
      </c>
      <c r="AA54" s="0" t="n">
        <v>711.5</v>
      </c>
      <c r="AB54" s="0" t="n">
        <v>743.7</v>
      </c>
      <c r="AC54" s="0" t="n">
        <v>741.3</v>
      </c>
      <c r="AD54" s="0" t="n">
        <v>654.6</v>
      </c>
      <c r="AE54" s="27" t="n">
        <v>710.1886</v>
      </c>
      <c r="AO54" s="28" t="n">
        <f aca="false">AE54/SurveyHrsIn!AE54</f>
        <v>0.954554569892473</v>
      </c>
    </row>
    <row r="55" customFormat="false" ht="12.75" hidden="false" customHeight="false" outlineLevel="0" collapsed="false">
      <c r="A55" s="0" t="s">
        <v>27</v>
      </c>
      <c r="B55" s="0" t="n">
        <v>2</v>
      </c>
      <c r="C55" s="0" t="n">
        <v>45</v>
      </c>
      <c r="F55" s="8"/>
      <c r="G55" s="9"/>
      <c r="H55" s="8" t="n">
        <v>647.5</v>
      </c>
      <c r="I55" s="8" t="n">
        <v>686.5</v>
      </c>
      <c r="J55" s="8" t="n">
        <v>711</v>
      </c>
      <c r="K55" s="8" t="n">
        <v>721</v>
      </c>
      <c r="L55" s="15" t="n">
        <v>736.522</v>
      </c>
      <c r="M55" s="8" t="n">
        <v>713</v>
      </c>
      <c r="N55" s="8" t="n">
        <v>744</v>
      </c>
      <c r="O55" s="29" t="n">
        <v>689</v>
      </c>
      <c r="P55" s="11" t="n">
        <v>527</v>
      </c>
      <c r="Q55" s="0" t="n">
        <v>740.8</v>
      </c>
      <c r="R55" s="0" t="n">
        <v>550.6</v>
      </c>
      <c r="S55" s="0" t="n">
        <v>721.1</v>
      </c>
      <c r="T55" s="0" t="n">
        <v>667</v>
      </c>
      <c r="U55" s="0" t="n">
        <v>741</v>
      </c>
      <c r="V55" s="0" t="n">
        <v>716.2</v>
      </c>
      <c r="W55" s="0" t="n">
        <v>738.3</v>
      </c>
      <c r="X55" s="0" t="n">
        <v>721.7</v>
      </c>
      <c r="Y55" s="0" t="n">
        <v>676.6</v>
      </c>
      <c r="Z55" s="0" t="n">
        <v>650.3</v>
      </c>
      <c r="AA55" s="0" t="n">
        <v>618.6</v>
      </c>
      <c r="AB55" s="0" t="n">
        <v>739.1</v>
      </c>
      <c r="AC55" s="0" t="n">
        <v>713.8</v>
      </c>
      <c r="AD55" s="0" t="n">
        <v>630.2</v>
      </c>
      <c r="AE55" s="27" t="n">
        <v>710.0181</v>
      </c>
      <c r="AO55" s="28" t="n">
        <f aca="false">AE55/SurveyHrsIn!AE55</f>
        <v>0.954325403225807</v>
      </c>
    </row>
    <row r="56" customFormat="false" ht="12.75" hidden="false" customHeight="false" outlineLevel="0" collapsed="false">
      <c r="A56" s="0" t="s">
        <v>27</v>
      </c>
      <c r="B56" s="0" t="n">
        <v>2</v>
      </c>
      <c r="C56" s="0" t="n">
        <v>46</v>
      </c>
      <c r="F56" s="8"/>
      <c r="G56" s="9"/>
      <c r="H56" s="8" t="n">
        <v>708.9</v>
      </c>
      <c r="I56" s="8" t="n">
        <v>657.6</v>
      </c>
      <c r="J56" s="8" t="n">
        <v>710</v>
      </c>
      <c r="K56" s="8" t="n">
        <v>700</v>
      </c>
      <c r="L56" s="15" t="n">
        <v>739.3308</v>
      </c>
      <c r="M56" s="8" t="n">
        <v>715</v>
      </c>
      <c r="N56" s="8" t="n">
        <v>743</v>
      </c>
      <c r="O56" s="29" t="n">
        <v>719</v>
      </c>
      <c r="P56" s="11" t="n">
        <v>725.3</v>
      </c>
      <c r="Q56" s="0" t="n">
        <v>695.2</v>
      </c>
      <c r="R56" s="0" t="n">
        <v>458.9</v>
      </c>
      <c r="S56" s="0" t="n">
        <v>680.9</v>
      </c>
      <c r="T56" s="0" t="n">
        <v>699.2</v>
      </c>
      <c r="U56" s="0" t="n">
        <v>679.9</v>
      </c>
      <c r="V56" s="0" t="n">
        <v>115.9</v>
      </c>
      <c r="W56" s="0" t="n">
        <v>148.4</v>
      </c>
      <c r="X56" s="0" t="n">
        <v>711.9</v>
      </c>
      <c r="Y56" s="0" t="n">
        <v>700.6</v>
      </c>
      <c r="Z56" s="0" t="n">
        <v>741.1</v>
      </c>
      <c r="AA56" s="0" t="n">
        <v>718.9</v>
      </c>
      <c r="AB56" s="0" t="n">
        <v>742.3</v>
      </c>
      <c r="AC56" s="0" t="n">
        <v>741.5</v>
      </c>
      <c r="AD56" s="0" t="n">
        <v>656.3</v>
      </c>
      <c r="AE56" s="27" t="n">
        <v>709.6044</v>
      </c>
      <c r="AO56" s="28" t="n">
        <f aca="false">AE56/SurveyHrsIn!AE56</f>
        <v>0.95376935483871</v>
      </c>
    </row>
    <row r="57" customFormat="false" ht="12.75" hidden="false" customHeight="false" outlineLevel="0" collapsed="false">
      <c r="A57" s="0" t="s">
        <v>27</v>
      </c>
      <c r="B57" s="0" t="n">
        <v>2</v>
      </c>
      <c r="C57" s="0" t="n">
        <v>47</v>
      </c>
      <c r="F57" s="8"/>
      <c r="G57" s="9"/>
      <c r="H57" s="8" t="n">
        <v>712.3</v>
      </c>
      <c r="I57" s="8" t="n">
        <v>739.5</v>
      </c>
      <c r="J57" s="8" t="n">
        <v>709</v>
      </c>
      <c r="K57" s="8" t="n">
        <v>681</v>
      </c>
      <c r="L57" s="15" t="n">
        <v>463.2478</v>
      </c>
      <c r="M57" s="8" t="n">
        <v>715</v>
      </c>
      <c r="N57" s="8" t="n">
        <v>743</v>
      </c>
      <c r="O57" s="29" t="n">
        <v>710</v>
      </c>
      <c r="P57" s="11" t="n">
        <v>695.8</v>
      </c>
      <c r="Q57" s="0" t="n">
        <v>740.8</v>
      </c>
      <c r="R57" s="0" t="n">
        <v>590</v>
      </c>
      <c r="S57" s="0" t="n">
        <v>743.8</v>
      </c>
      <c r="T57" s="0" t="n">
        <v>674.2</v>
      </c>
      <c r="U57" s="0" t="n">
        <v>734.9</v>
      </c>
      <c r="V57" s="0" t="n">
        <v>707.6</v>
      </c>
      <c r="W57" s="0" t="n">
        <v>725</v>
      </c>
      <c r="X57" s="0" t="n">
        <v>742</v>
      </c>
      <c r="Y57" s="0" t="n">
        <v>704.7</v>
      </c>
      <c r="Z57" s="0" t="n">
        <v>210.7</v>
      </c>
      <c r="AA57" s="30" t="n">
        <v>720</v>
      </c>
      <c r="AB57" s="30" t="n">
        <f aca="false">24*31</f>
        <v>744</v>
      </c>
      <c r="AC57" s="30" t="n">
        <v>744</v>
      </c>
      <c r="AD57" s="30" t="n">
        <v>672</v>
      </c>
      <c r="AE57" s="30" t="n">
        <f aca="false">AVERAGE(AE58:AE60,AE54:AE56)</f>
        <v>702.8211</v>
      </c>
      <c r="AF57" s="14"/>
      <c r="AG57" s="14"/>
      <c r="AH57" s="14"/>
      <c r="AI57" s="14"/>
      <c r="AJ57" s="14"/>
      <c r="AK57" s="14"/>
      <c r="AL57" s="14"/>
      <c r="AM57" s="14"/>
      <c r="AN57" s="14"/>
      <c r="AO57" s="28" t="n">
        <f aca="false">AE57/SurveyHrsIn!AE57</f>
        <v>0.944652016129032</v>
      </c>
    </row>
    <row r="58" customFormat="false" ht="12.75" hidden="false" customHeight="false" outlineLevel="0" collapsed="false">
      <c r="A58" s="0" t="s">
        <v>27</v>
      </c>
      <c r="B58" s="0" t="n">
        <v>2</v>
      </c>
      <c r="C58" s="0" t="n">
        <v>48</v>
      </c>
      <c r="F58" s="8"/>
      <c r="G58" s="9"/>
      <c r="H58" s="8" t="n">
        <v>716.6</v>
      </c>
      <c r="I58" s="8" t="n">
        <v>740.6</v>
      </c>
      <c r="J58" s="8" t="n">
        <v>716</v>
      </c>
      <c r="K58" s="8" t="n">
        <v>726</v>
      </c>
      <c r="L58" s="15" t="n">
        <v>739.3953</v>
      </c>
      <c r="M58" s="8" t="n">
        <v>692</v>
      </c>
      <c r="N58" s="8" t="n">
        <v>743</v>
      </c>
      <c r="O58" s="29" t="n">
        <v>702</v>
      </c>
      <c r="P58" s="11" t="n">
        <v>713.9</v>
      </c>
      <c r="Q58" s="0" t="n">
        <v>713.5</v>
      </c>
      <c r="R58" s="0" t="n">
        <v>660.7</v>
      </c>
      <c r="S58" s="0" t="n">
        <v>737.4</v>
      </c>
      <c r="T58" s="0" t="n">
        <v>644.3</v>
      </c>
      <c r="U58" s="0" t="n">
        <v>726.6</v>
      </c>
      <c r="V58" s="0" t="n">
        <v>700.8</v>
      </c>
      <c r="W58" s="0" t="n">
        <v>739.9</v>
      </c>
      <c r="X58" s="0" t="n">
        <v>741.5</v>
      </c>
      <c r="Y58" s="0" t="n">
        <v>705.1</v>
      </c>
      <c r="Z58" s="0" t="n">
        <v>718.3</v>
      </c>
      <c r="AA58" s="0" t="n">
        <v>716.9</v>
      </c>
      <c r="AB58" s="0" t="n">
        <v>739.2</v>
      </c>
      <c r="AC58" s="0" t="n">
        <v>739.3</v>
      </c>
      <c r="AD58" s="0" t="n">
        <v>656</v>
      </c>
      <c r="AE58" s="27" t="n">
        <v>667.0558</v>
      </c>
      <c r="AO58" s="28" t="n">
        <f aca="false">AE58/SurveyHrsIn!AE58</f>
        <v>0.896580376344086</v>
      </c>
    </row>
    <row r="59" customFormat="false" ht="12.75" hidden="false" customHeight="false" outlineLevel="0" collapsed="false">
      <c r="A59" s="0" t="s">
        <v>27</v>
      </c>
      <c r="B59" s="0" t="n">
        <v>2</v>
      </c>
      <c r="C59" s="0" t="n">
        <v>49</v>
      </c>
      <c r="F59" s="8"/>
      <c r="G59" s="9"/>
      <c r="H59" s="8" t="n">
        <v>702</v>
      </c>
      <c r="I59" s="8" t="n">
        <v>721</v>
      </c>
      <c r="J59" s="8" t="n">
        <v>689</v>
      </c>
      <c r="K59" s="8" t="n">
        <v>705</v>
      </c>
      <c r="L59" s="15" t="n">
        <v>734.4044</v>
      </c>
      <c r="M59" s="8" t="n">
        <v>716</v>
      </c>
      <c r="N59" s="8" t="n">
        <v>736</v>
      </c>
      <c r="O59" s="29" t="n">
        <v>719</v>
      </c>
      <c r="P59" s="11" t="n">
        <v>711.3</v>
      </c>
      <c r="Q59" s="0" t="n">
        <v>701.1</v>
      </c>
      <c r="R59" s="0" t="n">
        <v>432.8</v>
      </c>
      <c r="S59" s="0" t="n">
        <v>731.6</v>
      </c>
      <c r="T59" s="0" t="n">
        <v>690.8</v>
      </c>
      <c r="U59" s="0" t="n">
        <v>741.2</v>
      </c>
      <c r="V59" s="0" t="n">
        <v>705.2</v>
      </c>
      <c r="W59" s="0" t="n">
        <v>736</v>
      </c>
      <c r="X59" s="0" t="n">
        <v>736.5</v>
      </c>
      <c r="Y59" s="0" t="n">
        <v>709.6</v>
      </c>
      <c r="Z59" s="0" t="n">
        <v>715</v>
      </c>
      <c r="AA59" s="0" t="n">
        <v>686.8</v>
      </c>
      <c r="AB59" s="0" t="n">
        <v>738.1</v>
      </c>
      <c r="AC59" s="0" t="n">
        <v>740.3</v>
      </c>
      <c r="AD59" s="0" t="n">
        <v>660.1</v>
      </c>
      <c r="AE59" s="27" t="n">
        <v>709.9797</v>
      </c>
      <c r="AO59" s="28" t="n">
        <f aca="false">AE59/SurveyHrsIn!AE59</f>
        <v>0.954273790322581</v>
      </c>
    </row>
    <row r="60" customFormat="false" ht="12.75" hidden="false" customHeight="false" outlineLevel="0" collapsed="false">
      <c r="A60" s="0" t="s">
        <v>27</v>
      </c>
      <c r="B60" s="0" t="n">
        <v>2</v>
      </c>
      <c r="C60" s="0" t="n">
        <v>50</v>
      </c>
      <c r="F60" s="8"/>
      <c r="G60" s="9"/>
      <c r="H60" s="8" t="n">
        <v>711.9</v>
      </c>
      <c r="I60" s="8" t="n">
        <v>742.3</v>
      </c>
      <c r="J60" s="8" t="n">
        <v>718</v>
      </c>
      <c r="K60" s="8" t="n">
        <v>692</v>
      </c>
      <c r="L60" s="15" t="n">
        <v>738.3561</v>
      </c>
      <c r="M60" s="8" t="n">
        <v>716</v>
      </c>
      <c r="N60" s="8" t="n">
        <v>743</v>
      </c>
      <c r="O60" s="29" t="n">
        <v>702</v>
      </c>
      <c r="P60" s="11" t="n">
        <v>716.8</v>
      </c>
      <c r="Q60" s="0" t="n">
        <v>740.6</v>
      </c>
      <c r="R60" s="0" t="n">
        <v>668.1</v>
      </c>
      <c r="S60" s="0" t="n">
        <v>675.2</v>
      </c>
      <c r="T60" s="0" t="n">
        <v>672.2</v>
      </c>
      <c r="U60" s="0" t="n">
        <v>741.6</v>
      </c>
      <c r="V60" s="0" t="n">
        <v>690.6</v>
      </c>
      <c r="W60" s="0" t="n">
        <v>500.4</v>
      </c>
      <c r="X60" s="0" t="n">
        <v>690.1</v>
      </c>
      <c r="Y60" s="0" t="n">
        <v>707.6</v>
      </c>
      <c r="Z60" s="0" t="n">
        <v>733.9</v>
      </c>
      <c r="AA60" s="0" t="n">
        <v>685</v>
      </c>
      <c r="AB60" s="0" t="n">
        <v>743.1</v>
      </c>
      <c r="AC60" s="0" t="n">
        <v>695.9</v>
      </c>
      <c r="AD60" s="0" t="n">
        <v>654.7</v>
      </c>
      <c r="AE60" s="27" t="n">
        <v>710.08</v>
      </c>
      <c r="AO60" s="28" t="n">
        <f aca="false">AE60/SurveyHrsIn!AE60</f>
        <v>0.954408602150538</v>
      </c>
    </row>
    <row r="61" customFormat="false" ht="12.75" hidden="false" customHeight="false" outlineLevel="0" collapsed="false">
      <c r="A61" s="0" t="s">
        <v>27</v>
      </c>
      <c r="B61" s="0" t="n">
        <v>2</v>
      </c>
      <c r="C61" s="0" t="n">
        <v>51</v>
      </c>
      <c r="F61" s="8"/>
      <c r="G61" s="9"/>
      <c r="H61" s="8" t="n">
        <v>710.5</v>
      </c>
      <c r="I61" s="8" t="n">
        <v>707.7</v>
      </c>
      <c r="J61" s="8" t="n">
        <v>647</v>
      </c>
      <c r="K61" s="8" t="n">
        <v>732</v>
      </c>
      <c r="L61" s="15" t="n">
        <v>736.7297</v>
      </c>
      <c r="M61" s="8" t="n">
        <v>677</v>
      </c>
      <c r="N61" s="8" t="n">
        <v>681</v>
      </c>
      <c r="O61" s="29" t="n">
        <v>710</v>
      </c>
      <c r="P61" s="11" t="n">
        <v>743</v>
      </c>
      <c r="Q61" s="0" t="n">
        <v>700.9</v>
      </c>
      <c r="R61" s="0" t="n">
        <v>548.8</v>
      </c>
      <c r="S61" s="0" t="n">
        <v>732.1</v>
      </c>
      <c r="T61" s="0" t="n">
        <v>650.6</v>
      </c>
      <c r="U61" s="0" t="n">
        <v>454.3</v>
      </c>
      <c r="V61" s="0" t="n">
        <v>690.7</v>
      </c>
      <c r="W61" s="0" t="n">
        <v>692.3</v>
      </c>
      <c r="X61" s="0" t="n">
        <v>705.8</v>
      </c>
      <c r="Y61" s="0" t="n">
        <v>662.7</v>
      </c>
      <c r="Z61" s="0" t="n">
        <v>701.5</v>
      </c>
      <c r="AA61" s="0" t="n">
        <v>718.4</v>
      </c>
      <c r="AB61" s="0" t="n">
        <v>714.2</v>
      </c>
      <c r="AC61" s="0" t="n">
        <v>741.8</v>
      </c>
      <c r="AD61" s="0" t="n">
        <v>662.4</v>
      </c>
      <c r="AE61" s="27" t="n">
        <v>702.5195</v>
      </c>
      <c r="AO61" s="28" t="n">
        <f aca="false">AE61/SurveyHrsIn!AE61</f>
        <v>0.944246639784946</v>
      </c>
    </row>
    <row r="62" customFormat="false" ht="12.75" hidden="false" customHeight="false" outlineLevel="0" collapsed="false">
      <c r="A62" s="0" t="s">
        <v>27</v>
      </c>
      <c r="B62" s="0" t="n">
        <v>2</v>
      </c>
      <c r="C62" s="0" t="n">
        <v>52</v>
      </c>
      <c r="F62" s="8"/>
      <c r="G62" s="9"/>
      <c r="H62" s="8" t="n">
        <v>716.9</v>
      </c>
      <c r="I62" s="8" t="n">
        <v>741.3</v>
      </c>
      <c r="J62" s="8" t="n">
        <v>705</v>
      </c>
      <c r="K62" s="8" t="n">
        <v>733</v>
      </c>
      <c r="L62" s="15" t="n">
        <v>696.2258</v>
      </c>
      <c r="M62" s="8" t="n">
        <v>713</v>
      </c>
      <c r="N62" s="8" t="n">
        <v>723</v>
      </c>
      <c r="O62" s="29" t="n">
        <v>706</v>
      </c>
      <c r="P62" s="11" t="n">
        <v>655</v>
      </c>
      <c r="Q62" s="0" t="n">
        <v>675.2</v>
      </c>
      <c r="R62" s="0" t="n">
        <v>656.8</v>
      </c>
      <c r="S62" s="0" t="n">
        <v>670.1</v>
      </c>
      <c r="T62" s="0" t="n">
        <v>680.1</v>
      </c>
      <c r="U62" s="0" t="n">
        <v>739</v>
      </c>
      <c r="V62" s="0" t="n">
        <v>714.4</v>
      </c>
      <c r="W62" s="0" t="n">
        <v>722.8</v>
      </c>
      <c r="X62" s="0" t="n">
        <v>721.1</v>
      </c>
      <c r="Y62" s="0" t="n">
        <v>569</v>
      </c>
      <c r="Z62" s="0" t="n">
        <v>0</v>
      </c>
      <c r="AA62" s="0" t="n">
        <v>698.7</v>
      </c>
      <c r="AB62" s="0" t="n">
        <v>743</v>
      </c>
      <c r="AC62" s="0" t="n">
        <v>740.3</v>
      </c>
      <c r="AD62" s="0" t="n">
        <v>658.1</v>
      </c>
      <c r="AE62" s="27" t="n">
        <v>687.5625</v>
      </c>
      <c r="AO62" s="28" t="n">
        <f aca="false">AE62/SurveyHrsIn!AE62</f>
        <v>0.92414314516129</v>
      </c>
    </row>
    <row r="63" customFormat="false" ht="12.75" hidden="false" customHeight="false" outlineLevel="0" collapsed="false">
      <c r="A63" s="0" t="s">
        <v>27</v>
      </c>
      <c r="B63" s="0" t="n">
        <v>2</v>
      </c>
      <c r="C63" s="0" t="n">
        <v>53</v>
      </c>
      <c r="F63" s="8"/>
      <c r="G63" s="9"/>
      <c r="H63" s="8" t="n">
        <v>717.9</v>
      </c>
      <c r="I63" s="8" t="n">
        <v>742</v>
      </c>
      <c r="J63" s="8" t="n">
        <v>667</v>
      </c>
      <c r="K63" s="8" t="n">
        <v>719</v>
      </c>
      <c r="L63" s="15" t="n">
        <v>716.6019</v>
      </c>
      <c r="M63" s="8" t="n">
        <v>679</v>
      </c>
      <c r="N63" s="8" t="n">
        <v>584</v>
      </c>
      <c r="O63" s="29" t="n">
        <v>688</v>
      </c>
      <c r="P63" s="11" t="n">
        <v>659.1</v>
      </c>
      <c r="Q63" s="0" t="n">
        <v>702.8</v>
      </c>
      <c r="R63" s="0" t="n">
        <v>650.5</v>
      </c>
      <c r="S63" s="0" t="n">
        <v>684.4</v>
      </c>
      <c r="T63" s="0" t="n">
        <v>683.4</v>
      </c>
      <c r="U63" s="0" t="n">
        <v>677.8</v>
      </c>
      <c r="V63" s="0" t="n">
        <v>712.5</v>
      </c>
      <c r="W63" s="0" t="n">
        <v>718</v>
      </c>
      <c r="X63" s="0" t="n">
        <v>721.2</v>
      </c>
      <c r="Y63" s="0" t="n">
        <v>633.3</v>
      </c>
      <c r="Z63" s="0" t="n">
        <f aca="false">0.9*SurveyHrsIn!Z63</f>
        <v>669.6</v>
      </c>
      <c r="AA63" s="0" t="n">
        <v>464.8</v>
      </c>
      <c r="AB63" s="0" t="n">
        <v>594.8</v>
      </c>
      <c r="AC63" s="0" t="n">
        <v>700.2</v>
      </c>
      <c r="AD63" s="0" t="n">
        <v>374.3</v>
      </c>
      <c r="AE63" s="27" t="n">
        <v>696.9567</v>
      </c>
      <c r="AO63" s="28" t="n">
        <f aca="false">AE63/SurveyHrsIn!AE63</f>
        <v>0.936769758064516</v>
      </c>
    </row>
    <row r="64" customFormat="false" ht="12.75" hidden="false" customHeight="false" outlineLevel="0" collapsed="false">
      <c r="A64" s="0" t="s">
        <v>27</v>
      </c>
      <c r="B64" s="0" t="n">
        <v>2</v>
      </c>
      <c r="C64" s="0" t="n">
        <v>54</v>
      </c>
      <c r="F64" s="8"/>
      <c r="G64" s="9"/>
      <c r="H64" s="8" t="n">
        <v>646.5</v>
      </c>
      <c r="I64" s="8" t="n">
        <v>700.8</v>
      </c>
      <c r="J64" s="8" t="n">
        <v>705</v>
      </c>
      <c r="K64" s="8" t="n">
        <v>673</v>
      </c>
      <c r="L64" s="15" t="n">
        <v>735.0156</v>
      </c>
      <c r="M64" s="8" t="n">
        <v>717</v>
      </c>
      <c r="N64" s="8" t="n">
        <v>733</v>
      </c>
      <c r="O64" s="29" t="n">
        <v>719</v>
      </c>
      <c r="P64" s="11" t="n">
        <v>643.7</v>
      </c>
      <c r="Q64" s="0" t="n">
        <v>358.3</v>
      </c>
      <c r="R64" s="0" t="n">
        <v>630.6</v>
      </c>
      <c r="S64" s="0" t="n">
        <v>687.3</v>
      </c>
      <c r="T64" s="0" t="n">
        <v>663</v>
      </c>
      <c r="U64" s="0" t="n">
        <v>742.9</v>
      </c>
      <c r="V64" s="0" t="n">
        <v>715.6</v>
      </c>
      <c r="W64" s="0" t="n">
        <v>735.5</v>
      </c>
      <c r="X64" s="0" t="n">
        <v>740.3</v>
      </c>
      <c r="Y64" s="0" t="n">
        <v>710.5</v>
      </c>
      <c r="Z64" s="0" t="n">
        <v>740.1</v>
      </c>
      <c r="AA64" s="0" t="n">
        <v>719</v>
      </c>
      <c r="AB64" s="0" t="n">
        <v>698.6</v>
      </c>
      <c r="AC64" s="0" t="n">
        <v>698.7</v>
      </c>
      <c r="AD64" s="0" t="n">
        <v>658.7</v>
      </c>
      <c r="AE64" s="27" t="n">
        <v>704.2203</v>
      </c>
      <c r="AO64" s="28" t="n">
        <f aca="false">AE64/SurveyHrsIn!AE64</f>
        <v>0.946532661290323</v>
      </c>
    </row>
    <row r="65" customFormat="false" ht="12.75" hidden="false" customHeight="false" outlineLevel="0" collapsed="false">
      <c r="A65" s="0" t="s">
        <v>27</v>
      </c>
      <c r="B65" s="0" t="n">
        <v>2</v>
      </c>
      <c r="C65" s="0" t="n">
        <v>55</v>
      </c>
      <c r="F65" s="8"/>
      <c r="G65" s="9"/>
      <c r="H65" s="8" t="n">
        <v>679.3</v>
      </c>
      <c r="I65" s="8" t="n">
        <v>724.4</v>
      </c>
      <c r="J65" s="8" t="n">
        <v>668</v>
      </c>
      <c r="K65" s="8" t="n">
        <v>725</v>
      </c>
      <c r="L65" s="15" t="n">
        <v>728.3156</v>
      </c>
      <c r="M65" s="8" t="n">
        <v>687</v>
      </c>
      <c r="N65" s="8" t="n">
        <v>731.8628</v>
      </c>
      <c r="O65" s="29" t="n">
        <v>606</v>
      </c>
      <c r="P65" s="11" t="n">
        <v>612.5</v>
      </c>
      <c r="Q65" s="0" t="n">
        <v>674.4</v>
      </c>
      <c r="R65" s="0" t="n">
        <v>668</v>
      </c>
      <c r="S65" s="0" t="n">
        <v>722.1</v>
      </c>
      <c r="T65" s="0" t="n">
        <v>677.2</v>
      </c>
      <c r="U65" s="0" t="n">
        <v>640.9</v>
      </c>
      <c r="V65" s="0" t="n">
        <v>297.4</v>
      </c>
      <c r="W65" s="0" t="n">
        <v>375.4</v>
      </c>
      <c r="X65" s="0" t="n">
        <v>738.2</v>
      </c>
      <c r="Y65" s="0" t="n">
        <v>685.3</v>
      </c>
      <c r="Z65" s="0" t="n">
        <v>725.6</v>
      </c>
      <c r="AA65" s="0" t="n">
        <v>718.9</v>
      </c>
      <c r="AB65" s="0" t="n">
        <v>739.9</v>
      </c>
      <c r="AC65" s="0" t="n">
        <v>742</v>
      </c>
      <c r="AD65" s="0" t="n">
        <v>641.7</v>
      </c>
      <c r="AE65" s="27" t="n">
        <v>700.4669</v>
      </c>
      <c r="AO65" s="28" t="n">
        <f aca="false">AE65/SurveyHrsIn!AE65</f>
        <v>0.941487768817204</v>
      </c>
    </row>
    <row r="66" customFormat="false" ht="12.75" hidden="false" customHeight="false" outlineLevel="0" collapsed="false">
      <c r="A66" s="0" t="s">
        <v>27</v>
      </c>
      <c r="B66" s="0" t="n">
        <v>2</v>
      </c>
      <c r="C66" s="0" t="n">
        <v>56</v>
      </c>
      <c r="F66" s="8"/>
      <c r="G66" s="9"/>
      <c r="H66" s="8" t="n">
        <v>698.4</v>
      </c>
      <c r="I66" s="8" t="n">
        <v>710.5</v>
      </c>
      <c r="J66" s="8" t="n">
        <v>717</v>
      </c>
      <c r="K66" s="8" t="n">
        <v>723</v>
      </c>
      <c r="L66" s="15" t="n">
        <v>713.0677</v>
      </c>
      <c r="M66" s="8" t="n">
        <v>718</v>
      </c>
      <c r="N66" s="8" t="n">
        <v>736</v>
      </c>
      <c r="O66" s="29" t="n">
        <v>720</v>
      </c>
      <c r="P66" s="11" t="n">
        <v>722.8</v>
      </c>
      <c r="Q66" s="0" t="n">
        <v>725.8</v>
      </c>
      <c r="R66" s="0" t="n">
        <v>592.3</v>
      </c>
      <c r="S66" s="0" t="n">
        <v>742.7</v>
      </c>
      <c r="T66" s="0" t="n">
        <v>684.3</v>
      </c>
      <c r="U66" s="0" t="n">
        <v>737.6</v>
      </c>
      <c r="V66" s="0" t="n">
        <v>709.2</v>
      </c>
      <c r="W66" s="0" t="n">
        <v>722.4</v>
      </c>
      <c r="X66" s="0" t="n">
        <v>739.8</v>
      </c>
      <c r="Y66" s="0" t="n">
        <v>706.4</v>
      </c>
      <c r="Z66" s="0" t="n">
        <v>718.9</v>
      </c>
      <c r="AA66" s="0" t="n">
        <v>718.9</v>
      </c>
      <c r="AB66" s="0" t="n">
        <v>743.8</v>
      </c>
      <c r="AC66" s="0" t="n">
        <v>178.3</v>
      </c>
      <c r="AD66" s="0" t="n">
        <v>570.2</v>
      </c>
      <c r="AE66" s="27" t="n">
        <v>707.5944</v>
      </c>
      <c r="AO66" s="28" t="n">
        <f aca="false">AE66/SurveyHrsIn!AE66</f>
        <v>0.951067741935484</v>
      </c>
    </row>
    <row r="67" customFormat="false" ht="12.75" hidden="false" customHeight="false" outlineLevel="0" collapsed="false">
      <c r="A67" s="0" t="s">
        <v>27</v>
      </c>
      <c r="B67" s="0" t="n">
        <v>2</v>
      </c>
      <c r="C67" s="0" t="n">
        <v>57</v>
      </c>
      <c r="F67" s="8"/>
      <c r="G67" s="9"/>
      <c r="H67" s="8" t="n">
        <v>710</v>
      </c>
      <c r="I67" s="8" t="n">
        <v>733.4</v>
      </c>
      <c r="J67" s="8" t="n">
        <v>709</v>
      </c>
      <c r="K67" s="8" t="n">
        <v>725</v>
      </c>
      <c r="L67" s="15" t="n">
        <v>688.2328</v>
      </c>
      <c r="M67" s="8" t="n">
        <v>706</v>
      </c>
      <c r="N67" s="8" t="n">
        <v>716</v>
      </c>
      <c r="O67" s="29" t="n">
        <v>718</v>
      </c>
      <c r="P67" s="11" t="n">
        <v>689.3</v>
      </c>
      <c r="Q67" s="0" t="n">
        <v>682.2</v>
      </c>
      <c r="R67" s="0" t="n">
        <v>601.6</v>
      </c>
      <c r="S67" s="0" t="n">
        <v>732.2</v>
      </c>
      <c r="T67" s="0" t="n">
        <v>696.5</v>
      </c>
      <c r="U67" s="0" t="n">
        <v>735</v>
      </c>
      <c r="V67" s="0" t="n">
        <v>717.1</v>
      </c>
      <c r="W67" s="0" t="n">
        <v>722.3</v>
      </c>
      <c r="X67" s="0" t="n">
        <v>740</v>
      </c>
      <c r="Y67" s="0" t="n">
        <v>657</v>
      </c>
      <c r="Z67" s="0" t="n">
        <v>721.2</v>
      </c>
      <c r="AA67" s="0" t="n">
        <v>706</v>
      </c>
      <c r="AB67" s="0" t="n">
        <v>742.5</v>
      </c>
      <c r="AC67" s="0" t="n">
        <v>739.1</v>
      </c>
      <c r="AD67" s="0" t="n">
        <v>663.9</v>
      </c>
      <c r="AE67" s="27" t="n">
        <v>661.3264</v>
      </c>
      <c r="AO67" s="28" t="n">
        <f aca="false">AE67/SurveyHrsIn!AE67</f>
        <v>0.888879569892473</v>
      </c>
    </row>
    <row r="68" customFormat="false" ht="12.75" hidden="false" customHeight="false" outlineLevel="0" collapsed="false">
      <c r="A68" s="0" t="s">
        <v>27</v>
      </c>
      <c r="B68" s="0" t="n">
        <v>2</v>
      </c>
      <c r="C68" s="0" t="n">
        <v>58</v>
      </c>
      <c r="F68" s="8"/>
      <c r="G68" s="9"/>
      <c r="H68" s="8" t="n">
        <v>0.1</v>
      </c>
      <c r="I68" s="8" t="n">
        <v>0</v>
      </c>
      <c r="J68" s="8" t="n">
        <v>0</v>
      </c>
      <c r="K68" s="8" t="n">
        <v>386</v>
      </c>
      <c r="L68" s="15" t="n">
        <v>718.3886</v>
      </c>
      <c r="M68" s="8" t="n">
        <v>718</v>
      </c>
      <c r="N68" s="8" t="n">
        <v>743</v>
      </c>
      <c r="O68" s="29" t="n">
        <v>718</v>
      </c>
      <c r="P68" s="11" t="n">
        <v>743</v>
      </c>
      <c r="Q68" s="0" t="n">
        <v>739.7</v>
      </c>
      <c r="R68" s="0" t="n">
        <v>622.7</v>
      </c>
      <c r="S68" s="0" t="n">
        <v>742.9</v>
      </c>
      <c r="T68" s="0" t="n">
        <v>699</v>
      </c>
      <c r="U68" s="0" t="n">
        <v>714.8</v>
      </c>
      <c r="V68" s="0" t="n">
        <v>711.6</v>
      </c>
      <c r="W68" s="0" t="n">
        <v>739.4</v>
      </c>
      <c r="X68" s="0" t="n">
        <v>730.3</v>
      </c>
      <c r="Y68" s="0" t="n">
        <v>675.9</v>
      </c>
      <c r="Z68" s="0" t="n">
        <v>738.1</v>
      </c>
      <c r="AA68" s="0" t="n">
        <v>709.4</v>
      </c>
      <c r="AB68" s="0" t="n">
        <v>716.9</v>
      </c>
      <c r="AC68" s="0" t="n">
        <v>537.3</v>
      </c>
      <c r="AD68" s="0" t="n">
        <v>657.6</v>
      </c>
      <c r="AE68" s="27" t="n">
        <v>709.0569</v>
      </c>
      <c r="AO68" s="28" t="n">
        <f aca="false">AE68/SurveyHrsIn!AE68</f>
        <v>0.953033467741936</v>
      </c>
    </row>
    <row r="69" customFormat="false" ht="12.75" hidden="false" customHeight="false" outlineLevel="0" collapsed="false">
      <c r="A69" s="0" t="s">
        <v>27</v>
      </c>
      <c r="B69" s="0" t="n">
        <v>2</v>
      </c>
      <c r="C69" s="0" t="n">
        <v>59</v>
      </c>
      <c r="F69" s="8"/>
      <c r="G69" s="9"/>
      <c r="H69" s="8" t="n">
        <v>649.4</v>
      </c>
      <c r="I69" s="8" t="n">
        <v>743.2</v>
      </c>
      <c r="J69" s="8" t="n">
        <v>668</v>
      </c>
      <c r="K69" s="8" t="n">
        <v>726</v>
      </c>
      <c r="L69" s="15" t="n">
        <v>739.5064</v>
      </c>
      <c r="M69" s="8" t="n">
        <v>659</v>
      </c>
      <c r="N69" s="8" t="n">
        <v>725</v>
      </c>
      <c r="O69" s="29" t="n">
        <v>506</v>
      </c>
      <c r="P69" s="11" t="n">
        <v>602</v>
      </c>
      <c r="Q69" s="0" t="n">
        <v>622.4</v>
      </c>
      <c r="R69" s="0" t="n">
        <v>553.7</v>
      </c>
      <c r="S69" s="0" t="n">
        <v>587.5</v>
      </c>
      <c r="T69" s="0" t="n">
        <v>610.7</v>
      </c>
      <c r="U69" s="0" t="n">
        <v>659.1</v>
      </c>
      <c r="V69" s="0" t="n">
        <v>694.6</v>
      </c>
      <c r="W69" s="0" t="n">
        <v>715.5</v>
      </c>
      <c r="X69" s="0" t="n">
        <v>679.8</v>
      </c>
      <c r="Y69" s="0" t="n">
        <v>674.3</v>
      </c>
      <c r="Z69" s="0" t="n">
        <v>520.9</v>
      </c>
      <c r="AA69" s="0" t="n">
        <v>692.3</v>
      </c>
      <c r="AB69" s="0" t="n">
        <v>740.4</v>
      </c>
      <c r="AC69" s="0" t="n">
        <v>743.5</v>
      </c>
      <c r="AD69" s="0" t="n">
        <v>653.7</v>
      </c>
      <c r="AE69" s="27" t="n">
        <v>710.8858</v>
      </c>
      <c r="AO69" s="28" t="n">
        <f aca="false">AE69/SurveyHrsIn!AE69</f>
        <v>0.955491666666667</v>
      </c>
    </row>
    <row r="70" customFormat="false" ht="12.75" hidden="false" customHeight="false" outlineLevel="0" collapsed="false">
      <c r="A70" s="0" t="s">
        <v>27</v>
      </c>
      <c r="B70" s="0" t="n">
        <v>2</v>
      </c>
      <c r="C70" s="0" t="n">
        <v>60</v>
      </c>
      <c r="F70" s="8"/>
      <c r="G70" s="9"/>
      <c r="H70" s="8" t="n">
        <v>671.7</v>
      </c>
      <c r="I70" s="8" t="n">
        <v>657.1</v>
      </c>
      <c r="J70" s="8" t="n">
        <v>717</v>
      </c>
      <c r="K70" s="8" t="n">
        <v>733</v>
      </c>
      <c r="L70" s="15" t="n">
        <v>739.3439</v>
      </c>
      <c r="M70" s="8" t="n">
        <v>718</v>
      </c>
      <c r="N70" s="8" t="n">
        <v>742</v>
      </c>
      <c r="O70" s="29" t="n">
        <v>719</v>
      </c>
      <c r="P70" s="11" t="n">
        <v>724</v>
      </c>
      <c r="Q70" s="0" t="n">
        <v>739.3</v>
      </c>
      <c r="R70" s="0" t="n">
        <v>657.2</v>
      </c>
      <c r="S70" s="0" t="n">
        <v>743.3</v>
      </c>
      <c r="T70" s="0" t="n">
        <v>706.4</v>
      </c>
      <c r="U70" s="0" t="n">
        <v>734.1</v>
      </c>
      <c r="V70" s="0" t="n">
        <v>716.3</v>
      </c>
      <c r="W70" s="0" t="n">
        <v>735.4</v>
      </c>
      <c r="X70" s="0" t="n">
        <v>734.5</v>
      </c>
      <c r="Y70" s="0" t="n">
        <v>714.4</v>
      </c>
      <c r="Z70" s="0" t="n">
        <v>733.6</v>
      </c>
      <c r="AA70" s="0" t="n">
        <v>713.9</v>
      </c>
      <c r="AB70" s="0" t="n">
        <v>696.1</v>
      </c>
      <c r="AC70" s="0" t="n">
        <v>743.7</v>
      </c>
      <c r="AD70" s="0" t="n">
        <v>660.8</v>
      </c>
      <c r="AE70" s="27" t="n">
        <v>710.3361</v>
      </c>
      <c r="AO70" s="28" t="n">
        <f aca="false">AE70/SurveyHrsIn!AE70</f>
        <v>0.954752822580645</v>
      </c>
    </row>
    <row r="71" customFormat="false" ht="12.75" hidden="false" customHeight="false" outlineLevel="0" collapsed="false">
      <c r="A71" s="0" t="s">
        <v>27</v>
      </c>
      <c r="B71" s="0" t="n">
        <v>2</v>
      </c>
      <c r="C71" s="0" t="n">
        <v>61</v>
      </c>
      <c r="F71" s="8"/>
      <c r="G71" s="9"/>
      <c r="H71" s="8" t="n">
        <v>699.9</v>
      </c>
      <c r="I71" s="8" t="n">
        <v>702.5</v>
      </c>
      <c r="J71" s="8" t="n">
        <v>678</v>
      </c>
      <c r="K71" s="8" t="n">
        <v>713</v>
      </c>
      <c r="L71" s="15" t="n">
        <v>739.0961</v>
      </c>
      <c r="M71" s="8" t="n">
        <v>705</v>
      </c>
      <c r="N71" s="8" t="n">
        <v>733</v>
      </c>
      <c r="O71" s="29" t="n">
        <v>557</v>
      </c>
      <c r="P71" s="11" t="n">
        <v>469.7</v>
      </c>
      <c r="Q71" s="0" t="n">
        <v>359.6</v>
      </c>
      <c r="R71" s="0" t="n">
        <v>657.1</v>
      </c>
      <c r="S71" s="0" t="n">
        <v>731.3</v>
      </c>
      <c r="T71" s="0" t="n">
        <v>696.2</v>
      </c>
      <c r="U71" s="0" t="n">
        <v>734.8</v>
      </c>
      <c r="V71" s="0" t="n">
        <v>697</v>
      </c>
      <c r="W71" s="0" t="n">
        <v>734.3</v>
      </c>
      <c r="X71" s="0" t="n">
        <v>740.1</v>
      </c>
      <c r="Y71" s="0" t="n">
        <v>33.6</v>
      </c>
      <c r="Z71" s="0" t="n">
        <v>0</v>
      </c>
      <c r="AA71" s="0" t="n">
        <v>548</v>
      </c>
      <c r="AB71" s="0" t="n">
        <v>742.2</v>
      </c>
      <c r="AC71" s="0" t="n">
        <v>724.2</v>
      </c>
      <c r="AD71" s="0" t="n">
        <v>658.5</v>
      </c>
      <c r="AE71" s="27" t="n">
        <v>711.145</v>
      </c>
      <c r="AO71" s="28" t="n">
        <f aca="false">AE71/SurveyHrsIn!AE71</f>
        <v>0.955840053763441</v>
      </c>
    </row>
    <row r="72" customFormat="false" ht="12.75" hidden="false" customHeight="false" outlineLevel="0" collapsed="false">
      <c r="A72" s="0" t="s">
        <v>27</v>
      </c>
      <c r="B72" s="0" t="n">
        <v>2</v>
      </c>
      <c r="C72" s="0" t="n">
        <v>62</v>
      </c>
      <c r="F72" s="8"/>
      <c r="G72" s="9"/>
      <c r="H72" s="8" t="n">
        <v>711.7</v>
      </c>
      <c r="I72" s="8" t="n">
        <v>731</v>
      </c>
      <c r="J72" s="8" t="n">
        <v>696</v>
      </c>
      <c r="K72" s="8" t="n">
        <v>704</v>
      </c>
      <c r="L72" s="15" t="n">
        <v>732.9514</v>
      </c>
      <c r="M72" s="8" t="n">
        <v>717</v>
      </c>
      <c r="N72" s="8" t="n">
        <v>740</v>
      </c>
      <c r="O72" s="29" t="n">
        <v>625</v>
      </c>
      <c r="P72" s="11" t="n">
        <v>688.6</v>
      </c>
      <c r="Q72" s="0" t="n">
        <v>669.6</v>
      </c>
      <c r="R72" s="0" t="n">
        <v>584.1</v>
      </c>
      <c r="S72" s="0" t="n">
        <v>744</v>
      </c>
      <c r="T72" s="0" t="n">
        <v>696.5</v>
      </c>
      <c r="U72" s="0" t="n">
        <v>720.1</v>
      </c>
      <c r="V72" s="0" t="n">
        <v>699.8</v>
      </c>
      <c r="W72" s="0" t="n">
        <v>599.6</v>
      </c>
      <c r="X72" s="0" t="n">
        <v>738.4</v>
      </c>
      <c r="Y72" s="0" t="n">
        <v>714.3</v>
      </c>
      <c r="Z72" s="0" t="n">
        <v>517.7</v>
      </c>
      <c r="AA72" s="0" t="n">
        <v>696.6</v>
      </c>
      <c r="AB72" s="0" t="n">
        <v>741.9</v>
      </c>
      <c r="AC72" s="0" t="n">
        <v>743</v>
      </c>
      <c r="AD72" s="0" t="n">
        <v>645.7</v>
      </c>
      <c r="AE72" s="27" t="n">
        <v>709.9442</v>
      </c>
      <c r="AO72" s="28" t="n">
        <f aca="false">AE72/SurveyHrsIn!AE72</f>
        <v>0.954226075268817</v>
      </c>
    </row>
    <row r="73" customFormat="false" ht="12.75" hidden="false" customHeight="false" outlineLevel="0" collapsed="false">
      <c r="A73" s="0" t="s">
        <v>27</v>
      </c>
      <c r="B73" s="0" t="n">
        <v>2</v>
      </c>
      <c r="C73" s="0" t="n">
        <v>63</v>
      </c>
      <c r="F73" s="8"/>
      <c r="G73" s="9"/>
      <c r="H73" s="8" t="n">
        <v>715.6</v>
      </c>
      <c r="I73" s="8" t="n">
        <v>699.2</v>
      </c>
      <c r="J73" s="8" t="n">
        <v>712</v>
      </c>
      <c r="K73" s="8" t="n">
        <v>47</v>
      </c>
      <c r="L73" s="15" t="n">
        <v>599.0139</v>
      </c>
      <c r="M73" s="8" t="n">
        <v>677</v>
      </c>
      <c r="N73" s="8" t="n">
        <v>639</v>
      </c>
      <c r="O73" s="29" t="n">
        <v>719</v>
      </c>
      <c r="P73" s="11" t="n">
        <v>657</v>
      </c>
      <c r="Q73" s="0" t="n">
        <v>739.5</v>
      </c>
      <c r="R73" s="0" t="n">
        <v>655.6</v>
      </c>
      <c r="S73" s="0" t="n">
        <v>743.5</v>
      </c>
      <c r="T73" s="0" t="n">
        <v>694.9</v>
      </c>
      <c r="U73" s="0" t="n">
        <v>735.8</v>
      </c>
      <c r="V73" s="0" t="n">
        <v>698.2</v>
      </c>
      <c r="W73" s="0" t="n">
        <v>738.9</v>
      </c>
      <c r="X73" s="0" t="n">
        <v>739.7</v>
      </c>
      <c r="Y73" s="0" t="n">
        <v>714</v>
      </c>
      <c r="Z73" s="0" t="n">
        <v>728.9</v>
      </c>
      <c r="AA73" s="0" t="n">
        <v>703.7</v>
      </c>
      <c r="AB73" s="0" t="n">
        <v>730.2</v>
      </c>
      <c r="AC73" s="0" t="n">
        <v>730.5</v>
      </c>
      <c r="AD73" s="0" t="n">
        <v>654</v>
      </c>
      <c r="AE73" s="27" t="n">
        <v>713.3647</v>
      </c>
      <c r="AO73" s="28" t="n">
        <f aca="false">AE73/SurveyHrsIn!AE73</f>
        <v>0.958823521505376</v>
      </c>
    </row>
    <row r="74" customFormat="false" ht="12.75" hidden="false" customHeight="false" outlineLevel="0" collapsed="false">
      <c r="A74" s="0" t="s">
        <v>27</v>
      </c>
      <c r="B74" s="0" t="n">
        <v>2</v>
      </c>
      <c r="C74" s="0" t="n">
        <v>64</v>
      </c>
      <c r="F74" s="8"/>
      <c r="G74" s="9"/>
      <c r="H74" s="8" t="n">
        <v>674.5</v>
      </c>
      <c r="I74" s="8" t="n">
        <v>696.1</v>
      </c>
      <c r="J74" s="8" t="n">
        <v>713</v>
      </c>
      <c r="K74" s="8" t="n">
        <v>723</v>
      </c>
      <c r="L74" s="15" t="n">
        <v>697.3472</v>
      </c>
      <c r="M74" s="8" t="n">
        <v>718</v>
      </c>
      <c r="N74" s="8" t="n">
        <v>728</v>
      </c>
      <c r="O74" s="29" t="n">
        <v>720</v>
      </c>
      <c r="P74" s="11" t="n">
        <v>728.4</v>
      </c>
      <c r="Q74" s="0" t="n">
        <v>740.4</v>
      </c>
      <c r="R74" s="0" t="n">
        <v>601.4</v>
      </c>
      <c r="S74" s="0" t="n">
        <v>689.6</v>
      </c>
      <c r="T74" s="0" t="n">
        <v>701.1</v>
      </c>
      <c r="U74" s="0" t="n">
        <f aca="false">94.2+580</f>
        <v>674.2</v>
      </c>
      <c r="V74" s="0" t="n">
        <v>693.3</v>
      </c>
      <c r="W74" s="0" t="n">
        <v>739</v>
      </c>
      <c r="X74" s="0" t="n">
        <v>740.8</v>
      </c>
      <c r="Y74" s="0" t="n">
        <v>699.2</v>
      </c>
      <c r="Z74" s="0" t="n">
        <v>527</v>
      </c>
      <c r="AA74" s="0" t="n">
        <v>343.4</v>
      </c>
      <c r="AB74" s="0" t="n">
        <v>742</v>
      </c>
      <c r="AC74" s="0" t="n">
        <v>743.8</v>
      </c>
      <c r="AD74" s="0" t="n">
        <v>656.7</v>
      </c>
      <c r="AE74" s="27" t="n">
        <v>712.7645</v>
      </c>
      <c r="AO74" s="28" t="n">
        <f aca="false">AE74/SurveyHrsIn!AE74</f>
        <v>0.958016801075269</v>
      </c>
    </row>
    <row r="75" customFormat="false" ht="12.75" hidden="false" customHeight="false" outlineLevel="0" collapsed="false">
      <c r="A75" s="0" t="s">
        <v>27</v>
      </c>
      <c r="B75" s="0" t="n">
        <v>2</v>
      </c>
      <c r="C75" s="0" t="n">
        <v>65</v>
      </c>
      <c r="F75" s="8"/>
      <c r="G75" s="9"/>
      <c r="H75" s="8" t="n">
        <v>688.9</v>
      </c>
      <c r="I75" s="8" t="n">
        <v>610.3</v>
      </c>
      <c r="J75" s="8" t="n">
        <v>575</v>
      </c>
      <c r="K75" s="8" t="n">
        <v>603</v>
      </c>
      <c r="L75" s="15" t="n">
        <v>547.3172</v>
      </c>
      <c r="M75" s="8" t="n">
        <v>626</v>
      </c>
      <c r="N75" s="8" t="n">
        <v>728</v>
      </c>
      <c r="O75" s="29" t="n">
        <v>668</v>
      </c>
      <c r="P75" s="11" t="n">
        <v>394.3</v>
      </c>
      <c r="Q75" s="0" t="n">
        <v>0</v>
      </c>
      <c r="R75" s="0" t="n">
        <v>388.7</v>
      </c>
      <c r="S75" s="0" t="n">
        <v>683.2</v>
      </c>
      <c r="T75" s="0" t="n">
        <v>569.8</v>
      </c>
      <c r="U75" s="0" t="n">
        <v>630.4</v>
      </c>
      <c r="V75" s="0" t="n">
        <v>630</v>
      </c>
      <c r="W75" s="0" t="n">
        <f aca="false">297.8+233+90</f>
        <v>620.8</v>
      </c>
      <c r="X75" s="0" t="n">
        <v>628.9</v>
      </c>
      <c r="Y75" s="0" t="n">
        <v>618.7</v>
      </c>
      <c r="Z75" s="0" t="n">
        <v>717.5</v>
      </c>
      <c r="AA75" s="0" t="n">
        <v>719.1</v>
      </c>
      <c r="AB75" s="0" t="n">
        <v>743.2</v>
      </c>
      <c r="AC75" s="0" t="n">
        <v>726.7</v>
      </c>
      <c r="AD75" s="0" t="n">
        <v>658.2</v>
      </c>
      <c r="AE75" s="27" t="n">
        <v>648.6556</v>
      </c>
      <c r="AO75" s="28" t="n">
        <f aca="false">AE75/SurveyHrsIn!AE75</f>
        <v>0.871848924731183</v>
      </c>
    </row>
    <row r="76" customFormat="false" ht="12.75" hidden="false" customHeight="false" outlineLevel="0" collapsed="false">
      <c r="A76" s="0" t="s">
        <v>27</v>
      </c>
      <c r="B76" s="0" t="n">
        <v>2</v>
      </c>
      <c r="C76" s="0" t="n">
        <v>66</v>
      </c>
      <c r="F76" s="8"/>
      <c r="G76" s="9"/>
      <c r="H76" s="8" t="n">
        <v>676.6</v>
      </c>
      <c r="I76" s="8" t="n">
        <v>636.9</v>
      </c>
      <c r="J76" s="8" t="n">
        <v>599</v>
      </c>
      <c r="K76" s="8" t="n">
        <v>716</v>
      </c>
      <c r="L76" s="15" t="n">
        <v>700.0786</v>
      </c>
      <c r="M76" s="8" t="n">
        <v>653</v>
      </c>
      <c r="N76" s="8" t="n">
        <v>659</v>
      </c>
      <c r="O76" s="29" t="n">
        <v>447</v>
      </c>
      <c r="P76" s="11" t="n">
        <v>587.3</v>
      </c>
      <c r="Q76" s="0" t="n">
        <v>514.8</v>
      </c>
      <c r="R76" s="0" t="n">
        <v>515.4</v>
      </c>
      <c r="S76" s="0" t="n">
        <v>608.8</v>
      </c>
      <c r="T76" s="0" t="n">
        <v>597</v>
      </c>
      <c r="U76" s="0" t="n">
        <v>645.1</v>
      </c>
      <c r="V76" s="0" t="n">
        <v>595.4</v>
      </c>
      <c r="W76" s="0" t="n">
        <v>716.2</v>
      </c>
      <c r="X76" s="0" t="n">
        <v>683.4</v>
      </c>
      <c r="Y76" s="0" t="n">
        <v>393.9</v>
      </c>
      <c r="Z76" s="0" t="n">
        <v>582.8</v>
      </c>
      <c r="AA76" s="0" t="n">
        <v>713.6</v>
      </c>
      <c r="AB76" s="0" t="n">
        <v>737.2</v>
      </c>
      <c r="AC76" s="0" t="n">
        <v>739.2</v>
      </c>
      <c r="AD76" s="0" t="n">
        <v>645.5</v>
      </c>
      <c r="AE76" s="27" t="n">
        <v>610.6525</v>
      </c>
      <c r="AO76" s="28" t="n">
        <f aca="false">AE76/SurveyHrsIn!AE76</f>
        <v>0.820769489247312</v>
      </c>
    </row>
    <row r="77" customFormat="false" ht="12.75" hidden="false" customHeight="false" outlineLevel="0" collapsed="false">
      <c r="A77" s="0" t="s">
        <v>27</v>
      </c>
      <c r="B77" s="0" t="n">
        <v>2</v>
      </c>
      <c r="C77" s="0" t="n">
        <v>67</v>
      </c>
      <c r="F77" s="8"/>
      <c r="G77" s="9"/>
      <c r="H77" s="8" t="n">
        <v>671</v>
      </c>
      <c r="I77" s="8" t="n">
        <v>718.2</v>
      </c>
      <c r="J77" s="8" t="n">
        <v>706</v>
      </c>
      <c r="K77" s="8" t="n">
        <v>734</v>
      </c>
      <c r="L77" s="15" t="n">
        <v>733.0419</v>
      </c>
      <c r="M77" s="8" t="n">
        <v>718</v>
      </c>
      <c r="N77" s="8" t="n">
        <v>645</v>
      </c>
      <c r="O77" s="29" t="n">
        <v>718</v>
      </c>
      <c r="P77" s="11" t="n">
        <v>717.7</v>
      </c>
      <c r="Q77" s="0" t="n">
        <v>740.3</v>
      </c>
      <c r="R77" s="0" t="n">
        <v>646.9</v>
      </c>
      <c r="S77" s="0" t="n">
        <v>743.5</v>
      </c>
      <c r="T77" s="0" t="n">
        <v>701.8</v>
      </c>
      <c r="U77" s="0" t="n">
        <v>738.5</v>
      </c>
      <c r="V77" s="0" t="n">
        <v>711.8</v>
      </c>
      <c r="W77" s="0" t="n">
        <v>733</v>
      </c>
      <c r="X77" s="0" t="n">
        <v>721</v>
      </c>
      <c r="Y77" s="0" t="n">
        <v>641.8</v>
      </c>
      <c r="Z77" s="0" t="n">
        <v>598.5</v>
      </c>
      <c r="AA77" s="0" t="n">
        <v>412.9</v>
      </c>
      <c r="AB77" s="0" t="n">
        <v>723.6</v>
      </c>
      <c r="AC77" s="0" t="n">
        <v>743.5</v>
      </c>
      <c r="AD77" s="0" t="n">
        <v>641.8</v>
      </c>
      <c r="AE77" s="27" t="n">
        <v>702.9058</v>
      </c>
      <c r="AO77" s="28" t="n">
        <f aca="false">AE77/SurveyHrsIn!AE77</f>
        <v>0.944765860215054</v>
      </c>
    </row>
    <row r="78" customFormat="false" ht="12.75" hidden="false" customHeight="false" outlineLevel="0" collapsed="false">
      <c r="A78" s="0" t="s">
        <v>27</v>
      </c>
      <c r="B78" s="0" t="n">
        <v>2</v>
      </c>
      <c r="C78" s="0" t="n">
        <v>68</v>
      </c>
      <c r="F78" s="8"/>
      <c r="G78" s="9"/>
      <c r="H78" s="8" t="n">
        <v>717.2</v>
      </c>
      <c r="I78" s="8" t="n">
        <v>742.3</v>
      </c>
      <c r="J78" s="8" t="n">
        <v>718</v>
      </c>
      <c r="K78" s="8" t="n">
        <v>738</v>
      </c>
      <c r="L78" s="15" t="n">
        <v>740.055</v>
      </c>
      <c r="M78" s="8" t="n">
        <v>718</v>
      </c>
      <c r="N78" s="8" t="n">
        <v>741</v>
      </c>
      <c r="O78" s="29" t="n">
        <v>496</v>
      </c>
      <c r="P78" s="11" t="n">
        <v>715.4</v>
      </c>
      <c r="Q78" s="0" t="n">
        <v>739.7</v>
      </c>
      <c r="R78" s="0" t="n">
        <v>626.8</v>
      </c>
      <c r="S78" s="0" t="n">
        <v>743.9</v>
      </c>
      <c r="T78" s="0" t="n">
        <v>659</v>
      </c>
      <c r="U78" s="0" t="n">
        <v>728.6</v>
      </c>
      <c r="V78" s="0" t="n">
        <v>714.2</v>
      </c>
      <c r="W78" s="0" t="n">
        <v>678.2</v>
      </c>
      <c r="X78" s="0" t="n">
        <v>739.5</v>
      </c>
      <c r="Y78" s="0" t="n">
        <v>713.9</v>
      </c>
      <c r="Z78" s="0" t="n">
        <f aca="false">0.7*SurveyHrsIn!Z78</f>
        <v>520.8</v>
      </c>
      <c r="AA78" s="0" t="n">
        <v>662</v>
      </c>
      <c r="AB78" s="0" t="n">
        <v>714.9</v>
      </c>
      <c r="AC78" s="0" t="n">
        <v>743.4</v>
      </c>
      <c r="AD78" s="0" t="n">
        <v>651.8</v>
      </c>
      <c r="AE78" s="27" t="n">
        <v>713.455</v>
      </c>
      <c r="AO78" s="28" t="n">
        <f aca="false">AE78/SurveyHrsIn!AE78</f>
        <v>0.958944892473118</v>
      </c>
    </row>
    <row r="79" customFormat="false" ht="12.75" hidden="false" customHeight="false" outlineLevel="0" collapsed="false">
      <c r="A79" s="0" t="s">
        <v>27</v>
      </c>
      <c r="B79" s="0" t="n">
        <v>2</v>
      </c>
      <c r="C79" s="0" t="n">
        <v>69</v>
      </c>
      <c r="F79" s="8"/>
      <c r="G79" s="9"/>
      <c r="H79" s="8" t="n">
        <v>711.7</v>
      </c>
      <c r="I79" s="8" t="n">
        <v>721.8</v>
      </c>
      <c r="J79" s="8" t="n">
        <v>684</v>
      </c>
      <c r="K79" s="8" t="n">
        <v>737</v>
      </c>
      <c r="L79" s="15" t="n">
        <v>737.8839</v>
      </c>
      <c r="M79" s="8" t="n">
        <v>719</v>
      </c>
      <c r="N79" s="8" t="n">
        <v>741</v>
      </c>
      <c r="O79" s="29" t="n">
        <v>616</v>
      </c>
      <c r="P79" s="11" t="n">
        <v>620.7</v>
      </c>
      <c r="Q79" s="0" t="n">
        <v>739.9</v>
      </c>
      <c r="R79" s="0" t="n">
        <v>663.8</v>
      </c>
      <c r="S79" s="0" t="n">
        <v>743.5</v>
      </c>
      <c r="T79" s="0" t="n">
        <v>644.4</v>
      </c>
      <c r="U79" s="0" t="n">
        <v>742</v>
      </c>
      <c r="V79" s="0" t="n">
        <v>695</v>
      </c>
      <c r="W79" s="0" t="n">
        <v>739.5</v>
      </c>
      <c r="X79" s="0" t="n">
        <v>727.8</v>
      </c>
      <c r="Y79" s="0" t="n">
        <v>714.6</v>
      </c>
      <c r="Z79" s="0" t="n">
        <v>740.5</v>
      </c>
      <c r="AA79" s="0" t="n">
        <v>537.6</v>
      </c>
      <c r="AB79" s="0" t="n">
        <v>742.9</v>
      </c>
      <c r="AC79" s="0" t="n">
        <v>743.5</v>
      </c>
      <c r="AD79" s="0" t="n">
        <v>655.2</v>
      </c>
      <c r="AE79" s="27" t="n">
        <v>713.1553</v>
      </c>
      <c r="AO79" s="28" t="n">
        <f aca="false">AE79/SurveyHrsIn!AE79</f>
        <v>0.958542069892473</v>
      </c>
    </row>
    <row r="80" customFormat="false" ht="12.75" hidden="false" customHeight="false" outlineLevel="0" collapsed="false">
      <c r="A80" s="0" t="s">
        <v>27</v>
      </c>
      <c r="B80" s="0" t="n">
        <v>2</v>
      </c>
      <c r="C80" s="0" t="n">
        <v>70</v>
      </c>
      <c r="F80" s="8"/>
      <c r="G80" s="9"/>
      <c r="H80" s="8" t="n">
        <v>699.7</v>
      </c>
      <c r="I80" s="8" t="n">
        <v>229</v>
      </c>
      <c r="J80" s="8" t="n">
        <v>717</v>
      </c>
      <c r="K80" s="8" t="n">
        <v>737</v>
      </c>
      <c r="L80" s="15" t="n">
        <v>738.7672</v>
      </c>
      <c r="M80" s="8" t="n">
        <v>711</v>
      </c>
      <c r="N80" s="8" t="n">
        <v>724</v>
      </c>
      <c r="O80" s="29" t="n">
        <v>670</v>
      </c>
      <c r="P80" s="11" t="n">
        <v>578.7</v>
      </c>
      <c r="Q80" s="0" t="n">
        <v>740.3</v>
      </c>
      <c r="R80" s="0" t="n">
        <v>667.7</v>
      </c>
      <c r="S80" s="0" t="n">
        <v>733.1</v>
      </c>
      <c r="T80" s="0" t="n">
        <v>697</v>
      </c>
      <c r="U80" s="0" t="n">
        <v>437.9</v>
      </c>
      <c r="V80" s="0" t="n">
        <v>219.8</v>
      </c>
      <c r="W80" s="0" t="n">
        <v>655</v>
      </c>
      <c r="X80" s="0" t="n">
        <v>698.6</v>
      </c>
      <c r="Y80" s="0" t="n">
        <v>714.1</v>
      </c>
      <c r="Z80" s="0" t="n">
        <v>742.1</v>
      </c>
      <c r="AA80" s="0" t="n">
        <v>711.9</v>
      </c>
      <c r="AB80" s="0" t="n">
        <v>735</v>
      </c>
      <c r="AC80" s="0" t="n">
        <v>743.5</v>
      </c>
      <c r="AD80" s="0" t="n">
        <v>655.6</v>
      </c>
      <c r="AE80" s="27" t="n">
        <v>676.262</v>
      </c>
      <c r="AO80" s="28" t="n">
        <f aca="false">AE80/SurveyHrsIn!AE80</f>
        <v>0.908954301075269</v>
      </c>
    </row>
    <row r="81" customFormat="false" ht="12.75" hidden="false" customHeight="false" outlineLevel="0" collapsed="false">
      <c r="A81" s="0" t="s">
        <v>27</v>
      </c>
      <c r="B81" s="0" t="n">
        <v>2</v>
      </c>
      <c r="C81" s="0" t="n">
        <v>71</v>
      </c>
      <c r="F81" s="8"/>
      <c r="G81" s="9"/>
      <c r="H81" s="8" t="n">
        <v>706.4</v>
      </c>
      <c r="I81" s="8" t="n">
        <v>720.9</v>
      </c>
      <c r="J81" s="8" t="n">
        <v>704</v>
      </c>
      <c r="K81" s="8" t="n">
        <v>735</v>
      </c>
      <c r="L81" s="15" t="n">
        <v>740.3041</v>
      </c>
      <c r="M81" s="8" t="n">
        <v>717</v>
      </c>
      <c r="N81" s="8" t="n">
        <v>721</v>
      </c>
      <c r="O81" s="29" t="n">
        <v>717</v>
      </c>
      <c r="P81" s="11" t="n">
        <v>742.4</v>
      </c>
      <c r="Q81" s="0" t="n">
        <v>739.5</v>
      </c>
      <c r="R81" s="0" t="n">
        <v>656.8</v>
      </c>
      <c r="S81" s="0" t="n">
        <v>743.8</v>
      </c>
      <c r="T81" s="0" t="n">
        <v>618.2</v>
      </c>
      <c r="U81" s="0" t="n">
        <v>739.1</v>
      </c>
      <c r="V81" s="0" t="n">
        <v>709.1</v>
      </c>
      <c r="W81" s="0" t="n">
        <v>730.1</v>
      </c>
      <c r="X81" s="0" t="n">
        <v>735.4</v>
      </c>
      <c r="Y81" s="0" t="n">
        <v>713.8</v>
      </c>
      <c r="Z81" s="0" t="n">
        <v>740.7</v>
      </c>
      <c r="AA81" s="0" t="n">
        <v>693.8</v>
      </c>
      <c r="AB81" s="0" t="n">
        <v>739.8</v>
      </c>
      <c r="AC81" s="0" t="n">
        <v>743.2</v>
      </c>
      <c r="AD81" s="0" t="n">
        <v>652.8</v>
      </c>
      <c r="AE81" s="27" t="n">
        <v>713.4064</v>
      </c>
      <c r="AO81" s="28" t="n">
        <f aca="false">AE81/SurveyHrsIn!AE81</f>
        <v>0.958879569892473</v>
      </c>
    </row>
    <row r="82" customFormat="false" ht="12.75" hidden="false" customHeight="false" outlineLevel="0" collapsed="false">
      <c r="A82" s="0" t="s">
        <v>27</v>
      </c>
      <c r="B82" s="0" t="n">
        <v>2</v>
      </c>
      <c r="C82" s="0" t="n">
        <v>72</v>
      </c>
      <c r="F82" s="8"/>
      <c r="G82" s="9"/>
      <c r="H82" s="8" t="n">
        <v>707.1</v>
      </c>
      <c r="I82" s="8" t="n">
        <v>724.6</v>
      </c>
      <c r="J82" s="8" t="n">
        <v>706</v>
      </c>
      <c r="K82" s="8" t="n">
        <v>46</v>
      </c>
      <c r="L82" s="15" t="n">
        <v>636.9833</v>
      </c>
      <c r="M82" s="8" t="n">
        <v>666</v>
      </c>
      <c r="N82" s="8" t="n">
        <v>741</v>
      </c>
      <c r="O82" s="29" t="n">
        <v>720</v>
      </c>
      <c r="P82" s="11" t="n">
        <v>449.1</v>
      </c>
      <c r="Q82" s="0" t="n">
        <v>0.4</v>
      </c>
      <c r="R82" s="0" t="n">
        <v>457.1</v>
      </c>
      <c r="S82" s="0" t="n">
        <v>660.9</v>
      </c>
      <c r="T82" s="0" t="n">
        <v>679.9</v>
      </c>
      <c r="U82" s="0" t="n">
        <v>731.1</v>
      </c>
      <c r="V82" s="0" t="n">
        <v>695.2</v>
      </c>
      <c r="W82" s="0" t="n">
        <v>716.2</v>
      </c>
      <c r="X82" s="0" t="n">
        <v>730</v>
      </c>
      <c r="Y82" s="0" t="n">
        <v>714.1</v>
      </c>
      <c r="Z82" s="0" t="n">
        <v>734.4</v>
      </c>
      <c r="AA82" s="0" t="n">
        <v>698.8</v>
      </c>
      <c r="AB82" s="0" t="n">
        <v>743</v>
      </c>
      <c r="AC82" s="0" t="n">
        <v>738.5</v>
      </c>
      <c r="AD82" s="0" t="n">
        <v>661</v>
      </c>
      <c r="AE82" s="27" t="n">
        <v>710.1203</v>
      </c>
      <c r="AO82" s="28" t="n">
        <f aca="false">AE82/SurveyHrsIn!AE82</f>
        <v>0.954462768817204</v>
      </c>
    </row>
    <row r="83" customFormat="false" ht="12.75" hidden="false" customHeight="false" outlineLevel="0" collapsed="false">
      <c r="A83" s="0" t="s">
        <v>27</v>
      </c>
      <c r="B83" s="0" t="n">
        <v>2</v>
      </c>
      <c r="C83" s="0" t="n">
        <v>73</v>
      </c>
      <c r="F83" s="8"/>
      <c r="G83" s="9"/>
      <c r="H83" s="8" t="n">
        <v>704.1</v>
      </c>
      <c r="I83" s="8" t="n">
        <v>687.6</v>
      </c>
      <c r="J83" s="8" t="n">
        <v>709</v>
      </c>
      <c r="K83" s="8" t="n">
        <v>731</v>
      </c>
      <c r="L83" s="15" t="n">
        <v>733.5653</v>
      </c>
      <c r="M83" s="8" t="n">
        <v>710</v>
      </c>
      <c r="N83" s="8" t="n">
        <v>691</v>
      </c>
      <c r="O83" s="29" t="n">
        <v>676</v>
      </c>
      <c r="P83" s="11" t="n">
        <v>632.8</v>
      </c>
      <c r="Q83" s="0" t="n">
        <v>703.6</v>
      </c>
      <c r="R83" s="0" t="n">
        <v>440.2</v>
      </c>
      <c r="S83" s="0" t="n">
        <v>743.4</v>
      </c>
      <c r="T83" s="0" t="n">
        <v>239.1</v>
      </c>
      <c r="U83" s="0" t="n">
        <v>282.6</v>
      </c>
      <c r="V83" s="0" t="n">
        <v>708</v>
      </c>
      <c r="W83" s="0" t="n">
        <v>739.8</v>
      </c>
      <c r="X83" s="0" t="n">
        <v>735.4</v>
      </c>
      <c r="Y83" s="0" t="n">
        <v>706.2</v>
      </c>
      <c r="Z83" s="0" t="n">
        <v>740.7</v>
      </c>
      <c r="AA83" s="0" t="n">
        <v>703.2</v>
      </c>
      <c r="AB83" s="0" t="n">
        <v>726.7</v>
      </c>
      <c r="AC83" s="0" t="n">
        <v>741.1</v>
      </c>
      <c r="AD83" s="0" t="n">
        <v>657.3</v>
      </c>
      <c r="AE83" s="27" t="n">
        <v>711.9242</v>
      </c>
      <c r="AO83" s="28" t="n">
        <f aca="false">AE83/SurveyHrsIn!AE83</f>
        <v>0.956887365591398</v>
      </c>
    </row>
    <row r="84" customFormat="false" ht="12.75" hidden="false" customHeight="false" outlineLevel="0" collapsed="false">
      <c r="A84" s="0" t="s">
        <v>27</v>
      </c>
      <c r="B84" s="0" t="n">
        <v>2</v>
      </c>
      <c r="C84" s="0" t="n">
        <v>74</v>
      </c>
      <c r="F84" s="8"/>
      <c r="G84" s="9"/>
      <c r="H84" s="8" t="n">
        <v>711.9</v>
      </c>
      <c r="I84" s="8" t="n">
        <v>727.9</v>
      </c>
      <c r="J84" s="8" t="n">
        <v>681</v>
      </c>
      <c r="K84" s="8" t="n">
        <v>722</v>
      </c>
      <c r="L84" s="15" t="n">
        <v>587.827</v>
      </c>
      <c r="M84" s="8" t="n">
        <v>718</v>
      </c>
      <c r="N84" s="8" t="n">
        <v>740</v>
      </c>
      <c r="O84" s="29" t="n">
        <v>674</v>
      </c>
      <c r="P84" s="11" t="n">
        <v>725.1</v>
      </c>
      <c r="Q84" s="0" t="n">
        <v>724</v>
      </c>
      <c r="R84" s="0" t="n">
        <v>639.5</v>
      </c>
      <c r="S84" s="0" t="n">
        <v>743.4</v>
      </c>
      <c r="T84" s="0" t="n">
        <v>690.7</v>
      </c>
      <c r="U84" s="0" t="n">
        <v>741</v>
      </c>
      <c r="V84" s="0" t="n">
        <v>712.3</v>
      </c>
      <c r="W84" s="0" t="n">
        <v>718.2</v>
      </c>
      <c r="X84" s="0" t="n">
        <v>735.2</v>
      </c>
      <c r="Y84" s="0" t="n">
        <v>689.5</v>
      </c>
      <c r="Z84" s="0" t="n">
        <v>730.8</v>
      </c>
      <c r="AA84" s="0" t="n">
        <v>712.2</v>
      </c>
      <c r="AB84" s="0" t="n">
        <v>727.1</v>
      </c>
      <c r="AC84" s="0" t="n">
        <v>737.1</v>
      </c>
      <c r="AD84" s="0" t="n">
        <v>643.8</v>
      </c>
      <c r="AE84" s="27" t="n">
        <v>705.9789</v>
      </c>
      <c r="AO84" s="28" t="n">
        <f aca="false">AE84/SurveyHrsIn!AE84</f>
        <v>0.948896370967742</v>
      </c>
    </row>
    <row r="85" customFormat="false" ht="12.75" hidden="false" customHeight="false" outlineLevel="0" collapsed="false">
      <c r="A85" s="0" t="s">
        <v>27</v>
      </c>
      <c r="B85" s="0" t="n">
        <v>2</v>
      </c>
      <c r="C85" s="0" t="n">
        <v>75</v>
      </c>
      <c r="F85" s="8"/>
      <c r="G85" s="9"/>
      <c r="H85" s="8" t="n">
        <v>532.6</v>
      </c>
      <c r="I85" s="8" t="n">
        <v>658.5</v>
      </c>
      <c r="J85" s="8" t="n">
        <v>718</v>
      </c>
      <c r="K85" s="8" t="n">
        <v>705</v>
      </c>
      <c r="L85" s="15" t="n">
        <v>699.4886</v>
      </c>
      <c r="M85" s="8" t="n">
        <v>718</v>
      </c>
      <c r="N85" s="8" t="n">
        <v>743</v>
      </c>
      <c r="O85" s="29" t="n">
        <v>720</v>
      </c>
      <c r="P85" s="11" t="n">
        <v>738.5</v>
      </c>
      <c r="Q85" s="0" t="n">
        <v>740.5</v>
      </c>
      <c r="R85" s="0" t="n">
        <v>668.2</v>
      </c>
      <c r="S85" s="0" t="n">
        <v>713.6</v>
      </c>
      <c r="T85" s="0" t="n">
        <v>566.3</v>
      </c>
      <c r="U85" s="0" t="n">
        <v>725</v>
      </c>
      <c r="V85" s="0" t="n">
        <v>704.9</v>
      </c>
      <c r="W85" s="0" t="n">
        <v>738.2</v>
      </c>
      <c r="X85" s="0" t="n">
        <v>739.7</v>
      </c>
      <c r="Y85" s="0" t="n">
        <v>708.7</v>
      </c>
      <c r="Z85" s="0" t="n">
        <v>740.4</v>
      </c>
      <c r="AA85" s="0" t="n">
        <v>698.5</v>
      </c>
      <c r="AB85" s="0" t="n">
        <v>731</v>
      </c>
      <c r="AC85" s="0" t="n">
        <v>743.5</v>
      </c>
      <c r="AD85" s="0" t="n">
        <v>654</v>
      </c>
      <c r="AE85" s="27" t="n">
        <v>702.5164</v>
      </c>
      <c r="AO85" s="28" t="n">
        <f aca="false">AE85/SurveyHrsIn!AE85</f>
        <v>0.94424247311828</v>
      </c>
    </row>
    <row r="86" customFormat="false" ht="12.75" hidden="false" customHeight="false" outlineLevel="0" collapsed="false">
      <c r="A86" s="0" t="s">
        <v>27</v>
      </c>
      <c r="B86" s="0" t="n">
        <v>2</v>
      </c>
      <c r="C86" s="0" t="n">
        <v>76</v>
      </c>
      <c r="F86" s="8"/>
      <c r="G86" s="9"/>
      <c r="H86" s="8" t="n">
        <v>710.8</v>
      </c>
      <c r="I86" s="8" t="n">
        <v>721</v>
      </c>
      <c r="J86" s="8" t="n">
        <v>704</v>
      </c>
      <c r="K86" s="8" t="n">
        <v>636</v>
      </c>
      <c r="L86" s="15" t="n">
        <v>713.3419</v>
      </c>
      <c r="M86" s="8" t="n">
        <v>718</v>
      </c>
      <c r="N86" s="8" t="n">
        <v>742</v>
      </c>
      <c r="O86" s="29" t="n">
        <v>719</v>
      </c>
      <c r="P86" s="11" t="n">
        <v>725.4</v>
      </c>
      <c r="Q86" s="0" t="n">
        <v>740.4</v>
      </c>
      <c r="R86" s="0" t="n">
        <v>667.4</v>
      </c>
      <c r="S86" s="0" t="n">
        <v>674.5</v>
      </c>
      <c r="T86" s="0" t="n">
        <v>693.3</v>
      </c>
      <c r="U86" s="0" t="n">
        <v>731.5</v>
      </c>
      <c r="V86" s="0" t="n">
        <v>675.8</v>
      </c>
      <c r="W86" s="0" t="n">
        <v>733.9</v>
      </c>
      <c r="X86" s="0" t="n">
        <v>737.6</v>
      </c>
      <c r="Y86" s="0" t="n">
        <v>714.3</v>
      </c>
      <c r="Z86" s="0" t="n">
        <v>740.8</v>
      </c>
      <c r="AA86" s="0" t="n">
        <v>717.4</v>
      </c>
      <c r="AB86" s="0" t="n">
        <v>736.4</v>
      </c>
      <c r="AC86" s="0" t="n">
        <v>689.7</v>
      </c>
      <c r="AD86" s="0" t="n">
        <v>584.8</v>
      </c>
      <c r="AE86" s="27" t="n">
        <v>713.515</v>
      </c>
      <c r="AO86" s="28" t="n">
        <f aca="false">AE86/SurveyHrsIn!AE86</f>
        <v>0.959025537634409</v>
      </c>
    </row>
    <row r="87" customFormat="false" ht="12.75" hidden="false" customHeight="false" outlineLevel="0" collapsed="false">
      <c r="A87" s="0" t="s">
        <v>27</v>
      </c>
      <c r="B87" s="0" t="n">
        <v>2</v>
      </c>
      <c r="C87" s="0" t="n">
        <v>77</v>
      </c>
      <c r="F87" s="8"/>
      <c r="G87" s="9"/>
      <c r="H87" s="8" t="n">
        <v>712.4</v>
      </c>
      <c r="I87" s="8" t="n">
        <v>738.8</v>
      </c>
      <c r="J87" s="8" t="n">
        <v>674</v>
      </c>
      <c r="K87" s="8" t="n">
        <v>684</v>
      </c>
      <c r="L87" s="15" t="n">
        <v>736.6583</v>
      </c>
      <c r="M87" s="8" t="n">
        <v>696</v>
      </c>
      <c r="N87" s="8" t="n">
        <v>743</v>
      </c>
      <c r="O87" s="29" t="n">
        <v>715</v>
      </c>
      <c r="P87" s="11" t="n">
        <v>685</v>
      </c>
      <c r="Q87" s="0" t="n">
        <v>635.2</v>
      </c>
      <c r="R87" s="0" t="n">
        <v>627.6</v>
      </c>
      <c r="S87" s="0" t="n">
        <v>730.6</v>
      </c>
      <c r="T87" s="0" t="n">
        <v>423</v>
      </c>
      <c r="U87" s="0" t="n">
        <v>645.8</v>
      </c>
      <c r="V87" s="0" t="n">
        <v>473.8</v>
      </c>
      <c r="W87" s="0" t="n">
        <v>455.2</v>
      </c>
      <c r="X87" s="0" t="n">
        <v>720.6</v>
      </c>
      <c r="Y87" s="0" t="n">
        <v>713.7</v>
      </c>
      <c r="Z87" s="0" t="n">
        <v>689.9</v>
      </c>
      <c r="AA87" s="0" t="n">
        <v>704.7</v>
      </c>
      <c r="AB87" s="0" t="n">
        <v>735.4</v>
      </c>
      <c r="AC87" s="0" t="n">
        <v>742.9</v>
      </c>
      <c r="AD87" s="0" t="n">
        <v>633.3</v>
      </c>
      <c r="AE87" s="27" t="n">
        <v>524.4205</v>
      </c>
      <c r="AO87" s="28" t="n">
        <f aca="false">AE87/SurveyHrsIn!AE87</f>
        <v>0.70486626344086</v>
      </c>
    </row>
    <row r="88" customFormat="false" ht="12.75" hidden="false" customHeight="false" outlineLevel="0" collapsed="false">
      <c r="A88" s="0" t="s">
        <v>27</v>
      </c>
      <c r="B88" s="0" t="n">
        <v>2</v>
      </c>
      <c r="C88" s="0" t="n">
        <v>78</v>
      </c>
      <c r="F88" s="8"/>
      <c r="G88" s="9"/>
      <c r="H88" s="8" t="n">
        <v>665</v>
      </c>
      <c r="I88" s="8" t="n">
        <v>630.6</v>
      </c>
      <c r="J88" s="8" t="n">
        <v>662</v>
      </c>
      <c r="K88" s="8" t="n">
        <v>539</v>
      </c>
      <c r="L88" s="15" t="n">
        <v>687.8708</v>
      </c>
      <c r="M88" s="8" t="n">
        <v>707</v>
      </c>
      <c r="N88" s="8" t="n">
        <v>724</v>
      </c>
      <c r="O88" s="29" t="n">
        <v>635</v>
      </c>
      <c r="P88" s="11" t="n">
        <v>693.6</v>
      </c>
      <c r="Q88" s="0" t="n">
        <v>673.5</v>
      </c>
      <c r="R88" s="0" t="n">
        <v>569.1</v>
      </c>
      <c r="S88" s="0" t="n">
        <v>741.2</v>
      </c>
      <c r="T88" s="0" t="n">
        <v>655.5</v>
      </c>
      <c r="U88" s="0" t="n">
        <v>724.4</v>
      </c>
      <c r="V88" s="0" t="n">
        <v>692.6</v>
      </c>
      <c r="W88" s="0" t="n">
        <v>710.8</v>
      </c>
      <c r="X88" s="0" t="n">
        <v>717.2</v>
      </c>
      <c r="Y88" s="0" t="n">
        <v>713.9</v>
      </c>
      <c r="Z88" s="0" t="n">
        <v>739</v>
      </c>
      <c r="AA88" s="0" t="n">
        <v>676.3</v>
      </c>
      <c r="AB88" s="0" t="n">
        <v>742.4</v>
      </c>
      <c r="AC88" s="0" t="n">
        <v>737.7</v>
      </c>
      <c r="AD88" s="0" t="n">
        <v>657</v>
      </c>
      <c r="AE88" s="27" t="n">
        <v>708.8942</v>
      </c>
      <c r="AO88" s="28" t="n">
        <f aca="false">AE88/SurveyHrsIn!AE88</f>
        <v>0.952814784946237</v>
      </c>
    </row>
    <row r="89" customFormat="false" ht="12.75" hidden="false" customHeight="false" outlineLevel="0" collapsed="false">
      <c r="A89" s="0" t="s">
        <v>27</v>
      </c>
      <c r="B89" s="0" t="n">
        <v>2</v>
      </c>
      <c r="C89" s="0" t="n">
        <v>79</v>
      </c>
      <c r="F89" s="8"/>
      <c r="G89" s="9"/>
      <c r="H89" s="8" t="n">
        <v>689.4</v>
      </c>
      <c r="I89" s="8" t="n">
        <v>738.8</v>
      </c>
      <c r="J89" s="8" t="n">
        <v>710</v>
      </c>
      <c r="K89" s="8" t="n">
        <v>645</v>
      </c>
      <c r="L89" s="15" t="n">
        <v>712.4517</v>
      </c>
      <c r="M89" s="8" t="n">
        <v>714</v>
      </c>
      <c r="N89" s="8" t="n">
        <v>740</v>
      </c>
      <c r="O89" s="29" t="n">
        <v>718</v>
      </c>
      <c r="P89" s="11" t="n">
        <v>618.1</v>
      </c>
      <c r="Q89" s="0" t="n">
        <v>715.7</v>
      </c>
      <c r="R89" s="0" t="n">
        <v>425.1</v>
      </c>
      <c r="S89" s="0" t="n">
        <v>718.2</v>
      </c>
      <c r="T89" s="0" t="n">
        <v>632.3</v>
      </c>
      <c r="U89" s="0" t="n">
        <v>657.1</v>
      </c>
      <c r="V89" s="0" t="n">
        <v>119.6</v>
      </c>
      <c r="W89" s="0" t="n">
        <v>0</v>
      </c>
      <c r="X89" s="0" t="n">
        <v>0</v>
      </c>
      <c r="Y89" s="0" t="n">
        <v>0</v>
      </c>
      <c r="Z89" s="0" t="n">
        <v>0</v>
      </c>
      <c r="AA89" s="0" t="n">
        <v>675.2</v>
      </c>
      <c r="AB89" s="0" t="n">
        <v>743.3</v>
      </c>
      <c r="AC89" s="0" t="n">
        <v>743.9</v>
      </c>
      <c r="AD89" s="0" t="n">
        <v>654</v>
      </c>
      <c r="AE89" s="27" t="n">
        <v>713.0814</v>
      </c>
      <c r="AO89" s="28" t="n">
        <f aca="false">AE89/SurveyHrsIn!AE89</f>
        <v>0.958442741935484</v>
      </c>
    </row>
    <row r="90" customFormat="false" ht="12.75" hidden="false" customHeight="false" outlineLevel="0" collapsed="false">
      <c r="A90" s="0" t="s">
        <v>27</v>
      </c>
      <c r="B90" s="0" t="n">
        <v>2</v>
      </c>
      <c r="C90" s="0" t="n">
        <v>80</v>
      </c>
      <c r="F90" s="8"/>
      <c r="G90" s="9"/>
      <c r="H90" s="8" t="n">
        <v>712</v>
      </c>
      <c r="I90" s="8" t="n">
        <v>742.4</v>
      </c>
      <c r="J90" s="8" t="n">
        <v>718</v>
      </c>
      <c r="K90" s="8" t="n">
        <v>694</v>
      </c>
      <c r="L90" s="15" t="n">
        <v>740.5064</v>
      </c>
      <c r="M90" s="8" t="n">
        <v>718</v>
      </c>
      <c r="N90" s="8" t="n">
        <v>743</v>
      </c>
      <c r="O90" s="29" t="n">
        <v>682</v>
      </c>
      <c r="P90" s="11" t="n">
        <v>593.1</v>
      </c>
      <c r="Q90" s="0" t="n">
        <v>713.6</v>
      </c>
      <c r="R90" s="0" t="n">
        <v>663.7</v>
      </c>
      <c r="S90" s="0" t="n">
        <v>743.5</v>
      </c>
      <c r="T90" s="0" t="n">
        <v>690.8</v>
      </c>
      <c r="U90" s="0" t="n">
        <v>740.8</v>
      </c>
      <c r="V90" s="0" t="n">
        <v>708.3</v>
      </c>
      <c r="W90" s="0" t="n">
        <v>701.2</v>
      </c>
      <c r="X90" s="0" t="n">
        <v>739.1</v>
      </c>
      <c r="Y90" s="0" t="n">
        <v>630.8</v>
      </c>
      <c r="Z90" s="0" t="n">
        <v>741.1</v>
      </c>
      <c r="AA90" s="0" t="n">
        <v>708.3</v>
      </c>
      <c r="AB90" s="0" t="n">
        <v>743.4</v>
      </c>
      <c r="AC90" s="0" t="n">
        <v>737.5</v>
      </c>
      <c r="AD90" s="0" t="n">
        <v>619.6</v>
      </c>
      <c r="AE90" s="27" t="n">
        <v>711.0564</v>
      </c>
      <c r="AO90" s="28" t="n">
        <f aca="false">AE90/SurveyHrsIn!AE90</f>
        <v>0.955720967741936</v>
      </c>
    </row>
    <row r="91" customFormat="false" ht="12.75" hidden="false" customHeight="false" outlineLevel="0" collapsed="false">
      <c r="A91" s="0" t="s">
        <v>27</v>
      </c>
      <c r="B91" s="0" t="n">
        <v>2</v>
      </c>
      <c r="C91" s="0" t="n">
        <v>81</v>
      </c>
      <c r="F91" s="8"/>
      <c r="G91" s="9"/>
      <c r="H91" s="8" t="n">
        <v>715.3</v>
      </c>
      <c r="I91" s="8" t="n">
        <v>742.9</v>
      </c>
      <c r="J91" s="8" t="n">
        <v>696</v>
      </c>
      <c r="K91" s="8" t="n">
        <v>727</v>
      </c>
      <c r="L91" s="15" t="n">
        <v>738.9853</v>
      </c>
      <c r="M91" s="8" t="n">
        <v>718</v>
      </c>
      <c r="N91" s="8" t="n">
        <v>731</v>
      </c>
      <c r="O91" s="29" t="n">
        <v>710</v>
      </c>
      <c r="P91" s="11" t="n">
        <v>673.9</v>
      </c>
      <c r="Q91" s="0" t="n">
        <v>723</v>
      </c>
      <c r="R91" s="0" t="n">
        <v>581.9</v>
      </c>
      <c r="S91" s="0" t="n">
        <v>738.4</v>
      </c>
      <c r="T91" s="0" t="n">
        <v>690.3</v>
      </c>
      <c r="U91" s="0" t="n">
        <v>719.5</v>
      </c>
      <c r="V91" s="0" t="n">
        <v>683.9</v>
      </c>
      <c r="W91" s="0" t="n">
        <v>732.9</v>
      </c>
      <c r="X91" s="0" t="n">
        <v>716.8</v>
      </c>
      <c r="Y91" s="0" t="n">
        <v>701.2</v>
      </c>
      <c r="Z91" s="0" t="n">
        <v>741.3</v>
      </c>
      <c r="AA91" s="0" t="n">
        <v>714.1</v>
      </c>
      <c r="AB91" s="0" t="n">
        <v>732.9</v>
      </c>
      <c r="AC91" s="0" t="n">
        <v>743.4</v>
      </c>
      <c r="AD91" s="0" t="n">
        <v>653.8</v>
      </c>
      <c r="AE91" s="27" t="n">
        <v>678.5297</v>
      </c>
      <c r="AO91" s="28" t="n">
        <f aca="false">AE91/SurveyHrsIn!AE91</f>
        <v>0.912002284946237</v>
      </c>
    </row>
    <row r="92" customFormat="false" ht="12.75" hidden="false" customHeight="false" outlineLevel="0" collapsed="false">
      <c r="A92" s="0" t="s">
        <v>27</v>
      </c>
      <c r="B92" s="0" t="n">
        <v>2</v>
      </c>
      <c r="C92" s="0" t="n">
        <v>82</v>
      </c>
      <c r="F92" s="8"/>
      <c r="G92" s="9"/>
      <c r="H92" s="8" t="n">
        <v>715.1</v>
      </c>
      <c r="I92" s="8" t="n">
        <v>737</v>
      </c>
      <c r="J92" s="8" t="n">
        <v>696</v>
      </c>
      <c r="K92" s="8" t="n">
        <v>739</v>
      </c>
      <c r="L92" s="15" t="n">
        <v>115.1744</v>
      </c>
      <c r="M92" s="8" t="n">
        <v>347</v>
      </c>
      <c r="N92" s="8" t="n">
        <v>734</v>
      </c>
      <c r="O92" s="29" t="n">
        <v>172</v>
      </c>
      <c r="P92" s="11" t="n">
        <v>711.3</v>
      </c>
      <c r="Q92" s="0" t="n">
        <v>722.9</v>
      </c>
      <c r="R92" s="0" t="n">
        <v>656.9</v>
      </c>
      <c r="S92" s="0" t="n">
        <v>733.9</v>
      </c>
      <c r="T92" s="0" t="n">
        <v>678.3</v>
      </c>
      <c r="U92" s="0" t="n">
        <v>712.1</v>
      </c>
      <c r="V92" s="0" t="n">
        <v>703.7</v>
      </c>
      <c r="W92" s="0" t="n">
        <v>717.5</v>
      </c>
      <c r="X92" s="0" t="n">
        <v>683.6</v>
      </c>
      <c r="Y92" s="0" t="n">
        <v>716.4</v>
      </c>
      <c r="Z92" s="0" t="n">
        <v>740.9</v>
      </c>
      <c r="AA92" s="0" t="n">
        <v>710.1</v>
      </c>
      <c r="AB92" s="0" t="n">
        <v>722.3</v>
      </c>
      <c r="AC92" s="0" t="n">
        <v>744</v>
      </c>
      <c r="AD92" s="0" t="n">
        <v>656.2</v>
      </c>
      <c r="AE92" s="27" t="n">
        <v>712.1661</v>
      </c>
      <c r="AO92" s="28" t="n">
        <f aca="false">AE92/SurveyHrsIn!AE92</f>
        <v>0.9572125</v>
      </c>
    </row>
    <row r="93" customFormat="false" ht="12.75" hidden="false" customHeight="false" outlineLevel="0" collapsed="false">
      <c r="A93" s="0" t="s">
        <v>27</v>
      </c>
      <c r="B93" s="0" t="n">
        <v>2</v>
      </c>
      <c r="C93" s="0" t="n">
        <v>83</v>
      </c>
      <c r="F93" s="8"/>
      <c r="G93" s="9"/>
      <c r="H93" s="8" t="n">
        <v>714.9</v>
      </c>
      <c r="I93" s="8" t="n">
        <v>742.6</v>
      </c>
      <c r="J93" s="8" t="n">
        <v>718</v>
      </c>
      <c r="K93" s="8" t="n">
        <v>648</v>
      </c>
      <c r="L93" s="15" t="n">
        <v>740.5709</v>
      </c>
      <c r="M93" s="8" t="n">
        <v>716</v>
      </c>
      <c r="N93" s="8" t="n">
        <v>735</v>
      </c>
      <c r="O93" s="29" t="n">
        <v>703</v>
      </c>
      <c r="P93" s="11" t="n">
        <v>595.5</v>
      </c>
      <c r="Q93" s="0" t="n">
        <v>734.9</v>
      </c>
      <c r="R93" s="0" t="n">
        <v>639</v>
      </c>
      <c r="S93" s="0" t="n">
        <v>743.7</v>
      </c>
      <c r="T93" s="0" t="n">
        <v>699.2</v>
      </c>
      <c r="U93" s="0" t="n">
        <v>743.4</v>
      </c>
      <c r="V93" s="0" t="n">
        <v>641.5</v>
      </c>
      <c r="W93" s="0" t="n">
        <v>739.7</v>
      </c>
      <c r="X93" s="0" t="n">
        <v>60.3</v>
      </c>
      <c r="Y93" s="0" t="n">
        <v>0</v>
      </c>
      <c r="Z93" s="0" t="n">
        <v>162.2</v>
      </c>
      <c r="AA93" s="0" t="n">
        <v>677.4</v>
      </c>
      <c r="AB93" s="0" t="n">
        <v>743.2</v>
      </c>
      <c r="AC93" s="0" t="n">
        <v>743.5</v>
      </c>
      <c r="AD93" s="0" t="n">
        <v>655.5</v>
      </c>
      <c r="AE93" s="27" t="n">
        <v>707.7936</v>
      </c>
      <c r="AO93" s="28" t="n">
        <f aca="false">AE93/SurveyHrsIn!AE93</f>
        <v>0.951335483870968</v>
      </c>
    </row>
    <row r="94" customFormat="false" ht="12.75" hidden="false" customHeight="false" outlineLevel="0" collapsed="false">
      <c r="A94" s="0" t="s">
        <v>27</v>
      </c>
      <c r="B94" s="0" t="n">
        <v>2</v>
      </c>
      <c r="C94" s="0" t="n">
        <v>84</v>
      </c>
      <c r="F94" s="8"/>
      <c r="G94" s="9"/>
      <c r="H94" s="8" t="n">
        <v>701.1</v>
      </c>
      <c r="I94" s="8" t="n">
        <v>151.2</v>
      </c>
      <c r="J94" s="8" t="n">
        <v>461</v>
      </c>
      <c r="K94" s="8" t="n">
        <v>738</v>
      </c>
      <c r="L94" s="15" t="n">
        <v>741.6339</v>
      </c>
      <c r="M94" s="8" t="n">
        <v>700</v>
      </c>
      <c r="N94" s="8" t="n">
        <v>716</v>
      </c>
      <c r="O94" s="29" t="n">
        <v>703</v>
      </c>
      <c r="P94" s="11" t="n">
        <v>600.2</v>
      </c>
      <c r="Q94" s="0" t="n">
        <v>596.6</v>
      </c>
      <c r="R94" s="0" t="n">
        <v>240.4</v>
      </c>
      <c r="S94" s="0" t="n">
        <v>743</v>
      </c>
      <c r="T94" s="0" t="n">
        <v>689.3</v>
      </c>
      <c r="U94" s="0" t="n">
        <v>735.8</v>
      </c>
      <c r="V94" s="0" t="n">
        <v>674.2</v>
      </c>
      <c r="W94" s="0" t="n">
        <v>723.6</v>
      </c>
      <c r="X94" s="0" t="n">
        <v>646.4</v>
      </c>
      <c r="Y94" s="0" t="n">
        <v>714.2</v>
      </c>
      <c r="Z94" s="0" t="n">
        <v>740.6</v>
      </c>
      <c r="AA94" s="0" t="n">
        <v>712.9</v>
      </c>
      <c r="AB94" s="0" t="n">
        <v>743.4</v>
      </c>
      <c r="AC94" s="0" t="n">
        <v>743.5</v>
      </c>
      <c r="AD94" s="0" t="n">
        <v>652.7</v>
      </c>
      <c r="AE94" s="27" t="n">
        <v>700.3625</v>
      </c>
      <c r="AO94" s="28" t="n">
        <f aca="false">AE94/SurveyHrsIn!AE94</f>
        <v>0.941347446236559</v>
      </c>
    </row>
    <row r="95" customFormat="false" ht="12.75" hidden="false" customHeight="false" outlineLevel="0" collapsed="false">
      <c r="A95" s="0" t="s">
        <v>27</v>
      </c>
      <c r="B95" s="0" t="n">
        <v>2</v>
      </c>
      <c r="C95" s="0" t="n">
        <v>85</v>
      </c>
      <c r="F95" s="8"/>
      <c r="G95" s="9"/>
      <c r="H95" s="8" t="n">
        <v>574.5</v>
      </c>
      <c r="I95" s="8" t="n">
        <v>654.1</v>
      </c>
      <c r="J95" s="8" t="n">
        <v>663</v>
      </c>
      <c r="K95" s="8" t="n">
        <v>719</v>
      </c>
      <c r="L95" s="15" t="n">
        <v>599.8564</v>
      </c>
      <c r="M95" s="8" t="n">
        <v>716</v>
      </c>
      <c r="N95" s="8" t="n">
        <v>743</v>
      </c>
      <c r="O95" s="29" t="n">
        <v>715</v>
      </c>
      <c r="P95" s="11" t="n">
        <v>724.3</v>
      </c>
      <c r="Q95" s="0" t="n">
        <v>356.2</v>
      </c>
      <c r="R95" s="0" t="n">
        <v>251.1</v>
      </c>
      <c r="S95" s="0" t="n">
        <v>725.7</v>
      </c>
      <c r="T95" s="0" t="n">
        <v>651</v>
      </c>
      <c r="U95" s="0" t="n">
        <v>730.1</v>
      </c>
      <c r="V95" s="0" t="n">
        <v>325.7</v>
      </c>
      <c r="W95" s="0" t="n">
        <v>220.8</v>
      </c>
      <c r="X95" s="0" t="n">
        <v>739</v>
      </c>
      <c r="Y95" s="0" t="n">
        <v>705.5</v>
      </c>
      <c r="Z95" s="0" t="n">
        <v>698.5</v>
      </c>
      <c r="AA95" s="0" t="n">
        <v>714</v>
      </c>
      <c r="AB95" s="0" t="n">
        <v>734.4</v>
      </c>
      <c r="AC95" s="0" t="n">
        <v>743.9</v>
      </c>
      <c r="AD95" s="0" t="n">
        <v>638.9</v>
      </c>
      <c r="AE95" s="27" t="n">
        <v>678.4592</v>
      </c>
      <c r="AO95" s="28" t="n">
        <f aca="false">AE95/SurveyHrsIn!AE95</f>
        <v>0.911907526881721</v>
      </c>
    </row>
    <row r="96" customFormat="false" ht="12.75" hidden="false" customHeight="false" outlineLevel="0" collapsed="false">
      <c r="A96" s="0" t="s">
        <v>27</v>
      </c>
      <c r="B96" s="0" t="n">
        <v>2</v>
      </c>
      <c r="C96" s="0" t="n">
        <v>86</v>
      </c>
      <c r="F96" s="8"/>
      <c r="G96" s="9"/>
      <c r="H96" s="8" t="n">
        <v>716</v>
      </c>
      <c r="I96" s="8" t="n">
        <v>736.6</v>
      </c>
      <c r="J96" s="8" t="n">
        <v>700</v>
      </c>
      <c r="K96" s="8" t="n">
        <v>738</v>
      </c>
      <c r="L96" s="15" t="n">
        <v>740.9316</v>
      </c>
      <c r="M96" s="8" t="n">
        <v>719</v>
      </c>
      <c r="N96" s="8" t="n">
        <v>590</v>
      </c>
      <c r="O96" s="29" t="n">
        <v>667</v>
      </c>
      <c r="P96" s="11" t="n">
        <v>723.6</v>
      </c>
      <c r="Q96" s="0" t="n">
        <v>715</v>
      </c>
      <c r="R96" s="0" t="n">
        <v>544.5</v>
      </c>
      <c r="S96" s="0" t="n">
        <v>702.3</v>
      </c>
      <c r="T96" s="0" t="n">
        <v>673.2</v>
      </c>
      <c r="U96" s="0" t="n">
        <v>742.8</v>
      </c>
      <c r="V96" s="0" t="n">
        <v>599.2</v>
      </c>
      <c r="W96" s="0" t="n">
        <v>699.7</v>
      </c>
      <c r="X96" s="0" t="n">
        <v>692.4</v>
      </c>
      <c r="Y96" s="0" t="n">
        <v>707.6</v>
      </c>
      <c r="Z96" s="0" t="n">
        <v>723.7</v>
      </c>
      <c r="AA96" s="0" t="n">
        <v>708.4</v>
      </c>
      <c r="AB96" s="0" t="n">
        <v>683.8</v>
      </c>
      <c r="AC96" s="0" t="n">
        <v>737.3</v>
      </c>
      <c r="AD96" s="0" t="n">
        <v>658.2</v>
      </c>
      <c r="AE96" s="27" t="n">
        <v>700.8528</v>
      </c>
      <c r="AO96" s="28" t="n">
        <f aca="false">AE96/SurveyHrsIn!AE96</f>
        <v>0.942006451612903</v>
      </c>
    </row>
    <row r="97" customFormat="false" ht="12.75" hidden="false" customHeight="false" outlineLevel="0" collapsed="false">
      <c r="A97" s="0" t="s">
        <v>27</v>
      </c>
      <c r="B97" s="0" t="n">
        <v>2</v>
      </c>
      <c r="C97" s="0" t="n">
        <v>87</v>
      </c>
      <c r="F97" s="8"/>
      <c r="G97" s="9"/>
      <c r="H97" s="8" t="n">
        <v>700.1</v>
      </c>
      <c r="I97" s="8" t="n">
        <v>742.8</v>
      </c>
      <c r="J97" s="8" t="n">
        <v>687</v>
      </c>
      <c r="K97" s="8" t="n">
        <v>719</v>
      </c>
      <c r="L97" s="15" t="n">
        <v>719.6703</v>
      </c>
      <c r="M97" s="8" t="n">
        <v>681</v>
      </c>
      <c r="N97" s="8" t="n">
        <v>712</v>
      </c>
      <c r="O97" s="29" t="n">
        <v>575</v>
      </c>
      <c r="P97" s="11" t="n">
        <v>686.7</v>
      </c>
      <c r="Q97" s="0" t="n">
        <v>699.2</v>
      </c>
      <c r="R97" s="0" t="n">
        <v>606.1</v>
      </c>
      <c r="S97" s="0" t="n">
        <v>743.5</v>
      </c>
      <c r="T97" s="0" t="n">
        <v>612.5</v>
      </c>
      <c r="U97" s="0" t="n">
        <v>737.6</v>
      </c>
      <c r="V97" s="0" t="n">
        <v>697.1</v>
      </c>
      <c r="W97" s="0" t="n">
        <v>720.9</v>
      </c>
      <c r="X97" s="0" t="n">
        <v>730.2</v>
      </c>
      <c r="Y97" s="0" t="n">
        <v>710.4</v>
      </c>
      <c r="Z97" s="0" t="n">
        <v>739</v>
      </c>
      <c r="AA97" s="0" t="n">
        <v>702.7</v>
      </c>
      <c r="AB97" s="0" t="n">
        <v>708.7</v>
      </c>
      <c r="AC97" s="0" t="n">
        <v>715.8</v>
      </c>
      <c r="AD97" s="0" t="n">
        <v>635.8</v>
      </c>
      <c r="AE97" s="27" t="n">
        <v>671.4786</v>
      </c>
      <c r="AO97" s="28" t="n">
        <f aca="false">AE97/SurveyHrsIn!AE97</f>
        <v>0.902525</v>
      </c>
    </row>
    <row r="98" customFormat="false" ht="12.75" hidden="false" customHeight="false" outlineLevel="0" collapsed="false">
      <c r="A98" s="0" t="s">
        <v>27</v>
      </c>
      <c r="B98" s="0" t="n">
        <v>2</v>
      </c>
      <c r="C98" s="0" t="n">
        <v>88</v>
      </c>
      <c r="F98" s="8"/>
      <c r="G98" s="9"/>
      <c r="H98" s="8" t="n">
        <v>711.6</v>
      </c>
      <c r="I98" s="8" t="n">
        <v>727.4</v>
      </c>
      <c r="J98" s="8" t="n">
        <v>695</v>
      </c>
      <c r="K98" s="8" t="n">
        <v>732</v>
      </c>
      <c r="L98" s="15" t="n">
        <v>738.2781</v>
      </c>
      <c r="M98" s="8" t="n">
        <v>719</v>
      </c>
      <c r="N98" s="8" t="n">
        <v>739</v>
      </c>
      <c r="O98" s="29" t="n">
        <v>701</v>
      </c>
      <c r="P98" s="11" t="n">
        <v>702</v>
      </c>
      <c r="Q98" s="0" t="n">
        <v>712.7</v>
      </c>
      <c r="R98" s="0" t="n">
        <v>667.5</v>
      </c>
      <c r="S98" s="0" t="n">
        <v>743.6</v>
      </c>
      <c r="T98" s="0" t="n">
        <v>686.2</v>
      </c>
      <c r="U98" s="0" t="n">
        <v>739.9</v>
      </c>
      <c r="V98" s="0" t="n">
        <v>655</v>
      </c>
      <c r="W98" s="0" t="n">
        <v>702.6</v>
      </c>
      <c r="X98" s="0" t="n">
        <v>739.9</v>
      </c>
      <c r="Y98" s="0" t="n">
        <v>713.6</v>
      </c>
      <c r="Z98" s="0" t="n">
        <v>732.1</v>
      </c>
      <c r="AA98" s="0" t="n">
        <v>719.3</v>
      </c>
      <c r="AB98" s="0" t="n">
        <v>727.3</v>
      </c>
      <c r="AC98" s="0" t="n">
        <v>737.2</v>
      </c>
      <c r="AD98" s="0" t="n">
        <v>658</v>
      </c>
      <c r="AE98" s="30" t="n">
        <f aca="false">AVERAGE(AE95:AE97,AE99:AE101)</f>
        <v>696.691716666667</v>
      </c>
      <c r="AO98" s="28" t="n">
        <f aca="false">AE98/SurveyHrsIn!AE98</f>
        <v>0.936413597670251</v>
      </c>
    </row>
    <row r="99" customFormat="false" ht="12.75" hidden="false" customHeight="false" outlineLevel="0" collapsed="false">
      <c r="A99" s="0" t="s">
        <v>27</v>
      </c>
      <c r="B99" s="0" t="n">
        <v>2</v>
      </c>
      <c r="C99" s="0" t="n">
        <v>89</v>
      </c>
      <c r="F99" s="8"/>
      <c r="G99" s="9"/>
      <c r="H99" s="8" t="n">
        <v>715.8</v>
      </c>
      <c r="I99" s="8" t="n">
        <v>688.5</v>
      </c>
      <c r="J99" s="8" t="n">
        <v>659</v>
      </c>
      <c r="K99" s="8" t="n">
        <v>646</v>
      </c>
      <c r="L99" s="15" t="n">
        <v>673.202</v>
      </c>
      <c r="M99" s="8" t="n">
        <v>704</v>
      </c>
      <c r="N99" s="8" t="n">
        <v>741</v>
      </c>
      <c r="O99" s="29" t="n">
        <v>720</v>
      </c>
      <c r="P99" s="11" t="n">
        <v>310</v>
      </c>
      <c r="Q99" s="0" t="n">
        <v>0</v>
      </c>
      <c r="R99" s="0" t="n">
        <v>0</v>
      </c>
      <c r="S99" s="0" t="n">
        <v>0</v>
      </c>
      <c r="T99" s="0" t="n">
        <v>0</v>
      </c>
      <c r="U99" s="0" t="n">
        <v>384.3</v>
      </c>
      <c r="V99" s="0" t="n">
        <v>692.1</v>
      </c>
      <c r="W99" s="0" t="n">
        <v>694.9</v>
      </c>
      <c r="X99" s="0" t="n">
        <v>704.7</v>
      </c>
      <c r="Y99" s="0" t="n">
        <v>715.2</v>
      </c>
      <c r="Z99" s="0" t="n">
        <v>740.3</v>
      </c>
      <c r="AA99" s="0" t="n">
        <v>584.9</v>
      </c>
      <c r="AB99" s="0" t="n">
        <v>727.9</v>
      </c>
      <c r="AC99" s="0" t="n">
        <v>743.5</v>
      </c>
      <c r="AD99" s="0" t="n">
        <v>657.2</v>
      </c>
      <c r="AE99" s="27" t="n">
        <v>710.0222</v>
      </c>
      <c r="AO99" s="28" t="n">
        <f aca="false">AE99/SurveyHrsIn!AE99</f>
        <v>0.954330913978495</v>
      </c>
    </row>
    <row r="100" customFormat="false" ht="12.75" hidden="false" customHeight="false" outlineLevel="0" collapsed="false">
      <c r="A100" s="0" t="s">
        <v>27</v>
      </c>
      <c r="B100" s="0" t="n">
        <v>2</v>
      </c>
      <c r="C100" s="0" t="n">
        <v>90</v>
      </c>
      <c r="F100" s="8"/>
      <c r="G100" s="9"/>
      <c r="H100" s="8" t="n">
        <v>716.6</v>
      </c>
      <c r="I100" s="8" t="n">
        <v>721.9</v>
      </c>
      <c r="J100" s="8" t="n">
        <v>712</v>
      </c>
      <c r="K100" s="8" t="n">
        <v>646</v>
      </c>
      <c r="L100" s="15" t="n">
        <v>414.6683</v>
      </c>
      <c r="M100" s="8" t="n">
        <v>715</v>
      </c>
      <c r="N100" s="8" t="n">
        <v>743</v>
      </c>
      <c r="O100" s="29" t="n">
        <v>720</v>
      </c>
      <c r="P100" s="11" t="n">
        <v>660.2</v>
      </c>
      <c r="Q100" s="0" t="n">
        <v>641.7</v>
      </c>
      <c r="R100" s="0" t="n">
        <v>588.3</v>
      </c>
      <c r="S100" s="0" t="n">
        <v>742.9</v>
      </c>
      <c r="T100" s="0" t="n">
        <v>634.1</v>
      </c>
      <c r="U100" s="0" t="n">
        <v>742.3</v>
      </c>
      <c r="V100" s="0" t="n">
        <v>713.8</v>
      </c>
      <c r="W100" s="0" t="n">
        <v>739.4</v>
      </c>
      <c r="X100" s="0" t="n">
        <v>739.1</v>
      </c>
      <c r="Y100" s="0" t="n">
        <v>714.8</v>
      </c>
      <c r="Z100" s="0" t="n">
        <v>738.2</v>
      </c>
      <c r="AA100" s="0" t="n">
        <v>719.5</v>
      </c>
      <c r="AB100" s="0" t="n">
        <v>729.7</v>
      </c>
      <c r="AC100" s="0" t="n">
        <v>590.9</v>
      </c>
      <c r="AD100" s="0" t="n">
        <v>649.3</v>
      </c>
      <c r="AE100" s="27" t="n">
        <v>708.8225</v>
      </c>
      <c r="AO100" s="28" t="n">
        <f aca="false">AE100/SurveyHrsIn!AE100</f>
        <v>0.952718413978495</v>
      </c>
    </row>
    <row r="101" customFormat="false" ht="12.75" hidden="false" customHeight="false" outlineLevel="0" collapsed="false">
      <c r="A101" s="0" t="s">
        <v>27</v>
      </c>
      <c r="B101" s="0" t="n">
        <v>2</v>
      </c>
      <c r="C101" s="0" t="n">
        <v>91</v>
      </c>
      <c r="F101" s="8"/>
      <c r="G101" s="9"/>
      <c r="H101" s="8" t="n">
        <v>716.3</v>
      </c>
      <c r="I101" s="8" t="n">
        <v>717</v>
      </c>
      <c r="J101" s="8" t="n">
        <v>535</v>
      </c>
      <c r="K101" s="8" t="n">
        <v>722</v>
      </c>
      <c r="L101" s="15" t="n">
        <v>726.7441</v>
      </c>
      <c r="M101" s="8" t="n">
        <v>708</v>
      </c>
      <c r="N101" s="8" t="n">
        <v>738</v>
      </c>
      <c r="O101" s="29" t="n">
        <v>694</v>
      </c>
      <c r="P101" s="11" t="n">
        <v>705.4</v>
      </c>
      <c r="Q101" s="0" t="n">
        <v>740.2</v>
      </c>
      <c r="R101" s="0" t="n">
        <v>654.7</v>
      </c>
      <c r="S101" s="0" t="n">
        <v>743.3</v>
      </c>
      <c r="T101" s="0" t="n">
        <v>684.1</v>
      </c>
      <c r="U101" s="0" t="n">
        <v>742.4</v>
      </c>
      <c r="V101" s="0" t="n">
        <v>707.6</v>
      </c>
      <c r="W101" s="0" t="n">
        <v>736.1</v>
      </c>
      <c r="X101" s="0" t="n">
        <v>738.9</v>
      </c>
      <c r="Y101" s="0" t="n">
        <v>714.6</v>
      </c>
      <c r="Z101" s="0" t="n">
        <v>717.1</v>
      </c>
      <c r="AA101" s="0" t="n">
        <v>708.2</v>
      </c>
      <c r="AB101" s="0" t="n">
        <v>738</v>
      </c>
      <c r="AC101" s="0" t="n">
        <v>742.6</v>
      </c>
      <c r="AD101" s="0" t="n">
        <v>649.7</v>
      </c>
      <c r="AE101" s="27" t="n">
        <v>710.515</v>
      </c>
      <c r="AO101" s="28" t="n">
        <f aca="false">AE101/SurveyHrsIn!AE101</f>
        <v>0.954993279569892</v>
      </c>
    </row>
    <row r="102" customFormat="false" ht="12.75" hidden="false" customHeight="false" outlineLevel="0" collapsed="false">
      <c r="A102" s="0" t="s">
        <v>27</v>
      </c>
      <c r="B102" s="0" t="n">
        <v>2</v>
      </c>
      <c r="C102" s="0" t="n">
        <v>92</v>
      </c>
      <c r="F102" s="8"/>
      <c r="G102" s="9"/>
      <c r="H102" s="8" t="n">
        <v>716.9</v>
      </c>
      <c r="I102" s="8" t="n">
        <v>742.5</v>
      </c>
      <c r="J102" s="8" t="n">
        <v>696</v>
      </c>
      <c r="K102" s="8" t="n">
        <v>717</v>
      </c>
      <c r="L102" s="15" t="n">
        <v>736.1769</v>
      </c>
      <c r="M102" s="8" t="n">
        <v>713</v>
      </c>
      <c r="N102" s="8" t="n">
        <v>671</v>
      </c>
      <c r="O102" s="29" t="n">
        <v>638</v>
      </c>
      <c r="P102" s="11" t="n">
        <v>717.8</v>
      </c>
      <c r="Q102" s="0" t="n">
        <v>734.7</v>
      </c>
      <c r="R102" s="0" t="n">
        <v>649.3</v>
      </c>
      <c r="S102" s="0" t="n">
        <v>743.8</v>
      </c>
      <c r="T102" s="0" t="n">
        <v>706.4</v>
      </c>
      <c r="U102" s="0" t="n">
        <v>739.5</v>
      </c>
      <c r="V102" s="0" t="n">
        <v>705.1</v>
      </c>
      <c r="W102" s="0" t="n">
        <v>732.5</v>
      </c>
      <c r="X102" s="0" t="n">
        <v>735.2</v>
      </c>
      <c r="Y102" s="0" t="n">
        <v>715.5</v>
      </c>
      <c r="Z102" s="0" t="n">
        <v>735.6</v>
      </c>
      <c r="AA102" s="0" t="n">
        <v>710.9</v>
      </c>
      <c r="AB102" s="0" t="n">
        <v>721</v>
      </c>
      <c r="AC102" s="0" t="n">
        <v>732.2</v>
      </c>
      <c r="AD102" s="0" t="n">
        <v>657.4</v>
      </c>
      <c r="AE102" s="27" t="n">
        <v>694.51</v>
      </c>
      <c r="AO102" s="28" t="n">
        <f aca="false">AE102/SurveyHrsIn!AE102</f>
        <v>0.933481182795699</v>
      </c>
    </row>
    <row r="103" customFormat="false" ht="12.75" hidden="false" customHeight="false" outlineLevel="0" collapsed="false">
      <c r="A103" s="0" t="s">
        <v>27</v>
      </c>
      <c r="B103" s="0" t="n">
        <v>2</v>
      </c>
      <c r="C103" s="0" t="n">
        <v>93</v>
      </c>
      <c r="F103" s="8"/>
      <c r="G103" s="9"/>
      <c r="H103" s="8" t="n">
        <v>717.3</v>
      </c>
      <c r="I103" s="8" t="n">
        <v>742.2</v>
      </c>
      <c r="J103" s="8" t="n">
        <v>710</v>
      </c>
      <c r="K103" s="8" t="n">
        <v>731</v>
      </c>
      <c r="L103" s="15" t="n">
        <v>687.6897</v>
      </c>
      <c r="M103" s="8" t="n">
        <v>707</v>
      </c>
      <c r="N103" s="8" t="n">
        <v>727</v>
      </c>
      <c r="O103" s="29" t="n">
        <v>696</v>
      </c>
      <c r="P103" s="11" t="n">
        <v>720.8</v>
      </c>
      <c r="Q103" s="0" t="n">
        <v>716</v>
      </c>
      <c r="R103" s="0" t="n">
        <v>551.3</v>
      </c>
      <c r="S103" s="0" t="n">
        <v>743.9</v>
      </c>
      <c r="T103" s="0" t="n">
        <v>701.2</v>
      </c>
      <c r="U103" s="0" t="n">
        <v>726.3</v>
      </c>
      <c r="V103" s="0" t="n">
        <v>663.1</v>
      </c>
      <c r="W103" s="0" t="n">
        <v>719.4</v>
      </c>
      <c r="X103" s="0" t="n">
        <v>728.9</v>
      </c>
      <c r="Y103" s="0" t="n">
        <v>666.5</v>
      </c>
      <c r="Z103" s="0" t="n">
        <v>702.7</v>
      </c>
      <c r="AA103" s="0" t="n">
        <v>707.6</v>
      </c>
      <c r="AB103" s="0" t="n">
        <v>733.8</v>
      </c>
      <c r="AC103" s="0" t="n">
        <v>517.4</v>
      </c>
      <c r="AD103" s="0" t="n">
        <v>646.8</v>
      </c>
      <c r="AE103" s="27" t="n">
        <v>703.1927</v>
      </c>
      <c r="AO103" s="28" t="n">
        <f aca="false">AE103/SurveyHrsIn!AE103</f>
        <v>0.945151478494624</v>
      </c>
    </row>
    <row r="104" customFormat="false" ht="12.75" hidden="false" customHeight="false" outlineLevel="0" collapsed="false">
      <c r="A104" s="0" t="s">
        <v>27</v>
      </c>
      <c r="B104" s="0" t="n">
        <v>2</v>
      </c>
      <c r="C104" s="0" t="n">
        <v>94</v>
      </c>
      <c r="F104" s="8"/>
      <c r="G104" s="9"/>
      <c r="H104" s="8" t="n">
        <v>708.9</v>
      </c>
      <c r="I104" s="8" t="n">
        <v>705</v>
      </c>
      <c r="J104" s="8" t="n">
        <v>695</v>
      </c>
      <c r="K104" s="8" t="n">
        <v>738</v>
      </c>
      <c r="L104" s="15" t="n">
        <v>739.3725</v>
      </c>
      <c r="M104" s="8" t="n">
        <v>715</v>
      </c>
      <c r="N104" s="8" t="n">
        <v>743</v>
      </c>
      <c r="O104" s="29" t="n">
        <v>700</v>
      </c>
      <c r="P104" s="11" t="n">
        <v>727.4</v>
      </c>
      <c r="Q104" s="0" t="n">
        <v>728.7</v>
      </c>
      <c r="R104" s="0" t="n">
        <v>653.1</v>
      </c>
      <c r="S104" s="0" t="n">
        <v>742.9</v>
      </c>
      <c r="T104" s="0" t="n">
        <v>704.9</v>
      </c>
      <c r="U104" s="0" t="n">
        <v>726.3</v>
      </c>
      <c r="V104" s="0" t="n">
        <v>508.1</v>
      </c>
      <c r="W104" s="0" t="n">
        <v>459</v>
      </c>
      <c r="X104" s="0" t="n">
        <v>735</v>
      </c>
      <c r="Y104" s="0" t="n">
        <v>707.3</v>
      </c>
      <c r="Z104" s="0" t="n">
        <v>732.4</v>
      </c>
      <c r="AA104" s="0" t="n">
        <v>718.5</v>
      </c>
      <c r="AB104" s="0" t="n">
        <v>735.6</v>
      </c>
      <c r="AC104" s="0" t="n">
        <v>743.3</v>
      </c>
      <c r="AD104" s="0" t="n">
        <v>655.8</v>
      </c>
      <c r="AE104" s="27" t="n">
        <v>712.8378</v>
      </c>
      <c r="AO104" s="28" t="n">
        <f aca="false">AE104/SurveyHrsIn!AE104</f>
        <v>0.958115322580645</v>
      </c>
    </row>
    <row r="105" customFormat="false" ht="12.75" hidden="false" customHeight="false" outlineLevel="0" collapsed="false">
      <c r="A105" s="0" t="s">
        <v>27</v>
      </c>
      <c r="B105" s="0" t="n">
        <v>2</v>
      </c>
      <c r="C105" s="0" t="n">
        <v>95</v>
      </c>
      <c r="F105" s="8"/>
      <c r="G105" s="9"/>
      <c r="H105" s="8" t="n">
        <v>716.7</v>
      </c>
      <c r="I105" s="8" t="n">
        <v>732.5</v>
      </c>
      <c r="J105" s="8" t="n">
        <v>696</v>
      </c>
      <c r="K105" s="8" t="n">
        <v>737</v>
      </c>
      <c r="L105" s="15" t="n">
        <v>724.9886</v>
      </c>
      <c r="M105" s="8" t="n">
        <v>679</v>
      </c>
      <c r="N105" s="8" t="n">
        <v>724</v>
      </c>
      <c r="O105" s="29" t="n">
        <v>656</v>
      </c>
      <c r="P105" s="11" t="n">
        <v>721.3</v>
      </c>
      <c r="Q105" s="0" t="n">
        <v>669.1</v>
      </c>
      <c r="R105" s="0" t="n">
        <v>493.6</v>
      </c>
      <c r="S105" s="0" t="n">
        <v>707</v>
      </c>
      <c r="T105" s="0" t="n">
        <v>613.2</v>
      </c>
      <c r="U105" s="0" t="n">
        <v>538.1</v>
      </c>
      <c r="V105" s="0" t="n">
        <v>688.6</v>
      </c>
      <c r="W105" s="0" t="n">
        <v>127.9</v>
      </c>
      <c r="X105" s="0" t="n">
        <v>0</v>
      </c>
      <c r="Y105" s="0" t="n">
        <v>0</v>
      </c>
      <c r="Z105" s="0" t="n">
        <v>0.1</v>
      </c>
      <c r="AA105" s="0" t="n">
        <v>0</v>
      </c>
      <c r="AB105" s="0" t="n">
        <v>0</v>
      </c>
      <c r="AC105" s="0" t="n">
        <v>297.5</v>
      </c>
      <c r="AD105" s="0" t="n">
        <v>655.5</v>
      </c>
      <c r="AE105" s="27" t="n">
        <v>707.57</v>
      </c>
      <c r="AO105" s="28" t="n">
        <f aca="false">AE105/SurveyHrsIn!AE105</f>
        <v>0.951034946236559</v>
      </c>
    </row>
    <row r="106" customFormat="false" ht="12.75" hidden="false" customHeight="false" outlineLevel="0" collapsed="false">
      <c r="A106" s="0" t="s">
        <v>27</v>
      </c>
      <c r="B106" s="0" t="n">
        <v>2</v>
      </c>
      <c r="C106" s="0" t="n">
        <v>96</v>
      </c>
      <c r="F106" s="8"/>
      <c r="G106" s="9"/>
      <c r="H106" s="8" t="n">
        <v>716.8</v>
      </c>
      <c r="I106" s="8" t="n">
        <v>555.5</v>
      </c>
      <c r="J106" s="8" t="n">
        <v>706</v>
      </c>
      <c r="K106" s="8" t="n">
        <v>421</v>
      </c>
      <c r="L106" s="15" t="n">
        <v>484.3506</v>
      </c>
      <c r="M106" s="8" t="n">
        <v>698</v>
      </c>
      <c r="N106" s="8" t="n">
        <v>743</v>
      </c>
      <c r="O106" s="29" t="n">
        <v>676</v>
      </c>
      <c r="P106" s="11" t="n">
        <v>506.3</v>
      </c>
      <c r="Q106" s="0" t="n">
        <v>724.6</v>
      </c>
      <c r="R106" s="0" t="n">
        <v>667.8</v>
      </c>
      <c r="S106" s="0" t="n">
        <v>744</v>
      </c>
      <c r="T106" s="0" t="n">
        <v>703.3</v>
      </c>
      <c r="U106" s="0" t="n">
        <v>715.4</v>
      </c>
      <c r="V106" s="0" t="n">
        <v>708</v>
      </c>
      <c r="W106" s="0" t="n">
        <v>598.8</v>
      </c>
      <c r="X106" s="0" t="n">
        <v>0</v>
      </c>
      <c r="Y106" s="0" t="n">
        <v>5</v>
      </c>
      <c r="Z106" s="0" t="n">
        <v>649.1</v>
      </c>
      <c r="AA106" s="0" t="n">
        <v>719.1</v>
      </c>
      <c r="AB106" s="0" t="n">
        <v>737.6</v>
      </c>
      <c r="AC106" s="0" t="n">
        <v>743.6</v>
      </c>
      <c r="AD106" s="0" t="n">
        <v>650.7</v>
      </c>
      <c r="AE106" s="27" t="n">
        <v>706.0025</v>
      </c>
      <c r="AO106" s="28" t="n">
        <f aca="false">AE106/SurveyHrsIn!AE106</f>
        <v>0.94892809139785</v>
      </c>
    </row>
    <row r="107" customFormat="false" ht="12.75" hidden="false" customHeight="false" outlineLevel="0" collapsed="false">
      <c r="A107" s="0" t="s">
        <v>27</v>
      </c>
      <c r="B107" s="0" t="n">
        <v>2</v>
      </c>
      <c r="C107" s="0" t="n">
        <v>97</v>
      </c>
      <c r="F107" s="8"/>
      <c r="G107" s="9"/>
      <c r="H107" s="8" t="n">
        <v>700</v>
      </c>
      <c r="I107" s="8" t="n">
        <v>728.8</v>
      </c>
      <c r="J107" s="8" t="n">
        <v>703</v>
      </c>
      <c r="K107" s="8" t="n">
        <v>672</v>
      </c>
      <c r="L107" s="15" t="n">
        <v>706.7606</v>
      </c>
      <c r="M107" s="8" t="n">
        <v>715</v>
      </c>
      <c r="N107" s="8" t="n">
        <v>713</v>
      </c>
      <c r="O107" s="29" t="n">
        <v>712</v>
      </c>
      <c r="P107" s="11" t="n">
        <v>704.4</v>
      </c>
      <c r="Q107" s="0" t="n">
        <v>703.1</v>
      </c>
      <c r="R107" s="0" t="n">
        <v>460.7</v>
      </c>
      <c r="S107" s="0" t="n">
        <v>712.2</v>
      </c>
      <c r="T107" s="0" t="n">
        <v>705.8</v>
      </c>
      <c r="U107" s="0" t="n">
        <v>734.9</v>
      </c>
      <c r="V107" s="0" t="n">
        <v>426.9</v>
      </c>
      <c r="W107" s="0" t="n">
        <v>15.1</v>
      </c>
      <c r="X107" s="0" t="n">
        <v>739.2</v>
      </c>
      <c r="Y107" s="0" t="n">
        <v>714.8</v>
      </c>
      <c r="Z107" s="0" t="n">
        <v>742.6</v>
      </c>
      <c r="AA107" s="0" t="n">
        <v>719.5</v>
      </c>
      <c r="AB107" s="0" t="n">
        <v>739.6</v>
      </c>
      <c r="AC107" s="0" t="n">
        <v>743.5</v>
      </c>
      <c r="AD107" s="0" t="n">
        <v>647.8</v>
      </c>
      <c r="AE107" s="27" t="n">
        <v>711.2522</v>
      </c>
      <c r="AO107" s="28" t="n">
        <f aca="false">AE107/SurveyHrsIn!AE107</f>
        <v>0.955984139784946</v>
      </c>
    </row>
    <row r="108" customFormat="false" ht="12.75" hidden="false" customHeight="false" outlineLevel="0" collapsed="false">
      <c r="A108" s="0" t="s">
        <v>27</v>
      </c>
      <c r="B108" s="0" t="n">
        <v>2</v>
      </c>
      <c r="C108" s="0" t="n">
        <v>98</v>
      </c>
      <c r="F108" s="8"/>
      <c r="G108" s="9"/>
      <c r="H108" s="8" t="n">
        <v>702.8</v>
      </c>
      <c r="I108" s="8" t="n">
        <v>694.1</v>
      </c>
      <c r="J108" s="8" t="n">
        <v>563</v>
      </c>
      <c r="K108" s="8" t="n">
        <v>730</v>
      </c>
      <c r="L108" s="15" t="n">
        <v>456.4622</v>
      </c>
      <c r="M108" s="8" t="n">
        <v>711</v>
      </c>
      <c r="N108" s="8" t="n">
        <v>742</v>
      </c>
      <c r="O108" s="29" t="n">
        <v>703</v>
      </c>
      <c r="P108" s="11" t="n">
        <v>743.4</v>
      </c>
      <c r="Q108" s="0" t="n">
        <v>397.9</v>
      </c>
      <c r="R108" s="0" t="n">
        <v>667.3</v>
      </c>
      <c r="S108" s="0" t="n">
        <v>742.4</v>
      </c>
      <c r="T108" s="0" t="n">
        <v>687</v>
      </c>
      <c r="U108" s="0" t="n">
        <v>511.9</v>
      </c>
      <c r="V108" s="0" t="n">
        <v>712</v>
      </c>
      <c r="W108" s="0" t="n">
        <v>668</v>
      </c>
      <c r="X108" s="0" t="n">
        <v>676.9</v>
      </c>
      <c r="Y108" s="0" t="n">
        <v>695.9</v>
      </c>
      <c r="Z108" s="0" t="n">
        <v>742.2</v>
      </c>
      <c r="AA108" s="0" t="n">
        <v>719.1</v>
      </c>
      <c r="AB108" s="0" t="n">
        <v>734.7</v>
      </c>
      <c r="AC108" s="0" t="n">
        <v>738.6</v>
      </c>
      <c r="AD108" s="0" t="n">
        <v>654.8</v>
      </c>
      <c r="AE108" s="27" t="n">
        <v>711.3753</v>
      </c>
      <c r="AO108" s="28" t="n">
        <f aca="false">AE108/SurveyHrsIn!AE108</f>
        <v>0.956149596774194</v>
      </c>
    </row>
    <row r="109" customFormat="false" ht="12.75" hidden="false" customHeight="false" outlineLevel="0" collapsed="false">
      <c r="A109" s="0" t="s">
        <v>27</v>
      </c>
      <c r="B109" s="0" t="n">
        <v>2</v>
      </c>
      <c r="C109" s="0" t="n">
        <v>99</v>
      </c>
      <c r="F109" s="8"/>
      <c r="G109" s="9"/>
      <c r="H109" s="8" t="n">
        <v>715.2</v>
      </c>
      <c r="I109" s="8" t="n">
        <v>720.4</v>
      </c>
      <c r="J109" s="8" t="n">
        <v>705</v>
      </c>
      <c r="K109" s="8" t="n">
        <v>718</v>
      </c>
      <c r="L109" s="15" t="n">
        <v>736.1425</v>
      </c>
      <c r="M109" s="8" t="n">
        <v>706</v>
      </c>
      <c r="N109" s="8" t="n">
        <v>714</v>
      </c>
      <c r="O109" s="29" t="n">
        <v>714</v>
      </c>
      <c r="P109" s="11" t="n">
        <v>726.6</v>
      </c>
      <c r="Q109" s="0" t="n">
        <v>211.9</v>
      </c>
      <c r="R109" s="0" t="n">
        <v>580.1</v>
      </c>
      <c r="S109" s="0" t="n">
        <v>739.2</v>
      </c>
      <c r="T109" s="0" t="n">
        <v>699.8</v>
      </c>
      <c r="U109" s="0" t="n">
        <v>738.4</v>
      </c>
      <c r="V109" s="0" t="n">
        <v>703.9</v>
      </c>
      <c r="W109" s="0" t="n">
        <v>736.3</v>
      </c>
      <c r="X109" s="0" t="n">
        <v>738.6</v>
      </c>
      <c r="Y109" s="0" t="n">
        <v>715.4</v>
      </c>
      <c r="Z109" s="0" t="n">
        <v>619.6</v>
      </c>
      <c r="AA109" s="0" t="n">
        <v>716.7</v>
      </c>
      <c r="AB109" s="0" t="n">
        <v>742.9</v>
      </c>
      <c r="AC109" s="0" t="n">
        <v>725.5</v>
      </c>
      <c r="AD109" s="0" t="n">
        <v>647</v>
      </c>
      <c r="AE109" s="27" t="n">
        <v>694.8686</v>
      </c>
      <c r="AO109" s="28" t="n">
        <f aca="false">AE109/SurveyHrsIn!AE109</f>
        <v>0.933963172043011</v>
      </c>
    </row>
    <row r="110" customFormat="false" ht="12.75" hidden="false" customHeight="false" outlineLevel="0" collapsed="false">
      <c r="A110" s="0" t="s">
        <v>27</v>
      </c>
      <c r="B110" s="0" t="n">
        <v>2</v>
      </c>
      <c r="C110" s="0" t="n">
        <v>100</v>
      </c>
      <c r="F110" s="8"/>
      <c r="G110" s="9"/>
      <c r="H110" s="8" t="n">
        <v>716.8</v>
      </c>
      <c r="I110" s="8" t="n">
        <v>737.3</v>
      </c>
      <c r="J110" s="8" t="n">
        <v>703</v>
      </c>
      <c r="K110" s="8" t="n">
        <v>739</v>
      </c>
      <c r="L110" s="15" t="n">
        <v>740.7325</v>
      </c>
      <c r="M110" s="8" t="n">
        <v>697</v>
      </c>
      <c r="N110" s="8" t="n">
        <v>737</v>
      </c>
      <c r="O110" s="29" t="n">
        <v>707</v>
      </c>
      <c r="P110" s="11" t="n">
        <v>612.9</v>
      </c>
      <c r="Q110" s="0" t="n">
        <v>739.9</v>
      </c>
      <c r="R110" s="0" t="n">
        <v>592.2</v>
      </c>
      <c r="S110" s="0" t="n">
        <v>742.4</v>
      </c>
      <c r="T110" s="0" t="n">
        <v>706.2</v>
      </c>
      <c r="U110" s="0" t="n">
        <v>743.1</v>
      </c>
      <c r="V110" s="0" t="n">
        <v>710.9</v>
      </c>
      <c r="W110" s="0" t="n">
        <v>737.5</v>
      </c>
      <c r="X110" s="0" t="n">
        <v>727.1</v>
      </c>
      <c r="Y110" s="0" t="n">
        <v>716</v>
      </c>
      <c r="Z110" s="0" t="n">
        <v>741.4</v>
      </c>
      <c r="AA110" s="0" t="n">
        <v>716.8</v>
      </c>
      <c r="AB110" s="0" t="n">
        <v>720.4</v>
      </c>
      <c r="AC110" s="0" t="n">
        <v>743.4</v>
      </c>
      <c r="AD110" s="0" t="n">
        <v>656.4</v>
      </c>
      <c r="AE110" s="27" t="n">
        <v>680.5881</v>
      </c>
      <c r="AO110" s="28" t="n">
        <f aca="false">AE110/SurveyHrsIn!AE110</f>
        <v>0.914768951612903</v>
      </c>
    </row>
    <row r="111" customFormat="false" ht="12.75" hidden="false" customHeight="false" outlineLevel="0" collapsed="false">
      <c r="A111" s="0" t="s">
        <v>27</v>
      </c>
      <c r="B111" s="0" t="n">
        <v>2</v>
      </c>
      <c r="C111" s="0" t="n">
        <v>101</v>
      </c>
      <c r="F111" s="8"/>
      <c r="G111" s="9"/>
      <c r="H111" s="8" t="n">
        <v>651.7</v>
      </c>
      <c r="I111" s="8" t="n">
        <v>743</v>
      </c>
      <c r="J111" s="8" t="n">
        <v>680</v>
      </c>
      <c r="K111" s="8" t="n">
        <v>714</v>
      </c>
      <c r="L111" s="15" t="n">
        <v>735.2875</v>
      </c>
      <c r="M111" s="8" t="n">
        <v>619</v>
      </c>
      <c r="N111" s="8" t="n">
        <v>743</v>
      </c>
      <c r="O111" s="29" t="n">
        <v>661</v>
      </c>
      <c r="P111" s="11" t="n">
        <v>686.5</v>
      </c>
      <c r="Q111" s="0" t="n">
        <v>739.5</v>
      </c>
      <c r="R111" s="0" t="n">
        <v>478.6</v>
      </c>
      <c r="S111" s="0" t="n">
        <v>724.8</v>
      </c>
      <c r="T111" s="0" t="n">
        <v>367.9</v>
      </c>
      <c r="U111" s="0" t="n">
        <v>560.2</v>
      </c>
      <c r="V111" s="0" t="n">
        <v>714.1</v>
      </c>
      <c r="W111" s="0" t="n">
        <v>736.8</v>
      </c>
      <c r="X111" s="0" t="n">
        <v>739.2</v>
      </c>
      <c r="Y111" s="0" t="n">
        <v>708.8</v>
      </c>
      <c r="Z111" s="0" t="n">
        <v>742.3</v>
      </c>
      <c r="AA111" s="0" t="n">
        <v>718.9</v>
      </c>
      <c r="AB111" s="0" t="n">
        <v>734.7</v>
      </c>
      <c r="AC111" s="0" t="n">
        <v>743.5</v>
      </c>
      <c r="AD111" s="0" t="n">
        <v>657.9</v>
      </c>
      <c r="AE111" s="27" t="n">
        <v>687.82</v>
      </c>
      <c r="AO111" s="28" t="n">
        <f aca="false">AE111/SurveyHrsIn!AE111</f>
        <v>0.924489247311828</v>
      </c>
    </row>
    <row r="112" customFormat="false" ht="12.75" hidden="false" customHeight="false" outlineLevel="0" collapsed="false">
      <c r="A112" s="0" t="s">
        <v>27</v>
      </c>
      <c r="B112" s="0" t="n">
        <v>2</v>
      </c>
      <c r="C112" s="0" t="n">
        <v>102</v>
      </c>
      <c r="F112" s="8"/>
      <c r="G112" s="9"/>
      <c r="H112" s="8" t="n">
        <v>711.4</v>
      </c>
      <c r="I112" s="8" t="n">
        <v>736.9</v>
      </c>
      <c r="J112" s="8" t="n">
        <v>716</v>
      </c>
      <c r="K112" s="8" t="n">
        <v>730</v>
      </c>
      <c r="L112" s="15" t="n">
        <v>732.8322</v>
      </c>
      <c r="M112" s="8" t="n">
        <v>713</v>
      </c>
      <c r="N112" s="8" t="n">
        <v>740</v>
      </c>
      <c r="O112" s="29" t="n">
        <v>615</v>
      </c>
      <c r="P112" s="11" t="n">
        <v>741.8</v>
      </c>
      <c r="Q112" s="0" t="n">
        <v>739.7</v>
      </c>
      <c r="R112" s="0" t="n">
        <v>667.9</v>
      </c>
      <c r="S112" s="0" t="n">
        <v>744</v>
      </c>
      <c r="T112" s="0" t="n">
        <v>683.7</v>
      </c>
      <c r="U112" s="0" t="n">
        <v>735.1</v>
      </c>
      <c r="V112" s="0" t="n">
        <v>700.6</v>
      </c>
      <c r="W112" s="0" t="n">
        <v>729.3</v>
      </c>
      <c r="X112" s="0" t="n">
        <v>661.5</v>
      </c>
      <c r="Y112" s="0" t="n">
        <v>698</v>
      </c>
      <c r="Z112" s="0" t="n">
        <v>646.6</v>
      </c>
      <c r="AA112" s="0" t="n">
        <v>711.2</v>
      </c>
      <c r="AB112" s="0" t="n">
        <v>737.2</v>
      </c>
      <c r="AC112" s="0" t="n">
        <v>743.5</v>
      </c>
      <c r="AD112" s="0" t="n">
        <v>655.4</v>
      </c>
      <c r="AE112" s="27" t="n">
        <v>708.585</v>
      </c>
      <c r="AO112" s="28" t="n">
        <f aca="false">AE112/SurveyHrsIn!AE112</f>
        <v>0.952399193548387</v>
      </c>
    </row>
    <row r="113" customFormat="false" ht="12.75" hidden="false" customHeight="false" outlineLevel="0" collapsed="false">
      <c r="A113" s="0" t="s">
        <v>27</v>
      </c>
      <c r="B113" s="0" t="n">
        <v>2</v>
      </c>
      <c r="C113" s="0" t="n">
        <v>103</v>
      </c>
      <c r="F113" s="8"/>
      <c r="G113" s="9"/>
      <c r="H113" s="8" t="n">
        <v>667.4</v>
      </c>
      <c r="I113" s="8" t="n">
        <v>703.4</v>
      </c>
      <c r="J113" s="8" t="n">
        <v>682</v>
      </c>
      <c r="K113" s="8" t="n">
        <v>711</v>
      </c>
      <c r="L113" s="15" t="n">
        <v>740.3331</v>
      </c>
      <c r="M113" s="8" t="n">
        <v>676</v>
      </c>
      <c r="N113" s="8" t="n">
        <v>736</v>
      </c>
      <c r="O113" s="29" t="n">
        <v>686</v>
      </c>
      <c r="P113" s="11" t="n">
        <v>679.2</v>
      </c>
      <c r="Q113" s="0" t="n">
        <v>734.7</v>
      </c>
      <c r="R113" s="0" t="n">
        <v>667.5</v>
      </c>
      <c r="S113" s="0" t="n">
        <v>683.5</v>
      </c>
      <c r="T113" s="0" t="n">
        <v>702.6</v>
      </c>
      <c r="U113" s="0" t="n">
        <v>688.5</v>
      </c>
      <c r="V113" s="0" t="n">
        <v>714.7</v>
      </c>
      <c r="W113" s="0" t="n">
        <v>724.5</v>
      </c>
      <c r="X113" s="0" t="n">
        <v>739.1</v>
      </c>
      <c r="Y113" s="0" t="n">
        <v>693.1</v>
      </c>
      <c r="Z113" s="0" t="n">
        <v>742</v>
      </c>
      <c r="AA113" s="0" t="n">
        <v>719</v>
      </c>
      <c r="AB113" s="0" t="n">
        <v>738.5</v>
      </c>
      <c r="AC113" s="0" t="n">
        <v>743.4</v>
      </c>
      <c r="AD113" s="0" t="n">
        <v>658</v>
      </c>
      <c r="AE113" s="27" t="n">
        <v>712.803</v>
      </c>
      <c r="AO113" s="28" t="n">
        <f aca="false">AE113/SurveyHrsIn!AE113</f>
        <v>0.958068548387097</v>
      </c>
    </row>
    <row r="114" customFormat="false" ht="12.75" hidden="false" customHeight="false" outlineLevel="0" collapsed="false">
      <c r="A114" s="0" t="s">
        <v>27</v>
      </c>
      <c r="B114" s="0" t="n">
        <v>2</v>
      </c>
      <c r="C114" s="0" t="n">
        <v>104</v>
      </c>
      <c r="F114" s="8"/>
      <c r="G114" s="9"/>
      <c r="H114" s="8" t="n">
        <v>716.9</v>
      </c>
      <c r="I114" s="8" t="n">
        <v>743</v>
      </c>
      <c r="J114" s="8" t="n">
        <v>673</v>
      </c>
      <c r="K114" s="8" t="n">
        <v>736</v>
      </c>
      <c r="L114" s="15" t="n">
        <v>741.983</v>
      </c>
      <c r="M114" s="8" t="n">
        <v>710</v>
      </c>
      <c r="N114" s="8" t="n">
        <v>742</v>
      </c>
      <c r="O114" s="29" t="n">
        <v>715</v>
      </c>
      <c r="P114" s="11" t="n">
        <v>717.4</v>
      </c>
      <c r="Q114" s="0" t="n">
        <v>687</v>
      </c>
      <c r="R114" s="0" t="n">
        <v>395.6</v>
      </c>
      <c r="S114" s="0" t="n">
        <v>620.5</v>
      </c>
      <c r="T114" s="0" t="n">
        <v>680.7</v>
      </c>
      <c r="U114" s="0" t="n">
        <v>741.7</v>
      </c>
      <c r="V114" s="0" t="n">
        <v>706.8</v>
      </c>
      <c r="W114" s="0" t="n">
        <v>735.3</v>
      </c>
      <c r="X114" s="0" t="n">
        <v>738.2</v>
      </c>
      <c r="Y114" s="0" t="n">
        <v>715.1</v>
      </c>
      <c r="Z114" s="0" t="n">
        <v>736.5</v>
      </c>
      <c r="AA114" s="0" t="n">
        <v>708.6</v>
      </c>
      <c r="AB114" s="0" t="n">
        <v>739.5</v>
      </c>
      <c r="AC114" s="0" t="n">
        <v>743.5</v>
      </c>
      <c r="AD114" s="0" t="n">
        <v>658.4</v>
      </c>
      <c r="AE114" s="27" t="n">
        <v>708.4409</v>
      </c>
      <c r="AO114" s="28" t="n">
        <f aca="false">AE114/SurveyHrsIn!AE114</f>
        <v>0.952205510752688</v>
      </c>
    </row>
    <row r="115" customFormat="false" ht="12.75" hidden="false" customHeight="false" outlineLevel="0" collapsed="false">
      <c r="A115" s="0" t="s">
        <v>27</v>
      </c>
      <c r="B115" s="0" t="n">
        <v>2</v>
      </c>
      <c r="C115" s="0" t="n">
        <v>105</v>
      </c>
      <c r="F115" s="8"/>
      <c r="G115" s="9"/>
      <c r="H115" s="8" t="n">
        <v>715.4</v>
      </c>
      <c r="I115" s="8" t="n">
        <v>743</v>
      </c>
      <c r="J115" s="8" t="n">
        <v>685</v>
      </c>
      <c r="K115" s="8" t="n">
        <v>739</v>
      </c>
      <c r="L115" s="15" t="n">
        <v>740.5411</v>
      </c>
      <c r="M115" s="8" t="n">
        <v>713</v>
      </c>
      <c r="N115" s="8" t="n">
        <v>727</v>
      </c>
      <c r="O115" s="29" t="n">
        <v>691</v>
      </c>
      <c r="P115" s="11" t="n">
        <v>722.8</v>
      </c>
      <c r="Q115" s="0" t="n">
        <v>738.9</v>
      </c>
      <c r="R115" s="0" t="n">
        <v>656.6</v>
      </c>
      <c r="S115" s="0" t="n">
        <v>716.2</v>
      </c>
      <c r="T115" s="0" t="n">
        <v>692.8</v>
      </c>
      <c r="U115" s="0" t="n">
        <v>712.8</v>
      </c>
      <c r="V115" s="0" t="n">
        <v>0.1</v>
      </c>
      <c r="W115" s="0" t="n">
        <v>0</v>
      </c>
      <c r="X115" s="0" t="n">
        <v>0</v>
      </c>
      <c r="Y115" s="0" t="n">
        <v>0</v>
      </c>
      <c r="Z115" s="0" t="n">
        <v>0</v>
      </c>
      <c r="AA115" s="0" t="n">
        <v>581.8</v>
      </c>
      <c r="AB115" s="0" t="n">
        <v>734.9</v>
      </c>
      <c r="AC115" s="0" t="n">
        <v>743.5</v>
      </c>
      <c r="AD115" s="0" t="n">
        <v>656.6</v>
      </c>
      <c r="AE115" s="27" t="n">
        <v>711.563</v>
      </c>
      <c r="AO115" s="28" t="n">
        <f aca="false">AE115/SurveyHrsIn!AE115</f>
        <v>0.95640188172043</v>
      </c>
    </row>
    <row r="116" customFormat="false" ht="12.75" hidden="false" customHeight="false" outlineLevel="0" collapsed="false">
      <c r="A116" s="0" t="s">
        <v>27</v>
      </c>
      <c r="B116" s="0" t="n">
        <v>2</v>
      </c>
      <c r="C116" s="0" t="n">
        <v>106</v>
      </c>
      <c r="F116" s="8"/>
      <c r="G116" s="9"/>
      <c r="H116" s="8" t="n">
        <v>702.4</v>
      </c>
      <c r="I116" s="8" t="n">
        <v>742.6</v>
      </c>
      <c r="J116" s="8" t="n">
        <v>672</v>
      </c>
      <c r="K116" s="8" t="n">
        <v>740</v>
      </c>
      <c r="L116" s="15" t="n">
        <v>740.6456</v>
      </c>
      <c r="M116" s="8" t="n">
        <v>677</v>
      </c>
      <c r="N116" s="8" t="n">
        <v>732</v>
      </c>
      <c r="O116" s="29" t="n">
        <v>720</v>
      </c>
      <c r="P116" s="11" t="n">
        <v>726.3</v>
      </c>
      <c r="Q116" s="0" t="n">
        <v>733.4</v>
      </c>
      <c r="R116" s="0" t="n">
        <v>369.1</v>
      </c>
      <c r="S116" s="0" t="n">
        <v>70.3</v>
      </c>
      <c r="T116" s="0" t="n">
        <v>488.9</v>
      </c>
      <c r="U116" s="0" t="n">
        <v>716.1</v>
      </c>
      <c r="V116" s="0" t="n">
        <v>702</v>
      </c>
      <c r="W116" s="0" t="n">
        <v>659</v>
      </c>
      <c r="X116" s="0" t="n">
        <v>713.2</v>
      </c>
      <c r="Y116" s="0" t="n">
        <v>713</v>
      </c>
      <c r="Z116" s="0" t="n">
        <v>402.1</v>
      </c>
      <c r="AA116" s="0" t="n">
        <v>682</v>
      </c>
      <c r="AB116" s="0" t="n">
        <v>581.5</v>
      </c>
      <c r="AC116" s="0" t="n">
        <v>718.6</v>
      </c>
      <c r="AD116" s="0" t="n">
        <v>564.5</v>
      </c>
      <c r="AE116" s="27" t="n">
        <v>712.9205</v>
      </c>
      <c r="AO116" s="28" t="n">
        <f aca="false">AE116/SurveyHrsIn!AE116</f>
        <v>0.958226478494624</v>
      </c>
    </row>
    <row r="117" customFormat="false" ht="12.75" hidden="false" customHeight="false" outlineLevel="0" collapsed="false">
      <c r="A117" s="0" t="s">
        <v>27</v>
      </c>
      <c r="B117" s="0" t="n">
        <v>2</v>
      </c>
      <c r="C117" s="0" t="n">
        <v>107</v>
      </c>
      <c r="F117" s="8"/>
      <c r="G117" s="9"/>
      <c r="H117" s="8" t="n">
        <v>710.6</v>
      </c>
      <c r="I117" s="8" t="n">
        <v>721.6</v>
      </c>
      <c r="J117" s="8" t="n">
        <v>687</v>
      </c>
      <c r="K117" s="8" t="n">
        <v>721</v>
      </c>
      <c r="L117" s="15" t="n">
        <v>730.5803</v>
      </c>
      <c r="M117" s="8" t="n">
        <v>714</v>
      </c>
      <c r="N117" s="8" t="n">
        <v>733</v>
      </c>
      <c r="O117" s="29" t="n">
        <v>706</v>
      </c>
      <c r="P117" s="11" t="n">
        <v>737.3</v>
      </c>
      <c r="Q117" s="0" t="n">
        <v>733.3</v>
      </c>
      <c r="R117" s="0" t="n">
        <v>657.9</v>
      </c>
      <c r="S117" s="0" t="n">
        <v>735.7</v>
      </c>
      <c r="T117" s="0" t="n">
        <v>682.9</v>
      </c>
      <c r="U117" s="0" t="n">
        <v>730.2</v>
      </c>
      <c r="V117" s="0" t="n">
        <v>703.5</v>
      </c>
      <c r="W117" s="0" t="n">
        <v>729.8</v>
      </c>
      <c r="X117" s="0" t="n">
        <v>736.5</v>
      </c>
      <c r="Y117" s="0" t="n">
        <v>714.2</v>
      </c>
      <c r="Z117" s="0" t="n">
        <v>735.1</v>
      </c>
      <c r="AA117" s="0" t="n">
        <v>710.9</v>
      </c>
      <c r="AB117" s="0" t="n">
        <v>733.7</v>
      </c>
      <c r="AC117" s="0" t="n">
        <v>743.6</v>
      </c>
      <c r="AD117" s="0" t="n">
        <v>656.5</v>
      </c>
      <c r="AE117" s="27" t="n">
        <v>666.8747</v>
      </c>
      <c r="AO117" s="28" t="n">
        <f aca="false">AE117/SurveyHrsIn!AE117</f>
        <v>0.896336962365592</v>
      </c>
    </row>
    <row r="118" customFormat="false" ht="12.75" hidden="false" customHeight="false" outlineLevel="0" collapsed="false">
      <c r="A118" s="0" t="s">
        <v>12</v>
      </c>
      <c r="B118" s="0" t="n">
        <v>1</v>
      </c>
      <c r="C118" s="0" t="n">
        <v>108</v>
      </c>
      <c r="F118" s="8"/>
      <c r="G118" s="9"/>
      <c r="H118" s="8" t="n">
        <v>264.8</v>
      </c>
      <c r="I118" s="8" t="n">
        <v>731.5</v>
      </c>
      <c r="J118" s="8" t="n">
        <v>717.1</v>
      </c>
      <c r="K118" s="8" t="n">
        <v>703</v>
      </c>
      <c r="L118" s="15" t="n">
        <v>734.8433</v>
      </c>
      <c r="M118" s="8" t="n">
        <v>718</v>
      </c>
      <c r="N118" s="8" t="n">
        <v>727</v>
      </c>
      <c r="O118" s="29" t="n">
        <v>716</v>
      </c>
      <c r="P118" s="11" t="n">
        <f aca="false">175+180</f>
        <v>355</v>
      </c>
      <c r="Q118" s="0" t="n">
        <v>306</v>
      </c>
      <c r="R118" s="0" t="n">
        <v>660.5</v>
      </c>
      <c r="S118" s="0" t="n">
        <v>661.7</v>
      </c>
      <c r="T118" s="0" t="n">
        <v>644.6</v>
      </c>
      <c r="U118" s="0" t="n">
        <v>741.1</v>
      </c>
      <c r="V118" s="0" t="n">
        <v>711.2</v>
      </c>
      <c r="W118" s="0" t="n">
        <v>267.7</v>
      </c>
      <c r="X118" s="0" t="n">
        <v>0</v>
      </c>
      <c r="Y118" s="0" t="n">
        <v>0</v>
      </c>
      <c r="Z118" s="0" t="n">
        <v>64.9</v>
      </c>
      <c r="AA118" s="31" t="n">
        <v>720</v>
      </c>
      <c r="AB118" s="30" t="n">
        <f aca="false">24*31</f>
        <v>744</v>
      </c>
      <c r="AC118" s="30" t="n">
        <v>744</v>
      </c>
      <c r="AD118" s="30" t="n">
        <v>672</v>
      </c>
      <c r="AE118" s="30" t="n">
        <f aca="false">AVERAGE(AE115:AE117,AE119:AE121)</f>
        <v>695.819366666667</v>
      </c>
      <c r="AF118" s="14"/>
      <c r="AG118" s="14"/>
      <c r="AH118" s="14"/>
      <c r="AI118" s="14"/>
      <c r="AJ118" s="14"/>
      <c r="AK118" s="14"/>
      <c r="AL118" s="14"/>
      <c r="AM118" s="14"/>
      <c r="AN118" s="14"/>
      <c r="AO118" s="28" t="n">
        <f aca="false">AE118/SurveyHrsIn!AE118</f>
        <v>0.935241084229391</v>
      </c>
    </row>
    <row r="119" customFormat="false" ht="12.75" hidden="false" customHeight="false" outlineLevel="0" collapsed="false">
      <c r="A119" s="0" t="s">
        <v>12</v>
      </c>
      <c r="B119" s="0" t="n">
        <v>1</v>
      </c>
      <c r="C119" s="0" t="n">
        <v>109</v>
      </c>
      <c r="F119" s="8"/>
      <c r="G119" s="9"/>
      <c r="H119" s="8" t="n">
        <v>676.2</v>
      </c>
      <c r="I119" s="8" t="n">
        <v>709.5</v>
      </c>
      <c r="J119" s="8" t="n">
        <v>670</v>
      </c>
      <c r="K119" s="8" t="n">
        <v>723</v>
      </c>
      <c r="L119" s="15" t="n">
        <v>718.1931</v>
      </c>
      <c r="M119" s="8" t="n">
        <v>713</v>
      </c>
      <c r="N119" s="8" t="n">
        <v>735</v>
      </c>
      <c r="O119" s="29" t="n">
        <v>712</v>
      </c>
      <c r="P119" s="11" t="n">
        <f aca="false">140.4+300+170</f>
        <v>610.4</v>
      </c>
      <c r="Q119" s="0" t="n">
        <v>740.4</v>
      </c>
      <c r="R119" s="0" t="n">
        <v>653.9</v>
      </c>
      <c r="S119" s="0" t="n">
        <v>651.4</v>
      </c>
      <c r="T119" s="0" t="n">
        <v>637.2</v>
      </c>
      <c r="U119" s="0" t="n">
        <v>694.7</v>
      </c>
      <c r="V119" s="0" t="n">
        <v>510.3</v>
      </c>
      <c r="W119" s="0" t="n">
        <v>727.8</v>
      </c>
      <c r="X119" s="0" t="n">
        <v>723.2</v>
      </c>
      <c r="Y119" s="0" t="n">
        <v>695</v>
      </c>
      <c r="Z119" s="0" t="n">
        <v>732.9</v>
      </c>
      <c r="AA119" s="0" t="n">
        <v>719.1</v>
      </c>
      <c r="AB119" s="0" t="n">
        <v>717.1</v>
      </c>
      <c r="AC119" s="0" t="n">
        <v>715.5</v>
      </c>
      <c r="AD119" s="0" t="n">
        <v>585.5</v>
      </c>
      <c r="AE119" s="27" t="n">
        <v>687.0261</v>
      </c>
      <c r="AO119" s="28" t="n">
        <f aca="false">AE119/SurveyHrsIn!AE119</f>
        <v>0.923422177419355</v>
      </c>
    </row>
    <row r="120" customFormat="false" ht="12.75" hidden="false" customHeight="false" outlineLevel="0" collapsed="false">
      <c r="A120" s="0" t="s">
        <v>12</v>
      </c>
      <c r="B120" s="0" t="n">
        <v>1</v>
      </c>
      <c r="C120" s="0" t="n">
        <v>110</v>
      </c>
      <c r="F120" s="8"/>
      <c r="G120" s="9"/>
      <c r="H120" s="8" t="n">
        <v>669.3</v>
      </c>
      <c r="I120" s="8" t="n">
        <v>701.3</v>
      </c>
      <c r="J120" s="8" t="n">
        <v>712</v>
      </c>
      <c r="K120" s="8" t="n">
        <v>735</v>
      </c>
      <c r="L120" s="15" t="n">
        <v>733.1575</v>
      </c>
      <c r="M120" s="8" t="n">
        <v>709</v>
      </c>
      <c r="N120" s="8" t="n">
        <v>720</v>
      </c>
      <c r="O120" s="29" t="n">
        <v>683</v>
      </c>
      <c r="P120" s="11" t="n">
        <f aca="false">420+170</f>
        <v>590</v>
      </c>
      <c r="Q120" s="0" t="n">
        <v>642</v>
      </c>
      <c r="R120" s="0" t="n">
        <v>620.8</v>
      </c>
      <c r="S120" s="0" t="n">
        <v>714.7</v>
      </c>
      <c r="T120" s="0" t="n">
        <v>647.7</v>
      </c>
      <c r="U120" s="0" t="n">
        <v>591.4</v>
      </c>
      <c r="V120" s="0" t="n">
        <v>105.4</v>
      </c>
      <c r="W120" s="0" t="n">
        <v>0.1</v>
      </c>
      <c r="X120" s="0" t="n">
        <v>6</v>
      </c>
      <c r="Y120" s="0" t="n">
        <v>631.3</v>
      </c>
      <c r="Z120" s="0" t="n">
        <v>638.4</v>
      </c>
      <c r="AA120" s="0" t="n">
        <v>692.8</v>
      </c>
      <c r="AB120" s="0" t="n">
        <v>693.4</v>
      </c>
      <c r="AC120" s="0" t="n">
        <v>732.5</v>
      </c>
      <c r="AD120" s="0" t="n">
        <v>634.2</v>
      </c>
      <c r="AE120" s="27" t="n">
        <v>708.2458</v>
      </c>
      <c r="AO120" s="28" t="n">
        <f aca="false">AE120/SurveyHrsIn!AE120</f>
        <v>0.951943279569893</v>
      </c>
    </row>
    <row r="121" customFormat="false" ht="12.75" hidden="false" customHeight="false" outlineLevel="0" collapsed="false">
      <c r="A121" s="0" t="s">
        <v>12</v>
      </c>
      <c r="B121" s="0" t="n">
        <v>1</v>
      </c>
      <c r="C121" s="0" t="n">
        <v>111</v>
      </c>
      <c r="F121" s="8"/>
      <c r="G121" s="9"/>
      <c r="H121" s="8" t="n">
        <v>697.7</v>
      </c>
      <c r="I121" s="8" t="n">
        <v>732.8</v>
      </c>
      <c r="J121" s="8" t="n">
        <v>712</v>
      </c>
      <c r="K121" s="8" t="n">
        <v>742</v>
      </c>
      <c r="L121" s="15" t="n">
        <v>729.4069</v>
      </c>
      <c r="M121" s="8" t="n">
        <v>708</v>
      </c>
      <c r="N121" s="8" t="n">
        <v>737</v>
      </c>
      <c r="O121" s="29" t="n">
        <v>697</v>
      </c>
      <c r="P121" s="11" t="n">
        <f aca="false">352+170</f>
        <v>522</v>
      </c>
      <c r="Q121" s="0" t="n">
        <v>480.5</v>
      </c>
      <c r="R121" s="0" t="n">
        <v>484.4</v>
      </c>
      <c r="S121" s="0" t="n">
        <v>572.2</v>
      </c>
      <c r="T121" s="0" t="n">
        <v>647.5</v>
      </c>
      <c r="U121" s="0" t="n">
        <v>735.6</v>
      </c>
      <c r="V121" s="0" t="n">
        <v>701.4</v>
      </c>
      <c r="W121" s="0" t="n">
        <v>732.2</v>
      </c>
      <c r="X121" s="0" t="n">
        <v>719.7</v>
      </c>
      <c r="Y121" s="0" t="n">
        <v>706</v>
      </c>
      <c r="Z121" s="0" t="n">
        <v>645</v>
      </c>
      <c r="AA121" s="0" t="n">
        <v>717.9</v>
      </c>
      <c r="AB121" s="0" t="n">
        <v>731.1</v>
      </c>
      <c r="AC121" s="0" t="n">
        <v>735.9</v>
      </c>
      <c r="AD121" s="0" t="n">
        <v>655.8</v>
      </c>
      <c r="AE121" s="27" t="n">
        <v>688.2861</v>
      </c>
      <c r="AO121" s="28" t="n">
        <f aca="false">AE121/SurveyHrsIn!AE121</f>
        <v>0.925115725806452</v>
      </c>
    </row>
    <row r="122" customFormat="false" ht="12.75" hidden="false" customHeight="false" outlineLevel="0" collapsed="false">
      <c r="A122" s="0" t="s">
        <v>12</v>
      </c>
      <c r="B122" s="0" t="n">
        <v>1</v>
      </c>
      <c r="C122" s="0" t="n">
        <v>112</v>
      </c>
      <c r="F122" s="8"/>
      <c r="G122" s="9"/>
      <c r="H122" s="8" t="n">
        <v>679.9</v>
      </c>
      <c r="I122" s="8" t="n">
        <v>711.5</v>
      </c>
      <c r="J122" s="8" t="n">
        <v>697</v>
      </c>
      <c r="K122" s="8" t="n">
        <v>739</v>
      </c>
      <c r="L122" s="15" t="n">
        <v>735.5428</v>
      </c>
      <c r="M122" s="8" t="n">
        <v>706</v>
      </c>
      <c r="N122" s="8" t="n">
        <v>723</v>
      </c>
      <c r="O122" s="29" t="n">
        <v>710</v>
      </c>
      <c r="P122" s="11" t="n">
        <v>576.1</v>
      </c>
      <c r="Q122" s="0" t="n">
        <v>640.3</v>
      </c>
      <c r="R122" s="0" t="n">
        <v>485.8</v>
      </c>
      <c r="S122" s="0" t="n">
        <v>393.6</v>
      </c>
      <c r="T122" s="0" t="n">
        <v>576.7</v>
      </c>
      <c r="U122" s="0" t="n">
        <v>698.5</v>
      </c>
      <c r="V122" s="0" t="n">
        <v>669.7</v>
      </c>
      <c r="W122" s="0" t="n">
        <v>703.2</v>
      </c>
      <c r="X122" s="0" t="n">
        <v>727.5</v>
      </c>
      <c r="Y122" s="0" t="n">
        <v>690.5</v>
      </c>
      <c r="Z122" s="0" t="n">
        <v>691.6</v>
      </c>
      <c r="AA122" s="0" t="n">
        <v>668.9</v>
      </c>
      <c r="AB122" s="0" t="n">
        <v>724.3</v>
      </c>
      <c r="AC122" s="0" t="n">
        <v>717</v>
      </c>
      <c r="AD122" s="0" t="n">
        <v>627.8</v>
      </c>
      <c r="AE122" s="27" t="n">
        <v>695.1017</v>
      </c>
      <c r="AO122" s="28" t="n">
        <f aca="false">AE122/SurveyHrsIn!AE122</f>
        <v>0.934276478494624</v>
      </c>
    </row>
    <row r="123" customFormat="false" ht="12.75" hidden="false" customHeight="false" outlineLevel="0" collapsed="false">
      <c r="A123" s="0" t="s">
        <v>12</v>
      </c>
      <c r="B123" s="0" t="n">
        <v>1</v>
      </c>
      <c r="C123" s="0" t="n">
        <v>113</v>
      </c>
      <c r="F123" s="8"/>
      <c r="G123" s="9"/>
      <c r="H123" s="8" t="n">
        <v>685</v>
      </c>
      <c r="I123" s="8" t="n">
        <v>568.5</v>
      </c>
      <c r="J123" s="8" t="n">
        <v>660</v>
      </c>
      <c r="K123" s="8" t="n">
        <v>728</v>
      </c>
      <c r="L123" s="15" t="n">
        <v>701.7211</v>
      </c>
      <c r="M123" s="8" t="n">
        <v>713</v>
      </c>
      <c r="N123" s="8" t="n">
        <v>732</v>
      </c>
      <c r="O123" s="29" t="n">
        <v>610</v>
      </c>
      <c r="P123" s="11" t="n">
        <v>596.6</v>
      </c>
      <c r="Q123" s="0" t="n">
        <v>687.5</v>
      </c>
      <c r="R123" s="0" t="n">
        <v>658.2</v>
      </c>
      <c r="S123" s="0" t="n">
        <v>589.7</v>
      </c>
      <c r="T123" s="0" t="n">
        <v>678.4</v>
      </c>
      <c r="U123" s="0" t="n">
        <v>687.5</v>
      </c>
      <c r="V123" s="0" t="n">
        <v>539.1</v>
      </c>
      <c r="W123" s="0" t="n">
        <v>710.7</v>
      </c>
      <c r="X123" s="0" t="n">
        <v>724.6</v>
      </c>
      <c r="Y123" s="0" t="n">
        <v>698.7</v>
      </c>
      <c r="Z123" s="0" t="n">
        <v>572.8</v>
      </c>
      <c r="AA123" s="0" t="n">
        <v>698.2</v>
      </c>
      <c r="AB123" s="0" t="n">
        <v>716.5</v>
      </c>
      <c r="AC123" s="0" t="n">
        <v>728.3</v>
      </c>
      <c r="AD123" s="0" t="n">
        <v>646</v>
      </c>
      <c r="AE123" s="27" t="n">
        <v>699.6425</v>
      </c>
      <c r="AO123" s="28" t="n">
        <f aca="false">AE123/SurveyHrsIn!AE123</f>
        <v>0.940379704301075</v>
      </c>
    </row>
    <row r="124" customFormat="false" ht="12.75" hidden="false" customHeight="false" outlineLevel="0" collapsed="false">
      <c r="A124" s="0" t="s">
        <v>12</v>
      </c>
      <c r="B124" s="0" t="n">
        <v>1</v>
      </c>
      <c r="C124" s="0" t="n">
        <v>114</v>
      </c>
      <c r="F124" s="8"/>
      <c r="G124" s="9"/>
      <c r="H124" s="8" t="n">
        <v>654</v>
      </c>
      <c r="I124" s="8" t="n">
        <v>624.3</v>
      </c>
      <c r="J124" s="8" t="n">
        <v>643</v>
      </c>
      <c r="K124" s="8" t="n">
        <v>635</v>
      </c>
      <c r="L124" s="15" t="n">
        <v>0</v>
      </c>
      <c r="M124" s="8" t="n">
        <v>703</v>
      </c>
      <c r="N124" s="8" t="n">
        <v>707</v>
      </c>
      <c r="O124" s="29" t="n">
        <v>653</v>
      </c>
      <c r="P124" s="11" t="n">
        <v>636.1</v>
      </c>
      <c r="Q124" s="0" t="n">
        <v>722.4</v>
      </c>
      <c r="R124" s="0" t="n">
        <v>558.9</v>
      </c>
      <c r="S124" s="0" t="n">
        <v>722.8</v>
      </c>
      <c r="T124" s="0" t="n">
        <v>703.4</v>
      </c>
      <c r="U124" s="0" t="n">
        <v>656</v>
      </c>
      <c r="V124" s="0" t="n">
        <v>701.2</v>
      </c>
      <c r="W124" s="0" t="n">
        <v>727.3</v>
      </c>
      <c r="X124" s="0" t="n">
        <v>726.7</v>
      </c>
      <c r="Y124" s="0" t="n">
        <v>678.3</v>
      </c>
      <c r="Z124" s="0" t="n">
        <v>739.2</v>
      </c>
      <c r="AA124" s="0" t="n">
        <v>719.7</v>
      </c>
      <c r="AB124" s="0" t="n">
        <v>741.8</v>
      </c>
      <c r="AC124" s="0" t="n">
        <f aca="false">28.6+662</f>
        <v>690.6</v>
      </c>
      <c r="AD124" s="0" t="n">
        <v>660.1</v>
      </c>
      <c r="AE124" s="27" t="n">
        <v>699.8614</v>
      </c>
      <c r="AO124" s="28" t="n">
        <f aca="false">AE124/SurveyHrsIn!AE124</f>
        <v>0.940673924731183</v>
      </c>
    </row>
    <row r="125" customFormat="false" ht="12.75" hidden="false" customHeight="false" outlineLevel="0" collapsed="false">
      <c r="A125" s="0" t="s">
        <v>12</v>
      </c>
      <c r="B125" s="0" t="n">
        <v>1</v>
      </c>
      <c r="C125" s="0" t="n">
        <v>115</v>
      </c>
      <c r="F125" s="8"/>
      <c r="G125" s="9"/>
      <c r="H125" s="8" t="n">
        <v>40.9</v>
      </c>
      <c r="I125" s="8" t="n">
        <v>261.3</v>
      </c>
      <c r="J125" s="8" t="n">
        <v>284</v>
      </c>
      <c r="K125" s="8" t="n">
        <v>719</v>
      </c>
      <c r="L125" s="15" t="n">
        <v>731.6047</v>
      </c>
      <c r="M125" s="8" t="n">
        <v>718</v>
      </c>
      <c r="N125" s="8" t="n">
        <v>738</v>
      </c>
      <c r="O125" s="29" t="n">
        <v>718</v>
      </c>
      <c r="P125" s="11" t="n">
        <v>653.2</v>
      </c>
      <c r="Q125" s="0" t="n">
        <v>728.5</v>
      </c>
      <c r="R125" s="0" t="n">
        <v>630.3</v>
      </c>
      <c r="S125" s="0" t="n">
        <v>712.1</v>
      </c>
      <c r="T125" s="0" t="n">
        <v>694.5</v>
      </c>
      <c r="U125" s="0" t="n">
        <v>740.5</v>
      </c>
      <c r="V125" s="0" t="n">
        <v>711.5</v>
      </c>
      <c r="W125" s="0" t="n">
        <v>728.8</v>
      </c>
      <c r="X125" s="0" t="n">
        <v>683</v>
      </c>
      <c r="Y125" s="0" t="n">
        <v>699.2</v>
      </c>
      <c r="Z125" s="0" t="n">
        <v>702.6</v>
      </c>
      <c r="AA125" s="0" t="n">
        <v>719.4</v>
      </c>
      <c r="AB125" s="0" t="n">
        <v>727.4</v>
      </c>
      <c r="AC125" s="0" t="n">
        <v>713.3</v>
      </c>
      <c r="AD125" s="0" t="n">
        <v>648</v>
      </c>
      <c r="AE125" s="27" t="n">
        <v>709.8428</v>
      </c>
      <c r="AO125" s="28" t="n">
        <f aca="false">AE125/SurveyHrsIn!AE125</f>
        <v>0.954089784946237</v>
      </c>
    </row>
    <row r="126" customFormat="false" ht="12.75" hidden="false" customHeight="false" outlineLevel="0" collapsed="false">
      <c r="A126" s="0" t="s">
        <v>12</v>
      </c>
      <c r="B126" s="0" t="n">
        <v>1</v>
      </c>
      <c r="C126" s="0" t="n">
        <v>116</v>
      </c>
      <c r="F126" s="8"/>
      <c r="G126" s="9"/>
      <c r="H126" s="8" t="n">
        <v>692.4</v>
      </c>
      <c r="I126" s="8" t="n">
        <v>555.9</v>
      </c>
      <c r="J126" s="8" t="n">
        <v>671</v>
      </c>
      <c r="K126" s="8" t="n">
        <v>707</v>
      </c>
      <c r="L126" s="15" t="n">
        <v>706.8842</v>
      </c>
      <c r="M126" s="8" t="n">
        <v>647</v>
      </c>
      <c r="N126" s="8" t="n">
        <v>681</v>
      </c>
      <c r="O126" s="29" t="n">
        <v>626</v>
      </c>
      <c r="P126" s="11" t="n">
        <v>0</v>
      </c>
      <c r="Q126" s="0" t="n">
        <v>322.9</v>
      </c>
      <c r="R126" s="0" t="n">
        <v>591.3</v>
      </c>
      <c r="S126" s="0" t="n">
        <v>736.7</v>
      </c>
      <c r="T126" s="0" t="n">
        <v>667.1</v>
      </c>
      <c r="U126" s="0" t="n">
        <v>731.1</v>
      </c>
      <c r="V126" s="0" t="n">
        <v>699.2</v>
      </c>
      <c r="W126" s="0" t="n">
        <v>724</v>
      </c>
      <c r="X126" s="0" t="n">
        <v>741.2</v>
      </c>
      <c r="Y126" s="0" t="n">
        <v>705.1</v>
      </c>
      <c r="Z126" s="0" t="n">
        <v>722.4</v>
      </c>
      <c r="AA126" s="0" t="n">
        <v>719.9</v>
      </c>
      <c r="AB126" s="0" t="n">
        <v>743.4</v>
      </c>
      <c r="AC126" s="0" t="n">
        <v>735.3</v>
      </c>
      <c r="AD126" s="0" t="n">
        <v>655.4</v>
      </c>
      <c r="AE126" s="27" t="n">
        <v>712.8611</v>
      </c>
      <c r="AO126" s="28" t="n">
        <f aca="false">AE126/SurveyHrsIn!AE126</f>
        <v>0.958146639784946</v>
      </c>
    </row>
    <row r="127" customFormat="false" ht="12.75" hidden="false" customHeight="false" outlineLevel="0" collapsed="false">
      <c r="A127" s="0" t="s">
        <v>12</v>
      </c>
      <c r="B127" s="0" t="n">
        <v>1</v>
      </c>
      <c r="C127" s="0" t="n">
        <v>117</v>
      </c>
      <c r="F127" s="8"/>
      <c r="G127" s="9"/>
      <c r="H127" s="8" t="n">
        <v>648.3</v>
      </c>
      <c r="I127" s="8" t="n">
        <v>552.9</v>
      </c>
      <c r="J127" s="8" t="n">
        <v>572</v>
      </c>
      <c r="K127" s="8" t="n">
        <v>627</v>
      </c>
      <c r="L127" s="15" t="n">
        <v>581.608</v>
      </c>
      <c r="M127" s="8" t="n">
        <v>393</v>
      </c>
      <c r="N127" s="8" t="n">
        <v>661</v>
      </c>
      <c r="O127" s="29" t="n">
        <v>710</v>
      </c>
      <c r="P127" s="11" t="n">
        <f aca="false">279.5+125+150</f>
        <v>554.5</v>
      </c>
      <c r="Q127" s="0" t="n">
        <v>425.6</v>
      </c>
      <c r="R127" s="0" t="n">
        <v>456.8</v>
      </c>
      <c r="S127" s="0" t="n">
        <v>704.5</v>
      </c>
      <c r="T127" s="0" t="n">
        <v>669.4</v>
      </c>
      <c r="U127" s="0" t="n">
        <v>606.6</v>
      </c>
      <c r="V127" s="0" t="n">
        <v>694.6</v>
      </c>
      <c r="W127" s="0" t="n">
        <v>731.2</v>
      </c>
      <c r="X127" s="0" t="n">
        <v>720.4</v>
      </c>
      <c r="Y127" s="0" t="n">
        <v>700.6</v>
      </c>
      <c r="Z127" s="0" t="n">
        <v>739</v>
      </c>
      <c r="AA127" s="0" t="n">
        <v>719.9</v>
      </c>
      <c r="AB127" s="0" t="n">
        <v>742.5</v>
      </c>
      <c r="AC127" s="0" t="n">
        <v>730.6</v>
      </c>
      <c r="AD127" s="0" t="n">
        <v>662.9</v>
      </c>
      <c r="AE127" s="27" t="n">
        <v>673.437</v>
      </c>
      <c r="AO127" s="28" t="n">
        <f aca="false">AE127/SurveyHrsIn!AE127</f>
        <v>0.905157258064516</v>
      </c>
    </row>
    <row r="128" customFormat="false" ht="12.75" hidden="false" customHeight="false" outlineLevel="0" collapsed="false">
      <c r="A128" s="0" t="s">
        <v>12</v>
      </c>
      <c r="B128" s="0" t="n">
        <v>1</v>
      </c>
      <c r="C128" s="0" t="n">
        <v>118</v>
      </c>
      <c r="F128" s="8"/>
      <c r="G128" s="9"/>
      <c r="H128" s="8" t="n">
        <v>670.1</v>
      </c>
      <c r="I128" s="8" t="n">
        <v>616.8</v>
      </c>
      <c r="J128" s="8" t="n">
        <v>679</v>
      </c>
      <c r="K128" s="8" t="n">
        <v>712</v>
      </c>
      <c r="L128" s="15" t="n">
        <v>730.8897</v>
      </c>
      <c r="M128" s="8" t="n">
        <v>711</v>
      </c>
      <c r="N128" s="8" t="n">
        <v>737</v>
      </c>
      <c r="O128" s="29" t="n">
        <v>585</v>
      </c>
      <c r="P128" s="11" t="n">
        <f aca="false">266.2+140+160</f>
        <v>566.2</v>
      </c>
      <c r="Q128" s="0" t="n">
        <v>738</v>
      </c>
      <c r="R128" s="0" t="n">
        <v>625.3</v>
      </c>
      <c r="S128" s="0" t="n">
        <v>737.9</v>
      </c>
      <c r="T128" s="0" t="n">
        <v>704.8</v>
      </c>
      <c r="U128" s="0" t="n">
        <v>722.3</v>
      </c>
      <c r="V128" s="0" t="n">
        <v>697.3</v>
      </c>
      <c r="W128" s="0" t="n">
        <v>732.5</v>
      </c>
      <c r="X128" s="0" t="n">
        <v>735.5</v>
      </c>
      <c r="Y128" s="0" t="n">
        <v>702</v>
      </c>
      <c r="Z128" s="0" t="n">
        <v>638.7</v>
      </c>
      <c r="AA128" s="0" t="n">
        <v>687</v>
      </c>
      <c r="AB128" s="0" t="n">
        <v>743.1</v>
      </c>
      <c r="AC128" s="0" t="n">
        <v>705.1</v>
      </c>
      <c r="AD128" s="0" t="n">
        <v>630</v>
      </c>
      <c r="AE128" s="27" t="n">
        <v>695.4708</v>
      </c>
      <c r="AO128" s="28" t="n">
        <f aca="false">AE128/SurveyHrsIn!AE128</f>
        <v>0.934772580645161</v>
      </c>
    </row>
    <row r="129" customFormat="false" ht="12.75" hidden="false" customHeight="false" outlineLevel="0" collapsed="false">
      <c r="A129" s="0" t="s">
        <v>12</v>
      </c>
      <c r="B129" s="0" t="n">
        <v>1</v>
      </c>
      <c r="C129" s="0" t="n">
        <v>119</v>
      </c>
      <c r="F129" s="8"/>
      <c r="G129" s="9"/>
      <c r="H129" s="8" t="n">
        <v>256.5</v>
      </c>
      <c r="I129" s="8" t="n">
        <v>572.9</v>
      </c>
      <c r="J129" s="8" t="n">
        <v>612</v>
      </c>
      <c r="K129" s="8" t="n">
        <v>677</v>
      </c>
      <c r="L129" s="15" t="n">
        <v>615.6494</v>
      </c>
      <c r="M129" s="8" t="n">
        <v>673</v>
      </c>
      <c r="N129" s="8" t="n">
        <v>734</v>
      </c>
      <c r="O129" s="29" t="n">
        <v>707</v>
      </c>
      <c r="P129" s="11" t="n">
        <f aca="false">181+125+145</f>
        <v>451</v>
      </c>
      <c r="Q129" s="0" t="n">
        <v>722.8</v>
      </c>
      <c r="R129" s="0" t="n">
        <v>613.6</v>
      </c>
      <c r="S129" s="12" t="n">
        <f aca="false">530.2+200</f>
        <v>730.2</v>
      </c>
      <c r="T129" s="0" t="n">
        <v>679.4</v>
      </c>
      <c r="U129" s="0" t="n">
        <v>725.1</v>
      </c>
      <c r="V129" s="0" t="n">
        <v>673.2</v>
      </c>
      <c r="W129" s="0" t="n">
        <v>653.6</v>
      </c>
      <c r="X129" s="0" t="n">
        <v>741.7</v>
      </c>
      <c r="Y129" s="0" t="n">
        <v>644.5</v>
      </c>
      <c r="Z129" s="0" t="n">
        <v>738.1</v>
      </c>
      <c r="AA129" s="0" t="n">
        <v>719.7</v>
      </c>
      <c r="AB129" s="0" t="n">
        <v>743</v>
      </c>
      <c r="AC129" s="0" t="n">
        <v>715.2</v>
      </c>
      <c r="AD129" s="0" t="n">
        <v>644.3</v>
      </c>
      <c r="AE129" s="27" t="n">
        <v>712.0136</v>
      </c>
      <c r="AO129" s="28" t="n">
        <f aca="false">AE129/SurveyHrsIn!AE129</f>
        <v>0.95700752688172</v>
      </c>
    </row>
    <row r="130" customFormat="false" ht="12.75" hidden="false" customHeight="false" outlineLevel="0" collapsed="false">
      <c r="A130" s="0" t="s">
        <v>12</v>
      </c>
      <c r="B130" s="0" t="n">
        <v>1</v>
      </c>
      <c r="C130" s="0" t="n">
        <v>120</v>
      </c>
      <c r="F130" s="8"/>
      <c r="G130" s="9"/>
      <c r="H130" s="8" t="n">
        <v>675.9</v>
      </c>
      <c r="I130" s="8" t="n">
        <v>681.8</v>
      </c>
      <c r="J130" s="8" t="n">
        <v>691</v>
      </c>
      <c r="K130" s="8" t="n">
        <v>732</v>
      </c>
      <c r="L130" s="15" t="n">
        <v>726.1622</v>
      </c>
      <c r="M130" s="8" t="n">
        <v>709</v>
      </c>
      <c r="N130" s="8" t="n">
        <v>729</v>
      </c>
      <c r="O130" s="29" t="n">
        <v>639</v>
      </c>
      <c r="P130" s="11" t="n">
        <f aca="false">187.9+80+160</f>
        <v>427.9</v>
      </c>
      <c r="Q130" s="0" t="n">
        <v>395.9</v>
      </c>
      <c r="R130" s="0" t="n">
        <v>520.5</v>
      </c>
      <c r="S130" s="0" t="n">
        <v>690.2</v>
      </c>
      <c r="T130" s="0" t="n">
        <v>657.4</v>
      </c>
      <c r="U130" s="0" t="n">
        <v>738.8</v>
      </c>
      <c r="V130" s="0" t="n">
        <v>710.8</v>
      </c>
      <c r="W130" s="0" t="n">
        <v>701.8</v>
      </c>
      <c r="X130" s="0" t="n">
        <v>739.5</v>
      </c>
      <c r="Y130" s="0" t="n">
        <v>698.1</v>
      </c>
      <c r="Z130" s="0" t="n">
        <v>706.8</v>
      </c>
      <c r="AA130" s="0" t="n">
        <v>699.4</v>
      </c>
      <c r="AB130" s="0" t="n">
        <v>613.2</v>
      </c>
      <c r="AC130" s="0" t="n">
        <v>730.7</v>
      </c>
      <c r="AD130" s="0" t="n">
        <v>655.9</v>
      </c>
      <c r="AE130" s="27" t="n">
        <v>713.3508</v>
      </c>
      <c r="AO130" s="28" t="n">
        <f aca="false">AE130/SurveyHrsIn!AE130</f>
        <v>0.958804838709678</v>
      </c>
    </row>
    <row r="131" customFormat="false" ht="12.75" hidden="false" customHeight="false" outlineLevel="0" collapsed="false">
      <c r="A131" s="0" t="s">
        <v>12</v>
      </c>
      <c r="B131" s="0" t="n">
        <v>1</v>
      </c>
      <c r="C131" s="0" t="n">
        <v>121</v>
      </c>
      <c r="F131" s="8"/>
      <c r="G131" s="9"/>
      <c r="H131" s="8" t="n">
        <v>697.7</v>
      </c>
      <c r="I131" s="8" t="n">
        <v>384.8</v>
      </c>
      <c r="J131" s="8" t="n">
        <v>696</v>
      </c>
      <c r="K131" s="8" t="n">
        <v>706</v>
      </c>
      <c r="L131" s="15" t="n">
        <v>679.9267</v>
      </c>
      <c r="M131" s="8" t="n">
        <v>713</v>
      </c>
      <c r="N131" s="8" t="n">
        <v>739</v>
      </c>
      <c r="O131" s="29" t="n">
        <v>694</v>
      </c>
      <c r="P131" s="11" t="n">
        <f aca="false">308+130+160</f>
        <v>598</v>
      </c>
      <c r="Q131" s="0" t="n">
        <v>304.9</v>
      </c>
      <c r="R131" s="0" t="n">
        <v>663.9</v>
      </c>
      <c r="S131" s="0" t="n">
        <v>736</v>
      </c>
      <c r="T131" s="0" t="n">
        <v>701.2</v>
      </c>
      <c r="U131" s="0" t="n">
        <v>734.3</v>
      </c>
      <c r="V131" s="0" t="n">
        <v>576.1</v>
      </c>
      <c r="W131" s="0" t="n">
        <v>417.8</v>
      </c>
      <c r="X131" s="0" t="n">
        <v>741.9</v>
      </c>
      <c r="Y131" s="0" t="n">
        <v>693.6</v>
      </c>
      <c r="Z131" s="0" t="n">
        <v>636.6</v>
      </c>
      <c r="AA131" s="0" t="n">
        <v>719.1</v>
      </c>
      <c r="AB131" s="0" t="n">
        <v>743.2</v>
      </c>
      <c r="AC131" s="0" t="n">
        <v>734.8</v>
      </c>
      <c r="AD131" s="0" t="n">
        <v>639.4</v>
      </c>
      <c r="AE131" s="27" t="n">
        <v>705.5569</v>
      </c>
      <c r="AO131" s="28" t="n">
        <f aca="false">AE131/SurveyHrsIn!AE131</f>
        <v>0.948329166666667</v>
      </c>
    </row>
    <row r="132" customFormat="false" ht="12.75" hidden="false" customHeight="false" outlineLevel="0" collapsed="false">
      <c r="A132" s="0" t="s">
        <v>12</v>
      </c>
      <c r="B132" s="0" t="n">
        <v>1</v>
      </c>
      <c r="C132" s="0" t="n">
        <v>122</v>
      </c>
      <c r="F132" s="8"/>
      <c r="G132" s="9"/>
      <c r="H132" s="8" t="n">
        <v>653.7</v>
      </c>
      <c r="I132" s="8" t="n">
        <v>571.2</v>
      </c>
      <c r="J132" s="8" t="n">
        <v>602</v>
      </c>
      <c r="K132" s="8" t="n">
        <v>642</v>
      </c>
      <c r="L132" s="15" t="n">
        <v>680.0231</v>
      </c>
      <c r="M132" s="8" t="n">
        <v>680</v>
      </c>
      <c r="N132" s="8" t="n">
        <v>703</v>
      </c>
      <c r="O132" s="29" t="n">
        <v>708</v>
      </c>
      <c r="P132" s="11" t="n">
        <f aca="false">202.6+100+160</f>
        <v>462.6</v>
      </c>
      <c r="Q132" s="0" t="n">
        <v>587</v>
      </c>
      <c r="R132" s="0" t="n">
        <v>181.7</v>
      </c>
      <c r="S132" s="0" t="n">
        <v>511.6</v>
      </c>
      <c r="T132" s="0" t="n">
        <v>647.7</v>
      </c>
      <c r="U132" s="0" t="n">
        <v>725.6</v>
      </c>
      <c r="V132" s="0" t="n">
        <v>709.6</v>
      </c>
      <c r="W132" s="0" t="n">
        <v>728.9</v>
      </c>
      <c r="X132" s="0" t="n">
        <v>737.4</v>
      </c>
      <c r="Y132" s="0" t="n">
        <v>573.2</v>
      </c>
      <c r="Z132" s="0" t="n">
        <v>671.7</v>
      </c>
      <c r="AA132" s="0" t="n">
        <v>659.2</v>
      </c>
      <c r="AB132" s="0" t="n">
        <v>687.5</v>
      </c>
      <c r="AC132" s="0" t="n">
        <v>700.1</v>
      </c>
      <c r="AD132" s="0" t="n">
        <v>569.4</v>
      </c>
      <c r="AE132" s="27" t="n">
        <v>655.0364</v>
      </c>
      <c r="AO132" s="28" t="n">
        <f aca="false">AE132/SurveyHrsIn!AE132</f>
        <v>0.880425268817204</v>
      </c>
    </row>
    <row r="133" customFormat="false" ht="12.75" hidden="false" customHeight="false" outlineLevel="0" collapsed="false">
      <c r="A133" s="0" t="s">
        <v>12</v>
      </c>
      <c r="B133" s="0" t="n">
        <v>1</v>
      </c>
      <c r="C133" s="0" t="n">
        <v>123</v>
      </c>
      <c r="F133" s="8"/>
      <c r="G133" s="9"/>
      <c r="H133" s="8" t="n">
        <v>691.2</v>
      </c>
      <c r="I133" s="8" t="n">
        <v>659</v>
      </c>
      <c r="J133" s="8" t="n">
        <v>690</v>
      </c>
      <c r="K133" s="8" t="n">
        <v>708</v>
      </c>
      <c r="L133" s="15" t="n">
        <v>721.8658</v>
      </c>
      <c r="M133" s="8" t="n">
        <v>696</v>
      </c>
      <c r="N133" s="8" t="n">
        <v>713</v>
      </c>
      <c r="O133" s="29" t="n">
        <v>654</v>
      </c>
      <c r="P133" s="11" t="n">
        <f aca="false">274.3+60+90</f>
        <v>424.3</v>
      </c>
      <c r="Q133" s="0" t="n">
        <v>581</v>
      </c>
      <c r="R133" s="0" t="n">
        <v>664.3</v>
      </c>
      <c r="S133" s="0" t="n">
        <v>733.6</v>
      </c>
      <c r="T133" s="0" t="n">
        <v>697.4</v>
      </c>
      <c r="U133" s="0" t="n">
        <v>738.7</v>
      </c>
      <c r="V133" s="0" t="n">
        <v>709.7</v>
      </c>
      <c r="W133" s="0" t="n">
        <v>738</v>
      </c>
      <c r="X133" s="0" t="n">
        <v>703.7</v>
      </c>
      <c r="Y133" s="0" t="n">
        <v>657.6</v>
      </c>
      <c r="Z133" s="0" t="n">
        <v>692</v>
      </c>
      <c r="AA133" s="0" t="n">
        <v>719.1</v>
      </c>
      <c r="AB133" s="0" t="n">
        <v>743</v>
      </c>
      <c r="AC133" s="0" t="n">
        <v>728.9</v>
      </c>
      <c r="AD133" s="0" t="n">
        <v>659</v>
      </c>
      <c r="AE133" s="27" t="n">
        <v>702.7047</v>
      </c>
      <c r="AO133" s="28" t="n">
        <f aca="false">AE133/SurveyHrsIn!AE133</f>
        <v>0.944495564516129</v>
      </c>
    </row>
    <row r="134" customFormat="false" ht="12.75" hidden="false" customHeight="false" outlineLevel="0" collapsed="false">
      <c r="A134" s="0" t="s">
        <v>12</v>
      </c>
      <c r="B134" s="0" t="n">
        <v>1</v>
      </c>
      <c r="C134" s="0" t="n">
        <v>124</v>
      </c>
      <c r="F134" s="8"/>
      <c r="G134" s="9"/>
      <c r="H134" s="8" t="n">
        <v>679.7</v>
      </c>
      <c r="I134" s="8" t="n">
        <v>678.8</v>
      </c>
      <c r="J134" s="8" t="n">
        <v>716</v>
      </c>
      <c r="K134" s="8" t="n">
        <v>739</v>
      </c>
      <c r="L134" s="15" t="n">
        <v>352.9278</v>
      </c>
      <c r="M134" s="8" t="n">
        <v>717</v>
      </c>
      <c r="N134" s="8" t="n">
        <v>722</v>
      </c>
      <c r="O134" s="29" t="n">
        <v>678</v>
      </c>
      <c r="P134" s="11" t="n">
        <v>498.1</v>
      </c>
      <c r="Q134" s="0" t="n">
        <v>262.3</v>
      </c>
      <c r="R134" s="0" t="n">
        <v>379.4</v>
      </c>
      <c r="S134" s="0" t="n">
        <v>733.9</v>
      </c>
      <c r="T134" s="0" t="n">
        <v>632.8</v>
      </c>
      <c r="U134" s="0" t="n">
        <v>299.7</v>
      </c>
      <c r="V134" s="0" t="n">
        <v>0.3</v>
      </c>
      <c r="W134" s="0" t="n">
        <v>0.3</v>
      </c>
      <c r="X134" s="0" t="n">
        <v>256.2</v>
      </c>
      <c r="Y134" s="0" t="n">
        <v>529.4</v>
      </c>
      <c r="Z134" s="0" t="n">
        <v>685.8</v>
      </c>
      <c r="AA134" s="0" t="n">
        <v>705.6</v>
      </c>
      <c r="AB134" s="0" t="n">
        <v>722.1</v>
      </c>
      <c r="AC134" s="0" t="n">
        <v>721.4</v>
      </c>
      <c r="AD134" s="0" t="n">
        <v>635.3</v>
      </c>
      <c r="AE134" s="27" t="n">
        <v>679.8025</v>
      </c>
      <c r="AO134" s="28" t="n">
        <f aca="false">AE134/SurveyHrsIn!AE134</f>
        <v>0.913713037634409</v>
      </c>
    </row>
    <row r="135" customFormat="false" ht="12.75" hidden="false" customHeight="false" outlineLevel="0" collapsed="false">
      <c r="A135" s="0" t="s">
        <v>12</v>
      </c>
      <c r="B135" s="0" t="n">
        <v>1</v>
      </c>
      <c r="C135" s="0" t="n">
        <v>125</v>
      </c>
      <c r="F135" s="8"/>
      <c r="G135" s="9"/>
      <c r="H135" s="8" t="n">
        <v>489.6</v>
      </c>
      <c r="I135" s="8" t="n">
        <v>645.2</v>
      </c>
      <c r="J135" s="8" t="n">
        <v>615</v>
      </c>
      <c r="K135" s="8" t="n">
        <v>732</v>
      </c>
      <c r="L135" s="15" t="n">
        <v>721.8089</v>
      </c>
      <c r="M135" s="8" t="n">
        <v>693</v>
      </c>
      <c r="N135" s="8" t="n">
        <v>699</v>
      </c>
      <c r="O135" s="29" t="n">
        <v>659</v>
      </c>
      <c r="P135" s="11" t="n">
        <v>582.7</v>
      </c>
      <c r="Q135" s="0" t="n">
        <v>650.1</v>
      </c>
      <c r="R135" s="0" t="n">
        <v>651.3</v>
      </c>
      <c r="S135" s="0" t="n">
        <v>673.6</v>
      </c>
      <c r="T135" s="0" t="n">
        <v>696</v>
      </c>
      <c r="U135" s="0" t="n">
        <v>734.1</v>
      </c>
      <c r="V135" s="0" t="n">
        <v>695.8</v>
      </c>
      <c r="W135" s="0" t="n">
        <v>711.4</v>
      </c>
      <c r="X135" s="0" t="n">
        <v>725</v>
      </c>
      <c r="Y135" s="0" t="n">
        <v>595.2</v>
      </c>
      <c r="Z135" s="0" t="n">
        <v>696.4</v>
      </c>
      <c r="AA135" s="0" t="n">
        <v>689.7</v>
      </c>
      <c r="AB135" s="0" t="n">
        <v>722.9</v>
      </c>
      <c r="AC135" s="0" t="n">
        <v>697.6</v>
      </c>
      <c r="AD135" s="0" t="n">
        <v>619.9</v>
      </c>
      <c r="AE135" s="27" t="n">
        <v>696.0317</v>
      </c>
      <c r="AO135" s="28" t="n">
        <f aca="false">AE135/SurveyHrsIn!AE135</f>
        <v>0.935526478494624</v>
      </c>
    </row>
    <row r="136" customFormat="false" ht="12.75" hidden="false" customHeight="false" outlineLevel="0" collapsed="false">
      <c r="A136" s="0" t="s">
        <v>12</v>
      </c>
      <c r="B136" s="0" t="n">
        <v>1</v>
      </c>
      <c r="C136" s="0" t="n">
        <v>126</v>
      </c>
      <c r="F136" s="8"/>
      <c r="G136" s="9"/>
      <c r="H136" s="8" t="n">
        <v>698.6</v>
      </c>
      <c r="I136" s="8" t="n">
        <v>658.8</v>
      </c>
      <c r="J136" s="8" t="n">
        <v>656</v>
      </c>
      <c r="K136" s="8" t="n">
        <v>725</v>
      </c>
      <c r="L136" s="15" t="n">
        <v>659.3603</v>
      </c>
      <c r="M136" s="8" t="n">
        <v>654</v>
      </c>
      <c r="N136" s="8" t="n">
        <v>693</v>
      </c>
      <c r="O136" s="29" t="n">
        <v>515</v>
      </c>
      <c r="P136" s="11" t="n">
        <v>185.5</v>
      </c>
      <c r="Q136" s="0" t="n">
        <v>0.7</v>
      </c>
      <c r="R136" s="0" t="n">
        <v>21.5</v>
      </c>
      <c r="S136" s="0" t="n">
        <v>214.5</v>
      </c>
      <c r="T136" s="0" t="n">
        <v>694.4</v>
      </c>
      <c r="U136" s="0" t="n">
        <v>706.4</v>
      </c>
      <c r="V136" s="0" t="n">
        <v>697.4</v>
      </c>
      <c r="W136" s="0" t="n">
        <v>736</v>
      </c>
      <c r="X136" s="0" t="n">
        <v>741.3</v>
      </c>
      <c r="Y136" s="0" t="n">
        <v>706.5</v>
      </c>
      <c r="Z136" s="0" t="n">
        <v>721.7</v>
      </c>
      <c r="AA136" s="0" t="n">
        <v>713.7</v>
      </c>
      <c r="AB136" s="0" t="n">
        <v>644.1</v>
      </c>
      <c r="AC136" s="0" t="n">
        <v>700.2</v>
      </c>
      <c r="AD136" s="0" t="n">
        <v>654.3</v>
      </c>
      <c r="AE136" s="27" t="n">
        <v>666.1947</v>
      </c>
      <c r="AO136" s="28" t="n">
        <f aca="false">AE136/SurveyHrsIn!AE136</f>
        <v>0.895422983870968</v>
      </c>
    </row>
    <row r="137" customFormat="false" ht="12.75" hidden="false" customHeight="false" outlineLevel="0" collapsed="false">
      <c r="A137" s="0" t="s">
        <v>12</v>
      </c>
      <c r="B137" s="0" t="n">
        <v>1</v>
      </c>
      <c r="C137" s="0" t="n">
        <v>127</v>
      </c>
      <c r="F137" s="8"/>
      <c r="G137" s="9"/>
      <c r="H137" s="8" t="n">
        <v>687.9</v>
      </c>
      <c r="I137" s="8" t="n">
        <v>686</v>
      </c>
      <c r="J137" s="8" t="n">
        <v>712</v>
      </c>
      <c r="K137" s="8" t="n">
        <v>730</v>
      </c>
      <c r="L137" s="15" t="n">
        <v>733.0097</v>
      </c>
      <c r="M137" s="8" t="n">
        <v>718</v>
      </c>
      <c r="N137" s="8" t="n">
        <v>739</v>
      </c>
      <c r="O137" s="29" t="n">
        <v>699</v>
      </c>
      <c r="P137" s="11" t="n">
        <v>634.2</v>
      </c>
      <c r="Q137" s="0" t="n">
        <v>706.8</v>
      </c>
      <c r="R137" s="0" t="n">
        <v>666</v>
      </c>
      <c r="S137" s="0" t="n">
        <v>726.1</v>
      </c>
      <c r="T137" s="0" t="n">
        <v>703.3</v>
      </c>
      <c r="U137" s="0" t="n">
        <v>740.5</v>
      </c>
      <c r="V137" s="0" t="n">
        <v>710.8</v>
      </c>
      <c r="W137" s="0" t="n">
        <v>741.5</v>
      </c>
      <c r="X137" s="0" t="n">
        <v>706.1</v>
      </c>
      <c r="Y137" s="0" t="n">
        <v>706.2</v>
      </c>
      <c r="Z137" s="0" t="n">
        <v>675</v>
      </c>
      <c r="AA137" s="0" t="n">
        <v>676.2</v>
      </c>
      <c r="AB137" s="0" t="n">
        <v>593.3</v>
      </c>
      <c r="AC137" s="0" t="n">
        <v>688</v>
      </c>
      <c r="AD137" s="0" t="n">
        <v>623.3</v>
      </c>
      <c r="AE137" s="27" t="n">
        <v>679.8705</v>
      </c>
      <c r="AO137" s="28" t="n">
        <f aca="false">AE137/SurveyHrsIn!AE137</f>
        <v>0.913804435483871</v>
      </c>
    </row>
    <row r="138" customFormat="false" ht="12.75" hidden="false" customHeight="false" outlineLevel="0" collapsed="false">
      <c r="A138" s="0" t="s">
        <v>12</v>
      </c>
      <c r="B138" s="0" t="n">
        <v>1</v>
      </c>
      <c r="C138" s="0" t="n">
        <v>128</v>
      </c>
      <c r="F138" s="8"/>
      <c r="G138" s="9"/>
      <c r="H138" s="8" t="n">
        <v>656.4</v>
      </c>
      <c r="I138" s="8" t="n">
        <v>585.5</v>
      </c>
      <c r="J138" s="8" t="n">
        <v>706</v>
      </c>
      <c r="K138" s="8" t="n">
        <v>737</v>
      </c>
      <c r="L138" s="15" t="n">
        <v>733.8436</v>
      </c>
      <c r="M138" s="8" t="n">
        <v>715</v>
      </c>
      <c r="N138" s="8" t="n">
        <v>726</v>
      </c>
      <c r="O138" s="29" t="n">
        <v>684</v>
      </c>
      <c r="P138" s="11" t="n">
        <v>391.4</v>
      </c>
      <c r="Q138" s="0" t="n">
        <v>673.8</v>
      </c>
      <c r="R138" s="0" t="n">
        <v>472.8</v>
      </c>
      <c r="S138" s="0" t="n">
        <v>645.7</v>
      </c>
      <c r="T138" s="0" t="n">
        <v>649.5</v>
      </c>
      <c r="U138" s="0" t="n">
        <v>688.2</v>
      </c>
      <c r="V138" s="0" t="n">
        <v>349</v>
      </c>
      <c r="W138" s="0" t="n">
        <v>0</v>
      </c>
      <c r="X138" s="0" t="n">
        <v>0</v>
      </c>
      <c r="Y138" s="0" t="n">
        <v>0</v>
      </c>
      <c r="Z138" s="0" t="n">
        <v>0</v>
      </c>
      <c r="AA138" s="30" t="n">
        <v>720</v>
      </c>
      <c r="AB138" s="30" t="n">
        <f aca="false">446.8+72</f>
        <v>518.8</v>
      </c>
      <c r="AC138" s="0" t="n">
        <v>742.1</v>
      </c>
      <c r="AD138" s="0" t="n">
        <v>617.3</v>
      </c>
      <c r="AE138" s="27" t="n">
        <v>669.3594</v>
      </c>
      <c r="AF138" s="30"/>
      <c r="AG138" s="30"/>
      <c r="AH138" s="30"/>
      <c r="AI138" s="30"/>
      <c r="AJ138" s="30"/>
      <c r="AK138" s="30"/>
      <c r="AL138" s="30"/>
      <c r="AM138" s="30"/>
      <c r="AN138" s="30"/>
      <c r="AO138" s="28" t="n">
        <f aca="false">AE138/SurveyHrsIn!AE138</f>
        <v>0.899676612903226</v>
      </c>
    </row>
    <row r="139" customFormat="false" ht="12.75" hidden="false" customHeight="false" outlineLevel="0" collapsed="false">
      <c r="A139" s="0" t="s">
        <v>12</v>
      </c>
      <c r="B139" s="0" t="n">
        <v>1</v>
      </c>
      <c r="C139" s="0" t="n">
        <v>129</v>
      </c>
      <c r="F139" s="8"/>
      <c r="G139" s="9"/>
      <c r="H139" s="8" t="n">
        <v>677.3</v>
      </c>
      <c r="I139" s="8" t="n">
        <v>689.9</v>
      </c>
      <c r="J139" s="8" t="n">
        <v>712</v>
      </c>
      <c r="K139" s="8" t="n">
        <v>707</v>
      </c>
      <c r="L139" s="15" t="n">
        <v>734.2392</v>
      </c>
      <c r="M139" s="8" t="n">
        <v>718</v>
      </c>
      <c r="N139" s="8" t="n">
        <v>737</v>
      </c>
      <c r="O139" s="29" t="n">
        <v>717</v>
      </c>
      <c r="P139" s="11" t="n">
        <v>592.7</v>
      </c>
      <c r="Q139" s="0" t="n">
        <v>741.3</v>
      </c>
      <c r="R139" s="0" t="n">
        <v>668.4</v>
      </c>
      <c r="S139" s="0" t="n">
        <v>718.6</v>
      </c>
      <c r="T139" s="0" t="n">
        <v>684.5</v>
      </c>
      <c r="U139" s="0" t="n">
        <v>738.1</v>
      </c>
      <c r="V139" s="0" t="n">
        <v>711.8</v>
      </c>
      <c r="W139" s="0" t="n">
        <v>742.1</v>
      </c>
      <c r="X139" s="0" t="n">
        <v>737.2</v>
      </c>
      <c r="Y139" s="0" t="n">
        <v>636.3</v>
      </c>
      <c r="Z139" s="0" t="n">
        <v>721.2</v>
      </c>
      <c r="AA139" s="0" t="n">
        <v>718</v>
      </c>
      <c r="AB139" s="0" t="n">
        <v>742.4</v>
      </c>
      <c r="AC139" s="0" t="n">
        <v>736.7</v>
      </c>
      <c r="AD139" s="0" t="n">
        <v>650.7</v>
      </c>
      <c r="AE139" s="27" t="n">
        <v>713.7491</v>
      </c>
      <c r="AO139" s="28" t="n">
        <f aca="false">AE139/SurveyHrsIn!AE139</f>
        <v>0.959340188172043</v>
      </c>
    </row>
    <row r="140" customFormat="false" ht="12.75" hidden="false" customHeight="false" outlineLevel="0" collapsed="false">
      <c r="A140" s="0" t="s">
        <v>12</v>
      </c>
      <c r="B140" s="0" t="n">
        <v>1</v>
      </c>
      <c r="C140" s="0" t="n">
        <v>130</v>
      </c>
      <c r="F140" s="8"/>
      <c r="G140" s="9"/>
      <c r="H140" s="8" t="n">
        <v>263.2</v>
      </c>
      <c r="I140" s="8" t="n">
        <v>582</v>
      </c>
      <c r="J140" s="8" t="n">
        <v>641</v>
      </c>
      <c r="K140" s="8" t="n">
        <v>700</v>
      </c>
      <c r="L140" s="15" t="n">
        <v>699.4553</v>
      </c>
      <c r="M140" s="8" t="n">
        <v>713</v>
      </c>
      <c r="N140" s="8" t="n">
        <v>691</v>
      </c>
      <c r="O140" s="29" t="n">
        <v>641</v>
      </c>
      <c r="P140" s="11" t="n">
        <v>636.3</v>
      </c>
      <c r="Q140" s="0" t="n">
        <v>682.2</v>
      </c>
      <c r="R140" s="0" t="n">
        <v>669</v>
      </c>
      <c r="S140" s="0" t="n">
        <v>742.9</v>
      </c>
      <c r="T140" s="0" t="n">
        <v>473.9</v>
      </c>
      <c r="U140" s="0" t="n">
        <v>494.7</v>
      </c>
      <c r="V140" s="0" t="n">
        <v>652.3</v>
      </c>
      <c r="W140" s="0" t="n">
        <v>685</v>
      </c>
      <c r="X140" s="0" t="n">
        <v>730.3</v>
      </c>
      <c r="Y140" s="0" t="n">
        <v>654.5</v>
      </c>
      <c r="Z140" s="0" t="n">
        <v>706.9</v>
      </c>
      <c r="AA140" s="0" t="n">
        <v>653.2</v>
      </c>
      <c r="AB140" s="0" t="n">
        <v>620.6</v>
      </c>
      <c r="AC140" s="0" t="n">
        <v>735.9</v>
      </c>
      <c r="AD140" s="0" t="n">
        <v>552.5</v>
      </c>
      <c r="AE140" s="27" t="n">
        <v>712.2647</v>
      </c>
      <c r="AO140" s="28" t="n">
        <f aca="false">AE140/SurveyHrsIn!AE140</f>
        <v>0.957345026881721</v>
      </c>
    </row>
    <row r="141" customFormat="false" ht="12.75" hidden="false" customHeight="false" outlineLevel="0" collapsed="false">
      <c r="A141" s="0" t="s">
        <v>12</v>
      </c>
      <c r="B141" s="0" t="n">
        <v>1</v>
      </c>
      <c r="C141" s="0" t="n">
        <v>131</v>
      </c>
      <c r="F141" s="8"/>
      <c r="G141" s="9"/>
      <c r="H141" s="8" t="n">
        <v>397</v>
      </c>
      <c r="I141" s="8" t="n">
        <v>0.2</v>
      </c>
      <c r="J141" s="8" t="n">
        <v>237</v>
      </c>
      <c r="K141" s="8" t="n">
        <v>733</v>
      </c>
      <c r="L141" s="15" t="n">
        <v>731.7167</v>
      </c>
      <c r="M141" s="8" t="n">
        <v>718</v>
      </c>
      <c r="N141" s="8" t="n">
        <v>740</v>
      </c>
      <c r="O141" s="29" t="n">
        <v>714</v>
      </c>
      <c r="P141" s="11" t="n">
        <v>706</v>
      </c>
      <c r="Q141" s="0" t="n">
        <v>605.6</v>
      </c>
      <c r="R141" s="0" t="n">
        <v>668.9</v>
      </c>
      <c r="S141" s="0" t="n">
        <v>742.5</v>
      </c>
      <c r="T141" s="0" t="n">
        <v>691</v>
      </c>
      <c r="U141" s="0" t="n">
        <v>736.7</v>
      </c>
      <c r="V141" s="0" t="n">
        <v>700</v>
      </c>
      <c r="W141" s="0" t="n">
        <v>741.7</v>
      </c>
      <c r="X141" s="0" t="n">
        <v>736.5</v>
      </c>
      <c r="Y141" s="0" t="n">
        <v>706.7</v>
      </c>
      <c r="Z141" s="0" t="n">
        <v>715.4</v>
      </c>
      <c r="AA141" s="0" t="n">
        <v>717.8</v>
      </c>
      <c r="AB141" s="0" t="n">
        <v>712.4</v>
      </c>
      <c r="AC141" s="0" t="n">
        <v>724.1</v>
      </c>
      <c r="AD141" s="0" t="n">
        <v>654.3</v>
      </c>
      <c r="AE141" s="27" t="n">
        <v>711.2556</v>
      </c>
      <c r="AO141" s="28" t="n">
        <f aca="false">AE141/SurveyHrsIn!AE141</f>
        <v>0.955988709677419</v>
      </c>
    </row>
    <row r="142" customFormat="false" ht="12.75" hidden="false" customHeight="false" outlineLevel="0" collapsed="false">
      <c r="A142" s="0" t="s">
        <v>12</v>
      </c>
      <c r="B142" s="0" t="n">
        <v>1</v>
      </c>
      <c r="C142" s="0" t="n">
        <v>132</v>
      </c>
      <c r="F142" s="8"/>
      <c r="G142" s="9"/>
      <c r="H142" s="8" t="n">
        <v>497.6</v>
      </c>
      <c r="I142" s="8" t="n">
        <v>516.5</v>
      </c>
      <c r="J142" s="8" t="n">
        <v>716</v>
      </c>
      <c r="K142" s="8" t="n">
        <v>587</v>
      </c>
      <c r="L142" s="15" t="n">
        <v>722.425</v>
      </c>
      <c r="M142" s="8" t="n">
        <v>717</v>
      </c>
      <c r="N142" s="8" t="n">
        <v>621</v>
      </c>
      <c r="O142" s="29" t="n">
        <v>713</v>
      </c>
      <c r="P142" s="11" t="n">
        <v>474.8</v>
      </c>
      <c r="Q142" s="0" t="n">
        <v>738.4</v>
      </c>
      <c r="R142" s="0" t="n">
        <v>669</v>
      </c>
      <c r="S142" s="0" t="n">
        <v>737.2</v>
      </c>
      <c r="T142" s="0" t="n">
        <v>693.9</v>
      </c>
      <c r="U142" s="0" t="n">
        <v>670.8</v>
      </c>
      <c r="V142" s="0" t="n">
        <v>691.6</v>
      </c>
      <c r="W142" s="0" t="n">
        <v>658.3</v>
      </c>
      <c r="X142" s="0" t="n">
        <v>576.6</v>
      </c>
      <c r="Y142" s="0" t="n">
        <v>612.1</v>
      </c>
      <c r="Z142" s="0" t="n">
        <v>683.9</v>
      </c>
      <c r="AA142" s="0" t="n">
        <v>698</v>
      </c>
      <c r="AB142" s="0" t="n">
        <v>740.3</v>
      </c>
      <c r="AC142" s="0" t="n">
        <v>741.2</v>
      </c>
      <c r="AD142" s="0" t="n">
        <v>660.1</v>
      </c>
      <c r="AE142" s="27" t="n">
        <v>705.9253</v>
      </c>
      <c r="AO142" s="28" t="n">
        <f aca="false">AE142/SurveyHrsIn!AE142</f>
        <v>0.948824327956989</v>
      </c>
    </row>
    <row r="143" customFormat="false" ht="12.75" hidden="false" customHeight="false" outlineLevel="0" collapsed="false">
      <c r="A143" s="0" t="s">
        <v>12</v>
      </c>
      <c r="B143" s="0" t="n">
        <v>1</v>
      </c>
      <c r="C143" s="0" t="n">
        <v>133</v>
      </c>
      <c r="F143" s="8"/>
      <c r="G143" s="9"/>
      <c r="H143" s="8" t="n">
        <v>234.1</v>
      </c>
      <c r="I143" s="8" t="n">
        <v>0</v>
      </c>
      <c r="J143" s="8" t="n">
        <v>0</v>
      </c>
      <c r="K143" s="8" t="n">
        <v>541</v>
      </c>
      <c r="L143" s="15" t="n">
        <v>671.7</v>
      </c>
      <c r="M143" s="8" t="n">
        <v>709</v>
      </c>
      <c r="N143" s="8" t="n">
        <v>719</v>
      </c>
      <c r="O143" s="29" t="n">
        <v>705</v>
      </c>
      <c r="P143" s="11" t="n">
        <v>455</v>
      </c>
      <c r="Q143" s="0" t="n">
        <v>491.8</v>
      </c>
      <c r="R143" s="0" t="n">
        <v>466.5</v>
      </c>
      <c r="S143" s="0" t="n">
        <v>741.9</v>
      </c>
      <c r="T143" s="0" t="n">
        <v>665</v>
      </c>
      <c r="U143" s="0" t="n">
        <v>737.6</v>
      </c>
      <c r="V143" s="0" t="n">
        <v>688.8</v>
      </c>
      <c r="W143" s="0" t="n">
        <v>731.6</v>
      </c>
      <c r="X143" s="0" t="n">
        <v>700.4</v>
      </c>
      <c r="Y143" s="0" t="n">
        <v>699.4</v>
      </c>
      <c r="Z143" s="0" t="n">
        <v>734.9</v>
      </c>
      <c r="AA143" s="0" t="n">
        <v>719.8</v>
      </c>
      <c r="AB143" s="0" t="n">
        <v>722.8</v>
      </c>
      <c r="AC143" s="0" t="n">
        <v>729.8</v>
      </c>
      <c r="AD143" s="0" t="n">
        <v>658.8</v>
      </c>
      <c r="AE143" s="27" t="n">
        <v>692.6922</v>
      </c>
      <c r="AO143" s="28" t="n">
        <f aca="false">AE143/SurveyHrsIn!AE143</f>
        <v>0.931037903225807</v>
      </c>
    </row>
    <row r="144" customFormat="false" ht="12.75" hidden="false" customHeight="false" outlineLevel="0" collapsed="false">
      <c r="A144" s="0" t="s">
        <v>12</v>
      </c>
      <c r="B144" s="0" t="n">
        <v>1</v>
      </c>
      <c r="C144" s="0" t="n">
        <v>134</v>
      </c>
      <c r="F144" s="8"/>
      <c r="G144" s="9"/>
      <c r="H144" s="8" t="n">
        <v>653.1</v>
      </c>
      <c r="I144" s="8" t="n">
        <v>644.3</v>
      </c>
      <c r="J144" s="8" t="n">
        <v>690</v>
      </c>
      <c r="K144" s="8" t="n">
        <v>708</v>
      </c>
      <c r="L144" s="15" t="n">
        <v>709.3378</v>
      </c>
      <c r="M144" s="8" t="n">
        <v>692</v>
      </c>
      <c r="N144" s="8" t="n">
        <v>729</v>
      </c>
      <c r="O144" s="29" t="n">
        <v>720</v>
      </c>
      <c r="P144" s="11" t="n">
        <v>739.8</v>
      </c>
      <c r="Q144" s="0" t="n">
        <v>733.6</v>
      </c>
      <c r="R144" s="0" t="n">
        <v>641.1</v>
      </c>
      <c r="S144" s="0" t="n">
        <v>620</v>
      </c>
      <c r="T144" s="0" t="n">
        <v>691.7</v>
      </c>
      <c r="U144" s="0" t="n">
        <v>740.2</v>
      </c>
      <c r="V144" s="0" t="n">
        <v>695.4</v>
      </c>
      <c r="W144" s="0" t="n">
        <v>719.2</v>
      </c>
      <c r="X144" s="0" t="n">
        <v>634.5</v>
      </c>
      <c r="Y144" s="0" t="n">
        <v>323.8</v>
      </c>
      <c r="Z144" s="0" t="n">
        <v>741.9</v>
      </c>
      <c r="AA144" s="0" t="n">
        <v>719.8</v>
      </c>
      <c r="AB144" s="0" t="n">
        <v>743.6</v>
      </c>
      <c r="AC144" s="0" t="n">
        <v>737.8</v>
      </c>
      <c r="AD144" s="0" t="n">
        <v>661.4</v>
      </c>
      <c r="AE144" s="27" t="n">
        <v>712.6216</v>
      </c>
      <c r="AO144" s="28" t="n">
        <f aca="false">AE144/SurveyHrsIn!AE144</f>
        <v>0.957824731182796</v>
      </c>
    </row>
    <row r="145" customFormat="false" ht="12.75" hidden="false" customHeight="false" outlineLevel="0" collapsed="false">
      <c r="A145" s="0" t="s">
        <v>12</v>
      </c>
      <c r="B145" s="0" t="n">
        <v>1</v>
      </c>
      <c r="C145" s="0" t="n">
        <v>135</v>
      </c>
      <c r="F145" s="8"/>
      <c r="G145" s="9"/>
      <c r="H145" s="8" t="n">
        <v>663.6</v>
      </c>
      <c r="I145" s="8" t="n">
        <v>597.6</v>
      </c>
      <c r="J145" s="8" t="n">
        <v>680</v>
      </c>
      <c r="K145" s="8" t="n">
        <v>487</v>
      </c>
      <c r="L145" s="15" t="n">
        <v>729.9314</v>
      </c>
      <c r="M145" s="8" t="n">
        <v>706</v>
      </c>
      <c r="N145" s="8" t="n">
        <v>736</v>
      </c>
      <c r="O145" s="29" t="n">
        <v>423</v>
      </c>
      <c r="P145" s="11" t="n">
        <v>633.3</v>
      </c>
      <c r="Q145" s="0" t="n">
        <v>160.6</v>
      </c>
      <c r="R145" s="0" t="n">
        <v>91.2</v>
      </c>
      <c r="S145" s="0" t="n">
        <v>732.2</v>
      </c>
      <c r="T145" s="0" t="n">
        <v>672</v>
      </c>
      <c r="U145" s="0" t="n">
        <v>737.1</v>
      </c>
      <c r="V145" s="0" t="n">
        <v>700</v>
      </c>
      <c r="W145" s="0" t="n">
        <v>734.1</v>
      </c>
      <c r="X145" s="0" t="n">
        <v>730.5</v>
      </c>
      <c r="Y145" s="0" t="n">
        <v>625.5</v>
      </c>
      <c r="Z145" s="0" t="n">
        <v>742.2</v>
      </c>
      <c r="AA145" s="0" t="n">
        <v>719.5</v>
      </c>
      <c r="AB145" s="0" t="n">
        <v>696.2</v>
      </c>
      <c r="AC145" s="0" t="n">
        <v>734.5</v>
      </c>
      <c r="AD145" s="0" t="n">
        <v>660.7</v>
      </c>
      <c r="AE145" s="27" t="n">
        <v>712.6189</v>
      </c>
      <c r="AO145" s="28" t="n">
        <f aca="false">AE145/SurveyHrsIn!AE145</f>
        <v>0.957821102150538</v>
      </c>
    </row>
    <row r="146" customFormat="false" ht="12.75" hidden="false" customHeight="false" outlineLevel="0" collapsed="false">
      <c r="A146" s="0" t="s">
        <v>12</v>
      </c>
      <c r="B146" s="0" t="n">
        <v>1</v>
      </c>
      <c r="C146" s="0" t="n">
        <v>136</v>
      </c>
      <c r="F146" s="8"/>
      <c r="G146" s="9"/>
      <c r="H146" s="8" t="n">
        <v>667.4</v>
      </c>
      <c r="I146" s="8" t="n">
        <v>638.3</v>
      </c>
      <c r="J146" s="8" t="n">
        <v>639</v>
      </c>
      <c r="K146" s="8" t="n">
        <v>734</v>
      </c>
      <c r="L146" s="15" t="n">
        <v>737.0103</v>
      </c>
      <c r="M146" s="8" t="n">
        <v>719</v>
      </c>
      <c r="N146" s="8" t="n">
        <v>739</v>
      </c>
      <c r="O146" s="29" t="n">
        <v>719</v>
      </c>
      <c r="P146" s="11" t="n">
        <v>725.8</v>
      </c>
      <c r="Q146" s="0" t="n">
        <v>741.3</v>
      </c>
      <c r="R146" s="0" t="n">
        <v>595.9</v>
      </c>
      <c r="S146" s="0" t="n">
        <v>721.1</v>
      </c>
      <c r="T146" s="0" t="n">
        <v>672.4</v>
      </c>
      <c r="U146" s="0" t="n">
        <v>122.2</v>
      </c>
      <c r="V146" s="0" t="n">
        <v>676.5</v>
      </c>
      <c r="W146" s="0" t="n">
        <v>740.6</v>
      </c>
      <c r="X146" s="0" t="n">
        <v>739.7</v>
      </c>
      <c r="Y146" s="0" t="n">
        <v>699.8</v>
      </c>
      <c r="Z146" s="0" t="n">
        <v>742.1</v>
      </c>
      <c r="AA146" s="0" t="n">
        <v>643.5</v>
      </c>
      <c r="AB146" s="0" t="n">
        <v>736.5</v>
      </c>
      <c r="AC146" s="0" t="n">
        <v>725.5</v>
      </c>
      <c r="AD146" s="0" t="n">
        <v>638.3</v>
      </c>
      <c r="AE146" s="27" t="n">
        <v>712.8019</v>
      </c>
      <c r="AO146" s="28" t="n">
        <f aca="false">AE146/SurveyHrsIn!AE146</f>
        <v>0.958067069892473</v>
      </c>
    </row>
    <row r="147" customFormat="false" ht="12.75" hidden="false" customHeight="false" outlineLevel="0" collapsed="false">
      <c r="A147" s="0" t="s">
        <v>12</v>
      </c>
      <c r="B147" s="0" t="n">
        <v>1</v>
      </c>
      <c r="C147" s="0" t="n">
        <v>137</v>
      </c>
      <c r="F147" s="8"/>
      <c r="G147" s="9"/>
      <c r="H147" s="8" t="n">
        <v>669</v>
      </c>
      <c r="I147" s="8" t="n">
        <v>669.2</v>
      </c>
      <c r="J147" s="8" t="n">
        <v>718</v>
      </c>
      <c r="K147" s="8" t="n">
        <v>728</v>
      </c>
      <c r="L147" s="15" t="n">
        <v>709.1169</v>
      </c>
      <c r="M147" s="8" t="n">
        <v>718</v>
      </c>
      <c r="N147" s="8" t="n">
        <v>620</v>
      </c>
      <c r="O147" s="29" t="n">
        <v>719</v>
      </c>
      <c r="P147" s="11" t="n">
        <v>725.8</v>
      </c>
      <c r="Q147" s="0" t="n">
        <v>686.3</v>
      </c>
      <c r="R147" s="0" t="n">
        <v>663.2</v>
      </c>
      <c r="S147" s="0" t="n">
        <v>742.6</v>
      </c>
      <c r="T147" s="0" t="n">
        <v>603.9</v>
      </c>
      <c r="U147" s="0" t="n">
        <v>75.9</v>
      </c>
      <c r="V147" s="0" t="n">
        <v>698.8</v>
      </c>
      <c r="W147" s="0" t="n">
        <v>735.5</v>
      </c>
      <c r="X147" s="0" t="n">
        <v>732.2</v>
      </c>
      <c r="Y147" s="0" t="n">
        <v>678.1</v>
      </c>
      <c r="Z147" s="0" t="n">
        <v>687.3</v>
      </c>
      <c r="AA147" s="0" t="n">
        <v>719.8</v>
      </c>
      <c r="AB147" s="0" t="n">
        <v>665.1</v>
      </c>
      <c r="AC147" s="0" t="n">
        <v>716.3</v>
      </c>
      <c r="AD147" s="0" t="n">
        <v>661.4</v>
      </c>
      <c r="AE147" s="27" t="n">
        <v>713.0342</v>
      </c>
      <c r="AO147" s="28" t="n">
        <f aca="false">AE147/SurveyHrsIn!AE147</f>
        <v>0.958379301075269</v>
      </c>
    </row>
    <row r="148" customFormat="false" ht="12.75" hidden="false" customHeight="false" outlineLevel="0" collapsed="false">
      <c r="A148" s="0" t="s">
        <v>12</v>
      </c>
      <c r="B148" s="0" t="n">
        <v>1</v>
      </c>
      <c r="C148" s="0" t="n">
        <v>138</v>
      </c>
      <c r="F148" s="8"/>
      <c r="G148" s="9"/>
      <c r="H148" s="8" t="n">
        <v>669.5</v>
      </c>
      <c r="I148" s="8" t="n">
        <v>703.5</v>
      </c>
      <c r="J148" s="8" t="n">
        <v>699</v>
      </c>
      <c r="K148" s="8" t="n">
        <v>736</v>
      </c>
      <c r="L148" s="15" t="n">
        <v>732.1297</v>
      </c>
      <c r="M148" s="8" t="n">
        <v>717</v>
      </c>
      <c r="N148" s="8" t="n">
        <v>733</v>
      </c>
      <c r="O148" s="29" t="n">
        <v>679</v>
      </c>
      <c r="P148" s="11" t="n">
        <v>743.6</v>
      </c>
      <c r="Q148" s="0" t="n">
        <v>737</v>
      </c>
      <c r="R148" s="0" t="n">
        <v>544.3</v>
      </c>
      <c r="S148" s="0" t="n">
        <v>720.3</v>
      </c>
      <c r="T148" s="0" t="n">
        <v>577.3</v>
      </c>
      <c r="U148" s="0" t="n">
        <v>730.1</v>
      </c>
      <c r="V148" s="0" t="n">
        <v>702.3</v>
      </c>
      <c r="W148" s="0" t="n">
        <v>740</v>
      </c>
      <c r="X148" s="0" t="n">
        <v>739.1</v>
      </c>
      <c r="Y148" s="0" t="n">
        <v>705.7</v>
      </c>
      <c r="Z148" s="0" t="n">
        <v>724.9</v>
      </c>
      <c r="AA148" s="0" t="n">
        <v>708.9</v>
      </c>
      <c r="AB148" s="0" t="n">
        <v>737.6</v>
      </c>
      <c r="AC148" s="0" t="n">
        <v>739.8</v>
      </c>
      <c r="AD148" s="0" t="n">
        <v>643.2</v>
      </c>
      <c r="AE148" s="27" t="n">
        <v>711.9108</v>
      </c>
      <c r="AO148" s="28" t="n">
        <f aca="false">AE148/SurveyHrsIn!AE148</f>
        <v>0.95686935483871</v>
      </c>
    </row>
    <row r="149" customFormat="false" ht="12.75" hidden="false" customHeight="false" outlineLevel="0" collapsed="false">
      <c r="A149" s="0" t="s">
        <v>12</v>
      </c>
      <c r="B149" s="0" t="n">
        <v>1</v>
      </c>
      <c r="C149" s="0" t="n">
        <v>139</v>
      </c>
      <c r="F149" s="8"/>
      <c r="G149" s="9"/>
      <c r="H149" s="8" t="n">
        <v>689</v>
      </c>
      <c r="I149" s="8" t="n">
        <v>736.4</v>
      </c>
      <c r="J149" s="8" t="n">
        <v>698</v>
      </c>
      <c r="K149" s="8" t="n">
        <v>731</v>
      </c>
      <c r="L149" s="15" t="n">
        <v>702.1539</v>
      </c>
      <c r="M149" s="8" t="n">
        <v>714</v>
      </c>
      <c r="N149" s="8" t="n">
        <v>689</v>
      </c>
      <c r="O149" s="29" t="n">
        <v>685</v>
      </c>
      <c r="P149" s="11" t="n">
        <v>671.1</v>
      </c>
      <c r="Q149" s="0" t="n">
        <v>721.7</v>
      </c>
      <c r="R149" s="0" t="n">
        <v>721.7</v>
      </c>
      <c r="S149" s="0" t="n">
        <v>742.2</v>
      </c>
      <c r="T149" s="0" t="n">
        <v>641.4</v>
      </c>
      <c r="U149" s="0" t="n">
        <v>733.9</v>
      </c>
      <c r="V149" s="0" t="n">
        <v>695.5</v>
      </c>
      <c r="W149" s="0" t="n">
        <v>721.4</v>
      </c>
      <c r="X149" s="0" t="n">
        <v>625.6</v>
      </c>
      <c r="Y149" s="0" t="n">
        <v>703.9</v>
      </c>
      <c r="Z149" s="0" t="n">
        <v>733</v>
      </c>
      <c r="AA149" s="0" t="n">
        <v>714.3</v>
      </c>
      <c r="AB149" s="0" t="n">
        <v>743.2</v>
      </c>
      <c r="AC149" s="0" t="n">
        <v>741</v>
      </c>
      <c r="AD149" s="0" t="n">
        <v>653.1</v>
      </c>
      <c r="AE149" s="27" t="n">
        <v>708.3372</v>
      </c>
      <c r="AO149" s="28" t="n">
        <f aca="false">AE149/SurveyHrsIn!AE149</f>
        <v>0.952066129032258</v>
      </c>
    </row>
    <row r="150" customFormat="false" ht="12.75" hidden="false" customHeight="false" outlineLevel="0" collapsed="false">
      <c r="A150" s="0" t="s">
        <v>12</v>
      </c>
      <c r="B150" s="0" t="n">
        <v>1</v>
      </c>
      <c r="C150" s="0" t="n">
        <v>140</v>
      </c>
      <c r="F150" s="8"/>
      <c r="G150" s="9"/>
      <c r="H150" s="8" t="n">
        <v>602.1</v>
      </c>
      <c r="I150" s="8" t="n">
        <v>638.3</v>
      </c>
      <c r="J150" s="8" t="n">
        <v>678</v>
      </c>
      <c r="K150" s="8" t="n">
        <v>731</v>
      </c>
      <c r="L150" s="15" t="n">
        <v>583.2072</v>
      </c>
      <c r="M150" s="8" t="n">
        <v>697</v>
      </c>
      <c r="N150" s="8" t="n">
        <v>389</v>
      </c>
      <c r="O150" s="29" t="n">
        <v>711</v>
      </c>
      <c r="P150" s="11" t="n">
        <v>742.3</v>
      </c>
      <c r="Q150" s="0" t="n">
        <v>740.7</v>
      </c>
      <c r="R150" s="0" t="n">
        <v>615.8</v>
      </c>
      <c r="S150" s="0" t="n">
        <v>723.5</v>
      </c>
      <c r="T150" s="0" t="n">
        <v>701</v>
      </c>
      <c r="U150" s="0" t="n">
        <v>731.3</v>
      </c>
      <c r="V150" s="0" t="n">
        <v>705.8</v>
      </c>
      <c r="W150" s="0" t="n">
        <v>725.5</v>
      </c>
      <c r="X150" s="0" t="n">
        <v>728.3</v>
      </c>
      <c r="Y150" s="0" t="n">
        <v>702.9</v>
      </c>
      <c r="Z150" s="0" t="n">
        <v>741.1</v>
      </c>
      <c r="AA150" s="0" t="n">
        <v>719.8</v>
      </c>
      <c r="AB150" s="0" t="n">
        <v>743.1</v>
      </c>
      <c r="AC150" s="0" t="n">
        <v>732.2</v>
      </c>
      <c r="AD150" s="0" t="n">
        <v>656.6</v>
      </c>
      <c r="AE150" s="27" t="n">
        <v>713.2242</v>
      </c>
      <c r="AO150" s="28" t="n">
        <f aca="false">AE150/SurveyHrsIn!AE150</f>
        <v>0.958634677419355</v>
      </c>
    </row>
    <row r="151" customFormat="false" ht="12.75" hidden="false" customHeight="false" outlineLevel="0" collapsed="false">
      <c r="A151" s="0" t="s">
        <v>12</v>
      </c>
      <c r="B151" s="0" t="n">
        <v>1</v>
      </c>
      <c r="C151" s="0" t="n">
        <v>141</v>
      </c>
      <c r="F151" s="8"/>
      <c r="G151" s="9"/>
      <c r="H151" s="8" t="n">
        <v>212.3</v>
      </c>
      <c r="I151" s="8" t="n">
        <v>640.8</v>
      </c>
      <c r="J151" s="8" t="n">
        <v>691</v>
      </c>
      <c r="K151" s="8" t="n">
        <v>741</v>
      </c>
      <c r="L151" s="15" t="n">
        <v>713.8914</v>
      </c>
      <c r="M151" s="8" t="n">
        <v>712</v>
      </c>
      <c r="N151" s="8" t="n">
        <v>739</v>
      </c>
      <c r="O151" s="29" t="n">
        <v>715</v>
      </c>
      <c r="P151" s="11" t="n">
        <v>740.7</v>
      </c>
      <c r="Q151" s="0" t="n">
        <v>738.4</v>
      </c>
      <c r="R151" s="0" t="n">
        <v>657.2</v>
      </c>
      <c r="S151" s="0" t="n">
        <v>739.9</v>
      </c>
      <c r="T151" s="0" t="n">
        <v>553.8</v>
      </c>
      <c r="U151" s="0" t="n">
        <v>730.6</v>
      </c>
      <c r="V151" s="0" t="n">
        <v>713.5</v>
      </c>
      <c r="W151" s="0" t="n">
        <v>630.5</v>
      </c>
      <c r="X151" s="0" t="n">
        <v>738.4</v>
      </c>
      <c r="Y151" s="0" t="n">
        <v>703.6</v>
      </c>
      <c r="Z151" s="0" t="n">
        <v>741.5</v>
      </c>
      <c r="AA151" s="0" t="n">
        <v>702.6</v>
      </c>
      <c r="AB151" s="0" t="n">
        <v>743.3</v>
      </c>
      <c r="AC151" s="0" t="n">
        <v>639.3</v>
      </c>
      <c r="AD151" s="0" t="n">
        <v>637.1</v>
      </c>
      <c r="AE151" s="27" t="n">
        <v>712.0117</v>
      </c>
      <c r="AO151" s="28" t="n">
        <f aca="false">AE151/SurveyHrsIn!AE151</f>
        <v>0.95700497311828</v>
      </c>
    </row>
    <row r="152" customFormat="false" ht="12.75" hidden="false" customHeight="false" outlineLevel="0" collapsed="false">
      <c r="A152" s="0" t="s">
        <v>12</v>
      </c>
      <c r="B152" s="0" t="n">
        <v>1</v>
      </c>
      <c r="C152" s="0" t="n">
        <v>142</v>
      </c>
      <c r="F152" s="8"/>
      <c r="G152" s="9"/>
      <c r="H152" s="8" t="n">
        <v>649.5</v>
      </c>
      <c r="I152" s="8" t="n">
        <v>654.3</v>
      </c>
      <c r="J152" s="8" t="n">
        <v>716</v>
      </c>
      <c r="K152" s="8" t="n">
        <v>738</v>
      </c>
      <c r="L152" s="15" t="n">
        <v>571.7869</v>
      </c>
      <c r="M152" s="8" t="n">
        <v>691</v>
      </c>
      <c r="N152" s="8" t="n">
        <v>736</v>
      </c>
      <c r="O152" s="29" t="n">
        <v>505</v>
      </c>
      <c r="P152" s="11" t="n">
        <v>742.7</v>
      </c>
      <c r="Q152" s="0" t="n">
        <v>238.2</v>
      </c>
      <c r="R152" s="0" t="n">
        <v>26.5</v>
      </c>
      <c r="S152" s="0" t="n">
        <v>742.9</v>
      </c>
      <c r="T152" s="0" t="n">
        <v>686.7</v>
      </c>
      <c r="U152" s="0" t="n">
        <v>728.6</v>
      </c>
      <c r="V152" s="0" t="n">
        <v>710.4</v>
      </c>
      <c r="W152" s="0" t="n">
        <v>582.2</v>
      </c>
      <c r="X152" s="0" t="n">
        <v>742.4</v>
      </c>
      <c r="Y152" s="0" t="n">
        <v>702.2</v>
      </c>
      <c r="Z152" s="0" t="n">
        <v>722</v>
      </c>
      <c r="AA152" s="0" t="n">
        <v>675.8</v>
      </c>
      <c r="AB152" s="0" t="n">
        <v>679.1</v>
      </c>
      <c r="AC152" s="0" t="n">
        <v>656.2</v>
      </c>
      <c r="AD152" s="0" t="n">
        <v>657</v>
      </c>
      <c r="AE152" s="27" t="n">
        <v>708.6403</v>
      </c>
      <c r="AO152" s="28" t="n">
        <f aca="false">AE152/SurveyHrsIn!AE152</f>
        <v>0.952473521505376</v>
      </c>
    </row>
    <row r="153" customFormat="false" ht="12.75" hidden="false" customHeight="false" outlineLevel="0" collapsed="false">
      <c r="A153" s="0" t="s">
        <v>12</v>
      </c>
      <c r="B153" s="0" t="n">
        <v>1</v>
      </c>
      <c r="C153" s="0" t="n">
        <v>143</v>
      </c>
      <c r="F153" s="8"/>
      <c r="G153" s="9"/>
      <c r="H153" s="8" t="n">
        <v>680.1</v>
      </c>
      <c r="I153" s="8" t="n">
        <v>722.4</v>
      </c>
      <c r="J153" s="8" t="n">
        <v>718</v>
      </c>
      <c r="K153" s="8" t="n">
        <v>734</v>
      </c>
      <c r="L153" s="15" t="n">
        <v>723.9364</v>
      </c>
      <c r="M153" s="8" t="n">
        <v>715</v>
      </c>
      <c r="N153" s="8" t="n">
        <v>740</v>
      </c>
      <c r="O153" s="29" t="n">
        <v>719</v>
      </c>
      <c r="P153" s="11" t="n">
        <v>522.4</v>
      </c>
      <c r="Q153" s="0" t="n">
        <v>741.1</v>
      </c>
      <c r="R153" s="0" t="n">
        <v>515.3</v>
      </c>
      <c r="S153" s="0" t="n">
        <v>633.7</v>
      </c>
      <c r="T153" s="0" t="n">
        <v>696.9</v>
      </c>
      <c r="U153" s="0" t="n">
        <v>732.4</v>
      </c>
      <c r="V153" s="0" t="n">
        <v>706.7</v>
      </c>
      <c r="W153" s="0" t="n">
        <v>737.1</v>
      </c>
      <c r="X153" s="0" t="n">
        <f aca="false">350+81+303.3</f>
        <v>734.3</v>
      </c>
      <c r="Y153" s="0" t="n">
        <v>55.9</v>
      </c>
      <c r="Z153" s="0" t="n">
        <v>0.2</v>
      </c>
      <c r="AA153" s="30" t="n">
        <v>720</v>
      </c>
      <c r="AB153" s="30" t="n">
        <f aca="false">24*31</f>
        <v>744</v>
      </c>
      <c r="AC153" s="30" t="n">
        <f aca="false">166.6+24*24</f>
        <v>742.6</v>
      </c>
      <c r="AD153" s="0" t="n">
        <v>611.3</v>
      </c>
      <c r="AE153" s="27" t="n">
        <v>698.8802</v>
      </c>
      <c r="AF153" s="30"/>
      <c r="AG153" s="30"/>
      <c r="AH153" s="30"/>
      <c r="AI153" s="30"/>
      <c r="AJ153" s="30"/>
      <c r="AK153" s="30"/>
      <c r="AL153" s="30"/>
      <c r="AM153" s="30"/>
      <c r="AN153" s="30"/>
      <c r="AO153" s="28" t="n">
        <f aca="false">AE153/SurveyHrsIn!AE153</f>
        <v>0.939355107526882</v>
      </c>
    </row>
    <row r="154" customFormat="false" ht="12.75" hidden="false" customHeight="false" outlineLevel="0" collapsed="false">
      <c r="A154" s="0" t="s">
        <v>12</v>
      </c>
      <c r="B154" s="0" t="n">
        <v>1</v>
      </c>
      <c r="C154" s="0" t="n">
        <v>144</v>
      </c>
      <c r="F154" s="8"/>
      <c r="G154" s="9"/>
      <c r="H154" s="8" t="n">
        <v>601.9</v>
      </c>
      <c r="I154" s="8" t="n">
        <v>727</v>
      </c>
      <c r="J154" s="8" t="n">
        <v>663</v>
      </c>
      <c r="K154" s="8" t="n">
        <v>679</v>
      </c>
      <c r="L154" s="15" t="n">
        <v>740</v>
      </c>
      <c r="M154" s="8" t="n">
        <v>716</v>
      </c>
      <c r="N154" s="8" t="n">
        <v>740</v>
      </c>
      <c r="O154" s="29" t="n">
        <v>719</v>
      </c>
      <c r="P154" s="11" t="n">
        <v>715.2</v>
      </c>
      <c r="Q154" s="0" t="n">
        <v>741.1</v>
      </c>
      <c r="R154" s="0" t="n">
        <v>574.1</v>
      </c>
      <c r="S154" s="0" t="n">
        <v>718.2</v>
      </c>
      <c r="T154" s="0" t="n">
        <v>669.3</v>
      </c>
      <c r="U154" s="0" t="n">
        <v>731.2</v>
      </c>
      <c r="V154" s="0" t="n">
        <v>709.1</v>
      </c>
      <c r="W154" s="0" t="n">
        <v>742</v>
      </c>
      <c r="X154" s="0" t="n">
        <f aca="false">307.3+350+81</f>
        <v>738.3</v>
      </c>
      <c r="Y154" s="0" t="n">
        <v>699.8</v>
      </c>
      <c r="Z154" s="0" t="n">
        <v>716.7</v>
      </c>
      <c r="AA154" s="0" t="n">
        <v>682.8</v>
      </c>
      <c r="AB154" s="0" t="n">
        <v>731.7</v>
      </c>
      <c r="AC154" s="0" t="n">
        <v>741.7</v>
      </c>
      <c r="AD154" s="0" t="n">
        <v>663.6</v>
      </c>
      <c r="AE154" s="27" t="n">
        <v>673.7192</v>
      </c>
      <c r="AO154" s="28" t="n">
        <f aca="false">AE154/SurveyHrsIn!AE154</f>
        <v>0.905536559139785</v>
      </c>
    </row>
    <row r="155" customFormat="false" ht="12.75" hidden="false" customHeight="false" outlineLevel="0" collapsed="false">
      <c r="A155" s="0" t="s">
        <v>12</v>
      </c>
      <c r="B155" s="0" t="n">
        <v>1</v>
      </c>
      <c r="C155" s="0" t="n">
        <v>145</v>
      </c>
      <c r="F155" s="8"/>
      <c r="G155" s="9"/>
      <c r="H155" s="8" t="n">
        <v>606.3</v>
      </c>
      <c r="I155" s="8" t="n">
        <v>653.3</v>
      </c>
      <c r="J155" s="8" t="n">
        <v>679.2</v>
      </c>
      <c r="K155" s="8" t="n">
        <v>722</v>
      </c>
      <c r="L155" s="15" t="n">
        <v>729.2534</v>
      </c>
      <c r="M155" s="8" t="n">
        <v>710</v>
      </c>
      <c r="N155" s="8" t="n">
        <v>740</v>
      </c>
      <c r="O155" s="29" t="n">
        <v>614</v>
      </c>
      <c r="P155" s="11" t="n">
        <v>666.7</v>
      </c>
      <c r="Q155" s="0" t="n">
        <v>741.2</v>
      </c>
      <c r="R155" s="0" t="n">
        <v>418.8</v>
      </c>
      <c r="S155" s="0" t="n">
        <v>707.7</v>
      </c>
      <c r="T155" s="0" t="n">
        <v>602.3</v>
      </c>
      <c r="U155" s="0" t="n">
        <v>700.7</v>
      </c>
      <c r="V155" s="0" t="n">
        <v>667.7</v>
      </c>
      <c r="W155" s="0" t="n">
        <v>711.4</v>
      </c>
      <c r="X155" s="0" t="n">
        <f aca="false">307.3+339+67</f>
        <v>713.3</v>
      </c>
      <c r="Y155" s="0" t="n">
        <v>673.4</v>
      </c>
      <c r="Z155" s="0" t="n">
        <v>727.4</v>
      </c>
      <c r="AA155" s="0" t="n">
        <v>719.9</v>
      </c>
      <c r="AB155" s="0" t="n">
        <v>732.3</v>
      </c>
      <c r="AC155" s="0" t="n">
        <v>740</v>
      </c>
      <c r="AD155" s="0" t="n">
        <v>661</v>
      </c>
      <c r="AE155" s="27" t="n">
        <v>695.197</v>
      </c>
      <c r="AO155" s="28" t="n">
        <f aca="false">AE155/SurveyHrsIn!AE155</f>
        <v>0.934404569892473</v>
      </c>
    </row>
    <row r="156" customFormat="false" ht="12.75" hidden="false" customHeight="false" outlineLevel="0" collapsed="false">
      <c r="A156" s="0" t="s">
        <v>12</v>
      </c>
      <c r="B156" s="0" t="n">
        <v>1</v>
      </c>
      <c r="C156" s="0" t="n">
        <v>146</v>
      </c>
      <c r="F156" s="8"/>
      <c r="G156" s="9"/>
      <c r="H156" s="8" t="n">
        <v>633.3</v>
      </c>
      <c r="I156" s="8" t="n">
        <v>735.7</v>
      </c>
      <c r="J156" s="8" t="n">
        <v>711</v>
      </c>
      <c r="K156" s="8" t="n">
        <v>737</v>
      </c>
      <c r="L156" s="15" t="n">
        <v>737.6492</v>
      </c>
      <c r="M156" s="8" t="n">
        <v>688</v>
      </c>
      <c r="N156" s="8" t="n">
        <v>739</v>
      </c>
      <c r="O156" s="29" t="n">
        <v>673</v>
      </c>
      <c r="P156" s="11" t="n">
        <v>707.2</v>
      </c>
      <c r="Q156" s="0" t="n">
        <v>738.8</v>
      </c>
      <c r="R156" s="0" t="n">
        <v>663.4</v>
      </c>
      <c r="S156" s="0" t="n">
        <v>742.8</v>
      </c>
      <c r="T156" s="0" t="n">
        <v>668.4</v>
      </c>
      <c r="U156" s="0" t="n">
        <v>675.9</v>
      </c>
      <c r="V156" s="0" t="n">
        <v>603.1</v>
      </c>
      <c r="W156" s="0" t="n">
        <v>741.8</v>
      </c>
      <c r="X156" s="0" t="n">
        <f aca="false">303.3+337+81</f>
        <v>721.3</v>
      </c>
      <c r="Y156" s="0" t="n">
        <v>706.7</v>
      </c>
      <c r="Z156" s="0" t="n">
        <v>729.2</v>
      </c>
      <c r="AA156" s="0" t="n">
        <v>704.2</v>
      </c>
      <c r="AB156" s="0" t="n">
        <v>738.1</v>
      </c>
      <c r="AC156" s="0" t="n">
        <v>741.9</v>
      </c>
      <c r="AD156" s="0" t="n">
        <v>647</v>
      </c>
      <c r="AE156" s="27" t="n">
        <v>705.4439</v>
      </c>
      <c r="AO156" s="28" t="n">
        <f aca="false">AE156/SurveyHrsIn!AE156</f>
        <v>0.948177284946237</v>
      </c>
    </row>
    <row r="157" customFormat="false" ht="12.75" hidden="false" customHeight="false" outlineLevel="0" collapsed="false">
      <c r="A157" s="0" t="s">
        <v>12</v>
      </c>
      <c r="B157" s="0" t="n">
        <v>1</v>
      </c>
      <c r="C157" s="0" t="n">
        <v>147</v>
      </c>
      <c r="F157" s="8"/>
      <c r="G157" s="9"/>
      <c r="H157" s="8" t="n">
        <v>605.7</v>
      </c>
      <c r="I157" s="8" t="n">
        <v>497.3</v>
      </c>
      <c r="J157" s="8" t="n">
        <v>686</v>
      </c>
      <c r="K157" s="8" t="n">
        <v>716</v>
      </c>
      <c r="L157" s="15" t="n">
        <v>714.6906</v>
      </c>
      <c r="M157" s="8" t="n">
        <v>706</v>
      </c>
      <c r="N157" s="8" t="n">
        <v>735</v>
      </c>
      <c r="O157" s="29" t="n">
        <v>712</v>
      </c>
      <c r="P157" s="11" t="n">
        <v>399.2</v>
      </c>
      <c r="Q157" s="0" t="n">
        <v>144.8</v>
      </c>
      <c r="R157" s="0" t="n">
        <v>596.8</v>
      </c>
      <c r="S157" s="0" t="n">
        <v>716</v>
      </c>
      <c r="T157" s="0" t="n">
        <v>686.7</v>
      </c>
      <c r="U157" s="0" t="n">
        <v>627.5</v>
      </c>
      <c r="V157" s="0" t="n">
        <f aca="false">493.6+220</f>
        <v>713.6</v>
      </c>
      <c r="W157" s="0" t="n">
        <v>740.6</v>
      </c>
      <c r="X157" s="0" t="n">
        <f aca="false">307.2+350+81</f>
        <v>738.2</v>
      </c>
      <c r="Y157" s="0" t="n">
        <v>705.1</v>
      </c>
      <c r="Z157" s="0" t="n">
        <v>740</v>
      </c>
      <c r="AA157" s="0" t="n">
        <v>690.6</v>
      </c>
      <c r="AB157" s="0" t="n">
        <v>737.5</v>
      </c>
      <c r="AC157" s="0" t="n">
        <v>740.2</v>
      </c>
      <c r="AD157" s="0" t="n">
        <v>642.5</v>
      </c>
      <c r="AE157" s="27" t="n">
        <v>666.3125</v>
      </c>
      <c r="AO157" s="28" t="n">
        <f aca="false">AE157/SurveyHrsIn!AE157</f>
        <v>0.895581317204301</v>
      </c>
    </row>
    <row r="158" customFormat="false" ht="12.75" hidden="false" customHeight="false" outlineLevel="0" collapsed="false">
      <c r="A158" s="0" t="s">
        <v>12</v>
      </c>
      <c r="B158" s="0" t="n">
        <v>1</v>
      </c>
      <c r="C158" s="0" t="n">
        <v>148</v>
      </c>
      <c r="F158" s="8"/>
      <c r="G158" s="9"/>
      <c r="H158" s="8" t="n">
        <v>579.9</v>
      </c>
      <c r="I158" s="8" t="n">
        <v>724.4</v>
      </c>
      <c r="J158" s="8" t="n">
        <v>683</v>
      </c>
      <c r="K158" s="8" t="n">
        <v>719</v>
      </c>
      <c r="L158" s="15" t="n">
        <v>731.2806</v>
      </c>
      <c r="M158" s="8" t="n">
        <v>709</v>
      </c>
      <c r="N158" s="8" t="n">
        <v>741</v>
      </c>
      <c r="O158" s="29" t="n">
        <v>719</v>
      </c>
      <c r="P158" s="11" t="n">
        <v>678.7</v>
      </c>
      <c r="Q158" s="0" t="n">
        <v>728</v>
      </c>
      <c r="R158" s="0" t="n">
        <v>580.7</v>
      </c>
      <c r="S158" s="0" t="n">
        <v>742.6</v>
      </c>
      <c r="T158" s="0" t="n">
        <v>697.6</v>
      </c>
      <c r="U158" s="0" t="n">
        <v>741.2</v>
      </c>
      <c r="V158" s="0" t="n">
        <v>312.8</v>
      </c>
      <c r="W158" s="0" t="n">
        <v>0</v>
      </c>
      <c r="X158" s="0" t="n">
        <v>0</v>
      </c>
      <c r="Y158" s="0" t="n">
        <v>0</v>
      </c>
      <c r="Z158" s="0" t="n">
        <v>0</v>
      </c>
      <c r="AA158" s="30" t="n">
        <v>720</v>
      </c>
      <c r="AB158" s="30" t="n">
        <f aca="false">439.7+144</f>
        <v>583.7</v>
      </c>
      <c r="AC158" s="0" t="n">
        <v>740.9</v>
      </c>
      <c r="AD158" s="0" t="n">
        <v>664.5</v>
      </c>
      <c r="AE158" s="27" t="n">
        <v>581.7067</v>
      </c>
      <c r="AF158" s="30"/>
      <c r="AG158" s="30"/>
      <c r="AH158" s="30"/>
      <c r="AI158" s="30"/>
      <c r="AJ158" s="30"/>
      <c r="AK158" s="30"/>
      <c r="AL158" s="30"/>
      <c r="AM158" s="30"/>
      <c r="AN158" s="30"/>
      <c r="AO158" s="28" t="n">
        <f aca="false">AE158/SurveyHrsIn!AE158</f>
        <v>0.781863844086022</v>
      </c>
    </row>
    <row r="159" customFormat="false" ht="12.75" hidden="false" customHeight="false" outlineLevel="0" collapsed="false">
      <c r="A159" s="0" t="s">
        <v>12</v>
      </c>
      <c r="B159" s="0" t="n">
        <v>1</v>
      </c>
      <c r="C159" s="0" t="n">
        <v>149</v>
      </c>
      <c r="F159" s="8"/>
      <c r="G159" s="9"/>
      <c r="H159" s="8" t="n">
        <v>622.5</v>
      </c>
      <c r="I159" s="8" t="n">
        <v>726.3</v>
      </c>
      <c r="J159" s="8" t="n">
        <v>716</v>
      </c>
      <c r="K159" s="8" t="n">
        <v>734</v>
      </c>
      <c r="L159" s="15" t="n">
        <v>737.6411</v>
      </c>
      <c r="M159" s="8" t="n">
        <v>715</v>
      </c>
      <c r="N159" s="8" t="n">
        <v>727</v>
      </c>
      <c r="O159" s="29" t="n">
        <v>159</v>
      </c>
      <c r="P159" s="11" t="n">
        <v>418.2</v>
      </c>
      <c r="Q159" s="0" t="n">
        <v>684.9</v>
      </c>
      <c r="R159" s="0" t="n">
        <v>610.1</v>
      </c>
      <c r="S159" s="0" t="n">
        <v>743.2</v>
      </c>
      <c r="T159" s="0" t="n">
        <v>667.5</v>
      </c>
      <c r="U159" s="0" t="n">
        <v>698.4</v>
      </c>
      <c r="V159" s="0" t="n">
        <v>683.9</v>
      </c>
      <c r="W159" s="0" t="n">
        <v>667.4</v>
      </c>
      <c r="X159" s="0" t="n">
        <v>58</v>
      </c>
      <c r="Y159" s="0" t="n">
        <v>408.5</v>
      </c>
      <c r="Z159" s="0" t="n">
        <v>680.5</v>
      </c>
      <c r="AA159" s="0" t="n">
        <v>719.3</v>
      </c>
      <c r="AB159" s="0" t="n">
        <v>736.2</v>
      </c>
      <c r="AC159" s="0" t="n">
        <v>739.6</v>
      </c>
      <c r="AD159" s="0" t="n">
        <v>649.7</v>
      </c>
      <c r="AE159" s="27" t="n">
        <v>704.3203</v>
      </c>
      <c r="AO159" s="28" t="n">
        <f aca="false">AE159/SurveyHrsIn!AE159</f>
        <v>0.946667069892473</v>
      </c>
    </row>
    <row r="160" customFormat="false" ht="12.75" hidden="false" customHeight="false" outlineLevel="0" collapsed="false">
      <c r="A160" s="0" t="s">
        <v>12</v>
      </c>
      <c r="B160" s="0" t="n">
        <v>1</v>
      </c>
      <c r="C160" s="0" t="n">
        <v>150</v>
      </c>
      <c r="F160" s="8"/>
      <c r="G160" s="9"/>
      <c r="H160" s="8" t="n">
        <v>424.2</v>
      </c>
      <c r="I160" s="8" t="n">
        <v>635.2</v>
      </c>
      <c r="J160" s="8" t="n">
        <v>662</v>
      </c>
      <c r="K160" s="8" t="n">
        <v>686</v>
      </c>
      <c r="L160" s="15" t="n">
        <v>616.2636</v>
      </c>
      <c r="M160" s="8" t="n">
        <v>711</v>
      </c>
      <c r="N160" s="8" t="n">
        <v>727</v>
      </c>
      <c r="O160" s="29" t="n">
        <v>670</v>
      </c>
      <c r="P160" s="11" t="n">
        <v>588</v>
      </c>
      <c r="Q160" s="0" t="n">
        <v>719.1</v>
      </c>
      <c r="R160" s="0" t="n">
        <v>619.7</v>
      </c>
      <c r="S160" s="0" t="n">
        <v>624.5</v>
      </c>
      <c r="T160" s="0" t="n">
        <v>669</v>
      </c>
      <c r="U160" s="0" t="n">
        <v>704.4</v>
      </c>
      <c r="V160" s="0" t="n">
        <v>534.1</v>
      </c>
      <c r="W160" s="0" t="n">
        <v>714.3</v>
      </c>
      <c r="X160" s="0" t="n">
        <f aca="false">306.3+350+67</f>
        <v>723.3</v>
      </c>
      <c r="Y160" s="0" t="n">
        <v>699.5</v>
      </c>
      <c r="Z160" s="0" t="n">
        <v>738.4</v>
      </c>
      <c r="AA160" s="0" t="n">
        <v>719.9</v>
      </c>
      <c r="AB160" s="0" t="n">
        <v>638.2</v>
      </c>
      <c r="AC160" s="0" t="n">
        <v>738.5</v>
      </c>
      <c r="AD160" s="0" t="n">
        <v>656.4</v>
      </c>
      <c r="AE160" s="27" t="n">
        <v>697.1975</v>
      </c>
      <c r="AO160" s="28" t="n">
        <f aca="false">AE160/SurveyHrsIn!AE160</f>
        <v>0.937093413978495</v>
      </c>
    </row>
    <row r="161" customFormat="false" ht="12.75" hidden="false" customHeight="false" outlineLevel="0" collapsed="false">
      <c r="A161" s="0" t="s">
        <v>12</v>
      </c>
      <c r="B161" s="0" t="n">
        <v>1</v>
      </c>
      <c r="C161" s="0" t="n">
        <v>151</v>
      </c>
      <c r="F161" s="8"/>
      <c r="G161" s="9"/>
      <c r="H161" s="8" t="n">
        <v>242</v>
      </c>
      <c r="I161" s="8" t="n">
        <v>719.3</v>
      </c>
      <c r="J161" s="8" t="n">
        <v>717</v>
      </c>
      <c r="K161" s="8" t="n">
        <v>744</v>
      </c>
      <c r="L161" s="15" t="n">
        <v>737.6909</v>
      </c>
      <c r="M161" s="8" t="n">
        <v>715</v>
      </c>
      <c r="N161" s="8" t="n">
        <v>727</v>
      </c>
      <c r="O161" s="29" t="n">
        <v>689</v>
      </c>
      <c r="P161" s="11" t="n">
        <v>717.6</v>
      </c>
      <c r="Q161" s="0" t="n">
        <v>741</v>
      </c>
      <c r="R161" s="0" t="n">
        <v>644.6</v>
      </c>
      <c r="S161" s="0" t="n">
        <v>698.2</v>
      </c>
      <c r="T161" s="0" t="n">
        <v>688.7</v>
      </c>
      <c r="U161" s="0" t="n">
        <v>726.9</v>
      </c>
      <c r="V161" s="0" t="n">
        <v>682.7</v>
      </c>
      <c r="W161" s="0" t="n">
        <v>700.9</v>
      </c>
      <c r="X161" s="0" t="n">
        <f aca="false">150+350+81</f>
        <v>581</v>
      </c>
      <c r="Y161" s="0" t="n">
        <v>611</v>
      </c>
      <c r="Z161" s="0" t="n">
        <v>717.8</v>
      </c>
      <c r="AA161" s="0" t="n">
        <v>719.5</v>
      </c>
      <c r="AB161" s="0" t="n">
        <v>737.7</v>
      </c>
      <c r="AC161" s="0" t="n">
        <v>738.7</v>
      </c>
      <c r="AD161" s="0" t="n">
        <v>661.1</v>
      </c>
      <c r="AE161" s="27" t="n">
        <v>709.0783</v>
      </c>
      <c r="AO161" s="28" t="n">
        <f aca="false">AE161/SurveyHrsIn!AE161</f>
        <v>0.953062231182796</v>
      </c>
    </row>
    <row r="162" customFormat="false" ht="12.75" hidden="false" customHeight="false" outlineLevel="0" collapsed="false">
      <c r="A162" s="0" t="s">
        <v>12</v>
      </c>
      <c r="B162" s="0" t="n">
        <v>1</v>
      </c>
      <c r="C162" s="0" t="n">
        <v>152</v>
      </c>
      <c r="F162" s="8"/>
      <c r="G162" s="9"/>
      <c r="H162" s="8" t="n">
        <v>609.2</v>
      </c>
      <c r="I162" s="8" t="n">
        <v>656.3</v>
      </c>
      <c r="J162" s="8" t="n">
        <v>715</v>
      </c>
      <c r="K162" s="8" t="n">
        <v>738</v>
      </c>
      <c r="L162" s="15" t="n">
        <v>719.5308</v>
      </c>
      <c r="M162" s="8" t="n">
        <v>714</v>
      </c>
      <c r="N162" s="8" t="n">
        <v>742</v>
      </c>
      <c r="O162" s="29" t="n">
        <v>708</v>
      </c>
      <c r="P162" s="11" t="n">
        <v>483.4</v>
      </c>
      <c r="Q162" s="0" t="n">
        <v>652</v>
      </c>
      <c r="R162" s="0" t="n">
        <v>142.9</v>
      </c>
      <c r="S162" s="0" t="n">
        <v>696.5</v>
      </c>
      <c r="T162" s="0" t="n">
        <v>684.5</v>
      </c>
      <c r="U162" s="0" t="n">
        <v>738.6</v>
      </c>
      <c r="V162" s="0" t="n">
        <v>702.4</v>
      </c>
      <c r="W162" s="0" t="n">
        <v>726</v>
      </c>
      <c r="X162" s="0" t="n">
        <f aca="false">306.8+350+74</f>
        <v>730.8</v>
      </c>
      <c r="Y162" s="0" t="n">
        <v>687.7</v>
      </c>
      <c r="Z162" s="0" t="n">
        <v>738.3</v>
      </c>
      <c r="AA162" s="0" t="n">
        <v>719.9</v>
      </c>
      <c r="AB162" s="0" t="n">
        <v>731.2</v>
      </c>
      <c r="AC162" s="0" t="n">
        <v>725.7</v>
      </c>
      <c r="AD162" s="0" t="n">
        <v>636.3</v>
      </c>
      <c r="AE162" s="27" t="n">
        <v>699.9636</v>
      </c>
      <c r="AO162" s="28" t="n">
        <f aca="false">AE162/SurveyHrsIn!AE162</f>
        <v>0.940811290322581</v>
      </c>
    </row>
    <row r="163" customFormat="false" ht="12.75" hidden="false" customHeight="false" outlineLevel="0" collapsed="false">
      <c r="A163" s="0" t="s">
        <v>12</v>
      </c>
      <c r="B163" s="0" t="n">
        <v>1</v>
      </c>
      <c r="C163" s="0" t="n">
        <v>153</v>
      </c>
      <c r="F163" s="8"/>
      <c r="G163" s="9"/>
      <c r="H163" s="8" t="n">
        <v>674.2</v>
      </c>
      <c r="I163" s="8" t="n">
        <v>739.2</v>
      </c>
      <c r="J163" s="8" t="n">
        <v>688</v>
      </c>
      <c r="K163" s="8" t="n">
        <v>722</v>
      </c>
      <c r="L163" s="15" t="n">
        <v>733.0878</v>
      </c>
      <c r="M163" s="8" t="n">
        <v>708</v>
      </c>
      <c r="N163" s="8" t="n">
        <v>739</v>
      </c>
      <c r="O163" s="29" t="n">
        <v>719</v>
      </c>
      <c r="P163" s="11" t="n">
        <v>716.2</v>
      </c>
      <c r="Q163" s="0" t="n">
        <v>674.4</v>
      </c>
      <c r="R163" s="0" t="n">
        <v>662.9</v>
      </c>
      <c r="S163" s="0" t="n">
        <v>687.7</v>
      </c>
      <c r="T163" s="0" t="n">
        <v>627.6</v>
      </c>
      <c r="U163" s="0" t="n">
        <v>723.5</v>
      </c>
      <c r="V163" s="0" t="n">
        <v>478.5</v>
      </c>
      <c r="W163" s="0" t="n">
        <v>24.6</v>
      </c>
      <c r="X163" s="0" t="n">
        <v>0</v>
      </c>
      <c r="Y163" s="0" t="n">
        <v>619.9</v>
      </c>
      <c r="Z163" s="0" t="n">
        <v>734.8</v>
      </c>
      <c r="AA163" s="0" t="n">
        <v>720</v>
      </c>
      <c r="AB163" s="0" t="n">
        <v>738</v>
      </c>
      <c r="AC163" s="0" t="n">
        <v>715</v>
      </c>
      <c r="AD163" s="0" t="n">
        <v>661</v>
      </c>
      <c r="AE163" s="27" t="n">
        <v>592.4558</v>
      </c>
      <c r="AO163" s="28" t="n">
        <f aca="false">AE163/SurveyHrsIn!AE163</f>
        <v>0.796311559139785</v>
      </c>
    </row>
    <row r="164" customFormat="false" ht="12.75" hidden="false" customHeight="false" outlineLevel="0" collapsed="false">
      <c r="A164" s="0" t="s">
        <v>12</v>
      </c>
      <c r="B164" s="0" t="n">
        <v>1</v>
      </c>
      <c r="C164" s="0" t="n">
        <v>154</v>
      </c>
      <c r="F164" s="8"/>
      <c r="G164" s="9"/>
      <c r="H164" s="8" t="n">
        <v>579.5</v>
      </c>
      <c r="I164" s="8" t="n">
        <v>710.4</v>
      </c>
      <c r="J164" s="8" t="n">
        <v>634</v>
      </c>
      <c r="K164" s="8" t="n">
        <v>730</v>
      </c>
      <c r="L164" s="15" t="n">
        <v>723.5322</v>
      </c>
      <c r="M164" s="8" t="n">
        <v>718</v>
      </c>
      <c r="N164" s="8" t="n">
        <v>735</v>
      </c>
      <c r="O164" s="29" t="n">
        <v>698</v>
      </c>
      <c r="P164" s="11" t="n">
        <v>726.4</v>
      </c>
      <c r="Q164" s="0" t="n">
        <v>738.2</v>
      </c>
      <c r="R164" s="0" t="n">
        <v>546.5</v>
      </c>
      <c r="S164" s="0" t="n">
        <v>654.4</v>
      </c>
      <c r="T164" s="0" t="n">
        <v>663.9</v>
      </c>
      <c r="U164" s="0" t="n">
        <v>692.3</v>
      </c>
      <c r="V164" s="0" t="n">
        <v>696.5</v>
      </c>
      <c r="W164" s="0" t="n">
        <v>739.3</v>
      </c>
      <c r="X164" s="0" t="n">
        <v>738.8</v>
      </c>
      <c r="Y164" s="0" t="n">
        <v>701.5</v>
      </c>
      <c r="Z164" s="0" t="n">
        <v>742.1</v>
      </c>
      <c r="AA164" s="0" t="n">
        <v>719.9</v>
      </c>
      <c r="AB164" s="0" t="n">
        <v>725.4</v>
      </c>
      <c r="AC164" s="0" t="n">
        <v>740.3</v>
      </c>
      <c r="AD164" s="0" t="n">
        <v>658.6</v>
      </c>
      <c r="AE164" s="27" t="n">
        <v>629.6092</v>
      </c>
      <c r="AO164" s="28" t="n">
        <f aca="false">AE164/SurveyHrsIn!AE164</f>
        <v>0.846248924731183</v>
      </c>
    </row>
    <row r="165" customFormat="false" ht="12.75" hidden="false" customHeight="false" outlineLevel="0" collapsed="false">
      <c r="A165" s="0" t="s">
        <v>12</v>
      </c>
      <c r="B165" s="0" t="n">
        <v>1</v>
      </c>
      <c r="C165" s="0" t="n">
        <v>155</v>
      </c>
      <c r="F165" s="8"/>
      <c r="G165" s="9"/>
      <c r="H165" s="8" t="n">
        <v>617.5</v>
      </c>
      <c r="I165" s="8" t="n">
        <v>718.1</v>
      </c>
      <c r="J165" s="8" t="n">
        <v>718</v>
      </c>
      <c r="K165" s="8" t="n">
        <v>741</v>
      </c>
      <c r="L165" s="15" t="n">
        <v>735.4219</v>
      </c>
      <c r="M165" s="8" t="n">
        <v>716</v>
      </c>
      <c r="N165" s="8" t="n">
        <v>734</v>
      </c>
      <c r="O165" s="29" t="n">
        <v>599</v>
      </c>
      <c r="P165" s="11" t="n">
        <v>504.7</v>
      </c>
      <c r="Q165" s="0" t="n">
        <v>304.8</v>
      </c>
      <c r="R165" s="0" t="n">
        <v>321.2</v>
      </c>
      <c r="S165" s="0" t="n">
        <v>574.1</v>
      </c>
      <c r="T165" s="0" t="n">
        <v>701.2</v>
      </c>
      <c r="U165" s="0" t="n">
        <f aca="false">735.8</f>
        <v>735.8</v>
      </c>
      <c r="V165" s="0" t="n">
        <v>702.9</v>
      </c>
      <c r="W165" s="0" t="n">
        <v>543.8</v>
      </c>
      <c r="X165" s="0" t="n">
        <v>0</v>
      </c>
      <c r="Y165" s="0" t="n">
        <v>0</v>
      </c>
      <c r="Z165" s="0" t="n">
        <v>462.7</v>
      </c>
      <c r="AA165" s="0" t="n">
        <v>720</v>
      </c>
      <c r="AB165" s="0" t="n">
        <v>738.2</v>
      </c>
      <c r="AC165" s="0" t="n">
        <v>744</v>
      </c>
      <c r="AD165" s="0" t="n">
        <v>657.1</v>
      </c>
      <c r="AE165" s="27" t="n">
        <v>704.9792</v>
      </c>
      <c r="AO165" s="28" t="n">
        <f aca="false">AE165/SurveyHrsIn!AE165</f>
        <v>0.947552688172043</v>
      </c>
    </row>
    <row r="166" customFormat="false" ht="12.75" hidden="false" customHeight="false" outlineLevel="0" collapsed="false">
      <c r="A166" s="0" t="s">
        <v>12</v>
      </c>
      <c r="B166" s="0" t="n">
        <v>1</v>
      </c>
      <c r="C166" s="0" t="n">
        <v>156</v>
      </c>
      <c r="F166" s="8"/>
      <c r="G166" s="9"/>
      <c r="H166" s="8" t="n">
        <v>606.1</v>
      </c>
      <c r="I166" s="8" t="n">
        <v>637.2</v>
      </c>
      <c r="J166" s="8" t="n">
        <v>222</v>
      </c>
      <c r="K166" s="8" t="n">
        <v>725</v>
      </c>
      <c r="L166" s="15" t="n">
        <v>736.6472</v>
      </c>
      <c r="M166" s="8" t="n">
        <v>717</v>
      </c>
      <c r="N166" s="8" t="n">
        <v>743</v>
      </c>
      <c r="O166" s="29" t="n">
        <v>719</v>
      </c>
      <c r="P166" s="11" t="n">
        <v>743.5</v>
      </c>
      <c r="Q166" s="0" t="n">
        <v>741.5</v>
      </c>
      <c r="R166" s="0" t="n">
        <v>663.8</v>
      </c>
      <c r="S166" s="0" t="n">
        <v>742.6</v>
      </c>
      <c r="T166" s="0" t="n">
        <v>703</v>
      </c>
      <c r="U166" s="0" t="n">
        <f aca="false">518.8+200</f>
        <v>718.8</v>
      </c>
      <c r="V166" s="0" t="n">
        <v>703.1</v>
      </c>
      <c r="W166" s="0" t="n">
        <v>740.4</v>
      </c>
      <c r="X166" s="0" t="n">
        <v>736.4</v>
      </c>
      <c r="Y166" s="0" t="n">
        <v>706.2</v>
      </c>
      <c r="Z166" s="0" t="n">
        <v>733.1</v>
      </c>
      <c r="AA166" s="0" t="n">
        <v>633.3</v>
      </c>
      <c r="AB166" s="0" t="n">
        <v>732.4</v>
      </c>
      <c r="AC166" s="0" t="n">
        <v>742.1</v>
      </c>
      <c r="AD166" s="0" t="n">
        <v>606.2</v>
      </c>
      <c r="AE166" s="27" t="n">
        <v>710.6911</v>
      </c>
      <c r="AO166" s="28" t="n">
        <f aca="false">AE166/SurveyHrsIn!AE166</f>
        <v>0.95522997311828</v>
      </c>
    </row>
    <row r="167" customFormat="false" ht="12.75" hidden="false" customHeight="false" outlineLevel="0" collapsed="false">
      <c r="A167" s="0" t="s">
        <v>12</v>
      </c>
      <c r="B167" s="0" t="n">
        <v>1</v>
      </c>
      <c r="C167" s="0" t="n">
        <v>157</v>
      </c>
      <c r="F167" s="8"/>
      <c r="G167" s="9"/>
      <c r="H167" s="8" t="n">
        <v>621.3</v>
      </c>
      <c r="I167" s="8" t="n">
        <v>286.4</v>
      </c>
      <c r="J167" s="8" t="n">
        <v>0</v>
      </c>
      <c r="K167" s="8" t="n">
        <v>1E-006</v>
      </c>
      <c r="L167" s="15" t="n">
        <v>0.08722222</v>
      </c>
      <c r="M167" s="8" t="n">
        <v>281</v>
      </c>
      <c r="N167" s="8" t="n">
        <v>709</v>
      </c>
      <c r="O167" s="29" t="n">
        <v>719</v>
      </c>
      <c r="P167" s="11" t="n">
        <v>737.3</v>
      </c>
      <c r="Q167" s="0" t="n">
        <v>740.4</v>
      </c>
      <c r="R167" s="0" t="n">
        <v>642.2</v>
      </c>
      <c r="S167" s="0" t="n">
        <v>665.8</v>
      </c>
      <c r="T167" s="0" t="n">
        <v>663.4</v>
      </c>
      <c r="U167" s="0" t="n">
        <v>668.2</v>
      </c>
      <c r="V167" s="0" t="n">
        <v>705</v>
      </c>
      <c r="W167" s="0" t="n">
        <v>740</v>
      </c>
      <c r="X167" s="0" t="n">
        <v>717.1</v>
      </c>
      <c r="Y167" s="0" t="n">
        <v>690.4</v>
      </c>
      <c r="Z167" s="0" t="n">
        <v>707</v>
      </c>
      <c r="AA167" s="0" t="n">
        <v>699.4</v>
      </c>
      <c r="AB167" s="0" t="n">
        <v>729.9</v>
      </c>
      <c r="AC167" s="0" t="n">
        <v>677.1</v>
      </c>
      <c r="AD167" s="0" t="n">
        <v>655.6</v>
      </c>
      <c r="AE167" s="27" t="n">
        <v>708.7919</v>
      </c>
      <c r="AO167" s="28" t="n">
        <f aca="false">AE167/SurveyHrsIn!AE167</f>
        <v>0.952677284946237</v>
      </c>
    </row>
    <row r="168" customFormat="false" ht="12.75" hidden="false" customHeight="false" outlineLevel="0" collapsed="false">
      <c r="A168" s="0" t="s">
        <v>12</v>
      </c>
      <c r="B168" s="0" t="n">
        <v>1</v>
      </c>
      <c r="C168" s="0" t="n">
        <v>158</v>
      </c>
      <c r="F168" s="8"/>
      <c r="G168" s="9"/>
      <c r="H168" s="8" t="n">
        <v>560.8</v>
      </c>
      <c r="I168" s="8" t="n">
        <v>732.5</v>
      </c>
      <c r="J168" s="8" t="n">
        <v>707</v>
      </c>
      <c r="K168" s="8" t="n">
        <v>733</v>
      </c>
      <c r="L168" s="15" t="n">
        <v>737.0989</v>
      </c>
      <c r="M168" s="8" t="n">
        <v>697</v>
      </c>
      <c r="N168" s="8" t="n">
        <v>730</v>
      </c>
      <c r="O168" s="29" t="n">
        <v>690</v>
      </c>
      <c r="P168" s="11" t="n">
        <v>629.7</v>
      </c>
      <c r="Q168" s="0" t="n">
        <v>451.2</v>
      </c>
      <c r="R168" s="0" t="n">
        <v>628</v>
      </c>
      <c r="S168" s="0" t="n">
        <v>743.2</v>
      </c>
      <c r="T168" s="0" t="n">
        <v>659</v>
      </c>
      <c r="U168" s="0" t="n">
        <v>581.7</v>
      </c>
      <c r="V168" s="0" t="n">
        <v>620.6</v>
      </c>
      <c r="W168" s="0" t="n">
        <v>742</v>
      </c>
      <c r="X168" s="0" t="n">
        <v>741.3</v>
      </c>
      <c r="Y168" s="0" t="n">
        <v>705.2</v>
      </c>
      <c r="Z168" s="0" t="n">
        <v>740.7</v>
      </c>
      <c r="AA168" s="0" t="n">
        <v>719.5</v>
      </c>
      <c r="AB168" s="0" t="n">
        <v>725.1</v>
      </c>
      <c r="AC168" s="0" t="n">
        <v>741.8</v>
      </c>
      <c r="AD168" s="0" t="n">
        <v>662.1</v>
      </c>
      <c r="AE168" s="27" t="n">
        <v>710.5786</v>
      </c>
      <c r="AO168" s="28" t="n">
        <f aca="false">AE168/SurveyHrsIn!AE168</f>
        <v>0.95507876344086</v>
      </c>
    </row>
    <row r="169" customFormat="false" ht="12.75" hidden="false" customHeight="false" outlineLevel="0" collapsed="false">
      <c r="A169" s="0" t="s">
        <v>12</v>
      </c>
      <c r="B169" s="0" t="n">
        <v>1</v>
      </c>
      <c r="C169" s="0" t="n">
        <v>159</v>
      </c>
      <c r="F169" s="8"/>
      <c r="G169" s="9"/>
      <c r="H169" s="8" t="n">
        <v>569.8</v>
      </c>
      <c r="I169" s="8" t="n">
        <v>705.8</v>
      </c>
      <c r="J169" s="8" t="n">
        <v>717</v>
      </c>
      <c r="K169" s="8" t="n">
        <v>734</v>
      </c>
      <c r="L169" s="15" t="n">
        <v>738.1859</v>
      </c>
      <c r="M169" s="8" t="n">
        <v>719</v>
      </c>
      <c r="N169" s="8" t="n">
        <v>743</v>
      </c>
      <c r="O169" s="29" t="n">
        <v>719</v>
      </c>
      <c r="P169" s="11" t="n">
        <v>371</v>
      </c>
      <c r="Q169" s="0" t="n">
        <v>565.9</v>
      </c>
      <c r="R169" s="0" t="n">
        <v>664.3</v>
      </c>
      <c r="S169" s="0" t="n">
        <v>733.5</v>
      </c>
      <c r="T169" s="0" t="n">
        <v>685.1</v>
      </c>
      <c r="U169" s="0" t="n">
        <v>718.4</v>
      </c>
      <c r="V169" s="0" t="n">
        <v>703.9</v>
      </c>
      <c r="W169" s="0" t="n">
        <v>742</v>
      </c>
      <c r="X169" s="0" t="n">
        <v>673.7</v>
      </c>
      <c r="Y169" s="0" t="n">
        <v>707.4</v>
      </c>
      <c r="Z169" s="0" t="n">
        <v>741.3</v>
      </c>
      <c r="AA169" s="0" t="n">
        <v>719.9</v>
      </c>
      <c r="AB169" s="0" t="n">
        <v>731.5</v>
      </c>
      <c r="AC169" s="0" t="n">
        <v>727.6</v>
      </c>
      <c r="AD169" s="0" t="n">
        <v>644.4</v>
      </c>
      <c r="AE169" s="27" t="n">
        <v>540.4692</v>
      </c>
      <c r="AO169" s="28" t="n">
        <f aca="false">AE169/SurveyHrsIn!AE169</f>
        <v>0.726437096774194</v>
      </c>
    </row>
    <row r="170" customFormat="false" ht="12.75" hidden="false" customHeight="false" outlineLevel="0" collapsed="false">
      <c r="A170" s="0" t="s">
        <v>12</v>
      </c>
      <c r="B170" s="0" t="n">
        <v>1</v>
      </c>
      <c r="C170" s="0" t="n">
        <v>160</v>
      </c>
      <c r="F170" s="8"/>
      <c r="G170" s="9"/>
      <c r="H170" s="8" t="n">
        <v>607</v>
      </c>
      <c r="I170" s="8" t="n">
        <v>658.1</v>
      </c>
      <c r="J170" s="8" t="n">
        <v>714</v>
      </c>
      <c r="K170" s="8" t="n">
        <v>733</v>
      </c>
      <c r="L170" s="15" t="n">
        <v>723.0161</v>
      </c>
      <c r="M170" s="8" t="n">
        <v>710</v>
      </c>
      <c r="N170" s="8" t="n">
        <v>742</v>
      </c>
      <c r="O170" s="29" t="n">
        <v>720</v>
      </c>
      <c r="P170" s="11" t="n">
        <v>725.5</v>
      </c>
      <c r="Q170" s="0" t="n">
        <v>740.9</v>
      </c>
      <c r="R170" s="0" t="n">
        <v>663.8</v>
      </c>
      <c r="S170" s="0" t="n">
        <v>742.8</v>
      </c>
      <c r="T170" s="0" t="n">
        <v>705.1</v>
      </c>
      <c r="U170" s="0" t="n">
        <v>706.4</v>
      </c>
      <c r="V170" s="0" t="n">
        <v>662.8</v>
      </c>
      <c r="W170" s="0" t="n">
        <v>722</v>
      </c>
      <c r="X170" s="0" t="n">
        <v>732.1</v>
      </c>
      <c r="Y170" s="0" t="n">
        <v>699.6</v>
      </c>
      <c r="Z170" s="0" t="n">
        <v>699.3</v>
      </c>
      <c r="AA170" s="0" t="n">
        <v>618.5</v>
      </c>
      <c r="AB170" s="0" t="n">
        <v>733.9</v>
      </c>
      <c r="AC170" s="0" t="n">
        <v>740.1</v>
      </c>
      <c r="AD170" s="0" t="n">
        <v>656.2</v>
      </c>
      <c r="AE170" s="27" t="n">
        <v>710.4117</v>
      </c>
      <c r="AO170" s="28" t="n">
        <f aca="false">AE170/SurveyHrsIn!AE170</f>
        <v>0.954854435483871</v>
      </c>
    </row>
    <row r="171" customFormat="false" ht="12.75" hidden="false" customHeight="false" outlineLevel="0" collapsed="false">
      <c r="A171" s="0" t="s">
        <v>12</v>
      </c>
      <c r="B171" s="0" t="n">
        <v>1</v>
      </c>
      <c r="C171" s="0" t="n">
        <v>161</v>
      </c>
      <c r="F171" s="8"/>
      <c r="G171" s="9"/>
      <c r="H171" s="8" t="n">
        <v>573.4</v>
      </c>
      <c r="I171" s="8" t="n">
        <v>605.3</v>
      </c>
      <c r="J171" s="8" t="n">
        <v>566</v>
      </c>
      <c r="K171" s="8" t="n">
        <v>706</v>
      </c>
      <c r="L171" s="15" t="n">
        <v>736.9136</v>
      </c>
      <c r="M171" s="8" t="n">
        <v>718</v>
      </c>
      <c r="N171" s="8" t="n">
        <v>732</v>
      </c>
      <c r="O171" s="29" t="n">
        <v>684</v>
      </c>
      <c r="P171" s="11" t="n">
        <v>713.1</v>
      </c>
      <c r="Q171" s="0" t="n">
        <v>653.8</v>
      </c>
      <c r="R171" s="0" t="n">
        <v>603.6</v>
      </c>
      <c r="S171" s="0" t="n">
        <v>686.1</v>
      </c>
      <c r="T171" s="0" t="n">
        <v>641.6</v>
      </c>
      <c r="U171" s="0" t="n">
        <v>734.7</v>
      </c>
      <c r="V171" s="0" t="n">
        <v>678.8</v>
      </c>
      <c r="W171" s="0" t="n">
        <v>741.3</v>
      </c>
      <c r="X171" s="0" t="n">
        <v>735.9</v>
      </c>
      <c r="Y171" s="0" t="n">
        <v>707.3</v>
      </c>
      <c r="Z171" s="0" t="n">
        <v>742</v>
      </c>
      <c r="AA171" s="0" t="n">
        <v>719.9</v>
      </c>
      <c r="AB171" s="0" t="n">
        <v>735.3</v>
      </c>
      <c r="AC171" s="0" t="n">
        <v>728.4</v>
      </c>
      <c r="AD171" s="0" t="n">
        <v>629.3</v>
      </c>
      <c r="AE171" s="27" t="n">
        <v>651.8978</v>
      </c>
      <c r="AO171" s="28" t="n">
        <f aca="false">AE171/SurveyHrsIn!AE171</f>
        <v>0.876206720430108</v>
      </c>
    </row>
    <row r="172" customFormat="false" ht="12.75" hidden="false" customHeight="false" outlineLevel="0" collapsed="false">
      <c r="A172" s="0" t="s">
        <v>12</v>
      </c>
      <c r="B172" s="0" t="n">
        <v>1</v>
      </c>
      <c r="C172" s="0" t="n">
        <v>162</v>
      </c>
      <c r="F172" s="8"/>
      <c r="G172" s="9"/>
      <c r="H172" s="8" t="n">
        <v>622.4</v>
      </c>
      <c r="I172" s="8" t="n">
        <v>742.7</v>
      </c>
      <c r="J172" s="8" t="n">
        <v>539</v>
      </c>
      <c r="K172" s="8" t="n">
        <v>734</v>
      </c>
      <c r="L172" s="15" t="n">
        <v>736.5686</v>
      </c>
      <c r="M172" s="8" t="n">
        <v>719</v>
      </c>
      <c r="N172" s="8" t="n">
        <v>744</v>
      </c>
      <c r="O172" s="29" t="n">
        <v>719</v>
      </c>
      <c r="P172" s="11" t="n">
        <v>741</v>
      </c>
      <c r="Q172" s="0" t="n">
        <v>740.4</v>
      </c>
      <c r="R172" s="0" t="n">
        <v>664.3</v>
      </c>
      <c r="S172" s="0" t="n">
        <v>729.8</v>
      </c>
      <c r="T172" s="0" t="n">
        <v>641.6</v>
      </c>
      <c r="U172" s="0" t="n">
        <v>724.4</v>
      </c>
      <c r="V172" s="0" t="n">
        <v>708.9</v>
      </c>
      <c r="W172" s="0" t="n">
        <v>741.9</v>
      </c>
      <c r="X172" s="0" t="n">
        <v>726.9</v>
      </c>
      <c r="Y172" s="0" t="n">
        <v>706.3</v>
      </c>
      <c r="Z172" s="0" t="n">
        <v>742.5</v>
      </c>
      <c r="AA172" s="0" t="n">
        <v>708.4</v>
      </c>
      <c r="AB172" s="0" t="n">
        <v>729</v>
      </c>
      <c r="AC172" s="0" t="n">
        <v>743.6</v>
      </c>
      <c r="AD172" s="0" t="n">
        <v>654.1</v>
      </c>
      <c r="AE172" s="27" t="n">
        <v>687.1336</v>
      </c>
      <c r="AO172" s="28" t="n">
        <f aca="false">AE172/SurveyHrsIn!AE172</f>
        <v>0.923566666666667</v>
      </c>
    </row>
    <row r="173" customFormat="false" ht="12.75" hidden="false" customHeight="false" outlineLevel="0" collapsed="false">
      <c r="A173" s="0" t="s">
        <v>12</v>
      </c>
      <c r="B173" s="0" t="n">
        <v>1</v>
      </c>
      <c r="C173" s="0" t="n">
        <v>163</v>
      </c>
      <c r="F173" s="8"/>
      <c r="G173" s="9"/>
      <c r="H173" s="8" t="n">
        <v>635.2</v>
      </c>
      <c r="I173" s="8" t="n">
        <v>726.6</v>
      </c>
      <c r="J173" s="8" t="n">
        <v>711</v>
      </c>
      <c r="K173" s="8" t="n">
        <v>729</v>
      </c>
      <c r="L173" s="15" t="n">
        <v>741.1</v>
      </c>
      <c r="M173" s="8" t="n">
        <v>718</v>
      </c>
      <c r="N173" s="8" t="n">
        <v>743</v>
      </c>
      <c r="O173" s="29" t="n">
        <v>719</v>
      </c>
      <c r="P173" s="11" t="n">
        <v>743.2</v>
      </c>
      <c r="Q173" s="0" t="n">
        <v>716.9</v>
      </c>
      <c r="R173" s="0" t="n">
        <v>664.2</v>
      </c>
      <c r="S173" s="0" t="n">
        <v>742.8</v>
      </c>
      <c r="T173" s="0" t="n">
        <v>688.3</v>
      </c>
      <c r="U173" s="0" t="n">
        <v>733.2</v>
      </c>
      <c r="V173" s="0" t="n">
        <v>707.9</v>
      </c>
      <c r="W173" s="0" t="n">
        <v>723.8</v>
      </c>
      <c r="X173" s="0" t="n">
        <v>687.9</v>
      </c>
      <c r="Y173" s="0" t="n">
        <v>577.4</v>
      </c>
      <c r="Z173" s="0" t="n">
        <v>181.4</v>
      </c>
      <c r="AA173" s="0" t="n">
        <v>670.1</v>
      </c>
      <c r="AB173" s="0" t="n">
        <v>738.8</v>
      </c>
      <c r="AC173" s="0" t="n">
        <v>740</v>
      </c>
      <c r="AD173" s="0" t="n">
        <v>659.9</v>
      </c>
      <c r="AE173" s="27" t="n">
        <v>649.3936</v>
      </c>
      <c r="AO173" s="28" t="n">
        <f aca="false">AE173/SurveyHrsIn!AE173</f>
        <v>0.872840860215054</v>
      </c>
    </row>
    <row r="174" customFormat="false" ht="12.75" hidden="false" customHeight="false" outlineLevel="0" collapsed="false">
      <c r="A174" s="0" t="s">
        <v>12</v>
      </c>
      <c r="B174" s="0" t="n">
        <v>1</v>
      </c>
      <c r="C174" s="0" t="n">
        <v>164</v>
      </c>
      <c r="F174" s="8"/>
      <c r="G174" s="9"/>
      <c r="H174" s="8" t="n">
        <v>643.6</v>
      </c>
      <c r="I174" s="8" t="n">
        <v>703.7</v>
      </c>
      <c r="J174" s="8" t="n">
        <v>667</v>
      </c>
      <c r="K174" s="8" t="n">
        <v>648</v>
      </c>
      <c r="L174" s="15" t="n">
        <v>732.1619</v>
      </c>
      <c r="M174" s="8" t="n">
        <v>707</v>
      </c>
      <c r="N174" s="8" t="n">
        <v>714</v>
      </c>
      <c r="O174" s="29" t="n">
        <v>554</v>
      </c>
      <c r="P174" s="11" t="n">
        <v>546.8</v>
      </c>
      <c r="Q174" s="0" t="n">
        <v>331.9</v>
      </c>
      <c r="R174" s="0" t="n">
        <v>455</v>
      </c>
      <c r="S174" s="0" t="n">
        <v>485.3</v>
      </c>
      <c r="T174" s="0" t="n">
        <v>672.5</v>
      </c>
      <c r="U174" s="0" t="n">
        <v>738.4</v>
      </c>
      <c r="V174" s="0" t="n">
        <v>713.4</v>
      </c>
      <c r="W174" s="0" t="n">
        <v>725.1</v>
      </c>
      <c r="X174" s="0" t="n">
        <v>736.2</v>
      </c>
      <c r="Y174" s="0" t="n">
        <v>706.1</v>
      </c>
      <c r="Z174" s="0" t="n">
        <v>716.2</v>
      </c>
      <c r="AA174" s="0" t="n">
        <v>720</v>
      </c>
      <c r="AB174" s="0" t="n">
        <v>712.4</v>
      </c>
      <c r="AC174" s="0" t="n">
        <v>611.5</v>
      </c>
      <c r="AD174" s="0" t="n">
        <v>657.1</v>
      </c>
      <c r="AE174" s="27" t="n">
        <v>707.14</v>
      </c>
      <c r="AO174" s="28" t="n">
        <f aca="false">AE174/SurveyHrsIn!AE174</f>
        <v>0.950456989247312</v>
      </c>
    </row>
    <row r="175" customFormat="false" ht="12.75" hidden="false" customHeight="false" outlineLevel="0" collapsed="false">
      <c r="A175" s="0" t="s">
        <v>12</v>
      </c>
      <c r="B175" s="0" t="n">
        <v>1</v>
      </c>
      <c r="C175" s="0" t="n">
        <v>165</v>
      </c>
      <c r="F175" s="8"/>
      <c r="G175" s="9"/>
      <c r="H175" s="8" t="n">
        <v>583.8</v>
      </c>
      <c r="I175" s="8" t="n">
        <v>715.4</v>
      </c>
      <c r="J175" s="8" t="n">
        <v>675</v>
      </c>
      <c r="K175" s="8" t="n">
        <v>731</v>
      </c>
      <c r="L175" s="15" t="n">
        <v>729.0353</v>
      </c>
      <c r="M175" s="8" t="n">
        <v>719</v>
      </c>
      <c r="N175" s="8" t="n">
        <v>735</v>
      </c>
      <c r="O175" s="29" t="n">
        <v>603</v>
      </c>
      <c r="P175" s="11" t="n">
        <v>736.2</v>
      </c>
      <c r="Q175" s="0" t="n">
        <v>740</v>
      </c>
      <c r="R175" s="0" t="n">
        <v>647.2</v>
      </c>
      <c r="S175" s="0" t="n">
        <v>742.7</v>
      </c>
      <c r="T175" s="0" t="n">
        <v>687.3</v>
      </c>
      <c r="U175" s="0" t="n">
        <v>687.5</v>
      </c>
      <c r="V175" s="0" t="n">
        <v>708.9</v>
      </c>
      <c r="W175" s="0" t="n">
        <v>742</v>
      </c>
      <c r="X175" s="0" t="n">
        <v>742.3</v>
      </c>
      <c r="Y175" s="0" t="n">
        <v>706.2</v>
      </c>
      <c r="Z175" s="0" t="n">
        <v>742.3</v>
      </c>
      <c r="AA175" s="0" t="n">
        <v>679.2</v>
      </c>
      <c r="AB175" s="0" t="n">
        <v>738.7</v>
      </c>
      <c r="AC175" s="0" t="n">
        <v>743.5</v>
      </c>
      <c r="AD175" s="0" t="n">
        <v>660.9</v>
      </c>
      <c r="AE175" s="27" t="n">
        <v>688.9131</v>
      </c>
      <c r="AO175" s="28" t="n">
        <f aca="false">AE175/SurveyHrsIn!AE175</f>
        <v>0.925958467741936</v>
      </c>
    </row>
    <row r="176" customFormat="false" ht="12.75" hidden="false" customHeight="false" outlineLevel="0" collapsed="false">
      <c r="A176" s="0" t="s">
        <v>12</v>
      </c>
      <c r="B176" s="0" t="n">
        <v>1</v>
      </c>
      <c r="C176" s="0" t="n">
        <v>166</v>
      </c>
      <c r="F176" s="8"/>
      <c r="G176" s="9"/>
      <c r="H176" s="8" t="n">
        <v>568.2</v>
      </c>
      <c r="I176" s="8" t="n">
        <v>703.5</v>
      </c>
      <c r="J176" s="8" t="n">
        <v>656</v>
      </c>
      <c r="K176" s="8" t="n">
        <v>677</v>
      </c>
      <c r="L176" s="15" t="n">
        <v>563.5136</v>
      </c>
      <c r="M176" s="8" t="n">
        <v>685</v>
      </c>
      <c r="N176" s="8" t="n">
        <v>678</v>
      </c>
      <c r="O176" s="29" t="n">
        <v>588</v>
      </c>
      <c r="P176" s="11" t="n">
        <v>509.7</v>
      </c>
      <c r="Q176" s="0" t="n">
        <v>680.3</v>
      </c>
      <c r="R176" s="0" t="n">
        <v>18.6</v>
      </c>
      <c r="S176" s="0" t="n">
        <v>500.7</v>
      </c>
      <c r="T176" s="0" t="n">
        <v>581.7</v>
      </c>
      <c r="U176" s="0" t="n">
        <v>726.6</v>
      </c>
      <c r="V176" s="0" t="n">
        <v>659</v>
      </c>
      <c r="W176" s="0" t="n">
        <v>660.9</v>
      </c>
      <c r="X176" s="0" t="n">
        <v>708.9</v>
      </c>
      <c r="Y176" s="0" t="n">
        <v>697.9</v>
      </c>
      <c r="Z176" s="0" t="n">
        <v>731.8</v>
      </c>
      <c r="AA176" s="0" t="n">
        <v>700.8</v>
      </c>
      <c r="AB176" s="0" t="n">
        <v>735.5</v>
      </c>
      <c r="AC176" s="0" t="n">
        <v>743.1</v>
      </c>
      <c r="AD176" s="0" t="n">
        <v>629.2</v>
      </c>
      <c r="AE176" s="27" t="n">
        <v>709.45</v>
      </c>
      <c r="AO176" s="28" t="n">
        <f aca="false">AE176/SurveyHrsIn!AE176</f>
        <v>0.953561827956989</v>
      </c>
    </row>
    <row r="177" customFormat="false" ht="12.75" hidden="false" customHeight="false" outlineLevel="0" collapsed="false">
      <c r="A177" s="0" t="s">
        <v>12</v>
      </c>
      <c r="B177" s="0" t="n">
        <v>1</v>
      </c>
      <c r="C177" s="0" t="n">
        <v>167</v>
      </c>
      <c r="F177" s="8"/>
      <c r="G177" s="9"/>
      <c r="H177" s="8" t="n">
        <v>521.8</v>
      </c>
      <c r="I177" s="8" t="n">
        <v>684.8</v>
      </c>
      <c r="J177" s="8" t="n">
        <v>646</v>
      </c>
      <c r="K177" s="8" t="n">
        <v>695</v>
      </c>
      <c r="L177" s="15" t="n">
        <v>724.4056</v>
      </c>
      <c r="M177" s="8" t="n">
        <v>700</v>
      </c>
      <c r="N177" s="8" t="n">
        <v>737</v>
      </c>
      <c r="O177" s="29" t="n">
        <v>687</v>
      </c>
      <c r="P177" s="11" t="n">
        <v>710.6</v>
      </c>
      <c r="Q177" s="0" t="n">
        <v>737.2</v>
      </c>
      <c r="R177" s="0" t="n">
        <v>631</v>
      </c>
      <c r="S177" s="0" t="n">
        <v>658.4</v>
      </c>
      <c r="T177" s="0" t="n">
        <v>672.8</v>
      </c>
      <c r="U177" s="0" t="n">
        <v>740.1</v>
      </c>
      <c r="V177" s="0" t="n">
        <v>687.5</v>
      </c>
      <c r="W177" s="0" t="n">
        <v>739.7</v>
      </c>
      <c r="X177" s="0" t="n">
        <v>741.1</v>
      </c>
      <c r="Y177" s="0" t="n">
        <v>702.6</v>
      </c>
      <c r="Z177" s="0" t="n">
        <v>738.7</v>
      </c>
      <c r="AA177" s="0" t="n">
        <v>719.8</v>
      </c>
      <c r="AB177" s="0" t="n">
        <v>725.7</v>
      </c>
      <c r="AC177" s="0" t="n">
        <v>731</v>
      </c>
      <c r="AD177" s="0" t="n">
        <v>659.5</v>
      </c>
      <c r="AE177" s="27" t="n">
        <v>709.4633</v>
      </c>
      <c r="AO177" s="28" t="n">
        <f aca="false">AE177/SurveyHrsIn!AE177</f>
        <v>0.953579704301075</v>
      </c>
    </row>
    <row r="178" customFormat="false" ht="12.75" hidden="false" customHeight="false" outlineLevel="0" collapsed="false">
      <c r="A178" s="0" t="s">
        <v>12</v>
      </c>
      <c r="B178" s="0" t="n">
        <v>1</v>
      </c>
      <c r="C178" s="0" t="n">
        <v>168</v>
      </c>
      <c r="F178" s="8"/>
      <c r="G178" s="9"/>
      <c r="H178" s="8" t="n">
        <v>600.5</v>
      </c>
      <c r="I178" s="8" t="n">
        <v>743.1</v>
      </c>
      <c r="J178" s="8" t="n">
        <v>718</v>
      </c>
      <c r="K178" s="8" t="n">
        <v>727</v>
      </c>
      <c r="L178" s="15" t="n">
        <v>730.9058</v>
      </c>
      <c r="M178" s="8" t="n">
        <v>717</v>
      </c>
      <c r="N178" s="8" t="n">
        <v>743</v>
      </c>
      <c r="O178" s="29" t="n">
        <v>719</v>
      </c>
      <c r="P178" s="11" t="n">
        <v>743.4</v>
      </c>
      <c r="Q178" s="0" t="n">
        <v>741.4</v>
      </c>
      <c r="R178" s="0" t="n">
        <v>430.9</v>
      </c>
      <c r="S178" s="0" t="n">
        <v>737.7</v>
      </c>
      <c r="T178" s="0" t="n">
        <v>683</v>
      </c>
      <c r="U178" s="0" t="n">
        <v>725.5</v>
      </c>
      <c r="V178" s="0" t="n">
        <v>661.8</v>
      </c>
      <c r="W178" s="0" t="n">
        <v>672.6</v>
      </c>
      <c r="X178" s="0" t="n">
        <v>635.9</v>
      </c>
      <c r="Y178" s="0" t="n">
        <v>706.4</v>
      </c>
      <c r="Z178" s="0" t="n">
        <v>733.5</v>
      </c>
      <c r="AA178" s="0" t="n">
        <v>719.8</v>
      </c>
      <c r="AB178" s="0" t="n">
        <v>737.3</v>
      </c>
      <c r="AC178" s="0" t="n">
        <v>743.1</v>
      </c>
      <c r="AD178" s="0" t="n">
        <v>644.8</v>
      </c>
      <c r="AE178" s="27" t="n">
        <v>703.4675</v>
      </c>
      <c r="AO178" s="28" t="n">
        <f aca="false">AE178/SurveyHrsIn!AE178</f>
        <v>0.945520833333333</v>
      </c>
    </row>
    <row r="179" customFormat="false" ht="12.75" hidden="false" customHeight="false" outlineLevel="0" collapsed="false">
      <c r="A179" s="0" t="s">
        <v>12</v>
      </c>
      <c r="B179" s="0" t="n">
        <v>1</v>
      </c>
      <c r="C179" s="0" t="n">
        <v>169</v>
      </c>
      <c r="F179" s="8"/>
      <c r="G179" s="9"/>
      <c r="H179" s="8" t="n">
        <v>586.1</v>
      </c>
      <c r="I179" s="8" t="n">
        <v>622.3</v>
      </c>
      <c r="J179" s="8" t="n">
        <v>676</v>
      </c>
      <c r="K179" s="8" t="n">
        <v>721</v>
      </c>
      <c r="L179" s="15" t="n">
        <v>737.0036</v>
      </c>
      <c r="M179" s="8" t="n">
        <v>663</v>
      </c>
      <c r="N179" s="8" t="n">
        <v>702</v>
      </c>
      <c r="O179" s="29" t="n">
        <v>717</v>
      </c>
      <c r="P179" s="11" t="n">
        <v>733.6</v>
      </c>
      <c r="Q179" s="0" t="n">
        <v>741.1</v>
      </c>
      <c r="R179" s="0" t="n">
        <v>656.7</v>
      </c>
      <c r="S179" s="0" t="n">
        <v>712.2</v>
      </c>
      <c r="T179" s="0" t="n">
        <v>696.9</v>
      </c>
      <c r="U179" s="0" t="n">
        <v>717.6</v>
      </c>
      <c r="V179" s="0" t="n">
        <v>702.6</v>
      </c>
      <c r="W179" s="0" t="n">
        <v>715.4</v>
      </c>
      <c r="X179" s="0" t="n">
        <v>730</v>
      </c>
      <c r="Y179" s="0" t="n">
        <v>699.1</v>
      </c>
      <c r="Z179" s="0" t="n">
        <v>733.9</v>
      </c>
      <c r="AA179" s="0" t="n">
        <v>708.5</v>
      </c>
      <c r="AB179" s="0" t="n">
        <v>722.6</v>
      </c>
      <c r="AC179" s="0" t="n">
        <v>674.8</v>
      </c>
      <c r="AD179" s="0" t="n">
        <v>622</v>
      </c>
      <c r="AE179" s="27" t="n">
        <v>658.9053</v>
      </c>
      <c r="AO179" s="28" t="n">
        <f aca="false">AE179/SurveyHrsIn!AE179</f>
        <v>0.885625403225807</v>
      </c>
    </row>
    <row r="180" customFormat="false" ht="12.75" hidden="false" customHeight="false" outlineLevel="0" collapsed="false">
      <c r="A180" s="0" t="s">
        <v>12</v>
      </c>
      <c r="B180" s="0" t="n">
        <v>1</v>
      </c>
      <c r="C180" s="0" t="n">
        <v>170</v>
      </c>
      <c r="F180" s="8"/>
      <c r="G180" s="9"/>
      <c r="H180" s="8" t="n">
        <v>611.7</v>
      </c>
      <c r="I180" s="8" t="n">
        <v>731.3</v>
      </c>
      <c r="J180" s="8" t="n">
        <v>714</v>
      </c>
      <c r="K180" s="8" t="n">
        <v>734</v>
      </c>
      <c r="L180" s="15" t="n">
        <v>737.3741</v>
      </c>
      <c r="M180" s="8" t="n">
        <v>716</v>
      </c>
      <c r="N180" s="8" t="n">
        <v>741</v>
      </c>
      <c r="O180" s="29" t="n">
        <v>710</v>
      </c>
      <c r="P180" s="11" t="n">
        <v>656.4</v>
      </c>
      <c r="Q180" s="0" t="n">
        <v>672.3</v>
      </c>
      <c r="R180" s="0" t="n">
        <v>585.1</v>
      </c>
      <c r="S180" s="0" t="n">
        <v>742.8</v>
      </c>
      <c r="T180" s="0" t="n">
        <v>692.7</v>
      </c>
      <c r="U180" s="0" t="n">
        <v>737.4</v>
      </c>
      <c r="V180" s="0" t="n">
        <v>689.8</v>
      </c>
      <c r="W180" s="0" t="n">
        <v>740</v>
      </c>
      <c r="X180" s="0" t="n">
        <v>735.5</v>
      </c>
      <c r="Y180" s="0" t="n">
        <v>709.1</v>
      </c>
      <c r="Z180" s="0" t="n">
        <v>739.3</v>
      </c>
      <c r="AA180" s="0" t="n">
        <v>704.9</v>
      </c>
      <c r="AB180" s="0" t="n">
        <v>738.3</v>
      </c>
      <c r="AC180" s="0" t="n">
        <v>743.6</v>
      </c>
      <c r="AD180" s="0" t="n">
        <v>654.3</v>
      </c>
      <c r="AE180" s="27" t="n">
        <v>692.4297</v>
      </c>
      <c r="AO180" s="28" t="n">
        <f aca="false">AE180/SurveyHrsIn!AE180</f>
        <v>0.930685080645161</v>
      </c>
    </row>
    <row r="181" customFormat="false" ht="12.75" hidden="false" customHeight="false" outlineLevel="0" collapsed="false">
      <c r="A181" s="0" t="s">
        <v>12</v>
      </c>
      <c r="B181" s="0" t="n">
        <v>1</v>
      </c>
      <c r="C181" s="0" t="n">
        <v>171</v>
      </c>
      <c r="F181" s="8"/>
      <c r="G181" s="9"/>
      <c r="H181" s="8" t="n">
        <v>551.2</v>
      </c>
      <c r="I181" s="8" t="n">
        <v>743</v>
      </c>
      <c r="J181" s="8" t="n">
        <v>649</v>
      </c>
      <c r="K181" s="8" t="n">
        <v>733</v>
      </c>
      <c r="L181" s="15" t="n">
        <v>737.1278</v>
      </c>
      <c r="M181" s="8" t="n">
        <v>710</v>
      </c>
      <c r="N181" s="8" t="n">
        <v>729</v>
      </c>
      <c r="O181" s="29" t="n">
        <v>638</v>
      </c>
      <c r="P181" s="11" t="n">
        <v>709.9</v>
      </c>
      <c r="Q181" s="0" t="n">
        <v>578.2</v>
      </c>
      <c r="R181" s="0" t="n">
        <v>486.5</v>
      </c>
      <c r="S181" s="0" t="n">
        <v>722.9</v>
      </c>
      <c r="T181" s="0" t="n">
        <v>673.9</v>
      </c>
      <c r="U181" s="0" t="n">
        <v>727.9</v>
      </c>
      <c r="V181" s="0" t="n">
        <v>535.6</v>
      </c>
      <c r="W181" s="0" t="n">
        <v>738.9</v>
      </c>
      <c r="X181" s="0" t="n">
        <v>738.3</v>
      </c>
      <c r="Y181" s="0" t="n">
        <v>704.1</v>
      </c>
      <c r="Z181" s="0" t="n">
        <v>737.3</v>
      </c>
      <c r="AA181" s="0" t="n">
        <v>717</v>
      </c>
      <c r="AB181" s="0" t="n">
        <v>737.1</v>
      </c>
      <c r="AC181" s="0" t="n">
        <v>742.2</v>
      </c>
      <c r="AD181" s="0" t="n">
        <v>661.2</v>
      </c>
      <c r="AE181" s="27" t="n">
        <v>698.9019</v>
      </c>
      <c r="AO181" s="28" t="n">
        <f aca="false">AE181/SurveyHrsIn!AE181</f>
        <v>0.939384274193549</v>
      </c>
    </row>
    <row r="182" customFormat="false" ht="12.75" hidden="false" customHeight="false" outlineLevel="0" collapsed="false">
      <c r="A182" s="0" t="s">
        <v>12</v>
      </c>
      <c r="B182" s="0" t="n">
        <v>1</v>
      </c>
      <c r="C182" s="0" t="n">
        <v>172</v>
      </c>
      <c r="F182" s="8"/>
      <c r="G182" s="9"/>
      <c r="H182" s="8" t="n">
        <v>586.2</v>
      </c>
      <c r="I182" s="8" t="n">
        <v>743.2</v>
      </c>
      <c r="J182" s="8" t="n">
        <v>716</v>
      </c>
      <c r="K182" s="8" t="n">
        <v>723</v>
      </c>
      <c r="L182" s="15" t="n">
        <v>734.8914</v>
      </c>
      <c r="M182" s="8" t="n">
        <v>716</v>
      </c>
      <c r="N182" s="8" t="n">
        <v>741</v>
      </c>
      <c r="O182" s="29" t="n">
        <v>646</v>
      </c>
      <c r="P182" s="11" t="n">
        <v>657.6</v>
      </c>
      <c r="Q182" s="0" t="n">
        <v>731.5</v>
      </c>
      <c r="R182" s="0" t="n">
        <v>637.4</v>
      </c>
      <c r="S182" s="0" t="n">
        <v>674.9</v>
      </c>
      <c r="T182" s="0" t="n">
        <v>666.9</v>
      </c>
      <c r="U182" s="0" t="n">
        <v>729.9</v>
      </c>
      <c r="V182" s="0" t="n">
        <v>708</v>
      </c>
      <c r="W182" s="0" t="n">
        <v>692.8</v>
      </c>
      <c r="X182" s="0" t="n">
        <v>505.4</v>
      </c>
      <c r="Y182" s="0" t="n">
        <v>692.2</v>
      </c>
      <c r="Z182" s="0" t="n">
        <v>739.2</v>
      </c>
      <c r="AA182" s="0" t="n">
        <v>719.7</v>
      </c>
      <c r="AB182" s="0" t="n">
        <v>714.7</v>
      </c>
      <c r="AC182" s="0" t="n">
        <v>744</v>
      </c>
      <c r="AD182" s="0" t="n">
        <v>655.2</v>
      </c>
      <c r="AE182" s="27" t="n">
        <v>705.3186</v>
      </c>
      <c r="AO182" s="28" t="n">
        <f aca="false">AE182/SurveyHrsIn!AE182</f>
        <v>0.948008870967742</v>
      </c>
    </row>
    <row r="183" customFormat="false" ht="12.75" hidden="false" customHeight="false" outlineLevel="0" collapsed="false">
      <c r="A183" s="0" t="s">
        <v>12</v>
      </c>
      <c r="B183" s="0" t="n">
        <v>1</v>
      </c>
      <c r="C183" s="0" t="n">
        <v>173</v>
      </c>
      <c r="F183" s="8"/>
      <c r="G183" s="9"/>
      <c r="H183" s="8" t="n">
        <v>615</v>
      </c>
      <c r="I183" s="8" t="n">
        <v>729.1</v>
      </c>
      <c r="J183" s="8" t="n">
        <v>682</v>
      </c>
      <c r="K183" s="8" t="n">
        <v>734</v>
      </c>
      <c r="L183" s="15" t="n">
        <v>722.6553</v>
      </c>
      <c r="M183" s="8" t="n">
        <v>710</v>
      </c>
      <c r="N183" s="8" t="n">
        <v>740</v>
      </c>
      <c r="O183" s="29" t="n">
        <v>662</v>
      </c>
      <c r="P183" s="11" t="n">
        <v>585.1</v>
      </c>
      <c r="Q183" s="0" t="n">
        <v>538.1</v>
      </c>
      <c r="R183" s="0" t="n">
        <v>663.8</v>
      </c>
      <c r="S183" s="0" t="n">
        <v>739.7</v>
      </c>
      <c r="T183" s="0" t="n">
        <v>705.4</v>
      </c>
      <c r="U183" s="0" t="n">
        <f aca="false">539.1+200</f>
        <v>739.1</v>
      </c>
      <c r="V183" s="0" t="n">
        <v>703.3</v>
      </c>
      <c r="W183" s="0" t="n">
        <v>741.8</v>
      </c>
      <c r="X183" s="0" t="n">
        <v>741.6</v>
      </c>
      <c r="Y183" s="0" t="n">
        <v>711.3</v>
      </c>
      <c r="Z183" s="0" t="n">
        <v>717.9</v>
      </c>
      <c r="AA183" s="0" t="n">
        <v>669</v>
      </c>
      <c r="AB183" s="0" t="n">
        <v>722.3</v>
      </c>
      <c r="AC183" s="0" t="n">
        <v>743.7</v>
      </c>
      <c r="AD183" s="0" t="n">
        <v>663.3</v>
      </c>
      <c r="AE183" s="27" t="n">
        <v>690.5356</v>
      </c>
      <c r="AO183" s="28" t="n">
        <f aca="false">AE183/SurveyHrsIn!AE183</f>
        <v>0.928139247311828</v>
      </c>
    </row>
    <row r="184" customFormat="false" ht="12.75" hidden="false" customHeight="false" outlineLevel="0" collapsed="false">
      <c r="A184" s="0" t="s">
        <v>12</v>
      </c>
      <c r="B184" s="0" t="n">
        <v>1</v>
      </c>
      <c r="C184" s="0" t="n">
        <v>174</v>
      </c>
      <c r="F184" s="8"/>
      <c r="G184" s="9"/>
      <c r="H184" s="8" t="n">
        <v>545.3</v>
      </c>
      <c r="I184" s="8" t="n">
        <v>730.9</v>
      </c>
      <c r="J184" s="8" t="n">
        <v>717</v>
      </c>
      <c r="K184" s="8" t="n">
        <v>731</v>
      </c>
      <c r="L184" s="15" t="n">
        <v>735.3978</v>
      </c>
      <c r="M184" s="8" t="n">
        <v>708</v>
      </c>
      <c r="N184" s="8" t="n">
        <v>728</v>
      </c>
      <c r="O184" s="29" t="n">
        <v>377</v>
      </c>
      <c r="P184" s="11" t="n">
        <v>424.7</v>
      </c>
      <c r="Q184" s="0" t="n">
        <v>730.6</v>
      </c>
      <c r="R184" s="0" t="n">
        <v>645.1</v>
      </c>
      <c r="S184" s="0" t="n">
        <v>731.6</v>
      </c>
      <c r="T184" s="0" t="n">
        <v>687.3</v>
      </c>
      <c r="U184" s="0" t="n">
        <v>658.3</v>
      </c>
      <c r="V184" s="0" t="n">
        <v>541.7</v>
      </c>
      <c r="W184" s="0" t="n">
        <v>741.8</v>
      </c>
      <c r="X184" s="0" t="n">
        <v>738.5</v>
      </c>
      <c r="Y184" s="0" t="n">
        <v>710.2</v>
      </c>
      <c r="Z184" s="0" t="n">
        <v>739.9</v>
      </c>
      <c r="AA184" s="0" t="n">
        <v>720</v>
      </c>
      <c r="AB184" s="0" t="n">
        <v>738.3</v>
      </c>
      <c r="AC184" s="0" t="n">
        <v>743.5</v>
      </c>
      <c r="AD184" s="0" t="n">
        <v>663.5</v>
      </c>
      <c r="AE184" s="27" t="n">
        <v>705.7586</v>
      </c>
      <c r="AO184" s="28" t="n">
        <f aca="false">AE184/SurveyHrsIn!AE184</f>
        <v>0.948600268817204</v>
      </c>
    </row>
    <row r="185" customFormat="false" ht="12.75" hidden="false" customHeight="false" outlineLevel="0" collapsed="false">
      <c r="A185" s="0" t="s">
        <v>12</v>
      </c>
      <c r="B185" s="0" t="n">
        <v>1</v>
      </c>
      <c r="C185" s="0" t="n">
        <v>175</v>
      </c>
      <c r="F185" s="8"/>
      <c r="G185" s="9"/>
      <c r="H185" s="8" t="n">
        <v>610</v>
      </c>
      <c r="I185" s="8" t="n">
        <v>734.6</v>
      </c>
      <c r="J185" s="8" t="n">
        <v>705</v>
      </c>
      <c r="K185" s="8" t="n">
        <v>726</v>
      </c>
      <c r="L185" s="15" t="n">
        <v>739.4922</v>
      </c>
      <c r="M185" s="8" t="n">
        <v>718</v>
      </c>
      <c r="N185" s="8" t="n">
        <v>732</v>
      </c>
      <c r="O185" s="29" t="n">
        <v>719</v>
      </c>
      <c r="P185" s="11" t="n">
        <v>715.3</v>
      </c>
      <c r="Q185" s="0" t="n">
        <v>687.4</v>
      </c>
      <c r="R185" s="0" t="n">
        <v>609.8</v>
      </c>
      <c r="S185" s="0" t="n">
        <v>738.9</v>
      </c>
      <c r="T185" s="0" t="n">
        <v>690</v>
      </c>
      <c r="U185" s="0" t="n">
        <v>740.5</v>
      </c>
      <c r="V185" s="0" t="n">
        <v>701.2</v>
      </c>
      <c r="W185" s="0" t="n">
        <v>741.8</v>
      </c>
      <c r="X185" s="0" t="n">
        <v>740.3</v>
      </c>
      <c r="Y185" s="0" t="n">
        <v>709.3</v>
      </c>
      <c r="Z185" s="0" t="n">
        <v>729.3</v>
      </c>
      <c r="AA185" s="0" t="n">
        <v>719.9</v>
      </c>
      <c r="AB185" s="0" t="n">
        <v>743.1</v>
      </c>
      <c r="AC185" s="0" t="n">
        <v>743.5</v>
      </c>
      <c r="AD185" s="0" t="n">
        <v>660</v>
      </c>
      <c r="AE185" s="27" t="n">
        <v>707.0906</v>
      </c>
      <c r="AO185" s="28" t="n">
        <f aca="false">AE185/SurveyHrsIn!AE185</f>
        <v>0.950390591397849</v>
      </c>
    </row>
    <row r="186" customFormat="false" ht="12.75" hidden="false" customHeight="false" outlineLevel="0" collapsed="false">
      <c r="A186" s="0" t="s">
        <v>12</v>
      </c>
      <c r="B186" s="0" t="n">
        <v>1</v>
      </c>
      <c r="C186" s="0" t="n">
        <v>176</v>
      </c>
      <c r="F186" s="8"/>
      <c r="G186" s="9"/>
      <c r="H186" s="8" t="n">
        <v>590.8</v>
      </c>
      <c r="I186" s="8" t="n">
        <v>743.2</v>
      </c>
      <c r="J186" s="8" t="n">
        <v>700</v>
      </c>
      <c r="K186" s="8" t="n">
        <v>724</v>
      </c>
      <c r="L186" s="15" t="n">
        <v>735.8847</v>
      </c>
      <c r="M186" s="8" t="n">
        <v>713</v>
      </c>
      <c r="N186" s="8" t="n">
        <v>707</v>
      </c>
      <c r="O186" s="29" t="n">
        <v>715</v>
      </c>
      <c r="P186" s="11" t="n">
        <v>726.2</v>
      </c>
      <c r="Q186" s="0" t="n">
        <v>741.4</v>
      </c>
      <c r="R186" s="0" t="n">
        <v>668.6</v>
      </c>
      <c r="S186" s="0" t="n">
        <v>322</v>
      </c>
      <c r="T186" s="0" t="n">
        <v>667.8</v>
      </c>
      <c r="U186" s="0" t="n">
        <v>735</v>
      </c>
      <c r="V186" s="0" t="n">
        <v>673.3</v>
      </c>
      <c r="W186" s="0" t="n">
        <v>737.3</v>
      </c>
      <c r="X186" s="0" t="n">
        <v>704.7</v>
      </c>
      <c r="Y186" s="0" t="n">
        <v>709.1</v>
      </c>
      <c r="Z186" s="0" t="n">
        <v>720.2</v>
      </c>
      <c r="AA186" s="0" t="n">
        <v>719.4</v>
      </c>
      <c r="AB186" s="0" t="n">
        <v>743.2</v>
      </c>
      <c r="AC186" s="0" t="n">
        <v>743.6</v>
      </c>
      <c r="AD186" s="0" t="n">
        <v>658.7</v>
      </c>
      <c r="AE186" s="27" t="n">
        <v>697.1172</v>
      </c>
      <c r="AO186" s="28" t="n">
        <f aca="false">AE186/SurveyHrsIn!AE186</f>
        <v>0.936985483870968</v>
      </c>
    </row>
    <row r="187" customFormat="false" ht="12.75" hidden="false" customHeight="false" outlineLevel="0" collapsed="false">
      <c r="A187" s="0" t="s">
        <v>12</v>
      </c>
      <c r="B187" s="0" t="n">
        <v>1</v>
      </c>
      <c r="C187" s="0" t="n">
        <v>177</v>
      </c>
      <c r="F187" s="8"/>
      <c r="G187" s="9"/>
      <c r="H187" s="8" t="n">
        <v>596.6</v>
      </c>
      <c r="I187" s="8" t="n">
        <v>743.1</v>
      </c>
      <c r="J187" s="8" t="n">
        <v>697</v>
      </c>
      <c r="K187" s="8" t="n">
        <v>727</v>
      </c>
      <c r="L187" s="15" t="n">
        <v>738.5</v>
      </c>
      <c r="M187" s="8" t="n">
        <v>716</v>
      </c>
      <c r="N187" s="8" t="n">
        <v>719</v>
      </c>
      <c r="O187" s="29" t="n">
        <v>720</v>
      </c>
      <c r="P187" s="11" t="n">
        <v>742.8</v>
      </c>
      <c r="Q187" s="0" t="n">
        <v>720.3</v>
      </c>
      <c r="R187" s="0" t="n">
        <v>586.2</v>
      </c>
      <c r="S187" s="0" t="n">
        <v>742.8</v>
      </c>
      <c r="T187" s="0" t="n">
        <v>639.6</v>
      </c>
      <c r="U187" s="0" t="n">
        <v>7</v>
      </c>
      <c r="V187" s="0" t="n">
        <v>550.9</v>
      </c>
      <c r="W187" s="0" t="n">
        <v>742.1</v>
      </c>
      <c r="X187" s="0" t="n">
        <v>740.7</v>
      </c>
      <c r="Y187" s="0" t="n">
        <v>709.3</v>
      </c>
      <c r="Z187" s="0" t="n">
        <v>733.3</v>
      </c>
      <c r="AA187" s="0" t="n">
        <v>720</v>
      </c>
      <c r="AB187" s="0" t="n">
        <v>731.7</v>
      </c>
      <c r="AC187" s="0" t="n">
        <v>740.6</v>
      </c>
      <c r="AD187" s="0" t="n">
        <v>649</v>
      </c>
      <c r="AE187" s="27" t="n">
        <v>704.6611</v>
      </c>
      <c r="AO187" s="28" t="n">
        <f aca="false">AE187/SurveyHrsIn!AE187</f>
        <v>0.947125134408602</v>
      </c>
    </row>
    <row r="188" customFormat="false" ht="12.75" hidden="false" customHeight="false" outlineLevel="0" collapsed="false">
      <c r="A188" s="0" t="s">
        <v>12</v>
      </c>
      <c r="B188" s="0" t="n">
        <v>1</v>
      </c>
      <c r="C188" s="0" t="n">
        <v>178</v>
      </c>
      <c r="F188" s="8"/>
      <c r="G188" s="9"/>
      <c r="H188" s="8" t="n">
        <v>626.7</v>
      </c>
      <c r="I188" s="8" t="n">
        <v>727.5</v>
      </c>
      <c r="J188" s="8" t="n">
        <v>690</v>
      </c>
      <c r="K188" s="8" t="n">
        <v>685</v>
      </c>
      <c r="L188" s="15" t="n">
        <v>105.8836</v>
      </c>
      <c r="M188" s="8" t="n">
        <v>714</v>
      </c>
      <c r="N188" s="8" t="n">
        <v>713</v>
      </c>
      <c r="O188" s="29" t="n">
        <v>720</v>
      </c>
      <c r="P188" s="11" t="n">
        <v>699.5</v>
      </c>
      <c r="Q188" s="0" t="n">
        <v>407.7</v>
      </c>
      <c r="R188" s="0" t="n">
        <v>0</v>
      </c>
      <c r="S188" s="0" t="n">
        <v>0.1</v>
      </c>
      <c r="T188" s="0" t="n">
        <v>0</v>
      </c>
      <c r="U188" s="0" t="n">
        <v>387.8</v>
      </c>
      <c r="V188" s="0" t="n">
        <v>665.9</v>
      </c>
      <c r="W188" s="0" t="n">
        <v>741.2</v>
      </c>
      <c r="X188" s="0" t="n">
        <v>739</v>
      </c>
      <c r="Y188" s="0" t="n">
        <v>690.2</v>
      </c>
      <c r="Z188" s="0" t="n">
        <v>726</v>
      </c>
      <c r="AA188" s="0" t="n">
        <v>719.9</v>
      </c>
      <c r="AB188" s="0" t="n">
        <v>737.9</v>
      </c>
      <c r="AC188" s="0" t="n">
        <v>729.9</v>
      </c>
      <c r="AD188" s="0" t="n">
        <v>635.1</v>
      </c>
      <c r="AE188" s="27" t="n">
        <v>680.6447</v>
      </c>
      <c r="AO188" s="28" t="n">
        <f aca="false">AE188/SurveyHrsIn!AE188</f>
        <v>0.914845026881721</v>
      </c>
    </row>
    <row r="189" customFormat="false" ht="12.75" hidden="false" customHeight="false" outlineLevel="0" collapsed="false">
      <c r="A189" s="0" t="s">
        <v>12</v>
      </c>
      <c r="B189" s="0" t="n">
        <v>1</v>
      </c>
      <c r="C189" s="0" t="n">
        <v>179</v>
      </c>
      <c r="F189" s="8"/>
      <c r="G189" s="9"/>
      <c r="H189" s="8" t="n">
        <v>602.3</v>
      </c>
      <c r="I189" s="8" t="n">
        <v>742.3</v>
      </c>
      <c r="J189" s="8" t="n">
        <v>718</v>
      </c>
      <c r="K189" s="8" t="n">
        <v>734</v>
      </c>
      <c r="L189" s="15" t="n">
        <v>725.8195</v>
      </c>
      <c r="M189" s="8" t="n">
        <v>715</v>
      </c>
      <c r="N189" s="8" t="n">
        <v>733</v>
      </c>
      <c r="O189" s="29" t="n">
        <v>720</v>
      </c>
      <c r="P189" s="11" t="n">
        <v>725.6</v>
      </c>
      <c r="Q189" s="0" t="n">
        <v>741</v>
      </c>
      <c r="R189" s="0" t="n">
        <v>668.8</v>
      </c>
      <c r="S189" s="0" t="n">
        <v>742.8</v>
      </c>
      <c r="T189" s="0" t="n">
        <v>705.9</v>
      </c>
      <c r="U189" s="0" t="n">
        <v>740.5</v>
      </c>
      <c r="V189" s="0" t="n">
        <v>691.8</v>
      </c>
      <c r="W189" s="0" t="n">
        <v>735.5</v>
      </c>
      <c r="X189" s="0" t="n">
        <v>739.3</v>
      </c>
      <c r="Y189" s="0" t="n">
        <v>691.5</v>
      </c>
      <c r="Z189" s="0" t="n">
        <v>724</v>
      </c>
      <c r="AA189" s="0" t="n">
        <v>689.5</v>
      </c>
      <c r="AB189" s="0" t="n">
        <v>720.1</v>
      </c>
      <c r="AC189" s="0" t="n">
        <v>744</v>
      </c>
      <c r="AD189" s="0" t="n">
        <v>662.5</v>
      </c>
      <c r="AE189" s="27" t="n">
        <v>704.4081</v>
      </c>
      <c r="AO189" s="28" t="n">
        <f aca="false">AE189/SurveyHrsIn!AE189</f>
        <v>0.946785080645161</v>
      </c>
    </row>
    <row r="190" customFormat="false" ht="12.75" hidden="false" customHeight="false" outlineLevel="0" collapsed="false">
      <c r="A190" s="0" t="s">
        <v>12</v>
      </c>
      <c r="B190" s="0" t="n">
        <v>1</v>
      </c>
      <c r="C190" s="0" t="n">
        <v>180</v>
      </c>
      <c r="F190" s="8"/>
      <c r="G190" s="9"/>
      <c r="H190" s="8" t="n">
        <v>192.6</v>
      </c>
      <c r="I190" s="8" t="n">
        <v>726.6</v>
      </c>
      <c r="J190" s="8" t="n">
        <v>707</v>
      </c>
      <c r="K190" s="8" t="n">
        <v>725</v>
      </c>
      <c r="L190" s="15" t="n">
        <v>717.5697</v>
      </c>
      <c r="M190" s="8" t="n">
        <v>718</v>
      </c>
      <c r="N190" s="8" t="n">
        <v>735</v>
      </c>
      <c r="O190" s="29" t="n">
        <v>718</v>
      </c>
      <c r="P190" s="11" t="n">
        <v>681.1</v>
      </c>
      <c r="Q190" s="0" t="n">
        <v>738.1</v>
      </c>
      <c r="R190" s="0" t="n">
        <v>663.3</v>
      </c>
      <c r="S190" s="0" t="n">
        <v>741.2</v>
      </c>
      <c r="T190" s="0" t="n">
        <v>699.3</v>
      </c>
      <c r="U190" s="0" t="n">
        <v>719</v>
      </c>
      <c r="V190" s="0" t="n">
        <v>701</v>
      </c>
      <c r="W190" s="0" t="n">
        <v>726.7</v>
      </c>
      <c r="X190" s="0" t="n">
        <v>739.6</v>
      </c>
      <c r="Y190" s="0" t="n">
        <v>689</v>
      </c>
      <c r="Z190" s="0" t="n">
        <v>702.1</v>
      </c>
      <c r="AA190" s="0" t="n">
        <v>719.3</v>
      </c>
      <c r="AB190" s="0" t="n">
        <v>740.6</v>
      </c>
      <c r="AC190" s="0" t="n">
        <v>742.3</v>
      </c>
      <c r="AD190" s="0" t="n">
        <v>614.1</v>
      </c>
      <c r="AE190" s="27" t="n">
        <v>710.3514</v>
      </c>
      <c r="AO190" s="28" t="n">
        <f aca="false">AE190/SurveyHrsIn!AE190</f>
        <v>0.954773387096774</v>
      </c>
    </row>
    <row r="191" customFormat="false" ht="12.75" hidden="false" customHeight="false" outlineLevel="0" collapsed="false">
      <c r="A191" s="0" t="s">
        <v>12</v>
      </c>
      <c r="B191" s="0" t="n">
        <v>1</v>
      </c>
      <c r="C191" s="0" t="n">
        <v>181</v>
      </c>
      <c r="F191" s="8"/>
      <c r="G191" s="9"/>
      <c r="H191" s="8" t="n">
        <v>661.5</v>
      </c>
      <c r="I191" s="8" t="n">
        <v>742.4</v>
      </c>
      <c r="J191" s="8" t="n">
        <v>718</v>
      </c>
      <c r="K191" s="8" t="n">
        <v>734</v>
      </c>
      <c r="L191" s="15" t="n">
        <v>739.55</v>
      </c>
      <c r="M191" s="8" t="n">
        <v>719</v>
      </c>
      <c r="N191" s="8" t="n">
        <v>735</v>
      </c>
      <c r="O191" s="29" t="n">
        <v>718</v>
      </c>
      <c r="P191" s="11" t="n">
        <v>742.8</v>
      </c>
      <c r="Q191" s="0" t="n">
        <v>741.4</v>
      </c>
      <c r="R191" s="0" t="n">
        <v>668.2</v>
      </c>
      <c r="S191" s="0" t="n">
        <v>743.1</v>
      </c>
      <c r="T191" s="0" t="n">
        <v>705.7</v>
      </c>
      <c r="U191" s="0" t="n">
        <v>733.6</v>
      </c>
      <c r="V191" s="0" t="n">
        <v>709.7</v>
      </c>
      <c r="W191" s="0" t="n">
        <v>741.9</v>
      </c>
      <c r="X191" s="0" t="n">
        <v>740.5</v>
      </c>
      <c r="Y191" s="0" t="n">
        <v>706.3</v>
      </c>
      <c r="Z191" s="0" t="n">
        <v>723.7</v>
      </c>
      <c r="AA191" s="0" t="n">
        <v>720</v>
      </c>
      <c r="AB191" s="0" t="n">
        <v>743.2</v>
      </c>
      <c r="AC191" s="0" t="n">
        <v>743.7</v>
      </c>
      <c r="AD191" s="0" t="n">
        <v>665.1</v>
      </c>
      <c r="AE191" s="27" t="n">
        <v>712.8333</v>
      </c>
      <c r="AO191" s="28" t="n">
        <f aca="false">AE191/SurveyHrsIn!AE191</f>
        <v>0.958109274193548</v>
      </c>
    </row>
    <row r="192" customFormat="false" ht="12.75" hidden="false" customHeight="false" outlineLevel="0" collapsed="false">
      <c r="A192" s="0" t="s">
        <v>12</v>
      </c>
      <c r="B192" s="0" t="n">
        <v>1</v>
      </c>
      <c r="C192" s="0" t="n">
        <v>182</v>
      </c>
      <c r="F192" s="8"/>
      <c r="G192" s="9"/>
      <c r="H192" s="8" t="n">
        <v>616</v>
      </c>
      <c r="I192" s="8" t="n">
        <v>735.8</v>
      </c>
      <c r="J192" s="8" t="n">
        <v>650</v>
      </c>
      <c r="K192" s="8" t="n">
        <v>682</v>
      </c>
      <c r="L192" s="15" t="n">
        <v>732.5792</v>
      </c>
      <c r="M192" s="8" t="n">
        <v>709</v>
      </c>
      <c r="N192" s="8" t="n">
        <v>714</v>
      </c>
      <c r="O192" s="29" t="n">
        <v>617</v>
      </c>
      <c r="P192" s="11" t="n">
        <v>483.7</v>
      </c>
      <c r="Q192" s="0" t="n">
        <v>315.9</v>
      </c>
      <c r="R192" s="0" t="n">
        <v>0</v>
      </c>
      <c r="S192" s="0" t="n">
        <v>363</v>
      </c>
      <c r="T192" s="0" t="n">
        <v>705.8</v>
      </c>
      <c r="U192" s="0" t="n">
        <v>741</v>
      </c>
      <c r="V192" s="0" t="n">
        <v>697.5</v>
      </c>
      <c r="W192" s="0" t="n">
        <v>737.6</v>
      </c>
      <c r="X192" s="0" t="n">
        <v>742.1</v>
      </c>
      <c r="Y192" s="0" t="n">
        <v>716</v>
      </c>
      <c r="Z192" s="0" t="n">
        <v>731.5</v>
      </c>
      <c r="AA192" s="0" t="n">
        <v>720</v>
      </c>
      <c r="AB192" s="0" t="n">
        <v>713.1</v>
      </c>
      <c r="AC192" s="0" t="n">
        <v>743.5</v>
      </c>
      <c r="AD192" s="0" t="n">
        <v>657.7</v>
      </c>
      <c r="AE192" s="27" t="n">
        <v>713.6266</v>
      </c>
      <c r="AO192" s="28" t="n">
        <f aca="false">AE192/SurveyHrsIn!AE192</f>
        <v>0.959175537634409</v>
      </c>
    </row>
    <row r="193" customFormat="false" ht="12.75" hidden="false" customHeight="false" outlineLevel="0" collapsed="false">
      <c r="A193" s="0" t="s">
        <v>12</v>
      </c>
      <c r="B193" s="0" t="n">
        <v>1</v>
      </c>
      <c r="C193" s="0" t="n">
        <v>183</v>
      </c>
      <c r="F193" s="8"/>
      <c r="G193" s="9"/>
      <c r="H193" s="8" t="n">
        <v>648.3</v>
      </c>
      <c r="I193" s="8" t="n">
        <v>724.6</v>
      </c>
      <c r="J193" s="8" t="n">
        <v>717</v>
      </c>
      <c r="K193" s="8" t="n">
        <v>705</v>
      </c>
      <c r="L193" s="15" t="n">
        <v>727.08</v>
      </c>
      <c r="M193" s="8" t="n">
        <v>707</v>
      </c>
      <c r="N193" s="8" t="n">
        <v>675</v>
      </c>
      <c r="O193" s="29" t="n">
        <v>711</v>
      </c>
      <c r="P193" s="11" t="n">
        <v>727.8</v>
      </c>
      <c r="Q193" s="0" t="n">
        <v>741.2</v>
      </c>
      <c r="R193" s="0" t="n">
        <v>669.4</v>
      </c>
      <c r="S193" s="0" t="n">
        <v>742.8</v>
      </c>
      <c r="T193" s="0" t="n">
        <v>694.7</v>
      </c>
      <c r="U193" s="0" t="n">
        <v>733.3</v>
      </c>
      <c r="V193" s="0" t="n">
        <v>713.8</v>
      </c>
      <c r="W193" s="0" t="n">
        <v>731.5</v>
      </c>
      <c r="X193" s="0" t="n">
        <v>742.8</v>
      </c>
      <c r="Y193" s="0" t="n">
        <v>716.6</v>
      </c>
      <c r="Z193" s="0" t="n">
        <v>714.6</v>
      </c>
      <c r="AA193" s="0" t="n">
        <v>706.4</v>
      </c>
      <c r="AB193" s="0" t="n">
        <v>743.2</v>
      </c>
      <c r="AC193" s="0" t="n">
        <v>717.3</v>
      </c>
      <c r="AD193" s="0" t="n">
        <v>656.9</v>
      </c>
      <c r="AE193" s="27" t="n">
        <v>686.1608</v>
      </c>
      <c r="AO193" s="28" t="n">
        <f aca="false">AE193/SurveyHrsIn!AE193</f>
        <v>0.922259139784946</v>
      </c>
    </row>
    <row r="194" customFormat="false" ht="12.75" hidden="false" customHeight="false" outlineLevel="0" collapsed="false">
      <c r="A194" s="0" t="s">
        <v>12</v>
      </c>
      <c r="B194" s="0" t="n">
        <v>1</v>
      </c>
      <c r="C194" s="0" t="n">
        <v>184</v>
      </c>
      <c r="F194" s="8"/>
      <c r="G194" s="9"/>
      <c r="H194" s="8" t="n">
        <v>594.4</v>
      </c>
      <c r="I194" s="8" t="n">
        <v>665.2</v>
      </c>
      <c r="J194" s="8" t="n">
        <v>669</v>
      </c>
      <c r="K194" s="8" t="n">
        <v>718</v>
      </c>
      <c r="L194" s="15" t="n">
        <v>707.8167</v>
      </c>
      <c r="M194" s="8" t="n">
        <v>606</v>
      </c>
      <c r="N194" s="8" t="n">
        <v>405</v>
      </c>
      <c r="O194" s="29" t="n">
        <v>653</v>
      </c>
      <c r="P194" s="11" t="n">
        <v>734.3</v>
      </c>
      <c r="Q194" s="0" t="n">
        <v>683</v>
      </c>
      <c r="R194" s="0" t="n">
        <v>232.1</v>
      </c>
      <c r="S194" s="0" t="n">
        <v>691.6</v>
      </c>
      <c r="T194" s="0" t="n">
        <v>650.1</v>
      </c>
      <c r="U194" s="0" t="n">
        <v>711.2</v>
      </c>
      <c r="V194" s="0" t="n">
        <v>656.3</v>
      </c>
      <c r="W194" s="0" t="n">
        <v>714.7</v>
      </c>
      <c r="X194" s="0" t="n">
        <v>713.4</v>
      </c>
      <c r="Y194" s="0" t="n">
        <v>694.9</v>
      </c>
      <c r="Z194" s="0" t="n">
        <v>725.2</v>
      </c>
      <c r="AA194" s="0" t="n">
        <v>713.8</v>
      </c>
      <c r="AB194" s="0" t="n">
        <v>743.2</v>
      </c>
      <c r="AC194" s="0" t="n">
        <v>743.4</v>
      </c>
      <c r="AD194" s="0" t="n">
        <v>654.3</v>
      </c>
      <c r="AE194" s="27" t="n">
        <v>598.6875</v>
      </c>
      <c r="AO194" s="28" t="n">
        <f aca="false">AE194/SurveyHrsIn!AE194</f>
        <v>0.8046875</v>
      </c>
    </row>
    <row r="195" customFormat="false" ht="12.75" hidden="false" customHeight="false" outlineLevel="0" collapsed="false">
      <c r="A195" s="0" t="s">
        <v>12</v>
      </c>
      <c r="B195" s="0" t="n">
        <v>1</v>
      </c>
      <c r="C195" s="0" t="n">
        <v>185</v>
      </c>
      <c r="F195" s="8"/>
      <c r="G195" s="9"/>
      <c r="H195" s="8" t="n">
        <v>182.7</v>
      </c>
      <c r="I195" s="8" t="n">
        <v>741</v>
      </c>
      <c r="J195" s="8" t="n">
        <v>700</v>
      </c>
      <c r="K195" s="8" t="n">
        <v>723</v>
      </c>
      <c r="L195" s="15" t="n">
        <v>704.1611</v>
      </c>
      <c r="M195" s="8" t="n">
        <v>709</v>
      </c>
      <c r="N195" s="8" t="n">
        <v>728</v>
      </c>
      <c r="O195" s="29" t="n">
        <v>701</v>
      </c>
      <c r="P195" s="11" t="n">
        <v>730</v>
      </c>
      <c r="Q195" s="0" t="n">
        <v>741</v>
      </c>
      <c r="R195" s="0" t="n">
        <v>453.2</v>
      </c>
      <c r="S195" s="0" t="n">
        <v>675.7</v>
      </c>
      <c r="T195" s="0" t="n">
        <v>705</v>
      </c>
      <c r="U195" s="0" t="n">
        <v>737</v>
      </c>
      <c r="V195" s="0" t="n">
        <v>714</v>
      </c>
      <c r="W195" s="0" t="n">
        <v>730.1</v>
      </c>
      <c r="X195" s="0" t="n">
        <v>731.2</v>
      </c>
      <c r="Y195" s="0" t="n">
        <v>715.7</v>
      </c>
      <c r="Z195" s="0" t="n">
        <v>679.6</v>
      </c>
      <c r="AA195" s="0" t="n">
        <v>720</v>
      </c>
      <c r="AB195" s="0" t="n">
        <v>742.6</v>
      </c>
      <c r="AC195" s="0" t="n">
        <v>743.9</v>
      </c>
      <c r="AD195" s="0" t="n">
        <v>661.3</v>
      </c>
      <c r="AE195" s="27" t="n">
        <v>713.4069</v>
      </c>
      <c r="AO195" s="28" t="n">
        <f aca="false">AE195/SurveyHrsIn!AE195</f>
        <v>0.958880241935484</v>
      </c>
    </row>
    <row r="196" customFormat="false" ht="12.75" hidden="false" customHeight="false" outlineLevel="0" collapsed="false">
      <c r="A196" s="0" t="s">
        <v>12</v>
      </c>
      <c r="B196" s="0" t="n">
        <v>1</v>
      </c>
      <c r="C196" s="0" t="n">
        <v>186</v>
      </c>
      <c r="F196" s="8"/>
      <c r="G196" s="9"/>
      <c r="H196" s="8" t="n">
        <v>187.1</v>
      </c>
      <c r="I196" s="8" t="n">
        <v>742.1</v>
      </c>
      <c r="J196" s="8" t="n">
        <v>289</v>
      </c>
      <c r="K196" s="8" t="n">
        <v>583</v>
      </c>
      <c r="L196" s="15" t="n">
        <v>545.6289</v>
      </c>
      <c r="M196" s="8" t="n">
        <v>716</v>
      </c>
      <c r="N196" s="8" t="n">
        <v>567</v>
      </c>
      <c r="O196" s="29" t="n">
        <v>710</v>
      </c>
      <c r="P196" s="11" t="n">
        <v>592.2</v>
      </c>
      <c r="Q196" s="0" t="n">
        <v>164.4</v>
      </c>
      <c r="R196" s="0" t="n">
        <v>0</v>
      </c>
      <c r="S196" s="0" t="n">
        <v>258.6</v>
      </c>
      <c r="T196" s="0" t="n">
        <v>701.3</v>
      </c>
      <c r="U196" s="0" t="n">
        <v>742.7</v>
      </c>
      <c r="V196" s="0" t="n">
        <v>420.2</v>
      </c>
      <c r="W196" s="0" t="n">
        <v>491.7</v>
      </c>
      <c r="X196" s="0" t="n">
        <v>677.1</v>
      </c>
      <c r="Y196" s="0" t="n">
        <v>693.2</v>
      </c>
      <c r="Z196" s="0" t="n">
        <v>737.5</v>
      </c>
      <c r="AA196" s="0" t="n">
        <v>714.6</v>
      </c>
      <c r="AB196" s="0" t="n">
        <v>687.7</v>
      </c>
      <c r="AC196" s="0" t="n">
        <v>743.4</v>
      </c>
      <c r="AD196" s="0" t="n">
        <v>634.4</v>
      </c>
      <c r="AE196" s="27" t="n">
        <v>645.4842</v>
      </c>
      <c r="AO196" s="28" t="n">
        <f aca="false">AE196/SurveyHrsIn!AE196</f>
        <v>0.867586290322581</v>
      </c>
    </row>
    <row r="197" customFormat="false" ht="12.75" hidden="false" customHeight="false" outlineLevel="0" collapsed="false">
      <c r="A197" s="0" t="s">
        <v>12</v>
      </c>
      <c r="B197" s="0" t="n">
        <v>1</v>
      </c>
      <c r="C197" s="0" t="n">
        <v>187</v>
      </c>
      <c r="F197" s="8"/>
      <c r="G197" s="9"/>
      <c r="H197" s="8" t="n">
        <v>604.2</v>
      </c>
      <c r="I197" s="8" t="n">
        <v>737.9</v>
      </c>
      <c r="J197" s="8" t="n">
        <v>718</v>
      </c>
      <c r="K197" s="8" t="n">
        <v>733</v>
      </c>
      <c r="L197" s="15" t="n">
        <v>736.9078</v>
      </c>
      <c r="M197" s="8" t="n">
        <v>717</v>
      </c>
      <c r="N197" s="8" t="n">
        <v>733</v>
      </c>
      <c r="O197" s="29" t="n">
        <v>680</v>
      </c>
      <c r="P197" s="11" t="n">
        <v>742.8</v>
      </c>
      <c r="Q197" s="0" t="n">
        <v>741.7</v>
      </c>
      <c r="R197" s="0" t="n">
        <v>667.9</v>
      </c>
      <c r="S197" s="0" t="n">
        <v>743.2</v>
      </c>
      <c r="T197" s="0" t="n">
        <v>707.9</v>
      </c>
      <c r="U197" s="0" t="n">
        <v>741.1</v>
      </c>
      <c r="V197" s="0" t="n">
        <v>716</v>
      </c>
      <c r="W197" s="0" t="n">
        <v>721.3</v>
      </c>
      <c r="X197" s="0" t="n">
        <v>735.7</v>
      </c>
      <c r="Y197" s="0" t="n">
        <v>716</v>
      </c>
      <c r="Z197" s="0" t="n">
        <v>724.8</v>
      </c>
      <c r="AA197" s="0" t="n">
        <v>720</v>
      </c>
      <c r="AB197" s="0" t="n">
        <v>743.5</v>
      </c>
      <c r="AC197" s="0" t="n">
        <v>743.5</v>
      </c>
      <c r="AD197" s="0" t="n">
        <v>659</v>
      </c>
      <c r="AE197" s="27" t="n">
        <v>710.8611</v>
      </c>
      <c r="AO197" s="28" t="n">
        <f aca="false">AE197/SurveyHrsIn!AE197</f>
        <v>0.955458467741936</v>
      </c>
    </row>
    <row r="198" customFormat="false" ht="12.75" hidden="false" customHeight="false" outlineLevel="0" collapsed="false">
      <c r="A198" s="0" t="s">
        <v>12</v>
      </c>
      <c r="B198" s="0" t="n">
        <v>1</v>
      </c>
      <c r="C198" s="0" t="n">
        <v>188</v>
      </c>
      <c r="F198" s="8"/>
      <c r="G198" s="9"/>
      <c r="H198" s="8" t="n">
        <v>701.9</v>
      </c>
      <c r="I198" s="8" t="n">
        <v>716.6</v>
      </c>
      <c r="J198" s="8" t="n">
        <v>718</v>
      </c>
      <c r="K198" s="8" t="n">
        <v>727</v>
      </c>
      <c r="L198" s="15" t="n">
        <v>737.4986</v>
      </c>
      <c r="M198" s="8" t="n">
        <v>717</v>
      </c>
      <c r="N198" s="8" t="n">
        <v>731</v>
      </c>
      <c r="O198" s="29" t="n">
        <v>713</v>
      </c>
      <c r="P198" s="11" t="n">
        <v>673.1</v>
      </c>
      <c r="Q198" s="0" t="n">
        <v>741.3</v>
      </c>
      <c r="R198" s="0" t="n">
        <v>668.5</v>
      </c>
      <c r="S198" s="0" t="n">
        <v>666.4</v>
      </c>
      <c r="T198" s="0" t="n">
        <v>692.7</v>
      </c>
      <c r="U198" s="0" t="n">
        <v>726.7</v>
      </c>
      <c r="V198" s="0" t="n">
        <v>690.6</v>
      </c>
      <c r="W198" s="0" t="n">
        <v>718.2</v>
      </c>
      <c r="X198" s="0" t="n">
        <v>739.7</v>
      </c>
      <c r="Y198" s="0" t="n">
        <v>716.5</v>
      </c>
      <c r="Z198" s="0" t="n">
        <v>736.2</v>
      </c>
      <c r="AA198" s="0" t="n">
        <v>711.7</v>
      </c>
      <c r="AB198" s="0" t="n">
        <v>725.2</v>
      </c>
      <c r="AC198" s="0" t="n">
        <v>734.6</v>
      </c>
      <c r="AD198" s="0" t="n">
        <v>622.7</v>
      </c>
      <c r="AE198" s="27" t="n">
        <v>712.7542</v>
      </c>
      <c r="AO198" s="28" t="n">
        <f aca="false">AE198/SurveyHrsIn!AE198</f>
        <v>0.958002956989247</v>
      </c>
    </row>
    <row r="199" customFormat="false" ht="12.75" hidden="false" customHeight="false" outlineLevel="0" collapsed="false">
      <c r="A199" s="0" t="s">
        <v>12</v>
      </c>
      <c r="B199" s="0" t="n">
        <v>1</v>
      </c>
      <c r="C199" s="0" t="n">
        <v>189</v>
      </c>
      <c r="F199" s="8"/>
      <c r="G199" s="9"/>
      <c r="H199" s="8" t="n">
        <v>469.6</v>
      </c>
      <c r="I199" s="8" t="n">
        <v>667.7</v>
      </c>
      <c r="J199" s="8" t="n">
        <v>626</v>
      </c>
      <c r="K199" s="8" t="n">
        <v>713</v>
      </c>
      <c r="L199" s="15" t="n">
        <v>702.7031</v>
      </c>
      <c r="M199" s="8" t="n">
        <v>718</v>
      </c>
      <c r="N199" s="8" t="n">
        <v>712</v>
      </c>
      <c r="O199" s="29" t="n">
        <v>681</v>
      </c>
      <c r="P199" s="11" t="n">
        <v>740.1</v>
      </c>
      <c r="Q199" s="0" t="n">
        <v>467</v>
      </c>
      <c r="R199" s="0" t="n">
        <v>562.6</v>
      </c>
      <c r="S199" s="0" t="n">
        <v>743.1</v>
      </c>
      <c r="T199" s="0" t="n">
        <v>696.3</v>
      </c>
      <c r="U199" s="0" t="n">
        <v>702.7</v>
      </c>
      <c r="V199" s="0" t="n">
        <v>713.2</v>
      </c>
      <c r="W199" s="0" t="n">
        <v>737.2</v>
      </c>
      <c r="X199" s="0" t="n">
        <v>742.2</v>
      </c>
      <c r="Y199" s="0" t="n">
        <v>712.7</v>
      </c>
      <c r="Z199" s="0" t="n">
        <v>721.7</v>
      </c>
      <c r="AA199" s="0" t="n">
        <v>720</v>
      </c>
      <c r="AB199" s="0" t="n">
        <v>736.9</v>
      </c>
      <c r="AC199" s="0" t="n">
        <v>743.5</v>
      </c>
      <c r="AD199" s="0" t="n">
        <v>657.3</v>
      </c>
      <c r="AE199" s="27" t="n">
        <v>713.627</v>
      </c>
      <c r="AO199" s="28" t="n">
        <f aca="false">AE199/SurveyHrsIn!AE199</f>
        <v>0.959176075268817</v>
      </c>
    </row>
    <row r="200" customFormat="false" ht="12.75" hidden="false" customHeight="false" outlineLevel="0" collapsed="false">
      <c r="A200" s="0" t="s">
        <v>12</v>
      </c>
      <c r="B200" s="0" t="n">
        <v>1</v>
      </c>
      <c r="C200" s="0" t="n">
        <v>190</v>
      </c>
      <c r="F200" s="8"/>
      <c r="G200" s="9"/>
      <c r="H200" s="8" t="n">
        <v>496.4</v>
      </c>
      <c r="I200" s="8" t="n">
        <v>734</v>
      </c>
      <c r="J200" s="8" t="n">
        <v>660</v>
      </c>
      <c r="K200" s="8" t="n">
        <v>717</v>
      </c>
      <c r="L200" s="15" t="n">
        <v>713.5211</v>
      </c>
      <c r="M200" s="8" t="n">
        <v>711</v>
      </c>
      <c r="N200" s="8" t="n">
        <v>717</v>
      </c>
      <c r="O200" s="29" t="n">
        <v>713</v>
      </c>
      <c r="P200" s="11" t="n">
        <v>696</v>
      </c>
      <c r="Q200" s="0" t="n">
        <v>479</v>
      </c>
      <c r="R200" s="0" t="n">
        <v>2.2</v>
      </c>
      <c r="S200" s="0" t="n">
        <v>529.6</v>
      </c>
      <c r="T200" s="0" t="n">
        <v>632.3</v>
      </c>
      <c r="U200" s="0" t="n">
        <v>347.7</v>
      </c>
      <c r="V200" s="0" t="n">
        <v>703.1</v>
      </c>
      <c r="W200" s="0" t="n">
        <v>741</v>
      </c>
      <c r="X200" s="0" t="n">
        <v>739.7</v>
      </c>
      <c r="Y200" s="0" t="n">
        <v>653.1</v>
      </c>
      <c r="Z200" s="0" t="n">
        <v>702.4</v>
      </c>
      <c r="AA200" s="0" t="n">
        <v>719.9</v>
      </c>
      <c r="AB200" s="0" t="n">
        <v>719.8</v>
      </c>
      <c r="AC200" s="0" t="n">
        <v>743.9</v>
      </c>
      <c r="AD200" s="0" t="n">
        <v>642.2</v>
      </c>
      <c r="AE200" s="27" t="n">
        <v>674.9747</v>
      </c>
      <c r="AO200" s="28" t="n">
        <f aca="false">AE200/SurveyHrsIn!AE200</f>
        <v>0.907224059139785</v>
      </c>
    </row>
    <row r="201" customFormat="false" ht="12.75" hidden="false" customHeight="false" outlineLevel="0" collapsed="false">
      <c r="A201" s="0" t="s">
        <v>12</v>
      </c>
      <c r="B201" s="0" t="n">
        <v>1</v>
      </c>
      <c r="C201" s="0" t="n">
        <v>191</v>
      </c>
      <c r="F201" s="8"/>
      <c r="G201" s="9"/>
      <c r="H201" s="8" t="n">
        <v>414.8</v>
      </c>
      <c r="I201" s="8" t="n">
        <v>0</v>
      </c>
      <c r="J201" s="8" t="n">
        <v>437</v>
      </c>
      <c r="K201" s="8" t="n">
        <v>729</v>
      </c>
      <c r="L201" s="15" t="n">
        <v>728.4644</v>
      </c>
      <c r="M201" s="8" t="n">
        <v>691</v>
      </c>
      <c r="N201" s="8" t="n">
        <v>730</v>
      </c>
      <c r="O201" s="29" t="n">
        <v>709</v>
      </c>
      <c r="P201" s="11" t="n">
        <v>703.8</v>
      </c>
      <c r="Q201" s="0" t="n">
        <v>662.9</v>
      </c>
      <c r="R201" s="0" t="n">
        <v>660.4</v>
      </c>
      <c r="S201" s="0" t="n">
        <v>723.3</v>
      </c>
      <c r="T201" s="0" t="n">
        <v>649.2</v>
      </c>
      <c r="U201" s="0" t="n">
        <v>729.4</v>
      </c>
      <c r="V201" s="0" t="n">
        <v>683.4</v>
      </c>
      <c r="W201" s="0" t="n">
        <v>719.3</v>
      </c>
      <c r="X201" s="0" t="n">
        <v>740.7</v>
      </c>
      <c r="Y201" s="0" t="n">
        <v>709.1</v>
      </c>
      <c r="Z201" s="0" t="n">
        <v>735</v>
      </c>
      <c r="AA201" s="0" t="n">
        <v>711.5</v>
      </c>
      <c r="AB201" s="0" t="n">
        <v>743.5</v>
      </c>
      <c r="AC201" s="0" t="n">
        <v>743.5</v>
      </c>
      <c r="AD201" s="0" t="n">
        <v>663.8</v>
      </c>
      <c r="AE201" s="27" t="n">
        <v>709.7192</v>
      </c>
      <c r="AO201" s="28" t="n">
        <f aca="false">AE201/SurveyHrsIn!AE201</f>
        <v>0.953923655913979</v>
      </c>
    </row>
    <row r="202" customFormat="false" ht="12.75" hidden="false" customHeight="false" outlineLevel="0" collapsed="false">
      <c r="A202" s="0" t="s">
        <v>12</v>
      </c>
      <c r="B202" s="0" t="n">
        <v>1</v>
      </c>
      <c r="C202" s="0" t="n">
        <v>192</v>
      </c>
      <c r="F202" s="8"/>
      <c r="G202" s="9"/>
      <c r="H202" s="8" t="n">
        <v>542.5</v>
      </c>
      <c r="I202" s="8" t="n">
        <v>724.8</v>
      </c>
      <c r="J202" s="8" t="n">
        <v>719</v>
      </c>
      <c r="K202" s="8" t="n">
        <v>728</v>
      </c>
      <c r="L202" s="15" t="n">
        <v>739.4169</v>
      </c>
      <c r="M202" s="8" t="n">
        <v>714</v>
      </c>
      <c r="N202" s="8" t="n">
        <v>744</v>
      </c>
      <c r="O202" s="29" t="n">
        <v>677</v>
      </c>
      <c r="P202" s="11" t="n">
        <v>740.9</v>
      </c>
      <c r="Q202" s="0" t="n">
        <v>741</v>
      </c>
      <c r="R202" s="0" t="n">
        <v>648.2</v>
      </c>
      <c r="S202" s="0" t="n">
        <v>707</v>
      </c>
      <c r="T202" s="0" t="n">
        <v>556.7</v>
      </c>
      <c r="U202" s="0" t="n">
        <v>691.1</v>
      </c>
      <c r="V202" s="0" t="n">
        <v>625.8</v>
      </c>
      <c r="W202" s="0" t="n">
        <v>739.9</v>
      </c>
      <c r="X202" s="0" t="n">
        <v>734.1</v>
      </c>
      <c r="Y202" s="0" t="n">
        <v>681.8</v>
      </c>
      <c r="Z202" s="0" t="n">
        <v>734.8</v>
      </c>
      <c r="AA202" s="0" t="n">
        <v>668</v>
      </c>
      <c r="AB202" s="0" t="n">
        <v>701.1</v>
      </c>
      <c r="AC202" s="0" t="n">
        <v>743.8</v>
      </c>
      <c r="AD202" s="0" t="n">
        <v>661.6</v>
      </c>
      <c r="AE202" s="27" t="n">
        <v>690.3802</v>
      </c>
      <c r="AO202" s="28" t="n">
        <f aca="false">AE202/SurveyHrsIn!AE202</f>
        <v>0.927930376344086</v>
      </c>
    </row>
    <row r="203" customFormat="false" ht="12.75" hidden="false" customHeight="false" outlineLevel="0" collapsed="false">
      <c r="A203" s="0" t="s">
        <v>12</v>
      </c>
      <c r="B203" s="0" t="n">
        <v>1</v>
      </c>
      <c r="C203" s="0" t="n">
        <v>193</v>
      </c>
      <c r="F203" s="8"/>
      <c r="G203" s="9"/>
      <c r="H203" s="8" t="n">
        <v>544.3</v>
      </c>
      <c r="I203" s="8" t="n">
        <v>741.6</v>
      </c>
      <c r="J203" s="8" t="n">
        <v>686</v>
      </c>
      <c r="K203" s="8" t="n">
        <v>717</v>
      </c>
      <c r="L203" s="15" t="n">
        <v>662.5931</v>
      </c>
      <c r="M203" s="8" t="n">
        <v>715</v>
      </c>
      <c r="N203" s="8" t="n">
        <v>741</v>
      </c>
      <c r="O203" s="29" t="n">
        <v>720</v>
      </c>
      <c r="P203" s="11" t="n">
        <v>707.6</v>
      </c>
      <c r="Q203" s="0" t="n">
        <v>741.3</v>
      </c>
      <c r="R203" s="0" t="n">
        <v>641.2</v>
      </c>
      <c r="S203" s="0" t="n">
        <v>736.6</v>
      </c>
      <c r="T203" s="12" t="n">
        <f aca="false">148+470</f>
        <v>618</v>
      </c>
      <c r="U203" s="0" t="n">
        <v>0</v>
      </c>
      <c r="V203" s="0" t="n">
        <v>2.5</v>
      </c>
      <c r="W203" s="0" t="n">
        <v>518.2</v>
      </c>
      <c r="X203" s="0" t="n">
        <v>624.8</v>
      </c>
      <c r="Y203" s="0" t="n">
        <v>702.8</v>
      </c>
      <c r="Z203" s="0" t="n">
        <v>733.8</v>
      </c>
      <c r="AA203" s="0" t="n">
        <v>719.9</v>
      </c>
      <c r="AB203" s="0" t="n">
        <v>743.1</v>
      </c>
      <c r="AC203" s="0" t="n">
        <v>743.5</v>
      </c>
      <c r="AD203" s="0" t="n">
        <v>652.3</v>
      </c>
      <c r="AE203" s="27" t="n">
        <v>713.5331</v>
      </c>
      <c r="AO203" s="28" t="n">
        <f aca="false">AE203/SurveyHrsIn!AE203</f>
        <v>0.959049865591398</v>
      </c>
    </row>
    <row r="204" customFormat="false" ht="12.75" hidden="false" customHeight="false" outlineLevel="0" collapsed="false">
      <c r="A204" s="0" t="s">
        <v>12</v>
      </c>
      <c r="B204" s="0" t="n">
        <v>1</v>
      </c>
      <c r="C204" s="0" t="n">
        <v>194</v>
      </c>
      <c r="F204" s="8"/>
      <c r="G204" s="9"/>
      <c r="H204" s="8" t="n">
        <v>645.5</v>
      </c>
      <c r="I204" s="8" t="n">
        <v>738.2</v>
      </c>
      <c r="J204" s="8" t="n">
        <v>710</v>
      </c>
      <c r="K204" s="8" t="n">
        <v>722</v>
      </c>
      <c r="L204" s="15" t="n">
        <v>724.1583</v>
      </c>
      <c r="M204" s="8" t="n">
        <v>719</v>
      </c>
      <c r="N204" s="8" t="n">
        <v>539</v>
      </c>
      <c r="O204" s="29" t="n">
        <v>719</v>
      </c>
      <c r="P204" s="11" t="n">
        <v>391.2</v>
      </c>
      <c r="Q204" s="0" t="n">
        <v>689.8</v>
      </c>
      <c r="R204" s="0" t="n">
        <v>510.3</v>
      </c>
      <c r="S204" s="0" t="n">
        <v>719.9</v>
      </c>
      <c r="T204" s="0" t="n">
        <v>696.6</v>
      </c>
      <c r="U204" s="0" t="n">
        <v>737.3</v>
      </c>
      <c r="V204" s="0" t="n">
        <v>709</v>
      </c>
      <c r="W204" s="0" t="n">
        <v>742</v>
      </c>
      <c r="X204" s="0" t="n">
        <v>737.9</v>
      </c>
      <c r="Y204" s="0" t="n">
        <v>709.8</v>
      </c>
      <c r="Z204" s="0" t="n">
        <v>728.4</v>
      </c>
      <c r="AA204" s="0" t="n">
        <v>720</v>
      </c>
      <c r="AB204" s="0" t="n">
        <v>743.6</v>
      </c>
      <c r="AC204" s="0" t="n">
        <v>743.7</v>
      </c>
      <c r="AD204" s="0" t="n">
        <v>662.9</v>
      </c>
      <c r="AE204" s="27" t="n">
        <v>670.6259</v>
      </c>
      <c r="AO204" s="28" t="n">
        <f aca="false">AE204/SurveyHrsIn!AE204</f>
        <v>0.901378897849462</v>
      </c>
    </row>
    <row r="205" customFormat="false" ht="12.75" hidden="false" customHeight="false" outlineLevel="0" collapsed="false">
      <c r="A205" s="0" t="s">
        <v>12</v>
      </c>
      <c r="B205" s="0" t="n">
        <v>1</v>
      </c>
      <c r="C205" s="0" t="n">
        <v>195</v>
      </c>
      <c r="F205" s="8"/>
      <c r="G205" s="9"/>
      <c r="H205" s="8" t="n">
        <v>646.6</v>
      </c>
      <c r="I205" s="8" t="n">
        <v>742.8</v>
      </c>
      <c r="J205" s="8" t="n">
        <v>698</v>
      </c>
      <c r="K205" s="8" t="n">
        <v>730</v>
      </c>
      <c r="L205" s="15" t="n">
        <v>668.1625</v>
      </c>
      <c r="M205" s="8" t="n">
        <v>719</v>
      </c>
      <c r="N205" s="8" t="n">
        <v>741</v>
      </c>
      <c r="O205" s="29" t="n">
        <v>719</v>
      </c>
      <c r="P205" s="11" t="n">
        <v>721.5</v>
      </c>
      <c r="Q205" s="0" t="n">
        <v>741.7</v>
      </c>
      <c r="R205" s="0" t="n">
        <v>665.4</v>
      </c>
      <c r="S205" s="0" t="n">
        <v>742.8</v>
      </c>
      <c r="T205" s="0" t="n">
        <v>693.1</v>
      </c>
      <c r="U205" s="0" t="n">
        <v>739.4</v>
      </c>
      <c r="V205" s="0" t="n">
        <v>713</v>
      </c>
      <c r="W205" s="0" t="n">
        <v>736.1</v>
      </c>
      <c r="X205" s="0" t="n">
        <v>740.2</v>
      </c>
      <c r="Y205" s="0" t="n">
        <v>709.7</v>
      </c>
      <c r="Z205" s="0" t="n">
        <v>730.9</v>
      </c>
      <c r="AA205" s="0" t="n">
        <v>517.2</v>
      </c>
      <c r="AB205" s="0" t="n">
        <v>743.9</v>
      </c>
      <c r="AC205" s="0" t="n">
        <v>743.5</v>
      </c>
      <c r="AD205" s="0" t="n">
        <v>661.4</v>
      </c>
      <c r="AE205" s="27" t="n">
        <v>713.2448</v>
      </c>
      <c r="AO205" s="28" t="n">
        <f aca="false">AE205/SurveyHrsIn!AE205</f>
        <v>0.958662365591398</v>
      </c>
    </row>
    <row r="206" customFormat="false" ht="12.75" hidden="false" customHeight="false" outlineLevel="0" collapsed="false">
      <c r="A206" s="0" t="s">
        <v>12</v>
      </c>
      <c r="B206" s="0" t="n">
        <v>1</v>
      </c>
      <c r="C206" s="0" t="n">
        <v>196</v>
      </c>
      <c r="F206" s="8"/>
      <c r="G206" s="9"/>
      <c r="H206" s="8" t="n">
        <v>579.9</v>
      </c>
      <c r="I206" s="8" t="n">
        <v>742.8</v>
      </c>
      <c r="J206" s="8" t="n">
        <v>709</v>
      </c>
      <c r="K206" s="8" t="n">
        <v>727</v>
      </c>
      <c r="L206" s="15" t="n">
        <v>705.5944</v>
      </c>
      <c r="M206" s="8" t="n">
        <v>693</v>
      </c>
      <c r="N206" s="8" t="n">
        <v>698</v>
      </c>
      <c r="O206" s="29" t="n">
        <v>719</v>
      </c>
      <c r="P206" s="11" t="n">
        <v>734.5</v>
      </c>
      <c r="Q206" s="0" t="n">
        <v>741.1</v>
      </c>
      <c r="R206" s="0" t="n">
        <v>664.3</v>
      </c>
      <c r="S206" s="0" t="n">
        <v>743.2</v>
      </c>
      <c r="T206" s="0" t="n">
        <v>704.3</v>
      </c>
      <c r="U206" s="0" t="n">
        <v>740.5</v>
      </c>
      <c r="V206" s="0" t="n">
        <v>709.5</v>
      </c>
      <c r="W206" s="0" t="n">
        <v>737</v>
      </c>
      <c r="X206" s="0" t="n">
        <v>738.7</v>
      </c>
      <c r="Y206" s="0" t="n">
        <v>709.1</v>
      </c>
      <c r="Z206" s="0" t="n">
        <v>731.6</v>
      </c>
      <c r="AA206" s="0" t="n">
        <v>719.8</v>
      </c>
      <c r="AB206" s="0" t="n">
        <v>743.1</v>
      </c>
      <c r="AC206" s="0" t="n">
        <v>743.2</v>
      </c>
      <c r="AD206" s="0" t="n">
        <v>660.9</v>
      </c>
      <c r="AE206" s="27" t="n">
        <v>706.81</v>
      </c>
      <c r="AO206" s="28" t="n">
        <f aca="false">AE206/SurveyHrsIn!AE206</f>
        <v>0.950013440860215</v>
      </c>
    </row>
    <row r="207" customFormat="false" ht="12.75" hidden="false" customHeight="false" outlineLevel="0" collapsed="false">
      <c r="A207" s="0" t="s">
        <v>12</v>
      </c>
      <c r="B207" s="0" t="n">
        <v>1</v>
      </c>
      <c r="C207" s="0" t="n">
        <v>197</v>
      </c>
      <c r="F207" s="8"/>
      <c r="G207" s="9"/>
      <c r="H207" s="8" t="n">
        <v>706.6</v>
      </c>
      <c r="I207" s="8" t="n">
        <v>729.7</v>
      </c>
      <c r="J207" s="8" t="n">
        <v>670</v>
      </c>
      <c r="K207" s="8" t="n">
        <v>733</v>
      </c>
      <c r="L207" s="15" t="n">
        <v>739.9628</v>
      </c>
      <c r="M207" s="8" t="n">
        <v>716</v>
      </c>
      <c r="N207" s="8" t="n">
        <v>737</v>
      </c>
      <c r="O207" s="29" t="n">
        <v>715</v>
      </c>
      <c r="P207" s="11" t="n">
        <v>703.7</v>
      </c>
      <c r="Q207" s="0" t="n">
        <v>741.2</v>
      </c>
      <c r="R207" s="0" t="n">
        <v>665.5</v>
      </c>
      <c r="S207" s="0" t="n">
        <v>742.1</v>
      </c>
      <c r="T207" s="0" t="n">
        <v>701.4</v>
      </c>
      <c r="U207" s="0" t="n">
        <v>740</v>
      </c>
      <c r="V207" s="0" t="n">
        <v>712.1</v>
      </c>
      <c r="W207" s="0" t="n">
        <v>736.1</v>
      </c>
      <c r="X207" s="0" t="n">
        <v>739.4</v>
      </c>
      <c r="Y207" s="0" t="n">
        <v>709.1</v>
      </c>
      <c r="Z207" s="0" t="n">
        <v>733.4</v>
      </c>
      <c r="AA207" s="0" t="n">
        <v>719.8</v>
      </c>
      <c r="AB207" s="0" t="n">
        <v>743.4</v>
      </c>
      <c r="AC207" s="0" t="n">
        <v>743.5</v>
      </c>
      <c r="AD207" s="0" t="n">
        <v>645.5</v>
      </c>
      <c r="AE207" s="27" t="n">
        <v>645.2944</v>
      </c>
      <c r="AO207" s="28" t="n">
        <f aca="false">AE207/SurveyHrsIn!AE207</f>
        <v>0.867331182795699</v>
      </c>
    </row>
    <row r="208" customFormat="false" ht="12.75" hidden="false" customHeight="false" outlineLevel="0" collapsed="false">
      <c r="A208" s="0" t="s">
        <v>12</v>
      </c>
      <c r="B208" s="0" t="n">
        <v>1</v>
      </c>
      <c r="C208" s="0" t="n">
        <v>198</v>
      </c>
      <c r="F208" s="8"/>
      <c r="G208" s="9"/>
      <c r="H208" s="8" t="n">
        <v>552.6</v>
      </c>
      <c r="I208" s="8" t="n">
        <v>713.6</v>
      </c>
      <c r="J208" s="8" t="n">
        <v>713</v>
      </c>
      <c r="K208" s="8" t="n">
        <v>723</v>
      </c>
      <c r="L208" s="15" t="n">
        <v>696.8881</v>
      </c>
      <c r="M208" s="8" t="n">
        <v>696</v>
      </c>
      <c r="N208" s="8" t="n">
        <v>729</v>
      </c>
      <c r="O208" s="29" t="n">
        <v>720</v>
      </c>
      <c r="P208" s="11" t="n">
        <v>690.4</v>
      </c>
      <c r="Q208" s="0" t="n">
        <v>741.2</v>
      </c>
      <c r="R208" s="0" t="n">
        <v>665.5</v>
      </c>
      <c r="S208" s="0" t="n">
        <v>742.9</v>
      </c>
      <c r="T208" s="0" t="n">
        <v>701</v>
      </c>
      <c r="U208" s="0" t="n">
        <v>740.1</v>
      </c>
      <c r="V208" s="0" t="n">
        <v>712.7</v>
      </c>
      <c r="W208" s="0" t="n">
        <v>738.8</v>
      </c>
      <c r="X208" s="0" t="n">
        <v>740.1</v>
      </c>
      <c r="Y208" s="0" t="n">
        <v>709.4</v>
      </c>
      <c r="Z208" s="0" t="n">
        <v>708.5</v>
      </c>
      <c r="AA208" s="0" t="n">
        <v>719.7</v>
      </c>
      <c r="AB208" s="0" t="n">
        <v>737.1</v>
      </c>
      <c r="AC208" s="0" t="n">
        <v>676.5</v>
      </c>
      <c r="AD208" s="0" t="n">
        <v>661</v>
      </c>
      <c r="AE208" s="27" t="n">
        <v>654.9361</v>
      </c>
      <c r="AO208" s="28" t="n">
        <f aca="false">AE208/SurveyHrsIn!AE208</f>
        <v>0.880290456989247</v>
      </c>
    </row>
    <row r="209" customFormat="false" ht="12.75" hidden="false" customHeight="false" outlineLevel="0" collapsed="false">
      <c r="A209" s="0" t="s">
        <v>12</v>
      </c>
      <c r="B209" s="0" t="n">
        <v>1</v>
      </c>
      <c r="C209" s="0" t="n">
        <v>199</v>
      </c>
      <c r="F209" s="8"/>
      <c r="G209" s="9"/>
      <c r="H209" s="8" t="n">
        <v>707.3</v>
      </c>
      <c r="I209" s="8" t="n">
        <v>725.4</v>
      </c>
      <c r="J209" s="8" t="n">
        <v>650</v>
      </c>
      <c r="K209" s="8" t="n">
        <v>733</v>
      </c>
      <c r="L209" s="15" t="n">
        <v>739.7372</v>
      </c>
      <c r="M209" s="8" t="n">
        <v>591</v>
      </c>
      <c r="N209" s="8" t="n">
        <v>543</v>
      </c>
      <c r="O209" s="29" t="n">
        <v>719</v>
      </c>
      <c r="P209" s="11" t="n">
        <v>725.5</v>
      </c>
      <c r="Q209" s="0" t="n">
        <v>728.1</v>
      </c>
      <c r="R209" s="0" t="n">
        <v>665.5</v>
      </c>
      <c r="S209" s="0" t="n">
        <v>688.1</v>
      </c>
      <c r="T209" s="0" t="n">
        <v>682.1</v>
      </c>
      <c r="U209" s="0" t="n">
        <v>741.5</v>
      </c>
      <c r="V209" s="0" t="n">
        <v>706.6</v>
      </c>
      <c r="W209" s="0" t="n">
        <v>717.6</v>
      </c>
      <c r="X209" s="0" t="n">
        <v>740.1</v>
      </c>
      <c r="Y209" s="0" t="n">
        <v>708.9</v>
      </c>
      <c r="Z209" s="0" t="n">
        <v>712.8</v>
      </c>
      <c r="AA209" s="0" t="n">
        <v>720</v>
      </c>
      <c r="AB209" s="0" t="n">
        <v>717.7</v>
      </c>
      <c r="AC209" s="0" t="n">
        <v>743.5</v>
      </c>
      <c r="AD209" s="0" t="n">
        <v>651.9</v>
      </c>
      <c r="AE209" s="27" t="n">
        <v>686.885</v>
      </c>
      <c r="AO209" s="28" t="n">
        <f aca="false">AE209/SurveyHrsIn!AE209</f>
        <v>0.92323252688172</v>
      </c>
    </row>
    <row r="210" customFormat="false" ht="12.75" hidden="false" customHeight="false" outlineLevel="0" collapsed="false">
      <c r="A210" s="0" t="s">
        <v>12</v>
      </c>
      <c r="B210" s="0" t="n">
        <v>1</v>
      </c>
      <c r="C210" s="0" t="n">
        <v>200</v>
      </c>
      <c r="F210" s="8"/>
      <c r="G210" s="9"/>
      <c r="H210" s="8" t="n">
        <v>518.5</v>
      </c>
      <c r="I210" s="8" t="n">
        <v>742.9</v>
      </c>
      <c r="J210" s="8" t="n">
        <v>718</v>
      </c>
      <c r="K210" s="8" t="n">
        <v>722</v>
      </c>
      <c r="L210" s="15" t="n">
        <v>737.7658</v>
      </c>
      <c r="M210" s="8" t="n">
        <v>713</v>
      </c>
      <c r="N210" s="8" t="n">
        <v>742</v>
      </c>
      <c r="O210" s="29" t="n">
        <v>714</v>
      </c>
      <c r="P210" s="11" t="n">
        <v>725.5</v>
      </c>
      <c r="Q210" s="0" t="n">
        <v>741.6</v>
      </c>
      <c r="R210" s="0" t="n">
        <v>665.5</v>
      </c>
      <c r="S210" s="0" t="n">
        <v>742.7</v>
      </c>
      <c r="T210" s="0" t="n">
        <v>704.4</v>
      </c>
      <c r="U210" s="0" t="n">
        <v>740.8</v>
      </c>
      <c r="V210" s="0" t="n">
        <v>714.5</v>
      </c>
      <c r="W210" s="0" t="n">
        <v>737.6</v>
      </c>
      <c r="X210" s="0" t="n">
        <v>705.4</v>
      </c>
      <c r="Y210" s="0" t="n">
        <v>686.4</v>
      </c>
      <c r="Z210" s="0" t="n">
        <v>684.1</v>
      </c>
      <c r="AA210" s="0" t="n">
        <v>682.5</v>
      </c>
      <c r="AB210" s="0" t="n">
        <v>743.5</v>
      </c>
      <c r="AC210" s="0" t="n">
        <v>743.5</v>
      </c>
      <c r="AD210" s="0" t="n">
        <v>656.4</v>
      </c>
      <c r="AE210" s="27" t="n">
        <v>713.7208</v>
      </c>
      <c r="AO210" s="28" t="n">
        <f aca="false">AE210/SurveyHrsIn!AE210</f>
        <v>0.959302150537635</v>
      </c>
    </row>
    <row r="211" customFormat="false" ht="12.75" hidden="false" customHeight="false" outlineLevel="0" collapsed="false">
      <c r="A211" s="0" t="s">
        <v>12</v>
      </c>
      <c r="B211" s="0" t="n">
        <v>1</v>
      </c>
      <c r="C211" s="0" t="n">
        <v>201</v>
      </c>
      <c r="F211" s="8"/>
      <c r="G211" s="9"/>
      <c r="H211" s="8" t="n">
        <v>711.4</v>
      </c>
      <c r="I211" s="8" t="n">
        <v>741.4</v>
      </c>
      <c r="J211" s="8" t="n">
        <v>718</v>
      </c>
      <c r="K211" s="8" t="n">
        <v>643</v>
      </c>
      <c r="L211" s="15" t="n">
        <v>737.7778</v>
      </c>
      <c r="M211" s="8" t="n">
        <v>716</v>
      </c>
      <c r="N211" s="8" t="n">
        <v>743</v>
      </c>
      <c r="O211" s="29" t="n">
        <v>716</v>
      </c>
      <c r="P211" s="11" t="n">
        <v>740.3</v>
      </c>
      <c r="Q211" s="0" t="n">
        <v>741.2</v>
      </c>
      <c r="R211" s="0" t="n">
        <v>665.5</v>
      </c>
      <c r="S211" s="0" t="n">
        <v>742.8</v>
      </c>
      <c r="T211" s="0" t="n">
        <v>676</v>
      </c>
      <c r="U211" s="0" t="n">
        <v>732.1</v>
      </c>
      <c r="V211" s="0" t="n">
        <v>705.3</v>
      </c>
      <c r="W211" s="0" t="n">
        <v>730</v>
      </c>
      <c r="X211" s="0" t="n">
        <f aca="false">30.4+710</f>
        <v>740.4</v>
      </c>
      <c r="Y211" s="0" t="n">
        <f aca="false">577.3+120</f>
        <v>697.3</v>
      </c>
      <c r="Z211" s="0" t="n">
        <v>733.6</v>
      </c>
      <c r="AA211" s="0" t="n">
        <v>719.9</v>
      </c>
      <c r="AB211" s="0" t="n">
        <v>700.1</v>
      </c>
      <c r="AC211" s="0" t="n">
        <v>744</v>
      </c>
      <c r="AD211" s="0" t="n">
        <v>510.3</v>
      </c>
      <c r="AE211" s="27" t="n">
        <v>668.64</v>
      </c>
      <c r="AO211" s="28" t="n">
        <f aca="false">AE211/SurveyHrsIn!AE211</f>
        <v>0.898709677419355</v>
      </c>
    </row>
    <row r="212" customFormat="false" ht="12.75" hidden="false" customHeight="false" outlineLevel="0" collapsed="false">
      <c r="A212" s="0" t="s">
        <v>12</v>
      </c>
      <c r="B212" s="0" t="n">
        <v>1</v>
      </c>
      <c r="C212" s="0" t="n">
        <v>202</v>
      </c>
      <c r="F212" s="8"/>
      <c r="G212" s="9"/>
      <c r="H212" s="8" t="n">
        <v>264.4</v>
      </c>
      <c r="I212" s="8" t="n">
        <v>702.4</v>
      </c>
      <c r="J212" s="8" t="n">
        <v>654</v>
      </c>
      <c r="K212" s="8" t="n">
        <v>703</v>
      </c>
      <c r="L212" s="15" t="n">
        <v>685.7367</v>
      </c>
      <c r="M212" s="8" t="n">
        <v>683</v>
      </c>
      <c r="N212" s="8" t="n">
        <v>735</v>
      </c>
      <c r="O212" s="29" t="n">
        <v>692</v>
      </c>
      <c r="P212" s="11" t="n">
        <v>651.2</v>
      </c>
      <c r="Q212" s="0" t="n">
        <v>727.1</v>
      </c>
      <c r="R212" s="0" t="n">
        <v>574.5</v>
      </c>
      <c r="S212" s="0" t="n">
        <v>617.3</v>
      </c>
      <c r="T212" s="0" t="n">
        <v>693.4</v>
      </c>
      <c r="U212" s="0" t="n">
        <v>731.8</v>
      </c>
      <c r="V212" s="0" t="n">
        <v>643.4</v>
      </c>
      <c r="W212" s="0" t="n">
        <v>724.7</v>
      </c>
      <c r="X212" s="0" t="n">
        <v>727.8</v>
      </c>
      <c r="Y212" s="0" t="n">
        <v>711.9</v>
      </c>
      <c r="Z212" s="0" t="n">
        <v>722.5</v>
      </c>
      <c r="AA212" s="0" t="n">
        <v>710.9</v>
      </c>
      <c r="AB212" s="0" t="n">
        <v>521.6</v>
      </c>
      <c r="AC212" s="0" t="n">
        <v>730.2</v>
      </c>
      <c r="AD212" s="0" t="n">
        <v>650.4</v>
      </c>
      <c r="AE212" s="27" t="n">
        <v>683.0616</v>
      </c>
      <c r="AO212" s="28" t="n">
        <f aca="false">AE212/SurveyHrsIn!AE212</f>
        <v>0.918093548387097</v>
      </c>
    </row>
    <row r="213" customFormat="false" ht="12.75" hidden="false" customHeight="false" outlineLevel="0" collapsed="false">
      <c r="A213" s="0" t="s">
        <v>12</v>
      </c>
      <c r="B213" s="0" t="n">
        <v>1</v>
      </c>
      <c r="C213" s="0" t="n">
        <v>203</v>
      </c>
      <c r="F213" s="8"/>
      <c r="G213" s="9"/>
      <c r="H213" s="8" t="n">
        <v>508.3</v>
      </c>
      <c r="I213" s="8" t="n">
        <v>723.3</v>
      </c>
      <c r="J213" s="8" t="n">
        <v>702</v>
      </c>
      <c r="K213" s="8" t="n">
        <v>667</v>
      </c>
      <c r="L213" s="15" t="n">
        <v>736.8797</v>
      </c>
      <c r="M213" s="8" t="n">
        <v>718</v>
      </c>
      <c r="N213" s="8" t="n">
        <v>741</v>
      </c>
      <c r="O213" s="29" t="n">
        <v>718</v>
      </c>
      <c r="P213" s="11" t="n">
        <v>742.4</v>
      </c>
      <c r="Q213" s="0" t="n">
        <v>739.2</v>
      </c>
      <c r="R213" s="0" t="n">
        <v>664.6</v>
      </c>
      <c r="S213" s="0" t="n">
        <v>742.1</v>
      </c>
      <c r="T213" s="0" t="n">
        <v>702</v>
      </c>
      <c r="U213" s="0" t="n">
        <v>722</v>
      </c>
      <c r="V213" s="0" t="n">
        <v>684.8</v>
      </c>
      <c r="W213" s="0" t="n">
        <v>733.7</v>
      </c>
      <c r="X213" s="0" t="n">
        <v>742.3</v>
      </c>
      <c r="Y213" s="0" t="n">
        <v>716.9</v>
      </c>
      <c r="Z213" s="0" t="n">
        <v>734.4</v>
      </c>
      <c r="AA213" s="0" t="n">
        <v>711.9</v>
      </c>
      <c r="AB213" s="0" t="n">
        <v>741.1</v>
      </c>
      <c r="AC213" s="0" t="n">
        <v>727.9</v>
      </c>
      <c r="AD213" s="0" t="n">
        <v>657.2</v>
      </c>
      <c r="AE213" s="27" t="n">
        <v>713.3364</v>
      </c>
      <c r="AO213" s="28" t="n">
        <f aca="false">AE213/SurveyHrsIn!AE213</f>
        <v>0.958785483870968</v>
      </c>
    </row>
    <row r="214" customFormat="false" ht="12.75" hidden="false" customHeight="false" outlineLevel="0" collapsed="false">
      <c r="A214" s="0" t="s">
        <v>12</v>
      </c>
      <c r="B214" s="0" t="n">
        <v>1</v>
      </c>
      <c r="C214" s="0" t="n">
        <v>204</v>
      </c>
      <c r="F214" s="8"/>
      <c r="G214" s="9"/>
      <c r="H214" s="8" t="n">
        <v>191.6</v>
      </c>
      <c r="I214" s="8" t="n">
        <v>742.2</v>
      </c>
      <c r="J214" s="8" t="n">
        <v>717</v>
      </c>
      <c r="K214" s="8" t="n">
        <v>714</v>
      </c>
      <c r="L214" s="15" t="n">
        <v>723.7139</v>
      </c>
      <c r="M214" s="8" t="n">
        <v>704</v>
      </c>
      <c r="N214" s="8" t="n">
        <v>736</v>
      </c>
      <c r="O214" s="29" t="n">
        <v>702</v>
      </c>
      <c r="P214" s="11" t="n">
        <v>726.4</v>
      </c>
      <c r="Q214" s="0" t="n">
        <v>583.6</v>
      </c>
      <c r="R214" s="0" t="n">
        <v>620.5</v>
      </c>
      <c r="S214" s="0" t="n">
        <v>742</v>
      </c>
      <c r="T214" s="0" t="n">
        <v>705.8</v>
      </c>
      <c r="U214" s="0" t="n">
        <v>738.8</v>
      </c>
      <c r="V214" s="0" t="n">
        <v>708.8</v>
      </c>
      <c r="W214" s="0" t="n">
        <v>732.3</v>
      </c>
      <c r="X214" s="0" t="n">
        <v>741.3</v>
      </c>
      <c r="Y214" s="0" t="n">
        <v>679.9</v>
      </c>
      <c r="Z214" s="0" t="n">
        <v>644.1</v>
      </c>
      <c r="AA214" s="0" t="n">
        <v>699.6</v>
      </c>
      <c r="AB214" s="0" t="n">
        <v>742.9</v>
      </c>
      <c r="AC214" s="0" t="n">
        <v>742</v>
      </c>
      <c r="AD214" s="0" t="n">
        <v>661.9</v>
      </c>
      <c r="AE214" s="27" t="n">
        <v>713.035</v>
      </c>
      <c r="AO214" s="28" t="n">
        <f aca="false">AE214/SurveyHrsIn!AE214</f>
        <v>0.958380376344086</v>
      </c>
    </row>
    <row r="215" customFormat="false" ht="12.75" hidden="false" customHeight="false" outlineLevel="0" collapsed="false">
      <c r="A215" s="0" t="s">
        <v>12</v>
      </c>
      <c r="B215" s="0" t="n">
        <v>1</v>
      </c>
      <c r="C215" s="0" t="n">
        <v>205</v>
      </c>
      <c r="F215" s="8"/>
      <c r="G215" s="9"/>
      <c r="H215" s="8" t="n">
        <v>453.1</v>
      </c>
      <c r="I215" s="8" t="n">
        <v>737.3</v>
      </c>
      <c r="J215" s="8" t="n">
        <v>717</v>
      </c>
      <c r="K215" s="8" t="n">
        <v>733</v>
      </c>
      <c r="L215" s="15" t="n">
        <v>652.0103</v>
      </c>
      <c r="M215" s="8" t="n">
        <v>703</v>
      </c>
      <c r="N215" s="8" t="n">
        <v>736</v>
      </c>
      <c r="O215" s="29" t="n">
        <v>709</v>
      </c>
      <c r="P215" s="11" t="n">
        <v>741.2</v>
      </c>
      <c r="Q215" s="0" t="n">
        <v>738.8</v>
      </c>
      <c r="R215" s="0" t="n">
        <v>661.9</v>
      </c>
      <c r="S215" s="0" t="n">
        <v>743</v>
      </c>
      <c r="T215" s="0" t="n">
        <v>702.8</v>
      </c>
      <c r="U215" s="0" t="n">
        <v>739.9</v>
      </c>
      <c r="V215" s="0" t="n">
        <v>712.8</v>
      </c>
      <c r="W215" s="0" t="n">
        <v>731.9</v>
      </c>
      <c r="X215" s="0" t="n">
        <v>742</v>
      </c>
      <c r="Y215" s="0" t="n">
        <v>713.4</v>
      </c>
      <c r="Z215" s="0" t="n">
        <v>734.8</v>
      </c>
      <c r="AA215" s="0" t="n">
        <v>719.9</v>
      </c>
      <c r="AB215" s="0" t="n">
        <v>733.5</v>
      </c>
      <c r="AC215" s="0" t="n">
        <v>743.4</v>
      </c>
      <c r="AD215" s="0" t="n">
        <v>655.9</v>
      </c>
      <c r="AE215" s="27" t="n">
        <v>711.0411</v>
      </c>
      <c r="AO215" s="28" t="n">
        <f aca="false">AE215/SurveyHrsIn!AE215</f>
        <v>0.955700403225807</v>
      </c>
    </row>
    <row r="216" customFormat="false" ht="12.75" hidden="false" customHeight="false" outlineLevel="0" collapsed="false">
      <c r="A216" s="0" t="s">
        <v>12</v>
      </c>
      <c r="B216" s="0" t="n">
        <v>1</v>
      </c>
      <c r="C216" s="0" t="n">
        <v>206</v>
      </c>
      <c r="F216" s="8"/>
      <c r="G216" s="9"/>
      <c r="H216" s="8" t="n">
        <v>485.7</v>
      </c>
      <c r="I216" s="8" t="n">
        <v>738.6</v>
      </c>
      <c r="J216" s="8" t="n">
        <v>620</v>
      </c>
      <c r="K216" s="8" t="n">
        <v>130</v>
      </c>
      <c r="L216" s="15" t="n">
        <v>666.3784</v>
      </c>
      <c r="M216" s="8" t="n">
        <v>689</v>
      </c>
      <c r="N216" s="8" t="n">
        <v>586</v>
      </c>
      <c r="O216" s="29" t="n">
        <v>709</v>
      </c>
      <c r="P216" s="11" t="n">
        <v>695.2</v>
      </c>
      <c r="Q216" s="0" t="n">
        <v>404.6</v>
      </c>
      <c r="R216" s="0" t="n">
        <v>523.2</v>
      </c>
      <c r="S216" s="0" t="n">
        <v>722.8</v>
      </c>
      <c r="T216" s="0" t="n">
        <v>682.4</v>
      </c>
      <c r="U216" s="0" t="n">
        <v>715.4</v>
      </c>
      <c r="V216" s="0" t="n">
        <v>651.8</v>
      </c>
      <c r="W216" s="0" t="n">
        <v>723.1</v>
      </c>
      <c r="X216" s="0" t="n">
        <v>742.2</v>
      </c>
      <c r="Y216" s="0" t="n">
        <v>653.4</v>
      </c>
      <c r="Z216" s="0" t="n">
        <v>739.8</v>
      </c>
      <c r="AA216" s="0" t="n">
        <v>719.9</v>
      </c>
      <c r="AB216" s="0" t="n">
        <v>731.6</v>
      </c>
      <c r="AC216" s="0" t="n">
        <v>743.5</v>
      </c>
      <c r="AD216" s="0" t="n">
        <v>653.6</v>
      </c>
      <c r="AE216" s="27" t="n">
        <v>712.9136</v>
      </c>
      <c r="AO216" s="28" t="n">
        <f aca="false">AE216/SurveyHrsIn!AE216</f>
        <v>0.958217204301075</v>
      </c>
    </row>
    <row r="217" customFormat="false" ht="12.75" hidden="false" customHeight="false" outlineLevel="0" collapsed="false">
      <c r="A217" s="0" t="s">
        <v>12</v>
      </c>
      <c r="B217" s="0" t="n">
        <v>1</v>
      </c>
      <c r="C217" s="0" t="n">
        <v>207</v>
      </c>
      <c r="F217" s="8"/>
      <c r="G217" s="9"/>
      <c r="H217" s="8" t="n">
        <v>641</v>
      </c>
      <c r="I217" s="8" t="n">
        <v>722.4</v>
      </c>
      <c r="J217" s="8" t="n">
        <v>668</v>
      </c>
      <c r="K217" s="8" t="n">
        <v>693</v>
      </c>
      <c r="L217" s="15" t="n">
        <v>704.3678</v>
      </c>
      <c r="M217" s="8" t="n">
        <v>708</v>
      </c>
      <c r="N217" s="8" t="n">
        <v>718</v>
      </c>
      <c r="O217" s="29" t="n">
        <v>665</v>
      </c>
      <c r="P217" s="11" t="n">
        <v>451</v>
      </c>
      <c r="Q217" s="0" t="n">
        <v>739</v>
      </c>
      <c r="R217" s="0" t="n">
        <v>550.8</v>
      </c>
      <c r="S217" s="0" t="n">
        <v>735</v>
      </c>
      <c r="T217" s="0" t="n">
        <v>687.4</v>
      </c>
      <c r="U217" s="0" t="n">
        <v>661.8</v>
      </c>
      <c r="V217" s="0" t="n">
        <v>673.4</v>
      </c>
      <c r="W217" s="0" t="n">
        <v>717.8</v>
      </c>
      <c r="X217" s="0" t="n">
        <v>374</v>
      </c>
      <c r="Y217" s="0" t="n">
        <v>293.9</v>
      </c>
      <c r="Z217" s="0" t="n">
        <v>612.2</v>
      </c>
      <c r="AA217" s="0" t="n">
        <v>665.9</v>
      </c>
      <c r="AB217" s="0" t="n">
        <v>625.6</v>
      </c>
      <c r="AC217" s="0" t="n">
        <v>0</v>
      </c>
      <c r="AD217" s="0" t="n">
        <v>0</v>
      </c>
      <c r="AE217" s="27" t="n">
        <v>0</v>
      </c>
      <c r="AO217" s="28" t="n">
        <f aca="false">AE217/SurveyHrsIn!AE217</f>
        <v>0</v>
      </c>
    </row>
    <row r="218" customFormat="false" ht="12.75" hidden="false" customHeight="false" outlineLevel="0" collapsed="false">
      <c r="A218" s="0" t="s">
        <v>12</v>
      </c>
      <c r="B218" s="0" t="n">
        <v>1</v>
      </c>
      <c r="C218" s="0" t="n">
        <v>208</v>
      </c>
      <c r="F218" s="8"/>
      <c r="G218" s="9"/>
      <c r="H218" s="8" t="n">
        <v>474.6</v>
      </c>
      <c r="I218" s="8" t="n">
        <v>729.9</v>
      </c>
      <c r="J218" s="8" t="n">
        <v>714</v>
      </c>
      <c r="K218" s="8" t="n">
        <v>734</v>
      </c>
      <c r="L218" s="15" t="n">
        <v>700.0675</v>
      </c>
      <c r="M218" s="8" t="n">
        <v>668</v>
      </c>
      <c r="N218" s="8" t="n">
        <v>721</v>
      </c>
      <c r="O218" s="29" t="n">
        <v>702</v>
      </c>
      <c r="P218" s="11" t="n">
        <v>652.5</v>
      </c>
      <c r="Q218" s="0" t="n">
        <v>739.2</v>
      </c>
      <c r="R218" s="0" t="n">
        <v>630.6</v>
      </c>
      <c r="S218" s="0" t="n">
        <v>736.5</v>
      </c>
      <c r="T218" s="0" t="n">
        <v>691.1</v>
      </c>
      <c r="U218" s="0" t="n">
        <v>719.5</v>
      </c>
      <c r="V218" s="0" t="n">
        <v>712.6</v>
      </c>
      <c r="W218" s="0" t="n">
        <v>725.9</v>
      </c>
      <c r="X218" s="0" t="n">
        <v>735.5</v>
      </c>
      <c r="Y218" s="0" t="n">
        <v>713.5</v>
      </c>
      <c r="Z218" s="0" t="n">
        <v>739.2</v>
      </c>
      <c r="AA218" s="0" t="n">
        <v>717.1</v>
      </c>
      <c r="AB218" s="0" t="n">
        <v>738.1</v>
      </c>
      <c r="AC218" s="0" t="n">
        <v>742.6</v>
      </c>
      <c r="AD218" s="0" t="n">
        <v>661.6</v>
      </c>
      <c r="AE218" s="27" t="n">
        <v>692.5717</v>
      </c>
      <c r="AO218" s="28" t="n">
        <f aca="false">AE218/SurveyHrsIn!AE218</f>
        <v>0.930875940860215</v>
      </c>
    </row>
    <row r="219" customFormat="false" ht="12.75" hidden="false" customHeight="false" outlineLevel="0" collapsed="false">
      <c r="A219" s="0" t="s">
        <v>12</v>
      </c>
      <c r="B219" s="0" t="n">
        <v>1</v>
      </c>
      <c r="C219" s="0" t="n">
        <v>209</v>
      </c>
      <c r="F219" s="8"/>
      <c r="G219" s="9"/>
      <c r="H219" s="8" t="n">
        <v>671.1</v>
      </c>
      <c r="I219" s="8" t="n">
        <v>728.3</v>
      </c>
      <c r="J219" s="8" t="n">
        <v>715</v>
      </c>
      <c r="K219" s="8" t="n">
        <v>716</v>
      </c>
      <c r="L219" s="15" t="n">
        <v>662.8136</v>
      </c>
      <c r="M219" s="8" t="n">
        <v>690</v>
      </c>
      <c r="N219" s="8" t="n">
        <v>682</v>
      </c>
      <c r="O219" s="29" t="n">
        <v>676</v>
      </c>
      <c r="P219" s="11" t="n">
        <v>705.3</v>
      </c>
      <c r="Q219" s="0" t="n">
        <v>681.3</v>
      </c>
      <c r="R219" s="0" t="n">
        <v>652</v>
      </c>
      <c r="S219" s="0" t="n">
        <v>737.5</v>
      </c>
      <c r="T219" s="0" t="n">
        <v>678.7</v>
      </c>
      <c r="U219" s="0" t="n">
        <v>703.8</v>
      </c>
      <c r="V219" s="0" t="n">
        <v>650.7</v>
      </c>
      <c r="W219" s="0" t="n">
        <v>712.9</v>
      </c>
      <c r="X219" s="0" t="n">
        <v>714.9</v>
      </c>
      <c r="Y219" s="0" t="n">
        <v>599.9</v>
      </c>
      <c r="Z219" s="0" t="n">
        <v>710.1</v>
      </c>
      <c r="AA219" s="0" t="n">
        <v>718.8</v>
      </c>
      <c r="AB219" s="0" t="n">
        <v>736.5</v>
      </c>
      <c r="AC219" s="0" t="n">
        <v>730.1</v>
      </c>
      <c r="AD219" s="0" t="n">
        <v>663.9</v>
      </c>
      <c r="AE219" s="27" t="n">
        <v>651.7153</v>
      </c>
      <c r="AO219" s="28" t="n">
        <f aca="false">AE219/SurveyHrsIn!AE219</f>
        <v>0.875961424731183</v>
      </c>
    </row>
    <row r="220" customFormat="false" ht="12.75" hidden="false" customHeight="false" outlineLevel="0" collapsed="false">
      <c r="A220" s="0" t="s">
        <v>14</v>
      </c>
      <c r="B220" s="0" t="n">
        <v>1</v>
      </c>
      <c r="C220" s="0" t="n">
        <v>210</v>
      </c>
      <c r="F220" s="8"/>
      <c r="G220" s="9"/>
      <c r="H220" s="8" t="n">
        <v>687.6</v>
      </c>
      <c r="I220" s="8" t="n">
        <v>697.6</v>
      </c>
      <c r="J220" s="8" t="n">
        <v>687</v>
      </c>
      <c r="K220" s="8" t="n">
        <v>695</v>
      </c>
      <c r="L220" s="15" t="n">
        <v>737.9545</v>
      </c>
      <c r="M220" s="8" t="n">
        <v>679</v>
      </c>
      <c r="N220" s="8" t="n">
        <v>740</v>
      </c>
      <c r="O220" s="29" t="n">
        <v>719</v>
      </c>
      <c r="P220" s="11" t="n">
        <v>664</v>
      </c>
      <c r="Q220" s="0" t="n">
        <v>689.7</v>
      </c>
      <c r="R220" s="0" t="n">
        <v>569.6</v>
      </c>
      <c r="S220" s="0" t="n">
        <v>729.4</v>
      </c>
      <c r="T220" s="0" t="n">
        <v>628.4</v>
      </c>
      <c r="U220" s="0" t="n">
        <v>737.3</v>
      </c>
      <c r="V220" s="0" t="n">
        <v>704.4</v>
      </c>
      <c r="W220" s="0" t="n">
        <v>737.3</v>
      </c>
      <c r="X220" s="0" t="n">
        <v>681.9</v>
      </c>
      <c r="Y220" s="0" t="n">
        <v>694.6</v>
      </c>
      <c r="Z220" s="0" t="n">
        <v>666.6</v>
      </c>
      <c r="AA220" s="0" t="n">
        <v>667.5</v>
      </c>
      <c r="AB220" s="0" t="n">
        <v>743</v>
      </c>
      <c r="AC220" s="0" t="n">
        <v>716.6</v>
      </c>
      <c r="AD220" s="0" t="n">
        <v>570.2</v>
      </c>
      <c r="AE220" s="27" t="n">
        <v>678.9203</v>
      </c>
      <c r="AO220" s="28" t="n">
        <f aca="false">AE220/SurveyHrsIn!AE220</f>
        <v>0.912527284946237</v>
      </c>
    </row>
    <row r="221" customFormat="false" ht="12.75" hidden="false" customHeight="false" outlineLevel="0" collapsed="false">
      <c r="A221" s="0" t="s">
        <v>14</v>
      </c>
      <c r="B221" s="0" t="n">
        <v>1</v>
      </c>
      <c r="C221" s="0" t="n">
        <v>211</v>
      </c>
      <c r="F221" s="8"/>
      <c r="G221" s="9"/>
      <c r="H221" s="8" t="n">
        <v>709.1</v>
      </c>
      <c r="I221" s="8" t="n">
        <v>663.5</v>
      </c>
      <c r="J221" s="8" t="n">
        <v>708</v>
      </c>
      <c r="K221" s="8" t="n">
        <v>733</v>
      </c>
      <c r="L221" s="15" t="n">
        <v>729.7253</v>
      </c>
      <c r="M221" s="8" t="n">
        <v>675</v>
      </c>
      <c r="N221" s="8" t="n">
        <v>733</v>
      </c>
      <c r="O221" s="29" t="n">
        <v>719</v>
      </c>
      <c r="P221" s="11" t="n">
        <v>624.1</v>
      </c>
      <c r="Q221" s="0" t="n">
        <v>740.6</v>
      </c>
      <c r="R221" s="0" t="n">
        <v>393.6</v>
      </c>
      <c r="S221" s="0" t="n">
        <v>674.2</v>
      </c>
      <c r="T221" s="0" t="n">
        <v>668.1</v>
      </c>
      <c r="U221" s="0" t="n">
        <v>683.1</v>
      </c>
      <c r="V221" s="0" t="n">
        <v>674.2</v>
      </c>
      <c r="W221" s="0" t="n">
        <v>712.2</v>
      </c>
      <c r="X221" s="0" t="n">
        <v>714.6</v>
      </c>
      <c r="Y221" s="0" t="n">
        <v>581.8</v>
      </c>
      <c r="Z221" s="0" t="n">
        <v>631.7</v>
      </c>
      <c r="AA221" s="0" t="n">
        <v>708.2</v>
      </c>
      <c r="AB221" s="0" t="n">
        <v>706.4</v>
      </c>
      <c r="AC221" s="0" t="n">
        <v>741.6</v>
      </c>
      <c r="AD221" s="0" t="n">
        <v>659.1</v>
      </c>
      <c r="AE221" s="27" t="n">
        <v>677.5783</v>
      </c>
      <c r="AO221" s="28" t="n">
        <f aca="false">AE221/SurveyHrsIn!AE221</f>
        <v>0.910723521505376</v>
      </c>
    </row>
    <row r="222" customFormat="false" ht="12.75" hidden="false" customHeight="false" outlineLevel="0" collapsed="false">
      <c r="A222" s="0" t="s">
        <v>12</v>
      </c>
      <c r="B222" s="0" t="n">
        <v>1</v>
      </c>
      <c r="C222" s="0" t="n">
        <v>212</v>
      </c>
      <c r="F222" s="8"/>
      <c r="G222" s="9"/>
      <c r="H222" s="8" t="n">
        <v>577.4</v>
      </c>
      <c r="I222" s="8" t="n">
        <v>720.1</v>
      </c>
      <c r="J222" s="8" t="n">
        <v>694</v>
      </c>
      <c r="K222" s="8" t="n">
        <v>691</v>
      </c>
      <c r="L222" s="15" t="n">
        <v>736.9355</v>
      </c>
      <c r="M222" s="8" t="n">
        <v>709</v>
      </c>
      <c r="N222" s="8" t="n">
        <v>737</v>
      </c>
      <c r="O222" s="29" t="n">
        <v>630</v>
      </c>
      <c r="P222" s="11" t="n">
        <v>632.6</v>
      </c>
      <c r="Q222" s="0" t="n">
        <v>665.9</v>
      </c>
      <c r="R222" s="0" t="n">
        <v>444.8</v>
      </c>
      <c r="S222" s="0" t="n">
        <v>719.8</v>
      </c>
      <c r="T222" s="0" t="n">
        <v>672.1</v>
      </c>
      <c r="U222" s="0" t="n">
        <v>742.5</v>
      </c>
      <c r="V222" s="0" t="n">
        <v>713.8</v>
      </c>
      <c r="W222" s="0" t="n">
        <v>738.7</v>
      </c>
      <c r="X222" s="0" t="n">
        <f aca="false">29.3+628</f>
        <v>657.3</v>
      </c>
      <c r="Y222" s="0" t="n">
        <v>712.6</v>
      </c>
      <c r="Z222" s="0" t="n">
        <v>692.3</v>
      </c>
      <c r="AA222" s="0" t="n">
        <v>714.3</v>
      </c>
      <c r="AB222" s="0" t="n">
        <v>736.2</v>
      </c>
      <c r="AC222" s="0" t="n">
        <v>739.9</v>
      </c>
      <c r="AD222" s="0" t="n">
        <v>656.8</v>
      </c>
      <c r="AE222" s="27" t="n">
        <v>711.4339</v>
      </c>
      <c r="AO222" s="28" t="n">
        <f aca="false">AE222/SurveyHrsIn!AE222</f>
        <v>0.956228360215054</v>
      </c>
    </row>
    <row r="223" customFormat="false" ht="12.75" hidden="false" customHeight="false" outlineLevel="0" collapsed="false">
      <c r="A223" s="0" t="s">
        <v>12</v>
      </c>
      <c r="B223" s="0" t="n">
        <v>1</v>
      </c>
      <c r="C223" s="0" t="n">
        <v>213</v>
      </c>
      <c r="F223" s="8"/>
      <c r="G223" s="9"/>
      <c r="H223" s="8" t="n">
        <v>577.5</v>
      </c>
      <c r="I223" s="8" t="n">
        <v>690.8</v>
      </c>
      <c r="J223" s="8" t="n">
        <v>666</v>
      </c>
      <c r="K223" s="8" t="n">
        <v>713</v>
      </c>
      <c r="L223" s="15" t="n">
        <v>737.8772</v>
      </c>
      <c r="M223" s="8" t="n">
        <v>716</v>
      </c>
      <c r="N223" s="8" t="n">
        <v>740</v>
      </c>
      <c r="O223" s="29" t="n">
        <v>716</v>
      </c>
      <c r="P223" s="11" t="n">
        <v>712.4</v>
      </c>
      <c r="Q223" s="0" t="n">
        <v>634.4</v>
      </c>
      <c r="R223" s="0" t="n">
        <v>398.8</v>
      </c>
      <c r="S223" s="0" t="n">
        <v>629.5</v>
      </c>
      <c r="T223" s="0" t="n">
        <v>650.6</v>
      </c>
      <c r="U223" s="0" t="n">
        <v>742</v>
      </c>
      <c r="V223" s="0" t="n">
        <v>669.9</v>
      </c>
      <c r="W223" s="0" t="n">
        <v>738.4</v>
      </c>
      <c r="X223" s="0" t="n">
        <v>720.5</v>
      </c>
      <c r="Y223" s="0" t="n">
        <v>712.9</v>
      </c>
      <c r="Z223" s="0" t="n">
        <v>739.5</v>
      </c>
      <c r="AA223" s="0" t="n">
        <v>708.2</v>
      </c>
      <c r="AB223" s="0" t="n">
        <v>743.7</v>
      </c>
      <c r="AC223" s="0" t="n">
        <v>743.2</v>
      </c>
      <c r="AD223" s="0" t="n">
        <v>658.6</v>
      </c>
      <c r="AE223" s="27" t="n">
        <v>711.5803</v>
      </c>
      <c r="AO223" s="28" t="n">
        <f aca="false">AE223/SurveyHrsIn!AE223</f>
        <v>0.956425134408602</v>
      </c>
    </row>
    <row r="224" customFormat="false" ht="12.75" hidden="false" customHeight="false" outlineLevel="0" collapsed="false">
      <c r="A224" s="0" t="s">
        <v>12</v>
      </c>
      <c r="B224" s="0" t="n">
        <v>1</v>
      </c>
      <c r="C224" s="0" t="n">
        <v>214</v>
      </c>
      <c r="F224" s="8"/>
      <c r="G224" s="9"/>
      <c r="H224" s="8" t="n">
        <v>559.8</v>
      </c>
      <c r="I224" s="8" t="n">
        <v>739.2</v>
      </c>
      <c r="J224" s="8" t="n">
        <v>655</v>
      </c>
      <c r="K224" s="8" t="n">
        <v>720</v>
      </c>
      <c r="L224" s="15" t="n">
        <v>739.4969</v>
      </c>
      <c r="M224" s="8" t="n">
        <v>716</v>
      </c>
      <c r="N224" s="8" t="n">
        <v>309</v>
      </c>
      <c r="O224" s="29" t="n">
        <v>715</v>
      </c>
      <c r="P224" s="11" t="n">
        <v>642.3</v>
      </c>
      <c r="Q224" s="0" t="n">
        <v>666.4</v>
      </c>
      <c r="R224" s="0" t="n">
        <v>560.9</v>
      </c>
      <c r="S224" s="0" t="n">
        <v>702.7</v>
      </c>
      <c r="T224" s="0" t="n">
        <v>699</v>
      </c>
      <c r="U224" s="0" t="n">
        <v>740.7</v>
      </c>
      <c r="V224" s="0" t="n">
        <v>708.6</v>
      </c>
      <c r="W224" s="0" t="n">
        <v>738.1</v>
      </c>
      <c r="X224" s="0" t="n">
        <v>737.1</v>
      </c>
      <c r="Y224" s="0" t="n">
        <v>713.5</v>
      </c>
      <c r="Z224" s="0" t="n">
        <v>695.6</v>
      </c>
      <c r="AA224" s="0" t="n">
        <v>679</v>
      </c>
      <c r="AB224" s="0" t="n">
        <v>694.8</v>
      </c>
      <c r="AC224" s="0" t="n">
        <v>601.4</v>
      </c>
      <c r="AD224" s="0" t="n">
        <v>659.2</v>
      </c>
      <c r="AE224" s="27" t="n">
        <v>681.8428</v>
      </c>
      <c r="AO224" s="28" t="n">
        <f aca="false">AE224/SurveyHrsIn!AE224</f>
        <v>0.916455376344086</v>
      </c>
    </row>
    <row r="225" customFormat="false" ht="12.75" hidden="false" customHeight="false" outlineLevel="0" collapsed="false">
      <c r="A225" s="0" t="s">
        <v>12</v>
      </c>
      <c r="B225" s="0" t="n">
        <v>1</v>
      </c>
      <c r="C225" s="0" t="n">
        <v>215</v>
      </c>
      <c r="F225" s="8"/>
      <c r="G225" s="9"/>
      <c r="H225" s="8" t="n">
        <v>272</v>
      </c>
      <c r="I225" s="8" t="n">
        <v>736.5</v>
      </c>
      <c r="J225" s="8" t="n">
        <v>708</v>
      </c>
      <c r="K225" s="8" t="n">
        <v>718</v>
      </c>
      <c r="L225" s="15" t="n">
        <v>737.8561</v>
      </c>
      <c r="M225" s="8" t="n">
        <v>716</v>
      </c>
      <c r="N225" s="8" t="n">
        <v>741</v>
      </c>
      <c r="O225" s="29" t="n">
        <v>628</v>
      </c>
      <c r="P225" s="11" t="n">
        <v>626.1</v>
      </c>
      <c r="Q225" s="0" t="n">
        <v>687.6</v>
      </c>
      <c r="R225" s="0" t="n">
        <v>658.9</v>
      </c>
      <c r="S225" s="0" t="n">
        <v>742</v>
      </c>
      <c r="T225" s="0" t="n">
        <v>693.5</v>
      </c>
      <c r="U225" s="0" t="n">
        <v>718</v>
      </c>
      <c r="V225" s="0" t="n">
        <v>680.8</v>
      </c>
      <c r="W225" s="0" t="n">
        <v>727.5</v>
      </c>
      <c r="X225" s="0" t="n">
        <v>732.7</v>
      </c>
      <c r="Y225" s="0" t="n">
        <v>627.9</v>
      </c>
      <c r="Z225" s="0" t="n">
        <v>742.5</v>
      </c>
      <c r="AA225" s="0" t="n">
        <v>711.8</v>
      </c>
      <c r="AB225" s="0" t="n">
        <v>743.2</v>
      </c>
      <c r="AC225" s="0" t="n">
        <v>743.9</v>
      </c>
      <c r="AD225" s="0" t="n">
        <v>658.1</v>
      </c>
      <c r="AE225" s="27" t="n">
        <v>713.4839</v>
      </c>
      <c r="AO225" s="28" t="n">
        <f aca="false">AE225/SurveyHrsIn!AE225</f>
        <v>0.95898373655914</v>
      </c>
    </row>
    <row r="226" customFormat="false" ht="12.75" hidden="false" customHeight="false" outlineLevel="0" collapsed="false">
      <c r="A226" s="0" t="s">
        <v>12</v>
      </c>
      <c r="B226" s="0" t="n">
        <v>1</v>
      </c>
      <c r="C226" s="0" t="n">
        <v>216</v>
      </c>
      <c r="F226" s="8"/>
      <c r="G226" s="9"/>
      <c r="H226" s="8" t="n">
        <v>533.6</v>
      </c>
      <c r="I226" s="8" t="n">
        <v>735.5</v>
      </c>
      <c r="J226" s="8" t="n">
        <v>701</v>
      </c>
      <c r="K226" s="8" t="n">
        <v>622</v>
      </c>
      <c r="L226" s="15" t="n">
        <v>739.2455</v>
      </c>
      <c r="M226" s="8" t="n">
        <v>714</v>
      </c>
      <c r="N226" s="8" t="n">
        <v>740</v>
      </c>
      <c r="O226" s="29" t="n">
        <v>677</v>
      </c>
      <c r="P226" s="11" t="n">
        <v>742.1</v>
      </c>
      <c r="Q226" s="0" t="n">
        <v>721</v>
      </c>
      <c r="R226" s="0" t="n">
        <v>663.2</v>
      </c>
      <c r="S226" s="0" t="n">
        <v>742.6</v>
      </c>
      <c r="T226" s="0" t="n">
        <v>701.5</v>
      </c>
      <c r="U226" s="0" t="n">
        <v>739.6</v>
      </c>
      <c r="V226" s="0" t="n">
        <v>681.4</v>
      </c>
      <c r="W226" s="0" t="n">
        <v>737.3</v>
      </c>
      <c r="X226" s="0" t="n">
        <v>723.5</v>
      </c>
      <c r="Y226" s="0" t="n">
        <v>710.1</v>
      </c>
      <c r="Z226" s="0" t="n">
        <v>727.6</v>
      </c>
      <c r="AA226" s="0" t="n">
        <v>687</v>
      </c>
      <c r="AB226" s="0" t="n">
        <v>743.2</v>
      </c>
      <c r="AC226" s="0" t="n">
        <v>716.5</v>
      </c>
      <c r="AD226" s="0" t="n">
        <v>603.7</v>
      </c>
      <c r="AE226" s="27" t="n">
        <v>688.6791</v>
      </c>
      <c r="AO226" s="28" t="n">
        <f aca="false">AE226/SurveyHrsIn!AE226</f>
        <v>0.925643951612903</v>
      </c>
    </row>
    <row r="227" customFormat="false" ht="12.75" hidden="false" customHeight="false" outlineLevel="0" collapsed="false">
      <c r="A227" s="0" t="s">
        <v>12</v>
      </c>
      <c r="B227" s="0" t="n">
        <v>1</v>
      </c>
      <c r="C227" s="0" t="n">
        <v>217</v>
      </c>
      <c r="F227" s="8"/>
      <c r="G227" s="9"/>
      <c r="H227" s="8" t="n">
        <v>582.9</v>
      </c>
      <c r="I227" s="8" t="n">
        <v>718.4</v>
      </c>
      <c r="J227" s="8" t="n">
        <v>702</v>
      </c>
      <c r="K227" s="8" t="n">
        <v>708</v>
      </c>
      <c r="L227" s="15" t="n">
        <v>740.0925</v>
      </c>
      <c r="M227" s="8" t="n">
        <v>712</v>
      </c>
      <c r="N227" s="8" t="n">
        <v>700</v>
      </c>
      <c r="O227" s="29" t="n">
        <v>644</v>
      </c>
      <c r="P227" s="11" t="n">
        <v>735.4</v>
      </c>
      <c r="Q227" s="0" t="n">
        <v>701.5</v>
      </c>
      <c r="R227" s="0" t="n">
        <v>596</v>
      </c>
      <c r="S227" s="0" t="n">
        <v>742.5</v>
      </c>
      <c r="T227" s="0" t="n">
        <v>702.2</v>
      </c>
      <c r="U227" s="0" t="n">
        <v>730.3</v>
      </c>
      <c r="V227" s="0" t="n">
        <v>691.9</v>
      </c>
      <c r="W227" s="0" t="n">
        <v>711.5</v>
      </c>
      <c r="X227" s="0" t="n">
        <v>719.5</v>
      </c>
      <c r="Y227" s="0" t="n">
        <v>704.1</v>
      </c>
      <c r="Z227" s="0" t="n">
        <v>739.4</v>
      </c>
      <c r="AA227" s="0" t="n">
        <v>647</v>
      </c>
      <c r="AB227" s="0" t="n">
        <v>610.6</v>
      </c>
      <c r="AC227" s="0" t="n">
        <v>722.9</v>
      </c>
      <c r="AD227" s="0" t="n">
        <v>656.8</v>
      </c>
      <c r="AE227" s="27" t="n">
        <v>711.1347</v>
      </c>
      <c r="AO227" s="28" t="n">
        <f aca="false">AE227/SurveyHrsIn!AE227</f>
        <v>0.95582620967742</v>
      </c>
    </row>
    <row r="228" customFormat="false" ht="12.75" hidden="false" customHeight="false" outlineLevel="0" collapsed="false">
      <c r="A228" s="0" t="s">
        <v>12</v>
      </c>
      <c r="B228" s="0" t="n">
        <v>1</v>
      </c>
      <c r="C228" s="0" t="n">
        <v>218</v>
      </c>
      <c r="F228" s="8"/>
      <c r="G228" s="9"/>
      <c r="H228" s="8" t="n">
        <v>573.5</v>
      </c>
      <c r="I228" s="8" t="n">
        <v>708.1</v>
      </c>
      <c r="J228" s="8" t="n">
        <v>690</v>
      </c>
      <c r="K228" s="8" t="n">
        <v>701</v>
      </c>
      <c r="L228" s="15" t="n">
        <v>733.0236</v>
      </c>
      <c r="M228" s="8" t="n">
        <v>668</v>
      </c>
      <c r="N228" s="8" t="n">
        <v>738</v>
      </c>
      <c r="O228" s="29" t="n">
        <v>719</v>
      </c>
      <c r="P228" s="11" t="n">
        <v>630.8</v>
      </c>
      <c r="Q228" s="0" t="n">
        <v>738.8</v>
      </c>
      <c r="R228" s="0" t="n">
        <v>440</v>
      </c>
      <c r="S228" s="0" t="n">
        <v>706.8</v>
      </c>
      <c r="T228" s="0" t="n">
        <v>647.2</v>
      </c>
      <c r="U228" s="0" t="n">
        <v>740.2</v>
      </c>
      <c r="V228" s="0" t="n">
        <v>695.8</v>
      </c>
      <c r="W228" s="0" t="n">
        <v>632.4</v>
      </c>
      <c r="X228" s="0" t="n">
        <v>520.8</v>
      </c>
      <c r="Y228" s="0" t="n">
        <v>708.1</v>
      </c>
      <c r="Z228" s="0" t="n">
        <v>593.2</v>
      </c>
      <c r="AA228" s="0" t="n">
        <v>622.8</v>
      </c>
      <c r="AB228" s="6" t="n">
        <f aca="false">60.3+578</f>
        <v>638.3</v>
      </c>
      <c r="AC228" s="0" t="n">
        <v>738.3</v>
      </c>
      <c r="AD228" s="0" t="n">
        <v>651.3</v>
      </c>
      <c r="AE228" s="27" t="n">
        <v>711.4316</v>
      </c>
      <c r="AF228" s="6"/>
      <c r="AG228" s="6"/>
      <c r="AH228" s="6"/>
      <c r="AI228" s="6"/>
      <c r="AJ228" s="6"/>
      <c r="AK228" s="6"/>
      <c r="AL228" s="6"/>
      <c r="AM228" s="6"/>
      <c r="AN228" s="6"/>
      <c r="AO228" s="28" t="n">
        <f aca="false">AE228/SurveyHrsIn!AE228</f>
        <v>0.956225268817204</v>
      </c>
    </row>
    <row r="229" customFormat="false" ht="12.75" hidden="false" customHeight="false" outlineLevel="0" collapsed="false">
      <c r="A229" s="0" t="s">
        <v>12</v>
      </c>
      <c r="B229" s="0" t="n">
        <v>1</v>
      </c>
      <c r="C229" s="0" t="n">
        <v>219</v>
      </c>
      <c r="F229" s="8"/>
      <c r="G229" s="9"/>
      <c r="H229" s="8" t="n">
        <v>705.5</v>
      </c>
      <c r="I229" s="8" t="n">
        <v>737</v>
      </c>
      <c r="J229" s="8" t="n">
        <v>676</v>
      </c>
      <c r="K229" s="8" t="n">
        <v>725</v>
      </c>
      <c r="L229" s="15" t="n">
        <v>740.2489</v>
      </c>
      <c r="M229" s="8" t="n">
        <v>715</v>
      </c>
      <c r="N229" s="8" t="n">
        <v>741</v>
      </c>
      <c r="O229" s="29" t="n">
        <v>628</v>
      </c>
      <c r="P229" s="11" t="n">
        <v>588.3</v>
      </c>
      <c r="Q229" s="0" t="n">
        <v>735.5</v>
      </c>
      <c r="R229" s="0" t="n">
        <v>607.4</v>
      </c>
      <c r="S229" s="0" t="n">
        <v>743</v>
      </c>
      <c r="T229" s="0" t="n">
        <v>691.3</v>
      </c>
      <c r="U229" s="0" t="n">
        <v>726.2</v>
      </c>
      <c r="V229" s="0" t="n">
        <v>705.6</v>
      </c>
      <c r="W229" s="0" t="n">
        <v>736.9</v>
      </c>
      <c r="X229" s="0" t="n">
        <v>737.3</v>
      </c>
      <c r="Y229" s="0" t="n">
        <v>712.8</v>
      </c>
      <c r="Z229" s="0" t="n">
        <v>742.4</v>
      </c>
      <c r="AA229" s="0" t="n">
        <v>709</v>
      </c>
      <c r="AB229" s="0" t="n">
        <v>705</v>
      </c>
      <c r="AC229" s="0" t="n">
        <v>743.6</v>
      </c>
      <c r="AD229" s="0" t="n">
        <v>651.3</v>
      </c>
      <c r="AE229" s="27" t="n">
        <v>664.7342</v>
      </c>
      <c r="AO229" s="28" t="n">
        <f aca="false">AE229/SurveyHrsIn!AE229</f>
        <v>0.893459946236559</v>
      </c>
    </row>
    <row r="230" customFormat="false" ht="12.75" hidden="false" customHeight="false" outlineLevel="0" collapsed="false">
      <c r="A230" s="0" t="s">
        <v>12</v>
      </c>
      <c r="B230" s="0" t="n">
        <v>1</v>
      </c>
      <c r="C230" s="0" t="n">
        <v>220</v>
      </c>
      <c r="F230" s="8"/>
      <c r="G230" s="9"/>
      <c r="H230" s="8" t="n">
        <v>546</v>
      </c>
      <c r="I230" s="8" t="n">
        <v>666</v>
      </c>
      <c r="J230" s="8" t="n">
        <v>702</v>
      </c>
      <c r="K230" s="8" t="n">
        <v>711</v>
      </c>
      <c r="L230" s="15" t="n">
        <v>696.6442</v>
      </c>
      <c r="M230" s="8" t="n">
        <v>710</v>
      </c>
      <c r="N230" s="8" t="n">
        <v>733</v>
      </c>
      <c r="O230" s="29" t="n">
        <v>669</v>
      </c>
      <c r="P230" s="11" t="n">
        <v>541.4</v>
      </c>
      <c r="Q230" s="0" t="n">
        <v>225.6</v>
      </c>
      <c r="R230" s="0" t="n">
        <v>0</v>
      </c>
      <c r="S230" s="0" t="n">
        <v>26.6</v>
      </c>
      <c r="T230" s="0" t="n">
        <v>663.8</v>
      </c>
      <c r="U230" s="0" t="n">
        <v>675.7</v>
      </c>
      <c r="V230" s="0" t="n">
        <v>650.5</v>
      </c>
      <c r="W230" s="0" t="n">
        <v>734.2</v>
      </c>
      <c r="X230" s="0" t="n">
        <v>725.6</v>
      </c>
      <c r="Y230" s="0" t="n">
        <v>661</v>
      </c>
      <c r="Z230" s="0" t="n">
        <v>735.9</v>
      </c>
      <c r="AA230" s="0" t="n">
        <v>658.7</v>
      </c>
      <c r="AB230" s="0" t="n">
        <v>423.1</v>
      </c>
      <c r="AC230" s="0" t="n">
        <v>734.7</v>
      </c>
      <c r="AD230" s="0" t="n">
        <v>660</v>
      </c>
      <c r="AE230" s="27" t="n">
        <v>713.618</v>
      </c>
      <c r="AO230" s="28" t="n">
        <f aca="false">AE230/SurveyHrsIn!AE230</f>
        <v>0.959163978494624</v>
      </c>
    </row>
    <row r="231" customFormat="false" ht="12.75" hidden="false" customHeight="false" outlineLevel="0" collapsed="false">
      <c r="A231" s="0" t="s">
        <v>12</v>
      </c>
      <c r="B231" s="0" t="n">
        <v>1</v>
      </c>
      <c r="C231" s="0" t="n">
        <v>221</v>
      </c>
      <c r="F231" s="8"/>
      <c r="G231" s="9"/>
      <c r="H231" s="8" t="n">
        <v>266.8</v>
      </c>
      <c r="I231" s="8" t="n">
        <v>721.6</v>
      </c>
      <c r="J231" s="8" t="n">
        <v>671</v>
      </c>
      <c r="K231" s="8" t="n">
        <v>689</v>
      </c>
      <c r="L231" s="15" t="n">
        <v>717.7448</v>
      </c>
      <c r="M231" s="8" t="n">
        <v>712</v>
      </c>
      <c r="N231" s="8" t="n">
        <v>740</v>
      </c>
      <c r="O231" s="29" t="n">
        <v>719</v>
      </c>
      <c r="P231" s="11" t="n">
        <v>735.7</v>
      </c>
      <c r="Q231" s="0" t="n">
        <v>741.2</v>
      </c>
      <c r="R231" s="0" t="n">
        <v>610.7</v>
      </c>
      <c r="S231" s="0" t="n">
        <v>728.7</v>
      </c>
      <c r="T231" s="12" t="n">
        <f aca="false">(324.5*2)</f>
        <v>649</v>
      </c>
      <c r="U231" s="0" t="n">
        <v>615.5</v>
      </c>
      <c r="V231" s="0" t="n">
        <v>666.6</v>
      </c>
      <c r="W231" s="0" t="n">
        <v>734</v>
      </c>
      <c r="X231" s="0" t="n">
        <v>733.8</v>
      </c>
      <c r="Y231" s="0" t="n">
        <v>711.4</v>
      </c>
      <c r="Z231" s="0" t="n">
        <v>727.8</v>
      </c>
      <c r="AA231" s="0" t="n">
        <v>652.6</v>
      </c>
      <c r="AB231" s="0" t="n">
        <v>723.2</v>
      </c>
      <c r="AC231" s="0" t="n">
        <v>686</v>
      </c>
      <c r="AD231" s="0" t="n">
        <v>620.1</v>
      </c>
      <c r="AE231" s="27" t="n">
        <v>665.3116</v>
      </c>
      <c r="AO231" s="28" t="n">
        <f aca="false">AE231/SurveyHrsIn!AE231</f>
        <v>0.894236021505376</v>
      </c>
    </row>
    <row r="232" customFormat="false" ht="12.75" hidden="false" customHeight="false" outlineLevel="0" collapsed="false">
      <c r="A232" s="0" t="s">
        <v>12</v>
      </c>
      <c r="B232" s="0" t="n">
        <v>1</v>
      </c>
      <c r="C232" s="0" t="n">
        <v>222</v>
      </c>
      <c r="F232" s="8"/>
      <c r="G232" s="9"/>
      <c r="H232" s="8" t="n">
        <v>560.1</v>
      </c>
      <c r="I232" s="8" t="n">
        <v>717</v>
      </c>
      <c r="J232" s="8" t="n">
        <v>644</v>
      </c>
      <c r="K232" s="8" t="n">
        <v>725</v>
      </c>
      <c r="L232" s="15" t="n">
        <v>725.5419</v>
      </c>
      <c r="M232" s="8" t="n">
        <v>710</v>
      </c>
      <c r="N232" s="8" t="n">
        <v>682</v>
      </c>
      <c r="O232" s="29" t="n">
        <v>692</v>
      </c>
      <c r="P232" s="11" t="n">
        <v>737.5</v>
      </c>
      <c r="Q232" s="0" t="n">
        <v>737.6</v>
      </c>
      <c r="R232" s="0" t="n">
        <v>664.1</v>
      </c>
      <c r="S232" s="0" t="n">
        <v>731.9</v>
      </c>
      <c r="T232" s="0" t="n">
        <v>695.7</v>
      </c>
      <c r="U232" s="0" t="n">
        <v>685.4</v>
      </c>
      <c r="V232" s="0" t="n">
        <v>692.3</v>
      </c>
      <c r="W232" s="0" t="n">
        <v>661.2</v>
      </c>
      <c r="X232" s="0" t="n">
        <f aca="false">271.6+313+63</f>
        <v>647.6</v>
      </c>
      <c r="Y232" s="0" t="n">
        <v>710</v>
      </c>
      <c r="Z232" s="0" t="n">
        <v>739.9</v>
      </c>
      <c r="AA232" s="0" t="n">
        <v>706.8</v>
      </c>
      <c r="AB232" s="0" t="n">
        <v>743.5</v>
      </c>
      <c r="AC232" s="0" t="n">
        <v>744</v>
      </c>
      <c r="AD232" s="0" t="n">
        <v>659.3</v>
      </c>
      <c r="AE232" s="27" t="n">
        <v>702.1442</v>
      </c>
      <c r="AO232" s="28" t="n">
        <f aca="false">AE232/SurveyHrsIn!AE232</f>
        <v>0.943742204301075</v>
      </c>
    </row>
    <row r="233" customFormat="false" ht="12.75" hidden="false" customHeight="false" outlineLevel="0" collapsed="false">
      <c r="A233" s="0" t="s">
        <v>12</v>
      </c>
      <c r="B233" s="0" t="n">
        <v>1</v>
      </c>
      <c r="C233" s="0" t="n">
        <v>223</v>
      </c>
      <c r="F233" s="8"/>
      <c r="G233" s="9"/>
      <c r="H233" s="8" t="n">
        <v>702</v>
      </c>
      <c r="I233" s="8" t="n">
        <v>713.5</v>
      </c>
      <c r="J233" s="8" t="n">
        <v>687</v>
      </c>
      <c r="K233" s="8" t="n">
        <v>710</v>
      </c>
      <c r="L233" s="15" t="n">
        <v>730.0164</v>
      </c>
      <c r="M233" s="8" t="n">
        <v>694</v>
      </c>
      <c r="N233" s="8" t="n">
        <v>652</v>
      </c>
      <c r="O233" s="29" t="n">
        <v>708</v>
      </c>
      <c r="P233" s="11" t="n">
        <v>718.1</v>
      </c>
      <c r="Q233" s="0" t="n">
        <v>726.3</v>
      </c>
      <c r="R233" s="0" t="n">
        <v>562.8</v>
      </c>
      <c r="S233" s="0" t="n">
        <v>662.5</v>
      </c>
      <c r="T233" s="0" t="n">
        <v>503.1</v>
      </c>
      <c r="U233" s="0" t="n">
        <v>742.8</v>
      </c>
      <c r="V233" s="0" t="n">
        <v>713.6</v>
      </c>
      <c r="W233" s="0" t="n">
        <v>735.5</v>
      </c>
      <c r="X233" s="0" t="n">
        <v>728.9</v>
      </c>
      <c r="Y233" s="0" t="n">
        <v>712.3</v>
      </c>
      <c r="Z233" s="0" t="n">
        <v>742.5</v>
      </c>
      <c r="AA233" s="0" t="n">
        <v>701.1</v>
      </c>
      <c r="AB233" s="6" t="n">
        <v>510</v>
      </c>
      <c r="AC233" s="0" t="n">
        <v>153.4</v>
      </c>
      <c r="AD233" s="0" t="n">
        <v>655</v>
      </c>
      <c r="AE233" s="27" t="n">
        <v>713.0161</v>
      </c>
      <c r="AF233" s="6"/>
      <c r="AG233" s="6"/>
      <c r="AH233" s="6"/>
      <c r="AI233" s="6"/>
      <c r="AJ233" s="6"/>
      <c r="AK233" s="6"/>
      <c r="AL233" s="6"/>
      <c r="AM233" s="6"/>
      <c r="AN233" s="6"/>
      <c r="AO233" s="28" t="n">
        <f aca="false">AE233/SurveyHrsIn!AE233</f>
        <v>0.95835497311828</v>
      </c>
    </row>
    <row r="234" customFormat="false" ht="12.75" hidden="false" customHeight="false" outlineLevel="0" collapsed="false">
      <c r="A234" s="0" t="s">
        <v>12</v>
      </c>
      <c r="B234" s="0" t="n">
        <v>1</v>
      </c>
      <c r="C234" s="0" t="n">
        <v>224</v>
      </c>
      <c r="F234" s="8"/>
      <c r="G234" s="9"/>
      <c r="H234" s="8" t="n">
        <v>702</v>
      </c>
      <c r="I234" s="8" t="n">
        <v>730.7</v>
      </c>
      <c r="J234" s="8" t="n">
        <v>690</v>
      </c>
      <c r="K234" s="8" t="n">
        <v>725</v>
      </c>
      <c r="L234" s="15" t="n">
        <v>736.5381</v>
      </c>
      <c r="M234" s="8" t="n">
        <v>693</v>
      </c>
      <c r="N234" s="8" t="n">
        <v>740</v>
      </c>
      <c r="O234" s="29" t="n">
        <v>720</v>
      </c>
      <c r="P234" s="11" t="n">
        <v>651.8</v>
      </c>
      <c r="Q234" s="0" t="n">
        <v>580</v>
      </c>
      <c r="R234" s="0" t="n">
        <v>617.9</v>
      </c>
      <c r="S234" s="0" t="n">
        <v>692.3</v>
      </c>
      <c r="T234" s="0" t="n">
        <v>664.7</v>
      </c>
      <c r="U234" s="0" t="n">
        <v>718.8</v>
      </c>
      <c r="V234" s="0" t="n">
        <v>310.4</v>
      </c>
      <c r="W234" s="0" t="n">
        <v>405</v>
      </c>
      <c r="X234" s="0" t="n">
        <v>694.6</v>
      </c>
      <c r="Y234" s="0" t="n">
        <v>693.4</v>
      </c>
      <c r="Z234" s="0" t="n">
        <v>742.7</v>
      </c>
      <c r="AA234" s="0" t="n">
        <v>674.3</v>
      </c>
      <c r="AB234" s="0" t="n">
        <v>610.1</v>
      </c>
      <c r="AC234" s="0" t="n">
        <v>740.7</v>
      </c>
      <c r="AD234" s="0" t="n">
        <v>663.7</v>
      </c>
      <c r="AE234" s="27" t="n">
        <v>713.4403</v>
      </c>
      <c r="AO234" s="28" t="n">
        <f aca="false">AE234/SurveyHrsIn!AE234</f>
        <v>0.958925134408602</v>
      </c>
    </row>
    <row r="235" customFormat="false" ht="12.75" hidden="false" customHeight="false" outlineLevel="0" collapsed="false">
      <c r="A235" s="0" t="s">
        <v>12</v>
      </c>
      <c r="B235" s="0" t="n">
        <v>1</v>
      </c>
      <c r="C235" s="0" t="n">
        <v>225</v>
      </c>
      <c r="F235" s="8"/>
      <c r="G235" s="9"/>
      <c r="H235" s="8" t="n">
        <v>291</v>
      </c>
      <c r="I235" s="8" t="n">
        <v>697.9</v>
      </c>
      <c r="J235" s="8" t="n">
        <v>669</v>
      </c>
      <c r="K235" s="8" t="n">
        <v>713</v>
      </c>
      <c r="L235" s="15" t="n">
        <v>673.6519</v>
      </c>
      <c r="M235" s="8" t="n">
        <v>708</v>
      </c>
      <c r="N235" s="8" t="n">
        <v>703</v>
      </c>
      <c r="O235" s="29" t="n">
        <v>523</v>
      </c>
      <c r="P235" s="11" t="n">
        <v>518.6</v>
      </c>
      <c r="Q235" s="0" t="n">
        <v>0</v>
      </c>
      <c r="R235" s="0" t="n">
        <v>0</v>
      </c>
      <c r="S235" s="0" t="n">
        <v>29.8</v>
      </c>
      <c r="T235" s="0" t="n">
        <v>671</v>
      </c>
      <c r="U235" s="0" t="n">
        <v>736.7</v>
      </c>
      <c r="V235" s="0" t="n">
        <v>699</v>
      </c>
      <c r="W235" s="0" t="n">
        <v>739.9</v>
      </c>
      <c r="X235" s="0" t="n">
        <v>725.5</v>
      </c>
      <c r="Y235" s="0" t="n">
        <v>699</v>
      </c>
      <c r="Z235" s="0" t="n">
        <v>724</v>
      </c>
      <c r="AA235" s="0" t="n">
        <v>713.6</v>
      </c>
      <c r="AB235" s="0" t="n">
        <v>728</v>
      </c>
      <c r="AC235" s="0" t="n">
        <v>743.9</v>
      </c>
      <c r="AD235" s="0" t="n">
        <v>663.3</v>
      </c>
      <c r="AE235" s="27" t="n">
        <v>708.8097</v>
      </c>
      <c r="AO235" s="28" t="n">
        <f aca="false">AE235/SurveyHrsIn!AE235</f>
        <v>0.952701209677419</v>
      </c>
    </row>
    <row r="236" customFormat="false" ht="12.75" hidden="false" customHeight="false" outlineLevel="0" collapsed="false">
      <c r="A236" s="0" t="s">
        <v>12</v>
      </c>
      <c r="B236" s="0" t="n">
        <v>1</v>
      </c>
      <c r="C236" s="0" t="n">
        <v>226</v>
      </c>
      <c r="F236" s="8"/>
      <c r="G236" s="9"/>
      <c r="H236" s="8" t="n">
        <v>700</v>
      </c>
      <c r="I236" s="8" t="n">
        <v>716.3</v>
      </c>
      <c r="J236" s="8" t="n">
        <v>655</v>
      </c>
      <c r="K236" s="8" t="n">
        <v>678</v>
      </c>
      <c r="L236" s="15" t="n">
        <v>616.6864</v>
      </c>
      <c r="M236" s="8" t="n">
        <v>702</v>
      </c>
      <c r="N236" s="8" t="n">
        <v>671</v>
      </c>
      <c r="O236" s="29" t="n">
        <v>713</v>
      </c>
      <c r="P236" s="11" t="n">
        <v>738.9</v>
      </c>
      <c r="Q236" s="0" t="n">
        <v>738.7</v>
      </c>
      <c r="R236" s="0" t="n">
        <v>663</v>
      </c>
      <c r="S236" s="0" t="n">
        <v>683</v>
      </c>
      <c r="T236" s="0" t="n">
        <v>661.4</v>
      </c>
      <c r="U236" s="0" t="n">
        <v>713.4</v>
      </c>
      <c r="V236" s="0" t="n">
        <v>682.2</v>
      </c>
      <c r="W236" s="0" t="n">
        <v>687.8</v>
      </c>
      <c r="X236" s="0" t="n">
        <v>700.5</v>
      </c>
      <c r="Y236" s="0" t="n">
        <v>709.9</v>
      </c>
      <c r="Z236" s="0" t="n">
        <v>729.8</v>
      </c>
      <c r="AA236" s="0" t="n">
        <v>694.1</v>
      </c>
      <c r="AB236" s="0" t="n">
        <v>743.3</v>
      </c>
      <c r="AC236" s="0" t="n">
        <v>743.5</v>
      </c>
      <c r="AD236" s="0" t="n">
        <v>663.7</v>
      </c>
      <c r="AE236" s="27" t="n">
        <v>700.5589</v>
      </c>
      <c r="AO236" s="28" t="n">
        <f aca="false">AE236/SurveyHrsIn!AE236</f>
        <v>0.941611424731183</v>
      </c>
    </row>
    <row r="237" customFormat="false" ht="12.75" hidden="false" customHeight="false" outlineLevel="0" collapsed="false">
      <c r="A237" s="0" t="s">
        <v>12</v>
      </c>
      <c r="B237" s="0" t="n">
        <v>1</v>
      </c>
      <c r="C237" s="0" t="n">
        <v>227</v>
      </c>
      <c r="F237" s="8"/>
      <c r="G237" s="9"/>
      <c r="H237" s="8" t="n">
        <v>392</v>
      </c>
      <c r="I237" s="8" t="n">
        <v>723.9</v>
      </c>
      <c r="J237" s="8" t="n">
        <v>628</v>
      </c>
      <c r="K237" s="8" t="n">
        <v>677</v>
      </c>
      <c r="L237" s="15" t="n">
        <v>694.2828</v>
      </c>
      <c r="M237" s="8" t="n">
        <v>610</v>
      </c>
      <c r="N237" s="8" t="n">
        <v>706</v>
      </c>
      <c r="O237" s="29" t="n">
        <v>666</v>
      </c>
      <c r="P237" s="11" t="n">
        <v>659</v>
      </c>
      <c r="Q237" s="0" t="n">
        <v>684.7</v>
      </c>
      <c r="R237" s="0" t="n">
        <v>583.2</v>
      </c>
      <c r="S237" s="0" t="n">
        <v>672.7</v>
      </c>
      <c r="T237" s="0" t="n">
        <v>673.7</v>
      </c>
      <c r="U237" s="0" t="n">
        <v>720</v>
      </c>
      <c r="V237" s="0" t="n">
        <v>711.5</v>
      </c>
      <c r="W237" s="0" t="n">
        <v>715</v>
      </c>
      <c r="X237" s="0" t="n">
        <v>701.1</v>
      </c>
      <c r="Y237" s="0" t="n">
        <v>712.7</v>
      </c>
      <c r="Z237" s="0" t="n">
        <v>735.9</v>
      </c>
      <c r="AA237" s="0" t="n">
        <v>708.1</v>
      </c>
      <c r="AB237" s="0" t="n">
        <v>465.3</v>
      </c>
      <c r="AC237" s="0" t="n">
        <v>0</v>
      </c>
      <c r="AD237" s="0" t="n">
        <v>0</v>
      </c>
      <c r="AE237" s="0" t="n">
        <v>0</v>
      </c>
      <c r="AO237" s="28" t="n">
        <f aca="false">AE237/SurveyHrsIn!AE237</f>
        <v>0</v>
      </c>
    </row>
    <row r="238" customFormat="false" ht="12.75" hidden="false" customHeight="false" outlineLevel="0" collapsed="false">
      <c r="A238" s="0" t="s">
        <v>12</v>
      </c>
      <c r="B238" s="0" t="n">
        <v>1</v>
      </c>
      <c r="C238" s="0" t="n">
        <v>228</v>
      </c>
      <c r="F238" s="8"/>
      <c r="G238" s="9"/>
      <c r="H238" s="8" t="n">
        <v>560</v>
      </c>
      <c r="I238" s="8" t="n">
        <v>174.3</v>
      </c>
      <c r="J238" s="8" t="n">
        <v>182</v>
      </c>
      <c r="K238" s="8" t="n">
        <v>644</v>
      </c>
      <c r="L238" s="15" t="n">
        <v>677.4678</v>
      </c>
      <c r="M238" s="8" t="n">
        <v>682</v>
      </c>
      <c r="N238" s="8" t="n">
        <v>675</v>
      </c>
      <c r="O238" s="29" t="n">
        <v>696</v>
      </c>
      <c r="P238" s="11" t="n">
        <v>711.3</v>
      </c>
      <c r="Q238" s="0" t="n">
        <v>714.9</v>
      </c>
      <c r="R238" s="0" t="n">
        <v>662</v>
      </c>
      <c r="S238" s="0" t="n">
        <v>691.5</v>
      </c>
      <c r="T238" s="0" t="n">
        <v>608.4</v>
      </c>
      <c r="U238" s="0" t="n">
        <v>690.7</v>
      </c>
      <c r="V238" s="0" t="n">
        <v>667.9</v>
      </c>
      <c r="W238" s="0" t="n">
        <v>345.1</v>
      </c>
      <c r="X238" s="0" t="n">
        <v>719.7</v>
      </c>
      <c r="Y238" s="0" t="n">
        <v>650.5</v>
      </c>
      <c r="Z238" s="0" t="n">
        <v>681.1</v>
      </c>
      <c r="AA238" s="0" t="n">
        <v>696.6</v>
      </c>
      <c r="AB238" s="0" t="n">
        <v>505.2</v>
      </c>
      <c r="AC238" s="0" t="n">
        <v>694.2</v>
      </c>
      <c r="AD238" s="0" t="n">
        <v>659.2</v>
      </c>
      <c r="AE238" s="27" t="n">
        <v>709.4948</v>
      </c>
      <c r="AO238" s="28" t="n">
        <f aca="false">AE238/SurveyHrsIn!AE238</f>
        <v>0.953622043010753</v>
      </c>
    </row>
    <row r="239" customFormat="false" ht="12.75" hidden="false" customHeight="false" outlineLevel="0" collapsed="false">
      <c r="A239" s="0" t="s">
        <v>12</v>
      </c>
      <c r="B239" s="0" t="n">
        <v>1</v>
      </c>
      <c r="C239" s="0" t="n">
        <v>229</v>
      </c>
      <c r="F239" s="8"/>
      <c r="G239" s="9"/>
      <c r="H239" s="8" t="n">
        <v>435</v>
      </c>
      <c r="I239" s="8" t="n">
        <v>697.3</v>
      </c>
      <c r="J239" s="8" t="n">
        <v>705</v>
      </c>
      <c r="K239" s="8" t="n">
        <v>722</v>
      </c>
      <c r="L239" s="15" t="n">
        <v>709.6003</v>
      </c>
      <c r="M239" s="8" t="n">
        <v>715</v>
      </c>
      <c r="N239" s="8" t="n">
        <v>737</v>
      </c>
      <c r="O239" s="29" t="n">
        <v>719</v>
      </c>
      <c r="P239" s="11" t="n">
        <v>741.7</v>
      </c>
      <c r="Q239" s="0" t="n">
        <v>727.1</v>
      </c>
      <c r="R239" s="0" t="n">
        <v>596.5</v>
      </c>
      <c r="S239" s="0" t="n">
        <v>689.4</v>
      </c>
      <c r="T239" s="0" t="n">
        <v>679.1</v>
      </c>
      <c r="U239" s="0" t="n">
        <v>726.4</v>
      </c>
      <c r="V239" s="0" t="n">
        <v>713.9</v>
      </c>
      <c r="W239" s="0" t="n">
        <v>739.7</v>
      </c>
      <c r="X239" s="0" t="n">
        <v>720.6</v>
      </c>
      <c r="Y239" s="0" t="n">
        <v>710.3</v>
      </c>
      <c r="Z239" s="0" t="n">
        <v>651.5</v>
      </c>
      <c r="AA239" s="0" t="n">
        <v>699.3</v>
      </c>
      <c r="AB239" s="0" t="n">
        <v>743.4</v>
      </c>
      <c r="AC239" s="0" t="n">
        <v>743.5</v>
      </c>
      <c r="AD239" s="0" t="n">
        <v>662.3</v>
      </c>
      <c r="AE239" s="27" t="n">
        <v>713.9011</v>
      </c>
      <c r="AO239" s="28" t="n">
        <f aca="false">AE239/SurveyHrsIn!AE239</f>
        <v>0.959544489247312</v>
      </c>
    </row>
    <row r="240" customFormat="false" ht="12.75" hidden="false" customHeight="false" outlineLevel="0" collapsed="false">
      <c r="A240" s="0" t="s">
        <v>12</v>
      </c>
      <c r="B240" s="0" t="n">
        <v>1</v>
      </c>
      <c r="C240" s="0" t="n">
        <v>230</v>
      </c>
      <c r="F240" s="8"/>
      <c r="G240" s="9"/>
      <c r="H240" s="8" t="n">
        <v>499.52</v>
      </c>
      <c r="I240" s="8" t="n">
        <v>632.6</v>
      </c>
      <c r="J240" s="8" t="n">
        <v>700</v>
      </c>
      <c r="K240" s="8" t="n">
        <v>679</v>
      </c>
      <c r="L240" s="15" t="n">
        <v>675.3039</v>
      </c>
      <c r="M240" s="8" t="n">
        <v>695.2</v>
      </c>
      <c r="N240" s="8" t="n">
        <v>736</v>
      </c>
      <c r="O240" s="29" t="n">
        <v>658</v>
      </c>
      <c r="P240" s="11" t="n">
        <v>539.2</v>
      </c>
      <c r="Q240" s="0" t="n">
        <v>729.5</v>
      </c>
      <c r="R240" s="0" t="n">
        <v>620.3</v>
      </c>
      <c r="S240" s="0" t="n">
        <v>661.2</v>
      </c>
      <c r="T240" s="0" t="n">
        <v>698.1</v>
      </c>
      <c r="U240" s="0" t="n">
        <v>727.9</v>
      </c>
      <c r="V240" s="0" t="n">
        <v>711.4</v>
      </c>
      <c r="W240" s="0" t="n">
        <v>741.3</v>
      </c>
      <c r="X240" s="0" t="n">
        <v>712.1</v>
      </c>
      <c r="Y240" s="0" t="n">
        <v>714.1</v>
      </c>
      <c r="Z240" s="0" t="n">
        <v>707.8</v>
      </c>
      <c r="AA240" s="0" t="n">
        <v>701.3</v>
      </c>
      <c r="AB240" s="0" t="n">
        <v>644.2</v>
      </c>
      <c r="AC240" s="0" t="n">
        <v>491.9</v>
      </c>
      <c r="AD240" s="0" t="n">
        <v>663.5</v>
      </c>
      <c r="AE240" s="27" t="n">
        <v>713.7083</v>
      </c>
      <c r="AO240" s="28" t="n">
        <f aca="false">AE240/SurveyHrsIn!AE240</f>
        <v>0.959285349462366</v>
      </c>
    </row>
    <row r="241" customFormat="false" ht="12.75" hidden="false" customHeight="false" outlineLevel="0" collapsed="false">
      <c r="A241" s="0" t="s">
        <v>12</v>
      </c>
      <c r="B241" s="0" t="n">
        <v>1</v>
      </c>
      <c r="C241" s="0" t="n">
        <v>231</v>
      </c>
      <c r="F241" s="8"/>
      <c r="G241" s="9"/>
      <c r="H241" s="8" t="n">
        <v>417.7</v>
      </c>
      <c r="I241" s="8" t="n">
        <v>729.2</v>
      </c>
      <c r="J241" s="8" t="n">
        <v>695</v>
      </c>
      <c r="K241" s="8" t="n">
        <v>707</v>
      </c>
      <c r="L241" s="15" t="n">
        <v>737.8103</v>
      </c>
      <c r="M241" s="8" t="n">
        <v>716</v>
      </c>
      <c r="N241" s="8" t="n">
        <v>738</v>
      </c>
      <c r="O241" s="29" t="n">
        <v>0</v>
      </c>
      <c r="P241" s="11" t="n">
        <v>427.2</v>
      </c>
      <c r="Q241" s="0" t="n">
        <v>623.3</v>
      </c>
      <c r="R241" s="0" t="n">
        <v>552.4</v>
      </c>
      <c r="S241" s="0" t="n">
        <v>709.4</v>
      </c>
      <c r="T241" s="0" t="n">
        <v>633.4</v>
      </c>
      <c r="U241" s="0" t="n">
        <v>714.6</v>
      </c>
      <c r="V241" s="0" t="n">
        <v>648.5</v>
      </c>
      <c r="W241" s="0" t="n">
        <v>721.4</v>
      </c>
      <c r="X241" s="0" t="n">
        <v>699</v>
      </c>
      <c r="Y241" s="0" t="n">
        <v>710.1</v>
      </c>
      <c r="Z241" s="0" t="n">
        <v>734.6</v>
      </c>
      <c r="AA241" s="0" t="n">
        <v>706.7</v>
      </c>
      <c r="AB241" s="0" t="n">
        <v>742.1</v>
      </c>
      <c r="AC241" s="0" t="n">
        <v>743.4</v>
      </c>
      <c r="AD241" s="0" t="n">
        <v>658.1</v>
      </c>
      <c r="AE241" s="27" t="n">
        <v>669.8317</v>
      </c>
      <c r="AO241" s="28" t="n">
        <f aca="false">AE241/SurveyHrsIn!AE241</f>
        <v>0.900311424731183</v>
      </c>
    </row>
    <row r="242" customFormat="false" ht="12.75" hidden="false" customHeight="false" outlineLevel="0" collapsed="false">
      <c r="A242" s="0" t="s">
        <v>12</v>
      </c>
      <c r="B242" s="0" t="n">
        <v>1</v>
      </c>
      <c r="C242" s="0" t="n">
        <v>232</v>
      </c>
      <c r="F242" s="8"/>
      <c r="G242" s="9"/>
      <c r="H242" s="8" t="n">
        <v>690</v>
      </c>
      <c r="I242" s="8" t="n">
        <v>733.2</v>
      </c>
      <c r="J242" s="8" t="n">
        <v>378</v>
      </c>
      <c r="K242" s="8" t="n">
        <v>700</v>
      </c>
      <c r="L242" s="15" t="n">
        <v>738.0842</v>
      </c>
      <c r="M242" s="8" t="n">
        <v>715</v>
      </c>
      <c r="N242" s="8" t="n">
        <v>736</v>
      </c>
      <c r="O242" s="29" t="n">
        <v>710</v>
      </c>
      <c r="P242" s="11" t="n">
        <v>742.9</v>
      </c>
      <c r="Q242" s="0" t="n">
        <v>673.5</v>
      </c>
      <c r="R242" s="0" t="n">
        <v>655.4</v>
      </c>
      <c r="S242" s="0" t="n">
        <v>739.2</v>
      </c>
      <c r="T242" s="0" t="n">
        <v>695.4</v>
      </c>
      <c r="U242" s="0" t="n">
        <v>733.7</v>
      </c>
      <c r="V242" s="0" t="n">
        <v>699.8</v>
      </c>
      <c r="W242" s="0" t="n">
        <v>733.5</v>
      </c>
      <c r="X242" s="0" t="n">
        <v>707.2</v>
      </c>
      <c r="Y242" s="0" t="n">
        <v>694.2</v>
      </c>
      <c r="Z242" s="0" t="n">
        <v>729</v>
      </c>
      <c r="AA242" s="0" t="n">
        <v>705.4</v>
      </c>
      <c r="AB242" s="0" t="n">
        <v>499.1</v>
      </c>
      <c r="AC242" s="0" t="n">
        <v>717.9</v>
      </c>
      <c r="AD242" s="0" t="n">
        <v>660.3</v>
      </c>
      <c r="AE242" s="27" t="n">
        <v>713.2</v>
      </c>
      <c r="AO242" s="28" t="n">
        <f aca="false">AE242/SurveyHrsIn!AE242</f>
        <v>0.958602150537634</v>
      </c>
    </row>
    <row r="243" customFormat="false" ht="12.75" hidden="false" customHeight="false" outlineLevel="0" collapsed="false">
      <c r="A243" s="0" t="s">
        <v>12</v>
      </c>
      <c r="B243" s="0" t="n">
        <v>1</v>
      </c>
      <c r="C243" s="0" t="n">
        <v>233</v>
      </c>
      <c r="F243" s="8"/>
      <c r="G243" s="9"/>
      <c r="H243" s="8" t="n">
        <v>378</v>
      </c>
      <c r="I243" s="8" t="n">
        <v>682.5</v>
      </c>
      <c r="J243" s="8" t="n">
        <v>640</v>
      </c>
      <c r="K243" s="8" t="n">
        <v>709</v>
      </c>
      <c r="L243" s="15" t="n">
        <v>700.3583</v>
      </c>
      <c r="M243" s="8" t="n">
        <v>674</v>
      </c>
      <c r="N243" s="8" t="n">
        <v>705</v>
      </c>
      <c r="O243" s="29" t="n">
        <v>715</v>
      </c>
      <c r="P243" s="11" t="n">
        <v>688.6</v>
      </c>
      <c r="Q243" s="0" t="n">
        <v>723.7</v>
      </c>
      <c r="R243" s="0" t="n">
        <v>606.6</v>
      </c>
      <c r="S243" s="0" t="n">
        <v>656.1</v>
      </c>
      <c r="T243" s="0" t="n">
        <v>587.3</v>
      </c>
      <c r="U243" s="0" t="n">
        <v>640.6</v>
      </c>
      <c r="V243" s="0" t="n">
        <v>619.8</v>
      </c>
      <c r="W243" s="0" t="n">
        <v>649.4</v>
      </c>
      <c r="X243" s="0" t="n">
        <v>727.3</v>
      </c>
      <c r="Y243" s="0" t="n">
        <v>629.2</v>
      </c>
      <c r="Z243" s="0" t="n">
        <v>734.2</v>
      </c>
      <c r="AA243" s="0" t="n">
        <v>654</v>
      </c>
      <c r="AB243" s="0" t="n">
        <v>623.1</v>
      </c>
      <c r="AC243" s="0" t="n">
        <v>582.9</v>
      </c>
      <c r="AD243" s="0" t="n">
        <v>659.1</v>
      </c>
      <c r="AE243" s="27" t="n">
        <v>691.7761</v>
      </c>
      <c r="AO243" s="28" t="n">
        <f aca="false">AE243/SurveyHrsIn!AE243</f>
        <v>0.929806586021506</v>
      </c>
    </row>
    <row r="244" customFormat="false" ht="12.75" hidden="false" customHeight="false" outlineLevel="0" collapsed="false">
      <c r="A244" s="0" t="s">
        <v>12</v>
      </c>
      <c r="B244" s="0" t="n">
        <v>1</v>
      </c>
      <c r="C244" s="0" t="n">
        <v>234</v>
      </c>
      <c r="F244" s="8"/>
      <c r="G244" s="9"/>
      <c r="H244" s="8" t="n">
        <v>26</v>
      </c>
      <c r="I244" s="8" t="n">
        <v>0</v>
      </c>
      <c r="J244" s="8" t="n">
        <v>547</v>
      </c>
      <c r="K244" s="8" t="n">
        <v>709</v>
      </c>
      <c r="L244" s="15" t="n">
        <v>687.7756</v>
      </c>
      <c r="M244" s="8" t="n">
        <v>646</v>
      </c>
      <c r="N244" s="8" t="n">
        <v>711</v>
      </c>
      <c r="O244" s="29" t="n">
        <v>715</v>
      </c>
      <c r="P244" s="11" t="n">
        <v>353.6</v>
      </c>
      <c r="Q244" s="0" t="n">
        <v>223.3</v>
      </c>
      <c r="R244" s="0" t="n">
        <v>319.4</v>
      </c>
      <c r="S244" s="0" t="n">
        <v>737.5</v>
      </c>
      <c r="T244" s="0" t="n">
        <v>675.1</v>
      </c>
      <c r="U244" s="0" t="n">
        <v>722</v>
      </c>
      <c r="V244" s="0" t="n">
        <v>696.2</v>
      </c>
      <c r="W244" s="0" t="n">
        <v>739.5</v>
      </c>
      <c r="X244" s="0" t="n">
        <v>662</v>
      </c>
      <c r="Y244" s="0" t="n">
        <v>568.9</v>
      </c>
      <c r="Z244" s="0" t="n">
        <v>727.5</v>
      </c>
      <c r="AA244" s="0" t="n">
        <v>710.3</v>
      </c>
      <c r="AB244" s="0" t="n">
        <v>537.3</v>
      </c>
      <c r="AC244" s="0" t="n">
        <v>721.6</v>
      </c>
      <c r="AD244" s="0" t="n">
        <v>646.7</v>
      </c>
      <c r="AE244" s="27" t="n">
        <v>671.7433</v>
      </c>
      <c r="AO244" s="28" t="n">
        <f aca="false">AE244/SurveyHrsIn!AE244</f>
        <v>0.902880779569892</v>
      </c>
    </row>
    <row r="245" customFormat="false" ht="12.75" hidden="false" customHeight="false" outlineLevel="0" collapsed="false">
      <c r="A245" s="0" t="s">
        <v>12</v>
      </c>
      <c r="B245" s="0" t="n">
        <v>1</v>
      </c>
      <c r="C245" s="0" t="n">
        <v>235</v>
      </c>
      <c r="F245" s="8"/>
      <c r="G245" s="9"/>
      <c r="H245" s="8" t="n">
        <v>665</v>
      </c>
      <c r="I245" s="8" t="n">
        <v>665.5</v>
      </c>
      <c r="J245" s="8" t="n">
        <v>594</v>
      </c>
      <c r="K245" s="8" t="n">
        <v>629</v>
      </c>
      <c r="L245" s="15" t="n">
        <v>673.6216</v>
      </c>
      <c r="M245" s="8" t="n">
        <v>538</v>
      </c>
      <c r="N245" s="8" t="n">
        <v>657</v>
      </c>
      <c r="O245" s="29" t="n">
        <v>681</v>
      </c>
      <c r="P245" s="11" t="n">
        <v>725.8</v>
      </c>
      <c r="Q245" s="0" t="n">
        <v>741.2</v>
      </c>
      <c r="R245" s="0" t="n">
        <v>665</v>
      </c>
      <c r="S245" s="0" t="n">
        <v>706.2</v>
      </c>
      <c r="T245" s="0" t="n">
        <v>638.5</v>
      </c>
      <c r="U245" s="0" t="n">
        <v>682.3</v>
      </c>
      <c r="V245" s="0" t="n">
        <v>684.4</v>
      </c>
      <c r="W245" s="0" t="n">
        <v>741.3</v>
      </c>
      <c r="X245" s="0" t="n">
        <v>638.8</v>
      </c>
      <c r="Y245" s="0" t="n">
        <v>693.7</v>
      </c>
      <c r="Z245" s="0" t="n">
        <v>660.2</v>
      </c>
      <c r="AA245" s="0" t="n">
        <v>652.7</v>
      </c>
      <c r="AB245" s="0" t="n">
        <v>743.6</v>
      </c>
      <c r="AC245" s="0" t="n">
        <v>743.6</v>
      </c>
      <c r="AD245" s="0" t="n">
        <v>660.7</v>
      </c>
      <c r="AE245" s="27" t="n">
        <v>692.9878</v>
      </c>
      <c r="AO245" s="28" t="n">
        <f aca="false">AE245/SurveyHrsIn!AE245</f>
        <v>0.931435215053764</v>
      </c>
    </row>
    <row r="246" customFormat="false" ht="12.75" hidden="false" customHeight="false" outlineLevel="0" collapsed="false">
      <c r="A246" s="0" t="s">
        <v>12</v>
      </c>
      <c r="B246" s="0" t="n">
        <v>1</v>
      </c>
      <c r="C246" s="0" t="n">
        <v>236</v>
      </c>
      <c r="F246" s="8"/>
      <c r="G246" s="9"/>
      <c r="H246" s="8" t="n">
        <v>643</v>
      </c>
      <c r="I246" s="8" t="n">
        <v>636.8</v>
      </c>
      <c r="J246" s="8" t="n">
        <v>642</v>
      </c>
      <c r="K246" s="8" t="n">
        <v>630</v>
      </c>
      <c r="L246" s="15" t="n">
        <v>609.4761</v>
      </c>
      <c r="M246" s="8" t="n">
        <v>645</v>
      </c>
      <c r="N246" s="8" t="n">
        <v>720</v>
      </c>
      <c r="O246" s="29" t="n">
        <v>717</v>
      </c>
      <c r="P246" s="11" t="n">
        <v>717.5</v>
      </c>
      <c r="Q246" s="0" t="n">
        <v>711.3</v>
      </c>
      <c r="R246" s="0" t="n">
        <v>664.7</v>
      </c>
      <c r="S246" s="0" t="n">
        <v>710.4</v>
      </c>
      <c r="T246" s="0" t="n">
        <v>636.5</v>
      </c>
      <c r="U246" s="0" t="n">
        <v>699.4</v>
      </c>
      <c r="V246" s="0" t="n">
        <v>691.7</v>
      </c>
      <c r="W246" s="0" t="n">
        <v>662</v>
      </c>
      <c r="X246" s="0" t="n">
        <v>738</v>
      </c>
      <c r="Y246" s="0" t="n">
        <v>687.3</v>
      </c>
      <c r="Z246" s="0" t="n">
        <v>733.1</v>
      </c>
      <c r="AA246" s="0" t="n">
        <v>712.7</v>
      </c>
      <c r="AB246" s="0" t="n">
        <v>740.1</v>
      </c>
      <c r="AC246" s="0" t="n">
        <v>721.9</v>
      </c>
      <c r="AD246" s="0" t="n">
        <v>661.6</v>
      </c>
      <c r="AE246" s="27" t="n">
        <v>707.2889</v>
      </c>
      <c r="AO246" s="28" t="n">
        <f aca="false">AE246/SurveyHrsIn!AE246</f>
        <v>0.950657123655914</v>
      </c>
    </row>
    <row r="247" customFormat="false" ht="12.75" hidden="false" customHeight="false" outlineLevel="0" collapsed="false">
      <c r="A247" s="0" t="s">
        <v>12</v>
      </c>
      <c r="B247" s="0" t="n">
        <v>1</v>
      </c>
      <c r="C247" s="0" t="n">
        <v>237</v>
      </c>
      <c r="F247" s="8"/>
      <c r="G247" s="9"/>
      <c r="H247" s="8" t="n">
        <v>498</v>
      </c>
      <c r="I247" s="8" t="n">
        <v>691.3</v>
      </c>
      <c r="J247" s="8" t="n">
        <v>666</v>
      </c>
      <c r="K247" s="8" t="n">
        <v>683</v>
      </c>
      <c r="L247" s="15" t="n">
        <v>638.1617</v>
      </c>
      <c r="M247" s="8" t="n">
        <v>673</v>
      </c>
      <c r="N247" s="8" t="n">
        <v>665</v>
      </c>
      <c r="O247" s="29" t="n">
        <v>501</v>
      </c>
      <c r="P247" s="11" t="n">
        <v>593.8</v>
      </c>
      <c r="Q247" s="0" t="n">
        <v>529</v>
      </c>
      <c r="R247" s="0" t="n">
        <v>501.4</v>
      </c>
      <c r="S247" s="0" t="n">
        <v>615.3</v>
      </c>
      <c r="T247" s="0" t="n">
        <v>684.4</v>
      </c>
      <c r="U247" s="0" t="n">
        <v>740.8</v>
      </c>
      <c r="V247" s="0" t="n">
        <v>224.2</v>
      </c>
      <c r="W247" s="0" t="n">
        <v>696</v>
      </c>
      <c r="X247" s="0" t="n">
        <v>739.9</v>
      </c>
      <c r="Y247" s="0" t="n">
        <v>710.9</v>
      </c>
      <c r="Z247" s="0" t="n">
        <v>739</v>
      </c>
      <c r="AA247" s="0" t="n">
        <v>694.6</v>
      </c>
      <c r="AB247" s="0" t="n">
        <v>743.5</v>
      </c>
      <c r="AC247" s="0" t="n">
        <v>743.6</v>
      </c>
      <c r="AD247" s="0" t="n">
        <v>663.5</v>
      </c>
      <c r="AE247" s="27" t="n">
        <v>713.9323</v>
      </c>
      <c r="AO247" s="28" t="n">
        <f aca="false">AE247/SurveyHrsIn!AE247</f>
        <v>0.959586424731183</v>
      </c>
    </row>
    <row r="248" customFormat="false" ht="12.75" hidden="false" customHeight="false" outlineLevel="0" collapsed="false">
      <c r="A248" s="0" t="s">
        <v>12</v>
      </c>
      <c r="B248" s="0" t="n">
        <v>1</v>
      </c>
      <c r="C248" s="0" t="n">
        <v>238</v>
      </c>
      <c r="F248" s="8"/>
      <c r="G248" s="9"/>
      <c r="H248" s="8" t="n">
        <v>414</v>
      </c>
      <c r="I248" s="8" t="n">
        <v>688.3</v>
      </c>
      <c r="J248" s="8" t="n">
        <v>661</v>
      </c>
      <c r="K248" s="8" t="n">
        <v>700</v>
      </c>
      <c r="L248" s="15" t="n">
        <v>709.7711</v>
      </c>
      <c r="M248" s="8" t="n">
        <v>664</v>
      </c>
      <c r="N248" s="8" t="n">
        <v>686</v>
      </c>
      <c r="O248" s="29" t="n">
        <v>700</v>
      </c>
      <c r="P248" s="11" t="n">
        <v>693.7</v>
      </c>
      <c r="Q248" s="0" t="n">
        <v>738.6</v>
      </c>
      <c r="R248" s="0" t="n">
        <v>668.5</v>
      </c>
      <c r="S248" s="0" t="n">
        <v>733.8</v>
      </c>
      <c r="T248" s="0" t="n">
        <v>656.2</v>
      </c>
      <c r="U248" s="0" t="n">
        <v>726.1</v>
      </c>
      <c r="V248" s="0" t="n">
        <v>704.8</v>
      </c>
      <c r="W248" s="0" t="n">
        <v>729.4</v>
      </c>
      <c r="X248" s="0" t="n">
        <v>728.4</v>
      </c>
      <c r="Y248" s="0" t="n">
        <v>37.2</v>
      </c>
      <c r="Z248" s="0" t="n">
        <v>0</v>
      </c>
      <c r="AA248" s="0" t="n">
        <v>68.8</v>
      </c>
      <c r="AB248" s="0" t="n">
        <v>653.4</v>
      </c>
      <c r="AC248" s="0" t="n">
        <v>741.9</v>
      </c>
      <c r="AD248" s="0" t="n">
        <v>656.9</v>
      </c>
      <c r="AE248" s="27" t="n">
        <v>711.2806</v>
      </c>
      <c r="AO248" s="28" t="n">
        <f aca="false">AE248/SurveyHrsIn!AE248</f>
        <v>0.956022311827957</v>
      </c>
    </row>
    <row r="249" customFormat="false" ht="12.75" hidden="false" customHeight="false" outlineLevel="0" collapsed="false">
      <c r="A249" s="0" t="s">
        <v>12</v>
      </c>
      <c r="B249" s="0" t="n">
        <v>1</v>
      </c>
      <c r="C249" s="0" t="n">
        <v>239</v>
      </c>
      <c r="F249" s="8"/>
      <c r="G249" s="9"/>
      <c r="H249" s="8" t="n">
        <v>474</v>
      </c>
      <c r="I249" s="8" t="n">
        <v>738.5</v>
      </c>
      <c r="J249" s="8" t="n">
        <v>705</v>
      </c>
      <c r="K249" s="8" t="n">
        <v>691</v>
      </c>
      <c r="L249" s="15" t="n">
        <v>651.2908</v>
      </c>
      <c r="M249" s="8" t="n">
        <v>693</v>
      </c>
      <c r="N249" s="8" t="n">
        <v>739</v>
      </c>
      <c r="O249" s="29" t="n">
        <v>720</v>
      </c>
      <c r="P249" s="11" t="n">
        <v>663.1</v>
      </c>
      <c r="Q249" s="0" t="n">
        <v>733</v>
      </c>
      <c r="R249" s="0" t="n">
        <v>657.2</v>
      </c>
      <c r="S249" s="0" t="n">
        <v>743.2</v>
      </c>
      <c r="T249" s="0" t="n">
        <v>699.7</v>
      </c>
      <c r="U249" s="0" t="n">
        <v>739</v>
      </c>
      <c r="V249" s="0" t="n">
        <v>711.2</v>
      </c>
      <c r="W249" s="0" t="n">
        <v>741.5</v>
      </c>
      <c r="X249" s="0" t="n">
        <v>721.5</v>
      </c>
      <c r="Y249" s="0" t="n">
        <v>682.6</v>
      </c>
      <c r="Z249" s="0" t="n">
        <v>661.5</v>
      </c>
      <c r="AA249" s="0" t="n">
        <v>709.4</v>
      </c>
      <c r="AB249" s="0" t="n">
        <v>742.5</v>
      </c>
      <c r="AC249" s="0" t="n">
        <v>655.6</v>
      </c>
      <c r="AD249" s="0" t="n">
        <v>604.9</v>
      </c>
      <c r="AE249" s="27" t="n">
        <v>713.9403</v>
      </c>
      <c r="AO249" s="28" t="n">
        <f aca="false">AE249/SurveyHrsIn!AE249</f>
        <v>0.959597177419355</v>
      </c>
    </row>
    <row r="250" customFormat="false" ht="12.75" hidden="false" customHeight="false" outlineLevel="0" collapsed="false">
      <c r="A250" s="0" t="s">
        <v>12</v>
      </c>
      <c r="B250" s="0" t="n">
        <v>1</v>
      </c>
      <c r="C250" s="0" t="n">
        <v>240</v>
      </c>
      <c r="F250" s="8"/>
      <c r="G250" s="9"/>
      <c r="H250" s="8" t="n">
        <v>381</v>
      </c>
      <c r="I250" s="8" t="n">
        <v>164</v>
      </c>
      <c r="J250" s="8" t="n">
        <v>305</v>
      </c>
      <c r="K250" s="8" t="n">
        <v>470</v>
      </c>
      <c r="L250" s="15" t="n">
        <v>724.42</v>
      </c>
      <c r="M250" s="8" t="n">
        <v>671</v>
      </c>
      <c r="N250" s="8" t="n">
        <v>709</v>
      </c>
      <c r="O250" s="29" t="n">
        <v>681</v>
      </c>
      <c r="P250" s="11" t="n">
        <v>706.7</v>
      </c>
      <c r="Q250" s="0" t="n">
        <v>712.8</v>
      </c>
      <c r="R250" s="0" t="n">
        <v>565</v>
      </c>
      <c r="S250" s="0" t="n">
        <v>708.5</v>
      </c>
      <c r="T250" s="0" t="n">
        <v>548.5</v>
      </c>
      <c r="U250" s="0" t="n">
        <v>720</v>
      </c>
      <c r="V250" s="0" t="n">
        <v>669.1</v>
      </c>
      <c r="W250" s="0" t="n">
        <v>607.7</v>
      </c>
      <c r="X250" s="0" t="n">
        <v>712.3</v>
      </c>
      <c r="Y250" s="0" t="n">
        <v>502.8</v>
      </c>
      <c r="Z250" s="0" t="n">
        <v>555.7</v>
      </c>
      <c r="AA250" s="0" t="n">
        <v>597.8</v>
      </c>
      <c r="AB250" s="0" t="n">
        <v>703.6</v>
      </c>
      <c r="AC250" s="0" t="n">
        <v>701.9</v>
      </c>
      <c r="AD250" s="0" t="n">
        <v>644.8</v>
      </c>
      <c r="AE250" s="27" t="n">
        <v>690.825</v>
      </c>
      <c r="AO250" s="28" t="n">
        <f aca="false">AE250/SurveyHrsIn!AE250</f>
        <v>0.928528225806452</v>
      </c>
    </row>
    <row r="251" customFormat="false" ht="12.75" hidden="false" customHeight="false" outlineLevel="0" collapsed="false">
      <c r="A251" s="0" t="s">
        <v>12</v>
      </c>
      <c r="B251" s="0" t="n">
        <v>1</v>
      </c>
      <c r="C251" s="0" t="n">
        <v>241</v>
      </c>
      <c r="F251" s="8"/>
      <c r="G251" s="9"/>
      <c r="H251" s="8" t="n">
        <v>426</v>
      </c>
      <c r="I251" s="8" t="n">
        <v>704.8</v>
      </c>
      <c r="J251" s="8" t="n">
        <v>681</v>
      </c>
      <c r="K251" s="8" t="n">
        <v>244</v>
      </c>
      <c r="L251" s="15" t="n">
        <v>602.4814</v>
      </c>
      <c r="M251" s="8" t="n">
        <v>675</v>
      </c>
      <c r="N251" s="8" t="n">
        <v>718</v>
      </c>
      <c r="O251" s="29" t="n">
        <v>720</v>
      </c>
      <c r="P251" s="11" t="n">
        <v>732.7</v>
      </c>
      <c r="Q251" s="0" t="n">
        <v>734.9</v>
      </c>
      <c r="R251" s="0" t="n">
        <v>668.6</v>
      </c>
      <c r="S251" s="0" t="n">
        <v>742.8</v>
      </c>
      <c r="T251" s="0" t="n">
        <v>672.6</v>
      </c>
      <c r="U251" s="0" t="n">
        <v>704</v>
      </c>
      <c r="V251" s="0" t="n">
        <v>704.5</v>
      </c>
      <c r="W251" s="0" t="n">
        <v>732.5</v>
      </c>
      <c r="X251" s="0" t="n">
        <v>704.2</v>
      </c>
      <c r="Y251" s="0" t="n">
        <v>709.6</v>
      </c>
      <c r="Z251" s="0" t="n">
        <v>722</v>
      </c>
      <c r="AA251" s="0" t="n">
        <v>712.8</v>
      </c>
      <c r="AB251" s="0" t="n">
        <v>743.9</v>
      </c>
      <c r="AC251" s="0" t="n">
        <v>716.1</v>
      </c>
      <c r="AD251" s="0" t="n">
        <v>664.4</v>
      </c>
      <c r="AE251" s="27" t="n">
        <v>713.9495</v>
      </c>
      <c r="AO251" s="28" t="n">
        <f aca="false">AE251/SurveyHrsIn!AE251</f>
        <v>0.959609543010753</v>
      </c>
    </row>
    <row r="252" customFormat="false" ht="12.75" hidden="false" customHeight="false" outlineLevel="0" collapsed="false">
      <c r="A252" s="0" t="s">
        <v>12</v>
      </c>
      <c r="B252" s="0" t="n">
        <v>1</v>
      </c>
      <c r="C252" s="0" t="n">
        <v>242</v>
      </c>
      <c r="F252" s="8"/>
      <c r="G252" s="9"/>
      <c r="H252" s="8" t="n">
        <v>575</v>
      </c>
      <c r="I252" s="8" t="n">
        <v>685.9</v>
      </c>
      <c r="J252" s="8" t="n">
        <v>683</v>
      </c>
      <c r="K252" s="8" t="n">
        <v>671</v>
      </c>
      <c r="L252" s="15" t="n">
        <v>709.7272</v>
      </c>
      <c r="M252" s="8" t="n">
        <v>656</v>
      </c>
      <c r="N252" s="8" t="n">
        <v>716</v>
      </c>
      <c r="O252" s="29" t="n">
        <v>715</v>
      </c>
      <c r="P252" s="11" t="n">
        <v>714.2</v>
      </c>
      <c r="Q252" s="0" t="n">
        <v>694.4</v>
      </c>
      <c r="R252" s="0" t="n">
        <v>635.4</v>
      </c>
      <c r="S252" s="0" t="n">
        <v>689.9</v>
      </c>
      <c r="T252" s="0" t="n">
        <v>668</v>
      </c>
      <c r="U252" s="0" t="n">
        <v>726.8</v>
      </c>
      <c r="V252" s="0" t="n">
        <v>684.6</v>
      </c>
      <c r="W252" s="0" t="n">
        <v>688.5</v>
      </c>
      <c r="X252" s="0" t="n">
        <v>741</v>
      </c>
      <c r="Y252" s="0" t="n">
        <v>704.7</v>
      </c>
      <c r="Z252" s="0" t="n">
        <v>726</v>
      </c>
      <c r="AA252" s="0" t="n">
        <v>671.1</v>
      </c>
      <c r="AB252" s="0" t="n">
        <v>742.6</v>
      </c>
      <c r="AC252" s="0" t="n">
        <v>742.7</v>
      </c>
      <c r="AD252" s="0" t="n">
        <v>648.1</v>
      </c>
      <c r="AE252" s="27" t="n">
        <v>700.5947</v>
      </c>
      <c r="AO252" s="28" t="n">
        <f aca="false">AE252/SurveyHrsIn!AE252</f>
        <v>0.941659543010753</v>
      </c>
    </row>
    <row r="253" customFormat="false" ht="12.75" hidden="false" customHeight="false" outlineLevel="0" collapsed="false">
      <c r="A253" s="0" t="s">
        <v>12</v>
      </c>
      <c r="B253" s="0" t="n">
        <v>1</v>
      </c>
      <c r="C253" s="0" t="n">
        <v>243</v>
      </c>
      <c r="F253" s="8"/>
      <c r="G253" s="9"/>
      <c r="H253" s="8" t="n">
        <v>420</v>
      </c>
      <c r="I253" s="8" t="n">
        <v>733</v>
      </c>
      <c r="J253" s="8" t="n">
        <v>708</v>
      </c>
      <c r="K253" s="8" t="n">
        <v>723</v>
      </c>
      <c r="L253" s="15" t="n">
        <v>705.5347</v>
      </c>
      <c r="M253" s="8" t="n">
        <v>708</v>
      </c>
      <c r="N253" s="8" t="n">
        <v>727</v>
      </c>
      <c r="O253" s="29" t="n">
        <v>611</v>
      </c>
      <c r="P253" s="11" t="n">
        <v>739.9</v>
      </c>
      <c r="Q253" s="0" t="n">
        <v>487.2</v>
      </c>
      <c r="R253" s="0" t="n">
        <v>0</v>
      </c>
      <c r="S253" s="0" t="n">
        <v>119.1</v>
      </c>
      <c r="T253" s="0" t="n">
        <v>690.8</v>
      </c>
      <c r="U253" s="0" t="n">
        <v>723.1</v>
      </c>
      <c r="V253" s="0" t="n">
        <f aca="false">183.9+320</f>
        <v>503.9</v>
      </c>
      <c r="W253" s="0" t="n">
        <v>738.1</v>
      </c>
      <c r="X253" s="0" t="n">
        <v>727.5</v>
      </c>
      <c r="Y253" s="0" t="n">
        <v>633.8</v>
      </c>
      <c r="Z253" s="0" t="n">
        <v>709.6</v>
      </c>
      <c r="AA253" s="0" t="n">
        <v>710.7</v>
      </c>
      <c r="AB253" s="0" t="n">
        <v>743.2</v>
      </c>
      <c r="AC253" s="0" t="n">
        <v>743.5</v>
      </c>
      <c r="AD253" s="0" t="n">
        <v>663.4</v>
      </c>
      <c r="AE253" s="27" t="n">
        <v>713.9339</v>
      </c>
      <c r="AO253" s="28" t="n">
        <f aca="false">AE253/SurveyHrsIn!AE253</f>
        <v>0.959588575268817</v>
      </c>
    </row>
    <row r="254" customFormat="false" ht="12.75" hidden="false" customHeight="false" outlineLevel="0" collapsed="false">
      <c r="A254" s="0" t="s">
        <v>12</v>
      </c>
      <c r="B254" s="0" t="n">
        <v>1</v>
      </c>
      <c r="C254" s="0" t="n">
        <v>244</v>
      </c>
      <c r="F254" s="8"/>
      <c r="G254" s="9"/>
      <c r="H254" s="8" t="n">
        <v>375</v>
      </c>
      <c r="I254" s="8" t="n">
        <v>729.9</v>
      </c>
      <c r="J254" s="8" t="n">
        <v>703</v>
      </c>
      <c r="K254" s="8" t="n">
        <v>713</v>
      </c>
      <c r="L254" s="15" t="n">
        <v>735.3628</v>
      </c>
      <c r="M254" s="8" t="n">
        <v>715</v>
      </c>
      <c r="N254" s="8" t="n">
        <v>737</v>
      </c>
      <c r="O254" s="29" t="n">
        <v>718</v>
      </c>
      <c r="P254" s="11" t="n">
        <v>723.8</v>
      </c>
      <c r="Q254" s="0" t="n">
        <v>737.8</v>
      </c>
      <c r="R254" s="0" t="n">
        <v>668.1</v>
      </c>
      <c r="S254" s="0" t="n">
        <v>740.9</v>
      </c>
      <c r="T254" s="0" t="n">
        <v>669.5</v>
      </c>
      <c r="U254" s="0" t="n">
        <v>725.8</v>
      </c>
      <c r="V254" s="0" t="n">
        <v>707.5</v>
      </c>
      <c r="W254" s="0" t="n">
        <v>713</v>
      </c>
      <c r="X254" s="0" t="n">
        <v>727.3</v>
      </c>
      <c r="Y254" s="0" t="n">
        <v>714.2</v>
      </c>
      <c r="Z254" s="0" t="n">
        <v>712.7</v>
      </c>
      <c r="AA254" s="0" t="n">
        <v>673.1</v>
      </c>
      <c r="AB254" s="6" t="n">
        <f aca="false">547.1+163</f>
        <v>710.1</v>
      </c>
      <c r="AC254" s="0" t="n">
        <v>723.2</v>
      </c>
      <c r="AD254" s="0" t="n">
        <v>619</v>
      </c>
      <c r="AE254" s="27" t="n">
        <v>673.6331</v>
      </c>
      <c r="AF254" s="6"/>
      <c r="AG254" s="6"/>
      <c r="AH254" s="6"/>
      <c r="AI254" s="6"/>
      <c r="AJ254" s="6"/>
      <c r="AK254" s="6"/>
      <c r="AL254" s="6"/>
      <c r="AM254" s="6"/>
      <c r="AN254" s="6"/>
      <c r="AO254" s="28" t="n">
        <f aca="false">AE254/SurveyHrsIn!AE254</f>
        <v>0.905420833333333</v>
      </c>
    </row>
    <row r="255" customFormat="false" ht="12.75" hidden="false" customHeight="false" outlineLevel="0" collapsed="false">
      <c r="A255" s="0" t="s">
        <v>12</v>
      </c>
      <c r="B255" s="0" t="n">
        <v>1</v>
      </c>
      <c r="C255" s="0" t="n">
        <v>245</v>
      </c>
      <c r="F255" s="8"/>
      <c r="G255" s="9"/>
      <c r="H255" s="8" t="n">
        <v>411</v>
      </c>
      <c r="I255" s="8" t="n">
        <v>739.3</v>
      </c>
      <c r="J255" s="8" t="n">
        <v>711</v>
      </c>
      <c r="K255" s="8" t="n">
        <v>740</v>
      </c>
      <c r="L255" s="15" t="n">
        <v>731.8111</v>
      </c>
      <c r="M255" s="8" t="n">
        <v>694</v>
      </c>
      <c r="N255" s="8" t="n">
        <v>742</v>
      </c>
      <c r="O255" s="29" t="n">
        <v>697</v>
      </c>
      <c r="P255" s="11" t="n">
        <v>696</v>
      </c>
      <c r="Q255" s="0" t="n">
        <v>726.6</v>
      </c>
      <c r="R255" s="0" t="n">
        <v>647.4</v>
      </c>
      <c r="S255" s="0" t="n">
        <v>740.4</v>
      </c>
      <c r="T255" s="0" t="n">
        <v>147.9</v>
      </c>
      <c r="U255" s="0" t="n">
        <v>333.5</v>
      </c>
      <c r="V255" s="0" t="n">
        <v>705.2</v>
      </c>
      <c r="W255" s="0" t="n">
        <v>720.3</v>
      </c>
      <c r="X255" s="0" t="n">
        <v>693.9</v>
      </c>
      <c r="Y255" s="0" t="n">
        <v>656</v>
      </c>
      <c r="Z255" s="0" t="n">
        <v>666.8</v>
      </c>
      <c r="AA255" s="0" t="n">
        <v>719.9</v>
      </c>
      <c r="AB255" s="0" t="n">
        <v>738</v>
      </c>
      <c r="AC255" s="0" t="n">
        <v>743.5</v>
      </c>
      <c r="AD255" s="0" t="n">
        <v>661.7</v>
      </c>
      <c r="AE255" s="27" t="n">
        <v>695.8928</v>
      </c>
      <c r="AO255" s="28" t="n">
        <f aca="false">AE255/SurveyHrsIn!AE255</f>
        <v>0.935339784946237</v>
      </c>
    </row>
    <row r="256" customFormat="false" ht="12.75" hidden="false" customHeight="false" outlineLevel="0" collapsed="false">
      <c r="A256" s="0" t="s">
        <v>12</v>
      </c>
      <c r="B256" s="0" t="n">
        <v>1</v>
      </c>
      <c r="C256" s="0" t="n">
        <v>246</v>
      </c>
      <c r="F256" s="8"/>
      <c r="G256" s="9"/>
      <c r="H256" s="8" t="n">
        <v>288</v>
      </c>
      <c r="I256" s="8" t="n">
        <v>722.8</v>
      </c>
      <c r="J256" s="8" t="n">
        <v>718</v>
      </c>
      <c r="K256" s="8" t="n">
        <v>740</v>
      </c>
      <c r="L256" s="15" t="n">
        <v>738.8261</v>
      </c>
      <c r="M256" s="8" t="n">
        <v>717</v>
      </c>
      <c r="N256" s="8" t="n">
        <v>741</v>
      </c>
      <c r="O256" s="29" t="n">
        <v>718</v>
      </c>
      <c r="P256" s="11" t="n">
        <v>696.4</v>
      </c>
      <c r="Q256" s="0" t="n">
        <v>640</v>
      </c>
      <c r="R256" s="0" t="n">
        <v>583.2</v>
      </c>
      <c r="S256" s="0" t="n">
        <v>734.3</v>
      </c>
      <c r="T256" s="0" t="n">
        <v>623.8</v>
      </c>
      <c r="U256" s="0" t="n">
        <v>217.4</v>
      </c>
      <c r="V256" s="0" t="n">
        <v>673.9</v>
      </c>
      <c r="W256" s="0" t="n">
        <v>731.5</v>
      </c>
      <c r="X256" s="0" t="n">
        <v>727.2</v>
      </c>
      <c r="Y256" s="0" t="n">
        <v>640.9</v>
      </c>
      <c r="Z256" s="0" t="n">
        <v>734</v>
      </c>
      <c r="AA256" s="0" t="n">
        <v>696.1</v>
      </c>
      <c r="AB256" s="0" t="n">
        <v>620.5</v>
      </c>
      <c r="AC256" s="0" t="n">
        <v>741.9</v>
      </c>
      <c r="AD256" s="0" t="n">
        <v>634.5</v>
      </c>
      <c r="AE256" s="27" t="n">
        <v>706.3206</v>
      </c>
      <c r="AO256" s="28" t="n">
        <f aca="false">AE256/SurveyHrsIn!AE256</f>
        <v>0.94935564516129</v>
      </c>
    </row>
    <row r="257" customFormat="false" ht="12.75" hidden="false" customHeight="false" outlineLevel="0" collapsed="false">
      <c r="A257" s="0" t="s">
        <v>12</v>
      </c>
      <c r="B257" s="0" t="n">
        <v>1</v>
      </c>
      <c r="C257" s="0" t="n">
        <v>247</v>
      </c>
      <c r="F257" s="8"/>
      <c r="G257" s="9"/>
      <c r="H257" s="8" t="n">
        <v>552</v>
      </c>
      <c r="I257" s="8" t="n">
        <v>607.4</v>
      </c>
      <c r="J257" s="8" t="n">
        <v>591</v>
      </c>
      <c r="K257" s="8" t="n">
        <v>671</v>
      </c>
      <c r="L257" s="15" t="n">
        <v>733.6678</v>
      </c>
      <c r="M257" s="8" t="n">
        <v>706</v>
      </c>
      <c r="N257" s="8" t="n">
        <v>722</v>
      </c>
      <c r="O257" s="29" t="n">
        <v>642</v>
      </c>
      <c r="P257" s="11" t="n">
        <v>741</v>
      </c>
      <c r="Q257" s="0" t="n">
        <v>728.8</v>
      </c>
      <c r="R257" s="0" t="n">
        <v>656</v>
      </c>
      <c r="S257" s="0" t="n">
        <v>699.5</v>
      </c>
      <c r="T257" s="0" t="n">
        <v>641.2</v>
      </c>
      <c r="U257" s="0" t="n">
        <v>729.7</v>
      </c>
      <c r="V257" s="0" t="n">
        <v>710.2</v>
      </c>
      <c r="W257" s="0" t="n">
        <v>692.5</v>
      </c>
      <c r="X257" s="0" t="n">
        <v>741.2</v>
      </c>
      <c r="Y257" s="0" t="n">
        <v>717</v>
      </c>
      <c r="Z257" s="0" t="n">
        <v>738.3</v>
      </c>
      <c r="AA257" s="0" t="n">
        <v>667.4</v>
      </c>
      <c r="AB257" s="0" t="n">
        <v>738.3</v>
      </c>
      <c r="AC257" s="0" t="n">
        <v>744</v>
      </c>
      <c r="AD257" s="0" t="n">
        <v>658.2</v>
      </c>
      <c r="AE257" s="27" t="n">
        <v>483.1981</v>
      </c>
      <c r="AO257" s="28" t="n">
        <f aca="false">AE257/SurveyHrsIn!AE257</f>
        <v>0.649459811827957</v>
      </c>
    </row>
    <row r="258" customFormat="false" ht="12.75" hidden="false" customHeight="false" outlineLevel="0" collapsed="false">
      <c r="A258" s="0" t="s">
        <v>12</v>
      </c>
      <c r="B258" s="0" t="n">
        <v>1</v>
      </c>
      <c r="C258" s="0" t="n">
        <v>248</v>
      </c>
      <c r="F258" s="8"/>
      <c r="G258" s="9"/>
      <c r="H258" s="8" t="n">
        <v>707</v>
      </c>
      <c r="I258" s="8" t="n">
        <v>670.7</v>
      </c>
      <c r="J258" s="8" t="n">
        <v>712</v>
      </c>
      <c r="K258" s="8" t="n">
        <v>706</v>
      </c>
      <c r="L258" s="15" t="n">
        <v>696.9747</v>
      </c>
      <c r="M258" s="8" t="n">
        <v>698</v>
      </c>
      <c r="N258" s="8" t="n">
        <v>726</v>
      </c>
      <c r="O258" s="29" t="n">
        <v>685</v>
      </c>
      <c r="P258" s="11" t="n">
        <v>701.8</v>
      </c>
      <c r="Q258" s="0" t="n">
        <v>738</v>
      </c>
      <c r="R258" s="0" t="n">
        <v>663.5</v>
      </c>
      <c r="S258" s="0" t="n">
        <v>738.1</v>
      </c>
      <c r="T258" s="0" t="n">
        <v>685.8</v>
      </c>
      <c r="U258" s="0" t="n">
        <v>731.6</v>
      </c>
      <c r="V258" s="0" t="n">
        <v>691.4</v>
      </c>
      <c r="W258" s="0" t="n">
        <v>722.7</v>
      </c>
      <c r="X258" s="0" t="n">
        <v>708.6</v>
      </c>
      <c r="Y258" s="0" t="n">
        <v>710.6</v>
      </c>
      <c r="Z258" s="0" t="n">
        <v>736.4</v>
      </c>
      <c r="AA258" s="0" t="n">
        <v>719.8</v>
      </c>
      <c r="AB258" s="0" t="n">
        <v>726.7</v>
      </c>
      <c r="AC258" s="0" t="n">
        <v>744</v>
      </c>
      <c r="AD258" s="0" t="n">
        <v>658.7</v>
      </c>
      <c r="AE258" s="27" t="n">
        <v>711.0664</v>
      </c>
      <c r="AO258" s="28" t="n">
        <f aca="false">AE258/SurveyHrsIn!AE258</f>
        <v>0.955734408602151</v>
      </c>
    </row>
    <row r="259" customFormat="false" ht="12.75" hidden="false" customHeight="false" outlineLevel="0" collapsed="false">
      <c r="A259" s="0" t="s">
        <v>12</v>
      </c>
      <c r="B259" s="0" t="n">
        <v>1</v>
      </c>
      <c r="C259" s="0" t="n">
        <v>249</v>
      </c>
      <c r="F259" s="8"/>
      <c r="G259" s="9"/>
      <c r="H259" s="8" t="n">
        <v>245</v>
      </c>
      <c r="I259" s="8" t="n">
        <v>718.8</v>
      </c>
      <c r="J259" s="8" t="n">
        <v>713</v>
      </c>
      <c r="K259" s="8" t="n">
        <v>709</v>
      </c>
      <c r="L259" s="15" t="n">
        <v>716.0397</v>
      </c>
      <c r="M259" s="8" t="n">
        <v>710</v>
      </c>
      <c r="N259" s="8" t="n">
        <v>734</v>
      </c>
      <c r="O259" s="29" t="n">
        <v>659</v>
      </c>
      <c r="P259" s="11" t="n">
        <v>643</v>
      </c>
      <c r="Q259" s="0" t="n">
        <v>741.4</v>
      </c>
      <c r="R259" s="0" t="n">
        <v>644.6</v>
      </c>
      <c r="S259" s="0" t="n">
        <v>86</v>
      </c>
      <c r="T259" s="0" t="n">
        <v>0</v>
      </c>
      <c r="U259" s="0" t="n">
        <v>457.1</v>
      </c>
      <c r="V259" s="0" t="n">
        <v>686</v>
      </c>
      <c r="W259" s="0" t="n">
        <v>702.3</v>
      </c>
      <c r="X259" s="0" t="n">
        <v>716.2</v>
      </c>
      <c r="Y259" s="0" t="n">
        <v>694.9</v>
      </c>
      <c r="Z259" s="0" t="n">
        <v>708.3</v>
      </c>
      <c r="AA259" s="0" t="n">
        <v>720</v>
      </c>
      <c r="AB259" s="0" t="n">
        <v>731.3</v>
      </c>
      <c r="AC259" s="0" t="n">
        <v>743.8</v>
      </c>
      <c r="AD259" s="0" t="n">
        <v>663.5</v>
      </c>
      <c r="AE259" s="27" t="n">
        <v>711.8333</v>
      </c>
      <c r="AO259" s="28" t="n">
        <f aca="false">AE259/SurveyHrsIn!AE259</f>
        <v>0.956765188172043</v>
      </c>
    </row>
    <row r="260" customFormat="false" ht="12.75" hidden="false" customHeight="false" outlineLevel="0" collapsed="false">
      <c r="A260" s="0" t="s">
        <v>12</v>
      </c>
      <c r="B260" s="0" t="n">
        <v>1</v>
      </c>
      <c r="C260" s="0" t="n">
        <v>250</v>
      </c>
      <c r="F260" s="8"/>
      <c r="G260" s="9"/>
      <c r="H260" s="8" t="n">
        <v>692</v>
      </c>
      <c r="I260" s="8" t="n">
        <v>720.6</v>
      </c>
      <c r="J260" s="8" t="n">
        <v>670</v>
      </c>
      <c r="K260" s="8" t="n">
        <v>741</v>
      </c>
      <c r="L260" s="15" t="n">
        <v>735.74</v>
      </c>
      <c r="M260" s="8" t="n">
        <v>711</v>
      </c>
      <c r="N260" s="8" t="n">
        <v>721</v>
      </c>
      <c r="O260" s="29" t="n">
        <v>680</v>
      </c>
      <c r="P260" s="11" t="n">
        <v>729.1</v>
      </c>
      <c r="Q260" s="0" t="n">
        <v>741.4</v>
      </c>
      <c r="R260" s="0" t="n">
        <v>660.3</v>
      </c>
      <c r="S260" s="0" t="n">
        <v>664.4</v>
      </c>
      <c r="T260" s="0" t="n">
        <v>640.8</v>
      </c>
      <c r="U260" s="0" t="n">
        <v>696.6</v>
      </c>
      <c r="V260" s="0" t="n">
        <f aca="false">384.1+300</f>
        <v>684.1</v>
      </c>
      <c r="W260" s="0" t="n">
        <v>726.7</v>
      </c>
      <c r="X260" s="0" t="n">
        <v>732.8</v>
      </c>
      <c r="Y260" s="0" t="n">
        <v>702.5</v>
      </c>
      <c r="Z260" s="0" t="n">
        <v>722.3</v>
      </c>
      <c r="AA260" s="0" t="n">
        <v>705.3</v>
      </c>
      <c r="AB260" s="0" t="n">
        <v>707.5</v>
      </c>
      <c r="AC260" s="0" t="n">
        <v>739</v>
      </c>
      <c r="AD260" s="0" t="n">
        <v>653.6</v>
      </c>
      <c r="AE260" s="27" t="n">
        <v>662.2067</v>
      </c>
      <c r="AO260" s="28" t="n">
        <f aca="false">AE260/SurveyHrsIn!AE260</f>
        <v>0.890062768817204</v>
      </c>
    </row>
    <row r="261" customFormat="false" ht="12.75" hidden="false" customHeight="false" outlineLevel="0" collapsed="false">
      <c r="A261" s="0" t="s">
        <v>12</v>
      </c>
      <c r="B261" s="0" t="n">
        <v>1</v>
      </c>
      <c r="C261" s="0" t="n">
        <v>251</v>
      </c>
      <c r="F261" s="8"/>
      <c r="G261" s="9"/>
      <c r="H261" s="8" t="n">
        <v>699</v>
      </c>
      <c r="I261" s="8" t="n">
        <v>715.2</v>
      </c>
      <c r="J261" s="8" t="n">
        <v>627</v>
      </c>
      <c r="K261" s="8" t="n">
        <v>730</v>
      </c>
      <c r="L261" s="15" t="n">
        <v>736.8017</v>
      </c>
      <c r="M261" s="8" t="n">
        <v>717</v>
      </c>
      <c r="N261" s="8" t="n">
        <v>738</v>
      </c>
      <c r="O261" s="29" t="n">
        <v>668</v>
      </c>
      <c r="P261" s="11" t="n">
        <v>541.3</v>
      </c>
      <c r="Q261" s="0" t="n">
        <v>672.1</v>
      </c>
      <c r="R261" s="0" t="n">
        <v>510</v>
      </c>
      <c r="S261" s="0" t="n">
        <v>577.6</v>
      </c>
      <c r="T261" s="0" t="n">
        <v>686.4</v>
      </c>
      <c r="U261" s="0" t="n">
        <v>708</v>
      </c>
      <c r="V261" s="0" t="n">
        <v>706.3</v>
      </c>
      <c r="W261" s="0" t="n">
        <v>737.2</v>
      </c>
      <c r="X261" s="0" t="n">
        <v>719.8</v>
      </c>
      <c r="Y261" s="0" t="n">
        <v>712.2</v>
      </c>
      <c r="Z261" s="0" t="n">
        <v>729.6</v>
      </c>
      <c r="AA261" s="0" t="n">
        <v>685.5</v>
      </c>
      <c r="AB261" s="0" t="n">
        <v>725.1</v>
      </c>
      <c r="AC261" s="0" t="n">
        <v>737</v>
      </c>
      <c r="AD261" s="0" t="n">
        <v>663.5</v>
      </c>
      <c r="AE261" s="27" t="n">
        <v>711.4839</v>
      </c>
      <c r="AO261" s="28" t="n">
        <f aca="false">AE261/SurveyHrsIn!AE261</f>
        <v>0.956295564516129</v>
      </c>
    </row>
    <row r="262" customFormat="false" ht="12.75" hidden="false" customHeight="false" outlineLevel="0" collapsed="false">
      <c r="A262" s="0" t="s">
        <v>12</v>
      </c>
      <c r="B262" s="0" t="n">
        <v>1</v>
      </c>
      <c r="C262" s="0" t="n">
        <v>252</v>
      </c>
      <c r="F262" s="8"/>
      <c r="G262" s="9"/>
      <c r="H262" s="8" t="n">
        <v>708</v>
      </c>
      <c r="I262" s="8" t="n">
        <v>736.7</v>
      </c>
      <c r="J262" s="8" t="n">
        <v>695</v>
      </c>
      <c r="K262" s="8" t="n">
        <v>723</v>
      </c>
      <c r="L262" s="15" t="n">
        <v>738.7414</v>
      </c>
      <c r="M262" s="8" t="n">
        <v>712</v>
      </c>
      <c r="N262" s="8" t="n">
        <v>710</v>
      </c>
      <c r="O262" s="29" t="n">
        <v>710</v>
      </c>
      <c r="P262" s="11" t="n">
        <v>743.6</v>
      </c>
      <c r="Q262" s="0" t="n">
        <v>624.2</v>
      </c>
      <c r="R262" s="0" t="n">
        <v>526</v>
      </c>
      <c r="S262" s="0" t="n">
        <v>738.6</v>
      </c>
      <c r="T262" s="0" t="n">
        <v>669.8</v>
      </c>
      <c r="U262" s="0" t="n">
        <v>741.7</v>
      </c>
      <c r="V262" s="0" t="n">
        <v>713.6</v>
      </c>
      <c r="W262" s="0" t="n">
        <v>730.2</v>
      </c>
      <c r="X262" s="0" t="n">
        <v>717.2</v>
      </c>
      <c r="Y262" s="0" t="n">
        <v>716.7</v>
      </c>
      <c r="Z262" s="0" t="n">
        <v>734.4</v>
      </c>
      <c r="AA262" s="0" t="n">
        <v>720</v>
      </c>
      <c r="AB262" s="0" t="n">
        <v>674</v>
      </c>
      <c r="AC262" s="0" t="n">
        <v>742</v>
      </c>
      <c r="AD262" s="0" t="n">
        <v>649</v>
      </c>
      <c r="AE262" s="27" t="n">
        <v>693.155</v>
      </c>
      <c r="AO262" s="28" t="n">
        <f aca="false">AE262/SurveyHrsIn!AE262</f>
        <v>0.931659946236559</v>
      </c>
    </row>
    <row r="263" customFormat="false" ht="12.75" hidden="false" customHeight="false" outlineLevel="0" collapsed="false">
      <c r="A263" s="0" t="s">
        <v>12</v>
      </c>
      <c r="B263" s="0" t="n">
        <v>1</v>
      </c>
      <c r="C263" s="0" t="n">
        <v>253</v>
      </c>
      <c r="F263" s="8"/>
      <c r="G263" s="9"/>
      <c r="H263" s="8" t="n">
        <v>707</v>
      </c>
      <c r="I263" s="8" t="n">
        <v>735.8</v>
      </c>
      <c r="J263" s="8" t="n">
        <v>719</v>
      </c>
      <c r="K263" s="8" t="n">
        <v>741</v>
      </c>
      <c r="L263" s="15" t="n">
        <v>711.0867</v>
      </c>
      <c r="M263" s="8" t="n">
        <v>696</v>
      </c>
      <c r="N263" s="8" t="n">
        <v>737</v>
      </c>
      <c r="O263" s="29" t="n">
        <v>718</v>
      </c>
      <c r="P263" s="11" t="n">
        <v>616.9</v>
      </c>
      <c r="Q263" s="0" t="n">
        <v>641.6</v>
      </c>
      <c r="R263" s="0" t="n">
        <v>557.9</v>
      </c>
      <c r="S263" s="0" t="n">
        <v>741</v>
      </c>
      <c r="T263" s="0" t="n">
        <v>699.7</v>
      </c>
      <c r="U263" s="0" t="n">
        <v>735.4</v>
      </c>
      <c r="V263" s="0" t="n">
        <v>692.3</v>
      </c>
      <c r="W263" s="0" t="n">
        <v>685.8</v>
      </c>
      <c r="X263" s="0" t="n">
        <v>734.7</v>
      </c>
      <c r="Y263" s="0" t="n">
        <v>518.6</v>
      </c>
      <c r="Z263" s="0" t="n">
        <v>0</v>
      </c>
      <c r="AA263" s="30" t="n">
        <v>720</v>
      </c>
      <c r="AB263" s="30" t="n">
        <f aca="false">386.5+312</f>
        <v>698.5</v>
      </c>
      <c r="AC263" s="0" t="n">
        <v>743.1</v>
      </c>
      <c r="AD263" s="0" t="n">
        <v>661.2</v>
      </c>
      <c r="AE263" s="27" t="n">
        <v>701.6044</v>
      </c>
      <c r="AF263" s="30"/>
      <c r="AG263" s="30"/>
      <c r="AH263" s="30"/>
      <c r="AI263" s="30"/>
      <c r="AJ263" s="30"/>
      <c r="AK263" s="30"/>
      <c r="AL263" s="30"/>
      <c r="AM263" s="30"/>
      <c r="AN263" s="30"/>
      <c r="AO263" s="28" t="n">
        <f aca="false">AE263/SurveyHrsIn!AE263</f>
        <v>0.943016666666667</v>
      </c>
    </row>
    <row r="264" customFormat="false" ht="12.75" hidden="false" customHeight="false" outlineLevel="0" collapsed="false">
      <c r="A264" s="0" t="s">
        <v>12</v>
      </c>
      <c r="B264" s="0" t="n">
        <v>1</v>
      </c>
      <c r="C264" s="0" t="n">
        <v>254</v>
      </c>
      <c r="F264" s="8"/>
      <c r="G264" s="9"/>
      <c r="H264" s="8" t="n">
        <v>682</v>
      </c>
      <c r="I264" s="8" t="n">
        <v>733.2</v>
      </c>
      <c r="J264" s="8" t="n">
        <v>719</v>
      </c>
      <c r="K264" s="8" t="n">
        <v>740</v>
      </c>
      <c r="L264" s="15" t="n">
        <v>738.4933</v>
      </c>
      <c r="M264" s="8" t="n">
        <v>713</v>
      </c>
      <c r="N264" s="8" t="n">
        <v>740</v>
      </c>
      <c r="O264" s="29" t="n">
        <v>711</v>
      </c>
      <c r="P264" s="11" t="n">
        <v>712.4</v>
      </c>
      <c r="Q264" s="0" t="n">
        <v>234.9</v>
      </c>
      <c r="R264" s="0" t="n">
        <v>462.9</v>
      </c>
      <c r="S264" s="0" t="n">
        <v>702.4</v>
      </c>
      <c r="T264" s="0" t="n">
        <v>42.4</v>
      </c>
      <c r="U264" s="0" t="n">
        <v>407.3</v>
      </c>
      <c r="V264" s="0" t="n">
        <v>532</v>
      </c>
      <c r="W264" s="0" t="n">
        <v>704.5</v>
      </c>
      <c r="X264" s="0" t="n">
        <v>722</v>
      </c>
      <c r="Y264" s="0" t="n">
        <v>110.5</v>
      </c>
      <c r="Z264" s="0" t="n">
        <v>737.1</v>
      </c>
      <c r="AA264" s="0" t="n">
        <v>715.8</v>
      </c>
      <c r="AB264" s="0" t="n">
        <v>740.1</v>
      </c>
      <c r="AC264" s="0" t="n">
        <v>742.8</v>
      </c>
      <c r="AD264" s="0" t="n">
        <v>661.9</v>
      </c>
      <c r="AE264" s="27" t="n">
        <v>695.6889</v>
      </c>
      <c r="AO264" s="28" t="n">
        <f aca="false">AE264/SurveyHrsIn!AE264</f>
        <v>0.935065725806452</v>
      </c>
    </row>
    <row r="265" customFormat="false" ht="12.75" hidden="false" customHeight="false" outlineLevel="0" collapsed="false">
      <c r="A265" s="0" t="s">
        <v>12</v>
      </c>
      <c r="B265" s="0" t="n">
        <v>1</v>
      </c>
      <c r="C265" s="0" t="n">
        <v>255</v>
      </c>
      <c r="F265" s="8"/>
      <c r="G265" s="9"/>
      <c r="H265" s="8" t="n">
        <v>707</v>
      </c>
      <c r="I265" s="8" t="n">
        <v>742.3</v>
      </c>
      <c r="J265" s="8" t="n">
        <v>662</v>
      </c>
      <c r="K265" s="8" t="n">
        <v>740</v>
      </c>
      <c r="L265" s="15" t="n">
        <v>724.3755</v>
      </c>
      <c r="M265" s="8" t="n">
        <v>678</v>
      </c>
      <c r="N265" s="8" t="n">
        <v>739</v>
      </c>
      <c r="O265" s="29" t="n">
        <v>717</v>
      </c>
      <c r="P265" s="11" t="n">
        <v>706.4</v>
      </c>
      <c r="Q265" s="0" t="n">
        <v>635.2</v>
      </c>
      <c r="R265" s="0" t="n">
        <v>585.7</v>
      </c>
      <c r="S265" s="0" t="n">
        <v>610.4</v>
      </c>
      <c r="T265" s="0" t="n">
        <v>658.3</v>
      </c>
      <c r="U265" s="0" t="n">
        <v>690.4</v>
      </c>
      <c r="V265" s="0" t="n">
        <v>685.6</v>
      </c>
      <c r="W265" s="0" t="n">
        <v>710.1</v>
      </c>
      <c r="X265" s="0" t="n">
        <v>741.1</v>
      </c>
      <c r="Y265" s="0" t="n">
        <v>705.2</v>
      </c>
      <c r="Z265" s="0" t="n">
        <v>666</v>
      </c>
      <c r="AA265" s="0" t="n">
        <v>718.9</v>
      </c>
      <c r="AB265" s="0" t="n">
        <v>738.1</v>
      </c>
      <c r="AC265" s="0" t="n">
        <v>739.1</v>
      </c>
      <c r="AD265" s="0" t="n">
        <v>652.6</v>
      </c>
      <c r="AE265" s="27" t="n">
        <v>685.8431</v>
      </c>
      <c r="AO265" s="28" t="n">
        <f aca="false">AE265/SurveyHrsIn!AE265</f>
        <v>0.921832123655914</v>
      </c>
    </row>
    <row r="266" customFormat="false" ht="12.75" hidden="false" customHeight="false" outlineLevel="0" collapsed="false">
      <c r="A266" s="0" t="s">
        <v>12</v>
      </c>
      <c r="B266" s="0" t="n">
        <v>1</v>
      </c>
      <c r="C266" s="0" t="n">
        <v>256</v>
      </c>
      <c r="F266" s="8"/>
      <c r="G266" s="9"/>
      <c r="H266" s="8" t="n">
        <v>466</v>
      </c>
      <c r="I266" s="8" t="n">
        <v>711.7</v>
      </c>
      <c r="J266" s="8" t="n">
        <v>701</v>
      </c>
      <c r="K266" s="8" t="n">
        <v>731</v>
      </c>
      <c r="L266" s="15" t="n">
        <v>737.2197</v>
      </c>
      <c r="M266" s="8" t="n">
        <v>717</v>
      </c>
      <c r="N266" s="8" t="n">
        <v>734</v>
      </c>
      <c r="O266" s="29" t="n">
        <v>674</v>
      </c>
      <c r="P266" s="11" t="n">
        <v>737.6</v>
      </c>
      <c r="Q266" s="0" t="n">
        <v>523.7</v>
      </c>
      <c r="R266" s="0" t="n">
        <v>663.4</v>
      </c>
      <c r="S266" s="0" t="n">
        <v>740.7</v>
      </c>
      <c r="T266" s="0" t="n">
        <v>699</v>
      </c>
      <c r="U266" s="0" t="n">
        <v>742.5</v>
      </c>
      <c r="V266" s="0" t="n">
        <v>708.4</v>
      </c>
      <c r="W266" s="0" t="n">
        <v>733.1</v>
      </c>
      <c r="X266" s="0" t="n">
        <v>710.2</v>
      </c>
      <c r="Y266" s="0" t="n">
        <v>713.8</v>
      </c>
      <c r="Z266" s="0" t="n">
        <v>730.4</v>
      </c>
      <c r="AA266" s="0" t="n">
        <v>719.9</v>
      </c>
      <c r="AB266" s="0" t="n">
        <v>729.7</v>
      </c>
      <c r="AC266" s="0" t="n">
        <v>743.9</v>
      </c>
      <c r="AD266" s="0" t="n">
        <v>658.7</v>
      </c>
      <c r="AE266" s="27" t="n">
        <v>710.925</v>
      </c>
      <c r="AO266" s="28" t="n">
        <f aca="false">AE266/SurveyHrsIn!AE266</f>
        <v>0.95554435483871</v>
      </c>
    </row>
    <row r="267" customFormat="false" ht="12.75" hidden="false" customHeight="false" outlineLevel="0" collapsed="false">
      <c r="A267" s="0" t="s">
        <v>12</v>
      </c>
      <c r="B267" s="0" t="n">
        <v>1</v>
      </c>
      <c r="C267" s="0" t="n">
        <v>257</v>
      </c>
      <c r="F267" s="8"/>
      <c r="G267" s="9"/>
      <c r="H267" s="8" t="n">
        <v>379</v>
      </c>
      <c r="I267" s="8" t="n">
        <v>741.7</v>
      </c>
      <c r="J267" s="8" t="n">
        <v>718</v>
      </c>
      <c r="K267" s="8" t="n">
        <v>730</v>
      </c>
      <c r="L267" s="15" t="n">
        <v>739.1028</v>
      </c>
      <c r="M267" s="8" t="n">
        <v>718</v>
      </c>
      <c r="N267" s="8" t="n">
        <v>741</v>
      </c>
      <c r="O267" s="29" t="n">
        <v>711</v>
      </c>
      <c r="P267" s="11" t="n">
        <v>590.6</v>
      </c>
      <c r="Q267" s="0" t="n">
        <v>692.3</v>
      </c>
      <c r="R267" s="0" t="n">
        <v>601.4</v>
      </c>
      <c r="S267" s="0" t="n">
        <v>708.4</v>
      </c>
      <c r="T267" s="0" t="n">
        <v>706.2</v>
      </c>
      <c r="U267" s="0" t="n">
        <v>737.9</v>
      </c>
      <c r="V267" s="0" t="n">
        <v>714</v>
      </c>
      <c r="W267" s="0" t="n">
        <v>736.4</v>
      </c>
      <c r="X267" s="0" t="n">
        <v>730.4</v>
      </c>
      <c r="Y267" s="0" t="n">
        <v>624.4</v>
      </c>
      <c r="Z267" s="0" t="n">
        <v>671.9</v>
      </c>
      <c r="AA267" s="0" t="n">
        <v>703.8</v>
      </c>
      <c r="AB267" s="0" t="n">
        <v>738.9</v>
      </c>
      <c r="AC267" s="0" t="n">
        <v>743.5</v>
      </c>
      <c r="AD267" s="0" t="n">
        <v>621.3</v>
      </c>
      <c r="AE267" s="27" t="n">
        <v>709.17</v>
      </c>
      <c r="AO267" s="28" t="n">
        <f aca="false">AE267/SurveyHrsIn!AE267</f>
        <v>0.953185483870968</v>
      </c>
    </row>
    <row r="268" customFormat="false" ht="12.75" hidden="false" customHeight="false" outlineLevel="0" collapsed="false">
      <c r="A268" s="0" t="s">
        <v>12</v>
      </c>
      <c r="B268" s="0" t="n">
        <v>1</v>
      </c>
      <c r="C268" s="0" t="n">
        <v>258</v>
      </c>
      <c r="F268" s="8"/>
      <c r="G268" s="9"/>
      <c r="H268" s="8" t="n">
        <v>470</v>
      </c>
      <c r="I268" s="8" t="n">
        <v>732.9</v>
      </c>
      <c r="J268" s="8" t="n">
        <v>680</v>
      </c>
      <c r="K268" s="8" t="n">
        <v>741</v>
      </c>
      <c r="L268" s="15" t="n">
        <v>737.2033</v>
      </c>
      <c r="M268" s="8" t="n">
        <v>715</v>
      </c>
      <c r="N268" s="8" t="n">
        <v>733</v>
      </c>
      <c r="O268" s="29" t="n">
        <v>708</v>
      </c>
      <c r="P268" s="11" t="n">
        <v>733.3</v>
      </c>
      <c r="Q268" s="0" t="n">
        <v>723.6</v>
      </c>
      <c r="R268" s="0" t="n">
        <v>622.6</v>
      </c>
      <c r="S268" s="0" t="n">
        <v>738.1</v>
      </c>
      <c r="T268" s="0" t="n">
        <v>704.5</v>
      </c>
      <c r="U268" s="0" t="n">
        <v>704.7</v>
      </c>
      <c r="V268" s="0" t="n">
        <v>692.8</v>
      </c>
      <c r="W268" s="0" t="n">
        <v>735.5</v>
      </c>
      <c r="X268" s="0" t="n">
        <v>733.1</v>
      </c>
      <c r="Y268" s="0" t="n">
        <v>715.4</v>
      </c>
      <c r="Z268" s="0" t="n">
        <v>702.4</v>
      </c>
      <c r="AA268" s="0" t="n">
        <v>272.3</v>
      </c>
      <c r="AB268" s="0" t="n">
        <v>700.1</v>
      </c>
      <c r="AC268" s="0" t="n">
        <v>744</v>
      </c>
      <c r="AD268" s="0" t="n">
        <v>663</v>
      </c>
      <c r="AE268" s="27" t="n">
        <v>711.7858</v>
      </c>
      <c r="AO268" s="28" t="n">
        <f aca="false">AE268/SurveyHrsIn!AE268</f>
        <v>0.956701344086022</v>
      </c>
    </row>
    <row r="269" customFormat="false" ht="12.75" hidden="false" customHeight="false" outlineLevel="0" collapsed="false">
      <c r="A269" s="0" t="s">
        <v>12</v>
      </c>
      <c r="B269" s="0" t="n">
        <v>1</v>
      </c>
      <c r="C269" s="0" t="n">
        <v>259</v>
      </c>
      <c r="F269" s="8"/>
      <c r="G269" s="9"/>
      <c r="H269" s="8" t="n">
        <v>515</v>
      </c>
      <c r="I269" s="8" t="n">
        <v>733.3</v>
      </c>
      <c r="J269" s="8" t="n">
        <v>719.4</v>
      </c>
      <c r="K269" s="8" t="n">
        <v>725</v>
      </c>
      <c r="L269" s="15" t="n">
        <v>739.0897</v>
      </c>
      <c r="M269" s="8" t="n">
        <v>715</v>
      </c>
      <c r="N269" s="8" t="n">
        <v>738</v>
      </c>
      <c r="O269" s="29" t="n">
        <v>597</v>
      </c>
      <c r="P269" s="11" t="n">
        <v>656.3</v>
      </c>
      <c r="Q269" s="0" t="n">
        <v>735.7</v>
      </c>
      <c r="R269" s="0" t="n">
        <v>649.1</v>
      </c>
      <c r="S269" s="0" t="n">
        <v>741.2</v>
      </c>
      <c r="T269" s="0" t="n">
        <v>708</v>
      </c>
      <c r="U269" s="0" t="n">
        <v>740.9</v>
      </c>
      <c r="V269" s="0" t="n">
        <v>703.8</v>
      </c>
      <c r="W269" s="0" t="n">
        <v>735.3</v>
      </c>
      <c r="X269" s="0" t="n">
        <v>733.2</v>
      </c>
      <c r="Y269" s="0" t="n">
        <v>708.3</v>
      </c>
      <c r="Z269" s="0" t="n">
        <v>730.8</v>
      </c>
      <c r="AA269" s="0" t="n">
        <v>705.1</v>
      </c>
      <c r="AB269" s="0" t="n">
        <v>730.9</v>
      </c>
      <c r="AC269" s="0" t="n">
        <v>632</v>
      </c>
      <c r="AD269" s="0" t="n">
        <v>624.6</v>
      </c>
      <c r="AE269" s="27" t="n">
        <v>708.2139</v>
      </c>
      <c r="AO269" s="28" t="n">
        <f aca="false">AE269/SurveyHrsIn!AE269</f>
        <v>0.951900403225807</v>
      </c>
    </row>
    <row r="270" customFormat="false" ht="12.75" hidden="false" customHeight="false" outlineLevel="0" collapsed="false">
      <c r="AO270" s="28"/>
    </row>
    <row r="271" customFormat="false" ht="12.75" hidden="false" customHeight="false" outlineLevel="0" collapsed="false">
      <c r="A271" s="0" t="s">
        <v>12</v>
      </c>
      <c r="B271" s="0" t="s">
        <v>28</v>
      </c>
      <c r="C271" s="0" t="s">
        <v>29</v>
      </c>
      <c r="D271" s="17" t="n">
        <f aca="false">SUM(D118:D269)-D273</f>
        <v>0</v>
      </c>
      <c r="E271" s="17" t="n">
        <f aca="false">SUM(E118:E269)-E273</f>
        <v>0</v>
      </c>
      <c r="F271" s="17" t="n">
        <f aca="false">SUM(F118:F269)-F273</f>
        <v>0</v>
      </c>
      <c r="G271" s="17" t="n">
        <f aca="false">SUM(G118:G269)-G273</f>
        <v>0</v>
      </c>
      <c r="H271" s="17" t="n">
        <f aca="false">SUM(H118:H269)-H273</f>
        <v>82084.42</v>
      </c>
      <c r="I271" s="17" t="n">
        <f aca="false">SUM(I118:I269)-I273</f>
        <v>99625.6</v>
      </c>
      <c r="J271" s="17" t="n">
        <f aca="false">SUM(J118:J269)-J273</f>
        <v>97915.7</v>
      </c>
      <c r="K271" s="17" t="n">
        <f aca="false">SUM(K118:K269)-K273</f>
        <v>104361.000001</v>
      </c>
      <c r="L271" s="17" t="n">
        <f aca="false">SUM(L118:L269)-L273</f>
        <v>104250.98812222</v>
      </c>
      <c r="M271" s="17" t="n">
        <f aca="false">SUM(M118:M269)-M273</f>
        <v>104491.2</v>
      </c>
      <c r="N271" s="17" t="n">
        <f aca="false">SUM(N118:N269)-N273</f>
        <v>106732</v>
      </c>
      <c r="O271" s="17" t="n">
        <f aca="false">SUM(O118:O269)-O273</f>
        <v>101079</v>
      </c>
      <c r="P271" s="17" t="n">
        <f aca="false">SUM(P118:P269)-P273</f>
        <v>96083.7</v>
      </c>
      <c r="Q271" s="17" t="n">
        <f aca="false">SUM(Q118:Q269)-Q273</f>
        <v>95235.4</v>
      </c>
      <c r="R271" s="17" t="n">
        <f aca="false">SUM(R118:R269)-R273</f>
        <v>82836.8</v>
      </c>
      <c r="S271" s="17" t="n">
        <f aca="false">SUM(S118:S269)-S273</f>
        <v>100500</v>
      </c>
      <c r="T271" s="17" t="n">
        <f aca="false">SUM(T118:T269)-T273</f>
        <v>97885.9</v>
      </c>
      <c r="U271" s="17" t="n">
        <f aca="false">SUM(U118:U269)-U273</f>
        <v>102205.1</v>
      </c>
      <c r="V271" s="17" t="n">
        <f aca="false">SUM(V118:V269)-V273</f>
        <v>98481</v>
      </c>
      <c r="W271" s="17" t="n">
        <f aca="false">SUM(W118:W269)-W273</f>
        <v>102538.2</v>
      </c>
      <c r="X271" s="17" t="n">
        <f aca="false">SUM(X118:X269)-X273</f>
        <v>101879.1</v>
      </c>
      <c r="Y271" s="17" t="n">
        <f aca="false">SUM(Y118:Y269)-Y273</f>
        <v>97347.9</v>
      </c>
      <c r="Z271" s="17" t="n">
        <f aca="false">SUM(Z118:Z269)-Z273</f>
        <v>102216.6</v>
      </c>
      <c r="AA271" s="17" t="n">
        <f aca="false">SUM(AA118:AA269)-AA273</f>
        <v>104171.2</v>
      </c>
      <c r="AB271" s="17" t="n">
        <f aca="false">SUM(AB118:AB269)-AB273</f>
        <v>106179</v>
      </c>
      <c r="AC271" s="17" t="n">
        <f aca="false">SUM(AC118:AC269)-AC273</f>
        <v>106956.6</v>
      </c>
      <c r="AD271" s="17" t="n">
        <f aca="false">SUM(AD118:AD269)-AD273</f>
        <v>95996.1</v>
      </c>
      <c r="AE271" s="17" t="n">
        <f aca="false">SUM(AE118:AE269)-AE273</f>
        <v>102548.900266667</v>
      </c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</row>
    <row r="272" customFormat="false" ht="12.75" hidden="false" customHeight="false" outlineLevel="0" collapsed="false">
      <c r="A272" s="0" t="s">
        <v>27</v>
      </c>
      <c r="B272" s="0" t="s">
        <v>28</v>
      </c>
      <c r="C272" s="0" t="s">
        <v>29</v>
      </c>
      <c r="D272" s="17" t="n">
        <f aca="false">SUM(D11:D117)</f>
        <v>0</v>
      </c>
      <c r="E272" s="17" t="n">
        <f aca="false">SUM(E11:E117)</f>
        <v>0</v>
      </c>
      <c r="F272" s="17" t="n">
        <f aca="false">SUM(F11:F117)</f>
        <v>0</v>
      </c>
      <c r="G272" s="17" t="n">
        <f aca="false">SUM(G11:G117)</f>
        <v>0</v>
      </c>
      <c r="H272" s="17" t="n">
        <f aca="false">SUM(H11:H117)</f>
        <v>72536.8</v>
      </c>
      <c r="I272" s="17" t="n">
        <f aca="false">SUM(I11:I117)</f>
        <v>72290.6</v>
      </c>
      <c r="J272" s="17" t="n">
        <f aca="false">SUM(J11:J117)</f>
        <v>71962</v>
      </c>
      <c r="K272" s="17" t="n">
        <f aca="false">SUM(K11:K117)</f>
        <v>73272</v>
      </c>
      <c r="L272" s="17" t="n">
        <f aca="false">SUM(L11:L117)</f>
        <v>73659.98053</v>
      </c>
      <c r="M272" s="17" t="n">
        <f aca="false">SUM(M11:M117)</f>
        <v>74972</v>
      </c>
      <c r="N272" s="17" t="n">
        <f aca="false">SUM(N11:N117)</f>
        <v>77695.8628</v>
      </c>
      <c r="O272" s="17" t="n">
        <f aca="false">SUM(O11:O117)</f>
        <v>72559</v>
      </c>
      <c r="P272" s="17" t="n">
        <f aca="false">SUM(P11:P117)</f>
        <v>71530.4</v>
      </c>
      <c r="Q272" s="17" t="n">
        <f aca="false">SUM(Q11:Q117)</f>
        <v>69020.5</v>
      </c>
      <c r="R272" s="17" t="n">
        <f aca="false">SUM(R11:R117)</f>
        <v>61379.9</v>
      </c>
      <c r="S272" s="17" t="n">
        <f aca="false">SUM(S11:S117)</f>
        <v>74606.5</v>
      </c>
      <c r="T272" s="17" t="n">
        <f aca="false">SUM(T11:T117)</f>
        <v>69617.3</v>
      </c>
      <c r="U272" s="17" t="n">
        <f aca="false">SUM(U11:U117)</f>
        <v>75116.7</v>
      </c>
      <c r="V272" s="17" t="n">
        <f aca="false">SUM(V11:V117)</f>
        <v>71051.2</v>
      </c>
      <c r="W272" s="17" t="n">
        <f aca="false">SUM(W11:W117)</f>
        <v>69622.1</v>
      </c>
      <c r="X272" s="17" t="n">
        <f aca="false">SUM(X11:X117)</f>
        <v>71132.6</v>
      </c>
      <c r="Y272" s="17" t="n">
        <f aca="false">SUM(Y11:Y117)</f>
        <v>67195.1</v>
      </c>
      <c r="Z272" s="17" t="n">
        <f aca="false">SUM(Z11:Z117)</f>
        <v>69669.6</v>
      </c>
      <c r="AA272" s="17" t="n">
        <f aca="false">SUM(AA11:AA117)</f>
        <v>71425.2</v>
      </c>
      <c r="AB272" s="17" t="n">
        <f aca="false">SUM(AB11:AB117)</f>
        <v>75638.2</v>
      </c>
      <c r="AC272" s="17" t="n">
        <f aca="false">SUM(AC11:AC117)</f>
        <v>73775.8</v>
      </c>
      <c r="AD272" s="17" t="n">
        <f aca="false">SUM(AD11:AD117)</f>
        <v>68324.4</v>
      </c>
      <c r="AE272" s="17" t="n">
        <f aca="false">SUM(AE11:AE117)</f>
        <v>73750.8537166667</v>
      </c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</row>
    <row r="273" customFormat="false" ht="13.5" hidden="false" customHeight="false" outlineLevel="0" collapsed="false">
      <c r="A273" s="0" t="s">
        <v>14</v>
      </c>
      <c r="B273" s="0" t="s">
        <v>28</v>
      </c>
      <c r="C273" s="0" t="s">
        <v>29</v>
      </c>
      <c r="D273" s="0" t="n">
        <f aca="false">SUM(D220:D221)</f>
        <v>0</v>
      </c>
      <c r="E273" s="0" t="n">
        <f aca="false">SUM(E220:E221)</f>
        <v>0</v>
      </c>
      <c r="F273" s="0" t="n">
        <f aca="false">SUM(F220:F221)</f>
        <v>0</v>
      </c>
      <c r="G273" s="0" t="n">
        <f aca="false">SUM(G220:G221)</f>
        <v>0</v>
      </c>
      <c r="H273" s="0" t="n">
        <f aca="false">SUM(H220:H221)</f>
        <v>1396.7</v>
      </c>
      <c r="I273" s="0" t="n">
        <f aca="false">SUM(I220:I221)</f>
        <v>1361.1</v>
      </c>
      <c r="J273" s="0" t="n">
        <f aca="false">SUM(J220:J221)</f>
        <v>1395</v>
      </c>
      <c r="K273" s="0" t="n">
        <f aca="false">SUM(K220:K221)</f>
        <v>1428</v>
      </c>
      <c r="L273" s="0" t="n">
        <f aca="false">SUM(L220:L221)</f>
        <v>1467.6798</v>
      </c>
      <c r="M273" s="0" t="n">
        <f aca="false">SUM(M220:M221)</f>
        <v>1354</v>
      </c>
      <c r="N273" s="0" t="n">
        <f aca="false">SUM(N220:N221)</f>
        <v>1473</v>
      </c>
      <c r="O273" s="0" t="n">
        <f aca="false">SUM(O220:O221)</f>
        <v>1438</v>
      </c>
      <c r="P273" s="0" t="n">
        <f aca="false">SUM(P220:P221)</f>
        <v>1288.1</v>
      </c>
      <c r="Q273" s="0" t="n">
        <f aca="false">SUM(Q220:Q221)</f>
        <v>1430.3</v>
      </c>
      <c r="R273" s="0" t="n">
        <f aca="false">SUM(R220:R221)</f>
        <v>963.2</v>
      </c>
      <c r="S273" s="0" t="n">
        <f aca="false">SUM(S220:S221)</f>
        <v>1403.6</v>
      </c>
      <c r="T273" s="0" t="n">
        <f aca="false">SUM(T220:T221)</f>
        <v>1296.5</v>
      </c>
      <c r="U273" s="0" t="n">
        <f aca="false">SUM(U220:U221)</f>
        <v>1420.4</v>
      </c>
      <c r="V273" s="0" t="n">
        <f aca="false">SUM(V220:V221)</f>
        <v>1378.6</v>
      </c>
      <c r="W273" s="0" t="n">
        <f aca="false">SUM(W220:W221)</f>
        <v>1449.5</v>
      </c>
      <c r="X273" s="0" t="n">
        <f aca="false">SUM(X220:X221)</f>
        <v>1396.5</v>
      </c>
      <c r="Y273" s="0" t="n">
        <f aca="false">SUM(Y220:Y221)</f>
        <v>1276.4</v>
      </c>
      <c r="Z273" s="0" t="n">
        <f aca="false">SUM(Z220:Z221)</f>
        <v>1298.3</v>
      </c>
      <c r="AA273" s="0" t="n">
        <f aca="false">SUM(AA220:AA221)</f>
        <v>1375.7</v>
      </c>
      <c r="AB273" s="0" t="n">
        <f aca="false">SUM(AB220:AB221)</f>
        <v>1449.4</v>
      </c>
      <c r="AC273" s="0" t="n">
        <f aca="false">SUM(AC220:AC221)</f>
        <v>1458.2</v>
      </c>
      <c r="AD273" s="0" t="n">
        <f aca="false">SUM(AD220:AD221)</f>
        <v>1229.3</v>
      </c>
      <c r="AE273" s="0" t="n">
        <f aca="false">SUM(AE220:AE221)</f>
        <v>1356.4986</v>
      </c>
    </row>
    <row r="274" customFormat="false" ht="13.5" hidden="false" customHeight="false" outlineLevel="0" collapsed="false">
      <c r="A274" s="32" t="s">
        <v>36</v>
      </c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 t="n">
        <f aca="false">AC153+AC118-166.6</f>
        <v>1320</v>
      </c>
      <c r="AD274" s="32" t="n">
        <f aca="false">AD118</f>
        <v>672</v>
      </c>
      <c r="AE274" s="32" t="n">
        <f aca="false">AE118</f>
        <v>695.819366666667</v>
      </c>
    </row>
    <row r="275" customFormat="false" ht="12.75" hidden="false" customHeight="false" outlineLevel="0" collapsed="false">
      <c r="A275" s="33" t="s">
        <v>37</v>
      </c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 t="n">
        <f aca="false">AC57</f>
        <v>744</v>
      </c>
      <c r="AD275" s="33" t="n">
        <f aca="false">AD57</f>
        <v>672</v>
      </c>
      <c r="AE275" s="33" t="n">
        <f aca="false">AE57+AE98</f>
        <v>1399.51281666667</v>
      </c>
    </row>
    <row r="276" customFormat="false" ht="12.75" hidden="false" customHeight="false" outlineLevel="0" collapsed="false">
      <c r="A276" s="34" t="s">
        <v>38</v>
      </c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 t="n">
        <v>0</v>
      </c>
      <c r="AD276" s="34" t="n">
        <v>0</v>
      </c>
      <c r="AE276" s="34" t="n">
        <v>0</v>
      </c>
    </row>
    <row r="277" customFormat="false" ht="12.75" hidden="false" customHeight="false" outlineLevel="0" collapsed="false">
      <c r="A277" s="34" t="s">
        <v>39</v>
      </c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 t="n">
        <v>0</v>
      </c>
      <c r="AD277" s="34" t="n">
        <v>0</v>
      </c>
      <c r="AE277" s="34" t="n">
        <v>0</v>
      </c>
    </row>
  </sheetData>
  <mergeCells count="1">
    <mergeCell ref="A5:C5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4:AQ282"/>
  <sheetViews>
    <sheetView showFormulas="false" showGridLines="true" showRowColHeaders="true" showZeros="true" rightToLeft="false" tabSelected="false" showOutlineSymbols="true" defaultGridColor="true" view="normal" topLeftCell="A31" colorId="64" zoomScale="100" zoomScaleNormal="100" zoomScalePageLayoutView="100" workbookViewId="0">
      <selection pane="topLeft" activeCell="AE47" activeCellId="0" sqref="AE47"/>
    </sheetView>
  </sheetViews>
  <sheetFormatPr defaultColWidth="9.0546875" defaultRowHeight="12.75" customHeight="true" zeroHeight="false" outlineLevelRow="0" outlineLevelCol="0"/>
  <cols>
    <col collapsed="false" customWidth="false" hidden="true" outlineLevel="0" max="16" min="4" style="0" width="9.06"/>
    <col collapsed="false" customWidth="true" hidden="true" outlineLevel="0" max="17" min="17" style="0" width="9.99"/>
    <col collapsed="false" customWidth="false" hidden="true" outlineLevel="0" max="21" min="18" style="0" width="9.06"/>
    <col collapsed="false" customWidth="true" hidden="true" outlineLevel="0" max="22" min="22" style="35" width="10.99"/>
    <col collapsed="false" customWidth="false" hidden="true" outlineLevel="0" max="23" min="23" style="0" width="9.06"/>
    <col collapsed="false" customWidth="true" hidden="true" outlineLevel="0" max="24" min="24" style="0" width="9.28"/>
    <col collapsed="false" customWidth="true" hidden="true" outlineLevel="0" max="26" min="25" style="0" width="9.99"/>
    <col collapsed="false" customWidth="false" hidden="true" outlineLevel="0" max="28" min="27" style="0" width="9.06"/>
    <col collapsed="false" customWidth="true" hidden="false" outlineLevel="0" max="29" min="29" style="35" width="11.99"/>
    <col collapsed="false" customWidth="true" hidden="true" outlineLevel="0" max="40" min="32" style="0" width="9.14"/>
    <col collapsed="false" customWidth="false" hidden="true" outlineLevel="0" max="41" min="41" style="0" width="9.06"/>
  </cols>
  <sheetData>
    <row r="4" customFormat="false" ht="12.75" hidden="false" customHeight="false" outlineLevel="0" collapsed="false">
      <c r="A4" s="12" t="s">
        <v>31</v>
      </c>
      <c r="B4" s="12"/>
    </row>
    <row r="5" customFormat="false" ht="12.75" hidden="false" customHeight="false" outlineLevel="0" collapsed="false">
      <c r="A5" s="36" t="s">
        <v>40</v>
      </c>
      <c r="B5" s="36"/>
      <c r="C5" s="36"/>
    </row>
    <row r="6" customFormat="false" ht="12.75" hidden="false" customHeight="false" outlineLevel="0" collapsed="false">
      <c r="A6" s="37" t="s">
        <v>34</v>
      </c>
    </row>
    <row r="8" customFormat="false" ht="12.75" hidden="false" customHeight="false" outlineLevel="0" collapsed="false">
      <c r="D8" s="7" t="n">
        <v>1999</v>
      </c>
      <c r="E8" s="7" t="n">
        <v>2000</v>
      </c>
      <c r="F8" s="7" t="n">
        <v>2000</v>
      </c>
      <c r="G8" s="7" t="n">
        <v>2000</v>
      </c>
      <c r="H8" s="7" t="n">
        <v>2000</v>
      </c>
      <c r="I8" s="7" t="n">
        <v>2000</v>
      </c>
      <c r="J8" s="7" t="n">
        <v>2000</v>
      </c>
      <c r="K8" s="7" t="n">
        <v>2000</v>
      </c>
      <c r="L8" s="7" t="n">
        <v>2000</v>
      </c>
      <c r="M8" s="7" t="n">
        <v>2000</v>
      </c>
      <c r="N8" s="7" t="n">
        <v>2000</v>
      </c>
      <c r="O8" s="7" t="n">
        <v>2000</v>
      </c>
      <c r="P8" s="7" t="n">
        <v>2000</v>
      </c>
      <c r="Q8" s="0" t="n">
        <v>2001</v>
      </c>
      <c r="R8" s="0" t="n">
        <v>2001</v>
      </c>
      <c r="S8" s="7" t="n">
        <v>2001</v>
      </c>
      <c r="T8" s="7" t="n">
        <v>2001</v>
      </c>
      <c r="U8" s="7" t="n">
        <v>2001</v>
      </c>
      <c r="V8" s="38" t="n">
        <v>2001</v>
      </c>
      <c r="W8" s="7" t="n">
        <v>2001</v>
      </c>
      <c r="X8" s="38" t="n">
        <v>2001</v>
      </c>
      <c r="Y8" s="7" t="n">
        <v>2001</v>
      </c>
      <c r="Z8" s="38" t="n">
        <v>2001</v>
      </c>
      <c r="AA8" s="7" t="n">
        <v>2001</v>
      </c>
      <c r="AB8" s="38" t="n">
        <v>2001</v>
      </c>
      <c r="AC8" s="39" t="n">
        <v>2002</v>
      </c>
      <c r="AD8" s="38" t="n">
        <v>2002</v>
      </c>
      <c r="AE8" s="7" t="n">
        <v>2002</v>
      </c>
      <c r="AF8" s="38" t="n">
        <v>2002</v>
      </c>
      <c r="AG8" s="7" t="n">
        <v>2002</v>
      </c>
      <c r="AH8" s="38" t="n">
        <v>2002</v>
      </c>
      <c r="AI8" s="7" t="n">
        <v>2002</v>
      </c>
      <c r="AJ8" s="38" t="n">
        <v>2002</v>
      </c>
      <c r="AK8" s="7" t="n">
        <v>2002</v>
      </c>
      <c r="AL8" s="38" t="n">
        <v>2002</v>
      </c>
      <c r="AM8" s="7" t="n">
        <v>2002</v>
      </c>
      <c r="AN8" s="38" t="n">
        <v>2002</v>
      </c>
      <c r="AO8" s="7"/>
      <c r="AP8" s="38"/>
      <c r="AQ8" s="7"/>
    </row>
    <row r="9" customFormat="false" ht="12.75" hidden="false" customHeight="false" outlineLevel="0" collapsed="false">
      <c r="D9" s="7" t="s">
        <v>15</v>
      </c>
      <c r="E9" s="7" t="s">
        <v>16</v>
      </c>
      <c r="F9" s="7" t="s">
        <v>17</v>
      </c>
      <c r="G9" s="7" t="s">
        <v>18</v>
      </c>
      <c r="H9" s="7" t="s">
        <v>19</v>
      </c>
      <c r="I9" s="7" t="s">
        <v>20</v>
      </c>
      <c r="J9" s="7" t="s">
        <v>21</v>
      </c>
      <c r="K9" s="7" t="s">
        <v>22</v>
      </c>
      <c r="L9" s="7" t="s">
        <v>23</v>
      </c>
      <c r="M9" s="7" t="s">
        <v>24</v>
      </c>
      <c r="N9" s="7" t="s">
        <v>25</v>
      </c>
      <c r="O9" s="7" t="s">
        <v>26</v>
      </c>
      <c r="P9" s="7" t="s">
        <v>15</v>
      </c>
      <c r="Q9" s="0" t="s">
        <v>16</v>
      </c>
      <c r="R9" s="0" t="s">
        <v>17</v>
      </c>
      <c r="S9" s="7" t="s">
        <v>18</v>
      </c>
      <c r="T9" s="7" t="s">
        <v>19</v>
      </c>
      <c r="U9" s="7" t="s">
        <v>20</v>
      </c>
      <c r="V9" s="39" t="s">
        <v>21</v>
      </c>
      <c r="W9" s="7" t="s">
        <v>22</v>
      </c>
      <c r="X9" s="39" t="s">
        <v>23</v>
      </c>
      <c r="Y9" s="7" t="s">
        <v>41</v>
      </c>
      <c r="Z9" s="39" t="s">
        <v>25</v>
      </c>
      <c r="AA9" s="7" t="s">
        <v>26</v>
      </c>
      <c r="AB9" s="39" t="s">
        <v>15</v>
      </c>
      <c r="AC9" s="39" t="s">
        <v>16</v>
      </c>
      <c r="AD9" s="39" t="s">
        <v>17</v>
      </c>
      <c r="AE9" s="7" t="s">
        <v>18</v>
      </c>
      <c r="AF9" s="39" t="s">
        <v>19</v>
      </c>
      <c r="AG9" s="7" t="s">
        <v>20</v>
      </c>
      <c r="AH9" s="39" t="s">
        <v>21</v>
      </c>
      <c r="AI9" s="7" t="s">
        <v>22</v>
      </c>
      <c r="AJ9" s="39" t="s">
        <v>23</v>
      </c>
      <c r="AK9" s="7" t="s">
        <v>24</v>
      </c>
      <c r="AL9" s="39" t="s">
        <v>25</v>
      </c>
      <c r="AM9" s="7" t="s">
        <v>26</v>
      </c>
      <c r="AN9" s="39" t="s">
        <v>15</v>
      </c>
      <c r="AO9" s="7"/>
      <c r="AP9" s="39"/>
      <c r="AQ9" s="7"/>
    </row>
    <row r="10" customFormat="false" ht="12.75" hidden="false" customHeight="false" outlineLevel="0" collapsed="false">
      <c r="A10" s="0" t="s">
        <v>2</v>
      </c>
      <c r="B10" s="0" t="s">
        <v>3</v>
      </c>
      <c r="C10" s="0" t="s">
        <v>4</v>
      </c>
    </row>
    <row r="11" customFormat="false" ht="12.75" hidden="false" customHeight="false" outlineLevel="0" collapsed="false">
      <c r="A11" s="0" t="s">
        <v>27</v>
      </c>
      <c r="B11" s="0" t="n">
        <v>2</v>
      </c>
      <c r="C11" s="0" t="n">
        <v>1</v>
      </c>
      <c r="D11" s="0" t="n">
        <v>743.9</v>
      </c>
      <c r="E11" s="0" t="n">
        <v>743.8</v>
      </c>
      <c r="F11" s="8" t="n">
        <v>695.2</v>
      </c>
      <c r="G11" s="0" t="n">
        <v>740.1</v>
      </c>
      <c r="H11" s="0" t="n">
        <v>719.8</v>
      </c>
      <c r="I11" s="8" t="n">
        <v>739.2</v>
      </c>
      <c r="J11" s="8" t="n">
        <v>719.6</v>
      </c>
      <c r="K11" s="8" t="n">
        <v>740.3</v>
      </c>
      <c r="L11" s="15" t="n">
        <v>731</v>
      </c>
      <c r="M11" s="8" t="n">
        <v>718.8</v>
      </c>
      <c r="N11" s="0" t="n">
        <v>742.3</v>
      </c>
      <c r="O11" s="10" t="n">
        <v>719.9</v>
      </c>
      <c r="P11" s="11" t="n">
        <v>743.9</v>
      </c>
      <c r="Q11" s="0" t="n">
        <v>743.6</v>
      </c>
      <c r="R11" s="0" t="n">
        <v>670.4</v>
      </c>
      <c r="S11" s="12" t="n">
        <v>700.4</v>
      </c>
      <c r="T11" s="0" t="n">
        <v>719.7</v>
      </c>
      <c r="U11" s="0" t="n">
        <v>743.9</v>
      </c>
      <c r="V11" s="35" t="n">
        <v>719.6</v>
      </c>
      <c r="W11" s="0" t="n">
        <v>733.1</v>
      </c>
      <c r="X11" s="0" t="n">
        <v>741.1</v>
      </c>
      <c r="Y11" s="0" t="n">
        <v>716.7</v>
      </c>
      <c r="Z11" s="0" t="n">
        <v>742.7</v>
      </c>
      <c r="AA11" s="0" t="n">
        <v>719.9</v>
      </c>
      <c r="AB11" s="0" t="n">
        <v>743.8</v>
      </c>
      <c r="AC11" s="35" t="n">
        <v>744</v>
      </c>
      <c r="AD11" s="0" t="n">
        <v>661.8</v>
      </c>
      <c r="AE11" s="40" t="n">
        <v>729.3167</v>
      </c>
    </row>
    <row r="12" customFormat="false" ht="12.75" hidden="false" customHeight="false" outlineLevel="0" collapsed="false">
      <c r="A12" s="0" t="s">
        <v>27</v>
      </c>
      <c r="B12" s="0" t="n">
        <v>2</v>
      </c>
      <c r="C12" s="0" t="n">
        <v>2</v>
      </c>
      <c r="D12" s="0" t="n">
        <v>743</v>
      </c>
      <c r="E12" s="0" t="n">
        <v>605.8</v>
      </c>
      <c r="F12" s="8" t="n">
        <v>695.8</v>
      </c>
      <c r="G12" s="0" t="n">
        <v>743.9</v>
      </c>
      <c r="H12" s="0" t="n">
        <v>719.8</v>
      </c>
      <c r="I12" s="8" t="n">
        <v>741</v>
      </c>
      <c r="J12" s="8" t="n">
        <v>718.8</v>
      </c>
      <c r="K12" s="8" t="n">
        <v>741.2</v>
      </c>
      <c r="L12" s="15" t="n">
        <v>733.6</v>
      </c>
      <c r="M12" s="8" t="n">
        <v>705.6</v>
      </c>
      <c r="N12" s="0" t="n">
        <v>744</v>
      </c>
      <c r="O12" s="10" t="n">
        <v>720</v>
      </c>
      <c r="P12" s="11" t="n">
        <v>742.7</v>
      </c>
      <c r="Q12" s="0" t="n">
        <v>732.3</v>
      </c>
      <c r="R12" s="0" t="n">
        <v>651.5</v>
      </c>
      <c r="S12" s="0" t="n">
        <v>740.4</v>
      </c>
      <c r="T12" s="0" t="n">
        <v>719.7</v>
      </c>
      <c r="U12" s="0" t="n">
        <v>743.9</v>
      </c>
      <c r="V12" s="35" t="n">
        <v>719.4</v>
      </c>
      <c r="W12" s="0" t="n">
        <v>739.7</v>
      </c>
      <c r="X12" s="0" t="n">
        <v>740.7</v>
      </c>
      <c r="Y12" s="0" t="n">
        <v>717.6</v>
      </c>
      <c r="Z12" s="0" t="n">
        <v>739.9</v>
      </c>
      <c r="AA12" s="0" t="n">
        <v>720</v>
      </c>
      <c r="AB12" s="0" t="n">
        <v>739.2</v>
      </c>
      <c r="AC12" s="35" t="n">
        <v>743.7</v>
      </c>
      <c r="AD12" s="0" t="n">
        <v>661.3</v>
      </c>
      <c r="AE12" s="40" t="n">
        <v>731.1064</v>
      </c>
    </row>
    <row r="13" customFormat="false" ht="12.75" hidden="false" customHeight="false" outlineLevel="0" collapsed="false">
      <c r="A13" s="0" t="s">
        <v>27</v>
      </c>
      <c r="B13" s="0" t="n">
        <v>2</v>
      </c>
      <c r="C13" s="0" t="n">
        <v>3</v>
      </c>
      <c r="D13" s="0" t="n">
        <v>743.8</v>
      </c>
      <c r="E13" s="0" t="n">
        <v>742.3</v>
      </c>
      <c r="F13" s="8" t="n">
        <v>695.8</v>
      </c>
      <c r="G13" s="0" t="n">
        <v>743.9</v>
      </c>
      <c r="H13" s="0" t="n">
        <v>719.8</v>
      </c>
      <c r="I13" s="8" t="n">
        <v>741.5</v>
      </c>
      <c r="J13" s="8" t="n">
        <v>719.5</v>
      </c>
      <c r="K13" s="8" t="n">
        <f aca="false">6.9+655</f>
        <v>661.9</v>
      </c>
      <c r="L13" s="15" t="n">
        <v>721.8</v>
      </c>
      <c r="M13" s="8" t="n">
        <v>719.4</v>
      </c>
      <c r="N13" s="0" t="n">
        <v>743.9</v>
      </c>
      <c r="O13" s="10" t="n">
        <v>720</v>
      </c>
      <c r="P13" s="11" t="n">
        <v>743.9</v>
      </c>
      <c r="Q13" s="0" t="n">
        <v>743.5</v>
      </c>
      <c r="R13" s="0" t="n">
        <v>667.8</v>
      </c>
      <c r="S13" s="0" t="n">
        <v>739.6</v>
      </c>
      <c r="T13" s="0" t="n">
        <v>719.8</v>
      </c>
      <c r="U13" s="0" t="n">
        <v>743.9</v>
      </c>
      <c r="V13" s="35" t="n">
        <v>719.5</v>
      </c>
      <c r="W13" s="0" t="n">
        <v>741</v>
      </c>
      <c r="X13" s="0" t="n">
        <v>740.8</v>
      </c>
      <c r="Y13" s="0" t="n">
        <v>717.5</v>
      </c>
      <c r="Z13" s="0" t="n">
        <v>743.1</v>
      </c>
      <c r="AA13" s="0" t="n">
        <v>719.9</v>
      </c>
      <c r="AB13" s="0" t="n">
        <v>743.8</v>
      </c>
      <c r="AC13" s="35" t="n">
        <v>742.9</v>
      </c>
      <c r="AD13" s="0" t="n">
        <v>661</v>
      </c>
      <c r="AE13" s="40" t="n">
        <v>730.8647</v>
      </c>
    </row>
    <row r="14" customFormat="false" ht="12.75" hidden="false" customHeight="false" outlineLevel="0" collapsed="false">
      <c r="A14" s="0" t="s">
        <v>27</v>
      </c>
      <c r="B14" s="0" t="n">
        <v>2</v>
      </c>
      <c r="C14" s="0" t="n">
        <v>4</v>
      </c>
      <c r="D14" s="0" t="n">
        <v>743.9</v>
      </c>
      <c r="E14" s="0" t="n">
        <v>743.8</v>
      </c>
      <c r="F14" s="8" t="n">
        <v>694.4</v>
      </c>
      <c r="G14" s="0" t="n">
        <v>742.6</v>
      </c>
      <c r="H14" s="0" t="n">
        <v>718.2</v>
      </c>
      <c r="I14" s="8" t="n">
        <v>736</v>
      </c>
      <c r="J14" s="8" t="n">
        <v>588.1</v>
      </c>
      <c r="K14" s="8" t="n">
        <f aca="false">7+659</f>
        <v>666</v>
      </c>
      <c r="L14" s="15" t="n">
        <v>743.5</v>
      </c>
      <c r="M14" s="8" t="n">
        <v>719.6</v>
      </c>
      <c r="N14" s="0" t="n">
        <v>744</v>
      </c>
      <c r="O14" s="10" t="n">
        <v>572.3</v>
      </c>
      <c r="P14" s="11" t="n">
        <v>743.9</v>
      </c>
      <c r="Q14" s="0" t="n">
        <v>743.6</v>
      </c>
      <c r="R14" s="0" t="n">
        <v>670.5</v>
      </c>
      <c r="S14" s="0" t="n">
        <v>739.3</v>
      </c>
      <c r="T14" s="0" t="n">
        <v>719.8</v>
      </c>
      <c r="U14" s="0" t="n">
        <v>743.7</v>
      </c>
      <c r="V14" s="35" t="n">
        <v>719.4</v>
      </c>
      <c r="W14" s="0" t="n">
        <v>734.3</v>
      </c>
      <c r="X14" s="0" t="n">
        <v>678.7</v>
      </c>
      <c r="Y14" s="0" t="n">
        <v>714.6</v>
      </c>
      <c r="Z14" s="0" t="n">
        <v>742.3</v>
      </c>
      <c r="AA14" s="0" t="n">
        <v>720</v>
      </c>
      <c r="AB14" s="0" t="n">
        <v>743.8</v>
      </c>
      <c r="AC14" s="35" t="n">
        <v>739.9</v>
      </c>
      <c r="AD14" s="0" t="n">
        <v>661.4</v>
      </c>
      <c r="AE14" s="40" t="n">
        <v>731.7633</v>
      </c>
    </row>
    <row r="15" customFormat="false" ht="12.75" hidden="false" customHeight="false" outlineLevel="0" collapsed="false">
      <c r="A15" s="0" t="s">
        <v>27</v>
      </c>
      <c r="B15" s="0" t="n">
        <v>2</v>
      </c>
      <c r="C15" s="0" t="n">
        <v>5</v>
      </c>
      <c r="D15" s="0" t="n">
        <v>743.8</v>
      </c>
      <c r="E15" s="0" t="n">
        <v>743.3</v>
      </c>
      <c r="F15" s="8" t="n">
        <v>684.3</v>
      </c>
      <c r="G15" s="0" t="n">
        <v>743.7</v>
      </c>
      <c r="H15" s="0" t="n">
        <v>719.8</v>
      </c>
      <c r="I15" s="8" t="n">
        <v>743.9</v>
      </c>
      <c r="J15" s="8" t="n">
        <v>718.8</v>
      </c>
      <c r="K15" s="8" t="n">
        <v>741</v>
      </c>
      <c r="L15" s="15" t="n">
        <v>743.6</v>
      </c>
      <c r="M15" s="8" t="n">
        <v>719.5</v>
      </c>
      <c r="N15" s="0" t="n">
        <v>744</v>
      </c>
      <c r="O15" s="10" t="n">
        <v>720</v>
      </c>
      <c r="P15" s="11" t="n">
        <v>743.9</v>
      </c>
      <c r="Q15" s="0" t="n">
        <v>743.6</v>
      </c>
      <c r="R15" s="0" t="n">
        <v>667.5</v>
      </c>
      <c r="S15" s="0" t="n">
        <v>740.4</v>
      </c>
      <c r="T15" s="0" t="n">
        <v>718.9</v>
      </c>
      <c r="U15" s="0" t="n">
        <v>743.9</v>
      </c>
      <c r="V15" s="35" t="n">
        <v>719.6</v>
      </c>
      <c r="W15" s="0" t="n">
        <v>741.3</v>
      </c>
      <c r="X15" s="0" t="n">
        <v>741.1</v>
      </c>
      <c r="Y15" s="0" t="n">
        <v>717.7</v>
      </c>
      <c r="Z15" s="0" t="n">
        <v>743</v>
      </c>
      <c r="AA15" s="0" t="n">
        <v>720</v>
      </c>
      <c r="AB15" s="0" t="n">
        <v>743.8</v>
      </c>
      <c r="AC15" s="35" t="n">
        <v>743.8</v>
      </c>
      <c r="AD15" s="0" t="n">
        <v>660.8</v>
      </c>
      <c r="AE15" s="40" t="n">
        <v>731.5106</v>
      </c>
    </row>
    <row r="16" customFormat="false" ht="12.75" hidden="false" customHeight="false" outlineLevel="0" collapsed="false">
      <c r="A16" s="0" t="s">
        <v>27</v>
      </c>
      <c r="B16" s="0" t="n">
        <v>2</v>
      </c>
      <c r="C16" s="0" t="n">
        <v>6</v>
      </c>
      <c r="D16" s="0" t="n">
        <v>743.8</v>
      </c>
      <c r="E16" s="0" t="n">
        <v>743.9</v>
      </c>
      <c r="F16" s="8" t="n">
        <v>694.9</v>
      </c>
      <c r="G16" s="0" t="n">
        <v>744</v>
      </c>
      <c r="H16" s="0" t="n">
        <v>719.8</v>
      </c>
      <c r="I16" s="8" t="n">
        <v>743.9</v>
      </c>
      <c r="J16" s="8" t="n">
        <v>719.4</v>
      </c>
      <c r="K16" s="8" t="n">
        <v>739</v>
      </c>
      <c r="L16" s="15" t="n">
        <v>730.4</v>
      </c>
      <c r="M16" s="8" t="n">
        <v>719.5</v>
      </c>
      <c r="N16" s="0" t="n">
        <v>743.9</v>
      </c>
      <c r="O16" s="8" t="n">
        <v>720</v>
      </c>
      <c r="P16" s="11" t="n">
        <v>740.8</v>
      </c>
      <c r="Q16" s="0" t="n">
        <v>743.5</v>
      </c>
      <c r="R16" s="0" t="n">
        <v>670.5</v>
      </c>
      <c r="S16" s="0" t="n">
        <v>740.9</v>
      </c>
      <c r="T16" s="0" t="n">
        <v>716.3</v>
      </c>
      <c r="U16" s="0" t="n">
        <v>743.9</v>
      </c>
      <c r="V16" s="35" t="n">
        <v>719.4</v>
      </c>
      <c r="W16" s="0" t="n">
        <v>741.4</v>
      </c>
      <c r="X16" s="0" t="n">
        <v>741.2</v>
      </c>
      <c r="Y16" s="0" t="n">
        <v>717.7</v>
      </c>
      <c r="Z16" s="0" t="n">
        <v>741.9</v>
      </c>
      <c r="AA16" s="0" t="n">
        <v>719.9</v>
      </c>
      <c r="AB16" s="0" t="n">
        <v>743.8</v>
      </c>
      <c r="AC16" s="35" t="n">
        <v>743.5</v>
      </c>
      <c r="AD16" s="0" t="n">
        <v>661.2</v>
      </c>
      <c r="AE16" s="40" t="n">
        <v>704.9869</v>
      </c>
    </row>
    <row r="17" customFormat="false" ht="12.75" hidden="false" customHeight="false" outlineLevel="0" collapsed="false">
      <c r="A17" s="0" t="s">
        <v>27</v>
      </c>
      <c r="B17" s="0" t="n">
        <v>2</v>
      </c>
      <c r="C17" s="0" t="n">
        <v>7</v>
      </c>
      <c r="D17" s="0" t="n">
        <v>743.9</v>
      </c>
      <c r="E17" s="0" t="n">
        <v>743.9</v>
      </c>
      <c r="F17" s="8" t="n">
        <v>460.1</v>
      </c>
      <c r="G17" s="0" t="n">
        <v>744</v>
      </c>
      <c r="H17" s="0" t="n">
        <v>719.8</v>
      </c>
      <c r="I17" s="8" t="n">
        <v>743.9</v>
      </c>
      <c r="J17" s="8" t="n">
        <v>719.5</v>
      </c>
      <c r="K17" s="8" t="n">
        <v>737.5</v>
      </c>
      <c r="L17" s="15" t="n">
        <v>743.5</v>
      </c>
      <c r="M17" s="8" t="n">
        <v>719.5</v>
      </c>
      <c r="N17" s="0" t="n">
        <v>743.9</v>
      </c>
      <c r="O17" s="8" t="n">
        <v>720</v>
      </c>
      <c r="P17" s="11" t="n">
        <v>743.9</v>
      </c>
      <c r="Q17" s="0" t="n">
        <v>743.6</v>
      </c>
      <c r="R17" s="0" t="n">
        <v>670.4</v>
      </c>
      <c r="S17" s="0" t="n">
        <v>742</v>
      </c>
      <c r="T17" s="0" t="n">
        <v>719.8</v>
      </c>
      <c r="U17" s="0" t="n">
        <v>743.5</v>
      </c>
      <c r="V17" s="35" t="n">
        <v>719.6</v>
      </c>
      <c r="W17" s="0" t="n">
        <v>741.4</v>
      </c>
      <c r="X17" s="0" t="n">
        <v>741.2</v>
      </c>
      <c r="Y17" s="0" t="n">
        <v>715.6</v>
      </c>
      <c r="Z17" s="0" t="n">
        <v>710.7</v>
      </c>
      <c r="AA17" s="0" t="n">
        <v>719.4</v>
      </c>
      <c r="AB17" s="0" t="n">
        <v>731.5</v>
      </c>
      <c r="AC17" s="35" t="n">
        <v>425.6</v>
      </c>
      <c r="AD17" s="0" t="n">
        <v>563</v>
      </c>
      <c r="AE17" s="40" t="n">
        <v>714.9803</v>
      </c>
    </row>
    <row r="18" customFormat="false" ht="12.75" hidden="false" customHeight="false" outlineLevel="0" collapsed="false">
      <c r="A18" s="0" t="s">
        <v>27</v>
      </c>
      <c r="B18" s="0" t="n">
        <v>2</v>
      </c>
      <c r="C18" s="0" t="n">
        <v>8</v>
      </c>
      <c r="D18" s="0" t="n">
        <v>743.8</v>
      </c>
      <c r="E18" s="0" t="n">
        <v>743.5</v>
      </c>
      <c r="F18" s="8" t="n">
        <v>694.6</v>
      </c>
      <c r="G18" s="0" t="n">
        <v>743.5</v>
      </c>
      <c r="H18" s="0" t="n">
        <v>719.8</v>
      </c>
      <c r="I18" s="8" t="n">
        <v>743.4</v>
      </c>
      <c r="J18" s="8" t="n">
        <v>719.9</v>
      </c>
      <c r="K18" s="8" t="n">
        <v>738.2</v>
      </c>
      <c r="L18" s="15" t="n">
        <v>738.3</v>
      </c>
      <c r="M18" s="8" t="n">
        <v>719.5</v>
      </c>
      <c r="N18" s="0" t="n">
        <v>736.9</v>
      </c>
      <c r="O18" s="8" t="n">
        <v>642.5</v>
      </c>
      <c r="P18" s="11" t="n">
        <v>743.7</v>
      </c>
      <c r="Q18" s="0" t="n">
        <v>743.6</v>
      </c>
      <c r="R18" s="0" t="n">
        <v>669.8</v>
      </c>
      <c r="S18" s="0" t="n">
        <v>737.6</v>
      </c>
      <c r="T18" s="0" t="n">
        <v>712.1</v>
      </c>
      <c r="U18" s="0" t="n">
        <v>743.8</v>
      </c>
      <c r="V18" s="35" t="n">
        <v>715</v>
      </c>
      <c r="W18" s="0" t="n">
        <v>739.9</v>
      </c>
      <c r="X18" s="0" t="n">
        <v>741.1</v>
      </c>
      <c r="Y18" s="0" t="n">
        <v>713.4</v>
      </c>
      <c r="Z18" s="0" t="n">
        <v>741.9</v>
      </c>
      <c r="AA18" s="0" t="n">
        <v>720</v>
      </c>
      <c r="AB18" s="0" t="n">
        <v>743.8</v>
      </c>
      <c r="AC18" s="35" t="n">
        <v>740.7</v>
      </c>
      <c r="AD18" s="0" t="n">
        <v>662.7</v>
      </c>
      <c r="AE18" s="40" t="n">
        <v>690.1375</v>
      </c>
    </row>
    <row r="19" customFormat="false" ht="12.75" hidden="false" customHeight="false" outlineLevel="0" collapsed="false">
      <c r="A19" s="0" t="s">
        <v>27</v>
      </c>
      <c r="B19" s="0" t="n">
        <v>2</v>
      </c>
      <c r="C19" s="0" t="n">
        <v>9</v>
      </c>
      <c r="D19" s="0" t="n">
        <v>743.7</v>
      </c>
      <c r="E19" s="0" t="n">
        <v>743.9</v>
      </c>
      <c r="F19" s="8" t="n">
        <v>694.9</v>
      </c>
      <c r="G19" s="0" t="n">
        <v>742.8</v>
      </c>
      <c r="H19" s="0" t="n">
        <v>719.8</v>
      </c>
      <c r="I19" s="8" t="n">
        <v>743.9</v>
      </c>
      <c r="J19" s="8" t="n">
        <v>719.9</v>
      </c>
      <c r="K19" s="8" t="n">
        <v>736.9</v>
      </c>
      <c r="L19" s="15" t="n">
        <v>719.4</v>
      </c>
      <c r="M19" s="8" t="n">
        <v>718.7</v>
      </c>
      <c r="N19" s="0" t="n">
        <v>744</v>
      </c>
      <c r="O19" s="8" t="n">
        <v>720</v>
      </c>
      <c r="P19" s="11" t="n">
        <v>744</v>
      </c>
      <c r="Q19" s="0" t="n">
        <v>743.6</v>
      </c>
      <c r="R19" s="0" t="n">
        <v>670.5</v>
      </c>
      <c r="S19" s="0" t="n">
        <v>742.2</v>
      </c>
      <c r="T19" s="0" t="n">
        <v>719.8</v>
      </c>
      <c r="U19" s="0" t="n">
        <v>743.8</v>
      </c>
      <c r="V19" s="35" t="n">
        <v>713.4</v>
      </c>
      <c r="W19" s="0" t="n">
        <v>740.8</v>
      </c>
      <c r="X19" s="0" t="n">
        <v>741.1</v>
      </c>
      <c r="Y19" s="0" t="n">
        <v>717.6</v>
      </c>
      <c r="Z19" s="0" t="n">
        <v>742.8</v>
      </c>
      <c r="AA19" s="0" t="n">
        <v>719.9</v>
      </c>
      <c r="AB19" s="0" t="n">
        <v>743.2</v>
      </c>
      <c r="AC19" s="35" t="n">
        <v>737.3</v>
      </c>
      <c r="AD19" s="0" t="n">
        <v>661.6</v>
      </c>
      <c r="AE19" s="40" t="n">
        <v>732.4139</v>
      </c>
    </row>
    <row r="20" customFormat="false" ht="12.75" hidden="false" customHeight="false" outlineLevel="0" collapsed="false">
      <c r="A20" s="0" t="s">
        <v>27</v>
      </c>
      <c r="B20" s="0" t="n">
        <v>2</v>
      </c>
      <c r="C20" s="0" t="n">
        <v>10</v>
      </c>
      <c r="D20" s="0" t="n">
        <v>744</v>
      </c>
      <c r="E20" s="0" t="n">
        <v>743.9</v>
      </c>
      <c r="F20" s="8" t="n">
        <v>694.7</v>
      </c>
      <c r="G20" s="0" t="n">
        <v>743.9</v>
      </c>
      <c r="H20" s="0" t="n">
        <v>719.8</v>
      </c>
      <c r="I20" s="8" t="n">
        <v>743.9</v>
      </c>
      <c r="J20" s="8" t="n">
        <v>719.7</v>
      </c>
      <c r="K20" s="8" t="n">
        <v>741.1</v>
      </c>
      <c r="L20" s="15" t="n">
        <v>743.6</v>
      </c>
      <c r="M20" s="8" t="n">
        <v>716.3</v>
      </c>
      <c r="N20" s="0" t="n">
        <v>743.9</v>
      </c>
      <c r="O20" s="8" t="n">
        <v>719.9</v>
      </c>
      <c r="P20" s="11" t="n">
        <v>743.9</v>
      </c>
      <c r="Q20" s="0" t="n">
        <v>743.6</v>
      </c>
      <c r="R20" s="0" t="n">
        <v>670.3</v>
      </c>
      <c r="S20" s="0" t="n">
        <v>741</v>
      </c>
      <c r="T20" s="0" t="n">
        <v>719.7</v>
      </c>
      <c r="U20" s="0" t="n">
        <v>743.8</v>
      </c>
      <c r="V20" s="35" t="n">
        <v>711.6</v>
      </c>
      <c r="W20" s="0" t="n">
        <v>734</v>
      </c>
      <c r="X20" s="0" t="n">
        <v>741</v>
      </c>
      <c r="Y20" s="0" t="n">
        <v>715.6</v>
      </c>
      <c r="Z20" s="0" t="n">
        <v>739.5</v>
      </c>
      <c r="AA20" s="0" t="n">
        <v>701.4</v>
      </c>
      <c r="AB20" s="0" t="n">
        <v>617.2</v>
      </c>
      <c r="AC20" s="35" t="n">
        <v>555.8</v>
      </c>
      <c r="AD20" s="41" t="n">
        <f aca="false">110.1+(AVERAGE(AD19,AD21)-110.1)</f>
        <v>662.05</v>
      </c>
      <c r="AE20" s="41" t="n">
        <f aca="false">(AVERAGE(AE19,AE21)-110.1)</f>
        <v>622.07195</v>
      </c>
    </row>
    <row r="21" customFormat="false" ht="12.75" hidden="false" customHeight="false" outlineLevel="0" collapsed="false">
      <c r="A21" s="0" t="s">
        <v>27</v>
      </c>
      <c r="B21" s="0" t="n">
        <v>2</v>
      </c>
      <c r="C21" s="0" t="n">
        <v>11</v>
      </c>
      <c r="D21" s="0" t="n">
        <v>743.9</v>
      </c>
      <c r="E21" s="0" t="n">
        <v>743.9</v>
      </c>
      <c r="F21" s="8" t="n">
        <v>693.2</v>
      </c>
      <c r="G21" s="0" t="n">
        <v>742.1</v>
      </c>
      <c r="H21" s="0" t="n">
        <v>716.7</v>
      </c>
      <c r="I21" s="8" t="n">
        <v>743.9</v>
      </c>
      <c r="J21" s="8" t="n">
        <v>719.8</v>
      </c>
      <c r="K21" s="8" t="n">
        <v>741.3</v>
      </c>
      <c r="L21" s="15" t="n">
        <v>743.6</v>
      </c>
      <c r="M21" s="8" t="n">
        <v>719.6</v>
      </c>
      <c r="N21" s="0" t="n">
        <v>739</v>
      </c>
      <c r="O21" s="8" t="n">
        <v>719.9</v>
      </c>
      <c r="P21" s="11" t="n">
        <v>741.9</v>
      </c>
      <c r="Q21" s="0" t="n">
        <v>743.6</v>
      </c>
      <c r="R21" s="0" t="n">
        <v>670.5</v>
      </c>
      <c r="S21" s="12" t="n">
        <v>700.4</v>
      </c>
      <c r="T21" s="0" t="n">
        <v>719.8</v>
      </c>
      <c r="U21" s="0" t="n">
        <v>743.9</v>
      </c>
      <c r="V21" s="35" t="n">
        <v>719.6</v>
      </c>
      <c r="W21" s="0" t="n">
        <v>737.7</v>
      </c>
      <c r="X21" s="0" t="n">
        <v>715.8</v>
      </c>
      <c r="Y21" s="0" t="n">
        <v>713.8</v>
      </c>
      <c r="Z21" s="0" t="n">
        <v>742</v>
      </c>
      <c r="AA21" s="0" t="n">
        <v>720</v>
      </c>
      <c r="AB21" s="0" t="n">
        <v>743.8</v>
      </c>
      <c r="AC21" s="35" t="n">
        <v>743.9</v>
      </c>
      <c r="AD21" s="0" t="n">
        <v>662.5</v>
      </c>
      <c r="AE21" s="40" t="n">
        <v>731.93</v>
      </c>
    </row>
    <row r="22" customFormat="false" ht="12.75" hidden="false" customHeight="false" outlineLevel="0" collapsed="false">
      <c r="A22" s="0" t="s">
        <v>27</v>
      </c>
      <c r="B22" s="0" t="n">
        <v>2</v>
      </c>
      <c r="C22" s="0" t="n">
        <v>12</v>
      </c>
      <c r="D22" s="0" t="n">
        <v>743.3</v>
      </c>
      <c r="E22" s="0" t="n">
        <v>743.7</v>
      </c>
      <c r="F22" s="8" t="n">
        <v>694.9</v>
      </c>
      <c r="G22" s="0" t="n">
        <v>743.6</v>
      </c>
      <c r="H22" s="0" t="n">
        <v>678.8</v>
      </c>
      <c r="I22" s="8" t="n">
        <v>743.2</v>
      </c>
      <c r="J22" s="8" t="n">
        <v>719.7</v>
      </c>
      <c r="K22" s="8" t="n">
        <v>741.2</v>
      </c>
      <c r="L22" s="15" t="n">
        <v>710.4</v>
      </c>
      <c r="M22" s="8" t="n">
        <v>719.5</v>
      </c>
      <c r="N22" s="0" t="n">
        <v>744</v>
      </c>
      <c r="O22" s="8" t="n">
        <v>720</v>
      </c>
      <c r="P22" s="11" t="n">
        <v>743.9</v>
      </c>
      <c r="Q22" s="0" t="n">
        <v>743.5</v>
      </c>
      <c r="R22" s="0" t="n">
        <v>670.4</v>
      </c>
      <c r="S22" s="0" t="n">
        <v>742.2</v>
      </c>
      <c r="T22" s="0" t="n">
        <v>719.7</v>
      </c>
      <c r="U22" s="0" t="n">
        <v>722.4</v>
      </c>
      <c r="V22" s="35" t="n">
        <v>719.6</v>
      </c>
      <c r="W22" s="0" t="n">
        <v>741.1</v>
      </c>
      <c r="X22" s="0" t="n">
        <v>741.2</v>
      </c>
      <c r="Y22" s="0" t="n">
        <v>717.7</v>
      </c>
      <c r="Z22" s="0" t="n">
        <v>743.1</v>
      </c>
      <c r="AA22" s="0" t="n">
        <v>719.9</v>
      </c>
      <c r="AB22" s="0" t="n">
        <v>743.8</v>
      </c>
      <c r="AC22" s="35" t="n">
        <v>741.9</v>
      </c>
      <c r="AD22" s="0" t="n">
        <v>662.1</v>
      </c>
      <c r="AE22" s="40" t="n">
        <v>732.5781</v>
      </c>
    </row>
    <row r="23" customFormat="false" ht="12.75" hidden="false" customHeight="false" outlineLevel="0" collapsed="false">
      <c r="A23" s="0" t="s">
        <v>27</v>
      </c>
      <c r="B23" s="0" t="n">
        <v>2</v>
      </c>
      <c r="C23" s="0" t="n">
        <v>13</v>
      </c>
      <c r="D23" s="0" t="n">
        <v>743.7</v>
      </c>
      <c r="E23" s="0" t="n">
        <v>744</v>
      </c>
      <c r="F23" s="8" t="n">
        <v>693.9</v>
      </c>
      <c r="G23" s="0" t="n">
        <v>743.7</v>
      </c>
      <c r="H23" s="0" t="n">
        <v>719.8</v>
      </c>
      <c r="I23" s="8" t="n">
        <v>742.5</v>
      </c>
      <c r="J23" s="8" t="n">
        <v>719.9</v>
      </c>
      <c r="K23" s="8" t="n">
        <v>741.2</v>
      </c>
      <c r="L23" s="15" t="n">
        <v>740.9</v>
      </c>
      <c r="M23" s="8" t="n">
        <v>716.7</v>
      </c>
      <c r="N23" s="0" t="n">
        <v>743.9</v>
      </c>
      <c r="O23" s="8" t="n">
        <v>720</v>
      </c>
      <c r="P23" s="11" t="n">
        <v>743.9</v>
      </c>
      <c r="Q23" s="0" t="n">
        <v>743.6</v>
      </c>
      <c r="R23" s="0" t="n">
        <v>670.5</v>
      </c>
      <c r="S23" s="0" t="n">
        <v>535.7</v>
      </c>
      <c r="T23" s="0" t="n">
        <v>529.7</v>
      </c>
      <c r="U23" s="0" t="n">
        <v>742.1</v>
      </c>
      <c r="V23" s="35" t="n">
        <v>719.4</v>
      </c>
      <c r="W23" s="0" t="n">
        <v>741.1</v>
      </c>
      <c r="X23" s="0" t="n">
        <v>738.9</v>
      </c>
      <c r="Y23" s="0" t="n">
        <v>717.6</v>
      </c>
      <c r="Z23" s="0" t="n">
        <v>738.1</v>
      </c>
      <c r="AA23" s="0" t="n">
        <v>717.1</v>
      </c>
      <c r="AB23" s="0" t="n">
        <v>743.8</v>
      </c>
      <c r="AC23" s="35" t="n">
        <v>738.1</v>
      </c>
      <c r="AD23" s="0" t="n">
        <v>654.1</v>
      </c>
      <c r="AE23" s="40" t="n">
        <v>732.8872</v>
      </c>
    </row>
    <row r="24" customFormat="false" ht="12.75" hidden="false" customHeight="false" outlineLevel="0" collapsed="false">
      <c r="A24" s="0" t="s">
        <v>27</v>
      </c>
      <c r="B24" s="0" t="n">
        <v>2</v>
      </c>
      <c r="C24" s="0" t="n">
        <v>14</v>
      </c>
      <c r="D24" s="0" t="n">
        <v>743.7</v>
      </c>
      <c r="E24" s="0" t="n">
        <v>743.8</v>
      </c>
      <c r="F24" s="8" t="n">
        <v>696</v>
      </c>
      <c r="G24" s="0" t="n">
        <v>743.9</v>
      </c>
      <c r="H24" s="0" t="n">
        <v>719.7</v>
      </c>
      <c r="I24" s="8" t="n">
        <v>744</v>
      </c>
      <c r="J24" s="8" t="n">
        <v>716.6</v>
      </c>
      <c r="K24" s="8" t="n">
        <v>741.1</v>
      </c>
      <c r="L24" s="15" t="n">
        <v>743.6</v>
      </c>
      <c r="M24" s="8" t="n">
        <v>719.7</v>
      </c>
      <c r="N24" s="0" t="n">
        <v>744</v>
      </c>
      <c r="O24" s="8" t="n">
        <v>720</v>
      </c>
      <c r="P24" s="11" t="n">
        <v>743.9</v>
      </c>
      <c r="Q24" s="0" t="n">
        <v>743.7</v>
      </c>
      <c r="R24" s="0" t="n">
        <v>665.7</v>
      </c>
      <c r="S24" s="0" t="n">
        <v>738.7</v>
      </c>
      <c r="T24" s="0" t="n">
        <v>719.8</v>
      </c>
      <c r="U24" s="0" t="n">
        <v>739.1</v>
      </c>
      <c r="V24" s="35" t="n">
        <v>718.9</v>
      </c>
      <c r="W24" s="0" t="n">
        <v>740.7</v>
      </c>
      <c r="X24" s="0" t="n">
        <v>740.7</v>
      </c>
      <c r="Y24" s="0" t="n">
        <v>710.1</v>
      </c>
      <c r="Z24" s="0" t="n">
        <v>743.1</v>
      </c>
      <c r="AA24" s="0" t="n">
        <v>720</v>
      </c>
      <c r="AB24" s="0" t="n">
        <v>741.7</v>
      </c>
      <c r="AC24" s="35" t="n">
        <v>743.8</v>
      </c>
      <c r="AD24" s="0" t="n">
        <v>662</v>
      </c>
      <c r="AE24" s="40" t="n">
        <v>731.4953</v>
      </c>
    </row>
    <row r="25" customFormat="false" ht="12.75" hidden="false" customHeight="false" outlineLevel="0" collapsed="false">
      <c r="A25" s="0" t="s">
        <v>27</v>
      </c>
      <c r="B25" s="0" t="n">
        <v>2</v>
      </c>
      <c r="C25" s="0" t="n">
        <v>15</v>
      </c>
      <c r="D25" s="0" t="n">
        <v>744</v>
      </c>
      <c r="E25" s="0" t="n">
        <v>742.7</v>
      </c>
      <c r="F25" s="8" t="n">
        <v>694</v>
      </c>
      <c r="G25" s="0" t="n">
        <v>743.9</v>
      </c>
      <c r="H25" s="0" t="n">
        <v>719.8</v>
      </c>
      <c r="I25" s="8" t="n">
        <v>740.8</v>
      </c>
      <c r="J25" s="8" t="n">
        <v>719.9</v>
      </c>
      <c r="K25" s="8" t="n">
        <v>741.2</v>
      </c>
      <c r="L25" s="15" t="n">
        <v>740.6</v>
      </c>
      <c r="M25" s="8" t="n">
        <v>719.5</v>
      </c>
      <c r="N25" s="0" t="n">
        <v>743.9</v>
      </c>
      <c r="O25" s="8" t="n">
        <v>719.9</v>
      </c>
      <c r="P25" s="11" t="n">
        <v>743.6</v>
      </c>
      <c r="Q25" s="0" t="n">
        <v>743.7</v>
      </c>
      <c r="R25" s="0" t="n">
        <v>670.2</v>
      </c>
      <c r="S25" s="0" t="n">
        <v>742.9</v>
      </c>
      <c r="T25" s="0" t="n">
        <v>719.8</v>
      </c>
      <c r="U25" s="0" t="n">
        <v>743.9</v>
      </c>
      <c r="V25" s="35" t="n">
        <v>719.5</v>
      </c>
      <c r="W25" s="0" t="n">
        <v>739.1</v>
      </c>
      <c r="X25" s="0" t="n">
        <v>740.6</v>
      </c>
      <c r="Y25" s="0" t="n">
        <v>710.1</v>
      </c>
      <c r="Z25" s="0" t="n">
        <v>743.1</v>
      </c>
      <c r="AA25" s="0" t="n">
        <v>720</v>
      </c>
      <c r="AB25" s="0" t="n">
        <v>740.5</v>
      </c>
      <c r="AC25" s="35" t="n">
        <v>743.7</v>
      </c>
      <c r="AD25" s="0" t="n">
        <v>662</v>
      </c>
      <c r="AE25" s="40" t="n">
        <v>728.7736</v>
      </c>
    </row>
    <row r="26" customFormat="false" ht="12.75" hidden="false" customHeight="false" outlineLevel="0" collapsed="false">
      <c r="A26" s="0" t="s">
        <v>27</v>
      </c>
      <c r="B26" s="0" t="n">
        <v>2</v>
      </c>
      <c r="C26" s="0" t="n">
        <v>16</v>
      </c>
      <c r="D26" s="0" t="n">
        <v>743.8</v>
      </c>
      <c r="E26" s="0" t="n">
        <v>738.2</v>
      </c>
      <c r="F26" s="8" t="n">
        <v>695.7</v>
      </c>
      <c r="G26" s="0" t="n">
        <v>743.9</v>
      </c>
      <c r="H26" s="0" t="n">
        <v>719.8</v>
      </c>
      <c r="I26" s="8" t="n">
        <v>743.8</v>
      </c>
      <c r="J26" s="8" t="n">
        <v>719.7</v>
      </c>
      <c r="K26" s="8" t="n">
        <v>741.1</v>
      </c>
      <c r="L26" s="15" t="n">
        <v>743.6</v>
      </c>
      <c r="M26" s="8" t="n">
        <v>719.6</v>
      </c>
      <c r="N26" s="0" t="n">
        <v>744</v>
      </c>
      <c r="O26" s="8" t="n">
        <v>715</v>
      </c>
      <c r="P26" s="11" t="n">
        <v>743.9</v>
      </c>
      <c r="Q26" s="0" t="n">
        <v>743.1</v>
      </c>
      <c r="R26" s="0" t="n">
        <v>670.2</v>
      </c>
      <c r="S26" s="0" t="n">
        <v>741.3</v>
      </c>
      <c r="T26" s="0" t="n">
        <v>719.6</v>
      </c>
      <c r="U26" s="0" t="n">
        <v>743.9</v>
      </c>
      <c r="V26" s="35" t="n">
        <v>718.6</v>
      </c>
      <c r="W26" s="0" t="n">
        <v>740.9</v>
      </c>
      <c r="X26" s="0" t="n">
        <v>734.3</v>
      </c>
      <c r="Y26" s="0" t="n">
        <v>710.6</v>
      </c>
      <c r="Z26" s="0" t="n">
        <v>743</v>
      </c>
      <c r="AA26" s="0" t="n">
        <v>719.8</v>
      </c>
      <c r="AB26" s="0" t="n">
        <v>741.7</v>
      </c>
      <c r="AC26" s="35" t="n">
        <v>743.5</v>
      </c>
      <c r="AD26" s="0" t="n">
        <v>662</v>
      </c>
      <c r="AE26" s="40" t="n">
        <v>731.9808</v>
      </c>
    </row>
    <row r="27" customFormat="false" ht="12.75" hidden="false" customHeight="false" outlineLevel="0" collapsed="false">
      <c r="A27" s="0" t="s">
        <v>27</v>
      </c>
      <c r="B27" s="0" t="n">
        <v>2</v>
      </c>
      <c r="C27" s="0" t="n">
        <v>17</v>
      </c>
      <c r="D27" s="0" t="n">
        <v>744</v>
      </c>
      <c r="E27" s="0" t="n">
        <v>738.2</v>
      </c>
      <c r="F27" s="8" t="n">
        <v>695.9</v>
      </c>
      <c r="G27" s="0" t="n">
        <v>743.9</v>
      </c>
      <c r="H27" s="0" t="n">
        <v>719.8</v>
      </c>
      <c r="I27" s="8" t="n">
        <v>743.9</v>
      </c>
      <c r="J27" s="8" t="n">
        <v>716.5</v>
      </c>
      <c r="K27" s="8" t="n">
        <v>741.1</v>
      </c>
      <c r="L27" s="15" t="n">
        <v>743.6</v>
      </c>
      <c r="M27" s="8" t="n">
        <v>719.4</v>
      </c>
      <c r="N27" s="0" t="n">
        <v>744</v>
      </c>
      <c r="O27" s="8" t="n">
        <v>720</v>
      </c>
      <c r="P27" s="11" t="n">
        <v>743.9</v>
      </c>
      <c r="Q27" s="0" t="n">
        <v>743.7</v>
      </c>
      <c r="R27" s="0" t="n">
        <v>669.5</v>
      </c>
      <c r="S27" s="0" t="n">
        <v>741.3</v>
      </c>
      <c r="T27" s="0" t="n">
        <v>716.6</v>
      </c>
      <c r="U27" s="0" t="n">
        <v>743.9</v>
      </c>
      <c r="V27" s="35" t="n">
        <v>719.4</v>
      </c>
      <c r="W27" s="0" t="n">
        <v>739.9</v>
      </c>
      <c r="X27" s="0" t="n">
        <v>694.5</v>
      </c>
      <c r="Y27" s="0" t="n">
        <f aca="false">164.4+555</f>
        <v>719.4</v>
      </c>
      <c r="Z27" s="0" t="n">
        <v>743</v>
      </c>
      <c r="AA27" s="0" t="n">
        <v>718.8</v>
      </c>
      <c r="AB27" s="0" t="n">
        <v>741.4</v>
      </c>
      <c r="AC27" s="35" t="n">
        <v>743.8</v>
      </c>
      <c r="AD27" s="0" t="n">
        <v>662</v>
      </c>
      <c r="AE27" s="40" t="n">
        <v>637.2953</v>
      </c>
    </row>
    <row r="28" customFormat="false" ht="12.75" hidden="false" customHeight="false" outlineLevel="0" collapsed="false">
      <c r="A28" s="0" t="s">
        <v>27</v>
      </c>
      <c r="B28" s="0" t="n">
        <v>2</v>
      </c>
      <c r="C28" s="0" t="n">
        <v>18</v>
      </c>
      <c r="D28" s="0" t="n">
        <v>743.8</v>
      </c>
      <c r="E28" s="0" t="n">
        <v>743.9</v>
      </c>
      <c r="F28" s="8" t="n">
        <v>695.5</v>
      </c>
      <c r="G28" s="0" t="n">
        <v>743.9</v>
      </c>
      <c r="H28" s="0" t="n">
        <v>719.8</v>
      </c>
      <c r="I28" s="8" t="n">
        <v>743.9</v>
      </c>
      <c r="J28" s="8" t="n">
        <v>717.7</v>
      </c>
      <c r="K28" s="8" t="n">
        <v>741.2</v>
      </c>
      <c r="L28" s="15" t="n">
        <v>743.3</v>
      </c>
      <c r="M28" s="8" t="n">
        <v>719.6</v>
      </c>
      <c r="N28" s="0" t="n">
        <v>743.9</v>
      </c>
      <c r="O28" s="8" t="n">
        <v>719.8</v>
      </c>
      <c r="P28" s="11" t="n">
        <v>744</v>
      </c>
      <c r="Q28" s="0" t="n">
        <v>743.7</v>
      </c>
      <c r="R28" s="0" t="n">
        <v>670.2</v>
      </c>
      <c r="S28" s="0" t="n">
        <v>743</v>
      </c>
      <c r="T28" s="0" t="n">
        <v>719.7</v>
      </c>
      <c r="U28" s="0" t="n">
        <v>743.9</v>
      </c>
      <c r="V28" s="35" t="n">
        <v>719.5</v>
      </c>
      <c r="W28" s="0" t="n">
        <v>741</v>
      </c>
      <c r="X28" s="0" t="n">
        <v>740.9</v>
      </c>
      <c r="Y28" s="0" t="n">
        <v>710.2</v>
      </c>
      <c r="Z28" s="0" t="n">
        <v>722.2</v>
      </c>
      <c r="AA28" s="0" t="n">
        <v>719</v>
      </c>
      <c r="AB28" s="0" t="n">
        <v>741.5</v>
      </c>
      <c r="AC28" s="35" t="n">
        <v>479.9</v>
      </c>
      <c r="AD28" s="0" t="n">
        <v>660.4</v>
      </c>
      <c r="AE28" s="40" t="n">
        <v>714.8375</v>
      </c>
    </row>
    <row r="29" customFormat="false" ht="12.75" hidden="false" customHeight="false" outlineLevel="0" collapsed="false">
      <c r="A29" s="0" t="s">
        <v>27</v>
      </c>
      <c r="B29" s="0" t="n">
        <v>2</v>
      </c>
      <c r="C29" s="0" t="n">
        <v>19</v>
      </c>
      <c r="D29" s="0" t="n">
        <v>744</v>
      </c>
      <c r="E29" s="0" t="n">
        <v>744</v>
      </c>
      <c r="F29" s="8" t="n">
        <v>693.9</v>
      </c>
      <c r="G29" s="0" t="n">
        <v>744</v>
      </c>
      <c r="H29" s="0" t="n">
        <v>719.8</v>
      </c>
      <c r="I29" s="8" t="n">
        <v>743.9</v>
      </c>
      <c r="J29" s="8" t="n">
        <v>719.9</v>
      </c>
      <c r="K29" s="8" t="n">
        <v>741.2</v>
      </c>
      <c r="L29" s="15" t="n">
        <v>743.6</v>
      </c>
      <c r="M29" s="8" t="n">
        <v>719.7</v>
      </c>
      <c r="N29" s="0" t="n">
        <v>744</v>
      </c>
      <c r="O29" s="8" t="n">
        <v>720</v>
      </c>
      <c r="P29" s="11" t="n">
        <v>742.5</v>
      </c>
      <c r="Q29" s="0" t="n">
        <v>743.7</v>
      </c>
      <c r="R29" s="0" t="n">
        <v>670.4</v>
      </c>
      <c r="S29" s="0" t="n">
        <v>744</v>
      </c>
      <c r="T29" s="0" t="n">
        <v>719.8</v>
      </c>
      <c r="U29" s="0" t="n">
        <v>743.9</v>
      </c>
      <c r="V29" s="35" t="n">
        <v>719.5</v>
      </c>
      <c r="W29" s="0" t="n">
        <v>741</v>
      </c>
      <c r="X29" s="0" t="n">
        <v>740.8</v>
      </c>
      <c r="Y29" s="0" t="n">
        <v>709.4</v>
      </c>
      <c r="Z29" s="0" t="n">
        <v>743.1</v>
      </c>
      <c r="AA29" s="0" t="n">
        <v>720</v>
      </c>
      <c r="AB29" s="0" t="n">
        <v>741.7</v>
      </c>
      <c r="AC29" s="35" t="n">
        <v>743.9</v>
      </c>
      <c r="AD29" s="0" t="n">
        <v>662.1</v>
      </c>
      <c r="AE29" s="40" t="n">
        <v>730.4686</v>
      </c>
    </row>
    <row r="30" customFormat="false" ht="12.75" hidden="false" customHeight="false" outlineLevel="0" collapsed="false">
      <c r="A30" s="0" t="s">
        <v>27</v>
      </c>
      <c r="B30" s="0" t="n">
        <v>2</v>
      </c>
      <c r="C30" s="0" t="n">
        <v>20</v>
      </c>
      <c r="D30" s="0" t="n">
        <v>743</v>
      </c>
      <c r="E30" s="0" t="n">
        <v>740.7</v>
      </c>
      <c r="F30" s="8" t="n">
        <v>694.4</v>
      </c>
      <c r="G30" s="0" t="n">
        <v>744</v>
      </c>
      <c r="H30" s="0" t="n">
        <v>719.8</v>
      </c>
      <c r="I30" s="8" t="n">
        <v>744</v>
      </c>
      <c r="J30" s="8" t="n">
        <v>718.6</v>
      </c>
      <c r="K30" s="8" t="n">
        <v>741</v>
      </c>
      <c r="L30" s="15" t="n">
        <v>743.6</v>
      </c>
      <c r="M30" s="8" t="n">
        <v>719.6</v>
      </c>
      <c r="N30" s="0" t="n">
        <v>743.8</v>
      </c>
      <c r="O30" s="8" t="n">
        <v>719.7</v>
      </c>
      <c r="P30" s="11" t="n">
        <v>744</v>
      </c>
      <c r="Q30" s="0" t="n">
        <v>743.6</v>
      </c>
      <c r="R30" s="0" t="n">
        <v>664</v>
      </c>
      <c r="S30" s="0" t="n">
        <v>738.2</v>
      </c>
      <c r="T30" s="0" t="n">
        <v>719.7</v>
      </c>
      <c r="U30" s="0" t="n">
        <v>743.8</v>
      </c>
      <c r="V30" s="35" t="n">
        <v>719.4</v>
      </c>
      <c r="W30" s="0" t="n">
        <v>740.9</v>
      </c>
      <c r="X30" s="0" t="n">
        <v>738.7</v>
      </c>
      <c r="Y30" s="0" t="n">
        <v>705.9</v>
      </c>
      <c r="Z30" s="0" t="n">
        <v>740.2</v>
      </c>
      <c r="AA30" s="0" t="n">
        <v>719.9</v>
      </c>
      <c r="AB30" s="0" t="n">
        <v>741.7</v>
      </c>
      <c r="AC30" s="35" t="n">
        <v>743.8</v>
      </c>
      <c r="AD30" s="0" t="n">
        <v>662</v>
      </c>
      <c r="AE30" s="40" t="n">
        <v>727.1053</v>
      </c>
    </row>
    <row r="31" customFormat="false" ht="12.75" hidden="false" customHeight="false" outlineLevel="0" collapsed="false">
      <c r="A31" s="0" t="s">
        <v>27</v>
      </c>
      <c r="B31" s="0" t="n">
        <v>2</v>
      </c>
      <c r="C31" s="0" t="n">
        <v>21</v>
      </c>
      <c r="D31" s="0" t="n">
        <v>743.5</v>
      </c>
      <c r="E31" s="0" t="n">
        <v>744</v>
      </c>
      <c r="F31" s="8" t="n">
        <v>695.7</v>
      </c>
      <c r="G31" s="0" t="n">
        <v>743.8</v>
      </c>
      <c r="H31" s="0" t="n">
        <v>717.8</v>
      </c>
      <c r="I31" s="8" t="n">
        <v>743.9</v>
      </c>
      <c r="J31" s="8" t="n">
        <v>719.8</v>
      </c>
      <c r="K31" s="8" t="n">
        <v>741.1</v>
      </c>
      <c r="L31" s="15" t="n">
        <v>743.6</v>
      </c>
      <c r="M31" s="8" t="n">
        <v>719.7</v>
      </c>
      <c r="N31" s="0" t="n">
        <v>740</v>
      </c>
      <c r="O31" s="8" t="n">
        <v>719.7</v>
      </c>
      <c r="P31" s="11" t="n">
        <v>743.9</v>
      </c>
      <c r="Q31" s="0" t="n">
        <v>743.7</v>
      </c>
      <c r="R31" s="0" t="n">
        <v>668.3</v>
      </c>
      <c r="S31" s="0" t="n">
        <v>743.1</v>
      </c>
      <c r="T31" s="0" t="n">
        <v>719.8</v>
      </c>
      <c r="U31" s="0" t="n">
        <v>743.9</v>
      </c>
      <c r="V31" s="35" t="n">
        <v>719</v>
      </c>
      <c r="W31" s="0" t="n">
        <v>738.8</v>
      </c>
      <c r="X31" s="0" t="n">
        <v>739.9</v>
      </c>
      <c r="Y31" s="0" t="n">
        <v>713.4</v>
      </c>
      <c r="Z31" s="0" t="n">
        <v>743</v>
      </c>
      <c r="AA31" s="0" t="n">
        <v>719.9</v>
      </c>
      <c r="AB31" s="0" t="n">
        <v>741.7</v>
      </c>
      <c r="AC31" s="35" t="n">
        <v>744</v>
      </c>
      <c r="AD31" s="0" t="n">
        <v>661.9</v>
      </c>
      <c r="AE31" s="40" t="n">
        <v>732.9875</v>
      </c>
    </row>
    <row r="32" customFormat="false" ht="12.75" hidden="false" customHeight="false" outlineLevel="0" collapsed="false">
      <c r="A32" s="0" t="s">
        <v>27</v>
      </c>
      <c r="B32" s="0" t="n">
        <v>2</v>
      </c>
      <c r="C32" s="0" t="n">
        <v>22</v>
      </c>
      <c r="D32" s="0" t="n">
        <v>744</v>
      </c>
      <c r="E32" s="0" t="n">
        <v>743.9</v>
      </c>
      <c r="F32" s="8" t="n">
        <v>693.8</v>
      </c>
      <c r="G32" s="0" t="n">
        <v>744</v>
      </c>
      <c r="H32" s="0" t="n">
        <v>719.7</v>
      </c>
      <c r="I32" s="8" t="n">
        <v>743.9</v>
      </c>
      <c r="J32" s="8" t="n">
        <v>719.9</v>
      </c>
      <c r="K32" s="8" t="n">
        <f aca="false">627.2+37</f>
        <v>664.2</v>
      </c>
      <c r="L32" s="15" t="n">
        <v>742.4</v>
      </c>
      <c r="M32" s="8" t="n">
        <v>695.4</v>
      </c>
      <c r="N32" s="0" t="n">
        <v>743.8</v>
      </c>
      <c r="O32" s="8" t="n">
        <v>720</v>
      </c>
      <c r="P32" s="11" t="n">
        <v>744</v>
      </c>
      <c r="Q32" s="0" t="n">
        <v>743.2</v>
      </c>
      <c r="R32" s="0" t="n">
        <v>670.5</v>
      </c>
      <c r="S32" s="0" t="n">
        <v>743.9</v>
      </c>
      <c r="T32" s="0" t="n">
        <v>719.2</v>
      </c>
      <c r="U32" s="0" t="n">
        <v>743.9</v>
      </c>
      <c r="V32" s="35" t="n">
        <v>719.8</v>
      </c>
      <c r="W32" s="0" t="n">
        <v>743.3</v>
      </c>
      <c r="X32" s="0" t="n">
        <v>740.1</v>
      </c>
      <c r="Y32" s="0" t="n">
        <v>711.9</v>
      </c>
      <c r="Z32" s="0" t="n">
        <v>612.5</v>
      </c>
      <c r="AA32" s="0" t="n">
        <v>536.5</v>
      </c>
      <c r="AB32" s="0" t="n">
        <v>743.8</v>
      </c>
      <c r="AC32" s="35" t="n">
        <v>743.9</v>
      </c>
      <c r="AD32" s="0" t="n">
        <v>663.1</v>
      </c>
      <c r="AE32" s="40" t="n">
        <v>731.9261</v>
      </c>
    </row>
    <row r="33" customFormat="false" ht="12.75" hidden="false" customHeight="false" outlineLevel="0" collapsed="false">
      <c r="A33" s="0" t="s">
        <v>27</v>
      </c>
      <c r="B33" s="0" t="n">
        <v>2</v>
      </c>
      <c r="C33" s="0" t="n">
        <v>23</v>
      </c>
      <c r="D33" s="0" t="n">
        <v>744</v>
      </c>
      <c r="E33" s="0" t="n">
        <v>743.9</v>
      </c>
      <c r="F33" s="8" t="n">
        <v>695.1</v>
      </c>
      <c r="G33" s="0" t="n">
        <v>744</v>
      </c>
      <c r="H33" s="0" t="n">
        <v>719.7</v>
      </c>
      <c r="I33" s="8" t="n">
        <v>743.9</v>
      </c>
      <c r="J33" s="8" t="n">
        <v>719.9</v>
      </c>
      <c r="K33" s="8" t="n">
        <v>723.1</v>
      </c>
      <c r="L33" s="15" t="n">
        <v>724.6</v>
      </c>
      <c r="M33" s="8" t="n">
        <v>714.4</v>
      </c>
      <c r="N33" s="0" t="n">
        <v>743.9</v>
      </c>
      <c r="O33" s="8" t="n">
        <v>719.9</v>
      </c>
      <c r="P33" s="11" t="n">
        <v>744</v>
      </c>
      <c r="Q33" s="0" t="n">
        <v>671.3</v>
      </c>
      <c r="R33" s="0" t="n">
        <v>451.4</v>
      </c>
      <c r="S33" s="0" t="n">
        <v>743.2</v>
      </c>
      <c r="T33" s="0" t="n">
        <v>719.7</v>
      </c>
      <c r="U33" s="0" t="n">
        <v>743.9</v>
      </c>
      <c r="V33" s="35" t="n">
        <v>719.6</v>
      </c>
      <c r="W33" s="0" t="n">
        <v>743.3</v>
      </c>
      <c r="X33" s="0" t="n">
        <v>741.7</v>
      </c>
      <c r="Y33" s="0" t="n">
        <v>577.4</v>
      </c>
      <c r="Z33" s="0" t="n">
        <v>737.7</v>
      </c>
      <c r="AA33" s="0" t="n">
        <v>699.8</v>
      </c>
      <c r="AB33" s="0" t="n">
        <v>743.5</v>
      </c>
      <c r="AC33" s="35" t="n">
        <v>743.8</v>
      </c>
      <c r="AD33" s="0" t="n">
        <v>662.8</v>
      </c>
      <c r="AE33" s="40" t="n">
        <v>731.3775</v>
      </c>
    </row>
    <row r="34" customFormat="false" ht="12.75" hidden="false" customHeight="false" outlineLevel="0" collapsed="false">
      <c r="A34" s="0" t="s">
        <v>27</v>
      </c>
      <c r="B34" s="0" t="n">
        <v>2</v>
      </c>
      <c r="C34" s="0" t="n">
        <v>24</v>
      </c>
      <c r="D34" s="0" t="n">
        <v>744</v>
      </c>
      <c r="E34" s="0" t="n">
        <v>742.7</v>
      </c>
      <c r="F34" s="8" t="n">
        <v>695.8</v>
      </c>
      <c r="G34" s="0" t="n">
        <v>741.5</v>
      </c>
      <c r="H34" s="0" t="n">
        <v>718.5</v>
      </c>
      <c r="I34" s="8" t="n">
        <v>733.8</v>
      </c>
      <c r="J34" s="8" t="n">
        <v>713.2</v>
      </c>
      <c r="K34" s="8" t="n">
        <v>719.9</v>
      </c>
      <c r="L34" s="15" t="n">
        <v>742.4</v>
      </c>
      <c r="M34" s="8" t="n">
        <v>718.8</v>
      </c>
      <c r="N34" s="0" t="n">
        <v>744</v>
      </c>
      <c r="O34" s="8" t="n">
        <v>719.9</v>
      </c>
      <c r="P34" s="11" t="n">
        <v>743.9</v>
      </c>
      <c r="Q34" s="0" t="n">
        <v>742.6</v>
      </c>
      <c r="R34" s="0" t="n">
        <v>670.7</v>
      </c>
      <c r="S34" s="0" t="n">
        <v>737.5</v>
      </c>
      <c r="T34" s="0" t="n">
        <v>697.5</v>
      </c>
      <c r="U34" s="0" t="n">
        <v>743.7</v>
      </c>
      <c r="V34" s="35" t="n">
        <v>710.1</v>
      </c>
      <c r="W34" s="0" t="n">
        <v>701.2</v>
      </c>
      <c r="X34" s="0" t="n">
        <v>741.4</v>
      </c>
      <c r="Y34" s="0" t="n">
        <v>712.5</v>
      </c>
      <c r="Z34" s="0" t="n">
        <v>743.1</v>
      </c>
      <c r="AA34" s="0" t="n">
        <v>720</v>
      </c>
      <c r="AB34" s="0" t="n">
        <v>743.8</v>
      </c>
      <c r="AC34" s="35" t="n">
        <v>743.2</v>
      </c>
      <c r="AD34" s="0" t="n">
        <v>663</v>
      </c>
      <c r="AE34" s="40" t="n">
        <v>733.0353</v>
      </c>
    </row>
    <row r="35" customFormat="false" ht="12.75" hidden="false" customHeight="false" outlineLevel="0" collapsed="false">
      <c r="A35" s="0" t="s">
        <v>27</v>
      </c>
      <c r="B35" s="0" t="n">
        <v>2</v>
      </c>
      <c r="C35" s="0" t="n">
        <v>25</v>
      </c>
      <c r="D35" s="0" t="n">
        <v>743.9</v>
      </c>
      <c r="E35" s="0" t="n">
        <v>743.8</v>
      </c>
      <c r="F35" s="8" t="n">
        <v>694.2</v>
      </c>
      <c r="G35" s="0" t="n">
        <v>744</v>
      </c>
      <c r="H35" s="0" t="n">
        <v>719.7</v>
      </c>
      <c r="I35" s="8" t="n">
        <v>743.9</v>
      </c>
      <c r="J35" s="8" t="n">
        <v>715.1</v>
      </c>
      <c r="K35" s="8" t="n">
        <v>720.6</v>
      </c>
      <c r="L35" s="15" t="n">
        <v>742</v>
      </c>
      <c r="M35" s="8" t="n">
        <v>718.6</v>
      </c>
      <c r="N35" s="0" t="n">
        <v>743.9</v>
      </c>
      <c r="O35" s="8" t="n">
        <v>720</v>
      </c>
      <c r="P35" s="11" t="n">
        <v>743.9</v>
      </c>
      <c r="Q35" s="0" t="n">
        <v>743.2</v>
      </c>
      <c r="R35" s="0" t="n">
        <v>670.5</v>
      </c>
      <c r="S35" s="0" t="n">
        <v>743.8</v>
      </c>
      <c r="T35" s="0" t="n">
        <v>699.6</v>
      </c>
      <c r="U35" s="0" t="n">
        <v>743.8</v>
      </c>
      <c r="V35" s="35" t="n">
        <v>719.8</v>
      </c>
      <c r="W35" s="0" t="n">
        <v>743.3</v>
      </c>
      <c r="X35" s="0" t="n">
        <v>741.7</v>
      </c>
      <c r="Y35" s="0" t="n">
        <v>712.5</v>
      </c>
      <c r="Z35" s="0" t="n">
        <v>743.1</v>
      </c>
      <c r="AA35" s="0" t="n">
        <v>719.9</v>
      </c>
      <c r="AB35" s="0" t="n">
        <v>743.8</v>
      </c>
      <c r="AC35" s="35" t="n">
        <v>743.9</v>
      </c>
      <c r="AD35" s="0" t="n">
        <v>663.1</v>
      </c>
      <c r="AE35" s="40" t="n">
        <v>734.7675</v>
      </c>
    </row>
    <row r="36" customFormat="false" ht="12.75" hidden="false" customHeight="false" outlineLevel="0" collapsed="false">
      <c r="A36" s="0" t="s">
        <v>27</v>
      </c>
      <c r="B36" s="0" t="n">
        <v>2</v>
      </c>
      <c r="C36" s="0" t="n">
        <v>26</v>
      </c>
      <c r="D36" s="0" t="n">
        <v>744</v>
      </c>
      <c r="E36" s="0" t="n">
        <v>744</v>
      </c>
      <c r="F36" s="8" t="n">
        <v>689.9</v>
      </c>
      <c r="G36" s="0" t="n">
        <v>744</v>
      </c>
      <c r="H36" s="0" t="n">
        <v>719.7</v>
      </c>
      <c r="I36" s="8" t="n">
        <v>709.2</v>
      </c>
      <c r="J36" s="8" t="n">
        <v>719.7</v>
      </c>
      <c r="K36" s="8" t="n">
        <v>722.8</v>
      </c>
      <c r="L36" s="15" t="n">
        <v>742.4</v>
      </c>
      <c r="M36" s="8" t="n">
        <v>719</v>
      </c>
      <c r="N36" s="0" t="n">
        <v>743.9</v>
      </c>
      <c r="O36" s="8" t="n">
        <v>719.9</v>
      </c>
      <c r="P36" s="11" t="n">
        <v>743.9</v>
      </c>
      <c r="Q36" s="0" t="n">
        <v>743.5</v>
      </c>
      <c r="R36" s="0" t="n">
        <v>670.5</v>
      </c>
      <c r="S36" s="0" t="n">
        <v>743</v>
      </c>
      <c r="T36" s="0" t="n">
        <v>696.4</v>
      </c>
      <c r="U36" s="0" t="n">
        <v>743.8</v>
      </c>
      <c r="V36" s="35" t="n">
        <v>719.8</v>
      </c>
      <c r="W36" s="0" t="n">
        <v>743.1</v>
      </c>
      <c r="X36" s="0" t="n">
        <v>741.7</v>
      </c>
      <c r="Y36" s="0" t="n">
        <v>712.5</v>
      </c>
      <c r="Z36" s="0" t="n">
        <v>743.1</v>
      </c>
      <c r="AA36" s="0" t="n">
        <v>720</v>
      </c>
      <c r="AB36" s="0" t="n">
        <v>743.8</v>
      </c>
      <c r="AC36" s="35" t="n">
        <v>739.6</v>
      </c>
      <c r="AD36" s="0" t="n">
        <v>662.9</v>
      </c>
      <c r="AE36" s="40" t="n">
        <v>734.4142</v>
      </c>
    </row>
    <row r="37" customFormat="false" ht="12.75" hidden="false" customHeight="false" outlineLevel="0" collapsed="false">
      <c r="A37" s="0" t="s">
        <v>27</v>
      </c>
      <c r="B37" s="0" t="n">
        <v>2</v>
      </c>
      <c r="C37" s="0" t="n">
        <v>27</v>
      </c>
      <c r="D37" s="0" t="n">
        <v>710.7</v>
      </c>
      <c r="E37" s="0" t="n">
        <v>738.5</v>
      </c>
      <c r="F37" s="8" t="n">
        <v>696</v>
      </c>
      <c r="G37" s="0" t="n">
        <v>743.8</v>
      </c>
      <c r="H37" s="0" t="n">
        <v>699.6</v>
      </c>
      <c r="I37" s="8" t="n">
        <v>740.7</v>
      </c>
      <c r="J37" s="8" t="n">
        <v>719.4</v>
      </c>
      <c r="K37" s="8" t="n">
        <v>723</v>
      </c>
      <c r="L37" s="15" t="n">
        <v>742.3</v>
      </c>
      <c r="M37" s="8" t="n">
        <v>719</v>
      </c>
      <c r="N37" s="0" t="n">
        <v>743</v>
      </c>
      <c r="O37" s="8" t="n">
        <v>719.9</v>
      </c>
      <c r="P37" s="11" t="n">
        <v>743.9</v>
      </c>
      <c r="Q37" s="0" t="n">
        <v>743.5</v>
      </c>
      <c r="R37" s="0" t="n">
        <v>670.7</v>
      </c>
      <c r="S37" s="0" t="n">
        <v>741.6</v>
      </c>
      <c r="T37" s="0" t="n">
        <v>699.9</v>
      </c>
      <c r="U37" s="0" t="n">
        <v>743.6</v>
      </c>
      <c r="V37" s="35" t="n">
        <v>719</v>
      </c>
      <c r="W37" s="0" t="n">
        <v>743.3</v>
      </c>
      <c r="X37" s="0" t="n">
        <v>729.9</v>
      </c>
      <c r="Y37" s="0" t="n">
        <v>712.4</v>
      </c>
      <c r="Z37" s="0" t="n">
        <v>743.1</v>
      </c>
      <c r="AA37" s="0" t="n">
        <v>719.9</v>
      </c>
      <c r="AB37" s="0" t="n">
        <v>743.8</v>
      </c>
      <c r="AC37" s="35" t="n">
        <v>744</v>
      </c>
      <c r="AD37" s="0" t="n">
        <v>662.8</v>
      </c>
      <c r="AE37" s="40" t="n">
        <v>734.0939</v>
      </c>
    </row>
    <row r="38" customFormat="false" ht="12.75" hidden="false" customHeight="false" outlineLevel="0" collapsed="false">
      <c r="A38" s="0" t="s">
        <v>27</v>
      </c>
      <c r="B38" s="0" t="n">
        <v>2</v>
      </c>
      <c r="C38" s="0" t="n">
        <v>28</v>
      </c>
      <c r="D38" s="0" t="n">
        <v>744</v>
      </c>
      <c r="E38" s="0" t="n">
        <v>743.7</v>
      </c>
      <c r="F38" s="8" t="n">
        <v>693.8</v>
      </c>
      <c r="G38" s="0" t="n">
        <v>740.7</v>
      </c>
      <c r="H38" s="0" t="n">
        <v>717.4</v>
      </c>
      <c r="I38" s="8" t="n">
        <v>731.4</v>
      </c>
      <c r="J38" s="8" t="n">
        <v>718.1</v>
      </c>
      <c r="K38" s="8" t="n">
        <v>330.7</v>
      </c>
      <c r="L38" s="15" t="n">
        <v>260.5</v>
      </c>
      <c r="M38" s="8" t="n">
        <v>718.9</v>
      </c>
      <c r="N38" s="0" t="n">
        <v>743.2</v>
      </c>
      <c r="O38" s="8" t="n">
        <v>720</v>
      </c>
      <c r="P38" s="11" t="n">
        <v>744</v>
      </c>
      <c r="Q38" s="0" t="n">
        <v>743.5</v>
      </c>
      <c r="R38" s="0" t="n">
        <v>670.5</v>
      </c>
      <c r="S38" s="0" t="n">
        <v>742.8</v>
      </c>
      <c r="T38" s="0" t="n">
        <v>699.8</v>
      </c>
      <c r="U38" s="0" t="n">
        <v>743.8</v>
      </c>
      <c r="V38" s="35" t="n">
        <v>719.7</v>
      </c>
      <c r="W38" s="0" t="n">
        <v>737.5</v>
      </c>
      <c r="X38" s="0" t="n">
        <v>739.8</v>
      </c>
      <c r="Y38" s="0" t="n">
        <v>702.5</v>
      </c>
      <c r="Z38" s="0" t="n">
        <v>719.7</v>
      </c>
      <c r="AA38" s="0" t="n">
        <v>719.6</v>
      </c>
      <c r="AB38" s="0" t="n">
        <v>743.8</v>
      </c>
      <c r="AC38" s="35" t="n">
        <v>739.3</v>
      </c>
      <c r="AD38" s="0" t="n">
        <v>659.6</v>
      </c>
      <c r="AE38" s="40" t="n">
        <v>731.7031</v>
      </c>
    </row>
    <row r="39" customFormat="false" ht="12.75" hidden="false" customHeight="false" outlineLevel="0" collapsed="false">
      <c r="A39" s="0" t="s">
        <v>27</v>
      </c>
      <c r="B39" s="0" t="n">
        <v>2</v>
      </c>
      <c r="C39" s="0" t="n">
        <v>29</v>
      </c>
      <c r="D39" s="0" t="n">
        <v>742.8</v>
      </c>
      <c r="E39" s="0" t="n">
        <v>723.5</v>
      </c>
      <c r="F39" s="8" t="n">
        <v>694.8</v>
      </c>
      <c r="G39" s="0" t="n">
        <v>739.2</v>
      </c>
      <c r="H39" s="0" t="n">
        <v>713.2</v>
      </c>
      <c r="I39" s="8" t="n">
        <v>727.9</v>
      </c>
      <c r="J39" s="8" t="n">
        <v>715.4</v>
      </c>
      <c r="K39" s="8" t="n">
        <v>723</v>
      </c>
      <c r="L39" s="15" t="n">
        <v>742.4</v>
      </c>
      <c r="M39" s="8" t="n">
        <v>702.3</v>
      </c>
      <c r="N39" s="0" t="n">
        <v>743.9</v>
      </c>
      <c r="O39" s="8" t="n">
        <v>720</v>
      </c>
      <c r="P39" s="11" t="n">
        <v>743.9</v>
      </c>
      <c r="Q39" s="0" t="n">
        <v>741.5</v>
      </c>
      <c r="R39" s="0" t="n">
        <v>669.3</v>
      </c>
      <c r="S39" s="0" t="n">
        <v>743.9</v>
      </c>
      <c r="T39" s="0" t="n">
        <v>698.3</v>
      </c>
      <c r="U39" s="0" t="n">
        <v>743.8</v>
      </c>
      <c r="V39" s="35" t="n">
        <v>719.8</v>
      </c>
      <c r="W39" s="0" t="n">
        <v>721.1</v>
      </c>
      <c r="X39" s="0" t="n">
        <v>710.1</v>
      </c>
      <c r="Y39" s="0" t="n">
        <v>528.7</v>
      </c>
      <c r="Z39" s="0" t="n">
        <v>743.1</v>
      </c>
      <c r="AA39" s="0" t="n">
        <v>720</v>
      </c>
      <c r="AB39" s="0" t="n">
        <v>743.8</v>
      </c>
      <c r="AC39" s="35" t="n">
        <v>744</v>
      </c>
      <c r="AD39" s="0" t="n">
        <v>660.5</v>
      </c>
      <c r="AE39" s="40" t="n">
        <v>734.7405</v>
      </c>
    </row>
    <row r="40" customFormat="false" ht="12.75" hidden="false" customHeight="false" outlineLevel="0" collapsed="false">
      <c r="A40" s="0" t="s">
        <v>27</v>
      </c>
      <c r="B40" s="0" t="n">
        <v>2</v>
      </c>
      <c r="C40" s="0" t="n">
        <v>30</v>
      </c>
      <c r="D40" s="0" t="n">
        <v>743.7</v>
      </c>
      <c r="E40" s="0" t="n">
        <v>743.3</v>
      </c>
      <c r="F40" s="10" t="n">
        <v>696</v>
      </c>
      <c r="G40" s="0" t="n">
        <v>744</v>
      </c>
      <c r="H40" s="0" t="n">
        <v>719.8</v>
      </c>
      <c r="I40" s="10" t="n">
        <v>743.9</v>
      </c>
      <c r="J40" s="10" t="n">
        <v>720</v>
      </c>
      <c r="K40" s="10" t="n">
        <v>721.7</v>
      </c>
      <c r="L40" s="15" t="n">
        <v>742.3</v>
      </c>
      <c r="M40" s="10" t="n">
        <v>719</v>
      </c>
      <c r="N40" s="0" t="n">
        <v>743.8</v>
      </c>
      <c r="O40" s="10" t="n">
        <v>719.9</v>
      </c>
      <c r="P40" s="11" t="n">
        <v>743.9</v>
      </c>
      <c r="Q40" s="0" t="n">
        <v>695.5</v>
      </c>
      <c r="R40" s="0" t="n">
        <v>334.1</v>
      </c>
      <c r="S40" s="0" t="n">
        <v>691.7</v>
      </c>
      <c r="T40" s="0" t="n">
        <v>719.8</v>
      </c>
      <c r="U40" s="0" t="n">
        <v>734.8</v>
      </c>
      <c r="V40" s="35" t="n">
        <v>719.2</v>
      </c>
      <c r="W40" s="0" t="n">
        <v>743.2</v>
      </c>
      <c r="X40" s="0" t="n">
        <v>740.2</v>
      </c>
      <c r="Y40" s="0" t="n">
        <v>708.6</v>
      </c>
      <c r="Z40" s="0" t="n">
        <v>743.1</v>
      </c>
      <c r="AA40" s="0" t="n">
        <v>720</v>
      </c>
      <c r="AB40" s="0" t="n">
        <v>743.3</v>
      </c>
      <c r="AC40" s="35" t="n">
        <v>741.1</v>
      </c>
      <c r="AD40" s="0" t="n">
        <v>660.4</v>
      </c>
      <c r="AE40" s="40" t="n">
        <v>721.822</v>
      </c>
    </row>
    <row r="41" customFormat="false" ht="12.75" hidden="false" customHeight="false" outlineLevel="0" collapsed="false">
      <c r="A41" s="0" t="s">
        <v>27</v>
      </c>
      <c r="B41" s="0" t="n">
        <v>2</v>
      </c>
      <c r="C41" s="0" t="n">
        <v>31</v>
      </c>
      <c r="D41" s="0" t="n">
        <v>743.7</v>
      </c>
      <c r="E41" s="0" t="n">
        <v>742.9</v>
      </c>
      <c r="F41" s="8" t="n">
        <v>695.5</v>
      </c>
      <c r="G41" s="0" t="n">
        <v>741.1</v>
      </c>
      <c r="H41" s="0" t="n">
        <v>716.4</v>
      </c>
      <c r="I41" s="8" t="n">
        <v>719.2</v>
      </c>
      <c r="J41" s="8" t="n">
        <v>719.2</v>
      </c>
      <c r="K41" s="8" t="n">
        <v>683.7</v>
      </c>
      <c r="L41" s="15" t="n">
        <v>738.3</v>
      </c>
      <c r="M41" s="8" t="n">
        <v>719</v>
      </c>
      <c r="N41" s="0" t="n">
        <v>744</v>
      </c>
      <c r="O41" s="8" t="n">
        <v>720</v>
      </c>
      <c r="P41" s="11" t="n">
        <v>743.9</v>
      </c>
      <c r="Q41" s="0" t="n">
        <v>740.9</v>
      </c>
      <c r="R41" s="0" t="n">
        <v>670.7</v>
      </c>
      <c r="S41" s="0" t="n">
        <v>730.5</v>
      </c>
      <c r="T41" s="0" t="n">
        <v>719.7</v>
      </c>
      <c r="U41" s="0" t="n">
        <v>743.9</v>
      </c>
      <c r="V41" s="35" t="n">
        <v>719.5</v>
      </c>
      <c r="W41" s="0" t="n">
        <v>743.2</v>
      </c>
      <c r="X41" s="0" t="n">
        <v>740.4</v>
      </c>
      <c r="Y41" s="0" t="n">
        <v>713.3</v>
      </c>
      <c r="Z41" s="0" t="n">
        <v>743.1</v>
      </c>
      <c r="AA41" s="0" t="n">
        <v>718.9</v>
      </c>
      <c r="AB41" s="0" t="n">
        <v>737.2</v>
      </c>
      <c r="AC41" s="35" t="n">
        <v>738.6</v>
      </c>
      <c r="AD41" s="0" t="n">
        <v>660.5</v>
      </c>
      <c r="AE41" s="40" t="n">
        <v>733.8675</v>
      </c>
    </row>
    <row r="42" customFormat="false" ht="12.75" hidden="false" customHeight="false" outlineLevel="0" collapsed="false">
      <c r="A42" s="0" t="s">
        <v>27</v>
      </c>
      <c r="B42" s="0" t="n">
        <v>2</v>
      </c>
      <c r="C42" s="0" t="n">
        <v>32</v>
      </c>
      <c r="D42" s="0" t="n">
        <v>743.9</v>
      </c>
      <c r="E42" s="0" t="n">
        <v>743.9</v>
      </c>
      <c r="F42" s="8" t="n">
        <v>694.5</v>
      </c>
      <c r="G42" s="0" t="n">
        <v>744</v>
      </c>
      <c r="H42" s="0" t="n">
        <v>719.4</v>
      </c>
      <c r="I42" s="8" t="n">
        <v>743.9</v>
      </c>
      <c r="J42" s="8" t="n">
        <v>718.5</v>
      </c>
      <c r="K42" s="8" t="n">
        <v>723.4</v>
      </c>
      <c r="L42" s="15" t="n">
        <v>742.3</v>
      </c>
      <c r="M42" s="8" t="n">
        <v>718.9</v>
      </c>
      <c r="N42" s="0" t="n">
        <v>743.7</v>
      </c>
      <c r="O42" s="8" t="n">
        <v>719.6</v>
      </c>
      <c r="P42" s="11" t="n">
        <v>743.8</v>
      </c>
      <c r="Q42" s="0" t="n">
        <v>732.5</v>
      </c>
      <c r="R42" s="0" t="n">
        <v>665.8</v>
      </c>
      <c r="S42" s="0" t="n">
        <v>736.9</v>
      </c>
      <c r="T42" s="0" t="n">
        <v>719.5</v>
      </c>
      <c r="U42" s="0" t="n">
        <v>743.3</v>
      </c>
      <c r="V42" s="35" t="n">
        <v>719.6</v>
      </c>
      <c r="W42" s="0" t="n">
        <v>743.3</v>
      </c>
      <c r="X42" s="0" t="n">
        <v>741</v>
      </c>
      <c r="Y42" s="0" t="n">
        <v>706.5</v>
      </c>
      <c r="Z42" s="0" t="n">
        <v>743.1</v>
      </c>
      <c r="AA42" s="0" t="n">
        <v>719.6</v>
      </c>
      <c r="AB42" s="0" t="n">
        <v>743.6</v>
      </c>
      <c r="AC42" s="35" t="n">
        <v>743.9</v>
      </c>
      <c r="AD42" s="0" t="n">
        <v>662</v>
      </c>
      <c r="AE42" s="40" t="n">
        <v>716.4878</v>
      </c>
    </row>
    <row r="43" customFormat="false" ht="12.75" hidden="false" customHeight="false" outlineLevel="0" collapsed="false">
      <c r="A43" s="0" t="s">
        <v>27</v>
      </c>
      <c r="B43" s="0" t="n">
        <v>2</v>
      </c>
      <c r="C43" s="0" t="n">
        <v>33</v>
      </c>
      <c r="D43" s="0" t="n">
        <v>744</v>
      </c>
      <c r="E43" s="0" t="n">
        <v>742.9</v>
      </c>
      <c r="F43" s="8" t="n">
        <v>695.9</v>
      </c>
      <c r="G43" s="0" t="n">
        <v>743.4</v>
      </c>
      <c r="H43" s="0" t="n">
        <v>719.8</v>
      </c>
      <c r="I43" s="8" t="n">
        <v>740.1</v>
      </c>
      <c r="J43" s="8" t="n">
        <v>719.4</v>
      </c>
      <c r="K43" s="8" t="n">
        <v>723.5</v>
      </c>
      <c r="L43" s="15" t="n">
        <v>742.4</v>
      </c>
      <c r="M43" s="8" t="n">
        <v>715.8</v>
      </c>
      <c r="N43" s="0" t="n">
        <v>744</v>
      </c>
      <c r="O43" s="8" t="n">
        <v>720</v>
      </c>
      <c r="P43" s="11" t="n">
        <v>723.5</v>
      </c>
      <c r="Q43" s="0" t="n">
        <v>723.5</v>
      </c>
      <c r="R43" s="0" t="n">
        <v>670.7</v>
      </c>
      <c r="S43" s="0" t="n">
        <v>737.7</v>
      </c>
      <c r="T43" s="0" t="n">
        <v>719.7</v>
      </c>
      <c r="U43" s="0" t="n">
        <v>744</v>
      </c>
      <c r="V43" s="35" t="n">
        <v>719.8</v>
      </c>
      <c r="W43" s="0" t="n">
        <v>743.3</v>
      </c>
      <c r="X43" s="0" t="n">
        <v>734.4</v>
      </c>
      <c r="Y43" s="0" t="n">
        <v>694.9</v>
      </c>
      <c r="Z43" s="0" t="n">
        <v>743.1</v>
      </c>
      <c r="AA43" s="0" t="n">
        <v>720</v>
      </c>
      <c r="AB43" s="0" t="n">
        <v>743.8</v>
      </c>
      <c r="AC43" s="35" t="n">
        <v>742.6</v>
      </c>
      <c r="AD43" s="0" t="n">
        <v>662.9</v>
      </c>
      <c r="AE43" s="40" t="n">
        <v>733.5878</v>
      </c>
    </row>
    <row r="44" customFormat="false" ht="12.75" hidden="false" customHeight="false" outlineLevel="0" collapsed="false">
      <c r="A44" s="0" t="s">
        <v>27</v>
      </c>
      <c r="B44" s="0" t="n">
        <v>2</v>
      </c>
      <c r="C44" s="0" t="n">
        <v>34</v>
      </c>
      <c r="D44" s="0" t="n">
        <v>744</v>
      </c>
      <c r="E44" s="0" t="n">
        <v>743.9</v>
      </c>
      <c r="F44" s="8" t="n">
        <v>694.8</v>
      </c>
      <c r="G44" s="0" t="n">
        <v>744</v>
      </c>
      <c r="H44" s="0" t="n">
        <v>719.8</v>
      </c>
      <c r="I44" s="8" t="n">
        <v>743</v>
      </c>
      <c r="J44" s="8" t="n">
        <v>718.5</v>
      </c>
      <c r="K44" s="8" t="n">
        <v>741.1</v>
      </c>
      <c r="L44" s="15" t="n">
        <v>743.7</v>
      </c>
      <c r="M44" s="8" t="n">
        <v>718.1</v>
      </c>
      <c r="N44" s="0" t="n">
        <v>744</v>
      </c>
      <c r="O44" s="8" t="n">
        <v>718.8</v>
      </c>
      <c r="P44" s="11" t="n">
        <v>744</v>
      </c>
      <c r="Q44" s="0" t="n">
        <v>743.7</v>
      </c>
      <c r="R44" s="0" t="n">
        <v>670.2</v>
      </c>
      <c r="S44" s="0" t="n">
        <v>742.6</v>
      </c>
      <c r="T44" s="0" t="n">
        <v>719.8</v>
      </c>
      <c r="U44" s="0" t="n">
        <v>743.9</v>
      </c>
      <c r="V44" s="35" t="n">
        <v>719.1</v>
      </c>
      <c r="W44" s="0" t="n">
        <v>741.3</v>
      </c>
      <c r="X44" s="0" t="n">
        <v>740.6</v>
      </c>
      <c r="Y44" s="0" t="n">
        <v>714.6</v>
      </c>
      <c r="Z44" s="0" t="n">
        <v>743.1</v>
      </c>
      <c r="AA44" s="0" t="n">
        <v>719.9</v>
      </c>
      <c r="AB44" s="0" t="n">
        <v>743.8</v>
      </c>
      <c r="AC44" s="35" t="n">
        <v>743.9</v>
      </c>
      <c r="AD44" s="0" t="n">
        <v>662.1</v>
      </c>
      <c r="AE44" s="40" t="n">
        <v>730.7584</v>
      </c>
    </row>
    <row r="45" customFormat="false" ht="12.75" hidden="false" customHeight="false" outlineLevel="0" collapsed="false">
      <c r="A45" s="0" t="s">
        <v>27</v>
      </c>
      <c r="B45" s="0" t="n">
        <v>2</v>
      </c>
      <c r="C45" s="0" t="n">
        <v>35</v>
      </c>
      <c r="D45" s="0" t="n">
        <v>742.4</v>
      </c>
      <c r="E45" s="0" t="n">
        <v>742.9</v>
      </c>
      <c r="F45" s="8" t="n">
        <v>693.9</v>
      </c>
      <c r="G45" s="0" t="n">
        <v>743.7</v>
      </c>
      <c r="H45" s="0" t="n">
        <v>719.7</v>
      </c>
      <c r="I45" s="8" t="n">
        <v>743.1</v>
      </c>
      <c r="J45" s="8" t="n">
        <v>719.9</v>
      </c>
      <c r="K45" s="8" t="n">
        <v>741.2</v>
      </c>
      <c r="L45" s="15" t="n">
        <v>743.7</v>
      </c>
      <c r="M45" s="8" t="n">
        <v>719.6</v>
      </c>
      <c r="N45" s="0" t="n">
        <v>743.8</v>
      </c>
      <c r="O45" s="8" t="n">
        <v>719.7</v>
      </c>
      <c r="P45" s="11" t="n">
        <v>743.9</v>
      </c>
      <c r="Q45" s="0" t="n">
        <v>724.3</v>
      </c>
      <c r="R45" s="0" t="n">
        <v>670.2</v>
      </c>
      <c r="S45" s="0" t="n">
        <v>741.1</v>
      </c>
      <c r="T45" s="0" t="n">
        <v>719.7</v>
      </c>
      <c r="U45" s="0" t="n">
        <v>743.9</v>
      </c>
      <c r="V45" s="35" t="n">
        <v>719.2</v>
      </c>
      <c r="W45" s="0" t="n">
        <v>741.3</v>
      </c>
      <c r="X45" s="0" t="n">
        <v>738.5</v>
      </c>
      <c r="Y45" s="0" t="n">
        <v>714.1</v>
      </c>
      <c r="Z45" s="0" t="n">
        <v>742.2</v>
      </c>
      <c r="AA45" s="0" t="n">
        <v>719.9</v>
      </c>
      <c r="AB45" s="0" t="n">
        <v>743.4</v>
      </c>
      <c r="AC45" s="35" t="n">
        <v>744</v>
      </c>
      <c r="AD45" s="0" t="n">
        <v>661.9</v>
      </c>
      <c r="AE45" s="40" t="n">
        <v>732.245</v>
      </c>
    </row>
    <row r="46" customFormat="false" ht="12.75" hidden="false" customHeight="false" outlineLevel="0" collapsed="false">
      <c r="A46" s="0" t="s">
        <v>27</v>
      </c>
      <c r="B46" s="0" t="n">
        <v>2</v>
      </c>
      <c r="C46" s="0" t="n">
        <v>36</v>
      </c>
      <c r="D46" s="0" t="n">
        <v>744</v>
      </c>
      <c r="E46" s="0" t="n">
        <v>743.9</v>
      </c>
      <c r="F46" s="8" t="n">
        <v>695</v>
      </c>
      <c r="G46" s="0" t="n">
        <v>743.7</v>
      </c>
      <c r="H46" s="0" t="n">
        <v>719.8</v>
      </c>
      <c r="I46" s="8" t="n">
        <v>743.5</v>
      </c>
      <c r="J46" s="8" t="n">
        <v>688.6</v>
      </c>
      <c r="K46" s="8" t="n">
        <v>713.9</v>
      </c>
      <c r="L46" s="15" t="n">
        <v>726.2</v>
      </c>
      <c r="M46" s="8" t="n">
        <v>719.6</v>
      </c>
      <c r="N46" s="0" t="n">
        <v>744</v>
      </c>
      <c r="O46" s="8" t="n">
        <v>719.9</v>
      </c>
      <c r="P46" s="11" t="n">
        <v>743.9</v>
      </c>
      <c r="Q46" s="0" t="n">
        <v>741.6</v>
      </c>
      <c r="R46" s="0" t="n">
        <v>670.2</v>
      </c>
      <c r="S46" s="0" t="n">
        <v>741.1</v>
      </c>
      <c r="T46" s="0" t="n">
        <v>718</v>
      </c>
      <c r="U46" s="0" t="n">
        <v>743.9</v>
      </c>
      <c r="V46" s="35" t="n">
        <v>719.5</v>
      </c>
      <c r="W46" s="0" t="n">
        <v>741.5</v>
      </c>
      <c r="X46" s="0" t="n">
        <v>740.2</v>
      </c>
      <c r="Y46" s="0" t="n">
        <v>714.6</v>
      </c>
      <c r="Z46" s="0" t="n">
        <v>743.1</v>
      </c>
      <c r="AA46" s="0" t="n">
        <v>720</v>
      </c>
      <c r="AB46" s="0" t="n">
        <v>743.8</v>
      </c>
      <c r="AC46" s="35" t="n">
        <v>743.6</v>
      </c>
      <c r="AD46" s="0" t="n">
        <v>660.7</v>
      </c>
      <c r="AE46" s="40" t="n">
        <v>731.2464</v>
      </c>
    </row>
    <row r="47" customFormat="false" ht="12.75" hidden="false" customHeight="false" outlineLevel="0" collapsed="false">
      <c r="A47" s="0" t="s">
        <v>27</v>
      </c>
      <c r="B47" s="0" t="n">
        <v>2</v>
      </c>
      <c r="C47" s="0" t="n">
        <v>37</v>
      </c>
      <c r="D47" s="0" t="n">
        <v>743.8</v>
      </c>
      <c r="E47" s="0" t="n">
        <v>744</v>
      </c>
      <c r="F47" s="8" t="n">
        <v>693.7</v>
      </c>
      <c r="G47" s="0" t="n">
        <v>744</v>
      </c>
      <c r="H47" s="0" t="n">
        <v>709.5</v>
      </c>
      <c r="I47" s="8" t="n">
        <v>743.9</v>
      </c>
      <c r="J47" s="8" t="n">
        <v>676.7</v>
      </c>
      <c r="K47" s="8" t="n">
        <v>740.9</v>
      </c>
      <c r="L47" s="15" t="n">
        <v>743.7</v>
      </c>
      <c r="M47" s="8" t="n">
        <v>719.7</v>
      </c>
      <c r="N47" s="0" t="n">
        <v>744</v>
      </c>
      <c r="O47" s="8" t="n">
        <v>719.1</v>
      </c>
      <c r="P47" s="11" t="n">
        <v>739.9</v>
      </c>
      <c r="Q47" s="0" t="n">
        <v>706</v>
      </c>
      <c r="R47" s="0" t="n">
        <v>669.3</v>
      </c>
      <c r="S47" s="0" t="n">
        <v>743.2</v>
      </c>
      <c r="T47" s="0" t="n">
        <v>698.8</v>
      </c>
      <c r="U47" s="0" t="n">
        <v>743.8</v>
      </c>
      <c r="V47" s="35" t="n">
        <v>719.3</v>
      </c>
      <c r="W47" s="0" t="n">
        <v>736.8</v>
      </c>
      <c r="X47" s="0" t="n">
        <v>740.5</v>
      </c>
      <c r="Y47" s="0" t="n">
        <v>714.6</v>
      </c>
      <c r="Z47" s="0" t="n">
        <v>743.8</v>
      </c>
      <c r="AA47" s="0" t="n">
        <v>720</v>
      </c>
      <c r="AB47" s="0" t="n">
        <v>743.8</v>
      </c>
      <c r="AC47" s="35" t="n">
        <v>743.1</v>
      </c>
      <c r="AD47" s="0" t="n">
        <v>661</v>
      </c>
      <c r="AE47" s="40" t="n">
        <v>732.4472</v>
      </c>
    </row>
    <row r="48" customFormat="false" ht="12.75" hidden="false" customHeight="false" outlineLevel="0" collapsed="false">
      <c r="A48" s="0" t="s">
        <v>27</v>
      </c>
      <c r="B48" s="0" t="n">
        <v>2</v>
      </c>
      <c r="C48" s="0" t="n">
        <v>38</v>
      </c>
      <c r="D48" s="0" t="n">
        <v>744</v>
      </c>
      <c r="E48" s="0" t="n">
        <v>743.3</v>
      </c>
      <c r="F48" s="8" t="n">
        <v>696</v>
      </c>
      <c r="G48" s="0" t="n">
        <v>743.9</v>
      </c>
      <c r="H48" s="0" t="n">
        <v>708.1</v>
      </c>
      <c r="I48" s="8" t="n">
        <v>743.7</v>
      </c>
      <c r="J48" s="8" t="n">
        <v>719.4</v>
      </c>
      <c r="K48" s="8" t="n">
        <v>740.6</v>
      </c>
      <c r="L48" s="15" t="n">
        <v>739.2</v>
      </c>
      <c r="M48" s="8" t="n">
        <v>719.2</v>
      </c>
      <c r="N48" s="0" t="n">
        <v>743.7</v>
      </c>
      <c r="O48" s="8" t="n">
        <v>719.9</v>
      </c>
      <c r="P48" s="11" t="n">
        <v>743.5</v>
      </c>
      <c r="Q48" s="0" t="n">
        <v>742.2</v>
      </c>
      <c r="R48" s="0" t="n">
        <v>670.2</v>
      </c>
      <c r="S48" s="0" t="n">
        <v>744</v>
      </c>
      <c r="T48" s="0" t="n">
        <v>718.7</v>
      </c>
      <c r="U48" s="0" t="n">
        <v>742.1</v>
      </c>
      <c r="V48" s="35" t="n">
        <v>709.7</v>
      </c>
      <c r="W48" s="0" t="n">
        <v>662.7</v>
      </c>
      <c r="X48" s="0" t="n">
        <v>699.9</v>
      </c>
      <c r="Y48" s="0" t="n">
        <v>714.3</v>
      </c>
      <c r="Z48" s="0" t="n">
        <v>741.6</v>
      </c>
      <c r="AA48" s="0" t="n">
        <v>719.6</v>
      </c>
      <c r="AB48" s="0" t="n">
        <v>743.8</v>
      </c>
      <c r="AC48" s="35" t="n">
        <v>743.9</v>
      </c>
      <c r="AD48" s="0" t="n">
        <v>662</v>
      </c>
      <c r="AE48" s="40" t="n">
        <v>730.4833</v>
      </c>
    </row>
    <row r="49" customFormat="false" ht="12.75" hidden="false" customHeight="false" outlineLevel="0" collapsed="false">
      <c r="A49" s="0" t="s">
        <v>27</v>
      </c>
      <c r="B49" s="0" t="n">
        <v>2</v>
      </c>
      <c r="C49" s="0" t="n">
        <v>39</v>
      </c>
      <c r="D49" s="0" t="n">
        <v>743.9</v>
      </c>
      <c r="E49" s="0" t="n">
        <v>742</v>
      </c>
      <c r="F49" s="8" t="n">
        <v>695.8</v>
      </c>
      <c r="G49" s="0" t="n">
        <v>646.4</v>
      </c>
      <c r="H49" s="0" t="n">
        <v>388.2</v>
      </c>
      <c r="I49" s="8" t="n">
        <v>743.9</v>
      </c>
      <c r="J49" s="8" t="n">
        <v>719.9</v>
      </c>
      <c r="K49" s="8" t="n">
        <v>740</v>
      </c>
      <c r="L49" s="15" t="n">
        <v>743.7</v>
      </c>
      <c r="M49" s="8" t="n">
        <v>719.7</v>
      </c>
      <c r="N49" s="0" t="n">
        <v>743.9</v>
      </c>
      <c r="O49" s="8" t="n">
        <v>720</v>
      </c>
      <c r="P49" s="11" t="n">
        <v>743.9</v>
      </c>
      <c r="Q49" s="0" t="n">
        <v>743.7</v>
      </c>
      <c r="R49" s="0" t="n">
        <v>670.3</v>
      </c>
      <c r="S49" s="0" t="n">
        <v>743.9</v>
      </c>
      <c r="T49" s="0" t="n">
        <v>716.6</v>
      </c>
      <c r="U49" s="0" t="n">
        <v>743.9</v>
      </c>
      <c r="V49" s="35" t="n">
        <v>719.6</v>
      </c>
      <c r="W49" s="0" t="n">
        <v>723.5</v>
      </c>
      <c r="X49" s="0" t="n">
        <v>740.5</v>
      </c>
      <c r="Y49" s="0" t="n">
        <v>717.5</v>
      </c>
      <c r="Z49" s="0" t="n">
        <v>743.8</v>
      </c>
      <c r="AA49" s="0" t="n">
        <v>719.9</v>
      </c>
      <c r="AB49" s="0" t="n">
        <v>743.8</v>
      </c>
      <c r="AC49" s="35" t="n">
        <v>743.9</v>
      </c>
      <c r="AD49" s="0" t="n">
        <v>662.3</v>
      </c>
      <c r="AE49" s="40" t="n">
        <v>734.845</v>
      </c>
    </row>
    <row r="50" customFormat="false" ht="12.75" hidden="false" customHeight="false" outlineLevel="0" collapsed="false">
      <c r="A50" s="0" t="s">
        <v>27</v>
      </c>
      <c r="B50" s="0" t="n">
        <v>2</v>
      </c>
      <c r="C50" s="0" t="n">
        <v>40</v>
      </c>
      <c r="D50" s="0" t="n">
        <v>743.9</v>
      </c>
      <c r="E50" s="0" t="n">
        <v>743.7</v>
      </c>
      <c r="F50" s="8" t="n">
        <v>696</v>
      </c>
      <c r="G50" s="0" t="n">
        <v>744</v>
      </c>
      <c r="H50" s="0" t="n">
        <v>716.8</v>
      </c>
      <c r="I50" s="8" t="n">
        <v>743.9</v>
      </c>
      <c r="J50" s="8" t="n">
        <v>719.9</v>
      </c>
      <c r="K50" s="8" t="n">
        <v>741.2</v>
      </c>
      <c r="L50" s="15" t="n">
        <v>743.5</v>
      </c>
      <c r="M50" s="8" t="n">
        <v>719.5</v>
      </c>
      <c r="N50" s="0" t="n">
        <v>728.5</v>
      </c>
      <c r="O50" s="8" t="n">
        <v>705.5</v>
      </c>
      <c r="P50" s="11" t="n">
        <v>744</v>
      </c>
      <c r="Q50" s="0" t="n">
        <v>743.7</v>
      </c>
      <c r="R50" s="0" t="n">
        <v>670.4</v>
      </c>
      <c r="S50" s="0" t="n">
        <v>712</v>
      </c>
      <c r="T50" s="0" t="n">
        <v>715.5</v>
      </c>
      <c r="U50" s="0" t="n">
        <v>738.2</v>
      </c>
      <c r="V50" s="35" t="n">
        <v>719.5</v>
      </c>
      <c r="W50" s="0" t="n">
        <v>741.6</v>
      </c>
      <c r="X50" s="0" t="n">
        <v>734.5</v>
      </c>
      <c r="Y50" s="0" t="n">
        <v>704.1</v>
      </c>
      <c r="Z50" s="0" t="n">
        <v>741.9</v>
      </c>
      <c r="AA50" s="0" t="n">
        <v>719.9</v>
      </c>
      <c r="AB50" s="0" t="n">
        <v>743.8</v>
      </c>
      <c r="AC50" s="35" t="n">
        <v>741.6</v>
      </c>
      <c r="AD50" s="0" t="n">
        <v>662</v>
      </c>
      <c r="AE50" s="40" t="n">
        <v>728.2552</v>
      </c>
    </row>
    <row r="51" customFormat="false" ht="12.75" hidden="false" customHeight="false" outlineLevel="0" collapsed="false">
      <c r="A51" s="0" t="s">
        <v>27</v>
      </c>
      <c r="B51" s="0" t="n">
        <v>2</v>
      </c>
      <c r="C51" s="0" t="n">
        <v>41</v>
      </c>
      <c r="D51" s="0" t="n">
        <v>744</v>
      </c>
      <c r="E51" s="0" t="n">
        <v>743.7</v>
      </c>
      <c r="F51" s="8" t="n">
        <v>695.9</v>
      </c>
      <c r="G51" s="0" t="n">
        <v>744</v>
      </c>
      <c r="H51" s="0" t="n">
        <v>719.7</v>
      </c>
      <c r="I51" s="8" t="n">
        <v>740.9</v>
      </c>
      <c r="J51" s="8" t="n">
        <v>719.9</v>
      </c>
      <c r="K51" s="8" t="n">
        <v>722.7</v>
      </c>
      <c r="L51" s="15" t="n">
        <v>742.4</v>
      </c>
      <c r="M51" s="8" t="n">
        <v>718.9</v>
      </c>
      <c r="N51" s="0" t="n">
        <v>743.9</v>
      </c>
      <c r="O51" s="8" t="n">
        <v>720</v>
      </c>
      <c r="P51" s="11" t="n">
        <v>744</v>
      </c>
      <c r="Q51" s="0" t="n">
        <v>705.1</v>
      </c>
      <c r="R51" s="0" t="n">
        <v>668.4</v>
      </c>
      <c r="S51" s="0" t="n">
        <v>744</v>
      </c>
      <c r="T51" s="0" t="n">
        <v>717.7</v>
      </c>
      <c r="U51" s="0" t="n">
        <v>743.9</v>
      </c>
      <c r="V51" s="35" t="n">
        <v>719.8</v>
      </c>
      <c r="W51" s="0" t="n">
        <v>743.3</v>
      </c>
      <c r="X51" s="0" t="n">
        <v>741.3</v>
      </c>
      <c r="Y51" s="0" t="n">
        <v>711.2</v>
      </c>
      <c r="Z51" s="0" t="n">
        <v>741.7</v>
      </c>
      <c r="AA51" s="0" t="n">
        <v>719.9</v>
      </c>
      <c r="AB51" s="0" t="n">
        <v>743.8</v>
      </c>
      <c r="AC51" s="35" t="n">
        <v>744</v>
      </c>
      <c r="AD51" s="0" t="n">
        <v>663.2</v>
      </c>
      <c r="AE51" s="40" t="n">
        <v>734.483</v>
      </c>
    </row>
    <row r="52" customFormat="false" ht="12.75" hidden="false" customHeight="false" outlineLevel="0" collapsed="false">
      <c r="A52" s="0" t="s">
        <v>27</v>
      </c>
      <c r="B52" s="0" t="n">
        <v>2</v>
      </c>
      <c r="C52" s="0" t="n">
        <v>42</v>
      </c>
      <c r="D52" s="0" t="n">
        <v>743.9</v>
      </c>
      <c r="E52" s="0" t="n">
        <v>744</v>
      </c>
      <c r="F52" s="8" t="n">
        <v>694.8</v>
      </c>
      <c r="G52" s="0" t="n">
        <v>742.9</v>
      </c>
      <c r="H52" s="0" t="n">
        <v>719.7</v>
      </c>
      <c r="I52" s="8" t="n">
        <v>743.5</v>
      </c>
      <c r="J52" s="8" t="n">
        <v>719.9</v>
      </c>
      <c r="K52" s="8" t="n">
        <v>722.7</v>
      </c>
      <c r="L52" s="15" t="n">
        <v>742.4</v>
      </c>
      <c r="M52" s="8" t="n">
        <v>718.9</v>
      </c>
      <c r="N52" s="0" t="n">
        <v>744</v>
      </c>
      <c r="O52" s="8" t="n">
        <v>718.7</v>
      </c>
      <c r="P52" s="11" t="n">
        <v>744</v>
      </c>
      <c r="Q52" s="0" t="n">
        <v>743.5</v>
      </c>
      <c r="R52" s="0" t="n">
        <v>670.5</v>
      </c>
      <c r="S52" s="0" t="n">
        <v>744</v>
      </c>
      <c r="T52" s="0" t="n">
        <v>717.5</v>
      </c>
      <c r="U52" s="0" t="n">
        <v>743.9</v>
      </c>
      <c r="V52" s="35" t="n">
        <v>719.6</v>
      </c>
      <c r="W52" s="0" t="n">
        <v>743.3</v>
      </c>
      <c r="X52" s="0" t="n">
        <v>741.7</v>
      </c>
      <c r="Y52" s="0" t="n">
        <v>712.4</v>
      </c>
      <c r="Z52" s="0" t="n">
        <v>743.1</v>
      </c>
      <c r="AA52" s="0" t="n">
        <v>720</v>
      </c>
      <c r="AB52" s="0" t="n">
        <v>743.8</v>
      </c>
      <c r="AC52" s="35" t="n">
        <v>743</v>
      </c>
      <c r="AD52" s="0" t="n">
        <v>663</v>
      </c>
      <c r="AE52" s="40" t="n">
        <v>733.815</v>
      </c>
    </row>
    <row r="53" customFormat="false" ht="12.75" hidden="false" customHeight="false" outlineLevel="0" collapsed="false">
      <c r="A53" s="0" t="s">
        <v>27</v>
      </c>
      <c r="B53" s="0" t="n">
        <v>2</v>
      </c>
      <c r="C53" s="0" t="n">
        <v>43</v>
      </c>
      <c r="D53" s="0" t="n">
        <v>744</v>
      </c>
      <c r="E53" s="0" t="n">
        <v>743</v>
      </c>
      <c r="F53" s="8" t="n">
        <v>693.2</v>
      </c>
      <c r="G53" s="0" t="n">
        <v>740.1</v>
      </c>
      <c r="H53" s="0" t="n">
        <v>719.7</v>
      </c>
      <c r="I53" s="8" t="n">
        <v>718.8</v>
      </c>
      <c r="J53" s="8" t="n">
        <v>710.6</v>
      </c>
      <c r="K53" s="8" t="n">
        <v>722.7</v>
      </c>
      <c r="L53" s="15" t="n">
        <v>742.4</v>
      </c>
      <c r="M53" s="8" t="n">
        <v>718.3</v>
      </c>
      <c r="N53" s="0" t="n">
        <v>744</v>
      </c>
      <c r="O53" s="8" t="n">
        <v>719.9</v>
      </c>
      <c r="P53" s="11" t="n">
        <v>743.5</v>
      </c>
      <c r="Q53" s="0" t="n">
        <v>695.9</v>
      </c>
      <c r="R53" s="0" t="n">
        <v>528.5</v>
      </c>
      <c r="S53" s="0" t="n">
        <v>743.8</v>
      </c>
      <c r="T53" s="0" t="n">
        <v>716</v>
      </c>
      <c r="U53" s="0" t="n">
        <v>743.9</v>
      </c>
      <c r="V53" s="35" t="n">
        <v>719.7</v>
      </c>
      <c r="W53" s="0" t="n">
        <v>737.8</v>
      </c>
      <c r="X53" s="0" t="n">
        <v>741</v>
      </c>
      <c r="Y53" s="0" t="n">
        <v>712.5</v>
      </c>
      <c r="Z53" s="0" t="n">
        <v>743</v>
      </c>
      <c r="AA53" s="0" t="n">
        <v>719.9</v>
      </c>
      <c r="AB53" s="0" t="n">
        <v>743.8</v>
      </c>
      <c r="AC53" s="35" t="n">
        <v>743.8</v>
      </c>
      <c r="AD53" s="0" t="n">
        <v>662.2</v>
      </c>
      <c r="AE53" s="40" t="n">
        <v>733.7264</v>
      </c>
    </row>
    <row r="54" customFormat="false" ht="12.75" hidden="false" customHeight="false" outlineLevel="0" collapsed="false">
      <c r="A54" s="0" t="s">
        <v>27</v>
      </c>
      <c r="B54" s="0" t="n">
        <v>2</v>
      </c>
      <c r="C54" s="0" t="n">
        <v>44</v>
      </c>
      <c r="D54" s="0" t="n">
        <v>744</v>
      </c>
      <c r="E54" s="0" t="n">
        <v>743.9</v>
      </c>
      <c r="F54" s="8" t="n">
        <v>692.2</v>
      </c>
      <c r="G54" s="0" t="n">
        <v>742.2</v>
      </c>
      <c r="H54" s="0" t="n">
        <v>719.3</v>
      </c>
      <c r="I54" s="8" t="n">
        <v>683.5</v>
      </c>
      <c r="J54" s="8" t="n">
        <v>718.8</v>
      </c>
      <c r="K54" s="8" t="n">
        <v>728.1</v>
      </c>
      <c r="L54" s="15" t="n">
        <v>742.4</v>
      </c>
      <c r="M54" s="8" t="n">
        <v>718.7</v>
      </c>
      <c r="N54" s="0" t="n">
        <v>743.9</v>
      </c>
      <c r="O54" s="8" t="n">
        <v>714.1</v>
      </c>
      <c r="P54" s="11" t="n">
        <v>743.9</v>
      </c>
      <c r="Q54" s="0" t="n">
        <v>743.8</v>
      </c>
      <c r="R54" s="0" t="n">
        <v>670.6</v>
      </c>
      <c r="S54" s="0" t="n">
        <v>743.9</v>
      </c>
      <c r="T54" s="0" t="n">
        <v>717.8</v>
      </c>
      <c r="U54" s="0" t="n">
        <v>743.9</v>
      </c>
      <c r="V54" s="35" t="n">
        <v>719.7</v>
      </c>
      <c r="W54" s="0" t="n">
        <v>743.5</v>
      </c>
      <c r="X54" s="0" t="n">
        <v>741.7</v>
      </c>
      <c r="Y54" s="0" t="n">
        <f aca="false">237.4+482</f>
        <v>719.4</v>
      </c>
      <c r="Z54" s="0" t="n">
        <v>743.1</v>
      </c>
      <c r="AA54" s="0" t="n">
        <v>719.9</v>
      </c>
      <c r="AB54" s="0" t="n">
        <v>743.9</v>
      </c>
      <c r="AC54" s="35" t="n">
        <v>743.8</v>
      </c>
      <c r="AD54" s="0" t="n">
        <v>659.5</v>
      </c>
      <c r="AE54" s="40" t="n">
        <v>735.502</v>
      </c>
    </row>
    <row r="55" customFormat="false" ht="12.75" hidden="false" customHeight="false" outlineLevel="0" collapsed="false">
      <c r="A55" s="0" t="s">
        <v>27</v>
      </c>
      <c r="B55" s="0" t="n">
        <v>2</v>
      </c>
      <c r="C55" s="0" t="n">
        <v>45</v>
      </c>
      <c r="D55" s="0" t="n">
        <v>743.9</v>
      </c>
      <c r="E55" s="0" t="n">
        <v>743.3</v>
      </c>
      <c r="F55" s="8" t="n">
        <v>696</v>
      </c>
      <c r="G55" s="0" t="n">
        <v>743.9</v>
      </c>
      <c r="H55" s="0" t="n">
        <v>719.6</v>
      </c>
      <c r="I55" s="8" t="n">
        <v>690.3</v>
      </c>
      <c r="J55" s="8" t="n">
        <v>719.2</v>
      </c>
      <c r="K55" s="8" t="n">
        <v>728.1</v>
      </c>
      <c r="L55" s="15" t="n">
        <v>742</v>
      </c>
      <c r="M55" s="8" t="n">
        <v>719.1</v>
      </c>
      <c r="N55" s="0" t="n">
        <v>744</v>
      </c>
      <c r="O55" s="8" t="n">
        <v>716.6</v>
      </c>
      <c r="P55" s="11" t="n">
        <v>739.6</v>
      </c>
      <c r="Q55" s="0" t="n">
        <v>743.6</v>
      </c>
      <c r="R55" s="0" t="n">
        <v>669.1</v>
      </c>
      <c r="S55" s="0" t="n">
        <v>743.9</v>
      </c>
      <c r="T55" s="0" t="n">
        <v>714.9</v>
      </c>
      <c r="U55" s="0" t="n">
        <v>743.9</v>
      </c>
      <c r="V55" s="35" t="n">
        <v>719.5</v>
      </c>
      <c r="W55" s="0" t="n">
        <v>743.6</v>
      </c>
      <c r="X55" s="0" t="n">
        <v>741.7</v>
      </c>
      <c r="Y55" s="0" t="n">
        <v>706.8</v>
      </c>
      <c r="Z55" s="0" t="n">
        <v>742.5</v>
      </c>
      <c r="AA55" s="0" t="n">
        <v>719.9</v>
      </c>
      <c r="AB55" s="0" t="n">
        <v>743.9</v>
      </c>
      <c r="AC55" s="35" t="n">
        <v>743.9</v>
      </c>
      <c r="AD55" s="0" t="n">
        <v>662.8</v>
      </c>
      <c r="AE55" s="40" t="n">
        <v>734.9253</v>
      </c>
    </row>
    <row r="56" customFormat="false" ht="12.75" hidden="false" customHeight="false" outlineLevel="0" collapsed="false">
      <c r="A56" s="0" t="s">
        <v>27</v>
      </c>
      <c r="B56" s="0" t="n">
        <v>2</v>
      </c>
      <c r="C56" s="0" t="n">
        <v>46</v>
      </c>
      <c r="D56" s="0" t="n">
        <v>743.9</v>
      </c>
      <c r="E56" s="0" t="n">
        <v>743.5</v>
      </c>
      <c r="F56" s="8" t="n">
        <v>694.4</v>
      </c>
      <c r="G56" s="0" t="n">
        <v>740.8</v>
      </c>
      <c r="H56" s="0" t="n">
        <v>718.3</v>
      </c>
      <c r="I56" s="8" t="n">
        <v>682.3</v>
      </c>
      <c r="J56" s="8" t="n">
        <v>717.1</v>
      </c>
      <c r="K56" s="8" t="n">
        <v>727.3</v>
      </c>
      <c r="L56" s="15" t="n">
        <v>742.3</v>
      </c>
      <c r="M56" s="8" t="n">
        <v>717.2</v>
      </c>
      <c r="N56" s="0" t="n">
        <v>744</v>
      </c>
      <c r="O56" s="8" t="n">
        <v>720</v>
      </c>
      <c r="P56" s="11" t="n">
        <v>744</v>
      </c>
      <c r="Q56" s="0" t="n">
        <v>743.6</v>
      </c>
      <c r="R56" s="0" t="n">
        <v>665.8</v>
      </c>
      <c r="S56" s="0" t="n">
        <v>743.5</v>
      </c>
      <c r="T56" s="0" t="n">
        <v>719.7</v>
      </c>
      <c r="U56" s="0" t="n">
        <v>736.2</v>
      </c>
      <c r="V56" s="35" t="n">
        <v>715.8</v>
      </c>
      <c r="W56" s="0" t="n">
        <v>686.3</v>
      </c>
      <c r="X56" s="0" t="n">
        <v>741</v>
      </c>
      <c r="Y56" s="0" t="n">
        <v>710.9</v>
      </c>
      <c r="Z56" s="0" t="n">
        <v>743.1</v>
      </c>
      <c r="AA56" s="0" t="n">
        <v>720</v>
      </c>
      <c r="AB56" s="0" t="n">
        <v>743.9</v>
      </c>
      <c r="AC56" s="35" t="n">
        <v>743.6</v>
      </c>
      <c r="AD56" s="0" t="n">
        <v>662.6</v>
      </c>
      <c r="AE56" s="40" t="n">
        <v>734.3397</v>
      </c>
    </row>
    <row r="57" customFormat="false" ht="12.75" hidden="false" customHeight="false" outlineLevel="0" collapsed="false">
      <c r="A57" s="0" t="s">
        <v>27</v>
      </c>
      <c r="B57" s="0" t="n">
        <v>2</v>
      </c>
      <c r="C57" s="0" t="n">
        <v>47</v>
      </c>
      <c r="D57" s="0" t="n">
        <v>744</v>
      </c>
      <c r="E57" s="0" t="n">
        <v>743.4</v>
      </c>
      <c r="F57" s="8" t="n">
        <v>695.3</v>
      </c>
      <c r="G57" s="0" t="n">
        <v>726.2</v>
      </c>
      <c r="H57" s="0" t="n">
        <v>719.6</v>
      </c>
      <c r="I57" s="8" t="n">
        <v>741.7</v>
      </c>
      <c r="J57" s="8" t="n">
        <v>720</v>
      </c>
      <c r="K57" s="8" t="n">
        <v>725.5</v>
      </c>
      <c r="L57" s="15" t="n">
        <v>645.7</v>
      </c>
      <c r="M57" s="8" t="n">
        <v>719.1</v>
      </c>
      <c r="N57" s="0" t="n">
        <v>744</v>
      </c>
      <c r="O57" s="8" t="n">
        <v>718.6</v>
      </c>
      <c r="P57" s="11" t="n">
        <v>743.9</v>
      </c>
      <c r="Q57" s="0" t="n">
        <v>743.6</v>
      </c>
      <c r="R57" s="0" t="n">
        <v>611.1</v>
      </c>
      <c r="S57" s="0" t="n">
        <v>743.9</v>
      </c>
      <c r="T57" s="0" t="n">
        <v>716.6</v>
      </c>
      <c r="U57" s="0" t="n">
        <v>743.9</v>
      </c>
      <c r="V57" s="35" t="n">
        <v>719.7</v>
      </c>
      <c r="W57" s="0" t="n">
        <v>742.9</v>
      </c>
      <c r="X57" s="0" t="n">
        <v>743.7</v>
      </c>
      <c r="Y57" s="0" t="n">
        <v>707.4</v>
      </c>
      <c r="Z57" s="0" t="n">
        <v>743</v>
      </c>
      <c r="AA57" s="0" t="n">
        <v>719.5</v>
      </c>
      <c r="AB57" s="0" t="n">
        <v>743</v>
      </c>
      <c r="AC57" s="42" t="n">
        <f aca="false">MAX(359.8,24*31)</f>
        <v>744</v>
      </c>
      <c r="AD57" s="0" t="n">
        <v>657.2</v>
      </c>
      <c r="AE57" s="40" t="n">
        <v>626.5786</v>
      </c>
    </row>
    <row r="58" customFormat="false" ht="12.75" hidden="false" customHeight="false" outlineLevel="0" collapsed="false">
      <c r="A58" s="0" t="s">
        <v>27</v>
      </c>
      <c r="B58" s="0" t="n">
        <v>2</v>
      </c>
      <c r="C58" s="0" t="n">
        <v>48</v>
      </c>
      <c r="D58" s="0" t="n">
        <v>744</v>
      </c>
      <c r="E58" s="0" t="n">
        <v>743.4</v>
      </c>
      <c r="F58" s="8" t="n">
        <v>695.3</v>
      </c>
      <c r="G58" s="0" t="n">
        <v>744</v>
      </c>
      <c r="H58" s="0" t="n">
        <v>719.6</v>
      </c>
      <c r="I58" s="8" t="n">
        <v>741.7</v>
      </c>
      <c r="J58" s="8" t="n">
        <v>720</v>
      </c>
      <c r="K58" s="8" t="n">
        <v>728.1</v>
      </c>
      <c r="L58" s="15" t="n">
        <v>742.3</v>
      </c>
      <c r="M58" s="8" t="n">
        <v>719</v>
      </c>
      <c r="N58" s="0" t="n">
        <v>744</v>
      </c>
      <c r="O58" s="8" t="n">
        <v>719.9</v>
      </c>
      <c r="P58" s="11" t="n">
        <v>743.9</v>
      </c>
      <c r="Q58" s="0" t="n">
        <v>743.6</v>
      </c>
      <c r="R58" s="0" t="n">
        <v>670.4</v>
      </c>
      <c r="S58" s="0" t="n">
        <v>743.4</v>
      </c>
      <c r="T58" s="0" t="n">
        <v>718.9</v>
      </c>
      <c r="U58" s="0" t="n">
        <v>743.9</v>
      </c>
      <c r="V58" s="35" t="n">
        <v>719.3</v>
      </c>
      <c r="W58" s="0" t="n">
        <v>743.5</v>
      </c>
      <c r="X58" s="0" t="n">
        <v>743.7</v>
      </c>
      <c r="Y58" s="0" t="n">
        <v>709.6</v>
      </c>
      <c r="Z58" s="0" t="n">
        <v>743.1</v>
      </c>
      <c r="AA58" s="0" t="n">
        <v>719.9</v>
      </c>
      <c r="AB58" s="0" t="n">
        <v>743.9</v>
      </c>
      <c r="AC58" s="35" t="n">
        <v>741.3</v>
      </c>
      <c r="AD58" s="0" t="n">
        <v>661</v>
      </c>
      <c r="AE58" s="40" t="n">
        <v>734.3853</v>
      </c>
    </row>
    <row r="59" customFormat="false" ht="12.75" hidden="false" customHeight="false" outlineLevel="0" collapsed="false">
      <c r="A59" s="0" t="s">
        <v>27</v>
      </c>
      <c r="B59" s="0" t="n">
        <v>2</v>
      </c>
      <c r="C59" s="0" t="n">
        <v>49</v>
      </c>
      <c r="D59" s="0" t="n">
        <v>744</v>
      </c>
      <c r="E59" s="0" t="n">
        <v>743.4</v>
      </c>
      <c r="F59" s="8" t="n">
        <v>696</v>
      </c>
      <c r="G59" s="0" t="n">
        <v>744</v>
      </c>
      <c r="H59" s="0" t="n">
        <v>719.7</v>
      </c>
      <c r="I59" s="8" t="n">
        <v>743.5</v>
      </c>
      <c r="J59" s="8" t="n">
        <v>703.6</v>
      </c>
      <c r="K59" s="8" t="n">
        <v>738</v>
      </c>
      <c r="L59" s="15" t="n">
        <v>743.3</v>
      </c>
      <c r="M59" s="8" t="n">
        <v>719</v>
      </c>
      <c r="N59" s="0" t="n">
        <v>736.6</v>
      </c>
      <c r="O59" s="8" t="n">
        <v>720</v>
      </c>
      <c r="P59" s="11" t="n">
        <v>723.1</v>
      </c>
      <c r="Q59" s="0" t="n">
        <v>743.5</v>
      </c>
      <c r="R59" s="0" t="n">
        <v>670.3</v>
      </c>
      <c r="S59" s="0" t="n">
        <v>743.9</v>
      </c>
      <c r="T59" s="0" t="n">
        <v>718.9</v>
      </c>
      <c r="U59" s="0" t="n">
        <v>743.9</v>
      </c>
      <c r="V59" s="35" t="n">
        <v>718.2</v>
      </c>
      <c r="W59" s="0" t="n">
        <v>743.2</v>
      </c>
      <c r="X59" s="0" t="n">
        <v>741.6</v>
      </c>
      <c r="Y59" s="0" t="n">
        <v>712.6</v>
      </c>
      <c r="Z59" s="0" t="n">
        <v>742.4</v>
      </c>
      <c r="AA59" s="0" t="n">
        <v>719.9</v>
      </c>
      <c r="AB59" s="0" t="n">
        <v>743.8</v>
      </c>
      <c r="AC59" s="35" t="n">
        <v>743.9</v>
      </c>
      <c r="AD59" s="0" t="n">
        <v>671.2</v>
      </c>
      <c r="AE59" s="40" t="n">
        <v>732.8931</v>
      </c>
    </row>
    <row r="60" customFormat="false" ht="12.75" hidden="false" customHeight="false" outlineLevel="0" collapsed="false">
      <c r="A60" s="0" t="s">
        <v>27</v>
      </c>
      <c r="B60" s="0" t="n">
        <v>2</v>
      </c>
      <c r="C60" s="0" t="n">
        <v>50</v>
      </c>
      <c r="D60" s="0" t="n">
        <v>744</v>
      </c>
      <c r="E60" s="0" t="n">
        <v>744</v>
      </c>
      <c r="F60" s="8" t="n">
        <v>694.7</v>
      </c>
      <c r="G60" s="0" t="n">
        <v>743.9</v>
      </c>
      <c r="H60" s="0" t="n">
        <v>719.7</v>
      </c>
      <c r="I60" s="8" t="n">
        <v>733.9</v>
      </c>
      <c r="J60" s="8" t="n">
        <v>720</v>
      </c>
      <c r="K60" s="8" t="n">
        <v>738</v>
      </c>
      <c r="L60" s="15" t="n">
        <v>743.4</v>
      </c>
      <c r="M60" s="8" t="n">
        <v>718.9</v>
      </c>
      <c r="N60" s="0" t="n">
        <v>743.8</v>
      </c>
      <c r="O60" s="8" t="n">
        <v>717.6</v>
      </c>
      <c r="P60" s="11" t="n">
        <v>743.2</v>
      </c>
      <c r="Q60" s="0" t="n">
        <v>743.5</v>
      </c>
      <c r="R60" s="0" t="n">
        <v>670.3</v>
      </c>
      <c r="S60" s="0" t="n">
        <v>742.8</v>
      </c>
      <c r="T60" s="0" t="n">
        <v>694.1</v>
      </c>
      <c r="U60" s="0" t="n">
        <v>744</v>
      </c>
      <c r="V60" s="35" t="n">
        <v>718.1</v>
      </c>
      <c r="W60" s="0" t="n">
        <v>727.2</v>
      </c>
      <c r="X60" s="0" t="n">
        <v>741.6</v>
      </c>
      <c r="Y60" s="0" t="n">
        <v>715.4</v>
      </c>
      <c r="Z60" s="0" t="n">
        <v>743.9</v>
      </c>
      <c r="AA60" s="0" t="n">
        <v>719.9</v>
      </c>
      <c r="AB60" s="0" t="n">
        <v>743.8</v>
      </c>
      <c r="AC60" s="35" t="n">
        <v>743.9</v>
      </c>
      <c r="AD60" s="0" t="n">
        <v>671.3</v>
      </c>
      <c r="AE60" s="40" t="n">
        <v>731.7175</v>
      </c>
    </row>
    <row r="61" customFormat="false" ht="12.75" hidden="false" customHeight="false" outlineLevel="0" collapsed="false">
      <c r="A61" s="0" t="s">
        <v>27</v>
      </c>
      <c r="B61" s="0" t="n">
        <v>2</v>
      </c>
      <c r="C61" s="0" t="n">
        <v>51</v>
      </c>
      <c r="D61" s="0" t="n">
        <v>744</v>
      </c>
      <c r="E61" s="0" t="n">
        <v>744</v>
      </c>
      <c r="F61" s="8" t="n">
        <v>695.5</v>
      </c>
      <c r="G61" s="0" t="n">
        <v>743.9</v>
      </c>
      <c r="H61" s="0" t="n">
        <v>719.8</v>
      </c>
      <c r="I61" s="8" t="n">
        <v>740.5</v>
      </c>
      <c r="J61" s="8" t="n">
        <v>719.6</v>
      </c>
      <c r="K61" s="8" t="n">
        <v>737.9</v>
      </c>
      <c r="L61" s="15" t="n">
        <v>743.6</v>
      </c>
      <c r="M61" s="8" t="n">
        <v>718.2</v>
      </c>
      <c r="N61" s="0" t="n">
        <v>684.5</v>
      </c>
      <c r="O61" s="8" t="n">
        <v>719.9</v>
      </c>
      <c r="P61" s="11" t="n">
        <v>744</v>
      </c>
      <c r="Q61" s="0" t="n">
        <v>743.6</v>
      </c>
      <c r="R61" s="0" t="n">
        <v>670.3</v>
      </c>
      <c r="S61" s="0" t="n">
        <v>744</v>
      </c>
      <c r="T61" s="0" t="n">
        <v>718.6</v>
      </c>
      <c r="U61" s="0" t="n">
        <v>643.9</v>
      </c>
      <c r="V61" s="35" t="n">
        <v>719.7</v>
      </c>
      <c r="W61" s="0" t="n">
        <v>743.1</v>
      </c>
      <c r="X61" s="0" t="n">
        <v>741.5</v>
      </c>
      <c r="Y61" s="0" t="n">
        <v>714.2</v>
      </c>
      <c r="Z61" s="0" t="n">
        <v>743.9</v>
      </c>
      <c r="AA61" s="0" t="n">
        <v>719.9</v>
      </c>
      <c r="AB61" s="0" t="n">
        <v>742.8</v>
      </c>
      <c r="AC61" s="35" t="n">
        <v>743.5</v>
      </c>
      <c r="AD61" s="0" t="n">
        <v>671.2</v>
      </c>
      <c r="AE61" s="40" t="n">
        <v>730.4092</v>
      </c>
    </row>
    <row r="62" customFormat="false" ht="12.75" hidden="false" customHeight="false" outlineLevel="0" collapsed="false">
      <c r="A62" s="0" t="s">
        <v>27</v>
      </c>
      <c r="B62" s="0" t="n">
        <v>2</v>
      </c>
      <c r="C62" s="0" t="n">
        <v>52</v>
      </c>
      <c r="D62" s="0" t="n">
        <v>743.9</v>
      </c>
      <c r="E62" s="0" t="n">
        <v>743.3</v>
      </c>
      <c r="F62" s="8" t="n">
        <v>696</v>
      </c>
      <c r="G62" s="0" t="n">
        <v>744</v>
      </c>
      <c r="H62" s="0" t="n">
        <v>719.7</v>
      </c>
      <c r="I62" s="8" t="n">
        <v>743.9</v>
      </c>
      <c r="J62" s="8" t="n">
        <v>720</v>
      </c>
      <c r="K62" s="8" t="n">
        <v>737.8</v>
      </c>
      <c r="L62" s="15" t="n">
        <v>704.7</v>
      </c>
      <c r="M62" s="8" t="n">
        <v>718.9</v>
      </c>
      <c r="N62" s="0" t="n">
        <v>729.3</v>
      </c>
      <c r="O62" s="8" t="n">
        <v>719.9</v>
      </c>
      <c r="P62" s="11" t="n">
        <v>743.9</v>
      </c>
      <c r="Q62" s="0" t="n">
        <v>743.5</v>
      </c>
      <c r="R62" s="0" t="n">
        <v>670.3</v>
      </c>
      <c r="S62" s="0" t="n">
        <v>743.3</v>
      </c>
      <c r="T62" s="0" t="n">
        <v>714.8</v>
      </c>
      <c r="U62" s="0" t="n">
        <v>743.9</v>
      </c>
      <c r="V62" s="35" t="n">
        <v>719.6</v>
      </c>
      <c r="W62" s="0" t="n">
        <v>742.8</v>
      </c>
      <c r="X62" s="0" t="n">
        <v>741.6</v>
      </c>
      <c r="Y62" s="0" t="n">
        <v>715.3</v>
      </c>
      <c r="Z62" s="0" t="n">
        <v>716.4</v>
      </c>
      <c r="AA62" s="0" t="n">
        <v>719.9</v>
      </c>
      <c r="AB62" s="0" t="n">
        <v>743.8</v>
      </c>
      <c r="AC62" s="35" t="n">
        <v>743.9</v>
      </c>
      <c r="AD62" s="0" t="n">
        <v>670.5</v>
      </c>
      <c r="AE62" s="40" t="n">
        <v>724.1778</v>
      </c>
    </row>
    <row r="63" customFormat="false" ht="12.75" hidden="false" customHeight="false" outlineLevel="0" collapsed="false">
      <c r="A63" s="0" t="s">
        <v>27</v>
      </c>
      <c r="B63" s="0" t="n">
        <v>2</v>
      </c>
      <c r="C63" s="0" t="n">
        <v>53</v>
      </c>
      <c r="D63" s="0" t="n">
        <v>744</v>
      </c>
      <c r="E63" s="0" t="n">
        <v>744</v>
      </c>
      <c r="F63" s="8" t="n">
        <v>686.2</v>
      </c>
      <c r="G63" s="0" t="n">
        <v>744</v>
      </c>
      <c r="H63" s="0" t="n">
        <v>719.7</v>
      </c>
      <c r="I63" s="8" t="n">
        <v>743.9</v>
      </c>
      <c r="J63" s="8" t="n">
        <v>719.7</v>
      </c>
      <c r="K63" s="8" t="n">
        <v>737.8</v>
      </c>
      <c r="L63" s="15" t="n">
        <v>743.1</v>
      </c>
      <c r="M63" s="8" t="n">
        <v>719</v>
      </c>
      <c r="N63" s="0" t="n">
        <v>585.9</v>
      </c>
      <c r="O63" s="8" t="n">
        <v>719.7</v>
      </c>
      <c r="P63" s="11" t="n">
        <v>743.8</v>
      </c>
      <c r="Q63" s="0" t="n">
        <v>743.6</v>
      </c>
      <c r="R63" s="0" t="n">
        <v>670.3</v>
      </c>
      <c r="S63" s="0" t="n">
        <v>739.5</v>
      </c>
      <c r="T63" s="0" t="n">
        <v>718.7</v>
      </c>
      <c r="U63" s="0" t="n">
        <v>743.3</v>
      </c>
      <c r="V63" s="35" t="n">
        <v>719.5</v>
      </c>
      <c r="W63" s="0" t="n">
        <v>743.1</v>
      </c>
      <c r="X63" s="0" t="n">
        <v>733.7</v>
      </c>
      <c r="Y63" s="0" t="n">
        <v>713.6</v>
      </c>
      <c r="Z63" s="0" t="n">
        <f aca="false">0.9*SurveyHrsIn!Z63</f>
        <v>669.6</v>
      </c>
      <c r="AA63" s="0" t="n">
        <v>686.3</v>
      </c>
      <c r="AB63" s="0" t="n">
        <v>735</v>
      </c>
      <c r="AC63" s="35" t="n">
        <v>743.9</v>
      </c>
      <c r="AD63" s="0" t="n">
        <v>671.1</v>
      </c>
      <c r="AE63" s="40" t="n">
        <v>725.4456</v>
      </c>
    </row>
    <row r="64" customFormat="false" ht="12.75" hidden="false" customHeight="false" outlineLevel="0" collapsed="false">
      <c r="A64" s="0" t="s">
        <v>27</v>
      </c>
      <c r="B64" s="0" t="n">
        <v>2</v>
      </c>
      <c r="C64" s="0" t="n">
        <v>54</v>
      </c>
      <c r="D64" s="0" t="n">
        <v>743.7</v>
      </c>
      <c r="E64" s="0" t="n">
        <v>742.3</v>
      </c>
      <c r="F64" s="8" t="n">
        <v>603.3</v>
      </c>
      <c r="G64" s="0" t="n">
        <v>741.2</v>
      </c>
      <c r="H64" s="0" t="n">
        <v>717.4</v>
      </c>
      <c r="I64" s="8" t="n">
        <v>733.5</v>
      </c>
      <c r="J64" s="8" t="n">
        <v>717.1</v>
      </c>
      <c r="K64" s="8" t="n">
        <v>729.8</v>
      </c>
      <c r="L64" s="15" t="n">
        <v>743.7</v>
      </c>
      <c r="M64" s="8" t="n">
        <v>719</v>
      </c>
      <c r="N64" s="0" t="n">
        <v>733.9</v>
      </c>
      <c r="O64" s="8" t="n">
        <v>719.9</v>
      </c>
      <c r="P64" s="11" t="n">
        <v>742.6</v>
      </c>
      <c r="Q64" s="0" t="n">
        <v>743.5</v>
      </c>
      <c r="R64" s="0" t="n">
        <v>670.7</v>
      </c>
      <c r="S64" s="0" t="n">
        <v>743.8</v>
      </c>
      <c r="T64" s="0" t="n">
        <v>716.4</v>
      </c>
      <c r="U64" s="0" t="n">
        <v>743.9</v>
      </c>
      <c r="V64" s="35" t="n">
        <v>719.7</v>
      </c>
      <c r="W64" s="0" t="n">
        <v>742.1</v>
      </c>
      <c r="X64" s="0" t="n">
        <v>741</v>
      </c>
      <c r="Y64" s="0" t="n">
        <v>715.3</v>
      </c>
      <c r="Z64" s="0" t="n">
        <v>743.7</v>
      </c>
      <c r="AA64" s="0" t="n">
        <v>719.9</v>
      </c>
      <c r="AB64" s="0" t="n">
        <v>743.7</v>
      </c>
      <c r="AC64" s="35" t="n">
        <v>743.9</v>
      </c>
      <c r="AD64" s="0" t="n">
        <v>671.4</v>
      </c>
      <c r="AE64" s="40" t="n">
        <v>724.5167</v>
      </c>
    </row>
    <row r="65" customFormat="false" ht="12.75" hidden="false" customHeight="false" outlineLevel="0" collapsed="false">
      <c r="A65" s="0" t="s">
        <v>27</v>
      </c>
      <c r="B65" s="0" t="n">
        <v>2</v>
      </c>
      <c r="C65" s="0" t="n">
        <v>55</v>
      </c>
      <c r="D65" s="0" t="n">
        <v>744</v>
      </c>
      <c r="E65" s="0" t="n">
        <v>744</v>
      </c>
      <c r="F65" s="8" t="n">
        <v>695.2</v>
      </c>
      <c r="G65" s="0" t="n">
        <v>743.9</v>
      </c>
      <c r="H65" s="0" t="n">
        <v>719.8</v>
      </c>
      <c r="I65" s="8" t="n">
        <v>743.4</v>
      </c>
      <c r="J65" s="8" t="n">
        <v>719.9</v>
      </c>
      <c r="K65" s="8" t="n">
        <v>729.9</v>
      </c>
      <c r="L65" s="15" t="n">
        <v>743.7</v>
      </c>
      <c r="M65" s="8" t="n">
        <v>719.1</v>
      </c>
      <c r="N65" s="0" t="n">
        <v>734.3</v>
      </c>
      <c r="O65" s="8" t="n">
        <v>719.5</v>
      </c>
      <c r="P65" s="11" t="n">
        <v>740.3</v>
      </c>
      <c r="Q65" s="0" t="n">
        <v>743.5</v>
      </c>
      <c r="R65" s="0" t="n">
        <v>670.7</v>
      </c>
      <c r="S65" s="0" t="n">
        <v>742.4</v>
      </c>
      <c r="T65" s="0" t="n">
        <v>701.7</v>
      </c>
      <c r="U65" s="0" t="n">
        <v>723.2</v>
      </c>
      <c r="V65" s="35" t="n">
        <v>707.8</v>
      </c>
      <c r="W65" s="0" t="n">
        <v>691</v>
      </c>
      <c r="X65" s="0" t="n">
        <v>741</v>
      </c>
      <c r="Y65" s="0" t="n">
        <v>714.8</v>
      </c>
      <c r="Z65" s="0" t="n">
        <v>727.6</v>
      </c>
      <c r="AA65" s="0" t="n">
        <v>719.9</v>
      </c>
      <c r="AB65" s="0" t="n">
        <v>743.8</v>
      </c>
      <c r="AC65" s="35" t="n">
        <v>744</v>
      </c>
      <c r="AD65" s="0" t="n">
        <v>671.4</v>
      </c>
      <c r="AE65" s="40" t="n">
        <v>728.6247</v>
      </c>
    </row>
    <row r="66" customFormat="false" ht="12.75" hidden="false" customHeight="false" outlineLevel="0" collapsed="false">
      <c r="A66" s="0" t="s">
        <v>27</v>
      </c>
      <c r="B66" s="0" t="n">
        <v>2</v>
      </c>
      <c r="C66" s="0" t="n">
        <v>56</v>
      </c>
      <c r="D66" s="0" t="n">
        <v>743.9</v>
      </c>
      <c r="E66" s="0" t="n">
        <v>744</v>
      </c>
      <c r="F66" s="8" t="n">
        <v>695.9</v>
      </c>
      <c r="G66" s="0" t="n">
        <v>744</v>
      </c>
      <c r="H66" s="0" t="n">
        <v>719.8</v>
      </c>
      <c r="I66" s="8" t="n">
        <v>743.2</v>
      </c>
      <c r="J66" s="8" t="n">
        <v>719.7</v>
      </c>
      <c r="K66" s="8" t="n">
        <v>730</v>
      </c>
      <c r="L66" s="15" t="n">
        <v>743.7</v>
      </c>
      <c r="M66" s="8" t="n">
        <v>719.1</v>
      </c>
      <c r="N66" s="0" t="n">
        <v>738.5</v>
      </c>
      <c r="O66" s="8" t="n">
        <v>719.9</v>
      </c>
      <c r="P66" s="11" t="n">
        <v>743</v>
      </c>
      <c r="Q66" s="0" t="n">
        <v>743.4</v>
      </c>
      <c r="R66" s="0" t="n">
        <v>670.7</v>
      </c>
      <c r="S66" s="0" t="n">
        <v>744</v>
      </c>
      <c r="T66" s="0" t="n">
        <v>718</v>
      </c>
      <c r="U66" s="0" t="n">
        <v>743.6</v>
      </c>
      <c r="V66" s="35" t="n">
        <v>719.6</v>
      </c>
      <c r="W66" s="0" t="n">
        <v>742.2</v>
      </c>
      <c r="X66" s="0" t="n">
        <v>741</v>
      </c>
      <c r="Y66" s="0" t="n">
        <v>714.1</v>
      </c>
      <c r="Z66" s="0" t="n">
        <v>743.7</v>
      </c>
      <c r="AA66" s="0" t="n">
        <v>719.9</v>
      </c>
      <c r="AB66" s="0" t="n">
        <v>743.8</v>
      </c>
      <c r="AC66" s="35" t="n">
        <v>711.6</v>
      </c>
      <c r="AD66" s="0" t="n">
        <v>591.7</v>
      </c>
      <c r="AE66" s="40" t="n">
        <v>731.22</v>
      </c>
    </row>
    <row r="67" customFormat="false" ht="12.75" hidden="false" customHeight="false" outlineLevel="0" collapsed="false">
      <c r="A67" s="0" t="s">
        <v>27</v>
      </c>
      <c r="B67" s="0" t="n">
        <v>2</v>
      </c>
      <c r="C67" s="0" t="n">
        <v>57</v>
      </c>
      <c r="D67" s="0" t="n">
        <v>743.9</v>
      </c>
      <c r="E67" s="0" t="n">
        <v>744</v>
      </c>
      <c r="F67" s="8" t="n">
        <v>695.4</v>
      </c>
      <c r="G67" s="0" t="n">
        <v>741.9</v>
      </c>
      <c r="H67" s="0" t="n">
        <v>719.4</v>
      </c>
      <c r="I67" s="8" t="n">
        <v>736.2</v>
      </c>
      <c r="J67" s="8" t="n">
        <v>718.6</v>
      </c>
      <c r="K67" s="8" t="n">
        <v>730</v>
      </c>
      <c r="L67" s="15" t="n">
        <v>723.3</v>
      </c>
      <c r="M67" s="8" t="n">
        <v>719</v>
      </c>
      <c r="N67" s="0" t="n">
        <v>719.1</v>
      </c>
      <c r="O67" s="8" t="n">
        <v>720</v>
      </c>
      <c r="P67" s="11" t="n">
        <v>743.9</v>
      </c>
      <c r="Q67" s="0" t="n">
        <v>743.5</v>
      </c>
      <c r="R67" s="0" t="n">
        <v>670.5</v>
      </c>
      <c r="S67" s="0" t="n">
        <v>743.7</v>
      </c>
      <c r="T67" s="0" t="n">
        <v>718.8</v>
      </c>
      <c r="U67" s="0" t="n">
        <v>743.9</v>
      </c>
      <c r="V67" s="35" t="n">
        <v>719.8</v>
      </c>
      <c r="W67" s="0" t="n">
        <v>742.2</v>
      </c>
      <c r="X67" s="0" t="n">
        <v>741</v>
      </c>
      <c r="Y67" s="0" t="n">
        <v>695.9</v>
      </c>
      <c r="Z67" s="0" t="n">
        <v>743.8</v>
      </c>
      <c r="AA67" s="0" t="n">
        <v>718</v>
      </c>
      <c r="AB67" s="0" t="n">
        <v>743.8</v>
      </c>
      <c r="AC67" s="35" t="n">
        <v>743.9</v>
      </c>
      <c r="AD67" s="0" t="n">
        <v>671.5</v>
      </c>
      <c r="AE67" s="40" t="n">
        <v>729.8419</v>
      </c>
    </row>
    <row r="68" customFormat="false" ht="12.75" hidden="false" customHeight="false" outlineLevel="0" collapsed="false">
      <c r="A68" s="0" t="s">
        <v>27</v>
      </c>
      <c r="B68" s="0" t="n">
        <v>2</v>
      </c>
      <c r="C68" s="0" t="n">
        <v>58</v>
      </c>
      <c r="D68" s="0" t="n">
        <v>743.6</v>
      </c>
      <c r="E68" s="0" t="n">
        <v>744</v>
      </c>
      <c r="F68" s="8" t="n">
        <v>695.2</v>
      </c>
      <c r="G68" s="0" t="n">
        <v>741.9</v>
      </c>
      <c r="H68" s="0" t="n">
        <v>682</v>
      </c>
      <c r="I68" s="8" t="n">
        <v>744</v>
      </c>
      <c r="J68" s="8" t="n">
        <v>142.4</v>
      </c>
      <c r="K68" s="8" t="n">
        <v>415</v>
      </c>
      <c r="L68" s="15" t="n">
        <v>722.5</v>
      </c>
      <c r="M68" s="8" t="n">
        <v>719.1</v>
      </c>
      <c r="N68" s="0" t="n">
        <v>743.6</v>
      </c>
      <c r="O68" s="8" t="n">
        <v>719.7</v>
      </c>
      <c r="P68" s="11" t="n">
        <v>744</v>
      </c>
      <c r="Q68" s="0" t="n">
        <v>743.5</v>
      </c>
      <c r="R68" s="0" t="n">
        <v>657.8</v>
      </c>
      <c r="S68" s="0" t="n">
        <v>744</v>
      </c>
      <c r="T68" s="0" t="n">
        <v>719.3</v>
      </c>
      <c r="U68" s="0" t="n">
        <v>740.9</v>
      </c>
      <c r="V68" s="35" t="n">
        <v>719</v>
      </c>
      <c r="W68" s="0" t="n">
        <v>742.2</v>
      </c>
      <c r="X68" s="0" t="n">
        <v>740.6</v>
      </c>
      <c r="Y68" s="0" t="n">
        <v>714.3</v>
      </c>
      <c r="Z68" s="0" t="n">
        <v>742</v>
      </c>
      <c r="AA68" s="0" t="n">
        <v>719.9</v>
      </c>
      <c r="AB68" s="0" t="n">
        <v>740.2</v>
      </c>
      <c r="AC68" s="35" t="n">
        <v>740.9</v>
      </c>
      <c r="AD68" s="0" t="n">
        <v>671.3</v>
      </c>
      <c r="AE68" s="40" t="n">
        <v>729.6147</v>
      </c>
    </row>
    <row r="69" customFormat="false" ht="12.75" hidden="false" customHeight="false" outlineLevel="0" collapsed="false">
      <c r="A69" s="0" t="s">
        <v>27</v>
      </c>
      <c r="B69" s="0" t="n">
        <v>2</v>
      </c>
      <c r="C69" s="0" t="n">
        <v>59</v>
      </c>
      <c r="D69" s="0" t="n">
        <v>744</v>
      </c>
      <c r="E69" s="0" t="n">
        <v>743.9</v>
      </c>
      <c r="F69" s="8" t="n">
        <v>684.3</v>
      </c>
      <c r="G69" s="0" t="n">
        <v>743.9</v>
      </c>
      <c r="H69" s="0" t="n">
        <v>719.8</v>
      </c>
      <c r="I69" s="8" t="n">
        <v>743.9</v>
      </c>
      <c r="J69" s="8" t="n">
        <v>719.7</v>
      </c>
      <c r="K69" s="8" t="n">
        <v>730.1</v>
      </c>
      <c r="L69" s="15" t="n">
        <v>743.7</v>
      </c>
      <c r="M69" s="8" t="n">
        <v>710.2</v>
      </c>
      <c r="N69" s="0" t="n">
        <v>725.1</v>
      </c>
      <c r="O69" s="8" t="n">
        <v>719.8</v>
      </c>
      <c r="P69" s="11" t="n">
        <v>719.8</v>
      </c>
      <c r="Q69" s="0" t="n">
        <v>712</v>
      </c>
      <c r="R69" s="0" t="n">
        <v>600.2</v>
      </c>
      <c r="S69" s="0" t="n">
        <v>720.3</v>
      </c>
      <c r="T69" s="0" t="n">
        <v>703.5</v>
      </c>
      <c r="U69" s="0" t="n">
        <v>724.1</v>
      </c>
      <c r="V69" s="35" t="n">
        <v>719.4</v>
      </c>
      <c r="W69" s="0" t="n">
        <v>742.1</v>
      </c>
      <c r="X69" s="0" t="n">
        <v>742</v>
      </c>
      <c r="Y69" s="0" t="n">
        <v>707</v>
      </c>
      <c r="Z69" s="0" t="n">
        <v>706.1</v>
      </c>
      <c r="AA69" s="0" t="n">
        <v>719.1</v>
      </c>
      <c r="AB69" s="0" t="n">
        <v>743.7</v>
      </c>
      <c r="AC69" s="35" t="n">
        <v>744</v>
      </c>
      <c r="AD69" s="0" t="n">
        <v>671.5</v>
      </c>
      <c r="AE69" s="40" t="n">
        <v>732.067</v>
      </c>
    </row>
    <row r="70" customFormat="false" ht="12.75" hidden="false" customHeight="false" outlineLevel="0" collapsed="false">
      <c r="A70" s="0" t="s">
        <v>27</v>
      </c>
      <c r="B70" s="0" t="n">
        <v>2</v>
      </c>
      <c r="C70" s="0" t="n">
        <v>60</v>
      </c>
      <c r="D70" s="0" t="n">
        <v>717.5</v>
      </c>
      <c r="E70" s="0" t="n">
        <v>741.6</v>
      </c>
      <c r="F70" s="8" t="n">
        <v>659.1</v>
      </c>
      <c r="G70" s="0" t="n">
        <v>726.3</v>
      </c>
      <c r="H70" s="0" t="n">
        <v>675.8</v>
      </c>
      <c r="I70" s="8" t="n">
        <v>704.7</v>
      </c>
      <c r="J70" s="8" t="n">
        <v>719.6</v>
      </c>
      <c r="K70" s="8" t="n">
        <v>737.9</v>
      </c>
      <c r="L70" s="15" t="n">
        <v>743.7</v>
      </c>
      <c r="M70" s="8" t="n">
        <v>719</v>
      </c>
      <c r="N70" s="0" t="n">
        <v>742.9</v>
      </c>
      <c r="O70" s="8" t="n">
        <v>720</v>
      </c>
      <c r="P70" s="11" t="n">
        <v>744</v>
      </c>
      <c r="Q70" s="0" t="n">
        <v>743.4</v>
      </c>
      <c r="R70" s="0" t="n">
        <v>670.7</v>
      </c>
      <c r="S70" s="0" t="n">
        <v>744</v>
      </c>
      <c r="T70" s="0" t="n">
        <v>719.1</v>
      </c>
      <c r="U70" s="0" t="n">
        <v>744</v>
      </c>
      <c r="V70" s="35" t="n">
        <v>719.8</v>
      </c>
      <c r="W70" s="0" t="n">
        <v>743.2</v>
      </c>
      <c r="X70" s="0" t="n">
        <v>740.8</v>
      </c>
      <c r="Y70" s="0" t="n">
        <v>715.4</v>
      </c>
      <c r="Z70" s="0" t="n">
        <v>743.8</v>
      </c>
      <c r="AA70" s="0" t="n">
        <v>720</v>
      </c>
      <c r="AB70" s="0" t="n">
        <v>741.3</v>
      </c>
      <c r="AC70" s="35" t="n">
        <v>743.9</v>
      </c>
      <c r="AD70" s="0" t="n">
        <v>671.4</v>
      </c>
      <c r="AE70" s="40" t="n">
        <v>732.3795</v>
      </c>
    </row>
    <row r="71" customFormat="false" ht="12.75" hidden="false" customHeight="false" outlineLevel="0" collapsed="false">
      <c r="A71" s="0" t="s">
        <v>27</v>
      </c>
      <c r="B71" s="0" t="n">
        <v>2</v>
      </c>
      <c r="C71" s="0" t="n">
        <v>61</v>
      </c>
      <c r="D71" s="0" t="n">
        <v>743.9</v>
      </c>
      <c r="E71" s="0" t="n">
        <v>743.1</v>
      </c>
      <c r="F71" s="8" t="n">
        <v>695.9</v>
      </c>
      <c r="G71" s="0" t="n">
        <v>742.7</v>
      </c>
      <c r="H71" s="0" t="n">
        <v>719.8</v>
      </c>
      <c r="I71" s="8" t="n">
        <v>743.7</v>
      </c>
      <c r="J71" s="8" t="n">
        <v>719.9</v>
      </c>
      <c r="K71" s="8" t="n">
        <v>730.4</v>
      </c>
      <c r="L71" s="15" t="n">
        <v>743.7</v>
      </c>
      <c r="M71" s="8" t="n">
        <v>719</v>
      </c>
      <c r="N71" s="0" t="n">
        <v>732.5</v>
      </c>
      <c r="O71" s="8" t="n">
        <v>719.9</v>
      </c>
      <c r="P71" s="11" t="n">
        <v>743.9</v>
      </c>
      <c r="Q71" s="0" t="n">
        <v>743.1</v>
      </c>
      <c r="R71" s="0" t="n">
        <v>670.5</v>
      </c>
      <c r="S71" s="0" t="n">
        <v>743.3</v>
      </c>
      <c r="T71" s="0" t="n">
        <v>718</v>
      </c>
      <c r="U71" s="0" t="n">
        <v>742.9</v>
      </c>
      <c r="V71" s="35" t="n">
        <v>719.7</v>
      </c>
      <c r="W71" s="0" t="n">
        <v>738.5</v>
      </c>
      <c r="X71" s="0" t="n">
        <v>741</v>
      </c>
      <c r="Y71" s="0" t="n">
        <v>660.8</v>
      </c>
      <c r="Z71" s="0" t="n">
        <v>742.1</v>
      </c>
      <c r="AA71" s="0" t="n">
        <v>713.8</v>
      </c>
      <c r="AB71" s="0" t="n">
        <v>743.8</v>
      </c>
      <c r="AC71" s="35" t="n">
        <v>743.9</v>
      </c>
      <c r="AD71" s="0" t="n">
        <v>671</v>
      </c>
      <c r="AE71" s="40" t="n">
        <v>731.8753</v>
      </c>
    </row>
    <row r="72" customFormat="false" ht="12.75" hidden="false" customHeight="false" outlineLevel="0" collapsed="false">
      <c r="A72" s="0" t="s">
        <v>27</v>
      </c>
      <c r="B72" s="0" t="n">
        <v>2</v>
      </c>
      <c r="C72" s="0" t="n">
        <v>62</v>
      </c>
      <c r="D72" s="0" t="n">
        <v>743.9</v>
      </c>
      <c r="E72" s="0" t="n">
        <v>743</v>
      </c>
      <c r="F72" s="8" t="n">
        <v>695.8</v>
      </c>
      <c r="G72" s="0" t="n">
        <v>743.7</v>
      </c>
      <c r="H72" s="0" t="n">
        <v>719.4</v>
      </c>
      <c r="I72" s="8" t="n">
        <v>743</v>
      </c>
      <c r="J72" s="8" t="n">
        <v>718.8</v>
      </c>
      <c r="K72" s="8" t="n">
        <v>709.6</v>
      </c>
      <c r="L72" s="15" t="n">
        <v>743.3</v>
      </c>
      <c r="M72" s="8" t="n">
        <v>719</v>
      </c>
      <c r="N72" s="0" t="n">
        <v>741.3</v>
      </c>
      <c r="O72" s="8" t="n">
        <v>719.9</v>
      </c>
      <c r="P72" s="11" t="n">
        <v>743.9</v>
      </c>
      <c r="Q72" s="0" t="n">
        <v>742.1</v>
      </c>
      <c r="R72" s="0" t="n">
        <v>670.1</v>
      </c>
      <c r="S72" s="0" t="n">
        <v>744</v>
      </c>
      <c r="T72" s="0" t="n">
        <v>718.9</v>
      </c>
      <c r="U72" s="0" t="n">
        <v>743.9</v>
      </c>
      <c r="V72" s="35" t="n">
        <v>719.7</v>
      </c>
      <c r="W72" s="0" t="n">
        <v>737.8</v>
      </c>
      <c r="X72" s="0" t="n">
        <v>740</v>
      </c>
      <c r="Y72" s="0" t="n">
        <v>715.4</v>
      </c>
      <c r="Z72" s="0" t="n">
        <v>526.4</v>
      </c>
      <c r="AA72" s="0" t="n">
        <v>719.8</v>
      </c>
      <c r="AB72" s="0" t="n">
        <v>743.8</v>
      </c>
      <c r="AC72" s="35" t="n">
        <v>743.6</v>
      </c>
      <c r="AD72" s="0" t="n">
        <v>669</v>
      </c>
      <c r="AE72" s="40" t="n">
        <v>729.5536</v>
      </c>
    </row>
    <row r="73" customFormat="false" ht="12.75" hidden="false" customHeight="false" outlineLevel="0" collapsed="false">
      <c r="A73" s="0" t="s">
        <v>27</v>
      </c>
      <c r="B73" s="0" t="n">
        <v>2</v>
      </c>
      <c r="C73" s="0" t="n">
        <v>63</v>
      </c>
      <c r="D73" s="0" t="n">
        <v>725.6</v>
      </c>
      <c r="E73" s="0" t="n">
        <v>742.9</v>
      </c>
      <c r="F73" s="8" t="n">
        <v>695.9</v>
      </c>
      <c r="G73" s="0" t="n">
        <v>744</v>
      </c>
      <c r="H73" s="0" t="n">
        <v>719.8</v>
      </c>
      <c r="I73" s="8" t="n">
        <v>743.9</v>
      </c>
      <c r="J73" s="8" t="n">
        <v>719.9</v>
      </c>
      <c r="K73" s="8" t="n">
        <v>172.2</v>
      </c>
      <c r="L73" s="15" t="n">
        <v>735.1</v>
      </c>
      <c r="M73" s="8" t="n">
        <v>717.4</v>
      </c>
      <c r="N73" s="0" t="n">
        <v>741</v>
      </c>
      <c r="O73" s="8" t="n">
        <v>719.9</v>
      </c>
      <c r="P73" s="11" t="n">
        <v>743.8</v>
      </c>
      <c r="Q73" s="0" t="n">
        <v>743.3</v>
      </c>
      <c r="R73" s="0" t="n">
        <v>670.7</v>
      </c>
      <c r="S73" s="0" t="n">
        <v>744</v>
      </c>
      <c r="T73" s="0" t="n">
        <v>717.7</v>
      </c>
      <c r="U73" s="0" t="n">
        <v>743.8</v>
      </c>
      <c r="V73" s="35" t="n">
        <v>714.6</v>
      </c>
      <c r="W73" s="0" t="n">
        <v>742</v>
      </c>
      <c r="X73" s="0" t="n">
        <v>741</v>
      </c>
      <c r="Y73" s="0" t="n">
        <v>715.4</v>
      </c>
      <c r="Z73" s="0" t="n">
        <v>743.9</v>
      </c>
      <c r="AA73" s="0" t="n">
        <v>719.9</v>
      </c>
      <c r="AB73" s="0" t="n">
        <v>743.8</v>
      </c>
      <c r="AC73" s="35" t="n">
        <v>743.8</v>
      </c>
      <c r="AD73" s="0" t="n">
        <v>671.4</v>
      </c>
      <c r="AE73" s="40" t="n">
        <v>731.0052</v>
      </c>
    </row>
    <row r="74" customFormat="false" ht="12.75" hidden="false" customHeight="false" outlineLevel="0" collapsed="false">
      <c r="A74" s="0" t="s">
        <v>27</v>
      </c>
      <c r="B74" s="0" t="n">
        <v>2</v>
      </c>
      <c r="C74" s="0" t="n">
        <v>64</v>
      </c>
      <c r="D74" s="0" t="n">
        <v>743.9</v>
      </c>
      <c r="E74" s="0" t="n">
        <v>741.7</v>
      </c>
      <c r="F74" s="8" t="n">
        <v>695.2</v>
      </c>
      <c r="G74" s="0" t="n">
        <v>740.4</v>
      </c>
      <c r="H74" s="0" t="n">
        <v>717.5</v>
      </c>
      <c r="I74" s="8" t="n">
        <v>729.5</v>
      </c>
      <c r="J74" s="8" t="n">
        <v>716.1</v>
      </c>
      <c r="K74" s="8" t="n">
        <v>737.6</v>
      </c>
      <c r="L74" s="15" t="n">
        <v>743.7</v>
      </c>
      <c r="M74" s="8" t="n">
        <v>719</v>
      </c>
      <c r="N74" s="0" t="n">
        <v>743.9</v>
      </c>
      <c r="O74" s="8" t="n">
        <v>719.9</v>
      </c>
      <c r="P74" s="11" t="n">
        <v>743.9</v>
      </c>
      <c r="Q74" s="0" t="n">
        <v>743.6</v>
      </c>
      <c r="R74" s="0" t="n">
        <v>670.4</v>
      </c>
      <c r="S74" s="0" t="n">
        <v>741</v>
      </c>
      <c r="T74" s="0" t="n">
        <v>719.3</v>
      </c>
      <c r="U74" s="0" t="n">
        <f aca="false">85.6+580</f>
        <v>665.6</v>
      </c>
      <c r="V74" s="35" t="n">
        <v>719.6</v>
      </c>
      <c r="W74" s="0" t="n">
        <v>743.5</v>
      </c>
      <c r="X74" s="0" t="n">
        <v>743.5</v>
      </c>
      <c r="Y74" s="0" t="n">
        <v>715.4</v>
      </c>
      <c r="Z74" s="0" t="n">
        <v>705.4</v>
      </c>
      <c r="AA74" s="0" t="n">
        <v>698.7</v>
      </c>
      <c r="AB74" s="0" t="n">
        <v>743.8</v>
      </c>
      <c r="AC74" s="35" t="n">
        <v>744</v>
      </c>
      <c r="AD74" s="0" t="n">
        <v>671.3</v>
      </c>
      <c r="AE74" s="40" t="n">
        <v>735.0536</v>
      </c>
    </row>
    <row r="75" customFormat="false" ht="12.75" hidden="false" customHeight="false" outlineLevel="0" collapsed="false">
      <c r="A75" s="0" t="s">
        <v>27</v>
      </c>
      <c r="B75" s="0" t="n">
        <v>2</v>
      </c>
      <c r="C75" s="0" t="n">
        <v>65</v>
      </c>
      <c r="D75" s="0" t="n">
        <v>743.9</v>
      </c>
      <c r="E75" s="0" t="n">
        <v>743.1</v>
      </c>
      <c r="F75" s="8" t="n">
        <v>695.9</v>
      </c>
      <c r="G75" s="0" t="n">
        <v>739.5</v>
      </c>
      <c r="H75" s="0" t="n">
        <v>719.1</v>
      </c>
      <c r="I75" s="8" t="n">
        <v>737.2</v>
      </c>
      <c r="J75" s="8" t="n">
        <v>717.5</v>
      </c>
      <c r="K75" s="8" t="n">
        <v>738.3</v>
      </c>
      <c r="L75" s="15" t="n">
        <v>743.7</v>
      </c>
      <c r="M75" s="8" t="n">
        <v>719</v>
      </c>
      <c r="N75" s="0" t="n">
        <v>743.9</v>
      </c>
      <c r="O75" s="8" t="n">
        <v>719.9</v>
      </c>
      <c r="P75" s="11" t="n">
        <v>720.4</v>
      </c>
      <c r="Q75" s="0" t="n">
        <v>506.6</v>
      </c>
      <c r="R75" s="0" t="n">
        <v>604.5</v>
      </c>
      <c r="S75" s="0" t="n">
        <v>744</v>
      </c>
      <c r="T75" s="0" t="n">
        <v>719.7</v>
      </c>
      <c r="U75" s="0" t="n">
        <v>743.9</v>
      </c>
      <c r="V75" s="35" t="n">
        <v>719.4</v>
      </c>
      <c r="W75" s="0" t="n">
        <f aca="false">342.7+268+95</f>
        <v>705.7</v>
      </c>
      <c r="X75" s="0" t="n">
        <v>730.6</v>
      </c>
      <c r="Y75" s="0" t="n">
        <v>715.4</v>
      </c>
      <c r="Z75" s="0" t="n">
        <v>738.1</v>
      </c>
      <c r="AA75" s="0" t="n">
        <v>720</v>
      </c>
      <c r="AB75" s="0" t="n">
        <v>743.8</v>
      </c>
      <c r="AC75" s="35" t="n">
        <v>742.9</v>
      </c>
      <c r="AD75" s="0" t="n">
        <v>670.6</v>
      </c>
      <c r="AE75" s="40" t="n">
        <v>734.8817</v>
      </c>
    </row>
    <row r="76" customFormat="false" ht="12.75" hidden="false" customHeight="false" outlineLevel="0" collapsed="false">
      <c r="A76" s="0" t="s">
        <v>27</v>
      </c>
      <c r="B76" s="0" t="n">
        <v>2</v>
      </c>
      <c r="C76" s="0" t="n">
        <v>66</v>
      </c>
      <c r="D76" s="0" t="n">
        <v>596</v>
      </c>
      <c r="E76" s="0" t="n">
        <v>738.7</v>
      </c>
      <c r="F76" s="8" t="n">
        <v>695</v>
      </c>
      <c r="G76" s="0" t="n">
        <v>737.4</v>
      </c>
      <c r="H76" s="0" t="n">
        <v>718.4</v>
      </c>
      <c r="I76" s="8" t="n">
        <v>731.3</v>
      </c>
      <c r="J76" s="8" t="n">
        <v>716.1</v>
      </c>
      <c r="K76" s="8" t="n">
        <v>738.2</v>
      </c>
      <c r="L76" s="15" t="n">
        <v>743.8</v>
      </c>
      <c r="M76" s="8" t="n">
        <v>719</v>
      </c>
      <c r="N76" s="0" t="n">
        <v>743.5</v>
      </c>
      <c r="O76" s="8" t="n">
        <v>720</v>
      </c>
      <c r="P76" s="11" t="n">
        <v>743.9</v>
      </c>
      <c r="Q76" s="0" t="n">
        <v>743.5</v>
      </c>
      <c r="R76" s="0" t="n">
        <v>670.3</v>
      </c>
      <c r="S76" s="0" t="n">
        <v>743.9</v>
      </c>
      <c r="T76" s="0" t="n">
        <v>719.4</v>
      </c>
      <c r="U76" s="0" t="n">
        <v>743.9</v>
      </c>
      <c r="V76" s="35" t="n">
        <v>719.6</v>
      </c>
      <c r="W76" s="0" t="n">
        <v>743.5</v>
      </c>
      <c r="X76" s="0" t="n">
        <v>741.6</v>
      </c>
      <c r="Y76" s="0" t="n">
        <v>715.4</v>
      </c>
      <c r="Z76" s="0" t="n">
        <v>743.2</v>
      </c>
      <c r="AA76" s="0" t="n">
        <v>720</v>
      </c>
      <c r="AB76" s="0" t="n">
        <v>743.7</v>
      </c>
      <c r="AC76" s="35" t="n">
        <v>744</v>
      </c>
      <c r="AD76" s="0" t="n">
        <v>671</v>
      </c>
      <c r="AE76" s="40" t="n">
        <v>733.8561</v>
      </c>
    </row>
    <row r="77" customFormat="false" ht="12.75" hidden="false" customHeight="false" outlineLevel="0" collapsed="false">
      <c r="A77" s="0" t="s">
        <v>27</v>
      </c>
      <c r="B77" s="0" t="n">
        <v>2</v>
      </c>
      <c r="C77" s="0" t="n">
        <v>67</v>
      </c>
      <c r="D77" s="0" t="n">
        <v>741.8</v>
      </c>
      <c r="E77" s="0" t="n">
        <v>743.3</v>
      </c>
      <c r="F77" s="8" t="n">
        <v>682.2</v>
      </c>
      <c r="G77" s="0" t="n">
        <v>744</v>
      </c>
      <c r="H77" s="0" t="n">
        <v>719.8</v>
      </c>
      <c r="I77" s="8" t="n">
        <v>743.9</v>
      </c>
      <c r="J77" s="8" t="n">
        <v>719.9</v>
      </c>
      <c r="K77" s="8" t="n">
        <v>740.2</v>
      </c>
      <c r="L77" s="15" t="n">
        <v>743.8</v>
      </c>
      <c r="M77" s="8" t="n">
        <v>719.6</v>
      </c>
      <c r="N77" s="0" t="n">
        <v>743.9</v>
      </c>
      <c r="O77" s="8" t="n">
        <v>720</v>
      </c>
      <c r="P77" s="11" t="n">
        <v>744</v>
      </c>
      <c r="Q77" s="0" t="n">
        <v>743.6</v>
      </c>
      <c r="R77" s="0" t="n">
        <v>666</v>
      </c>
      <c r="S77" s="0" t="n">
        <v>744</v>
      </c>
      <c r="T77" s="0" t="n">
        <v>719.4</v>
      </c>
      <c r="U77" s="0" t="n">
        <v>743.9</v>
      </c>
      <c r="V77" s="35" t="n">
        <v>719.7</v>
      </c>
      <c r="W77" s="0" t="n">
        <v>743.2</v>
      </c>
      <c r="X77" s="0" t="n">
        <v>740.9</v>
      </c>
      <c r="Y77" s="0" t="n">
        <v>715</v>
      </c>
      <c r="Z77" s="0" t="n">
        <v>743.1</v>
      </c>
      <c r="AA77" s="0" t="n">
        <v>719.9</v>
      </c>
      <c r="AB77" s="0" t="n">
        <v>743.9</v>
      </c>
      <c r="AC77" s="35" t="n">
        <v>744</v>
      </c>
      <c r="AD77" s="0" t="n">
        <v>662.4</v>
      </c>
      <c r="AE77" s="40" t="n">
        <v>731.9158</v>
      </c>
    </row>
    <row r="78" customFormat="false" ht="12.75" hidden="false" customHeight="false" outlineLevel="0" collapsed="false">
      <c r="A78" s="0" t="s">
        <v>27</v>
      </c>
      <c r="B78" s="0" t="n">
        <v>2</v>
      </c>
      <c r="C78" s="0" t="n">
        <v>68</v>
      </c>
      <c r="D78" s="0" t="n">
        <v>737.2</v>
      </c>
      <c r="E78" s="0" t="n">
        <v>744</v>
      </c>
      <c r="F78" s="8" t="n">
        <v>682.2</v>
      </c>
      <c r="G78" s="0" t="n">
        <v>744</v>
      </c>
      <c r="H78" s="0" t="n">
        <v>719.8</v>
      </c>
      <c r="I78" s="8" t="n">
        <v>743.9</v>
      </c>
      <c r="J78" s="8" t="n">
        <v>719.9</v>
      </c>
      <c r="K78" s="8" t="n">
        <v>740.3</v>
      </c>
      <c r="L78" s="15" t="n">
        <v>743.8</v>
      </c>
      <c r="M78" s="8" t="n">
        <v>719.5</v>
      </c>
      <c r="N78" s="0" t="n">
        <v>742.9</v>
      </c>
      <c r="O78" s="8" t="n">
        <v>719.9</v>
      </c>
      <c r="P78" s="11" t="n">
        <v>743.9</v>
      </c>
      <c r="Q78" s="0" t="n">
        <v>743.6</v>
      </c>
      <c r="R78" s="0" t="n">
        <v>670.7</v>
      </c>
      <c r="S78" s="0" t="n">
        <v>744</v>
      </c>
      <c r="T78" s="0" t="n">
        <v>711.6</v>
      </c>
      <c r="U78" s="0" t="n">
        <v>743.9</v>
      </c>
      <c r="V78" s="35" t="n">
        <v>719.8</v>
      </c>
      <c r="W78" s="0" t="n">
        <v>743.2</v>
      </c>
      <c r="X78" s="0" t="n">
        <v>740.9</v>
      </c>
      <c r="Y78" s="0" t="n">
        <v>716.1</v>
      </c>
      <c r="Z78" s="0" t="n">
        <f aca="false">0.7*SurveyHrsIn!Z78</f>
        <v>520.8</v>
      </c>
      <c r="AA78" s="0" t="n">
        <v>666.1</v>
      </c>
      <c r="AB78" s="0" t="n">
        <v>725.9</v>
      </c>
      <c r="AC78" s="35" t="n">
        <v>744</v>
      </c>
      <c r="AD78" s="0" t="n">
        <v>662.3</v>
      </c>
      <c r="AE78" s="40" t="n">
        <v>732.7572</v>
      </c>
    </row>
    <row r="79" customFormat="false" ht="12.75" hidden="false" customHeight="false" outlineLevel="0" collapsed="false">
      <c r="A79" s="0" t="s">
        <v>27</v>
      </c>
      <c r="B79" s="0" t="n">
        <v>2</v>
      </c>
      <c r="C79" s="0" t="n">
        <v>69</v>
      </c>
      <c r="D79" s="0" t="n">
        <v>742.1</v>
      </c>
      <c r="E79" s="0" t="n">
        <v>744</v>
      </c>
      <c r="F79" s="8" t="n">
        <v>682.5</v>
      </c>
      <c r="G79" s="0" t="n">
        <v>742.4</v>
      </c>
      <c r="H79" s="0" t="n">
        <v>719.9</v>
      </c>
      <c r="I79" s="8" t="n">
        <v>743.9</v>
      </c>
      <c r="J79" s="8" t="n">
        <v>719.9</v>
      </c>
      <c r="K79" s="8" t="n">
        <v>740</v>
      </c>
      <c r="L79" s="15" t="n">
        <v>743.7</v>
      </c>
      <c r="M79" s="8" t="n">
        <v>719.6</v>
      </c>
      <c r="N79" s="0" t="n">
        <v>742.4</v>
      </c>
      <c r="O79" s="8" t="n">
        <v>719.9</v>
      </c>
      <c r="P79" s="11" t="n">
        <v>743.7</v>
      </c>
      <c r="Q79" s="0" t="n">
        <v>743.6</v>
      </c>
      <c r="R79" s="0" t="n">
        <v>670.5</v>
      </c>
      <c r="S79" s="0" t="n">
        <v>744</v>
      </c>
      <c r="T79" s="0" t="n">
        <v>719.5</v>
      </c>
      <c r="U79" s="0" t="n">
        <v>743.9</v>
      </c>
      <c r="V79" s="35" t="n">
        <v>719.6</v>
      </c>
      <c r="W79" s="0" t="n">
        <v>743.2</v>
      </c>
      <c r="X79" s="0" t="n">
        <v>740.2</v>
      </c>
      <c r="Y79" s="0" t="n">
        <v>716.1</v>
      </c>
      <c r="Z79" s="0" t="n">
        <v>743.1</v>
      </c>
      <c r="AA79" s="0" t="n">
        <v>717.6</v>
      </c>
      <c r="AB79" s="0" t="n">
        <v>743.8</v>
      </c>
      <c r="AC79" s="35" t="n">
        <v>744</v>
      </c>
      <c r="AD79" s="0" t="n">
        <v>662.1</v>
      </c>
      <c r="AE79" s="40" t="n">
        <v>732.0203</v>
      </c>
    </row>
    <row r="80" customFormat="false" ht="12.75" hidden="false" customHeight="false" outlineLevel="0" collapsed="false">
      <c r="A80" s="0" t="s">
        <v>27</v>
      </c>
      <c r="B80" s="0" t="n">
        <v>2</v>
      </c>
      <c r="C80" s="0" t="n">
        <v>70</v>
      </c>
      <c r="D80" s="0" t="n">
        <v>742.1</v>
      </c>
      <c r="E80" s="0" t="n">
        <v>744</v>
      </c>
      <c r="F80" s="8" t="n">
        <v>680.6</v>
      </c>
      <c r="G80" s="0" t="n">
        <v>744</v>
      </c>
      <c r="H80" s="0" t="n">
        <v>719.8</v>
      </c>
      <c r="I80" s="8" t="n">
        <v>742.3</v>
      </c>
      <c r="J80" s="8" t="n">
        <v>719.9</v>
      </c>
      <c r="K80" s="8" t="n">
        <v>740.3</v>
      </c>
      <c r="L80" s="15" t="n">
        <v>743.8</v>
      </c>
      <c r="M80" s="8" t="n">
        <v>719.5</v>
      </c>
      <c r="N80" s="0" t="n">
        <v>726.8</v>
      </c>
      <c r="O80" s="8" t="n">
        <v>720</v>
      </c>
      <c r="P80" s="11" t="n">
        <v>721.7</v>
      </c>
      <c r="Q80" s="0" t="n">
        <v>743.5</v>
      </c>
      <c r="R80" s="0" t="n">
        <v>670.1</v>
      </c>
      <c r="S80" s="0" t="n">
        <v>741.8</v>
      </c>
      <c r="T80" s="0" t="n">
        <v>719.8</v>
      </c>
      <c r="U80" s="0" t="n">
        <v>743.1</v>
      </c>
      <c r="V80" s="35" t="n">
        <v>714.4</v>
      </c>
      <c r="W80" s="0" t="n">
        <v>727.6</v>
      </c>
      <c r="X80" s="0" t="n">
        <v>740.1</v>
      </c>
      <c r="Y80" s="0" t="n">
        <v>716.1</v>
      </c>
      <c r="Z80" s="0" t="n">
        <v>743.9</v>
      </c>
      <c r="AA80" s="0" t="n">
        <v>717.6</v>
      </c>
      <c r="AB80" s="0" t="n">
        <v>743.7</v>
      </c>
      <c r="AC80" s="35" t="n">
        <v>744</v>
      </c>
      <c r="AD80" s="0" t="n">
        <v>661.6</v>
      </c>
      <c r="AE80" s="40" t="n">
        <v>728.4792</v>
      </c>
    </row>
    <row r="81" customFormat="false" ht="12.75" hidden="false" customHeight="false" outlineLevel="0" collapsed="false">
      <c r="A81" s="0" t="s">
        <v>27</v>
      </c>
      <c r="B81" s="0" t="n">
        <v>2</v>
      </c>
      <c r="C81" s="0" t="n">
        <v>71</v>
      </c>
      <c r="D81" s="0" t="n">
        <v>738.3</v>
      </c>
      <c r="E81" s="0" t="n">
        <v>744</v>
      </c>
      <c r="F81" s="8" t="n">
        <v>680.6</v>
      </c>
      <c r="G81" s="0" t="n">
        <v>743.9</v>
      </c>
      <c r="H81" s="0" t="n">
        <v>709.5</v>
      </c>
      <c r="I81" s="8" t="n">
        <v>743.9</v>
      </c>
      <c r="J81" s="8" t="n">
        <v>719.8</v>
      </c>
      <c r="K81" s="8" t="n">
        <v>737.5</v>
      </c>
      <c r="L81" s="15" t="n">
        <v>743.7</v>
      </c>
      <c r="M81" s="8" t="n">
        <v>719.6</v>
      </c>
      <c r="N81" s="0" t="n">
        <v>724.8</v>
      </c>
      <c r="O81" s="8" t="n">
        <v>718.1</v>
      </c>
      <c r="P81" s="11" t="n">
        <v>743.9</v>
      </c>
      <c r="Q81" s="0" t="n">
        <v>743.6</v>
      </c>
      <c r="R81" s="0" t="n">
        <v>670.4</v>
      </c>
      <c r="S81" s="0" t="n">
        <v>744</v>
      </c>
      <c r="T81" s="0" t="n">
        <v>719.8</v>
      </c>
      <c r="U81" s="0" t="n">
        <v>743.9</v>
      </c>
      <c r="V81" s="35" t="n">
        <v>717.4</v>
      </c>
      <c r="W81" s="0" t="n">
        <v>743.1</v>
      </c>
      <c r="X81" s="0" t="n">
        <v>741.1</v>
      </c>
      <c r="Y81" s="0" t="n">
        <v>716.1</v>
      </c>
      <c r="Z81" s="0" t="n">
        <v>743.1</v>
      </c>
      <c r="AA81" s="0" t="n">
        <v>719.9</v>
      </c>
      <c r="AB81" s="0" t="n">
        <v>743.8</v>
      </c>
      <c r="AC81" s="35" t="n">
        <v>744</v>
      </c>
      <c r="AD81" s="0" t="n">
        <v>661.9</v>
      </c>
      <c r="AE81" s="40" t="n">
        <v>732.9208</v>
      </c>
    </row>
    <row r="82" customFormat="false" ht="12.75" hidden="false" customHeight="false" outlineLevel="0" collapsed="false">
      <c r="A82" s="0" t="s">
        <v>27</v>
      </c>
      <c r="B82" s="0" t="n">
        <v>2</v>
      </c>
      <c r="C82" s="0" t="n">
        <v>72</v>
      </c>
      <c r="D82" s="0" t="n">
        <v>744</v>
      </c>
      <c r="E82" s="0" t="n">
        <v>744</v>
      </c>
      <c r="F82" s="8" t="n">
        <v>695.3</v>
      </c>
      <c r="G82" s="0" t="n">
        <v>744</v>
      </c>
      <c r="H82" s="0" t="n">
        <v>719.8</v>
      </c>
      <c r="I82" s="8" t="n">
        <v>743.9</v>
      </c>
      <c r="J82" s="8" t="n">
        <v>719.8</v>
      </c>
      <c r="K82" s="8" t="n">
        <v>519.1</v>
      </c>
      <c r="L82" s="15" t="n">
        <v>742.7</v>
      </c>
      <c r="M82" s="8" t="n">
        <v>719</v>
      </c>
      <c r="N82" s="0" t="n">
        <v>742.1</v>
      </c>
      <c r="O82" s="8" t="n">
        <v>720</v>
      </c>
      <c r="P82" s="11" t="n">
        <v>743.7</v>
      </c>
      <c r="Q82" s="0" t="n">
        <v>87</v>
      </c>
      <c r="R82" s="0" t="n">
        <v>553.5</v>
      </c>
      <c r="S82" s="0" t="n">
        <v>743.6</v>
      </c>
      <c r="T82" s="0" t="n">
        <v>719.7</v>
      </c>
      <c r="U82" s="0" t="n">
        <v>735.1</v>
      </c>
      <c r="V82" s="35" t="n">
        <v>719.5</v>
      </c>
      <c r="W82" s="0" t="n">
        <v>740.8</v>
      </c>
      <c r="X82" s="0" t="n">
        <v>741.5</v>
      </c>
      <c r="Y82" s="0" t="n">
        <v>715.4</v>
      </c>
      <c r="Z82" s="0" t="n">
        <v>743.9</v>
      </c>
      <c r="AA82" s="0" t="n">
        <v>719.9</v>
      </c>
      <c r="AB82" s="0" t="n">
        <v>743.8</v>
      </c>
      <c r="AC82" s="35" t="n">
        <v>744</v>
      </c>
      <c r="AD82" s="0" t="n">
        <v>669.5</v>
      </c>
      <c r="AE82" s="40" t="n">
        <v>730.3033</v>
      </c>
    </row>
    <row r="83" customFormat="false" ht="12.75" hidden="false" customHeight="false" outlineLevel="0" collapsed="false">
      <c r="A83" s="0" t="s">
        <v>27</v>
      </c>
      <c r="B83" s="0" t="n">
        <v>2</v>
      </c>
      <c r="C83" s="0" t="n">
        <v>73</v>
      </c>
      <c r="D83" s="0" t="n">
        <v>744</v>
      </c>
      <c r="E83" s="0" t="n">
        <v>744</v>
      </c>
      <c r="F83" s="8" t="n">
        <v>695</v>
      </c>
      <c r="G83" s="0" t="n">
        <v>742.9</v>
      </c>
      <c r="H83" s="0" t="n">
        <v>719.5</v>
      </c>
      <c r="I83" s="8" t="n">
        <v>736.5</v>
      </c>
      <c r="J83" s="8" t="n">
        <v>718.9</v>
      </c>
      <c r="K83" s="8" t="n">
        <v>737.7</v>
      </c>
      <c r="L83" s="15" t="n">
        <v>739.8</v>
      </c>
      <c r="M83" s="8" t="n">
        <v>719</v>
      </c>
      <c r="N83" s="0" t="n">
        <v>693.1</v>
      </c>
      <c r="O83" s="8" t="n">
        <v>719.9</v>
      </c>
      <c r="P83" s="11" t="n">
        <v>743.9</v>
      </c>
      <c r="Q83" s="0" t="n">
        <v>743.6</v>
      </c>
      <c r="R83" s="0" t="n">
        <v>670.6</v>
      </c>
      <c r="S83" s="0" t="n">
        <v>744</v>
      </c>
      <c r="T83" s="0" t="n">
        <v>714.6</v>
      </c>
      <c r="U83" s="0" t="n">
        <v>673.1</v>
      </c>
      <c r="V83" s="35" t="n">
        <v>719.7</v>
      </c>
      <c r="W83" s="0" t="n">
        <v>743.1</v>
      </c>
      <c r="X83" s="0" t="n">
        <v>741.5</v>
      </c>
      <c r="Y83" s="0" t="n">
        <v>715</v>
      </c>
      <c r="Z83" s="0" t="n">
        <v>743.9</v>
      </c>
      <c r="AA83" s="0" t="n">
        <v>719.9</v>
      </c>
      <c r="AB83" s="0" t="n">
        <v>743.8</v>
      </c>
      <c r="AC83" s="35" t="n">
        <v>744</v>
      </c>
      <c r="AD83" s="0" t="n">
        <v>671.4</v>
      </c>
      <c r="AE83" s="40" t="n">
        <v>727.8456</v>
      </c>
    </row>
    <row r="84" customFormat="false" ht="12.75" hidden="false" customHeight="false" outlineLevel="0" collapsed="false">
      <c r="A84" s="0" t="s">
        <v>27</v>
      </c>
      <c r="B84" s="0" t="n">
        <v>2</v>
      </c>
      <c r="C84" s="0" t="n">
        <v>74</v>
      </c>
      <c r="D84" s="0" t="n">
        <v>743.9</v>
      </c>
      <c r="E84" s="0" t="n">
        <v>743.4</v>
      </c>
      <c r="F84" s="8" t="n">
        <v>695.3</v>
      </c>
      <c r="G84" s="0" t="n">
        <v>744</v>
      </c>
      <c r="H84" s="0" t="n">
        <v>719.8</v>
      </c>
      <c r="I84" s="8" t="n">
        <v>743.9</v>
      </c>
      <c r="J84" s="8" t="n">
        <v>719.5</v>
      </c>
      <c r="K84" s="8" t="n">
        <v>729.6</v>
      </c>
      <c r="L84" s="15" t="n">
        <v>737.3</v>
      </c>
      <c r="M84" s="8" t="n">
        <v>719</v>
      </c>
      <c r="N84" s="0" t="n">
        <v>741.5</v>
      </c>
      <c r="O84" s="8" t="n">
        <v>719.9</v>
      </c>
      <c r="P84" s="11" t="n">
        <v>744</v>
      </c>
      <c r="Q84" s="0" t="n">
        <v>730.4</v>
      </c>
      <c r="R84" s="0" t="n">
        <v>670</v>
      </c>
      <c r="S84" s="0" t="n">
        <v>744</v>
      </c>
      <c r="T84" s="0" t="n">
        <v>719</v>
      </c>
      <c r="U84" s="0" t="n">
        <v>743.9</v>
      </c>
      <c r="V84" s="35" t="n">
        <v>719.1</v>
      </c>
      <c r="W84" s="0" t="n">
        <v>743.2</v>
      </c>
      <c r="X84" s="0" t="n">
        <v>741.6</v>
      </c>
      <c r="Y84" s="0" t="n">
        <v>715.3</v>
      </c>
      <c r="Z84" s="0" t="n">
        <v>743.4</v>
      </c>
      <c r="AA84" s="0" t="n">
        <v>719.7</v>
      </c>
      <c r="AB84" s="0" t="n">
        <v>741.7</v>
      </c>
      <c r="AC84" s="35" t="n">
        <v>744</v>
      </c>
      <c r="AD84" s="0" t="n">
        <v>671.3</v>
      </c>
      <c r="AE84" s="40" t="n">
        <v>728.3414</v>
      </c>
    </row>
    <row r="85" customFormat="false" ht="12.75" hidden="false" customHeight="false" outlineLevel="0" collapsed="false">
      <c r="A85" s="0" t="s">
        <v>27</v>
      </c>
      <c r="B85" s="0" t="n">
        <v>2</v>
      </c>
      <c r="C85" s="0" t="n">
        <v>75</v>
      </c>
      <c r="D85" s="0" t="n">
        <v>743.9</v>
      </c>
      <c r="E85" s="0" t="n">
        <v>743</v>
      </c>
      <c r="F85" s="8" t="n">
        <v>695</v>
      </c>
      <c r="G85" s="0" t="n">
        <v>743.3</v>
      </c>
      <c r="H85" s="0" t="n">
        <v>719.7</v>
      </c>
      <c r="I85" s="8" t="n">
        <v>743.3</v>
      </c>
      <c r="J85" s="8" t="n">
        <v>720</v>
      </c>
      <c r="K85" s="8" t="n">
        <v>737.8</v>
      </c>
      <c r="L85" s="15" t="n">
        <v>741.9</v>
      </c>
      <c r="M85" s="8" t="n">
        <v>719.1</v>
      </c>
      <c r="N85" s="0" t="n">
        <v>743.7</v>
      </c>
      <c r="O85" s="8" t="n">
        <v>719.9</v>
      </c>
      <c r="P85" s="11" t="n">
        <v>743.9</v>
      </c>
      <c r="Q85" s="0" t="n">
        <v>743.6</v>
      </c>
      <c r="R85" s="0" t="n">
        <v>670.4</v>
      </c>
      <c r="S85" s="0" t="n">
        <v>743.9</v>
      </c>
      <c r="T85" s="0" t="n">
        <v>716.9</v>
      </c>
      <c r="U85" s="0" t="n">
        <v>743.7</v>
      </c>
      <c r="V85" s="35" t="n">
        <v>715.6</v>
      </c>
      <c r="W85" s="0" t="n">
        <v>743.2</v>
      </c>
      <c r="X85" s="0" t="n">
        <v>741.5</v>
      </c>
      <c r="Y85" s="0" t="n">
        <v>715.4</v>
      </c>
      <c r="Z85" s="0" t="n">
        <v>743.9</v>
      </c>
      <c r="AA85" s="0" t="n">
        <v>719.9</v>
      </c>
      <c r="AB85" s="0" t="n">
        <v>743.6</v>
      </c>
      <c r="AC85" s="35" t="n">
        <v>744</v>
      </c>
      <c r="AD85" s="0" t="n">
        <v>670.9</v>
      </c>
      <c r="AE85" s="40" t="n">
        <v>727.7633</v>
      </c>
    </row>
    <row r="86" customFormat="false" ht="12.75" hidden="false" customHeight="false" outlineLevel="0" collapsed="false">
      <c r="A86" s="0" t="s">
        <v>27</v>
      </c>
      <c r="B86" s="0" t="n">
        <v>2</v>
      </c>
      <c r="C86" s="0" t="n">
        <v>76</v>
      </c>
      <c r="D86" s="0" t="n">
        <v>744</v>
      </c>
      <c r="E86" s="0" t="n">
        <v>742.6</v>
      </c>
      <c r="F86" s="8" t="n">
        <v>658.8</v>
      </c>
      <c r="G86" s="0" t="n">
        <v>743.4</v>
      </c>
      <c r="H86" s="0" t="n">
        <v>715.6</v>
      </c>
      <c r="I86" s="8" t="n">
        <v>741</v>
      </c>
      <c r="J86" s="8" t="n">
        <v>719.6</v>
      </c>
      <c r="K86" s="8" t="n">
        <v>703.1</v>
      </c>
      <c r="L86" s="15" t="n">
        <v>743.7</v>
      </c>
      <c r="M86" s="8" t="n">
        <v>719</v>
      </c>
      <c r="N86" s="0" t="n">
        <v>743.8</v>
      </c>
      <c r="O86" s="8" t="n">
        <v>720</v>
      </c>
      <c r="P86" s="11" t="n">
        <v>743.9</v>
      </c>
      <c r="Q86" s="0" t="n">
        <v>743.5</v>
      </c>
      <c r="R86" s="0" t="n">
        <v>670.6</v>
      </c>
      <c r="S86" s="0" t="n">
        <v>740.8</v>
      </c>
      <c r="T86" s="0" t="n">
        <v>719.2</v>
      </c>
      <c r="U86" s="0" t="n">
        <v>744</v>
      </c>
      <c r="V86" s="35" t="n">
        <v>716.4</v>
      </c>
      <c r="W86" s="0" t="n">
        <v>743.2</v>
      </c>
      <c r="X86" s="0" t="n">
        <v>740.4</v>
      </c>
      <c r="Y86" s="0" t="n">
        <v>715.4</v>
      </c>
      <c r="Z86" s="0" t="n">
        <v>743.3</v>
      </c>
      <c r="AA86" s="0" t="n">
        <v>720</v>
      </c>
      <c r="AB86" s="0" t="n">
        <v>743.8</v>
      </c>
      <c r="AC86" s="35" t="n">
        <v>743.5</v>
      </c>
      <c r="AD86" s="0" t="n">
        <v>670.1</v>
      </c>
      <c r="AE86" s="40" t="n">
        <v>734.5258</v>
      </c>
    </row>
    <row r="87" customFormat="false" ht="12.75" hidden="false" customHeight="false" outlineLevel="0" collapsed="false">
      <c r="A87" s="0" t="s">
        <v>27</v>
      </c>
      <c r="B87" s="0" t="n">
        <v>2</v>
      </c>
      <c r="C87" s="0" t="n">
        <v>77</v>
      </c>
      <c r="D87" s="0" t="n">
        <v>743.7</v>
      </c>
      <c r="E87" s="0" t="n">
        <v>743.9</v>
      </c>
      <c r="F87" s="8" t="n">
        <v>695.5</v>
      </c>
      <c r="G87" s="0" t="n">
        <v>744</v>
      </c>
      <c r="H87" s="0" t="n">
        <v>719.8</v>
      </c>
      <c r="I87" s="8" t="n">
        <v>742.7</v>
      </c>
      <c r="J87" s="8" t="n">
        <v>719.9</v>
      </c>
      <c r="K87" s="8" t="n">
        <v>738.5</v>
      </c>
      <c r="L87" s="15" t="n">
        <v>743.6</v>
      </c>
      <c r="M87" s="8" t="n">
        <v>718.6</v>
      </c>
      <c r="N87" s="0" t="n">
        <v>744</v>
      </c>
      <c r="O87" s="8" t="n">
        <v>720</v>
      </c>
      <c r="P87" s="11" t="n">
        <v>744</v>
      </c>
      <c r="Q87" s="0" t="n">
        <v>743.2</v>
      </c>
      <c r="R87" s="0" t="n">
        <v>670.6</v>
      </c>
      <c r="S87" s="0" t="n">
        <v>732.5</v>
      </c>
      <c r="T87" s="0" t="n">
        <v>714.9</v>
      </c>
      <c r="U87" s="0" t="n">
        <v>740.6</v>
      </c>
      <c r="V87" s="35" t="n">
        <v>584.3</v>
      </c>
      <c r="W87" s="0" t="n">
        <v>663.2</v>
      </c>
      <c r="X87" s="0" t="n">
        <v>722</v>
      </c>
      <c r="Y87" s="0" t="n">
        <v>714.9</v>
      </c>
      <c r="Z87" s="0" t="n">
        <v>739.9</v>
      </c>
      <c r="AA87" s="0" t="n">
        <v>717.8</v>
      </c>
      <c r="AB87" s="0" t="n">
        <v>743.3</v>
      </c>
      <c r="AC87" s="35" t="n">
        <v>743.9</v>
      </c>
      <c r="AD87" s="0" t="n">
        <v>671.2</v>
      </c>
      <c r="AE87" s="40" t="n">
        <v>635.6111</v>
      </c>
    </row>
    <row r="88" customFormat="false" ht="12.75" hidden="false" customHeight="false" outlineLevel="0" collapsed="false">
      <c r="A88" s="0" t="s">
        <v>27</v>
      </c>
      <c r="B88" s="0" t="n">
        <v>2</v>
      </c>
      <c r="C88" s="0" t="n">
        <v>78</v>
      </c>
      <c r="D88" s="0" t="n">
        <v>743.9</v>
      </c>
      <c r="E88" s="0" t="n">
        <v>743.8</v>
      </c>
      <c r="F88" s="8" t="n">
        <v>185.4</v>
      </c>
      <c r="G88" s="0" t="n">
        <v>739.5</v>
      </c>
      <c r="H88" s="0" t="n">
        <v>719</v>
      </c>
      <c r="I88" s="8" t="n">
        <v>739.2</v>
      </c>
      <c r="J88" s="8" t="n">
        <v>719.7</v>
      </c>
      <c r="K88" s="8" t="n">
        <v>640.8</v>
      </c>
      <c r="L88" s="15" t="n">
        <v>743.2</v>
      </c>
      <c r="M88" s="8" t="n">
        <v>719</v>
      </c>
      <c r="N88" s="0" t="n">
        <v>743.9</v>
      </c>
      <c r="O88" s="8" t="n">
        <v>719.9</v>
      </c>
      <c r="P88" s="11" t="n">
        <v>743.9</v>
      </c>
      <c r="Q88" s="0" t="n">
        <v>719.1</v>
      </c>
      <c r="R88" s="0" t="n">
        <v>666.9</v>
      </c>
      <c r="S88" s="0" t="n">
        <v>744</v>
      </c>
      <c r="T88" s="0" t="n">
        <v>719.5</v>
      </c>
      <c r="U88" s="0" t="n">
        <v>742.7</v>
      </c>
      <c r="V88" s="35" t="n">
        <v>717.4</v>
      </c>
      <c r="W88" s="0" t="n">
        <v>738.8</v>
      </c>
      <c r="X88" s="0" t="n">
        <v>737.5</v>
      </c>
      <c r="Y88" s="0" t="n">
        <v>715.4</v>
      </c>
      <c r="Z88" s="0" t="n">
        <v>743.9</v>
      </c>
      <c r="AA88" s="0" t="n">
        <v>706.8</v>
      </c>
      <c r="AB88" s="0" t="n">
        <v>743.8</v>
      </c>
      <c r="AC88" s="35" t="n">
        <v>743.9</v>
      </c>
      <c r="AD88" s="0" t="n">
        <v>670.3</v>
      </c>
      <c r="AE88" s="40" t="n">
        <v>732.5609</v>
      </c>
    </row>
    <row r="89" customFormat="false" ht="12.75" hidden="false" customHeight="false" outlineLevel="0" collapsed="false">
      <c r="A89" s="0" t="s">
        <v>27</v>
      </c>
      <c r="B89" s="0" t="n">
        <v>2</v>
      </c>
      <c r="C89" s="0" t="n">
        <v>79</v>
      </c>
      <c r="D89" s="0" t="n">
        <v>744</v>
      </c>
      <c r="E89" s="0" t="n">
        <v>744</v>
      </c>
      <c r="F89" s="8" t="n">
        <v>694.7</v>
      </c>
      <c r="G89" s="0" t="n">
        <v>744</v>
      </c>
      <c r="H89" s="0" t="n">
        <v>710.7</v>
      </c>
      <c r="I89" s="8" t="n">
        <v>743.4</v>
      </c>
      <c r="J89" s="8" t="n">
        <v>720</v>
      </c>
      <c r="K89" s="8" t="n">
        <v>738.5</v>
      </c>
      <c r="L89" s="15" t="n">
        <v>743.7</v>
      </c>
      <c r="M89" s="8" t="n">
        <v>719</v>
      </c>
      <c r="N89" s="0" t="n">
        <v>743.9</v>
      </c>
      <c r="O89" s="8" t="n">
        <v>719.9</v>
      </c>
      <c r="P89" s="11" t="n">
        <v>742.1</v>
      </c>
      <c r="Q89" s="0" t="n">
        <v>740.7</v>
      </c>
      <c r="R89" s="0" t="n">
        <v>580.9</v>
      </c>
      <c r="S89" s="0" t="n">
        <v>743.6</v>
      </c>
      <c r="T89" s="0" t="n">
        <v>714.5</v>
      </c>
      <c r="U89" s="0" t="n">
        <v>733.6</v>
      </c>
      <c r="V89" s="35" t="n">
        <v>719.5</v>
      </c>
      <c r="W89" s="0" t="n">
        <v>686.1</v>
      </c>
      <c r="X89" s="0" t="n">
        <v>681.4</v>
      </c>
      <c r="Y89" s="0" t="n">
        <v>715.4</v>
      </c>
      <c r="Z89" s="0" t="n">
        <v>671.3</v>
      </c>
      <c r="AA89" s="0" t="n">
        <v>718.7</v>
      </c>
      <c r="AB89" s="0" t="n">
        <v>743.8</v>
      </c>
      <c r="AC89" s="35" t="n">
        <v>743.9</v>
      </c>
      <c r="AD89" s="0" t="n">
        <v>670</v>
      </c>
      <c r="AE89" s="40" t="n">
        <v>734.5381</v>
      </c>
    </row>
    <row r="90" customFormat="false" ht="12.75" hidden="false" customHeight="false" outlineLevel="0" collapsed="false">
      <c r="A90" s="0" t="s">
        <v>27</v>
      </c>
      <c r="B90" s="0" t="n">
        <v>2</v>
      </c>
      <c r="C90" s="0" t="n">
        <v>80</v>
      </c>
      <c r="D90" s="0" t="n">
        <v>742.1</v>
      </c>
      <c r="E90" s="0" t="n">
        <v>741.2</v>
      </c>
      <c r="F90" s="8" t="n">
        <v>682.3</v>
      </c>
      <c r="G90" s="0" t="n">
        <v>744</v>
      </c>
      <c r="H90" s="0" t="n">
        <v>718.3</v>
      </c>
      <c r="I90" s="8" t="n">
        <v>743.9</v>
      </c>
      <c r="J90" s="8" t="n">
        <v>719.7</v>
      </c>
      <c r="K90" s="8" t="n">
        <v>736.8</v>
      </c>
      <c r="L90" s="15" t="n">
        <v>743.7</v>
      </c>
      <c r="M90" s="8" t="n">
        <v>719.5</v>
      </c>
      <c r="N90" s="0" t="n">
        <v>743.8</v>
      </c>
      <c r="O90" s="8" t="n">
        <v>720</v>
      </c>
      <c r="P90" s="11" t="n">
        <v>744</v>
      </c>
      <c r="Q90" s="0" t="n">
        <v>741.5</v>
      </c>
      <c r="R90" s="0" t="n">
        <v>670.2</v>
      </c>
      <c r="S90" s="0" t="n">
        <v>744</v>
      </c>
      <c r="T90" s="0" t="n">
        <v>719.5</v>
      </c>
      <c r="U90" s="0" t="n">
        <v>743.9</v>
      </c>
      <c r="V90" s="35" t="n">
        <v>719.3</v>
      </c>
      <c r="W90" s="0" t="n">
        <v>742.8</v>
      </c>
      <c r="X90" s="0" t="n">
        <v>740.2</v>
      </c>
      <c r="Y90" s="0" t="n">
        <v>713.8</v>
      </c>
      <c r="Z90" s="0" t="n">
        <v>743.1</v>
      </c>
      <c r="AA90" s="0" t="n">
        <v>719.9</v>
      </c>
      <c r="AB90" s="0" t="n">
        <v>743.9</v>
      </c>
      <c r="AC90" s="35" t="n">
        <v>744</v>
      </c>
      <c r="AD90" s="0" t="n">
        <v>657.1</v>
      </c>
      <c r="AE90" s="40" t="n">
        <v>726.9772</v>
      </c>
    </row>
    <row r="91" customFormat="false" ht="12.75" hidden="false" customHeight="false" outlineLevel="0" collapsed="false">
      <c r="A91" s="0" t="s">
        <v>27</v>
      </c>
      <c r="B91" s="0" t="n">
        <v>2</v>
      </c>
      <c r="C91" s="0" t="n">
        <v>81</v>
      </c>
      <c r="D91" s="0" t="n">
        <v>742.1</v>
      </c>
      <c r="E91" s="0" t="n">
        <v>744</v>
      </c>
      <c r="F91" s="8" t="n">
        <v>682.1</v>
      </c>
      <c r="G91" s="0" t="n">
        <v>744</v>
      </c>
      <c r="H91" s="0" t="n">
        <v>719.5</v>
      </c>
      <c r="I91" s="8" t="n">
        <v>743.9</v>
      </c>
      <c r="J91" s="8" t="n">
        <v>718.8</v>
      </c>
      <c r="K91" s="8" t="n">
        <v>738.7</v>
      </c>
      <c r="L91" s="15" t="n">
        <v>743.7</v>
      </c>
      <c r="M91" s="8" t="n">
        <v>719.6</v>
      </c>
      <c r="N91" s="0" t="n">
        <v>732.3</v>
      </c>
      <c r="O91" s="8" t="n">
        <v>719.9</v>
      </c>
      <c r="P91" s="11" t="n">
        <v>743.9</v>
      </c>
      <c r="Q91" s="0" t="n">
        <v>741.6</v>
      </c>
      <c r="R91" s="0" t="n">
        <v>655.2</v>
      </c>
      <c r="S91" s="0" t="n">
        <v>744</v>
      </c>
      <c r="T91" s="0" t="n">
        <v>715.2</v>
      </c>
      <c r="U91" s="0" t="n">
        <v>743.9</v>
      </c>
      <c r="V91" s="35" t="n">
        <v>697.8</v>
      </c>
      <c r="W91" s="0" t="n">
        <v>743.2</v>
      </c>
      <c r="X91" s="0" t="n">
        <v>740.2</v>
      </c>
      <c r="Y91" s="0" t="n">
        <v>703.3</v>
      </c>
      <c r="Z91" s="0" t="n">
        <v>743.1</v>
      </c>
      <c r="AA91" s="0" t="n">
        <v>719.9</v>
      </c>
      <c r="AB91" s="0" t="n">
        <v>743.9</v>
      </c>
      <c r="AC91" s="35" t="n">
        <v>744</v>
      </c>
      <c r="AD91" s="0" t="n">
        <v>662.1</v>
      </c>
      <c r="AE91" s="40" t="n">
        <v>726.1259</v>
      </c>
    </row>
    <row r="92" customFormat="false" ht="12.75" hidden="false" customHeight="false" outlineLevel="0" collapsed="false">
      <c r="A92" s="0" t="s">
        <v>27</v>
      </c>
      <c r="B92" s="0" t="n">
        <v>2</v>
      </c>
      <c r="C92" s="0" t="n">
        <v>82</v>
      </c>
      <c r="D92" s="0" t="n">
        <v>738.7</v>
      </c>
      <c r="E92" s="0" t="n">
        <v>735.8</v>
      </c>
      <c r="F92" s="8" t="n">
        <v>682.4</v>
      </c>
      <c r="G92" s="0" t="n">
        <v>743.1</v>
      </c>
      <c r="H92" s="0" t="n">
        <v>719.8</v>
      </c>
      <c r="I92" s="8" t="n">
        <v>743.8</v>
      </c>
      <c r="J92" s="8" t="n">
        <v>719.3</v>
      </c>
      <c r="K92" s="8" t="n">
        <v>740.1</v>
      </c>
      <c r="L92" s="15" t="n">
        <v>742.8</v>
      </c>
      <c r="M92" s="8" t="n">
        <v>619.1</v>
      </c>
      <c r="N92" s="0" t="n">
        <v>733.8</v>
      </c>
      <c r="O92" s="8" t="n">
        <v>220.5</v>
      </c>
      <c r="P92" s="11" t="n">
        <v>742.5</v>
      </c>
      <c r="Q92" s="0" t="n">
        <v>743.2</v>
      </c>
      <c r="R92" s="0" t="n">
        <v>670.3</v>
      </c>
      <c r="S92" s="0" t="n">
        <v>743.9</v>
      </c>
      <c r="T92" s="0" t="n">
        <v>716.7</v>
      </c>
      <c r="U92" s="0" t="n">
        <v>742.5</v>
      </c>
      <c r="V92" s="35" t="n">
        <v>716.6</v>
      </c>
      <c r="W92" s="0" t="n">
        <v>724.2</v>
      </c>
      <c r="X92" s="0" t="n">
        <v>739.6</v>
      </c>
      <c r="Y92" s="0" t="n">
        <v>717.1</v>
      </c>
      <c r="Z92" s="0" t="n">
        <v>743.7</v>
      </c>
      <c r="AA92" s="0" t="n">
        <v>719.9</v>
      </c>
      <c r="AB92" s="0" t="n">
        <v>743.9</v>
      </c>
      <c r="AC92" s="35" t="n">
        <v>744</v>
      </c>
      <c r="AD92" s="0" t="n">
        <v>662.1</v>
      </c>
      <c r="AE92" s="40" t="n">
        <v>726.7142</v>
      </c>
    </row>
    <row r="93" customFormat="false" ht="12.75" hidden="false" customHeight="false" outlineLevel="0" collapsed="false">
      <c r="A93" s="0" t="s">
        <v>27</v>
      </c>
      <c r="B93" s="0" t="n">
        <v>2</v>
      </c>
      <c r="C93" s="0" t="n">
        <v>83</v>
      </c>
      <c r="D93" s="0" t="n">
        <v>742.1</v>
      </c>
      <c r="E93" s="0" t="n">
        <v>743.9</v>
      </c>
      <c r="F93" s="8" t="n">
        <v>668.5</v>
      </c>
      <c r="G93" s="0" t="n">
        <v>744</v>
      </c>
      <c r="H93" s="0" t="n">
        <v>719.8</v>
      </c>
      <c r="I93" s="8" t="n">
        <v>743.9</v>
      </c>
      <c r="J93" s="8" t="n">
        <v>719.9</v>
      </c>
      <c r="K93" s="8" t="n">
        <v>741.1</v>
      </c>
      <c r="L93" s="15" t="n">
        <v>743.7</v>
      </c>
      <c r="M93" s="8" t="n">
        <v>718.4</v>
      </c>
      <c r="N93" s="0" t="n">
        <v>735.7</v>
      </c>
      <c r="O93" s="8" t="n">
        <v>719.9</v>
      </c>
      <c r="P93" s="11" t="n">
        <v>743.7</v>
      </c>
      <c r="Q93" s="0" t="n">
        <v>741.4</v>
      </c>
      <c r="R93" s="0" t="n">
        <v>670.6</v>
      </c>
      <c r="S93" s="0" t="n">
        <v>743.8</v>
      </c>
      <c r="T93" s="0" t="n">
        <v>715.2</v>
      </c>
      <c r="U93" s="0" t="n">
        <v>743.9</v>
      </c>
      <c r="V93" s="35" t="n">
        <v>716.7</v>
      </c>
      <c r="W93" s="0" t="n">
        <v>743.3</v>
      </c>
      <c r="X93" s="0" t="n">
        <v>720.5</v>
      </c>
      <c r="Y93" s="0" t="n">
        <v>716.1</v>
      </c>
      <c r="Z93" s="0" t="n">
        <v>742.8</v>
      </c>
      <c r="AA93" s="0" t="n">
        <v>712.2</v>
      </c>
      <c r="AB93" s="0" t="n">
        <v>743.9</v>
      </c>
      <c r="AC93" s="35" t="n">
        <v>744</v>
      </c>
      <c r="AD93" s="0" t="n">
        <v>661.9</v>
      </c>
      <c r="AE93" s="40" t="n">
        <v>726.6334</v>
      </c>
    </row>
    <row r="94" customFormat="false" ht="12.75" hidden="false" customHeight="false" outlineLevel="0" collapsed="false">
      <c r="A94" s="0" t="s">
        <v>27</v>
      </c>
      <c r="B94" s="0" t="n">
        <v>2</v>
      </c>
      <c r="C94" s="0" t="n">
        <v>84</v>
      </c>
      <c r="D94" s="0" t="n">
        <v>742.1</v>
      </c>
      <c r="E94" s="0" t="n">
        <v>742.5</v>
      </c>
      <c r="F94" s="8" t="n">
        <v>289.3</v>
      </c>
      <c r="G94" s="0" t="n">
        <v>743.9</v>
      </c>
      <c r="H94" s="0" t="n">
        <v>719.9</v>
      </c>
      <c r="I94" s="8" t="n">
        <v>744</v>
      </c>
      <c r="J94" s="8" t="n">
        <v>719.1</v>
      </c>
      <c r="K94" s="8" t="n">
        <v>740.4</v>
      </c>
      <c r="L94" s="15" t="n">
        <v>743.6</v>
      </c>
      <c r="M94" s="8" t="n">
        <v>719.5</v>
      </c>
      <c r="N94" s="0" t="n">
        <v>718</v>
      </c>
      <c r="O94" s="8" t="n">
        <v>720</v>
      </c>
      <c r="P94" s="11" t="n">
        <v>742.1</v>
      </c>
      <c r="Q94" s="0" t="n">
        <v>661.4</v>
      </c>
      <c r="R94" s="0" t="n">
        <v>441.6</v>
      </c>
      <c r="S94" s="0" t="n">
        <v>744</v>
      </c>
      <c r="T94" s="0" t="n">
        <v>719.8</v>
      </c>
      <c r="U94" s="0" t="n">
        <v>743.9</v>
      </c>
      <c r="V94" s="35" t="n">
        <v>719.1</v>
      </c>
      <c r="W94" s="0" t="n">
        <v>743.2</v>
      </c>
      <c r="X94" s="0" t="n">
        <v>678.9</v>
      </c>
      <c r="Y94" s="0" t="n">
        <v>716.1</v>
      </c>
      <c r="Z94" s="0" t="n">
        <v>743.1</v>
      </c>
      <c r="AA94" s="0" t="n">
        <v>719.9</v>
      </c>
      <c r="AB94" s="0" t="n">
        <v>743.9</v>
      </c>
      <c r="AC94" s="35" t="n">
        <v>744</v>
      </c>
      <c r="AD94" s="0" t="n">
        <v>661</v>
      </c>
      <c r="AE94" s="40" t="n">
        <v>721.1861</v>
      </c>
    </row>
    <row r="95" customFormat="false" ht="12.75" hidden="false" customHeight="false" outlineLevel="0" collapsed="false">
      <c r="A95" s="0" t="s">
        <v>27</v>
      </c>
      <c r="B95" s="0" t="n">
        <v>2</v>
      </c>
      <c r="C95" s="0" t="n">
        <v>85</v>
      </c>
      <c r="D95" s="0" t="n">
        <v>743</v>
      </c>
      <c r="E95" s="0" t="n">
        <v>743.9</v>
      </c>
      <c r="F95" s="8" t="n">
        <v>682.3</v>
      </c>
      <c r="G95" s="0" t="n">
        <v>110.9</v>
      </c>
      <c r="H95" s="0" t="n">
        <v>678.2</v>
      </c>
      <c r="I95" s="8" t="n">
        <v>743.6</v>
      </c>
      <c r="J95" s="8" t="n">
        <v>719.8</v>
      </c>
      <c r="K95" s="8" t="n">
        <v>737.8</v>
      </c>
      <c r="L95" s="15" t="n">
        <v>742.7</v>
      </c>
      <c r="M95" s="8" t="n">
        <v>719.6</v>
      </c>
      <c r="N95" s="0" t="n">
        <v>743.8</v>
      </c>
      <c r="O95" s="8" t="n">
        <v>720</v>
      </c>
      <c r="P95" s="11" t="n">
        <v>733.8</v>
      </c>
      <c r="Q95" s="0" t="n">
        <v>695.9</v>
      </c>
      <c r="R95" s="0" t="n">
        <v>417.5</v>
      </c>
      <c r="S95" s="0" t="n">
        <v>743.9</v>
      </c>
      <c r="T95" s="0" t="n">
        <v>719.5</v>
      </c>
      <c r="U95" s="0" t="n">
        <v>744</v>
      </c>
      <c r="V95" s="35" t="n">
        <v>508.1</v>
      </c>
      <c r="W95" s="0" t="n">
        <v>492.6</v>
      </c>
      <c r="X95" s="0" t="n">
        <v>740.3</v>
      </c>
      <c r="Y95" s="0" t="n">
        <v>712.6</v>
      </c>
      <c r="Z95" s="0" t="n">
        <v>743.7</v>
      </c>
      <c r="AA95" s="0" t="n">
        <v>719.3</v>
      </c>
      <c r="AB95" s="0" t="n">
        <v>743.9</v>
      </c>
      <c r="AC95" s="35" t="n">
        <v>744</v>
      </c>
      <c r="AD95" s="0" t="n">
        <v>661.2</v>
      </c>
      <c r="AE95" s="40" t="n">
        <v>721.9</v>
      </c>
    </row>
    <row r="96" customFormat="false" ht="12.75" hidden="false" customHeight="false" outlineLevel="0" collapsed="false">
      <c r="A96" s="0" t="s">
        <v>27</v>
      </c>
      <c r="B96" s="0" t="n">
        <v>2</v>
      </c>
      <c r="C96" s="0" t="n">
        <v>86</v>
      </c>
      <c r="D96" s="0" t="n">
        <v>742.1</v>
      </c>
      <c r="E96" s="0" t="n">
        <v>743.6</v>
      </c>
      <c r="F96" s="8" t="n">
        <v>681.5</v>
      </c>
      <c r="G96" s="0" t="n">
        <v>744</v>
      </c>
      <c r="H96" s="0" t="n">
        <v>719.8</v>
      </c>
      <c r="I96" s="8" t="n">
        <v>744</v>
      </c>
      <c r="J96" s="8" t="n">
        <v>719.9</v>
      </c>
      <c r="K96" s="8" t="n">
        <v>740.2</v>
      </c>
      <c r="L96" s="15" t="n">
        <v>743.7</v>
      </c>
      <c r="M96" s="8" t="n">
        <v>719.7</v>
      </c>
      <c r="N96" s="0" t="n">
        <v>594.7</v>
      </c>
      <c r="O96" s="8" t="n">
        <v>720</v>
      </c>
      <c r="P96" s="11" t="n">
        <v>744</v>
      </c>
      <c r="Q96" s="0" t="n">
        <v>740.5</v>
      </c>
      <c r="R96" s="0" t="n">
        <v>628.5</v>
      </c>
      <c r="S96" s="0" t="n">
        <v>744</v>
      </c>
      <c r="T96" s="0" t="n">
        <v>719.7</v>
      </c>
      <c r="U96" s="0" t="n">
        <v>744</v>
      </c>
      <c r="V96" s="35" t="n">
        <v>713.7</v>
      </c>
      <c r="W96" s="0" t="n">
        <v>742</v>
      </c>
      <c r="X96" s="0" t="n">
        <v>738.4</v>
      </c>
      <c r="Y96" s="0" t="n">
        <v>716.1</v>
      </c>
      <c r="Z96" s="0" t="n">
        <v>743.1</v>
      </c>
      <c r="AA96" s="0" t="n">
        <v>717.4</v>
      </c>
      <c r="AB96" s="0" t="n">
        <v>741.2</v>
      </c>
      <c r="AC96" s="35" t="n">
        <v>743.6</v>
      </c>
      <c r="AD96" s="0" t="n">
        <v>662.4</v>
      </c>
      <c r="AE96" s="40" t="n">
        <v>725.0636</v>
      </c>
    </row>
    <row r="97" customFormat="false" ht="12.75" hidden="false" customHeight="false" outlineLevel="0" collapsed="false">
      <c r="A97" s="0" t="s">
        <v>27</v>
      </c>
      <c r="B97" s="0" t="n">
        <v>2</v>
      </c>
      <c r="C97" s="0" t="n">
        <v>87</v>
      </c>
      <c r="D97" s="0" t="n">
        <v>742.1</v>
      </c>
      <c r="E97" s="0" t="n">
        <v>741.1</v>
      </c>
      <c r="F97" s="8" t="n">
        <v>682.3</v>
      </c>
      <c r="G97" s="0" t="n">
        <v>741.7</v>
      </c>
      <c r="H97" s="0" t="n">
        <v>709.5</v>
      </c>
      <c r="I97" s="8" t="n">
        <v>743.9</v>
      </c>
      <c r="J97" s="8" t="n">
        <v>718.1</v>
      </c>
      <c r="K97" s="8" t="n">
        <v>741.1</v>
      </c>
      <c r="L97" s="15" t="n">
        <v>743.4</v>
      </c>
      <c r="M97" s="8" t="n">
        <v>719</v>
      </c>
      <c r="N97" s="0" t="n">
        <v>712.9</v>
      </c>
      <c r="O97" s="8" t="n">
        <v>719.5</v>
      </c>
      <c r="P97" s="11" t="n">
        <v>743.9</v>
      </c>
      <c r="Q97" s="0" t="n">
        <v>741.5</v>
      </c>
      <c r="R97" s="0" t="n">
        <v>670.2</v>
      </c>
      <c r="S97" s="0" t="n">
        <v>744</v>
      </c>
      <c r="T97" s="0" t="n">
        <v>687.3</v>
      </c>
      <c r="U97" s="0" t="n">
        <v>743.8</v>
      </c>
      <c r="V97" s="35" t="n">
        <v>719.4</v>
      </c>
      <c r="W97" s="0" t="n">
        <v>743.2</v>
      </c>
      <c r="X97" s="0" t="n">
        <v>740.5</v>
      </c>
      <c r="Y97" s="0" t="n">
        <v>716.2</v>
      </c>
      <c r="Z97" s="0" t="n">
        <v>743.7</v>
      </c>
      <c r="AA97" s="0" t="n">
        <v>719.9</v>
      </c>
      <c r="AB97" s="0" t="n">
        <v>743.8</v>
      </c>
      <c r="AC97" s="35" t="n">
        <v>743.9</v>
      </c>
      <c r="AD97" s="0" t="n">
        <v>662.2</v>
      </c>
      <c r="AE97" s="40" t="n">
        <v>725.2386</v>
      </c>
    </row>
    <row r="98" customFormat="false" ht="12.75" hidden="false" customHeight="false" outlineLevel="0" collapsed="false">
      <c r="A98" s="0" t="s">
        <v>27</v>
      </c>
      <c r="B98" s="0" t="n">
        <v>2</v>
      </c>
      <c r="C98" s="0" t="n">
        <v>88</v>
      </c>
      <c r="D98" s="0" t="n">
        <v>731.8</v>
      </c>
      <c r="E98" s="0" t="n">
        <v>742.8</v>
      </c>
      <c r="F98" s="8" t="n">
        <v>682.7</v>
      </c>
      <c r="G98" s="0" t="n">
        <v>743.9</v>
      </c>
      <c r="H98" s="0" t="n">
        <v>719.8</v>
      </c>
      <c r="I98" s="8" t="n">
        <v>743.9</v>
      </c>
      <c r="J98" s="8" t="n">
        <v>719.9</v>
      </c>
      <c r="K98" s="8" t="n">
        <v>740.4</v>
      </c>
      <c r="L98" s="15" t="n">
        <v>743.7</v>
      </c>
      <c r="M98" s="8" t="n">
        <v>719.7</v>
      </c>
      <c r="N98" s="0" t="n">
        <v>739.3</v>
      </c>
      <c r="O98" s="8" t="n">
        <v>719.9</v>
      </c>
      <c r="P98" s="11" t="n">
        <v>743.7</v>
      </c>
      <c r="Q98" s="0" t="n">
        <v>737.9</v>
      </c>
      <c r="R98" s="0" t="n">
        <v>670.2</v>
      </c>
      <c r="S98" s="0" t="n">
        <v>744</v>
      </c>
      <c r="T98" s="0" t="n">
        <v>718.8</v>
      </c>
      <c r="U98" s="0" t="n">
        <v>744</v>
      </c>
      <c r="V98" s="35" t="n">
        <v>717.3</v>
      </c>
      <c r="W98" s="0" t="n">
        <v>743.3</v>
      </c>
      <c r="X98" s="0" t="n">
        <v>740.7</v>
      </c>
      <c r="Y98" s="0" t="n">
        <v>716.1</v>
      </c>
      <c r="Z98" s="0" t="n">
        <v>743.1</v>
      </c>
      <c r="AA98" s="0" t="n">
        <v>720</v>
      </c>
      <c r="AB98" s="0" t="n">
        <v>743.2</v>
      </c>
      <c r="AC98" s="35" t="n">
        <v>742.1</v>
      </c>
      <c r="AD98" s="0" t="n">
        <v>662.4</v>
      </c>
      <c r="AE98" s="43" t="n">
        <f aca="false">AVERAGE(AE95:AE97,AE99:AE101)-369.398+369.398</f>
        <v>725.340733333333</v>
      </c>
    </row>
    <row r="99" customFormat="false" ht="12.75" hidden="false" customHeight="false" outlineLevel="0" collapsed="false">
      <c r="A99" s="0" t="s">
        <v>27</v>
      </c>
      <c r="B99" s="0" t="n">
        <v>2</v>
      </c>
      <c r="C99" s="0" t="n">
        <v>89</v>
      </c>
      <c r="D99" s="0" t="n">
        <v>742.1</v>
      </c>
      <c r="E99" s="0" t="n">
        <v>744</v>
      </c>
      <c r="F99" s="8" t="n">
        <v>681.8</v>
      </c>
      <c r="G99" s="0" t="n">
        <v>741.8</v>
      </c>
      <c r="H99" s="0" t="n">
        <v>718.3</v>
      </c>
      <c r="I99" s="8" t="n">
        <v>738.9</v>
      </c>
      <c r="J99" s="8" t="n">
        <v>719.9</v>
      </c>
      <c r="K99" s="8" t="n">
        <v>702.3</v>
      </c>
      <c r="L99" s="15" t="n">
        <v>721.1</v>
      </c>
      <c r="M99" s="8" t="n">
        <v>719.7</v>
      </c>
      <c r="N99" s="0" t="n">
        <v>742.1</v>
      </c>
      <c r="O99" s="8" t="n">
        <v>719.9</v>
      </c>
      <c r="P99" s="11" t="n">
        <v>420</v>
      </c>
      <c r="Q99" s="0" t="n">
        <v>23.5</v>
      </c>
      <c r="R99" s="0" t="n">
        <v>100.9</v>
      </c>
      <c r="S99" s="0" t="n">
        <v>452.9</v>
      </c>
      <c r="T99" s="0" t="n">
        <v>418.9</v>
      </c>
      <c r="U99" s="0" t="n">
        <v>408.1</v>
      </c>
      <c r="V99" s="35" t="n">
        <v>716.7</v>
      </c>
      <c r="W99" s="0" t="n">
        <v>743.3</v>
      </c>
      <c r="X99" s="0" t="n">
        <v>739.3</v>
      </c>
      <c r="Y99" s="0" t="n">
        <v>716.1</v>
      </c>
      <c r="Z99" s="0" t="n">
        <v>743.1</v>
      </c>
      <c r="AA99" s="0" t="n">
        <v>717.2</v>
      </c>
      <c r="AB99" s="0" t="n">
        <v>741.1</v>
      </c>
      <c r="AC99" s="35" t="n">
        <v>744</v>
      </c>
      <c r="AD99" s="0" t="n">
        <v>662.1</v>
      </c>
      <c r="AE99" s="40" t="n">
        <v>726.9025</v>
      </c>
    </row>
    <row r="100" customFormat="false" ht="12.75" hidden="false" customHeight="false" outlineLevel="0" collapsed="false">
      <c r="A100" s="0" t="s">
        <v>27</v>
      </c>
      <c r="B100" s="0" t="n">
        <v>2</v>
      </c>
      <c r="C100" s="0" t="n">
        <v>90</v>
      </c>
      <c r="D100" s="0" t="n">
        <v>742.1</v>
      </c>
      <c r="E100" s="0" t="n">
        <v>740.6</v>
      </c>
      <c r="F100" s="8" t="n">
        <v>682.6</v>
      </c>
      <c r="G100" s="0" t="n">
        <v>744</v>
      </c>
      <c r="H100" s="0" t="n">
        <v>719.9</v>
      </c>
      <c r="I100" s="8" t="n">
        <v>744</v>
      </c>
      <c r="J100" s="8" t="n">
        <v>719.9</v>
      </c>
      <c r="K100" s="8" t="n">
        <v>739.8</v>
      </c>
      <c r="L100" s="15" t="n">
        <v>742.3</v>
      </c>
      <c r="M100" s="8" t="n">
        <v>718.1</v>
      </c>
      <c r="N100" s="0" t="n">
        <v>743.7</v>
      </c>
      <c r="O100" s="8" t="n">
        <v>720</v>
      </c>
      <c r="P100" s="11" t="n">
        <v>743.9</v>
      </c>
      <c r="Q100" s="0" t="n">
        <v>739.4</v>
      </c>
      <c r="R100" s="0" t="n">
        <v>669.9</v>
      </c>
      <c r="S100" s="0" t="n">
        <v>744</v>
      </c>
      <c r="T100" s="0" t="n">
        <v>719.1</v>
      </c>
      <c r="U100" s="0" t="n">
        <v>743</v>
      </c>
      <c r="V100" s="35" t="n">
        <v>719.6</v>
      </c>
      <c r="W100" s="0" t="n">
        <v>743.3</v>
      </c>
      <c r="X100" s="0" t="n">
        <v>740.1</v>
      </c>
      <c r="Y100" s="0" t="n">
        <v>716.1</v>
      </c>
      <c r="Z100" s="0" t="n">
        <v>743.1</v>
      </c>
      <c r="AA100" s="0" t="n">
        <v>720</v>
      </c>
      <c r="AB100" s="0" t="n">
        <v>743.1</v>
      </c>
      <c r="AC100" s="35" t="n">
        <v>742.1</v>
      </c>
      <c r="AD100" s="0" t="n">
        <v>660.6</v>
      </c>
      <c r="AE100" s="40" t="n">
        <v>726.1191</v>
      </c>
    </row>
    <row r="101" customFormat="false" ht="12.75" hidden="false" customHeight="false" outlineLevel="0" collapsed="false">
      <c r="A101" s="0" t="s">
        <v>27</v>
      </c>
      <c r="B101" s="0" t="n">
        <v>2</v>
      </c>
      <c r="C101" s="0" t="n">
        <v>91</v>
      </c>
      <c r="D101" s="0" t="n">
        <v>742.1</v>
      </c>
      <c r="E101" s="0" t="n">
        <v>743.3</v>
      </c>
      <c r="F101" s="8" t="n">
        <v>682.4</v>
      </c>
      <c r="G101" s="0" t="n">
        <v>743.9</v>
      </c>
      <c r="H101" s="0" t="n">
        <v>719.8</v>
      </c>
      <c r="I101" s="8" t="n">
        <v>743.9</v>
      </c>
      <c r="J101" s="8" t="n">
        <v>719.4</v>
      </c>
      <c r="K101" s="8" t="n">
        <v>732.7</v>
      </c>
      <c r="L101" s="15" t="n">
        <v>743.4</v>
      </c>
      <c r="M101" s="8" t="n">
        <v>719.6</v>
      </c>
      <c r="N101" s="0" t="n">
        <v>738.5</v>
      </c>
      <c r="O101" s="8" t="n">
        <v>696.6</v>
      </c>
      <c r="P101" s="11" t="n">
        <v>739.8</v>
      </c>
      <c r="Q101" s="0" t="n">
        <v>743.7</v>
      </c>
      <c r="R101" s="0" t="n">
        <v>656.5</v>
      </c>
      <c r="S101" s="0" t="n">
        <v>744</v>
      </c>
      <c r="T101" s="0" t="n">
        <v>719.8</v>
      </c>
      <c r="U101" s="0" t="n">
        <v>743.2</v>
      </c>
      <c r="V101" s="35" t="n">
        <v>718.3</v>
      </c>
      <c r="W101" s="0" t="n">
        <v>743.3</v>
      </c>
      <c r="X101" s="0" t="n">
        <v>740.3</v>
      </c>
      <c r="Y101" s="0" t="n">
        <v>717.1</v>
      </c>
      <c r="Z101" s="0" t="n">
        <v>738.9</v>
      </c>
      <c r="AA101" s="0" t="n">
        <v>719.9</v>
      </c>
      <c r="AB101" s="0" t="n">
        <v>743.8</v>
      </c>
      <c r="AC101" s="35" t="n">
        <v>743.9</v>
      </c>
      <c r="AD101" s="0" t="n">
        <v>662.4</v>
      </c>
      <c r="AE101" s="40" t="n">
        <v>726.8206</v>
      </c>
    </row>
    <row r="102" customFormat="false" ht="12.75" hidden="false" customHeight="false" outlineLevel="0" collapsed="false">
      <c r="A102" s="0" t="s">
        <v>27</v>
      </c>
      <c r="B102" s="0" t="n">
        <v>2</v>
      </c>
      <c r="C102" s="0" t="n">
        <v>92</v>
      </c>
      <c r="D102" s="0" t="n">
        <v>742.1</v>
      </c>
      <c r="E102" s="0" t="n">
        <v>743.9</v>
      </c>
      <c r="F102" s="8" t="n">
        <v>682.2</v>
      </c>
      <c r="G102" s="0" t="n">
        <v>741.1</v>
      </c>
      <c r="H102" s="0" t="n">
        <v>719.8</v>
      </c>
      <c r="I102" s="8" t="n">
        <v>743.9</v>
      </c>
      <c r="J102" s="8" t="n">
        <v>719.9</v>
      </c>
      <c r="K102" s="8" t="n">
        <v>741.1</v>
      </c>
      <c r="L102" s="15" t="n">
        <v>743.7</v>
      </c>
      <c r="M102" s="8" t="n">
        <v>718.5</v>
      </c>
      <c r="N102" s="0" t="n">
        <v>672.8</v>
      </c>
      <c r="O102" s="8" t="n">
        <v>681</v>
      </c>
      <c r="P102" s="11" t="n">
        <v>740.1</v>
      </c>
      <c r="Q102" s="0" t="n">
        <v>743.7</v>
      </c>
      <c r="R102" s="0" t="n">
        <v>670.4</v>
      </c>
      <c r="S102" s="0" t="n">
        <v>744</v>
      </c>
      <c r="T102" s="0" t="n">
        <v>719</v>
      </c>
      <c r="U102" s="0" t="n">
        <v>743.9</v>
      </c>
      <c r="V102" s="35" t="n">
        <v>719.6</v>
      </c>
      <c r="W102" s="0" t="n">
        <v>741.1</v>
      </c>
      <c r="X102" s="0" t="n">
        <v>738.2</v>
      </c>
      <c r="Y102" s="0" t="n">
        <v>717.1</v>
      </c>
      <c r="Z102" s="0" t="n">
        <v>743.1</v>
      </c>
      <c r="AA102" s="0" t="n">
        <v>720</v>
      </c>
      <c r="AB102" s="0" t="n">
        <v>743.4</v>
      </c>
      <c r="AC102" s="35" t="n">
        <v>742.8</v>
      </c>
      <c r="AD102" s="0" t="n">
        <v>661.9</v>
      </c>
      <c r="AE102" s="40" t="n">
        <v>726.3564</v>
      </c>
    </row>
    <row r="103" customFormat="false" ht="12.75" hidden="false" customHeight="false" outlineLevel="0" collapsed="false">
      <c r="A103" s="0" t="s">
        <v>27</v>
      </c>
      <c r="B103" s="0" t="n">
        <v>2</v>
      </c>
      <c r="C103" s="0" t="n">
        <v>93</v>
      </c>
      <c r="D103" s="0" t="n">
        <v>731.2</v>
      </c>
      <c r="E103" s="0" t="n">
        <v>740.4</v>
      </c>
      <c r="F103" s="8" t="n">
        <v>682.2</v>
      </c>
      <c r="G103" s="0" t="n">
        <v>743.9</v>
      </c>
      <c r="H103" s="0" t="n">
        <v>719.8</v>
      </c>
      <c r="I103" s="8" t="n">
        <v>743.9</v>
      </c>
      <c r="J103" s="8" t="n">
        <v>719.9</v>
      </c>
      <c r="K103" s="8" t="n">
        <v>740</v>
      </c>
      <c r="L103" s="15" t="n">
        <v>711</v>
      </c>
      <c r="M103" s="8" t="n">
        <v>712.6</v>
      </c>
      <c r="N103" s="0" t="n">
        <v>727.8</v>
      </c>
      <c r="O103" s="8" t="n">
        <v>719.9</v>
      </c>
      <c r="P103" s="11" t="n">
        <v>741.3</v>
      </c>
      <c r="Q103" s="0" t="n">
        <v>743.6</v>
      </c>
      <c r="R103" s="0" t="n">
        <v>670.2</v>
      </c>
      <c r="S103" s="0" t="n">
        <v>744</v>
      </c>
      <c r="T103" s="0" t="n">
        <v>718.6</v>
      </c>
      <c r="U103" s="0" t="n">
        <v>736.3</v>
      </c>
      <c r="V103" s="35" t="n">
        <v>699.4</v>
      </c>
      <c r="W103" s="0" t="n">
        <v>727.5</v>
      </c>
      <c r="X103" s="0" t="n">
        <v>734</v>
      </c>
      <c r="Y103" s="0" t="n">
        <v>705.1</v>
      </c>
      <c r="Z103" s="0" t="n">
        <v>743.7</v>
      </c>
      <c r="AA103" s="0" t="n">
        <v>719.9</v>
      </c>
      <c r="AB103" s="0" t="n">
        <v>743.4</v>
      </c>
      <c r="AC103" s="35" t="n">
        <v>743.9</v>
      </c>
      <c r="AD103" s="0" t="n">
        <v>661.7</v>
      </c>
      <c r="AE103" s="40" t="n">
        <v>726.7089</v>
      </c>
    </row>
    <row r="104" customFormat="false" ht="12.75" hidden="false" customHeight="false" outlineLevel="0" collapsed="false">
      <c r="A104" s="0" t="s">
        <v>27</v>
      </c>
      <c r="B104" s="0" t="n">
        <v>2</v>
      </c>
      <c r="C104" s="0" t="n">
        <v>94</v>
      </c>
      <c r="D104" s="0" t="n">
        <v>740.6</v>
      </c>
      <c r="E104" s="0" t="n">
        <v>744</v>
      </c>
      <c r="F104" s="8" t="n">
        <v>681.9</v>
      </c>
      <c r="G104" s="0" t="n">
        <v>744</v>
      </c>
      <c r="H104" s="0" t="n">
        <v>719.8</v>
      </c>
      <c r="I104" s="8" t="n">
        <v>743.9</v>
      </c>
      <c r="J104" s="8" t="n">
        <v>719.9</v>
      </c>
      <c r="K104" s="8" t="n">
        <v>739.2</v>
      </c>
      <c r="L104" s="15" t="n">
        <v>743.7</v>
      </c>
      <c r="M104" s="8" t="n">
        <v>719.7</v>
      </c>
      <c r="N104" s="0" t="n">
        <v>743.8</v>
      </c>
      <c r="O104" s="8" t="n">
        <v>719.9</v>
      </c>
      <c r="P104" s="11" t="n">
        <v>742.7</v>
      </c>
      <c r="Q104" s="0" t="n">
        <v>743.7</v>
      </c>
      <c r="R104" s="0" t="n">
        <v>665.8</v>
      </c>
      <c r="S104" s="0" t="n">
        <v>744</v>
      </c>
      <c r="T104" s="0" t="n">
        <v>719.1</v>
      </c>
      <c r="U104" s="0" t="n">
        <v>743.9</v>
      </c>
      <c r="V104" s="35" t="n">
        <v>719.6</v>
      </c>
      <c r="W104" s="0" t="n">
        <v>714.7</v>
      </c>
      <c r="X104" s="0" t="n">
        <v>740.2</v>
      </c>
      <c r="Y104" s="0" t="n">
        <v>717</v>
      </c>
      <c r="Z104" s="0" t="n">
        <v>741.8</v>
      </c>
      <c r="AA104" s="0" t="n">
        <v>719.9</v>
      </c>
      <c r="AB104" s="0" t="n">
        <v>743.9</v>
      </c>
      <c r="AC104" s="35" t="n">
        <v>744</v>
      </c>
      <c r="AD104" s="0" t="n">
        <v>661.9</v>
      </c>
      <c r="AE104" s="40" t="n">
        <v>730.9314</v>
      </c>
    </row>
    <row r="105" customFormat="false" ht="12.75" hidden="false" customHeight="false" outlineLevel="0" collapsed="false">
      <c r="A105" s="0" t="s">
        <v>27</v>
      </c>
      <c r="B105" s="0" t="n">
        <v>2</v>
      </c>
      <c r="C105" s="0" t="n">
        <v>95</v>
      </c>
      <c r="D105" s="0" t="n">
        <v>742.1</v>
      </c>
      <c r="E105" s="0" t="n">
        <v>742.5</v>
      </c>
      <c r="F105" s="8" t="n">
        <v>682.1</v>
      </c>
      <c r="G105" s="0" t="n">
        <v>743</v>
      </c>
      <c r="H105" s="0" t="n">
        <v>719.6</v>
      </c>
      <c r="I105" s="8" t="n">
        <v>743.9</v>
      </c>
      <c r="J105" s="8" t="n">
        <v>719.9</v>
      </c>
      <c r="K105" s="8" t="n">
        <v>741.3</v>
      </c>
      <c r="L105" s="15" t="n">
        <v>743.5</v>
      </c>
      <c r="M105" s="8" t="n">
        <v>716.2</v>
      </c>
      <c r="N105" s="0" t="n">
        <v>724.8</v>
      </c>
      <c r="O105" s="8" t="n">
        <v>717.7</v>
      </c>
      <c r="P105" s="11" t="n">
        <v>741.2</v>
      </c>
      <c r="Q105" s="0" t="n">
        <v>743.7</v>
      </c>
      <c r="R105" s="0" t="n">
        <v>670.5</v>
      </c>
      <c r="S105" s="0" t="n">
        <v>743.9</v>
      </c>
      <c r="T105" s="0" t="n">
        <v>699.1</v>
      </c>
      <c r="U105" s="0" t="n">
        <v>674.9</v>
      </c>
      <c r="V105" s="35" t="n">
        <v>716.5</v>
      </c>
      <c r="W105" s="0" t="n">
        <v>731.4</v>
      </c>
      <c r="X105" s="0" t="n">
        <v>739.5</v>
      </c>
      <c r="Y105" s="0" t="n">
        <v>716.1</v>
      </c>
      <c r="Z105" s="0" t="n">
        <v>740.8</v>
      </c>
      <c r="AA105" s="0" t="n">
        <v>719.9</v>
      </c>
      <c r="AB105" s="0" t="n">
        <v>529.6</v>
      </c>
      <c r="AC105" s="35" t="n">
        <v>743.5</v>
      </c>
      <c r="AD105" s="0" t="n">
        <v>661.6</v>
      </c>
      <c r="AE105" s="40" t="n">
        <v>730.2067</v>
      </c>
    </row>
    <row r="106" customFormat="false" ht="12.75" hidden="false" customHeight="false" outlineLevel="0" collapsed="false">
      <c r="A106" s="0" t="s">
        <v>27</v>
      </c>
      <c r="B106" s="0" t="n">
        <v>2</v>
      </c>
      <c r="C106" s="0" t="n">
        <v>96</v>
      </c>
      <c r="D106" s="0" t="n">
        <v>742.1</v>
      </c>
      <c r="E106" s="0" t="n">
        <v>743.9</v>
      </c>
      <c r="F106" s="8" t="n">
        <v>682</v>
      </c>
      <c r="G106" s="0" t="n">
        <v>744</v>
      </c>
      <c r="H106" s="0" t="n">
        <v>719.6</v>
      </c>
      <c r="I106" s="8" t="n">
        <v>742.1</v>
      </c>
      <c r="J106" s="8" t="n">
        <v>719.9</v>
      </c>
      <c r="K106" s="8" t="n">
        <v>710.1</v>
      </c>
      <c r="L106" s="15" t="n">
        <v>743.7</v>
      </c>
      <c r="M106" s="8" t="n">
        <v>719.6</v>
      </c>
      <c r="N106" s="0" t="n">
        <v>743.8</v>
      </c>
      <c r="O106" s="8" t="n">
        <v>719.9</v>
      </c>
      <c r="P106" s="11" t="n">
        <v>737.5</v>
      </c>
      <c r="Q106" s="0" t="n">
        <v>743.8</v>
      </c>
      <c r="R106" s="0" t="n">
        <v>670.4</v>
      </c>
      <c r="S106" s="0" t="n">
        <v>744</v>
      </c>
      <c r="T106" s="0" t="n">
        <v>718.8</v>
      </c>
      <c r="U106" s="0" t="n">
        <v>743.8</v>
      </c>
      <c r="V106" s="35" t="n">
        <v>718.4</v>
      </c>
      <c r="W106" s="0" t="n">
        <v>743.2</v>
      </c>
      <c r="X106" s="0" t="n">
        <v>739.7</v>
      </c>
      <c r="Y106" s="0" t="n">
        <v>563.9</v>
      </c>
      <c r="Z106" s="0" t="n">
        <v>742.3</v>
      </c>
      <c r="AA106" s="0" t="n">
        <v>720</v>
      </c>
      <c r="AB106" s="0" t="n">
        <v>742.2</v>
      </c>
      <c r="AC106" s="35" t="n">
        <v>744</v>
      </c>
      <c r="AD106" s="0" t="n">
        <v>660.8</v>
      </c>
      <c r="AE106" s="40" t="n">
        <v>732.0392</v>
      </c>
    </row>
    <row r="107" customFormat="false" ht="12.75" hidden="false" customHeight="false" outlineLevel="0" collapsed="false">
      <c r="A107" s="0" t="s">
        <v>27</v>
      </c>
      <c r="B107" s="0" t="n">
        <v>2</v>
      </c>
      <c r="C107" s="0" t="n">
        <v>97</v>
      </c>
      <c r="D107" s="0" t="n">
        <v>742.1</v>
      </c>
      <c r="E107" s="0" t="n">
        <v>743.9</v>
      </c>
      <c r="F107" s="8" t="n">
        <v>682.3</v>
      </c>
      <c r="G107" s="0" t="n">
        <v>744</v>
      </c>
      <c r="H107" s="0" t="n">
        <v>719.5</v>
      </c>
      <c r="I107" s="8" t="n">
        <v>743.9</v>
      </c>
      <c r="J107" s="8" t="n">
        <v>719.8</v>
      </c>
      <c r="K107" s="8" t="n">
        <v>741.1</v>
      </c>
      <c r="L107" s="15" t="n">
        <v>743.7</v>
      </c>
      <c r="M107" s="8" t="n">
        <v>719.5</v>
      </c>
      <c r="N107" s="0" t="n">
        <v>725</v>
      </c>
      <c r="O107" s="8" t="n">
        <v>717.9</v>
      </c>
      <c r="P107" s="11" t="n">
        <v>743.9</v>
      </c>
      <c r="Q107" s="0" t="n">
        <v>743.5</v>
      </c>
      <c r="R107" s="0" t="n">
        <v>670.3</v>
      </c>
      <c r="S107" s="0" t="n">
        <v>743.9</v>
      </c>
      <c r="T107" s="0" t="n">
        <v>718.9</v>
      </c>
      <c r="U107" s="0" t="n">
        <v>743.9</v>
      </c>
      <c r="V107" s="35" t="n">
        <v>705.2</v>
      </c>
      <c r="W107" s="0" t="n">
        <v>736.8</v>
      </c>
      <c r="X107" s="0" t="n">
        <v>740.2</v>
      </c>
      <c r="Y107" s="0" t="n">
        <v>716.1</v>
      </c>
      <c r="Z107" s="0" t="n">
        <v>743.8</v>
      </c>
      <c r="AA107" s="0" t="n">
        <v>720</v>
      </c>
      <c r="AB107" s="0" t="n">
        <v>743.8</v>
      </c>
      <c r="AC107" s="35" t="n">
        <v>744</v>
      </c>
      <c r="AD107" s="0" t="n">
        <v>661.7</v>
      </c>
      <c r="AE107" s="40" t="n">
        <v>723.2867</v>
      </c>
    </row>
    <row r="108" customFormat="false" ht="12.75" hidden="false" customHeight="false" outlineLevel="0" collapsed="false">
      <c r="A108" s="0" t="s">
        <v>27</v>
      </c>
      <c r="B108" s="0" t="n">
        <v>2</v>
      </c>
      <c r="C108" s="0" t="n">
        <v>98</v>
      </c>
      <c r="D108" s="0" t="n">
        <v>742.1</v>
      </c>
      <c r="E108" s="0" t="n">
        <v>743.9</v>
      </c>
      <c r="F108" s="8" t="n">
        <v>659.5</v>
      </c>
      <c r="G108" s="0" t="n">
        <v>737.3</v>
      </c>
      <c r="H108" s="0" t="n">
        <v>719.7</v>
      </c>
      <c r="I108" s="8" t="n">
        <v>743.9</v>
      </c>
      <c r="J108" s="8" t="n">
        <v>719.7</v>
      </c>
      <c r="K108" s="8" t="n">
        <v>741.2</v>
      </c>
      <c r="L108" s="15" t="n">
        <v>743</v>
      </c>
      <c r="M108" s="8" t="n">
        <v>719.6</v>
      </c>
      <c r="N108" s="0" t="n">
        <v>742.4</v>
      </c>
      <c r="O108" s="8" t="n">
        <v>717.2</v>
      </c>
      <c r="P108" s="11" t="n">
        <v>744</v>
      </c>
      <c r="Q108" s="0" t="n">
        <v>742.4</v>
      </c>
      <c r="R108" s="0" t="n">
        <v>670.1</v>
      </c>
      <c r="S108" s="0" t="n">
        <v>744</v>
      </c>
      <c r="T108" s="0" t="n">
        <v>719.4</v>
      </c>
      <c r="U108" s="0" t="n">
        <v>742.9</v>
      </c>
      <c r="V108" s="35" t="n">
        <v>719.3</v>
      </c>
      <c r="W108" s="0" t="n">
        <v>742.5</v>
      </c>
      <c r="X108" s="0" t="n">
        <v>739.6</v>
      </c>
      <c r="Y108" s="0" t="n">
        <v>715.5</v>
      </c>
      <c r="Z108" s="0" t="n">
        <v>743.8</v>
      </c>
      <c r="AA108" s="0" t="n">
        <v>720</v>
      </c>
      <c r="AB108" s="0" t="n">
        <v>743.8</v>
      </c>
      <c r="AC108" s="35" t="n">
        <v>743.6</v>
      </c>
      <c r="AD108" s="0" t="n">
        <v>661.7</v>
      </c>
      <c r="AE108" s="40" t="n">
        <v>731.4445</v>
      </c>
    </row>
    <row r="109" customFormat="false" ht="12.75" hidden="false" customHeight="false" outlineLevel="0" collapsed="false">
      <c r="A109" s="0" t="s">
        <v>27</v>
      </c>
      <c r="B109" s="0" t="n">
        <v>2</v>
      </c>
      <c r="C109" s="0" t="n">
        <v>99</v>
      </c>
      <c r="D109" s="0" t="n">
        <v>742.1</v>
      </c>
      <c r="E109" s="0" t="n">
        <v>743.9</v>
      </c>
      <c r="F109" s="8" t="n">
        <v>681.7</v>
      </c>
      <c r="G109" s="0" t="n">
        <v>743.9</v>
      </c>
      <c r="H109" s="0" t="n">
        <v>719.6</v>
      </c>
      <c r="I109" s="8" t="n">
        <v>743.9</v>
      </c>
      <c r="J109" s="8" t="n">
        <v>719.7</v>
      </c>
      <c r="K109" s="8" t="n">
        <v>741.1</v>
      </c>
      <c r="L109" s="15" t="n">
        <v>743.7</v>
      </c>
      <c r="M109" s="8" t="n">
        <v>718.2</v>
      </c>
      <c r="N109" s="0" t="n">
        <v>715</v>
      </c>
      <c r="O109" s="8" t="n">
        <v>717</v>
      </c>
      <c r="P109" s="11" t="n">
        <v>744</v>
      </c>
      <c r="Q109" s="0" t="n">
        <v>743.3</v>
      </c>
      <c r="R109" s="0" t="n">
        <v>670.3</v>
      </c>
      <c r="S109" s="0" t="n">
        <v>742.5</v>
      </c>
      <c r="T109" s="0" t="n">
        <v>719.7</v>
      </c>
      <c r="U109" s="0" t="n">
        <v>743.9</v>
      </c>
      <c r="V109" s="35" t="n">
        <v>719.6</v>
      </c>
      <c r="W109" s="0" t="n">
        <v>743.4</v>
      </c>
      <c r="X109" s="0" t="n">
        <v>740.2</v>
      </c>
      <c r="Y109" s="0" t="n">
        <v>717.1</v>
      </c>
      <c r="Z109" s="0" t="n">
        <v>742.9</v>
      </c>
      <c r="AA109" s="0" t="n">
        <v>719.9</v>
      </c>
      <c r="AB109" s="0" t="n">
        <v>743.9</v>
      </c>
      <c r="AC109" s="35" t="n">
        <v>735.4</v>
      </c>
      <c r="AD109" s="0" t="n">
        <v>661.7</v>
      </c>
      <c r="AE109" s="40" t="n">
        <v>733.3458</v>
      </c>
    </row>
    <row r="110" customFormat="false" ht="12.75" hidden="false" customHeight="false" outlineLevel="0" collapsed="false">
      <c r="A110" s="0" t="s">
        <v>27</v>
      </c>
      <c r="B110" s="0" t="n">
        <v>2</v>
      </c>
      <c r="C110" s="0" t="n">
        <v>100</v>
      </c>
      <c r="D110" s="0" t="n">
        <v>742</v>
      </c>
      <c r="E110" s="0" t="n">
        <v>744</v>
      </c>
      <c r="F110" s="8" t="n">
        <v>680.4</v>
      </c>
      <c r="G110" s="0" t="n">
        <v>743.2</v>
      </c>
      <c r="H110" s="0" t="n">
        <v>719.7</v>
      </c>
      <c r="I110" s="8" t="n">
        <v>743.8</v>
      </c>
      <c r="J110" s="8" t="n">
        <v>713.9</v>
      </c>
      <c r="K110" s="8" t="n">
        <v>741.1</v>
      </c>
      <c r="L110" s="15" t="n">
        <v>743.7</v>
      </c>
      <c r="M110" s="8" t="n">
        <v>715.6</v>
      </c>
      <c r="N110" s="0" t="n">
        <v>737.6</v>
      </c>
      <c r="O110" s="8" t="n">
        <v>718</v>
      </c>
      <c r="P110" s="11" t="n">
        <v>743.9</v>
      </c>
      <c r="Q110" s="0" t="n">
        <v>743.4</v>
      </c>
      <c r="R110" s="0" t="n">
        <v>656.2</v>
      </c>
      <c r="S110" s="0" t="n">
        <v>744</v>
      </c>
      <c r="T110" s="0" t="n">
        <v>718.8</v>
      </c>
      <c r="U110" s="0" t="n">
        <v>743.9</v>
      </c>
      <c r="V110" s="35" t="n">
        <v>718.1</v>
      </c>
      <c r="W110" s="0" t="n">
        <v>743.4</v>
      </c>
      <c r="X110" s="0" t="n">
        <v>740</v>
      </c>
      <c r="Y110" s="0" t="n">
        <v>717.1</v>
      </c>
      <c r="Z110" s="0" t="n">
        <v>743.1</v>
      </c>
      <c r="AA110" s="0" t="n">
        <v>720</v>
      </c>
      <c r="AB110" s="0" t="n">
        <v>743.9</v>
      </c>
      <c r="AC110" s="35" t="n">
        <v>744</v>
      </c>
      <c r="AD110" s="0" t="n">
        <v>660.8</v>
      </c>
      <c r="AE110" s="40" t="n">
        <v>730.3361</v>
      </c>
    </row>
    <row r="111" customFormat="false" ht="12.75" hidden="false" customHeight="false" outlineLevel="0" collapsed="false">
      <c r="A111" s="0" t="s">
        <v>27</v>
      </c>
      <c r="B111" s="0" t="n">
        <v>2</v>
      </c>
      <c r="C111" s="0" t="n">
        <v>101</v>
      </c>
      <c r="D111" s="0" t="n">
        <v>741.9</v>
      </c>
      <c r="E111" s="0" t="n">
        <v>727.2</v>
      </c>
      <c r="F111" s="8" t="n">
        <v>680.1</v>
      </c>
      <c r="G111" s="0" t="n">
        <v>739.2</v>
      </c>
      <c r="H111" s="0" t="n">
        <v>709.4</v>
      </c>
      <c r="I111" s="8" t="n">
        <v>743.9</v>
      </c>
      <c r="J111" s="8" t="n">
        <v>718.5</v>
      </c>
      <c r="K111" s="8" t="n">
        <v>741.2</v>
      </c>
      <c r="L111" s="15" t="n">
        <v>743.7</v>
      </c>
      <c r="M111" s="8" t="n">
        <v>719.4</v>
      </c>
      <c r="N111" s="0" t="n">
        <v>743.7</v>
      </c>
      <c r="O111" s="8" t="n">
        <v>717.7</v>
      </c>
      <c r="P111" s="11" t="n">
        <v>743.9</v>
      </c>
      <c r="Q111" s="0" t="n">
        <v>743.4</v>
      </c>
      <c r="R111" s="0" t="n">
        <v>670.3</v>
      </c>
      <c r="S111" s="0" t="n">
        <v>744</v>
      </c>
      <c r="T111" s="0" t="n">
        <v>585.8</v>
      </c>
      <c r="U111" s="0" t="n">
        <v>743.8</v>
      </c>
      <c r="V111" s="35" t="n">
        <v>719.2</v>
      </c>
      <c r="W111" s="0" t="n">
        <v>743.4</v>
      </c>
      <c r="X111" s="0" t="n">
        <v>740.2</v>
      </c>
      <c r="Y111" s="0" t="n">
        <v>716</v>
      </c>
      <c r="Z111" s="0" t="n">
        <v>743.1</v>
      </c>
      <c r="AA111" s="0" t="n">
        <v>720</v>
      </c>
      <c r="AB111" s="0" t="n">
        <v>743.9</v>
      </c>
      <c r="AC111" s="35" t="n">
        <v>744</v>
      </c>
      <c r="AD111" s="0" t="n">
        <v>661.3</v>
      </c>
      <c r="AE111" s="40" t="n">
        <v>734.7703</v>
      </c>
    </row>
    <row r="112" customFormat="false" ht="12.75" hidden="false" customHeight="false" outlineLevel="0" collapsed="false">
      <c r="A112" s="0" t="s">
        <v>27</v>
      </c>
      <c r="B112" s="0" t="n">
        <v>2</v>
      </c>
      <c r="C112" s="0" t="n">
        <v>102</v>
      </c>
      <c r="D112" s="0" t="n">
        <v>741.6</v>
      </c>
      <c r="E112" s="0" t="n">
        <v>744</v>
      </c>
      <c r="F112" s="8" t="n">
        <v>682.8</v>
      </c>
      <c r="G112" s="0" t="n">
        <v>743.8</v>
      </c>
      <c r="H112" s="0" t="n">
        <v>719.7</v>
      </c>
      <c r="I112" s="8" t="n">
        <v>743.9</v>
      </c>
      <c r="J112" s="8" t="n">
        <v>719.5</v>
      </c>
      <c r="K112" s="8" t="n">
        <v>740</v>
      </c>
      <c r="L112" s="15" t="n">
        <v>743.7</v>
      </c>
      <c r="M112" s="8" t="n">
        <v>719.7</v>
      </c>
      <c r="N112" s="0" t="n">
        <v>740.7</v>
      </c>
      <c r="O112" s="8" t="n">
        <v>717.9</v>
      </c>
      <c r="P112" s="11" t="n">
        <v>744</v>
      </c>
      <c r="Q112" s="0" t="n">
        <v>743.4</v>
      </c>
      <c r="R112" s="0" t="n">
        <v>670.3</v>
      </c>
      <c r="S112" s="0" t="n">
        <v>744</v>
      </c>
      <c r="T112" s="0" t="n">
        <v>719.7</v>
      </c>
      <c r="U112" s="0" t="n">
        <v>743</v>
      </c>
      <c r="V112" s="35" t="n">
        <v>718.4</v>
      </c>
      <c r="W112" s="0" t="n">
        <v>743.4</v>
      </c>
      <c r="X112" s="0" t="n">
        <v>738.3</v>
      </c>
      <c r="Y112" s="0" t="n">
        <v>716.1</v>
      </c>
      <c r="Z112" s="0" t="n">
        <v>740.5</v>
      </c>
      <c r="AA112" s="0" t="n">
        <v>720</v>
      </c>
      <c r="AB112" s="0" t="n">
        <v>742.7</v>
      </c>
      <c r="AC112" s="35" t="n">
        <v>743.6</v>
      </c>
      <c r="AD112" s="0" t="n">
        <v>659.6</v>
      </c>
      <c r="AE112" s="40" t="n">
        <v>731.7464</v>
      </c>
    </row>
    <row r="113" customFormat="false" ht="12.75" hidden="false" customHeight="false" outlineLevel="0" collapsed="false">
      <c r="A113" s="0" t="s">
        <v>27</v>
      </c>
      <c r="B113" s="0" t="n">
        <v>2</v>
      </c>
      <c r="C113" s="0" t="n">
        <v>103</v>
      </c>
      <c r="D113" s="0" t="n">
        <v>741.7</v>
      </c>
      <c r="E113" s="0" t="n">
        <v>744</v>
      </c>
      <c r="F113" s="8" t="n">
        <v>681.9</v>
      </c>
      <c r="G113" s="0" t="n">
        <v>743.6</v>
      </c>
      <c r="H113" s="0" t="n">
        <v>719.6</v>
      </c>
      <c r="I113" s="8" t="n">
        <v>743.9</v>
      </c>
      <c r="J113" s="8" t="n">
        <v>719.7</v>
      </c>
      <c r="K113" s="8" t="n">
        <v>724.5</v>
      </c>
      <c r="L113" s="15" t="n">
        <v>743.7</v>
      </c>
      <c r="M113" s="8" t="n">
        <v>718.6</v>
      </c>
      <c r="N113" s="0" t="n">
        <v>736.8</v>
      </c>
      <c r="O113" s="8" t="n">
        <v>717.2</v>
      </c>
      <c r="P113" s="11" t="n">
        <v>743.9</v>
      </c>
      <c r="Q113" s="0" t="n">
        <v>743.4</v>
      </c>
      <c r="R113" s="0" t="n">
        <v>670.3</v>
      </c>
      <c r="S113" s="0" t="n">
        <v>743.1</v>
      </c>
      <c r="T113" s="0" t="n">
        <v>719.7</v>
      </c>
      <c r="U113" s="0" t="n">
        <v>743.9</v>
      </c>
      <c r="V113" s="35" t="n">
        <v>719.7</v>
      </c>
      <c r="W113" s="0" t="n">
        <v>737</v>
      </c>
      <c r="X113" s="0" t="n">
        <v>740.2</v>
      </c>
      <c r="Y113" s="0" t="n">
        <v>717.1</v>
      </c>
      <c r="Z113" s="0" t="n">
        <v>743.8</v>
      </c>
      <c r="AA113" s="0" t="n">
        <v>720</v>
      </c>
      <c r="AB113" s="0" t="n">
        <v>743.8</v>
      </c>
      <c r="AC113" s="35" t="n">
        <v>743.9</v>
      </c>
      <c r="AD113" s="0" t="n">
        <v>662</v>
      </c>
      <c r="AE113" s="40" t="n">
        <v>734.8497</v>
      </c>
    </row>
    <row r="114" customFormat="false" ht="12.75" hidden="false" customHeight="false" outlineLevel="0" collapsed="false">
      <c r="A114" s="0" t="s">
        <v>27</v>
      </c>
      <c r="B114" s="0" t="n">
        <v>2</v>
      </c>
      <c r="C114" s="0" t="n">
        <v>104</v>
      </c>
      <c r="D114" s="0" t="n">
        <v>742.1</v>
      </c>
      <c r="E114" s="0" t="n">
        <v>743.9</v>
      </c>
      <c r="F114" s="8" t="n">
        <v>682.5</v>
      </c>
      <c r="G114" s="0" t="n">
        <v>743.9</v>
      </c>
      <c r="H114" s="0" t="n">
        <v>719.7</v>
      </c>
      <c r="I114" s="8" t="n">
        <v>743.8</v>
      </c>
      <c r="J114" s="8" t="n">
        <v>714.1</v>
      </c>
      <c r="K114" s="8" t="n">
        <v>740.9</v>
      </c>
      <c r="L114" s="15" t="n">
        <v>743.5</v>
      </c>
      <c r="M114" s="8" t="n">
        <v>719.4</v>
      </c>
      <c r="N114" s="0" t="n">
        <v>742.5</v>
      </c>
      <c r="O114" s="8" t="n">
        <v>718.6</v>
      </c>
      <c r="P114" s="11" t="n">
        <v>743.7</v>
      </c>
      <c r="Q114" s="0" t="n">
        <v>743.1</v>
      </c>
      <c r="R114" s="0" t="n">
        <v>669.2</v>
      </c>
      <c r="S114" s="0" t="n">
        <v>743.1</v>
      </c>
      <c r="T114" s="0" t="n">
        <v>714.4</v>
      </c>
      <c r="U114" s="0" t="n">
        <v>744</v>
      </c>
      <c r="V114" s="35" t="n">
        <v>719.4</v>
      </c>
      <c r="W114" s="0" t="n">
        <v>739.9</v>
      </c>
      <c r="X114" s="0" t="n">
        <v>739.6</v>
      </c>
      <c r="Y114" s="0" t="n">
        <v>717.1</v>
      </c>
      <c r="Z114" s="0" t="n">
        <v>743.3</v>
      </c>
      <c r="AA114" s="0" t="n">
        <v>718.2</v>
      </c>
      <c r="AB114" s="0" t="n">
        <v>743.7</v>
      </c>
      <c r="AC114" s="35" t="n">
        <v>744</v>
      </c>
      <c r="AD114" s="0" t="n">
        <v>661.3</v>
      </c>
      <c r="AE114" s="40" t="n">
        <v>730.6533</v>
      </c>
    </row>
    <row r="115" customFormat="false" ht="12.75" hidden="false" customHeight="false" outlineLevel="0" collapsed="false">
      <c r="A115" s="0" t="s">
        <v>27</v>
      </c>
      <c r="B115" s="0" t="n">
        <v>2</v>
      </c>
      <c r="C115" s="0" t="n">
        <v>105</v>
      </c>
      <c r="D115" s="0" t="n">
        <v>741.9</v>
      </c>
      <c r="E115" s="0" t="n">
        <v>742.9</v>
      </c>
      <c r="F115" s="8" t="n">
        <v>680</v>
      </c>
      <c r="G115" s="0" t="n">
        <v>743.9</v>
      </c>
      <c r="H115" s="0" t="n">
        <v>719.7</v>
      </c>
      <c r="I115" s="8" t="n">
        <v>743.8</v>
      </c>
      <c r="J115" s="8" t="n">
        <v>714.6</v>
      </c>
      <c r="K115" s="8" t="n">
        <v>741.1</v>
      </c>
      <c r="L115" s="15" t="n">
        <v>743.7</v>
      </c>
      <c r="M115" s="8" t="n">
        <v>719.4</v>
      </c>
      <c r="N115" s="0" t="n">
        <v>734.6</v>
      </c>
      <c r="O115" s="8" t="n">
        <v>715.9</v>
      </c>
      <c r="P115" s="11" t="n">
        <v>744</v>
      </c>
      <c r="Q115" s="0" t="n">
        <v>743.4</v>
      </c>
      <c r="R115" s="0" t="n">
        <v>670.3</v>
      </c>
      <c r="S115" s="0" t="n">
        <v>742.7</v>
      </c>
      <c r="T115" s="0" t="n">
        <v>719.7</v>
      </c>
      <c r="U115" s="0" t="n">
        <v>743.6</v>
      </c>
      <c r="V115" s="35" t="n">
        <v>390.7</v>
      </c>
      <c r="W115" s="0" t="n">
        <v>712.3</v>
      </c>
      <c r="X115" s="0" t="n">
        <v>739.7</v>
      </c>
      <c r="Y115" s="0" t="n">
        <v>716.1</v>
      </c>
      <c r="Z115" s="0" t="n">
        <v>1E-007</v>
      </c>
      <c r="AA115" s="0" t="n">
        <v>601.1</v>
      </c>
      <c r="AB115" s="0" t="n">
        <v>743.6</v>
      </c>
      <c r="AC115" s="35" t="n">
        <v>744</v>
      </c>
      <c r="AD115" s="0" t="n">
        <v>660.3</v>
      </c>
      <c r="AE115" s="40" t="n">
        <v>729.0903</v>
      </c>
    </row>
    <row r="116" customFormat="false" ht="12.75" hidden="false" customHeight="false" outlineLevel="0" collapsed="false">
      <c r="A116" s="0" t="s">
        <v>27</v>
      </c>
      <c r="B116" s="0" t="n">
        <v>2</v>
      </c>
      <c r="C116" s="0" t="n">
        <v>106</v>
      </c>
      <c r="D116" s="0" t="n">
        <v>741</v>
      </c>
      <c r="E116" s="0" t="n">
        <v>742.7</v>
      </c>
      <c r="F116" s="8" t="n">
        <v>682.5</v>
      </c>
      <c r="G116" s="0" t="n">
        <v>743.3</v>
      </c>
      <c r="H116" s="0" t="n">
        <v>719.7</v>
      </c>
      <c r="I116" s="8" t="n">
        <v>743.7</v>
      </c>
      <c r="J116" s="8" t="n">
        <v>699.9</v>
      </c>
      <c r="K116" s="8" t="n">
        <v>741.1</v>
      </c>
      <c r="L116" s="15" t="n">
        <v>743.7</v>
      </c>
      <c r="M116" s="8" t="n">
        <v>718.2</v>
      </c>
      <c r="N116" s="0" t="n">
        <v>739.2</v>
      </c>
      <c r="O116" s="8" t="n">
        <v>720</v>
      </c>
      <c r="P116" s="11" t="n">
        <v>743.9</v>
      </c>
      <c r="Q116" s="0" t="n">
        <v>743.4</v>
      </c>
      <c r="R116" s="0" t="n">
        <v>601.2</v>
      </c>
      <c r="S116" s="0" t="n">
        <v>743.1</v>
      </c>
      <c r="T116" s="0" t="n">
        <v>719.6</v>
      </c>
      <c r="U116" s="0" t="n">
        <v>743.8</v>
      </c>
      <c r="V116" s="35" t="n">
        <v>717.7</v>
      </c>
      <c r="W116" s="0" t="n">
        <v>740.8</v>
      </c>
      <c r="X116" s="0" t="n">
        <v>738.1</v>
      </c>
      <c r="Y116" s="0" t="n">
        <v>716.2</v>
      </c>
      <c r="Z116" s="0" t="n">
        <v>505.2</v>
      </c>
      <c r="AA116" s="0" t="n">
        <v>713.8</v>
      </c>
      <c r="AB116" s="0" t="n">
        <v>743.6</v>
      </c>
      <c r="AC116" s="35" t="n">
        <v>744</v>
      </c>
      <c r="AD116" s="0" t="n">
        <v>660.4</v>
      </c>
      <c r="AE116" s="40" t="n">
        <v>734.0011</v>
      </c>
    </row>
    <row r="117" customFormat="false" ht="12.75" hidden="false" customHeight="false" outlineLevel="0" collapsed="false">
      <c r="A117" s="0" t="s">
        <v>27</v>
      </c>
      <c r="B117" s="0" t="n">
        <v>2</v>
      </c>
      <c r="C117" s="0" t="n">
        <v>107</v>
      </c>
      <c r="D117" s="0" t="n">
        <v>741.2</v>
      </c>
      <c r="E117" s="0" t="n">
        <v>743.1</v>
      </c>
      <c r="F117" s="8" t="n">
        <v>681.9</v>
      </c>
      <c r="G117" s="0" t="n">
        <v>744</v>
      </c>
      <c r="H117" s="0" t="n">
        <v>719.7</v>
      </c>
      <c r="I117" s="8" t="n">
        <v>743.9</v>
      </c>
      <c r="J117" s="8" t="n">
        <v>719.7</v>
      </c>
      <c r="K117" s="8" t="n">
        <v>740.8</v>
      </c>
      <c r="L117" s="15" t="n">
        <v>743.7</v>
      </c>
      <c r="M117" s="8" t="n">
        <v>718.3</v>
      </c>
      <c r="N117" s="0" t="n">
        <v>733.6</v>
      </c>
      <c r="O117" s="8" t="n">
        <v>719.8</v>
      </c>
      <c r="P117" s="11" t="n">
        <v>743.9</v>
      </c>
      <c r="Q117" s="0" t="n">
        <v>743.3</v>
      </c>
      <c r="R117" s="0" t="n">
        <v>670</v>
      </c>
      <c r="S117" s="0" t="n">
        <v>743.2</v>
      </c>
      <c r="T117" s="0" t="n">
        <v>716.6</v>
      </c>
      <c r="U117" s="0" t="n">
        <v>743.8</v>
      </c>
      <c r="V117" s="35" t="n">
        <v>719</v>
      </c>
      <c r="W117" s="0" t="n">
        <v>743.3</v>
      </c>
      <c r="X117" s="0" t="n">
        <v>738.4</v>
      </c>
      <c r="Y117" s="0" t="n">
        <v>716.1</v>
      </c>
      <c r="Z117" s="0" t="n">
        <v>737.9</v>
      </c>
      <c r="AA117" s="0" t="n">
        <v>719.9</v>
      </c>
      <c r="AB117" s="0" t="n">
        <v>743.7</v>
      </c>
      <c r="AC117" s="35" t="n">
        <v>744</v>
      </c>
      <c r="AD117" s="0" t="n">
        <v>660.9</v>
      </c>
      <c r="AE117" s="40" t="n">
        <v>733.9208</v>
      </c>
    </row>
    <row r="118" customFormat="false" ht="12.75" hidden="false" customHeight="false" outlineLevel="0" collapsed="false">
      <c r="A118" s="0" t="s">
        <v>12</v>
      </c>
      <c r="B118" s="0" t="n">
        <v>1</v>
      </c>
      <c r="C118" s="0" t="n">
        <v>108</v>
      </c>
      <c r="D118" s="0" t="n">
        <v>739.2</v>
      </c>
      <c r="E118" s="0" t="n">
        <v>743.8</v>
      </c>
      <c r="F118" s="8" t="n">
        <v>695.5</v>
      </c>
      <c r="G118" s="0" t="n">
        <v>606.6</v>
      </c>
      <c r="H118" s="0" t="n">
        <v>264.8</v>
      </c>
      <c r="I118" s="8" t="n">
        <v>743.4</v>
      </c>
      <c r="J118" s="8" t="n">
        <v>719</v>
      </c>
      <c r="K118" s="8" t="n">
        <v>726.5</v>
      </c>
      <c r="L118" s="15" t="n">
        <v>737.9</v>
      </c>
      <c r="M118" s="8" t="n">
        <v>719.2</v>
      </c>
      <c r="N118" s="0" t="n">
        <v>740.1</v>
      </c>
      <c r="O118" s="8" t="n">
        <v>719.9</v>
      </c>
      <c r="P118" s="11" t="n">
        <f aca="false">383+180</f>
        <v>563</v>
      </c>
      <c r="Q118" s="0" t="n">
        <v>308.3</v>
      </c>
      <c r="R118" s="0" t="n">
        <v>671.3</v>
      </c>
      <c r="S118" s="0" t="n">
        <v>740.3</v>
      </c>
      <c r="T118" s="0" t="n">
        <v>706.1</v>
      </c>
      <c r="U118" s="0" t="n">
        <v>742.4</v>
      </c>
      <c r="V118" s="35" t="n">
        <v>717.3</v>
      </c>
      <c r="W118" s="0" t="n">
        <v>743.8</v>
      </c>
      <c r="X118" s="0" t="n">
        <v>570.6</v>
      </c>
      <c r="Y118" s="0" t="n">
        <v>707.5</v>
      </c>
      <c r="Z118" s="0" t="n">
        <v>695</v>
      </c>
      <c r="AA118" s="0" t="n">
        <v>720</v>
      </c>
      <c r="AB118" s="0" t="n">
        <v>744</v>
      </c>
      <c r="AC118" s="42" t="n">
        <f aca="false">31*24</f>
        <v>744</v>
      </c>
      <c r="AD118" s="30" t="n">
        <v>672</v>
      </c>
      <c r="AE118" s="30" t="n">
        <v>744</v>
      </c>
    </row>
    <row r="119" customFormat="false" ht="12.75" hidden="false" customHeight="false" outlineLevel="0" collapsed="false">
      <c r="A119" s="0" t="s">
        <v>12</v>
      </c>
      <c r="B119" s="0" t="n">
        <v>1</v>
      </c>
      <c r="C119" s="0" t="n">
        <v>109</v>
      </c>
      <c r="D119" s="0" t="n">
        <v>742</v>
      </c>
      <c r="E119" s="0" t="n">
        <v>736.2</v>
      </c>
      <c r="F119" s="8" t="n">
        <v>694.4</v>
      </c>
      <c r="G119" s="0" t="n">
        <v>650</v>
      </c>
      <c r="H119" s="0" t="n">
        <v>700.4</v>
      </c>
      <c r="I119" s="8" t="n">
        <v>734.7</v>
      </c>
      <c r="J119" s="8" t="n">
        <v>709.4</v>
      </c>
      <c r="K119" s="8" t="n">
        <v>726.5</v>
      </c>
      <c r="L119" s="15" t="n">
        <v>737</v>
      </c>
      <c r="M119" s="8" t="n">
        <v>718.1</v>
      </c>
      <c r="N119" s="0" t="n">
        <v>740</v>
      </c>
      <c r="O119" s="8" t="n">
        <v>716.5</v>
      </c>
      <c r="P119" s="11" t="n">
        <f aca="false">140.4+300+170</f>
        <v>610.4</v>
      </c>
      <c r="Q119" s="0" t="n">
        <v>743</v>
      </c>
      <c r="R119" s="0" t="n">
        <v>671.3</v>
      </c>
      <c r="S119" s="0" t="n">
        <v>738</v>
      </c>
      <c r="T119" s="0" t="n">
        <v>711.6</v>
      </c>
      <c r="U119" s="0" t="n">
        <v>742.4</v>
      </c>
      <c r="V119" s="35" t="n">
        <v>711.7</v>
      </c>
      <c r="W119" s="0" t="n">
        <v>743.6</v>
      </c>
      <c r="X119" s="0" t="n">
        <v>743</v>
      </c>
      <c r="Y119" s="0" t="n">
        <v>707.5</v>
      </c>
      <c r="Z119" s="0" t="n">
        <v>743.6</v>
      </c>
      <c r="AA119" s="0" t="n">
        <v>720</v>
      </c>
      <c r="AB119" s="0" t="n">
        <v>743.7</v>
      </c>
      <c r="AC119" s="35" t="n">
        <v>740.1</v>
      </c>
      <c r="AD119" s="0" t="n">
        <v>663.4</v>
      </c>
      <c r="AE119" s="40" t="n">
        <v>708.5206</v>
      </c>
    </row>
    <row r="120" customFormat="false" ht="12.75" hidden="false" customHeight="false" outlineLevel="0" collapsed="false">
      <c r="A120" s="0" t="s">
        <v>12</v>
      </c>
      <c r="B120" s="0" t="n">
        <v>1</v>
      </c>
      <c r="C120" s="0" t="n">
        <v>110</v>
      </c>
      <c r="D120" s="0" t="n">
        <v>738</v>
      </c>
      <c r="E120" s="0" t="n">
        <v>740.1</v>
      </c>
      <c r="F120" s="8" t="n">
        <v>695.6</v>
      </c>
      <c r="G120" s="0" t="n">
        <v>587</v>
      </c>
      <c r="H120" s="0" t="n">
        <v>701.4</v>
      </c>
      <c r="I120" s="8" t="n">
        <v>742.3</v>
      </c>
      <c r="J120" s="8" t="n">
        <v>718.7</v>
      </c>
      <c r="K120" s="8" t="n">
        <v>733.2</v>
      </c>
      <c r="L120" s="15" t="n">
        <v>735.5</v>
      </c>
      <c r="M120" s="8" t="n">
        <v>717.4</v>
      </c>
      <c r="N120" s="0" t="n">
        <v>739.1</v>
      </c>
      <c r="O120" s="8" t="n">
        <v>708.1</v>
      </c>
      <c r="P120" s="11" t="n">
        <f aca="false">435+170</f>
        <v>605</v>
      </c>
      <c r="Q120" s="0" t="n">
        <v>644.3</v>
      </c>
      <c r="R120" s="0" t="n">
        <v>671.2</v>
      </c>
      <c r="S120" s="0" t="n">
        <v>738.9</v>
      </c>
      <c r="T120" s="0" t="n">
        <v>693.8</v>
      </c>
      <c r="U120" s="0" t="n">
        <v>737.3</v>
      </c>
      <c r="V120" s="35" t="n">
        <v>695.9</v>
      </c>
      <c r="W120" s="0" t="n">
        <v>743.4</v>
      </c>
      <c r="X120" s="0" t="n">
        <v>718.9</v>
      </c>
      <c r="Y120" s="0" t="n">
        <v>707.5</v>
      </c>
      <c r="Z120" s="0" t="n">
        <v>742.2</v>
      </c>
      <c r="AA120" s="0" t="n">
        <v>719.9</v>
      </c>
      <c r="AB120" s="0" t="n">
        <v>743.9</v>
      </c>
      <c r="AC120" s="35" t="n">
        <v>741.3</v>
      </c>
      <c r="AD120" s="0" t="n">
        <v>668</v>
      </c>
      <c r="AE120" s="40" t="n">
        <v>727.205</v>
      </c>
    </row>
    <row r="121" customFormat="false" ht="12.75" hidden="false" customHeight="false" outlineLevel="0" collapsed="false">
      <c r="A121" s="0" t="s">
        <v>12</v>
      </c>
      <c r="B121" s="0" t="n">
        <v>1</v>
      </c>
      <c r="C121" s="0" t="n">
        <v>111</v>
      </c>
      <c r="D121" s="0" t="n">
        <v>738.8</v>
      </c>
      <c r="E121" s="0" t="n">
        <v>724.7</v>
      </c>
      <c r="F121" s="8" t="n">
        <v>694.3</v>
      </c>
      <c r="G121" s="0" t="n">
        <v>702.1</v>
      </c>
      <c r="H121" s="0" t="n">
        <v>701.6</v>
      </c>
      <c r="I121" s="8" t="n">
        <v>741.8</v>
      </c>
      <c r="J121" s="8" t="n">
        <v>713.8</v>
      </c>
      <c r="K121" s="8" t="n">
        <v>740.7</v>
      </c>
      <c r="L121" s="15" t="n">
        <v>738.2</v>
      </c>
      <c r="M121" s="8" t="n">
        <v>719.3</v>
      </c>
      <c r="N121" s="0" t="n">
        <v>740.3</v>
      </c>
      <c r="O121" s="8" t="n">
        <v>719.5</v>
      </c>
      <c r="P121" s="11" t="n">
        <f aca="false">443+170</f>
        <v>613</v>
      </c>
      <c r="Q121" s="0" t="n">
        <v>485.5</v>
      </c>
      <c r="R121" s="0" t="n">
        <v>671.3</v>
      </c>
      <c r="S121" s="0" t="n">
        <v>726.1</v>
      </c>
      <c r="T121" s="0" t="n">
        <v>714.2</v>
      </c>
      <c r="U121" s="0" t="n">
        <v>742.4</v>
      </c>
      <c r="V121" s="35" t="n">
        <v>717.3</v>
      </c>
      <c r="W121" s="0" t="n">
        <v>743.3</v>
      </c>
      <c r="X121" s="0" t="n">
        <v>742.9</v>
      </c>
      <c r="Y121" s="0" t="n">
        <v>707.5</v>
      </c>
      <c r="Z121" s="0" t="n">
        <v>713</v>
      </c>
      <c r="AA121" s="0" t="n">
        <v>719.8</v>
      </c>
      <c r="AB121" s="0" t="n">
        <v>743.3</v>
      </c>
      <c r="AC121" s="35" t="n">
        <v>743.9</v>
      </c>
      <c r="AD121" s="0" t="n">
        <v>662.2</v>
      </c>
      <c r="AE121" s="40" t="n">
        <v>703.0061</v>
      </c>
    </row>
    <row r="122" customFormat="false" ht="12.75" hidden="false" customHeight="false" outlineLevel="0" collapsed="false">
      <c r="A122" s="0" t="s">
        <v>12</v>
      </c>
      <c r="B122" s="0" t="n">
        <v>1</v>
      </c>
      <c r="C122" s="0" t="n">
        <v>112</v>
      </c>
      <c r="D122" s="0" t="n">
        <v>742.3</v>
      </c>
      <c r="E122" s="0" t="n">
        <v>743.5</v>
      </c>
      <c r="F122" s="8" t="n">
        <v>695.3</v>
      </c>
      <c r="G122" s="0" t="n">
        <v>643.2</v>
      </c>
      <c r="H122" s="0" t="n">
        <v>698.6</v>
      </c>
      <c r="I122" s="8" t="n">
        <v>731.5</v>
      </c>
      <c r="J122" s="8" t="n">
        <v>718</v>
      </c>
      <c r="K122" s="8" t="n">
        <v>743.4</v>
      </c>
      <c r="L122" s="15" t="n">
        <v>737.5</v>
      </c>
      <c r="M122" s="8" t="n">
        <v>718.8</v>
      </c>
      <c r="N122" s="0" t="n">
        <v>739.8</v>
      </c>
      <c r="O122" s="8" t="n">
        <v>719.9</v>
      </c>
      <c r="P122" s="11" t="n">
        <v>743.3</v>
      </c>
      <c r="Q122" s="0" t="n">
        <v>743.4</v>
      </c>
      <c r="R122" s="0" t="n">
        <v>670.2</v>
      </c>
      <c r="S122" s="0" t="n">
        <v>738.2</v>
      </c>
      <c r="T122" s="0" t="n">
        <v>710.6</v>
      </c>
      <c r="U122" s="0" t="n">
        <v>741.2</v>
      </c>
      <c r="V122" s="35" t="n">
        <v>716.3</v>
      </c>
      <c r="W122" s="0" t="n">
        <v>740.6</v>
      </c>
      <c r="X122" s="0" t="n">
        <v>743.1</v>
      </c>
      <c r="Y122" s="0" t="n">
        <v>707.5</v>
      </c>
      <c r="Z122" s="0" t="n">
        <v>741.8</v>
      </c>
      <c r="AA122" s="0" t="n">
        <v>695.7</v>
      </c>
      <c r="AB122" s="0" t="n">
        <v>743.4</v>
      </c>
      <c r="AC122" s="35" t="n">
        <v>742.6</v>
      </c>
      <c r="AD122" s="0" t="n">
        <v>669.8</v>
      </c>
      <c r="AE122" s="40" t="n">
        <v>743.1103</v>
      </c>
    </row>
    <row r="123" customFormat="false" ht="12.75" hidden="false" customHeight="false" outlineLevel="0" collapsed="false">
      <c r="A123" s="0" t="s">
        <v>12</v>
      </c>
      <c r="B123" s="0" t="n">
        <v>1</v>
      </c>
      <c r="C123" s="0" t="n">
        <v>113</v>
      </c>
      <c r="D123" s="0" t="n">
        <v>729.7</v>
      </c>
      <c r="E123" s="0" t="n">
        <v>738.9</v>
      </c>
      <c r="F123" s="8" t="n">
        <v>693.9</v>
      </c>
      <c r="G123" s="0" t="n">
        <v>197.4</v>
      </c>
      <c r="H123" s="0" t="n">
        <v>697.8</v>
      </c>
      <c r="I123" s="8" t="n">
        <v>638</v>
      </c>
      <c r="J123" s="8" t="n">
        <v>685.3</v>
      </c>
      <c r="K123" s="8" t="n">
        <v>741.3</v>
      </c>
      <c r="L123" s="15" t="n">
        <v>736.1</v>
      </c>
      <c r="M123" s="8" t="n">
        <v>719.2</v>
      </c>
      <c r="N123" s="0" t="n">
        <v>736.1</v>
      </c>
      <c r="O123" s="8" t="n">
        <v>687.1</v>
      </c>
      <c r="P123" s="11" t="n">
        <v>743.8</v>
      </c>
      <c r="Q123" s="0" t="n">
        <v>742.9</v>
      </c>
      <c r="R123" s="0" t="n">
        <v>671.2</v>
      </c>
      <c r="S123" s="0" t="n">
        <v>741.2</v>
      </c>
      <c r="T123" s="0" t="n">
        <v>713.8</v>
      </c>
      <c r="U123" s="0" t="n">
        <v>740.7</v>
      </c>
      <c r="V123" s="35" t="n">
        <v>716.8</v>
      </c>
      <c r="W123" s="0" t="n">
        <v>743.7</v>
      </c>
      <c r="X123" s="0" t="n">
        <v>743.1</v>
      </c>
      <c r="Y123" s="0" t="n">
        <v>707.4</v>
      </c>
      <c r="Z123" s="0" t="n">
        <v>629.6</v>
      </c>
      <c r="AA123" s="0" t="n">
        <v>720</v>
      </c>
      <c r="AB123" s="0" t="n">
        <v>743.6</v>
      </c>
      <c r="AC123" s="35" t="n">
        <v>742</v>
      </c>
      <c r="AD123" s="0" t="n">
        <v>670.3</v>
      </c>
      <c r="AE123" s="40" t="n">
        <v>727.1855</v>
      </c>
    </row>
    <row r="124" customFormat="false" ht="12.75" hidden="false" customHeight="false" outlineLevel="0" collapsed="false">
      <c r="A124" s="0" t="s">
        <v>12</v>
      </c>
      <c r="B124" s="0" t="n">
        <v>1</v>
      </c>
      <c r="C124" s="0" t="n">
        <v>114</v>
      </c>
      <c r="D124" s="0" t="n">
        <v>742.3</v>
      </c>
      <c r="E124" s="0" t="n">
        <v>743.9</v>
      </c>
      <c r="F124" s="8" t="n">
        <v>693.5</v>
      </c>
      <c r="G124" s="0" t="n">
        <v>656.4</v>
      </c>
      <c r="H124" s="0" t="n">
        <v>700.8</v>
      </c>
      <c r="I124" s="8" t="n">
        <v>741.9</v>
      </c>
      <c r="J124" s="8" t="n">
        <v>717.8</v>
      </c>
      <c r="K124" s="8" t="n">
        <v>740.5</v>
      </c>
      <c r="L124" s="15" t="n">
        <v>732.6</v>
      </c>
      <c r="M124" s="8" t="n">
        <v>717.6</v>
      </c>
      <c r="N124" s="0" t="n">
        <v>738.5</v>
      </c>
      <c r="O124" s="8" t="n">
        <v>718.3</v>
      </c>
      <c r="P124" s="11" t="n">
        <v>743.8</v>
      </c>
      <c r="Q124" s="0" t="n">
        <v>743.3</v>
      </c>
      <c r="R124" s="0" t="n">
        <v>653</v>
      </c>
      <c r="S124" s="0" t="n">
        <v>741.8</v>
      </c>
      <c r="T124" s="0" t="n">
        <v>714.3</v>
      </c>
      <c r="U124" s="0" t="n">
        <v>732.9</v>
      </c>
      <c r="V124" s="35" t="n">
        <v>717</v>
      </c>
      <c r="W124" s="0" t="n">
        <v>743</v>
      </c>
      <c r="X124" s="0" t="n">
        <v>742.8</v>
      </c>
      <c r="Y124" s="0" t="n">
        <v>705.5</v>
      </c>
      <c r="Z124" s="0" t="n">
        <v>743.6</v>
      </c>
      <c r="AA124" s="0" t="n">
        <v>719.9</v>
      </c>
      <c r="AB124" s="0" t="n">
        <v>743.6</v>
      </c>
      <c r="AC124" s="35" t="n">
        <v>729</v>
      </c>
      <c r="AD124" s="0" t="n">
        <v>670</v>
      </c>
      <c r="AE124" s="40" t="n">
        <v>727.535</v>
      </c>
    </row>
    <row r="125" customFormat="false" ht="12.75" hidden="false" customHeight="false" outlineLevel="0" collapsed="false">
      <c r="A125" s="0" t="s">
        <v>12</v>
      </c>
      <c r="B125" s="0" t="n">
        <v>1</v>
      </c>
      <c r="C125" s="0" t="n">
        <v>115</v>
      </c>
      <c r="D125" s="0" t="n">
        <v>741.6</v>
      </c>
      <c r="E125" s="0" t="n">
        <v>741.9</v>
      </c>
      <c r="F125" s="8" t="n">
        <v>674.7</v>
      </c>
      <c r="G125" s="0" t="n">
        <v>657.7</v>
      </c>
      <c r="H125" s="0" t="n">
        <v>700</v>
      </c>
      <c r="I125" s="8" t="n">
        <v>684.2</v>
      </c>
      <c r="J125" s="8" t="n">
        <v>496.4</v>
      </c>
      <c r="K125" s="8" t="n">
        <v>742.2</v>
      </c>
      <c r="L125" s="15" t="n">
        <v>734.6</v>
      </c>
      <c r="M125" s="8" t="n">
        <v>718.9</v>
      </c>
      <c r="N125" s="0" t="n">
        <v>739.7</v>
      </c>
      <c r="O125" s="8" t="n">
        <v>719.7</v>
      </c>
      <c r="P125" s="11" t="n">
        <v>743.9</v>
      </c>
      <c r="Q125" s="0" t="n">
        <v>743.2</v>
      </c>
      <c r="R125" s="0" t="n">
        <v>670.6</v>
      </c>
      <c r="S125" s="0" t="n">
        <v>742.4</v>
      </c>
      <c r="T125" s="0" t="n">
        <v>713.7</v>
      </c>
      <c r="U125" s="0" t="n">
        <v>741.7</v>
      </c>
      <c r="V125" s="35" t="n">
        <v>716.9</v>
      </c>
      <c r="W125" s="0" t="n">
        <v>741.9</v>
      </c>
      <c r="X125" s="0" t="n">
        <v>741.7</v>
      </c>
      <c r="Y125" s="0" t="n">
        <v>707.3</v>
      </c>
      <c r="Z125" s="0" t="n">
        <v>743.6</v>
      </c>
      <c r="AA125" s="0" t="n">
        <v>720</v>
      </c>
      <c r="AB125" s="0" t="n">
        <v>735.7</v>
      </c>
      <c r="AC125" s="35" t="n">
        <v>742.3</v>
      </c>
      <c r="AD125" s="0" t="n">
        <v>666.7</v>
      </c>
      <c r="AE125" s="40" t="n">
        <v>743.0378</v>
      </c>
    </row>
    <row r="126" customFormat="false" ht="12.75" hidden="false" customHeight="false" outlineLevel="0" collapsed="false">
      <c r="A126" s="0" t="s">
        <v>12</v>
      </c>
      <c r="B126" s="0" t="n">
        <v>1</v>
      </c>
      <c r="C126" s="0" t="n">
        <v>116</v>
      </c>
      <c r="D126" s="0" t="n">
        <v>736.8</v>
      </c>
      <c r="E126" s="0" t="n">
        <v>742.5</v>
      </c>
      <c r="F126" s="8" t="n">
        <v>695.9</v>
      </c>
      <c r="G126" s="0" t="n">
        <v>707.3</v>
      </c>
      <c r="H126" s="0" t="n">
        <v>710</v>
      </c>
      <c r="I126" s="8" t="n">
        <v>638.1</v>
      </c>
      <c r="J126" s="8" t="n">
        <v>715.8</v>
      </c>
      <c r="K126" s="8" t="n">
        <v>743.2</v>
      </c>
      <c r="L126" s="15" t="n">
        <v>738.3</v>
      </c>
      <c r="M126" s="8" t="n">
        <v>719</v>
      </c>
      <c r="N126" s="0" t="n">
        <v>724.1</v>
      </c>
      <c r="O126" s="8" t="n">
        <v>715.3</v>
      </c>
      <c r="P126" s="11" t="n">
        <v>0.0001</v>
      </c>
      <c r="Q126" s="0" t="n">
        <v>429.7</v>
      </c>
      <c r="R126" s="0" t="n">
        <v>660.7</v>
      </c>
      <c r="S126" s="0" t="n">
        <v>743.4</v>
      </c>
      <c r="T126" s="0" t="n">
        <v>709.7</v>
      </c>
      <c r="U126" s="0" t="n">
        <v>741.4</v>
      </c>
      <c r="V126" s="35" t="n">
        <v>717.1</v>
      </c>
      <c r="W126" s="0" t="n">
        <v>743.8</v>
      </c>
      <c r="X126" s="0" t="n">
        <v>743</v>
      </c>
      <c r="Y126" s="0" t="n">
        <v>707.5</v>
      </c>
      <c r="Z126" s="0" t="n">
        <v>725.9</v>
      </c>
      <c r="AA126" s="0" t="n">
        <v>720</v>
      </c>
      <c r="AB126" s="0" t="n">
        <v>743.9</v>
      </c>
      <c r="AC126" s="35" t="n">
        <v>743.9</v>
      </c>
      <c r="AD126" s="0" t="n">
        <v>669.2</v>
      </c>
      <c r="AE126" s="40" t="n">
        <v>728.8978</v>
      </c>
    </row>
    <row r="127" customFormat="false" ht="12.75" hidden="false" customHeight="false" outlineLevel="0" collapsed="false">
      <c r="A127" s="0" t="s">
        <v>12</v>
      </c>
      <c r="B127" s="0" t="n">
        <v>1</v>
      </c>
      <c r="C127" s="0" t="n">
        <v>117</v>
      </c>
      <c r="D127" s="0" t="n">
        <v>737.9</v>
      </c>
      <c r="E127" s="0" t="n">
        <v>743.6</v>
      </c>
      <c r="F127" s="8" t="n">
        <v>694.3</v>
      </c>
      <c r="G127" s="0" t="n">
        <v>706.9</v>
      </c>
      <c r="H127" s="0" t="n">
        <v>699.3</v>
      </c>
      <c r="I127" s="8" t="n">
        <v>727.8</v>
      </c>
      <c r="J127" s="8" t="n">
        <v>700.4</v>
      </c>
      <c r="K127" s="8" t="n">
        <v>742.9</v>
      </c>
      <c r="L127" s="15" t="n">
        <v>736.6</v>
      </c>
      <c r="M127" s="8" t="n">
        <v>712.5</v>
      </c>
      <c r="N127" s="0" t="n">
        <v>728</v>
      </c>
      <c r="O127" s="8" t="n">
        <v>719.8</v>
      </c>
      <c r="P127" s="11" t="n">
        <f aca="false">305.7+125+150</f>
        <v>580.7</v>
      </c>
      <c r="Q127" s="0" t="n">
        <v>444.3</v>
      </c>
      <c r="R127" s="0" t="n">
        <v>596</v>
      </c>
      <c r="S127" s="0" t="n">
        <v>729.3</v>
      </c>
      <c r="T127" s="0" t="n">
        <v>706.9</v>
      </c>
      <c r="U127" s="0" t="n">
        <v>740.8</v>
      </c>
      <c r="V127" s="35" t="n">
        <v>717.1</v>
      </c>
      <c r="W127" s="0" t="n">
        <v>743.9</v>
      </c>
      <c r="X127" s="0" t="n">
        <v>742.8</v>
      </c>
      <c r="Y127" s="0" t="n">
        <v>707.5</v>
      </c>
      <c r="Z127" s="0" t="n">
        <v>743.6</v>
      </c>
      <c r="AA127" s="0" t="n">
        <v>720</v>
      </c>
      <c r="AB127" s="0" t="n">
        <v>743.9</v>
      </c>
      <c r="AC127" s="35" t="n">
        <v>743.5</v>
      </c>
      <c r="AD127" s="0" t="n">
        <v>670.2</v>
      </c>
      <c r="AE127" s="40" t="n">
        <v>725.0303</v>
      </c>
    </row>
    <row r="128" customFormat="false" ht="12.75" hidden="false" customHeight="false" outlineLevel="0" collapsed="false">
      <c r="A128" s="0" t="s">
        <v>12</v>
      </c>
      <c r="B128" s="0" t="n">
        <v>1</v>
      </c>
      <c r="C128" s="0" t="n">
        <v>118</v>
      </c>
      <c r="D128" s="0" t="n">
        <v>742</v>
      </c>
      <c r="E128" s="0" t="n">
        <v>744</v>
      </c>
      <c r="F128" s="8" t="n">
        <v>696</v>
      </c>
      <c r="G128" s="0" t="n">
        <v>698</v>
      </c>
      <c r="H128" s="0" t="n">
        <v>700.6</v>
      </c>
      <c r="I128" s="8" t="n">
        <v>743.7</v>
      </c>
      <c r="J128" s="8" t="n">
        <v>719.9</v>
      </c>
      <c r="K128" s="8" t="n">
        <v>743.5</v>
      </c>
      <c r="L128" s="15" t="n">
        <v>736.1</v>
      </c>
      <c r="M128" s="8" t="n">
        <v>719.7</v>
      </c>
      <c r="N128" s="0" t="n">
        <v>740.4</v>
      </c>
      <c r="O128" s="8" t="n">
        <v>719.9</v>
      </c>
      <c r="P128" s="11" t="n">
        <f aca="false">308.4+140+160</f>
        <v>608.4</v>
      </c>
      <c r="Q128" s="0" t="n">
        <v>743.8</v>
      </c>
      <c r="R128" s="0" t="n">
        <v>671.3</v>
      </c>
      <c r="S128" s="0" t="n">
        <v>743.4</v>
      </c>
      <c r="T128" s="0" t="n">
        <v>714.4</v>
      </c>
      <c r="U128" s="0" t="n">
        <v>742.2</v>
      </c>
      <c r="V128" s="35" t="n">
        <v>716.5</v>
      </c>
      <c r="W128" s="0" t="n">
        <v>743.7</v>
      </c>
      <c r="X128" s="0" t="n">
        <v>741.7</v>
      </c>
      <c r="Y128" s="0" t="n">
        <v>707.3</v>
      </c>
      <c r="Z128" s="0" t="n">
        <v>714.8</v>
      </c>
      <c r="AA128" s="0" t="n">
        <v>719.7</v>
      </c>
      <c r="AB128" s="0" t="n">
        <v>743.6</v>
      </c>
      <c r="AC128" s="35" t="n">
        <v>743.9</v>
      </c>
      <c r="AD128" s="0" t="n">
        <v>666.4</v>
      </c>
      <c r="AE128" s="40" t="n">
        <v>727.2139</v>
      </c>
    </row>
    <row r="129" customFormat="false" ht="12.75" hidden="false" customHeight="false" outlineLevel="0" collapsed="false">
      <c r="A129" s="0" t="s">
        <v>12</v>
      </c>
      <c r="B129" s="0" t="n">
        <v>1</v>
      </c>
      <c r="C129" s="0" t="n">
        <v>119</v>
      </c>
      <c r="D129" s="0" t="n">
        <v>741.8</v>
      </c>
      <c r="E129" s="0" t="n">
        <v>743.7</v>
      </c>
      <c r="F129" s="8" t="n">
        <v>695.6</v>
      </c>
      <c r="G129" s="0" t="n">
        <v>696</v>
      </c>
      <c r="H129" s="0" t="n">
        <v>263.5</v>
      </c>
      <c r="I129" s="8" t="n">
        <v>686.6</v>
      </c>
      <c r="J129" s="8" t="n">
        <v>673</v>
      </c>
      <c r="K129" s="8" t="n">
        <v>734.4</v>
      </c>
      <c r="L129" s="15" t="n">
        <v>737.9</v>
      </c>
      <c r="M129" s="8" t="n">
        <v>718.3</v>
      </c>
      <c r="N129" s="0" t="n">
        <v>739.9</v>
      </c>
      <c r="O129" s="8" t="n">
        <v>715</v>
      </c>
      <c r="P129" s="11" t="n">
        <f aca="false">308.4+125+145</f>
        <v>578.4</v>
      </c>
      <c r="Q129" s="0" t="n">
        <v>743</v>
      </c>
      <c r="R129" s="0" t="n">
        <v>668.4</v>
      </c>
      <c r="S129" s="12" t="n">
        <f aca="false">543+200</f>
        <v>743</v>
      </c>
      <c r="T129" s="0" t="n">
        <v>698.6</v>
      </c>
      <c r="U129" s="0" t="n">
        <v>736.2</v>
      </c>
      <c r="V129" s="35" t="n">
        <v>716.7</v>
      </c>
      <c r="W129" s="0" t="n">
        <v>741.1</v>
      </c>
      <c r="X129" s="0" t="n">
        <v>743</v>
      </c>
      <c r="Y129" s="0" t="n">
        <v>707.5</v>
      </c>
      <c r="Z129" s="0" t="n">
        <v>743.2</v>
      </c>
      <c r="AA129" s="0" t="n">
        <v>720</v>
      </c>
      <c r="AB129" s="0" t="n">
        <v>743.9</v>
      </c>
      <c r="AC129" s="35" t="n">
        <v>743.9</v>
      </c>
      <c r="AD129" s="0" t="n">
        <v>666</v>
      </c>
      <c r="AE129" s="40" t="n">
        <v>727.0541</v>
      </c>
    </row>
    <row r="130" customFormat="false" ht="12.75" hidden="false" customHeight="false" outlineLevel="0" collapsed="false">
      <c r="A130" s="0" t="s">
        <v>12</v>
      </c>
      <c r="B130" s="0" t="n">
        <v>1</v>
      </c>
      <c r="C130" s="0" t="n">
        <v>120</v>
      </c>
      <c r="D130" s="0" t="n">
        <v>742.2</v>
      </c>
      <c r="E130" s="0" t="n">
        <v>714.3</v>
      </c>
      <c r="F130" s="8" t="n">
        <v>695</v>
      </c>
      <c r="G130" s="0" t="n">
        <v>688.3</v>
      </c>
      <c r="H130" s="0" t="n">
        <v>698.1</v>
      </c>
      <c r="I130" s="8" t="n">
        <v>722.2</v>
      </c>
      <c r="J130" s="8" t="n">
        <v>701.8</v>
      </c>
      <c r="K130" s="8" t="n">
        <v>742.3</v>
      </c>
      <c r="L130" s="15" t="n">
        <v>731.7</v>
      </c>
      <c r="M130" s="8" t="n">
        <v>710.6</v>
      </c>
      <c r="N130" s="0" t="n">
        <v>737.6</v>
      </c>
      <c r="O130" s="8" t="n">
        <v>719.7</v>
      </c>
      <c r="P130" s="11" t="n">
        <f aca="false">308.4+240</f>
        <v>548.4</v>
      </c>
      <c r="Q130" s="0" t="n">
        <v>721.9</v>
      </c>
      <c r="R130" s="0" t="n">
        <v>669.3</v>
      </c>
      <c r="S130" s="0" t="n">
        <v>732.5</v>
      </c>
      <c r="T130" s="0" t="n">
        <v>713.6</v>
      </c>
      <c r="U130" s="0" t="n">
        <v>740.8</v>
      </c>
      <c r="V130" s="35" t="n">
        <v>716.9</v>
      </c>
      <c r="W130" s="0" t="n">
        <v>743.3</v>
      </c>
      <c r="X130" s="0" t="n">
        <v>743</v>
      </c>
      <c r="Y130" s="0" t="n">
        <v>703.9</v>
      </c>
      <c r="Z130" s="0" t="n">
        <v>740.9</v>
      </c>
      <c r="AA130" s="0" t="n">
        <v>719.9</v>
      </c>
      <c r="AB130" s="0" t="n">
        <v>743.8</v>
      </c>
      <c r="AC130" s="35" t="n">
        <v>742.7</v>
      </c>
      <c r="AD130" s="0" t="n">
        <v>667</v>
      </c>
      <c r="AE130" s="40" t="n">
        <v>727.2142</v>
      </c>
    </row>
    <row r="131" customFormat="false" ht="12.75" hidden="false" customHeight="false" outlineLevel="0" collapsed="false">
      <c r="A131" s="0" t="s">
        <v>12</v>
      </c>
      <c r="B131" s="0" t="n">
        <v>1</v>
      </c>
      <c r="C131" s="0" t="n">
        <v>121</v>
      </c>
      <c r="D131" s="0" t="n">
        <v>709.7</v>
      </c>
      <c r="E131" s="0" t="n">
        <v>735.8</v>
      </c>
      <c r="F131" s="8" t="n">
        <v>695.6</v>
      </c>
      <c r="G131" s="0" t="n">
        <v>699.5</v>
      </c>
      <c r="H131" s="0" t="n">
        <v>701.5</v>
      </c>
      <c r="I131" s="8" t="n">
        <v>603.5</v>
      </c>
      <c r="J131" s="8" t="n">
        <v>700.6</v>
      </c>
      <c r="K131" s="8" t="n">
        <v>740</v>
      </c>
      <c r="L131" s="15" t="n">
        <v>734.4</v>
      </c>
      <c r="M131" s="8" t="n">
        <v>717.5</v>
      </c>
      <c r="N131" s="0" t="n">
        <v>739.6</v>
      </c>
      <c r="O131" s="8" t="n">
        <v>719.5</v>
      </c>
      <c r="P131" s="11" t="n">
        <f aca="false">308.4+290</f>
        <v>598.4</v>
      </c>
      <c r="Q131" s="0" t="n">
        <v>307.3</v>
      </c>
      <c r="R131" s="0" t="n">
        <v>671.3</v>
      </c>
      <c r="S131" s="0" t="n">
        <v>742.3</v>
      </c>
      <c r="T131" s="0" t="n">
        <v>712.9</v>
      </c>
      <c r="U131" s="0" t="n">
        <v>740.7</v>
      </c>
      <c r="V131" s="35" t="n">
        <v>716.5</v>
      </c>
      <c r="W131" s="0" t="n">
        <v>743.7</v>
      </c>
      <c r="X131" s="0" t="n">
        <v>742.9</v>
      </c>
      <c r="Y131" s="0" t="n">
        <v>707.3</v>
      </c>
      <c r="Z131" s="0" t="n">
        <v>743.5</v>
      </c>
      <c r="AA131" s="0" t="n">
        <v>720</v>
      </c>
      <c r="AB131" s="0" t="n">
        <v>743.7</v>
      </c>
      <c r="AC131" s="35" t="n">
        <v>742.2</v>
      </c>
      <c r="AD131" s="0" t="n">
        <v>669.6</v>
      </c>
      <c r="AE131" s="40" t="n">
        <v>727.1583</v>
      </c>
    </row>
    <row r="132" customFormat="false" ht="12.75" hidden="false" customHeight="false" outlineLevel="0" collapsed="false">
      <c r="A132" s="0" t="s">
        <v>12</v>
      </c>
      <c r="B132" s="0" t="n">
        <v>1</v>
      </c>
      <c r="C132" s="0" t="n">
        <v>122</v>
      </c>
      <c r="D132" s="0" t="n">
        <v>738.8</v>
      </c>
      <c r="E132" s="0" t="n">
        <v>740.6</v>
      </c>
      <c r="F132" s="8" t="n">
        <v>681</v>
      </c>
      <c r="G132" s="0" t="n">
        <v>690.5</v>
      </c>
      <c r="H132" s="0" t="n">
        <v>687.6</v>
      </c>
      <c r="I132" s="8" t="n">
        <v>710.1</v>
      </c>
      <c r="J132" s="8" t="n">
        <v>693.2</v>
      </c>
      <c r="K132" s="8" t="n">
        <v>740.1</v>
      </c>
      <c r="L132" s="15" t="n">
        <v>722.1</v>
      </c>
      <c r="M132" s="8" t="n">
        <v>694.2</v>
      </c>
      <c r="N132" s="0" t="n">
        <v>723</v>
      </c>
      <c r="O132" s="8" t="n">
        <v>718.3</v>
      </c>
      <c r="P132" s="11" t="n">
        <f aca="false">308.4+260</f>
        <v>568.4</v>
      </c>
      <c r="Q132" s="0" t="n">
        <v>698.6</v>
      </c>
      <c r="R132" s="0" t="n">
        <v>669.2</v>
      </c>
      <c r="S132" s="0" t="n">
        <v>725.2</v>
      </c>
      <c r="T132" s="0" t="n">
        <v>713.3</v>
      </c>
      <c r="U132" s="0" t="n">
        <v>740.3</v>
      </c>
      <c r="V132" s="35" t="n">
        <v>716.9</v>
      </c>
      <c r="W132" s="0" t="n">
        <v>735.9</v>
      </c>
      <c r="X132" s="0" t="n">
        <v>742.5</v>
      </c>
      <c r="Y132" s="0" t="n">
        <v>606.2</v>
      </c>
      <c r="Z132" s="0" t="n">
        <v>692.5</v>
      </c>
      <c r="AA132" s="0" t="n">
        <v>717.3</v>
      </c>
      <c r="AB132" s="0" t="n">
        <v>742.7</v>
      </c>
      <c r="AC132" s="35" t="n">
        <v>742.2</v>
      </c>
      <c r="AD132" s="0" t="n">
        <v>668.1</v>
      </c>
      <c r="AE132" s="40" t="n">
        <v>718.2378</v>
      </c>
    </row>
    <row r="133" customFormat="false" ht="12.75" hidden="false" customHeight="false" outlineLevel="0" collapsed="false">
      <c r="A133" s="0" t="s">
        <v>12</v>
      </c>
      <c r="B133" s="0" t="n">
        <v>1</v>
      </c>
      <c r="C133" s="0" t="n">
        <v>123</v>
      </c>
      <c r="D133" s="0" t="n">
        <v>740.2</v>
      </c>
      <c r="E133" s="0" t="n">
        <v>743.5</v>
      </c>
      <c r="F133" s="8" t="n">
        <v>694.5</v>
      </c>
      <c r="G133" s="0" t="n">
        <v>697.8</v>
      </c>
      <c r="H133" s="0" t="n">
        <v>701.9</v>
      </c>
      <c r="I133" s="8" t="n">
        <v>741.7</v>
      </c>
      <c r="J133" s="8" t="n">
        <v>701.3</v>
      </c>
      <c r="K133" s="8" t="n">
        <v>739.8</v>
      </c>
      <c r="L133" s="15" t="n">
        <v>734</v>
      </c>
      <c r="M133" s="8" t="n">
        <v>717.6</v>
      </c>
      <c r="N133" s="0" t="n">
        <v>738.7</v>
      </c>
      <c r="O133" s="8" t="n">
        <v>718.4</v>
      </c>
      <c r="P133" s="11" t="n">
        <f aca="false">308.4+150</f>
        <v>458.4</v>
      </c>
      <c r="Q133" s="0" t="n">
        <v>743.6</v>
      </c>
      <c r="R133" s="0" t="n">
        <v>669.1</v>
      </c>
      <c r="S133" s="0" t="n">
        <v>742.4</v>
      </c>
      <c r="T133" s="0" t="n">
        <v>712.4</v>
      </c>
      <c r="U133" s="0" t="n">
        <v>741</v>
      </c>
      <c r="V133" s="35" t="n">
        <v>716.5</v>
      </c>
      <c r="W133" s="0" t="n">
        <v>743.6</v>
      </c>
      <c r="X133" s="0" t="n">
        <v>742.2</v>
      </c>
      <c r="Y133" s="0" t="n">
        <v>698.3</v>
      </c>
      <c r="Z133" s="0" t="n">
        <v>732.4</v>
      </c>
      <c r="AA133" s="0" t="n">
        <v>720</v>
      </c>
      <c r="AB133" s="0" t="n">
        <v>743.9</v>
      </c>
      <c r="AC133" s="35" t="n">
        <v>743.7</v>
      </c>
      <c r="AD133" s="0" t="n">
        <v>669.5</v>
      </c>
      <c r="AE133" s="40" t="n">
        <v>727.0183</v>
      </c>
    </row>
    <row r="134" customFormat="false" ht="12.75" hidden="false" customHeight="false" outlineLevel="0" collapsed="false">
      <c r="A134" s="0" t="s">
        <v>12</v>
      </c>
      <c r="B134" s="0" t="n">
        <v>1</v>
      </c>
      <c r="C134" s="0" t="n">
        <v>124</v>
      </c>
      <c r="D134" s="0" t="n">
        <v>740.7</v>
      </c>
      <c r="E134" s="0" t="n">
        <v>741.8</v>
      </c>
      <c r="F134" s="8" t="n">
        <v>695.8</v>
      </c>
      <c r="G134" s="0" t="n">
        <v>702</v>
      </c>
      <c r="H134" s="0" t="n">
        <v>687.1</v>
      </c>
      <c r="I134" s="8" t="n">
        <v>733</v>
      </c>
      <c r="J134" s="8" t="n">
        <v>718.2</v>
      </c>
      <c r="K134" s="8" t="n">
        <v>741.4</v>
      </c>
      <c r="L134" s="15" t="n">
        <v>368.8</v>
      </c>
      <c r="M134" s="8" t="n">
        <v>718.8</v>
      </c>
      <c r="N134" s="0" t="n">
        <v>739.1</v>
      </c>
      <c r="O134" s="8" t="n">
        <v>713.1</v>
      </c>
      <c r="P134" s="11" t="n">
        <v>743.3</v>
      </c>
      <c r="Q134" s="0" t="n">
        <v>742.8</v>
      </c>
      <c r="R134" s="0" t="n">
        <v>669.9</v>
      </c>
      <c r="S134" s="0" t="n">
        <v>740.1</v>
      </c>
      <c r="T134" s="0" t="n">
        <v>710.2</v>
      </c>
      <c r="U134" s="0" t="n">
        <v>730.7</v>
      </c>
      <c r="V134" s="35" t="n">
        <v>638.7</v>
      </c>
      <c r="W134" s="0" t="n">
        <v>743</v>
      </c>
      <c r="X134" s="0" t="n">
        <v>742.9</v>
      </c>
      <c r="Y134" s="0" t="n">
        <v>706.2</v>
      </c>
      <c r="Z134" s="0" t="n">
        <v>742.6</v>
      </c>
      <c r="AA134" s="0" t="n">
        <v>720</v>
      </c>
      <c r="AB134" s="0" t="n">
        <v>742.7</v>
      </c>
      <c r="AC134" s="35" t="n">
        <v>743.8</v>
      </c>
      <c r="AD134" s="0" t="n">
        <v>670.1</v>
      </c>
      <c r="AE134" s="40" t="n">
        <v>742.6467</v>
      </c>
    </row>
    <row r="135" customFormat="false" ht="12.75" hidden="false" customHeight="false" outlineLevel="0" collapsed="false">
      <c r="A135" s="0" t="s">
        <v>12</v>
      </c>
      <c r="B135" s="0" t="n">
        <v>1</v>
      </c>
      <c r="C135" s="0" t="n">
        <v>125</v>
      </c>
      <c r="D135" s="0" t="n">
        <v>720.2</v>
      </c>
      <c r="E135" s="0" t="n">
        <v>732</v>
      </c>
      <c r="F135" s="8" t="n">
        <v>662.2</v>
      </c>
      <c r="G135" s="0" t="n">
        <v>699</v>
      </c>
      <c r="H135" s="0" t="n">
        <v>676.2</v>
      </c>
      <c r="I135" s="8" t="n">
        <v>742.6</v>
      </c>
      <c r="J135" s="8" t="n">
        <v>716.4</v>
      </c>
      <c r="K135" s="8" t="n">
        <v>743.6</v>
      </c>
      <c r="L135" s="15" t="n">
        <v>736.1</v>
      </c>
      <c r="M135" s="8" t="n">
        <v>718.9</v>
      </c>
      <c r="N135" s="0" t="n">
        <v>740.3</v>
      </c>
      <c r="O135" s="8" t="n">
        <v>720</v>
      </c>
      <c r="P135" s="11" t="n">
        <v>741.8</v>
      </c>
      <c r="Q135" s="0" t="n">
        <v>743.5</v>
      </c>
      <c r="R135" s="0" t="n">
        <v>669.9</v>
      </c>
      <c r="S135" s="0" t="n">
        <v>743</v>
      </c>
      <c r="T135" s="0" t="n">
        <v>713.9</v>
      </c>
      <c r="U135" s="0" t="n">
        <v>741</v>
      </c>
      <c r="V135" s="35" t="n">
        <v>717.2</v>
      </c>
      <c r="W135" s="0" t="n">
        <v>743.8</v>
      </c>
      <c r="X135" s="0" t="n">
        <v>743</v>
      </c>
      <c r="Y135" s="0" t="n">
        <v>706.3</v>
      </c>
      <c r="Z135" s="0" t="n">
        <v>743.3</v>
      </c>
      <c r="AA135" s="0" t="n">
        <v>719.7</v>
      </c>
      <c r="AB135" s="0" t="n">
        <v>743.6</v>
      </c>
      <c r="AC135" s="35" t="n">
        <v>743.8</v>
      </c>
      <c r="AD135" s="0" t="n">
        <v>670.5</v>
      </c>
      <c r="AE135" s="40" t="n">
        <v>742.71</v>
      </c>
    </row>
    <row r="136" customFormat="false" ht="12.75" hidden="false" customHeight="false" outlineLevel="0" collapsed="false">
      <c r="A136" s="0" t="s">
        <v>12</v>
      </c>
      <c r="B136" s="0" t="n">
        <v>1</v>
      </c>
      <c r="C136" s="0" t="n">
        <v>126</v>
      </c>
      <c r="D136" s="0" t="n">
        <v>740.8</v>
      </c>
      <c r="E136" s="0" t="n">
        <v>743.6</v>
      </c>
      <c r="F136" s="8" t="n">
        <v>694.7</v>
      </c>
      <c r="G136" s="0" t="n">
        <v>700.6</v>
      </c>
      <c r="H136" s="0" t="n">
        <v>701.6</v>
      </c>
      <c r="I136" s="8" t="n">
        <v>729.8</v>
      </c>
      <c r="J136" s="8" t="n">
        <v>683.1</v>
      </c>
      <c r="K136" s="8" t="n">
        <v>734.8</v>
      </c>
      <c r="L136" s="15" t="n">
        <v>736.1</v>
      </c>
      <c r="M136" s="8" t="n">
        <v>719.4</v>
      </c>
      <c r="N136" s="0" t="n">
        <v>737.8</v>
      </c>
      <c r="O136" s="8" t="n">
        <v>719.8</v>
      </c>
      <c r="P136" s="11" t="n">
        <v>743.9</v>
      </c>
      <c r="Q136" s="0" t="n">
        <v>578</v>
      </c>
      <c r="R136" s="0" t="n">
        <v>428.4</v>
      </c>
      <c r="S136" s="0" t="n">
        <v>611</v>
      </c>
      <c r="T136" s="0" t="n">
        <v>714.4</v>
      </c>
      <c r="U136" s="0" t="n">
        <v>736</v>
      </c>
      <c r="V136" s="35" t="n">
        <v>717</v>
      </c>
      <c r="W136" s="0" t="n">
        <v>743.8</v>
      </c>
      <c r="X136" s="0" t="n">
        <v>743</v>
      </c>
      <c r="Y136" s="0" t="n">
        <v>707.5</v>
      </c>
      <c r="Z136" s="0" t="n">
        <v>743.5</v>
      </c>
      <c r="AA136" s="0" t="n">
        <v>720</v>
      </c>
      <c r="AB136" s="0" t="n">
        <v>743.6</v>
      </c>
      <c r="AC136" s="35" t="n">
        <v>743.8</v>
      </c>
      <c r="AD136" s="0" t="n">
        <v>670.3</v>
      </c>
      <c r="AE136" s="40" t="n">
        <v>742.4867</v>
      </c>
    </row>
    <row r="137" customFormat="false" ht="12.75" hidden="false" customHeight="false" outlineLevel="0" collapsed="false">
      <c r="A137" s="0" t="s">
        <v>12</v>
      </c>
      <c r="B137" s="0" t="n">
        <v>1</v>
      </c>
      <c r="C137" s="0" t="n">
        <v>127</v>
      </c>
      <c r="D137" s="0" t="n">
        <v>734.9</v>
      </c>
      <c r="E137" s="0" t="n">
        <v>739.4</v>
      </c>
      <c r="F137" s="8" t="n">
        <v>695.4</v>
      </c>
      <c r="G137" s="0" t="n">
        <v>703.1</v>
      </c>
      <c r="H137" s="0" t="n">
        <v>690.8</v>
      </c>
      <c r="I137" s="8" t="n">
        <v>736</v>
      </c>
      <c r="J137" s="8" t="n">
        <v>714.5</v>
      </c>
      <c r="K137" s="8" t="n">
        <v>740.8</v>
      </c>
      <c r="L137" s="15" t="n">
        <v>736</v>
      </c>
      <c r="M137" s="8" t="n">
        <v>719.2</v>
      </c>
      <c r="N137" s="0" t="n">
        <v>740.1</v>
      </c>
      <c r="O137" s="8" t="n">
        <v>718.2</v>
      </c>
      <c r="P137" s="11" t="n">
        <v>736.4</v>
      </c>
      <c r="Q137" s="0" t="n">
        <v>742.3</v>
      </c>
      <c r="R137" s="0" t="n">
        <v>669.4</v>
      </c>
      <c r="S137" s="0" t="n">
        <v>742</v>
      </c>
      <c r="T137" s="0" t="n">
        <v>714.3</v>
      </c>
      <c r="U137" s="0" t="n">
        <v>740.8</v>
      </c>
      <c r="V137" s="35" t="n">
        <v>717</v>
      </c>
      <c r="W137" s="0" t="n">
        <v>743.9</v>
      </c>
      <c r="X137" s="0" t="n">
        <v>716.6</v>
      </c>
      <c r="Y137" s="0" t="n">
        <v>707.5</v>
      </c>
      <c r="Z137" s="0" t="n">
        <v>740</v>
      </c>
      <c r="AA137" s="0" t="n">
        <v>715.4</v>
      </c>
      <c r="AB137" s="0" t="n">
        <v>713.7</v>
      </c>
      <c r="AC137" s="35" t="n">
        <v>743.6</v>
      </c>
      <c r="AD137" s="0" t="n">
        <v>670.1</v>
      </c>
      <c r="AE137" s="40" t="n">
        <v>742.7833</v>
      </c>
    </row>
    <row r="138" customFormat="false" ht="12.75" hidden="false" customHeight="false" outlineLevel="0" collapsed="false">
      <c r="A138" s="0" t="s">
        <v>12</v>
      </c>
      <c r="B138" s="0" t="n">
        <v>1</v>
      </c>
      <c r="C138" s="0" t="n">
        <v>128</v>
      </c>
      <c r="D138" s="0" t="n">
        <v>742.3</v>
      </c>
      <c r="E138" s="0" t="n">
        <v>738.7</v>
      </c>
      <c r="F138" s="8" t="n">
        <v>694.9</v>
      </c>
      <c r="G138" s="0" t="n">
        <v>703</v>
      </c>
      <c r="H138" s="0" t="n">
        <v>701.7</v>
      </c>
      <c r="I138" s="8" t="n">
        <v>729.8</v>
      </c>
      <c r="J138" s="8" t="n">
        <v>717.8</v>
      </c>
      <c r="K138" s="8" t="n">
        <v>743.6</v>
      </c>
      <c r="L138" s="15" t="n">
        <v>737.8</v>
      </c>
      <c r="M138" s="8" t="n">
        <v>718.5</v>
      </c>
      <c r="N138" s="0" t="n">
        <v>740.4</v>
      </c>
      <c r="O138" s="8" t="n">
        <v>719.6</v>
      </c>
      <c r="P138" s="11" t="n">
        <v>741.6</v>
      </c>
      <c r="Q138" s="0" t="n">
        <v>729.2</v>
      </c>
      <c r="R138" s="0" t="n">
        <v>667.1</v>
      </c>
      <c r="S138" s="0" t="n">
        <v>741.5</v>
      </c>
      <c r="T138" s="0" t="n">
        <v>714.4</v>
      </c>
      <c r="U138" s="0" t="n">
        <v>742.1</v>
      </c>
      <c r="V138" s="35" t="n">
        <v>358</v>
      </c>
      <c r="W138" s="0" t="n">
        <v>0.0001</v>
      </c>
      <c r="X138" s="0" t="n">
        <v>743</v>
      </c>
      <c r="Y138" s="0" t="n">
        <v>1E-007</v>
      </c>
      <c r="Z138" s="0" t="n">
        <v>1E-007</v>
      </c>
      <c r="AA138" s="30" t="n">
        <v>720</v>
      </c>
      <c r="AB138" s="0" t="n">
        <v>615.5</v>
      </c>
      <c r="AC138" s="35" t="n">
        <v>744</v>
      </c>
      <c r="AD138" s="0" t="n">
        <v>659.3</v>
      </c>
      <c r="AE138" s="40" t="n">
        <v>711.0628</v>
      </c>
    </row>
    <row r="139" customFormat="false" ht="12.75" hidden="false" customHeight="false" outlineLevel="0" collapsed="false">
      <c r="A139" s="0" t="s">
        <v>12</v>
      </c>
      <c r="B139" s="0" t="n">
        <v>1</v>
      </c>
      <c r="C139" s="0" t="n">
        <v>129</v>
      </c>
      <c r="D139" s="0" t="n">
        <v>738.3</v>
      </c>
      <c r="E139" s="0" t="n">
        <v>743.1</v>
      </c>
      <c r="F139" s="8" t="n">
        <v>695.9</v>
      </c>
      <c r="G139" s="0" t="n">
        <v>710.9</v>
      </c>
      <c r="H139" s="0" t="n">
        <v>699.4</v>
      </c>
      <c r="I139" s="8" t="n">
        <v>732.1</v>
      </c>
      <c r="J139" s="8" t="n">
        <v>717.9</v>
      </c>
      <c r="K139" s="8" t="n">
        <v>742.7</v>
      </c>
      <c r="L139" s="15" t="n">
        <v>736.1</v>
      </c>
      <c r="M139" s="8" t="n">
        <v>719.1</v>
      </c>
      <c r="N139" s="0" t="n">
        <v>740.4</v>
      </c>
      <c r="O139" s="8" t="n">
        <v>719</v>
      </c>
      <c r="P139" s="11" t="n">
        <v>611.5</v>
      </c>
      <c r="Q139" s="0" t="n">
        <v>743.9</v>
      </c>
      <c r="R139" s="0" t="n">
        <v>671</v>
      </c>
      <c r="S139" s="0" t="n">
        <v>743</v>
      </c>
      <c r="T139" s="0" t="n">
        <v>704.2</v>
      </c>
      <c r="U139" s="0" t="n">
        <v>739.3</v>
      </c>
      <c r="V139" s="35" t="n">
        <v>717.3</v>
      </c>
      <c r="W139" s="0" t="n">
        <v>743.9</v>
      </c>
      <c r="X139" s="0" t="n">
        <v>743</v>
      </c>
      <c r="Y139" s="0" t="n">
        <v>652.2</v>
      </c>
      <c r="Z139" s="0" t="n">
        <v>742</v>
      </c>
      <c r="AA139" s="0" t="n">
        <v>710.3</v>
      </c>
      <c r="AB139" s="0" t="n">
        <v>742.9</v>
      </c>
      <c r="AC139" s="35" t="n">
        <v>742</v>
      </c>
      <c r="AD139" s="0" t="n">
        <v>665.6</v>
      </c>
      <c r="AE139" s="40" t="n">
        <v>741.0856</v>
      </c>
    </row>
    <row r="140" customFormat="false" ht="12.75" hidden="false" customHeight="false" outlineLevel="0" collapsed="false">
      <c r="A140" s="0" t="s">
        <v>12</v>
      </c>
      <c r="B140" s="0" t="n">
        <v>1</v>
      </c>
      <c r="C140" s="0" t="n">
        <v>130</v>
      </c>
      <c r="D140" s="0" t="n">
        <v>742.3</v>
      </c>
      <c r="E140" s="0" t="n">
        <v>739.8</v>
      </c>
      <c r="F140" s="8" t="n">
        <v>671.7</v>
      </c>
      <c r="G140" s="0" t="n">
        <v>660.3</v>
      </c>
      <c r="H140" s="0" t="n">
        <v>263.7</v>
      </c>
      <c r="I140" s="8" t="n">
        <v>679.3</v>
      </c>
      <c r="J140" s="8" t="n">
        <v>666.4</v>
      </c>
      <c r="K140" s="8" t="n">
        <v>724.3</v>
      </c>
      <c r="L140" s="15" t="n">
        <v>736.1</v>
      </c>
      <c r="M140" s="8" t="n">
        <v>714.1</v>
      </c>
      <c r="N140" s="0" t="n">
        <v>734.9</v>
      </c>
      <c r="O140" s="8" t="n">
        <v>718.9</v>
      </c>
      <c r="P140" s="11" t="n">
        <v>743.6</v>
      </c>
      <c r="Q140" s="0" t="n">
        <v>741.5</v>
      </c>
      <c r="R140" s="0" t="n">
        <v>671.1</v>
      </c>
      <c r="S140" s="0" t="n">
        <v>743.2</v>
      </c>
      <c r="T140" s="0" t="n">
        <v>693.9</v>
      </c>
      <c r="U140" s="0" t="n">
        <v>739.7</v>
      </c>
      <c r="V140" s="35" t="n">
        <v>717.1</v>
      </c>
      <c r="W140" s="0" t="n">
        <v>735.4</v>
      </c>
      <c r="X140" s="0" t="n">
        <v>743.1</v>
      </c>
      <c r="Y140" s="0" t="n">
        <v>707.4</v>
      </c>
      <c r="Z140" s="0" t="n">
        <v>743.4</v>
      </c>
      <c r="AA140" s="0" t="n">
        <v>718.8</v>
      </c>
      <c r="AB140" s="0" t="n">
        <v>743.2</v>
      </c>
      <c r="AC140" s="35" t="n">
        <v>743.9</v>
      </c>
      <c r="AD140" s="0" t="n">
        <v>634.8</v>
      </c>
      <c r="AE140" s="40" t="n">
        <v>742.5039</v>
      </c>
    </row>
    <row r="141" customFormat="false" ht="12.75" hidden="false" customHeight="false" outlineLevel="0" collapsed="false">
      <c r="A141" s="0" t="s">
        <v>12</v>
      </c>
      <c r="B141" s="0" t="n">
        <v>1</v>
      </c>
      <c r="C141" s="0" t="n">
        <v>131</v>
      </c>
      <c r="D141" s="0" t="n">
        <v>727.2</v>
      </c>
      <c r="E141" s="0" t="n">
        <v>743.9</v>
      </c>
      <c r="F141" s="8" t="n">
        <v>695.9</v>
      </c>
      <c r="G141" s="0" t="n">
        <v>710.8</v>
      </c>
      <c r="H141" s="0" t="n">
        <v>692</v>
      </c>
      <c r="I141" s="8" t="n">
        <v>408.6</v>
      </c>
      <c r="J141" s="8" t="n">
        <v>627.1</v>
      </c>
      <c r="K141" s="8" t="n">
        <v>738.4</v>
      </c>
      <c r="L141" s="15" t="n">
        <v>738.1</v>
      </c>
      <c r="M141" s="8" t="n">
        <v>718.9</v>
      </c>
      <c r="N141" s="0" t="n">
        <v>740.4</v>
      </c>
      <c r="O141" s="8" t="n">
        <v>718.1</v>
      </c>
      <c r="P141" s="11" t="n">
        <v>744</v>
      </c>
      <c r="Q141" s="0" t="n">
        <v>743</v>
      </c>
      <c r="R141" s="0" t="n">
        <v>671.2</v>
      </c>
      <c r="S141" s="0" t="n">
        <v>743.2</v>
      </c>
      <c r="T141" s="0" t="n">
        <v>714.4</v>
      </c>
      <c r="U141" s="0" t="n">
        <v>741.7</v>
      </c>
      <c r="V141" s="35" t="n">
        <v>717.1</v>
      </c>
      <c r="W141" s="0" t="n">
        <v>743.9</v>
      </c>
      <c r="X141" s="0" t="n">
        <v>743.1</v>
      </c>
      <c r="Y141" s="0" t="n">
        <v>707.5</v>
      </c>
      <c r="Z141" s="0" t="n">
        <v>743.6</v>
      </c>
      <c r="AA141" s="0" t="n">
        <v>719.9</v>
      </c>
      <c r="AB141" s="0" t="n">
        <v>743.7</v>
      </c>
      <c r="AC141" s="35" t="n">
        <v>743.9</v>
      </c>
      <c r="AD141" s="0" t="n">
        <v>670.8</v>
      </c>
      <c r="AE141" s="40" t="n">
        <v>732.7756</v>
      </c>
    </row>
    <row r="142" customFormat="false" ht="12.75" hidden="false" customHeight="false" outlineLevel="0" collapsed="false">
      <c r="A142" s="0" t="s">
        <v>12</v>
      </c>
      <c r="B142" s="0" t="n">
        <v>1</v>
      </c>
      <c r="C142" s="0" t="n">
        <v>132</v>
      </c>
      <c r="D142" s="0" t="n">
        <v>742.4</v>
      </c>
      <c r="E142" s="0" t="n">
        <v>743.7</v>
      </c>
      <c r="F142" s="8" t="n">
        <v>694.6</v>
      </c>
      <c r="G142" s="0" t="n">
        <v>702.4</v>
      </c>
      <c r="H142" s="0" t="n">
        <v>694.4</v>
      </c>
      <c r="I142" s="8" t="n">
        <v>716.7</v>
      </c>
      <c r="J142" s="8" t="n">
        <v>718.3</v>
      </c>
      <c r="K142" s="8" t="n">
        <v>737.1</v>
      </c>
      <c r="L142" s="15" t="n">
        <v>725</v>
      </c>
      <c r="M142" s="8" t="n">
        <v>718.8</v>
      </c>
      <c r="N142" s="0" t="n">
        <v>739.2</v>
      </c>
      <c r="O142" s="8" t="n">
        <v>719.3</v>
      </c>
      <c r="P142" s="11" t="n">
        <v>743.4</v>
      </c>
      <c r="Q142" s="0" t="n">
        <v>743.5</v>
      </c>
      <c r="R142" s="0" t="n">
        <v>671.1</v>
      </c>
      <c r="S142" s="0" t="n">
        <v>743.3</v>
      </c>
      <c r="T142" s="0" t="n">
        <v>709.3</v>
      </c>
      <c r="U142" s="0" t="n">
        <v>740.8</v>
      </c>
      <c r="V142" s="35" t="n">
        <v>717.2</v>
      </c>
      <c r="W142" s="0" t="n">
        <v>743.1</v>
      </c>
      <c r="X142" s="0" t="n">
        <v>743.1</v>
      </c>
      <c r="Y142" s="0" t="n">
        <v>707.5</v>
      </c>
      <c r="Z142" s="0" t="n">
        <v>743.6</v>
      </c>
      <c r="AA142" s="0" t="n">
        <v>719.9</v>
      </c>
      <c r="AB142" s="0" t="n">
        <v>743.6</v>
      </c>
      <c r="AC142" s="35" t="n">
        <v>744</v>
      </c>
      <c r="AD142" s="0" t="n">
        <v>671</v>
      </c>
      <c r="AE142" s="40" t="n">
        <v>741.5186</v>
      </c>
    </row>
    <row r="143" customFormat="false" ht="12.75" hidden="false" customHeight="false" outlineLevel="0" collapsed="false">
      <c r="A143" s="0" t="s">
        <v>12</v>
      </c>
      <c r="B143" s="0" t="n">
        <v>1</v>
      </c>
      <c r="C143" s="0" t="n">
        <v>133</v>
      </c>
      <c r="D143" s="0" t="n">
        <v>741.3</v>
      </c>
      <c r="E143" s="0" t="n">
        <v>739.2</v>
      </c>
      <c r="F143" s="8" t="n">
        <v>694.4</v>
      </c>
      <c r="G143" s="0" t="n">
        <v>706.8</v>
      </c>
      <c r="H143" s="0" t="n">
        <v>680.7</v>
      </c>
      <c r="I143" s="8" t="n">
        <v>637.6</v>
      </c>
      <c r="J143" s="8" t="n">
        <v>403.8</v>
      </c>
      <c r="K143" s="8" t="n">
        <v>740.1</v>
      </c>
      <c r="L143" s="15" t="n">
        <v>720.7</v>
      </c>
      <c r="M143" s="8" t="n">
        <v>718.3</v>
      </c>
      <c r="N143" s="0" t="n">
        <v>738.2</v>
      </c>
      <c r="O143" s="8" t="n">
        <v>719.2</v>
      </c>
      <c r="P143" s="11" t="n">
        <v>610.2</v>
      </c>
      <c r="Q143" s="0" t="n">
        <v>740.1</v>
      </c>
      <c r="R143" s="0" t="n">
        <v>668.8</v>
      </c>
      <c r="S143" s="0" t="n">
        <v>742.7</v>
      </c>
      <c r="T143" s="0" t="n">
        <v>710.3</v>
      </c>
      <c r="U143" s="0" t="n">
        <v>741.4</v>
      </c>
      <c r="V143" s="35" t="n">
        <v>716.9</v>
      </c>
      <c r="W143" s="0" t="n">
        <v>743.9</v>
      </c>
      <c r="X143" s="0" t="n">
        <v>716.2</v>
      </c>
      <c r="Y143" s="0" t="n">
        <v>707.5</v>
      </c>
      <c r="Z143" s="0" t="n">
        <v>743.5</v>
      </c>
      <c r="AA143" s="0" t="n">
        <v>719.9</v>
      </c>
      <c r="AB143" s="0" t="n">
        <v>743.6</v>
      </c>
      <c r="AC143" s="35" t="n">
        <v>743.9</v>
      </c>
      <c r="AD143" s="0" t="n">
        <v>670.5</v>
      </c>
      <c r="AE143" s="40" t="n">
        <v>705.6736</v>
      </c>
    </row>
    <row r="144" customFormat="false" ht="12.75" hidden="false" customHeight="false" outlineLevel="0" collapsed="false">
      <c r="A144" s="0" t="s">
        <v>12</v>
      </c>
      <c r="B144" s="0" t="n">
        <v>1</v>
      </c>
      <c r="C144" s="0" t="n">
        <v>134</v>
      </c>
      <c r="D144" s="0" t="n">
        <v>741.4</v>
      </c>
      <c r="E144" s="0" t="n">
        <v>739.6</v>
      </c>
      <c r="F144" s="8" t="n">
        <v>693.1</v>
      </c>
      <c r="G144" s="0" t="n">
        <v>708.3</v>
      </c>
      <c r="H144" s="0" t="n">
        <v>695</v>
      </c>
      <c r="I144" s="8" t="n">
        <v>719.5</v>
      </c>
      <c r="J144" s="8" t="n">
        <v>694.4</v>
      </c>
      <c r="K144" s="8" t="n">
        <v>738.9</v>
      </c>
      <c r="L144" s="15" t="n">
        <v>723.9</v>
      </c>
      <c r="M144" s="8" t="n">
        <v>694.1</v>
      </c>
      <c r="N144" s="0" t="n">
        <v>730.7</v>
      </c>
      <c r="O144" s="8" t="n">
        <v>719.7</v>
      </c>
      <c r="P144" s="11" t="n">
        <v>741.5</v>
      </c>
      <c r="Q144" s="0" t="n">
        <v>737.1</v>
      </c>
      <c r="R144" s="0" t="n">
        <v>669.3</v>
      </c>
      <c r="S144" s="0" t="n">
        <v>729.9</v>
      </c>
      <c r="T144" s="0" t="n">
        <v>713</v>
      </c>
      <c r="U144" s="0" t="n">
        <v>742</v>
      </c>
      <c r="V144" s="35" t="n">
        <v>706.8</v>
      </c>
      <c r="W144" s="0" t="n">
        <v>740.7</v>
      </c>
      <c r="X144" s="0" t="n">
        <v>700.7</v>
      </c>
      <c r="Y144" s="0" t="n">
        <v>476.3</v>
      </c>
      <c r="Z144" s="0" t="n">
        <v>743.6</v>
      </c>
      <c r="AA144" s="0" t="n">
        <v>720</v>
      </c>
      <c r="AB144" s="0" t="n">
        <v>743.7</v>
      </c>
      <c r="AC144" s="35" t="n">
        <v>743.9</v>
      </c>
      <c r="AD144" s="0" t="n">
        <v>671</v>
      </c>
      <c r="AE144" s="40" t="n">
        <v>741.2444</v>
      </c>
    </row>
    <row r="145" customFormat="false" ht="12.75" hidden="false" customHeight="false" outlineLevel="0" collapsed="false">
      <c r="A145" s="0" t="s">
        <v>12</v>
      </c>
      <c r="B145" s="0" t="n">
        <v>1</v>
      </c>
      <c r="C145" s="0" t="n">
        <v>135</v>
      </c>
      <c r="D145" s="0" t="n">
        <v>716.3</v>
      </c>
      <c r="E145" s="0" t="n">
        <v>742.1</v>
      </c>
      <c r="F145" s="8" t="n">
        <v>695.2</v>
      </c>
      <c r="G145" s="0" t="n">
        <v>683.8</v>
      </c>
      <c r="H145" s="0" t="n">
        <v>699.1</v>
      </c>
      <c r="I145" s="8" t="n">
        <v>729.6</v>
      </c>
      <c r="J145" s="8" t="n">
        <v>705.9</v>
      </c>
      <c r="K145" s="8" t="n">
        <v>736.4</v>
      </c>
      <c r="L145" s="15" t="n">
        <v>731.5</v>
      </c>
      <c r="M145" s="8" t="n">
        <v>708.2</v>
      </c>
      <c r="N145" s="0" t="n">
        <v>736.7</v>
      </c>
      <c r="O145" s="8" t="n">
        <v>720</v>
      </c>
      <c r="P145" s="11" t="n">
        <v>739.7</v>
      </c>
      <c r="Q145" s="0" t="n">
        <v>741.4</v>
      </c>
      <c r="R145" s="0" t="n">
        <v>621</v>
      </c>
      <c r="S145" s="0" t="n">
        <v>742.8</v>
      </c>
      <c r="T145" s="0" t="n">
        <v>712.1</v>
      </c>
      <c r="U145" s="0" t="n">
        <v>741.7</v>
      </c>
      <c r="V145" s="35" t="n">
        <v>706.7</v>
      </c>
      <c r="W145" s="0" t="n">
        <v>743.9</v>
      </c>
      <c r="X145" s="0" t="n">
        <v>742</v>
      </c>
      <c r="Y145" s="0" t="n">
        <v>707.5</v>
      </c>
      <c r="Z145" s="0" t="n">
        <v>743.6</v>
      </c>
      <c r="AA145" s="0" t="n">
        <v>720</v>
      </c>
      <c r="AB145" s="0" t="n">
        <v>743.3</v>
      </c>
      <c r="AC145" s="35" t="n">
        <v>743.9</v>
      </c>
      <c r="AD145" s="0" t="n">
        <v>670.6</v>
      </c>
      <c r="AE145" s="40" t="n">
        <v>741.1008</v>
      </c>
    </row>
    <row r="146" customFormat="false" ht="12.75" hidden="false" customHeight="false" outlineLevel="0" collapsed="false">
      <c r="A146" s="0" t="s">
        <v>12</v>
      </c>
      <c r="B146" s="0" t="n">
        <v>1</v>
      </c>
      <c r="C146" s="0" t="n">
        <v>136</v>
      </c>
      <c r="D146" s="0" t="n">
        <v>742.4</v>
      </c>
      <c r="E146" s="0" t="n">
        <v>743</v>
      </c>
      <c r="F146" s="8" t="n">
        <v>695.9</v>
      </c>
      <c r="G146" s="0" t="n">
        <v>710.9</v>
      </c>
      <c r="H146" s="0" t="n">
        <v>701.8</v>
      </c>
      <c r="I146" s="8" t="n">
        <v>743.7</v>
      </c>
      <c r="J146" s="8" t="n">
        <v>719.6</v>
      </c>
      <c r="K146" s="8" t="n">
        <v>742.8</v>
      </c>
      <c r="L146" s="15" t="n">
        <v>738.2</v>
      </c>
      <c r="M146" s="8" t="n">
        <v>719.6</v>
      </c>
      <c r="N146" s="0" t="n">
        <v>740.3</v>
      </c>
      <c r="O146" s="8" t="n">
        <v>720</v>
      </c>
      <c r="P146" s="11" t="n">
        <v>744</v>
      </c>
      <c r="Q146" s="0" t="n">
        <v>743.6</v>
      </c>
      <c r="R146" s="0" t="n">
        <v>656.8</v>
      </c>
      <c r="S146" s="0" t="n">
        <v>743</v>
      </c>
      <c r="T146" s="0" t="n">
        <v>692.8</v>
      </c>
      <c r="U146" s="0" t="n">
        <v>734.7</v>
      </c>
      <c r="V146" s="35" t="n">
        <v>708.2</v>
      </c>
      <c r="W146" s="0" t="n">
        <v>743.9</v>
      </c>
      <c r="X146" s="0" t="n">
        <v>743.2</v>
      </c>
      <c r="Y146" s="0" t="n">
        <v>707.3</v>
      </c>
      <c r="Z146" s="0" t="n">
        <v>743.6</v>
      </c>
      <c r="AA146" s="0" t="n">
        <v>719.9</v>
      </c>
      <c r="AB146" s="0" t="n">
        <v>743.7</v>
      </c>
      <c r="AC146" s="35" t="n">
        <v>743.9</v>
      </c>
      <c r="AD146" s="0" t="n">
        <v>671.2</v>
      </c>
      <c r="AE146" s="40" t="n">
        <v>742.1266</v>
      </c>
    </row>
    <row r="147" customFormat="false" ht="12.75" hidden="false" customHeight="false" outlineLevel="0" collapsed="false">
      <c r="A147" s="0" t="s">
        <v>12</v>
      </c>
      <c r="B147" s="0" t="n">
        <v>1</v>
      </c>
      <c r="C147" s="0" t="n">
        <v>137</v>
      </c>
      <c r="D147" s="0" t="n">
        <v>742.4</v>
      </c>
      <c r="E147" s="0" t="n">
        <v>731.9</v>
      </c>
      <c r="F147" s="8" t="n">
        <v>695.7</v>
      </c>
      <c r="G147" s="0" t="n">
        <v>710.6</v>
      </c>
      <c r="H147" s="0" t="n">
        <v>701.5</v>
      </c>
      <c r="I147" s="8" t="n">
        <v>743.5</v>
      </c>
      <c r="J147" s="8" t="n">
        <v>719.4</v>
      </c>
      <c r="K147" s="8" t="n">
        <v>740.1</v>
      </c>
      <c r="L147" s="15" t="n">
        <v>719.5</v>
      </c>
      <c r="M147" s="8" t="n">
        <v>719.1</v>
      </c>
      <c r="N147" s="0" t="n">
        <v>735.2</v>
      </c>
      <c r="O147" s="8" t="n">
        <v>719.6</v>
      </c>
      <c r="P147" s="11" t="n">
        <v>743.9</v>
      </c>
      <c r="Q147" s="0" t="n">
        <v>743.4</v>
      </c>
      <c r="R147" s="0" t="n">
        <v>671.1</v>
      </c>
      <c r="S147" s="0" t="n">
        <v>742.7</v>
      </c>
      <c r="T147" s="0" t="n">
        <v>706.8</v>
      </c>
      <c r="U147" s="0" t="n">
        <v>719.4</v>
      </c>
      <c r="V147" s="35" t="n">
        <v>717.3</v>
      </c>
      <c r="W147" s="0" t="n">
        <v>741.7</v>
      </c>
      <c r="X147" s="0" t="n">
        <v>742.8</v>
      </c>
      <c r="Y147" s="0" t="n">
        <v>707.3</v>
      </c>
      <c r="Z147" s="0" t="n">
        <v>743.5</v>
      </c>
      <c r="AA147" s="0" t="n">
        <v>720</v>
      </c>
      <c r="AB147" s="0" t="n">
        <v>743.7</v>
      </c>
      <c r="AC147" s="35" t="n">
        <v>744</v>
      </c>
      <c r="AD147" s="0" t="n">
        <v>671</v>
      </c>
      <c r="AE147" s="40" t="n">
        <v>741.5175</v>
      </c>
    </row>
    <row r="148" customFormat="false" ht="12.75" hidden="false" customHeight="false" outlineLevel="0" collapsed="false">
      <c r="A148" s="0" t="s">
        <v>12</v>
      </c>
      <c r="B148" s="0" t="n">
        <v>1</v>
      </c>
      <c r="C148" s="0" t="n">
        <v>138</v>
      </c>
      <c r="D148" s="0" t="n">
        <v>742.4</v>
      </c>
      <c r="E148" s="0" t="n">
        <v>740.5</v>
      </c>
      <c r="F148" s="8" t="n">
        <v>694.5</v>
      </c>
      <c r="G148" s="0" t="n">
        <v>701.9</v>
      </c>
      <c r="H148" s="0" t="n">
        <v>701.6</v>
      </c>
      <c r="I148" s="8" t="n">
        <v>737.8</v>
      </c>
      <c r="J148" s="8" t="n">
        <v>712.6</v>
      </c>
      <c r="K148" s="8" t="n">
        <v>742.2</v>
      </c>
      <c r="L148" s="15" t="n">
        <v>735.5</v>
      </c>
      <c r="M148" s="8" t="n">
        <v>718.3</v>
      </c>
      <c r="N148" s="0" t="n">
        <v>740.3</v>
      </c>
      <c r="O148" s="8" t="n">
        <v>719.8</v>
      </c>
      <c r="P148" s="11" t="n">
        <v>743.9</v>
      </c>
      <c r="Q148" s="0" t="n">
        <v>742.7</v>
      </c>
      <c r="R148" s="0" t="n">
        <v>670.6</v>
      </c>
      <c r="S148" s="0" t="n">
        <v>742.2</v>
      </c>
      <c r="T148" s="0" t="n">
        <v>713.9</v>
      </c>
      <c r="U148" s="0" t="n">
        <v>741.3</v>
      </c>
      <c r="V148" s="35" t="n">
        <v>717</v>
      </c>
      <c r="W148" s="0" t="n">
        <v>743.9</v>
      </c>
      <c r="X148" s="0" t="n">
        <v>742.1</v>
      </c>
      <c r="Y148" s="0" t="n">
        <v>707.4</v>
      </c>
      <c r="Z148" s="0" t="n">
        <v>743.5</v>
      </c>
      <c r="AA148" s="0" t="n">
        <v>719.9</v>
      </c>
      <c r="AB148" s="0" t="n">
        <v>743.6</v>
      </c>
      <c r="AC148" s="35" t="n">
        <v>742.4</v>
      </c>
      <c r="AD148" s="0" t="n">
        <v>670.4</v>
      </c>
      <c r="AE148" s="40" t="n">
        <v>740.9361</v>
      </c>
    </row>
    <row r="149" customFormat="false" ht="12.75" hidden="false" customHeight="false" outlineLevel="0" collapsed="false">
      <c r="A149" s="0" t="s">
        <v>12</v>
      </c>
      <c r="B149" s="0" t="n">
        <v>1</v>
      </c>
      <c r="C149" s="0" t="n">
        <v>139</v>
      </c>
      <c r="D149" s="0" t="n">
        <v>741.1</v>
      </c>
      <c r="E149" s="0" t="n">
        <v>742.3</v>
      </c>
      <c r="F149" s="8" t="n">
        <v>669.2</v>
      </c>
      <c r="G149" s="0" t="n">
        <v>701.1</v>
      </c>
      <c r="H149" s="0" t="n">
        <v>701</v>
      </c>
      <c r="I149" s="8" t="n">
        <v>742.4</v>
      </c>
      <c r="J149" s="8" t="n">
        <v>718.2</v>
      </c>
      <c r="K149" s="8" t="n">
        <v>733.1</v>
      </c>
      <c r="L149" s="15" t="n">
        <v>733.1</v>
      </c>
      <c r="M149" s="8" t="n">
        <v>718.2</v>
      </c>
      <c r="N149" s="0" t="n">
        <v>739.2</v>
      </c>
      <c r="O149" s="8" t="n">
        <v>719.5</v>
      </c>
      <c r="P149" s="11" t="n">
        <v>743.8</v>
      </c>
      <c r="Q149" s="0" t="n">
        <v>743.2</v>
      </c>
      <c r="R149" s="0" t="n">
        <v>743.2</v>
      </c>
      <c r="S149" s="0" t="n">
        <v>743.2</v>
      </c>
      <c r="T149" s="0" t="n">
        <v>700.1</v>
      </c>
      <c r="U149" s="0" t="n">
        <v>740.2</v>
      </c>
      <c r="V149" s="35" t="n">
        <v>717.2</v>
      </c>
      <c r="W149" s="0" t="n">
        <v>743.9</v>
      </c>
      <c r="X149" s="0" t="n">
        <v>741.5</v>
      </c>
      <c r="Y149" s="0" t="n">
        <v>707.4</v>
      </c>
      <c r="Z149" s="0" t="n">
        <v>743.6</v>
      </c>
      <c r="AA149" s="0" t="n">
        <v>720</v>
      </c>
      <c r="AB149" s="0" t="n">
        <v>743.7</v>
      </c>
      <c r="AC149" s="35" t="n">
        <v>744</v>
      </c>
      <c r="AD149" s="0" t="n">
        <v>670.8</v>
      </c>
      <c r="AE149" s="40" t="n">
        <v>741.1514</v>
      </c>
    </row>
    <row r="150" customFormat="false" ht="12.75" hidden="false" customHeight="false" outlineLevel="0" collapsed="false">
      <c r="A150" s="0" t="s">
        <v>12</v>
      </c>
      <c r="B150" s="0" t="n">
        <v>1</v>
      </c>
      <c r="C150" s="0" t="n">
        <v>140</v>
      </c>
      <c r="D150" s="0" t="n">
        <v>742.3</v>
      </c>
      <c r="E150" s="0" t="n">
        <v>742.5</v>
      </c>
      <c r="F150" s="8" t="n">
        <v>695.6</v>
      </c>
      <c r="G150" s="0" t="n">
        <v>707</v>
      </c>
      <c r="H150" s="0" t="n">
        <v>701</v>
      </c>
      <c r="I150" s="8" t="n">
        <v>742.3</v>
      </c>
      <c r="J150" s="8" t="n">
        <v>708.6</v>
      </c>
      <c r="K150" s="8" t="n">
        <v>732.7</v>
      </c>
      <c r="L150" s="15" t="n">
        <v>708.1</v>
      </c>
      <c r="M150" s="8" t="n">
        <v>718.6</v>
      </c>
      <c r="N150" s="0" t="n">
        <v>733</v>
      </c>
      <c r="O150" s="8" t="n">
        <v>719.9</v>
      </c>
      <c r="P150" s="11" t="n">
        <v>744</v>
      </c>
      <c r="Q150" s="0" t="n">
        <v>743.6</v>
      </c>
      <c r="R150" s="0" t="n">
        <v>655.8</v>
      </c>
      <c r="S150" s="0" t="n">
        <v>743.2</v>
      </c>
      <c r="T150" s="0" t="n">
        <v>713</v>
      </c>
      <c r="U150" s="0" t="n">
        <v>740.4</v>
      </c>
      <c r="V150" s="35" t="n">
        <v>717.1</v>
      </c>
      <c r="W150" s="0" t="n">
        <v>743.9</v>
      </c>
      <c r="X150" s="0" t="n">
        <v>743.1</v>
      </c>
      <c r="Y150" s="0" t="n">
        <v>707.5</v>
      </c>
      <c r="Z150" s="0" t="n">
        <v>743.6</v>
      </c>
      <c r="AA150" s="0" t="n">
        <v>720</v>
      </c>
      <c r="AB150" s="0" t="n">
        <v>743.7</v>
      </c>
      <c r="AC150" s="35" t="n">
        <v>742.2</v>
      </c>
      <c r="AD150" s="0" t="n">
        <v>669.2</v>
      </c>
      <c r="AE150" s="40" t="n">
        <v>742.6367</v>
      </c>
    </row>
    <row r="151" customFormat="false" ht="12.75" hidden="false" customHeight="false" outlineLevel="0" collapsed="false">
      <c r="A151" s="0" t="s">
        <v>12</v>
      </c>
      <c r="B151" s="0" t="n">
        <v>1</v>
      </c>
      <c r="C151" s="0" t="n">
        <v>141</v>
      </c>
      <c r="D151" s="0" t="n">
        <v>740.7</v>
      </c>
      <c r="E151" s="0" t="n">
        <v>742.9</v>
      </c>
      <c r="F151" s="8" t="n">
        <v>696</v>
      </c>
      <c r="G151" s="0" t="n">
        <v>744</v>
      </c>
      <c r="H151" s="0" t="n">
        <v>263.4</v>
      </c>
      <c r="I151" s="8" t="n">
        <v>742.5</v>
      </c>
      <c r="J151" s="8" t="n">
        <v>715.1</v>
      </c>
      <c r="K151" s="8" t="n">
        <v>743.4</v>
      </c>
      <c r="L151" s="15" t="n">
        <v>718.6</v>
      </c>
      <c r="M151" s="8" t="n">
        <v>719</v>
      </c>
      <c r="N151" s="0" t="n">
        <v>740.4</v>
      </c>
      <c r="O151" s="8" t="n">
        <v>720</v>
      </c>
      <c r="P151" s="11" t="n">
        <v>744</v>
      </c>
      <c r="Q151" s="0" t="n">
        <v>743.6</v>
      </c>
      <c r="R151" s="0" t="n">
        <v>670.1</v>
      </c>
      <c r="S151" s="0" t="n">
        <v>743.3</v>
      </c>
      <c r="T151" s="0" t="n">
        <v>712</v>
      </c>
      <c r="U151" s="0" t="n">
        <v>741.3</v>
      </c>
      <c r="V151" s="35" t="n">
        <v>717.4</v>
      </c>
      <c r="W151" s="0" t="n">
        <v>743.8</v>
      </c>
      <c r="X151" s="0" t="n">
        <v>742.9</v>
      </c>
      <c r="Y151" s="0" t="n">
        <v>707.5</v>
      </c>
      <c r="Z151" s="0" t="n">
        <v>743.6</v>
      </c>
      <c r="AA151" s="0" t="n">
        <v>703</v>
      </c>
      <c r="AB151" s="0" t="n">
        <v>743.7</v>
      </c>
      <c r="AC151" s="35" t="n">
        <v>728.6</v>
      </c>
      <c r="AD151" s="0" t="n">
        <v>670.2</v>
      </c>
      <c r="AE151" s="40" t="n">
        <v>741.7617</v>
      </c>
    </row>
    <row r="152" customFormat="false" ht="12.75" hidden="false" customHeight="false" outlineLevel="0" collapsed="false">
      <c r="A152" s="0" t="s">
        <v>12</v>
      </c>
      <c r="B152" s="0" t="n">
        <v>1</v>
      </c>
      <c r="C152" s="0" t="n">
        <v>142</v>
      </c>
      <c r="D152" s="0" t="n">
        <v>742.4</v>
      </c>
      <c r="E152" s="0" t="n">
        <v>713.5</v>
      </c>
      <c r="F152" s="8" t="n">
        <v>689</v>
      </c>
      <c r="G152" s="0" t="n">
        <v>708.9</v>
      </c>
      <c r="H152" s="0" t="n">
        <v>696.7</v>
      </c>
      <c r="I152" s="8" t="n">
        <v>742.9</v>
      </c>
      <c r="J152" s="8" t="n">
        <v>718.4</v>
      </c>
      <c r="K152" s="8" t="n">
        <v>740.4</v>
      </c>
      <c r="L152" s="15" t="n">
        <v>728.9</v>
      </c>
      <c r="M152" s="8" t="n">
        <v>703.5</v>
      </c>
      <c r="N152" s="0" t="n">
        <v>739.2</v>
      </c>
      <c r="O152" s="8" t="n">
        <v>719.8</v>
      </c>
      <c r="P152" s="11" t="n">
        <v>744</v>
      </c>
      <c r="Q152" s="0" t="n">
        <v>743.4</v>
      </c>
      <c r="R152" s="0" t="n">
        <v>667.9</v>
      </c>
      <c r="S152" s="0" t="n">
        <v>743.2</v>
      </c>
      <c r="T152" s="0" t="n">
        <v>706.2</v>
      </c>
      <c r="U152" s="0" t="n">
        <v>739.7</v>
      </c>
      <c r="V152" s="35" t="n">
        <v>717.3</v>
      </c>
      <c r="W152" s="0" t="n">
        <v>734</v>
      </c>
      <c r="X152" s="0" t="n">
        <v>743.2</v>
      </c>
      <c r="Y152" s="0" t="n">
        <v>707.5</v>
      </c>
      <c r="Z152" s="0" t="n">
        <v>743.6</v>
      </c>
      <c r="AA152" s="0" t="n">
        <v>720</v>
      </c>
      <c r="AB152" s="0" t="n">
        <v>743.2</v>
      </c>
      <c r="AC152" s="35" t="n">
        <v>743.8</v>
      </c>
      <c r="AD152" s="0" t="n">
        <v>670.7</v>
      </c>
      <c r="AE152" s="40" t="n">
        <v>740.3967</v>
      </c>
    </row>
    <row r="153" customFormat="false" ht="12.75" hidden="false" customHeight="false" outlineLevel="0" collapsed="false">
      <c r="A153" s="0" t="s">
        <v>12</v>
      </c>
      <c r="B153" s="0" t="n">
        <v>1</v>
      </c>
      <c r="C153" s="0" t="n">
        <v>143</v>
      </c>
      <c r="D153" s="0" t="n">
        <v>706</v>
      </c>
      <c r="E153" s="0" t="n">
        <v>740.5</v>
      </c>
      <c r="F153" s="8" t="n">
        <v>695.5</v>
      </c>
      <c r="G153" s="0" t="n">
        <v>703.6</v>
      </c>
      <c r="H153" s="0" t="n">
        <v>687.6</v>
      </c>
      <c r="I153" s="8" t="n">
        <v>743.2</v>
      </c>
      <c r="J153" s="8" t="n">
        <v>719.9</v>
      </c>
      <c r="K153" s="8" t="n">
        <v>742.3</v>
      </c>
      <c r="L153" s="15" t="n">
        <v>739.4</v>
      </c>
      <c r="M153" s="8" t="n">
        <v>719.7</v>
      </c>
      <c r="N153" s="0" t="n">
        <v>743.9</v>
      </c>
      <c r="O153" s="8" t="n">
        <v>720</v>
      </c>
      <c r="P153" s="11" t="n">
        <v>744</v>
      </c>
      <c r="Q153" s="0" t="n">
        <v>743.7</v>
      </c>
      <c r="R153" s="0" t="n">
        <v>669.3</v>
      </c>
      <c r="S153" s="0" t="n">
        <v>734.2</v>
      </c>
      <c r="T153" s="0" t="n">
        <v>717.2</v>
      </c>
      <c r="U153" s="0" t="n">
        <v>738.4</v>
      </c>
      <c r="V153" s="35" t="n">
        <v>715.6</v>
      </c>
      <c r="W153" s="0" t="n">
        <v>743.9</v>
      </c>
      <c r="X153" s="0" t="n">
        <f aca="false">307.3+350+81</f>
        <v>738.3</v>
      </c>
      <c r="Y153" s="0" t="n">
        <v>711</v>
      </c>
      <c r="Z153" s="0" t="n">
        <v>743.5</v>
      </c>
      <c r="AA153" s="0" t="n">
        <v>720</v>
      </c>
      <c r="AB153" s="0" t="n">
        <v>454.6</v>
      </c>
      <c r="AC153" s="42" t="n">
        <f aca="false">MAX(201.7,31*24)</f>
        <v>744</v>
      </c>
      <c r="AD153" s="0" t="n">
        <v>671.3</v>
      </c>
      <c r="AE153" s="40" t="n">
        <v>711.4395</v>
      </c>
    </row>
    <row r="154" customFormat="false" ht="12.75" hidden="false" customHeight="false" outlineLevel="0" collapsed="false">
      <c r="A154" s="0" t="s">
        <v>12</v>
      </c>
      <c r="B154" s="0" t="n">
        <v>1</v>
      </c>
      <c r="C154" s="0" t="n">
        <v>144</v>
      </c>
      <c r="D154" s="0" t="n">
        <v>705.9</v>
      </c>
      <c r="E154" s="0" t="n">
        <v>743.2</v>
      </c>
      <c r="F154" s="8" t="n">
        <v>696</v>
      </c>
      <c r="G154" s="0" t="n">
        <v>701</v>
      </c>
      <c r="H154" s="0" t="n">
        <v>674.9</v>
      </c>
      <c r="I154" s="8" t="n">
        <v>743.6</v>
      </c>
      <c r="J154" s="8" t="n">
        <v>719.2</v>
      </c>
      <c r="K154" s="8" t="n">
        <v>732.4</v>
      </c>
      <c r="L154" s="15" t="n">
        <v>744.3</v>
      </c>
      <c r="M154" s="8" t="n">
        <v>719.7</v>
      </c>
      <c r="N154" s="0" t="n">
        <v>743.9</v>
      </c>
      <c r="O154" s="8" t="n">
        <v>720</v>
      </c>
      <c r="P154" s="11" t="n">
        <v>743.9</v>
      </c>
      <c r="Q154" s="0" t="n">
        <v>743.7</v>
      </c>
      <c r="R154" s="0" t="n">
        <v>669.9</v>
      </c>
      <c r="S154" s="0" t="n">
        <v>743.1</v>
      </c>
      <c r="T154" s="0" t="n">
        <v>713.9</v>
      </c>
      <c r="U154" s="0" t="n">
        <v>737.3</v>
      </c>
      <c r="V154" s="35" t="n">
        <v>713.4</v>
      </c>
      <c r="W154" s="0" t="n">
        <v>743.9</v>
      </c>
      <c r="X154" s="0" t="n">
        <f aca="false">307.3+350+81</f>
        <v>738.3</v>
      </c>
      <c r="Y154" s="0" t="n">
        <v>711.9</v>
      </c>
      <c r="Z154" s="0" t="n">
        <v>743.5</v>
      </c>
      <c r="AA154" s="0" t="n">
        <v>719.6</v>
      </c>
      <c r="AB154" s="0" t="n">
        <v>738.7</v>
      </c>
      <c r="AC154" s="35" t="n">
        <v>744</v>
      </c>
      <c r="AD154" s="0" t="n">
        <v>668.6</v>
      </c>
      <c r="AE154" s="40" t="n">
        <v>733.5428</v>
      </c>
    </row>
    <row r="155" customFormat="false" ht="12.75" hidden="false" customHeight="false" outlineLevel="0" collapsed="false">
      <c r="A155" s="0" t="s">
        <v>12</v>
      </c>
      <c r="B155" s="0" t="n">
        <v>1</v>
      </c>
      <c r="C155" s="0" t="n">
        <v>145</v>
      </c>
      <c r="D155" s="0" t="n">
        <v>652</v>
      </c>
      <c r="E155" s="0" t="n">
        <v>743.9</v>
      </c>
      <c r="F155" s="8" t="n">
        <v>696</v>
      </c>
      <c r="G155" s="0" t="n">
        <v>700.9</v>
      </c>
      <c r="H155" s="0" t="n">
        <v>686.4</v>
      </c>
      <c r="I155" s="8" t="n">
        <v>739.9</v>
      </c>
      <c r="J155" s="8" t="n">
        <v>719.2</v>
      </c>
      <c r="K155" s="8" t="n">
        <v>743.4</v>
      </c>
      <c r="L155" s="15" t="n">
        <v>739.4</v>
      </c>
      <c r="M155" s="8" t="n">
        <v>717.1</v>
      </c>
      <c r="N155" s="0" t="n">
        <v>743.8</v>
      </c>
      <c r="O155" s="8" t="n">
        <v>719.9</v>
      </c>
      <c r="P155" s="11" t="n">
        <v>743.9</v>
      </c>
      <c r="Q155" s="0" t="n">
        <v>743.7</v>
      </c>
      <c r="R155" s="0" t="n">
        <v>671.4</v>
      </c>
      <c r="S155" s="0" t="n">
        <v>742</v>
      </c>
      <c r="T155" s="0" t="n">
        <v>704.5</v>
      </c>
      <c r="U155" s="0" t="n">
        <v>738.4</v>
      </c>
      <c r="V155" s="35" t="n">
        <v>714.5</v>
      </c>
      <c r="W155" s="0" t="n">
        <v>743.8</v>
      </c>
      <c r="X155" s="0" t="n">
        <f aca="false">307.3+350+81</f>
        <v>738.3</v>
      </c>
      <c r="Y155" s="0" t="n">
        <v>712</v>
      </c>
      <c r="Z155" s="0" t="n">
        <v>743.6</v>
      </c>
      <c r="AA155" s="0" t="n">
        <v>720</v>
      </c>
      <c r="AB155" s="0" t="n">
        <v>738.7</v>
      </c>
      <c r="AC155" s="35" t="n">
        <v>743.9</v>
      </c>
      <c r="AD155" s="0" t="n">
        <v>671.6</v>
      </c>
      <c r="AE155" s="40" t="n">
        <v>742.045</v>
      </c>
    </row>
    <row r="156" customFormat="false" ht="12.75" hidden="false" customHeight="false" outlineLevel="0" collapsed="false">
      <c r="A156" s="0" t="s">
        <v>12</v>
      </c>
      <c r="B156" s="0" t="n">
        <v>1</v>
      </c>
      <c r="C156" s="0" t="n">
        <v>146</v>
      </c>
      <c r="D156" s="0" t="n">
        <v>705.7</v>
      </c>
      <c r="E156" s="0" t="n">
        <v>743.9</v>
      </c>
      <c r="F156" s="8" t="n">
        <v>695.9</v>
      </c>
      <c r="G156" s="0" t="n">
        <v>702.7</v>
      </c>
      <c r="H156" s="0" t="n">
        <v>687.6</v>
      </c>
      <c r="I156" s="8" t="n">
        <v>743.8</v>
      </c>
      <c r="J156" s="8" t="n">
        <v>719.9</v>
      </c>
      <c r="K156" s="8" t="n">
        <v>743.4</v>
      </c>
      <c r="L156" s="15" t="n">
        <v>739.4</v>
      </c>
      <c r="M156" s="8" t="n">
        <v>715.5</v>
      </c>
      <c r="N156" s="0" t="n">
        <v>739.2</v>
      </c>
      <c r="O156" s="8" t="n">
        <v>703.5</v>
      </c>
      <c r="P156" s="11" t="n">
        <v>725.7</v>
      </c>
      <c r="Q156" s="0" t="n">
        <v>743.7</v>
      </c>
      <c r="R156" s="0" t="n">
        <v>669.7</v>
      </c>
      <c r="S156" s="0" t="n">
        <v>743.3</v>
      </c>
      <c r="T156" s="0" t="n">
        <v>711.1</v>
      </c>
      <c r="U156" s="0" t="n">
        <v>740.4</v>
      </c>
      <c r="V156" s="35" t="n">
        <v>716.1</v>
      </c>
      <c r="W156" s="0" t="n">
        <v>743.9</v>
      </c>
      <c r="X156" s="0" t="n">
        <f aca="false">305.6+350+81</f>
        <v>736.6</v>
      </c>
      <c r="Y156" s="0" t="n">
        <v>712</v>
      </c>
      <c r="Z156" s="0" t="n">
        <v>743.6</v>
      </c>
      <c r="AA156" s="0" t="n">
        <v>719.8</v>
      </c>
      <c r="AB156" s="0" t="n">
        <v>738.7</v>
      </c>
      <c r="AC156" s="35" t="n">
        <v>744</v>
      </c>
      <c r="AD156" s="0" t="n">
        <v>671.3</v>
      </c>
      <c r="AE156" s="40" t="n">
        <v>740.2917</v>
      </c>
    </row>
    <row r="157" customFormat="false" ht="12.75" hidden="false" customHeight="false" outlineLevel="0" collapsed="false">
      <c r="A157" s="0" t="s">
        <v>12</v>
      </c>
      <c r="B157" s="0" t="n">
        <v>1</v>
      </c>
      <c r="C157" s="0" t="n">
        <v>147</v>
      </c>
      <c r="D157" s="0" t="n">
        <v>735.9</v>
      </c>
      <c r="E157" s="0" t="n">
        <v>743.9</v>
      </c>
      <c r="F157" s="8" t="n">
        <v>694.7</v>
      </c>
      <c r="G157" s="0" t="n">
        <v>700.2</v>
      </c>
      <c r="H157" s="0" t="n">
        <v>686.4</v>
      </c>
      <c r="I157" s="8" t="n">
        <v>743.3</v>
      </c>
      <c r="J157" s="8" t="n">
        <v>718.9</v>
      </c>
      <c r="K157" s="8" t="n">
        <v>742.4</v>
      </c>
      <c r="L157" s="15" t="n">
        <v>735.6</v>
      </c>
      <c r="M157" s="8" t="n">
        <v>718.8</v>
      </c>
      <c r="N157" s="0" t="n">
        <v>742.5</v>
      </c>
      <c r="O157" s="8" t="n">
        <v>719.9</v>
      </c>
      <c r="P157" s="11" t="n">
        <v>743</v>
      </c>
      <c r="Q157" s="0" t="n">
        <v>741.5</v>
      </c>
      <c r="R157" s="0" t="n">
        <v>668.6</v>
      </c>
      <c r="S157" s="0" t="n">
        <v>743</v>
      </c>
      <c r="T157" s="0" t="n">
        <v>717</v>
      </c>
      <c r="U157" s="0" t="n">
        <v>738.3</v>
      </c>
      <c r="V157" s="35" t="n">
        <f aca="false">498.1+220</f>
        <v>718.1</v>
      </c>
      <c r="W157" s="0" t="n">
        <v>743.9</v>
      </c>
      <c r="X157" s="0" t="n">
        <f aca="false">307.3+350+81</f>
        <v>738.3</v>
      </c>
      <c r="Y157" s="0" t="n">
        <v>710.7</v>
      </c>
      <c r="Z157" s="0" t="n">
        <v>743.6</v>
      </c>
      <c r="AA157" s="0" t="n">
        <v>716.6</v>
      </c>
      <c r="AB157" s="0" t="n">
        <v>738.4</v>
      </c>
      <c r="AC157" s="35" t="n">
        <v>743.6</v>
      </c>
      <c r="AD157" s="0" t="n">
        <v>657.3</v>
      </c>
      <c r="AE157" s="40" t="n">
        <v>737.1622</v>
      </c>
    </row>
    <row r="158" customFormat="false" ht="12.75" hidden="false" customHeight="false" outlineLevel="0" collapsed="false">
      <c r="A158" s="0" t="s">
        <v>12</v>
      </c>
      <c r="B158" s="0" t="n">
        <v>1</v>
      </c>
      <c r="C158" s="0" t="n">
        <v>148</v>
      </c>
      <c r="D158" s="0" t="n">
        <v>705.7</v>
      </c>
      <c r="E158" s="0" t="n">
        <v>738.8</v>
      </c>
      <c r="F158" s="8" t="n">
        <v>694.8</v>
      </c>
      <c r="G158" s="0" t="n">
        <v>703.2</v>
      </c>
      <c r="H158" s="0" t="n">
        <v>686.1</v>
      </c>
      <c r="I158" s="8" t="n">
        <v>743</v>
      </c>
      <c r="J158" s="8" t="n">
        <v>702.2</v>
      </c>
      <c r="K158" s="8" t="n">
        <v>739.6</v>
      </c>
      <c r="L158" s="15" t="n">
        <v>735.6</v>
      </c>
      <c r="M158" s="8" t="n">
        <v>718.8</v>
      </c>
      <c r="N158" s="0" t="n">
        <v>743.3</v>
      </c>
      <c r="O158" s="8" t="n">
        <v>719.8</v>
      </c>
      <c r="P158" s="11" t="n">
        <v>743.9</v>
      </c>
      <c r="Q158" s="0" t="n">
        <v>743.6</v>
      </c>
      <c r="R158" s="0" t="n">
        <v>671.4</v>
      </c>
      <c r="S158" s="0" t="n">
        <v>743.3</v>
      </c>
      <c r="T158" s="0" t="n">
        <v>715.7</v>
      </c>
      <c r="U158" s="0" t="n">
        <v>742.2</v>
      </c>
      <c r="V158" s="35" t="n">
        <v>700.6</v>
      </c>
      <c r="W158" s="0" t="n">
        <v>743.9</v>
      </c>
      <c r="X158" s="0" t="n">
        <f aca="false">155.6+350+81</f>
        <v>586.6</v>
      </c>
      <c r="Y158" s="0" t="n">
        <v>266.6</v>
      </c>
      <c r="Z158" s="0" t="n">
        <v>43.5</v>
      </c>
      <c r="AA158" s="30" t="n">
        <v>720</v>
      </c>
      <c r="AB158" s="0" t="n">
        <v>684.9</v>
      </c>
      <c r="AC158" s="35" t="n">
        <v>743.9</v>
      </c>
      <c r="AD158" s="0" t="n">
        <v>671.4</v>
      </c>
      <c r="AE158" s="40" t="n">
        <v>739.2711</v>
      </c>
    </row>
    <row r="159" customFormat="false" ht="12.75" hidden="false" customHeight="false" outlineLevel="0" collapsed="false">
      <c r="A159" s="0" t="s">
        <v>12</v>
      </c>
      <c r="B159" s="0" t="n">
        <v>1</v>
      </c>
      <c r="C159" s="0" t="n">
        <v>149</v>
      </c>
      <c r="D159" s="0" t="n">
        <v>740.1</v>
      </c>
      <c r="E159" s="0" t="n">
        <v>743.6</v>
      </c>
      <c r="F159" s="8" t="n">
        <v>696</v>
      </c>
      <c r="G159" s="0" t="n">
        <v>696.1</v>
      </c>
      <c r="H159" s="0" t="n">
        <v>697.8</v>
      </c>
      <c r="I159" s="8" t="n">
        <v>743</v>
      </c>
      <c r="J159" s="8" t="n">
        <v>719</v>
      </c>
      <c r="K159" s="8" t="n">
        <v>743.4</v>
      </c>
      <c r="L159" s="15" t="n">
        <v>739.4</v>
      </c>
      <c r="M159" s="8" t="n">
        <v>719.8</v>
      </c>
      <c r="N159" s="0" t="n">
        <v>743.9</v>
      </c>
      <c r="O159" s="8" t="n">
        <v>699.1</v>
      </c>
      <c r="P159" s="11" t="n">
        <v>743.8</v>
      </c>
      <c r="Q159" s="0" t="n">
        <v>741.6</v>
      </c>
      <c r="R159" s="0" t="n">
        <v>670.7</v>
      </c>
      <c r="S159" s="0" t="n">
        <v>743.3</v>
      </c>
      <c r="T159" s="0" t="n">
        <v>707.5</v>
      </c>
      <c r="U159" s="0" t="n">
        <v>736.7</v>
      </c>
      <c r="V159" s="35" t="n">
        <v>714</v>
      </c>
      <c r="W159" s="0" t="n">
        <v>717.6</v>
      </c>
      <c r="X159" s="0" t="n">
        <f aca="false">135+58+35+251+81</f>
        <v>560</v>
      </c>
      <c r="Y159" s="0" t="n">
        <v>711.2</v>
      </c>
      <c r="Z159" s="0" t="n">
        <v>742.8</v>
      </c>
      <c r="AA159" s="0" t="n">
        <v>710.6</v>
      </c>
      <c r="AB159" s="0" t="n">
        <v>737.8</v>
      </c>
      <c r="AC159" s="35" t="n">
        <v>743.5</v>
      </c>
      <c r="AD159" s="0" t="n">
        <v>666.5</v>
      </c>
      <c r="AE159" s="40" t="n">
        <v>735.92</v>
      </c>
    </row>
    <row r="160" customFormat="false" ht="12.75" hidden="false" customHeight="false" outlineLevel="0" collapsed="false">
      <c r="A160" s="0" t="s">
        <v>12</v>
      </c>
      <c r="B160" s="0" t="n">
        <v>1</v>
      </c>
      <c r="C160" s="0" t="n">
        <v>150</v>
      </c>
      <c r="D160" s="0" t="n">
        <v>520.4</v>
      </c>
      <c r="E160" s="0" t="n">
        <v>743.6</v>
      </c>
      <c r="F160" s="8" t="n">
        <v>695.8</v>
      </c>
      <c r="G160" s="0" t="n">
        <v>700.6</v>
      </c>
      <c r="H160" s="0" t="n">
        <v>639.7</v>
      </c>
      <c r="I160" s="8" t="n">
        <v>740</v>
      </c>
      <c r="J160" s="8" t="n">
        <v>716</v>
      </c>
      <c r="K160" s="8" t="n">
        <v>743.3</v>
      </c>
      <c r="L160" s="15" t="n">
        <v>738.6</v>
      </c>
      <c r="M160" s="8" t="n">
        <v>718.7</v>
      </c>
      <c r="N160" s="0" t="n">
        <v>741.8</v>
      </c>
      <c r="O160" s="8" t="n">
        <v>719</v>
      </c>
      <c r="P160" s="11" t="n">
        <v>743.8</v>
      </c>
      <c r="Q160" s="0" t="n">
        <v>743</v>
      </c>
      <c r="R160" s="0" t="n">
        <v>671.4</v>
      </c>
      <c r="S160" s="0" t="n">
        <v>741.9</v>
      </c>
      <c r="T160" s="0" t="n">
        <v>705.9</v>
      </c>
      <c r="U160" s="0" t="n">
        <v>735.9</v>
      </c>
      <c r="V160" s="35" t="n">
        <v>712.6</v>
      </c>
      <c r="W160" s="0" t="n">
        <v>743.7</v>
      </c>
      <c r="X160" s="0" t="n">
        <f aca="false">307.3+350+81</f>
        <v>738.3</v>
      </c>
      <c r="Y160" s="0" t="n">
        <v>712</v>
      </c>
      <c r="Z160" s="0" t="n">
        <v>743.6</v>
      </c>
      <c r="AA160" s="0" t="n">
        <v>720</v>
      </c>
      <c r="AB160" s="0" t="n">
        <v>738.5</v>
      </c>
      <c r="AC160" s="35" t="n">
        <v>743.9</v>
      </c>
      <c r="AD160" s="0" t="n">
        <v>665.9</v>
      </c>
      <c r="AE160" s="40" t="n">
        <v>733.5314</v>
      </c>
    </row>
    <row r="161" customFormat="false" ht="12.75" hidden="false" customHeight="false" outlineLevel="0" collapsed="false">
      <c r="A161" s="0" t="s">
        <v>12</v>
      </c>
      <c r="B161" s="0" t="n">
        <v>1</v>
      </c>
      <c r="C161" s="0" t="n">
        <v>151</v>
      </c>
      <c r="D161" s="0" t="n">
        <v>739.8</v>
      </c>
      <c r="E161" s="0" t="n">
        <v>743.6</v>
      </c>
      <c r="F161" s="8" t="n">
        <v>695.9</v>
      </c>
      <c r="G161" s="0" t="n">
        <v>701.4</v>
      </c>
      <c r="H161" s="0" t="n">
        <v>321.6</v>
      </c>
      <c r="I161" s="8" t="n">
        <v>743.8</v>
      </c>
      <c r="J161" s="8" t="n">
        <v>719.3</v>
      </c>
      <c r="K161" s="8" t="n">
        <v>744</v>
      </c>
      <c r="L161" s="15" t="n">
        <v>739.3</v>
      </c>
      <c r="M161" s="8" t="n">
        <v>719.7</v>
      </c>
      <c r="N161" s="0" t="n">
        <v>743.9</v>
      </c>
      <c r="O161" s="8" t="n">
        <v>719.9</v>
      </c>
      <c r="P161" s="11" t="n">
        <v>743.9</v>
      </c>
      <c r="Q161" s="0" t="n">
        <v>743.7</v>
      </c>
      <c r="R161" s="0" t="n">
        <v>671.4</v>
      </c>
      <c r="S161" s="0" t="n">
        <v>743.2</v>
      </c>
      <c r="T161" s="0" t="n">
        <v>712.6</v>
      </c>
      <c r="U161" s="0" t="n">
        <v>741.2</v>
      </c>
      <c r="V161" s="35" t="n">
        <v>714</v>
      </c>
      <c r="W161" s="0" t="n">
        <v>743.9</v>
      </c>
      <c r="X161" s="0" t="n">
        <f aca="false">306.1+350+81</f>
        <v>737.1</v>
      </c>
      <c r="Y161" s="0" t="n">
        <v>710.9</v>
      </c>
      <c r="Z161" s="0" t="n">
        <v>743.4</v>
      </c>
      <c r="AA161" s="0" t="n">
        <v>714.1</v>
      </c>
      <c r="AB161" s="0" t="n">
        <v>738.7</v>
      </c>
      <c r="AC161" s="35" t="n">
        <v>743.6</v>
      </c>
      <c r="AD161" s="0" t="n">
        <v>667.7</v>
      </c>
      <c r="AE161" s="40" t="n">
        <v>738.4242</v>
      </c>
    </row>
    <row r="162" customFormat="false" ht="12.75" hidden="false" customHeight="false" outlineLevel="0" collapsed="false">
      <c r="A162" s="0" t="s">
        <v>12</v>
      </c>
      <c r="B162" s="0" t="n">
        <v>1</v>
      </c>
      <c r="C162" s="0" t="n">
        <v>152</v>
      </c>
      <c r="D162" s="0" t="n">
        <v>739.6</v>
      </c>
      <c r="E162" s="0" t="n">
        <v>720.9</v>
      </c>
      <c r="F162" s="8" t="n">
        <v>695.1</v>
      </c>
      <c r="G162" s="0" t="n">
        <v>701.1</v>
      </c>
      <c r="H162" s="0" t="n">
        <v>674.1</v>
      </c>
      <c r="I162" s="8" t="n">
        <v>743.5</v>
      </c>
      <c r="J162" s="8" t="n">
        <v>719.2</v>
      </c>
      <c r="K162" s="8" t="n">
        <v>743.4</v>
      </c>
      <c r="L162" s="15" t="n">
        <v>739.3</v>
      </c>
      <c r="M162" s="8" t="n">
        <v>719.7</v>
      </c>
      <c r="N162" s="0" t="n">
        <v>742.3</v>
      </c>
      <c r="O162" s="8" t="n">
        <v>720</v>
      </c>
      <c r="P162" s="11" t="n">
        <v>743.6</v>
      </c>
      <c r="Q162" s="0" t="n">
        <v>743.7</v>
      </c>
      <c r="R162" s="0" t="n">
        <v>667.9</v>
      </c>
      <c r="S162" s="0" t="n">
        <v>740.3</v>
      </c>
      <c r="T162" s="0" t="n">
        <v>709.1</v>
      </c>
      <c r="U162" s="0" t="n">
        <v>742.4</v>
      </c>
      <c r="V162" s="35" t="n">
        <v>716.6</v>
      </c>
      <c r="W162" s="0" t="n">
        <v>743.9</v>
      </c>
      <c r="X162" s="0" t="n">
        <f aca="false">307.3+350+81</f>
        <v>738.3</v>
      </c>
      <c r="Y162" s="0" t="n">
        <v>712</v>
      </c>
      <c r="Z162" s="0" t="n">
        <v>743.5</v>
      </c>
      <c r="AA162" s="0" t="n">
        <v>720</v>
      </c>
      <c r="AB162" s="0" t="n">
        <v>738.7</v>
      </c>
      <c r="AC162" s="35" t="n">
        <v>727.9</v>
      </c>
      <c r="AD162" s="0" t="n">
        <v>667.8</v>
      </c>
      <c r="AE162" s="40" t="n">
        <v>741.3447</v>
      </c>
    </row>
    <row r="163" customFormat="false" ht="12.75" hidden="false" customHeight="false" outlineLevel="0" collapsed="false">
      <c r="A163" s="0" t="s">
        <v>12</v>
      </c>
      <c r="B163" s="0" t="n">
        <v>1</v>
      </c>
      <c r="C163" s="0" t="n">
        <v>153</v>
      </c>
      <c r="D163" s="0" t="n">
        <v>728.5</v>
      </c>
      <c r="E163" s="0" t="n">
        <v>741.1</v>
      </c>
      <c r="F163" s="8" t="n">
        <v>691.9</v>
      </c>
      <c r="G163" s="0" t="n">
        <v>703.5</v>
      </c>
      <c r="H163" s="0" t="n">
        <v>698</v>
      </c>
      <c r="I163" s="8" t="n">
        <v>740.7</v>
      </c>
      <c r="J163" s="8" t="n">
        <v>717.5</v>
      </c>
      <c r="K163" s="8" t="n">
        <v>742.2</v>
      </c>
      <c r="L163" s="15" t="n">
        <v>737.1</v>
      </c>
      <c r="M163" s="8" t="n">
        <v>716.2</v>
      </c>
      <c r="N163" s="0" t="n">
        <v>741.2</v>
      </c>
      <c r="O163" s="8" t="n">
        <v>720</v>
      </c>
      <c r="P163" s="11" t="n">
        <v>743.9</v>
      </c>
      <c r="Q163" s="0" t="n">
        <v>738.4</v>
      </c>
      <c r="R163" s="0" t="n">
        <v>671.5</v>
      </c>
      <c r="S163" s="0" t="n">
        <v>737.9</v>
      </c>
      <c r="T163" s="0" t="n">
        <v>707.6</v>
      </c>
      <c r="U163" s="0" t="n">
        <v>735.7</v>
      </c>
      <c r="V163" s="35" t="n">
        <v>710.9</v>
      </c>
      <c r="W163" s="0" t="n">
        <v>742.1</v>
      </c>
      <c r="X163" s="0" t="n">
        <f aca="false">136.9+350+81</f>
        <v>567.9</v>
      </c>
      <c r="Y163" s="0" t="n">
        <v>710.7</v>
      </c>
      <c r="Z163" s="0" t="n">
        <v>743.5</v>
      </c>
      <c r="AA163" s="0" t="n">
        <v>720</v>
      </c>
      <c r="AB163" s="0" t="n">
        <v>738.7</v>
      </c>
      <c r="AC163" s="35" t="n">
        <v>743.3</v>
      </c>
      <c r="AD163" s="0" t="n">
        <v>671.4</v>
      </c>
      <c r="AE163" s="40" t="n">
        <v>742.0569</v>
      </c>
    </row>
    <row r="164" customFormat="false" ht="12.75" hidden="false" customHeight="false" outlineLevel="0" collapsed="false">
      <c r="A164" s="0" t="s">
        <v>12</v>
      </c>
      <c r="B164" s="0" t="n">
        <v>1</v>
      </c>
      <c r="C164" s="0" t="n">
        <v>154</v>
      </c>
      <c r="D164" s="0" t="n">
        <v>740.1</v>
      </c>
      <c r="E164" s="0" t="n">
        <v>742.7</v>
      </c>
      <c r="F164" s="8" t="n">
        <v>695.9</v>
      </c>
      <c r="G164" s="0" t="n">
        <v>701.9</v>
      </c>
      <c r="H164" s="0" t="n">
        <v>686.8</v>
      </c>
      <c r="I164" s="8" t="n">
        <v>743.7</v>
      </c>
      <c r="J164" s="8" t="n">
        <v>719.9</v>
      </c>
      <c r="K164" s="8" t="n">
        <v>743.5</v>
      </c>
      <c r="L164" s="15" t="n">
        <v>739.4</v>
      </c>
      <c r="M164" s="8" t="n">
        <v>719.7</v>
      </c>
      <c r="N164" s="0" t="n">
        <v>741.5</v>
      </c>
      <c r="O164" s="8" t="n">
        <v>719.8</v>
      </c>
      <c r="P164" s="11" t="n">
        <v>743.9</v>
      </c>
      <c r="Q164" s="0" t="n">
        <v>743.7</v>
      </c>
      <c r="R164" s="0" t="n">
        <v>669.5</v>
      </c>
      <c r="S164" s="0" t="n">
        <v>743.3</v>
      </c>
      <c r="T164" s="0" t="n">
        <v>712.9</v>
      </c>
      <c r="U164" s="0" t="n">
        <v>741.2</v>
      </c>
      <c r="V164" s="35" t="n">
        <v>716.7</v>
      </c>
      <c r="W164" s="0" t="n">
        <v>743.9</v>
      </c>
      <c r="X164" s="0" t="n">
        <v>740.2</v>
      </c>
      <c r="Y164" s="0" t="n">
        <v>711.1</v>
      </c>
      <c r="Z164" s="0" t="n">
        <v>743.6</v>
      </c>
      <c r="AA164" s="0" t="n">
        <v>719.9</v>
      </c>
      <c r="AB164" s="0" t="n">
        <v>738.6</v>
      </c>
      <c r="AC164" s="35" t="n">
        <v>743.9</v>
      </c>
      <c r="AD164" s="0" t="n">
        <v>670.9</v>
      </c>
      <c r="AE164" s="40" t="n">
        <v>726.7153</v>
      </c>
    </row>
    <row r="165" customFormat="false" ht="12.75" hidden="false" customHeight="false" outlineLevel="0" collapsed="false">
      <c r="A165" s="0" t="s">
        <v>12</v>
      </c>
      <c r="B165" s="0" t="n">
        <v>1</v>
      </c>
      <c r="C165" s="0" t="n">
        <v>155</v>
      </c>
      <c r="D165" s="0" t="n">
        <v>740.1</v>
      </c>
      <c r="E165" s="0" t="n">
        <v>742.9</v>
      </c>
      <c r="F165" s="8" t="n">
        <v>696</v>
      </c>
      <c r="G165" s="0" t="n">
        <v>701.8</v>
      </c>
      <c r="H165" s="0" t="n">
        <v>687.5</v>
      </c>
      <c r="I165" s="8" t="n">
        <v>742.7</v>
      </c>
      <c r="J165" s="8" t="n">
        <v>719.8</v>
      </c>
      <c r="K165" s="8" t="n">
        <v>743.5</v>
      </c>
      <c r="L165" s="15" t="n">
        <v>739.4</v>
      </c>
      <c r="M165" s="8" t="n">
        <v>719.7</v>
      </c>
      <c r="N165" s="0" t="n">
        <v>743.8</v>
      </c>
      <c r="O165" s="8" t="n">
        <v>605.6</v>
      </c>
      <c r="P165" s="11" t="n">
        <v>743.9</v>
      </c>
      <c r="Q165" s="0" t="n">
        <v>743.6</v>
      </c>
      <c r="R165" s="0" t="n">
        <v>670.7</v>
      </c>
      <c r="S165" s="0" t="n">
        <v>741.4</v>
      </c>
      <c r="T165" s="0" t="n">
        <v>712.3</v>
      </c>
      <c r="U165" s="0" t="n">
        <v>735.8</v>
      </c>
      <c r="V165" s="35" t="n">
        <v>710.6</v>
      </c>
      <c r="W165" s="0" t="n">
        <v>743.9</v>
      </c>
      <c r="X165" s="0" t="n">
        <v>570.5</v>
      </c>
      <c r="Y165" s="0" t="n">
        <v>712</v>
      </c>
      <c r="Z165" s="0" t="n">
        <v>741.6</v>
      </c>
      <c r="AA165" s="0" t="n">
        <v>713.3</v>
      </c>
      <c r="AB165" s="0" t="n">
        <v>738.7</v>
      </c>
      <c r="AC165" s="35" t="n">
        <v>744</v>
      </c>
      <c r="AD165" s="0" t="n">
        <v>670.5</v>
      </c>
      <c r="AE165" s="40" t="n">
        <v>734.4028</v>
      </c>
    </row>
    <row r="166" customFormat="false" ht="12.75" hidden="false" customHeight="false" outlineLevel="0" collapsed="false">
      <c r="A166" s="0" t="s">
        <v>12</v>
      </c>
      <c r="B166" s="0" t="n">
        <v>1</v>
      </c>
      <c r="C166" s="0" t="n">
        <v>156</v>
      </c>
      <c r="D166" s="0" t="n">
        <v>740.2</v>
      </c>
      <c r="E166" s="0" t="n">
        <v>743.3</v>
      </c>
      <c r="F166" s="8" t="n">
        <v>695.9</v>
      </c>
      <c r="G166" s="0" t="n">
        <v>687.7</v>
      </c>
      <c r="H166" s="0" t="n">
        <v>698.6</v>
      </c>
      <c r="I166" s="8" t="n">
        <v>740.6</v>
      </c>
      <c r="J166" s="8" t="n">
        <v>553.7</v>
      </c>
      <c r="K166" s="8" t="n">
        <v>743</v>
      </c>
      <c r="L166" s="15" t="n">
        <v>739.3</v>
      </c>
      <c r="M166" s="8" t="n">
        <v>719</v>
      </c>
      <c r="N166" s="0" t="n">
        <v>743.8</v>
      </c>
      <c r="O166" s="8" t="n">
        <v>720</v>
      </c>
      <c r="P166" s="11" t="n">
        <v>744</v>
      </c>
      <c r="Q166" s="0" t="n">
        <v>743.7</v>
      </c>
      <c r="R166" s="0" t="n">
        <v>671.4</v>
      </c>
      <c r="S166" s="0" t="n">
        <v>743.3</v>
      </c>
      <c r="T166" s="0" t="n">
        <v>716.9</v>
      </c>
      <c r="U166" s="0" t="n">
        <f aca="false">540.3+200</f>
        <v>740.3</v>
      </c>
      <c r="V166" s="35" t="n">
        <v>716</v>
      </c>
      <c r="W166" s="0" t="n">
        <v>743.9</v>
      </c>
      <c r="X166" s="0" t="n">
        <v>742.7</v>
      </c>
      <c r="Y166" s="0" t="n">
        <v>712</v>
      </c>
      <c r="Z166" s="0" t="n">
        <v>743.6</v>
      </c>
      <c r="AA166" s="0" t="n">
        <v>719.9</v>
      </c>
      <c r="AB166" s="0" t="n">
        <v>738.7</v>
      </c>
      <c r="AC166" s="35" t="n">
        <v>743.9</v>
      </c>
      <c r="AD166" s="0" t="n">
        <v>670.8</v>
      </c>
      <c r="AE166" s="40" t="n">
        <v>740.635</v>
      </c>
    </row>
    <row r="167" customFormat="false" ht="12.75" hidden="false" customHeight="false" outlineLevel="0" collapsed="false">
      <c r="A167" s="0" t="s">
        <v>12</v>
      </c>
      <c r="B167" s="0" t="n">
        <v>1</v>
      </c>
      <c r="C167" s="0" t="n">
        <v>157</v>
      </c>
      <c r="D167" s="0" t="n">
        <v>740.2</v>
      </c>
      <c r="E167" s="0" t="n">
        <v>743.6</v>
      </c>
      <c r="F167" s="8" t="n">
        <v>696</v>
      </c>
      <c r="G167" s="0" t="n">
        <v>702.2</v>
      </c>
      <c r="H167" s="0" t="n">
        <v>698.7</v>
      </c>
      <c r="I167" s="8" t="n">
        <v>742.8</v>
      </c>
      <c r="J167" s="8" t="n">
        <v>720</v>
      </c>
      <c r="K167" s="8" t="n">
        <v>1E-006</v>
      </c>
      <c r="L167" s="15" t="n">
        <v>32</v>
      </c>
      <c r="M167" s="8" t="n">
        <v>687.1</v>
      </c>
      <c r="N167" s="0" t="n">
        <v>742.2</v>
      </c>
      <c r="O167" s="8" t="n">
        <v>720</v>
      </c>
      <c r="P167" s="11" t="n">
        <v>743.9</v>
      </c>
      <c r="Q167" s="0" t="n">
        <v>743.1</v>
      </c>
      <c r="R167" s="0" t="n">
        <v>671.4</v>
      </c>
      <c r="S167" s="0" t="n">
        <v>739.8</v>
      </c>
      <c r="T167" s="0" t="n">
        <v>701.3</v>
      </c>
      <c r="U167" s="0" t="n">
        <v>731.6</v>
      </c>
      <c r="V167" s="35" t="n">
        <v>711.9</v>
      </c>
      <c r="W167" s="0" t="n">
        <v>743.9</v>
      </c>
      <c r="X167" s="0" t="n">
        <v>742.7</v>
      </c>
      <c r="Y167" s="0" t="n">
        <v>712</v>
      </c>
      <c r="Z167" s="0" t="n">
        <v>743.6</v>
      </c>
      <c r="AA167" s="0" t="n">
        <v>719.9</v>
      </c>
      <c r="AB167" s="0" t="n">
        <v>738.7</v>
      </c>
      <c r="AC167" s="35" t="n">
        <v>743.8</v>
      </c>
      <c r="AD167" s="0" t="n">
        <v>670.1</v>
      </c>
      <c r="AE167" s="40" t="n">
        <v>742.3022</v>
      </c>
    </row>
    <row r="168" customFormat="false" ht="12.75" hidden="false" customHeight="false" outlineLevel="0" collapsed="false">
      <c r="A168" s="0" t="s">
        <v>12</v>
      </c>
      <c r="B168" s="0" t="n">
        <v>1</v>
      </c>
      <c r="C168" s="0" t="n">
        <v>158</v>
      </c>
      <c r="D168" s="0" t="n">
        <v>740.3</v>
      </c>
      <c r="E168" s="0" t="n">
        <v>715.3</v>
      </c>
      <c r="F168" s="8" t="n">
        <v>694.7</v>
      </c>
      <c r="G168" s="0" t="n">
        <v>701</v>
      </c>
      <c r="H168" s="0" t="n">
        <v>698.6</v>
      </c>
      <c r="I168" s="8" t="n">
        <v>741.8</v>
      </c>
      <c r="J168" s="8" t="n">
        <v>719.3</v>
      </c>
      <c r="K168" s="8" t="n">
        <v>743.5</v>
      </c>
      <c r="L168" s="15" t="n">
        <v>739.4</v>
      </c>
      <c r="M168" s="8" t="n">
        <v>719.8</v>
      </c>
      <c r="N168" s="0" t="n">
        <v>743.8</v>
      </c>
      <c r="O168" s="8" t="n">
        <v>719.9</v>
      </c>
      <c r="P168" s="11" t="n">
        <v>742.9</v>
      </c>
      <c r="Q168" s="0" t="n">
        <v>743.6</v>
      </c>
      <c r="R168" s="0" t="n">
        <v>670.2</v>
      </c>
      <c r="S168" s="0" t="n">
        <v>743.3</v>
      </c>
      <c r="T168" s="0" t="n">
        <v>717.3</v>
      </c>
      <c r="U168" s="0" t="n">
        <v>711.5</v>
      </c>
      <c r="V168" s="35" t="n">
        <v>705.5</v>
      </c>
      <c r="W168" s="0" t="n">
        <v>743.9</v>
      </c>
      <c r="X168" s="0" t="n">
        <v>742.7</v>
      </c>
      <c r="Y168" s="0" t="n">
        <v>712</v>
      </c>
      <c r="Z168" s="0" t="n">
        <v>743.6</v>
      </c>
      <c r="AA168" s="0" t="n">
        <v>719.9</v>
      </c>
      <c r="AB168" s="0" t="n">
        <v>738.7</v>
      </c>
      <c r="AC168" s="35" t="n">
        <v>744</v>
      </c>
      <c r="AD168" s="0" t="n">
        <v>671.3</v>
      </c>
      <c r="AE168" s="40" t="n">
        <v>740.67</v>
      </c>
    </row>
    <row r="169" customFormat="false" ht="12.75" hidden="false" customHeight="false" outlineLevel="0" collapsed="false">
      <c r="A169" s="0" t="s">
        <v>12</v>
      </c>
      <c r="B169" s="0" t="n">
        <v>1</v>
      </c>
      <c r="C169" s="0" t="n">
        <v>159</v>
      </c>
      <c r="D169" s="0" t="n">
        <v>740.3</v>
      </c>
      <c r="E169" s="0" t="n">
        <v>743.3</v>
      </c>
      <c r="F169" s="8" t="n">
        <v>695.9</v>
      </c>
      <c r="G169" s="0" t="n">
        <v>701.6</v>
      </c>
      <c r="H169" s="0" t="n">
        <v>687.4</v>
      </c>
      <c r="I169" s="8" t="n">
        <v>743.6</v>
      </c>
      <c r="J169" s="8" t="n">
        <v>719</v>
      </c>
      <c r="K169" s="8" t="n">
        <v>743.4</v>
      </c>
      <c r="L169" s="15" t="n">
        <v>739.3</v>
      </c>
      <c r="M169" s="8" t="n">
        <v>719.8</v>
      </c>
      <c r="N169" s="0" t="n">
        <v>743.8</v>
      </c>
      <c r="O169" s="8" t="n">
        <v>719.9</v>
      </c>
      <c r="P169" s="11" t="n">
        <v>739.6</v>
      </c>
      <c r="Q169" s="0" t="n">
        <v>741.3</v>
      </c>
      <c r="R169" s="0" t="n">
        <v>671.4</v>
      </c>
      <c r="S169" s="0" t="n">
        <v>734.1</v>
      </c>
      <c r="T169" s="0" t="n">
        <v>697.8</v>
      </c>
      <c r="U169" s="0" t="n">
        <v>722.9</v>
      </c>
      <c r="V169" s="35" t="n">
        <v>709.1</v>
      </c>
      <c r="W169" s="0" t="n">
        <v>743.9</v>
      </c>
      <c r="X169" s="0" t="n">
        <v>742.7</v>
      </c>
      <c r="Y169" s="0" t="n">
        <v>712</v>
      </c>
      <c r="Z169" s="0" t="n">
        <v>743.5</v>
      </c>
      <c r="AA169" s="0" t="n">
        <v>719.9</v>
      </c>
      <c r="AB169" s="0" t="n">
        <v>738.7</v>
      </c>
      <c r="AC169" s="35" t="n">
        <v>743.9</v>
      </c>
      <c r="AD169" s="0" t="n">
        <v>668.8</v>
      </c>
      <c r="AE169" s="40" t="n">
        <v>644.635</v>
      </c>
    </row>
    <row r="170" customFormat="false" ht="12.75" hidden="false" customHeight="false" outlineLevel="0" collapsed="false">
      <c r="A170" s="0" t="s">
        <v>12</v>
      </c>
      <c r="B170" s="0" t="n">
        <v>1</v>
      </c>
      <c r="C170" s="0" t="n">
        <v>160</v>
      </c>
      <c r="D170" s="0" t="n">
        <v>740.3</v>
      </c>
      <c r="E170" s="0" t="n">
        <v>743.5</v>
      </c>
      <c r="F170" s="8" t="n">
        <v>695.7</v>
      </c>
      <c r="G170" s="0" t="n">
        <v>703.6</v>
      </c>
      <c r="H170" s="0" t="n">
        <v>687.5</v>
      </c>
      <c r="I170" s="8" t="n">
        <v>743.8</v>
      </c>
      <c r="J170" s="8" t="n">
        <v>719.9</v>
      </c>
      <c r="K170" s="8" t="n">
        <v>743.5</v>
      </c>
      <c r="L170" s="15" t="n">
        <v>739.4</v>
      </c>
      <c r="M170" s="8" t="n">
        <v>719.8</v>
      </c>
      <c r="N170" s="0" t="n">
        <v>743.8</v>
      </c>
      <c r="O170" s="8" t="n">
        <v>720</v>
      </c>
      <c r="P170" s="11" t="n">
        <v>744</v>
      </c>
      <c r="Q170" s="0" t="n">
        <v>743.7</v>
      </c>
      <c r="R170" s="0" t="n">
        <v>671.4</v>
      </c>
      <c r="S170" s="0" t="n">
        <v>743.3</v>
      </c>
      <c r="T170" s="0" t="n">
        <v>717.1</v>
      </c>
      <c r="U170" s="0" t="n">
        <v>741</v>
      </c>
      <c r="V170" s="35" t="n">
        <v>717.2</v>
      </c>
      <c r="W170" s="0" t="n">
        <v>741.8</v>
      </c>
      <c r="X170" s="0" t="n">
        <v>742.7</v>
      </c>
      <c r="Y170" s="0" t="n">
        <v>712</v>
      </c>
      <c r="Z170" s="0" t="n">
        <v>743.3</v>
      </c>
      <c r="AA170" s="0" t="n">
        <v>719.9</v>
      </c>
      <c r="AB170" s="0" t="n">
        <v>738.7</v>
      </c>
      <c r="AC170" s="35" t="n">
        <v>743.9</v>
      </c>
      <c r="AD170" s="0" t="n">
        <v>671.3</v>
      </c>
      <c r="AE170" s="40" t="n">
        <v>742.0792</v>
      </c>
    </row>
    <row r="171" customFormat="false" ht="12.75" hidden="false" customHeight="false" outlineLevel="0" collapsed="false">
      <c r="A171" s="0" t="s">
        <v>12</v>
      </c>
      <c r="B171" s="0" t="n">
        <v>1</v>
      </c>
      <c r="C171" s="0" t="n">
        <v>161</v>
      </c>
      <c r="D171" s="0" t="n">
        <v>740.4</v>
      </c>
      <c r="E171" s="0" t="n">
        <v>743.3</v>
      </c>
      <c r="F171" s="8" t="n">
        <v>694.2</v>
      </c>
      <c r="G171" s="0" t="n">
        <v>701.9</v>
      </c>
      <c r="H171" s="0" t="n">
        <v>698</v>
      </c>
      <c r="I171" s="8" t="n">
        <v>739.5</v>
      </c>
      <c r="J171" s="8" t="n">
        <v>717.1</v>
      </c>
      <c r="K171" s="8" t="n">
        <v>743.4</v>
      </c>
      <c r="L171" s="15" t="n">
        <v>739.3</v>
      </c>
      <c r="M171" s="8" t="n">
        <v>719.5</v>
      </c>
      <c r="N171" s="0" t="n">
        <v>743.5</v>
      </c>
      <c r="O171" s="8" t="n">
        <v>719.2</v>
      </c>
      <c r="P171" s="11" t="n">
        <v>743.9</v>
      </c>
      <c r="Q171" s="0" t="n">
        <v>741.6</v>
      </c>
      <c r="R171" s="0" t="n">
        <v>669.5</v>
      </c>
      <c r="S171" s="0" t="n">
        <v>743.1</v>
      </c>
      <c r="T171" s="0" t="n">
        <v>703</v>
      </c>
      <c r="U171" s="0" t="n">
        <v>739</v>
      </c>
      <c r="V171" s="35" t="n">
        <v>717.7</v>
      </c>
      <c r="W171" s="0" t="n">
        <v>743.8</v>
      </c>
      <c r="X171" s="0" t="n">
        <v>742.7</v>
      </c>
      <c r="Y171" s="0" t="n">
        <v>712</v>
      </c>
      <c r="Z171" s="0" t="n">
        <v>743.5</v>
      </c>
      <c r="AA171" s="0" t="n">
        <v>720</v>
      </c>
      <c r="AB171" s="0" t="n">
        <v>738.7</v>
      </c>
      <c r="AC171" s="35" t="n">
        <v>743.9</v>
      </c>
      <c r="AD171" s="0" t="n">
        <v>670.4</v>
      </c>
      <c r="AE171" s="40" t="n">
        <v>710.2969</v>
      </c>
    </row>
    <row r="172" customFormat="false" ht="12.75" hidden="false" customHeight="false" outlineLevel="0" collapsed="false">
      <c r="A172" s="0" t="s">
        <v>12</v>
      </c>
      <c r="B172" s="0" t="n">
        <v>1</v>
      </c>
      <c r="C172" s="0" t="n">
        <v>162</v>
      </c>
      <c r="D172" s="0" t="n">
        <v>741.4</v>
      </c>
      <c r="E172" s="0" t="n">
        <v>742.9</v>
      </c>
      <c r="F172" s="8" t="n">
        <v>696</v>
      </c>
      <c r="G172" s="0" t="n">
        <v>703.6</v>
      </c>
      <c r="H172" s="0" t="n">
        <v>698</v>
      </c>
      <c r="I172" s="8" t="n">
        <v>743.3</v>
      </c>
      <c r="J172" s="8" t="n">
        <v>714.5</v>
      </c>
      <c r="K172" s="8" t="n">
        <v>736</v>
      </c>
      <c r="L172" s="15" t="n">
        <v>739.1</v>
      </c>
      <c r="M172" s="8" t="n">
        <v>719.6</v>
      </c>
      <c r="N172" s="0" t="n">
        <v>743.7</v>
      </c>
      <c r="O172" s="8" t="n">
        <v>720</v>
      </c>
      <c r="P172" s="11" t="n">
        <v>743.9</v>
      </c>
      <c r="Q172" s="0" t="n">
        <v>743.8</v>
      </c>
      <c r="R172" s="0" t="n">
        <v>671.6</v>
      </c>
      <c r="S172" s="0" t="n">
        <v>743.3</v>
      </c>
      <c r="T172" s="0" t="n">
        <v>716.7</v>
      </c>
      <c r="U172" s="0" t="n">
        <v>739.1</v>
      </c>
      <c r="V172" s="35" t="n">
        <v>715.4</v>
      </c>
      <c r="W172" s="0" t="n">
        <v>743.9</v>
      </c>
      <c r="X172" s="0" t="n">
        <v>742.9</v>
      </c>
      <c r="Y172" s="0" t="n">
        <v>712</v>
      </c>
      <c r="Z172" s="0" t="n">
        <v>743.6</v>
      </c>
      <c r="AA172" s="0" t="n">
        <v>720</v>
      </c>
      <c r="AB172" s="0" t="n">
        <v>738.7</v>
      </c>
      <c r="AC172" s="35" t="n">
        <v>744</v>
      </c>
      <c r="AD172" s="0" t="n">
        <v>671.3</v>
      </c>
      <c r="AE172" s="40" t="n">
        <v>741.8569</v>
      </c>
    </row>
    <row r="173" customFormat="false" ht="12.75" hidden="false" customHeight="false" outlineLevel="0" collapsed="false">
      <c r="A173" s="0" t="s">
        <v>12</v>
      </c>
      <c r="B173" s="0" t="n">
        <v>1</v>
      </c>
      <c r="C173" s="0" t="n">
        <v>163</v>
      </c>
      <c r="D173" s="0" t="n">
        <v>742.2</v>
      </c>
      <c r="E173" s="0" t="n">
        <v>743.4</v>
      </c>
      <c r="F173" s="8" t="n">
        <v>694.9</v>
      </c>
      <c r="G173" s="0" t="n">
        <v>701.3</v>
      </c>
      <c r="H173" s="0" t="n">
        <v>698.4</v>
      </c>
      <c r="I173" s="8" t="n">
        <v>742.9</v>
      </c>
      <c r="J173" s="8" t="n">
        <v>717.4</v>
      </c>
      <c r="K173" s="8" t="n">
        <v>735.3</v>
      </c>
      <c r="L173" s="15" t="n">
        <v>743.9</v>
      </c>
      <c r="M173" s="8" t="n">
        <v>719.5</v>
      </c>
      <c r="N173" s="0" t="n">
        <v>743.8</v>
      </c>
      <c r="O173" s="8" t="n">
        <v>720</v>
      </c>
      <c r="P173" s="11" t="n">
        <v>744</v>
      </c>
      <c r="Q173" s="0" t="n">
        <v>743.5</v>
      </c>
      <c r="R173" s="0" t="n">
        <v>671.6</v>
      </c>
      <c r="S173" s="0" t="n">
        <v>743.4</v>
      </c>
      <c r="T173" s="0" t="n">
        <v>705.1</v>
      </c>
      <c r="U173" s="0" t="n">
        <v>737.8</v>
      </c>
      <c r="V173" s="35" t="n">
        <v>712.8</v>
      </c>
      <c r="W173" s="0" t="n">
        <v>743.9</v>
      </c>
      <c r="X173" s="0" t="n">
        <v>722.2</v>
      </c>
      <c r="Y173" s="0" t="n">
        <v>711.1</v>
      </c>
      <c r="Z173" s="0" t="n">
        <v>743.4</v>
      </c>
      <c r="AA173" s="0" t="n">
        <v>719.6</v>
      </c>
      <c r="AB173" s="0" t="n">
        <v>738.8</v>
      </c>
      <c r="AC173" s="35" t="n">
        <v>744</v>
      </c>
      <c r="AD173" s="0" t="n">
        <v>671.5</v>
      </c>
      <c r="AE173" s="40" t="n">
        <v>686.4122</v>
      </c>
    </row>
    <row r="174" customFormat="false" ht="12.75" hidden="false" customHeight="false" outlineLevel="0" collapsed="false">
      <c r="A174" s="0" t="s">
        <v>12</v>
      </c>
      <c r="B174" s="0" t="n">
        <v>1</v>
      </c>
      <c r="C174" s="0" t="n">
        <v>164</v>
      </c>
      <c r="D174" s="0" t="n">
        <v>738</v>
      </c>
      <c r="E174" s="0" t="n">
        <v>742.4</v>
      </c>
      <c r="F174" s="8" t="n">
        <v>694.8</v>
      </c>
      <c r="G174" s="0" t="n">
        <v>701.5</v>
      </c>
      <c r="H174" s="0" t="n">
        <v>694.6</v>
      </c>
      <c r="I174" s="8" t="n">
        <v>742.6</v>
      </c>
      <c r="J174" s="8" t="n">
        <v>705.9</v>
      </c>
      <c r="K174" s="8" t="n">
        <v>735.8</v>
      </c>
      <c r="L174" s="15" t="n">
        <v>736.5</v>
      </c>
      <c r="M174" s="8" t="n">
        <v>712</v>
      </c>
      <c r="N174" s="0" t="n">
        <v>739.8</v>
      </c>
      <c r="O174" s="8" t="n">
        <v>711.4</v>
      </c>
      <c r="P174" s="11" t="n">
        <v>743.8</v>
      </c>
      <c r="Q174" s="0" t="n">
        <v>742.8</v>
      </c>
      <c r="R174" s="0" t="n">
        <v>671.5</v>
      </c>
      <c r="S174" s="0" t="n">
        <v>738.4</v>
      </c>
      <c r="T174" s="0" t="n">
        <v>716.7</v>
      </c>
      <c r="U174" s="0" t="n">
        <v>739.9</v>
      </c>
      <c r="V174" s="35" t="n">
        <v>716.4</v>
      </c>
      <c r="W174" s="0" t="n">
        <v>743.9</v>
      </c>
      <c r="X174" s="0" t="n">
        <v>742.8</v>
      </c>
      <c r="Y174" s="0" t="n">
        <v>711.9</v>
      </c>
      <c r="Z174" s="0" t="n">
        <v>743.1</v>
      </c>
      <c r="AA174" s="0" t="n">
        <v>720</v>
      </c>
      <c r="AB174" s="0" t="n">
        <v>738.8</v>
      </c>
      <c r="AC174" s="35" t="n">
        <v>743.9</v>
      </c>
      <c r="AD174" s="0" t="n">
        <v>671.3</v>
      </c>
      <c r="AE174" s="40" t="n">
        <v>738.1042</v>
      </c>
    </row>
    <row r="175" customFormat="false" ht="12.75" hidden="false" customHeight="false" outlineLevel="0" collapsed="false">
      <c r="A175" s="0" t="s">
        <v>12</v>
      </c>
      <c r="B175" s="0" t="n">
        <v>1</v>
      </c>
      <c r="C175" s="0" t="n">
        <v>165</v>
      </c>
      <c r="D175" s="0" t="n">
        <v>708.5</v>
      </c>
      <c r="E175" s="0" t="n">
        <v>743</v>
      </c>
      <c r="F175" s="8" t="n">
        <v>695.9</v>
      </c>
      <c r="G175" s="0" t="n">
        <v>699.3</v>
      </c>
      <c r="H175" s="0" t="n">
        <v>698.4</v>
      </c>
      <c r="I175" s="8" t="n">
        <v>736.9</v>
      </c>
      <c r="J175" s="8" t="n">
        <v>686.4</v>
      </c>
      <c r="K175" s="8" t="n">
        <v>735.9</v>
      </c>
      <c r="L175" s="15" t="n">
        <v>739.2</v>
      </c>
      <c r="M175" s="8" t="n">
        <v>719.1</v>
      </c>
      <c r="N175" s="0" t="n">
        <v>743.4</v>
      </c>
      <c r="O175" s="8" t="n">
        <v>664.2</v>
      </c>
      <c r="P175" s="11" t="n">
        <v>743.9</v>
      </c>
      <c r="Q175" s="0" t="n">
        <v>742.8</v>
      </c>
      <c r="R175" s="0" t="n">
        <v>649.9</v>
      </c>
      <c r="S175" s="0" t="n">
        <v>743.3</v>
      </c>
      <c r="T175" s="0" t="n">
        <v>701.6</v>
      </c>
      <c r="U175" s="0" t="n">
        <v>702.4</v>
      </c>
      <c r="V175" s="35" t="n">
        <v>716.5</v>
      </c>
      <c r="W175" s="0" t="n">
        <v>743.9</v>
      </c>
      <c r="X175" s="0" t="n">
        <v>742.9</v>
      </c>
      <c r="Y175" s="0" t="n">
        <v>710.4</v>
      </c>
      <c r="Z175" s="0" t="n">
        <v>743.6</v>
      </c>
      <c r="AA175" s="0" t="n">
        <v>719.9</v>
      </c>
      <c r="AB175" s="0" t="n">
        <v>738.8</v>
      </c>
      <c r="AC175" s="35" t="n">
        <v>743.9</v>
      </c>
      <c r="AD175" s="0" t="n">
        <v>669.6</v>
      </c>
      <c r="AE175" s="40" t="n">
        <v>740.9456</v>
      </c>
    </row>
    <row r="176" customFormat="false" ht="12.75" hidden="false" customHeight="false" outlineLevel="0" collapsed="false">
      <c r="A176" s="0" t="s">
        <v>12</v>
      </c>
      <c r="B176" s="0" t="n">
        <v>1</v>
      </c>
      <c r="C176" s="0" t="n">
        <v>166</v>
      </c>
      <c r="D176" s="0" t="n">
        <v>742.4</v>
      </c>
      <c r="E176" s="0" t="n">
        <v>743.2</v>
      </c>
      <c r="F176" s="8" t="n">
        <v>696</v>
      </c>
      <c r="G176" s="0" t="n">
        <v>702.1</v>
      </c>
      <c r="H176" s="0" t="n">
        <v>685.9</v>
      </c>
      <c r="I176" s="8" t="n">
        <v>728.2</v>
      </c>
      <c r="J176" s="8" t="n">
        <v>719</v>
      </c>
      <c r="K176" s="8" t="n">
        <v>734.2</v>
      </c>
      <c r="L176" s="15" t="n">
        <v>739.7</v>
      </c>
      <c r="M176" s="8" t="n">
        <v>719.2</v>
      </c>
      <c r="N176" s="0" t="n">
        <v>725.3</v>
      </c>
      <c r="O176" s="8" t="n">
        <v>669.5</v>
      </c>
      <c r="P176" s="11" t="n">
        <v>725</v>
      </c>
      <c r="Q176" s="0" t="n">
        <v>730.7</v>
      </c>
      <c r="R176" s="0" t="n">
        <v>655.6</v>
      </c>
      <c r="S176" s="0" t="n">
        <v>738.6</v>
      </c>
      <c r="T176" s="0" t="n">
        <v>697.8</v>
      </c>
      <c r="U176" s="0" t="n">
        <v>741.1</v>
      </c>
      <c r="V176" s="35" t="n">
        <v>716.6</v>
      </c>
      <c r="W176" s="0" t="n">
        <v>743.6</v>
      </c>
      <c r="X176" s="0" t="n">
        <v>742.8</v>
      </c>
      <c r="Y176" s="0" t="n">
        <v>712</v>
      </c>
      <c r="Z176" s="0" t="n">
        <v>743.5</v>
      </c>
      <c r="AA176" s="0" t="n">
        <v>720</v>
      </c>
      <c r="AB176" s="0" t="n">
        <v>738.8</v>
      </c>
      <c r="AC176" s="35" t="n">
        <v>744</v>
      </c>
      <c r="AD176" s="0" t="n">
        <v>670.5</v>
      </c>
      <c r="AE176" s="40" t="n">
        <v>742.1722</v>
      </c>
    </row>
    <row r="177" customFormat="false" ht="12.75" hidden="false" customHeight="false" outlineLevel="0" collapsed="false">
      <c r="A177" s="0" t="s">
        <v>12</v>
      </c>
      <c r="B177" s="0" t="n">
        <v>1</v>
      </c>
      <c r="C177" s="0" t="n">
        <v>167</v>
      </c>
      <c r="D177" s="0" t="n">
        <v>742.4</v>
      </c>
      <c r="E177" s="0" t="n">
        <v>743.5</v>
      </c>
      <c r="F177" s="8" t="n">
        <v>695.1</v>
      </c>
      <c r="G177" s="0" t="n">
        <v>701.7</v>
      </c>
      <c r="H177" s="0" t="n">
        <v>697.3</v>
      </c>
      <c r="I177" s="8" t="n">
        <v>743.5</v>
      </c>
      <c r="J177" s="8" t="n">
        <v>719.9</v>
      </c>
      <c r="K177" s="8" t="n">
        <v>736</v>
      </c>
      <c r="L177" s="15" t="n">
        <v>739.1</v>
      </c>
      <c r="M177" s="8" t="n">
        <v>719.6</v>
      </c>
      <c r="N177" s="0" t="n">
        <v>743.9</v>
      </c>
      <c r="O177" s="8" t="n">
        <v>719.8</v>
      </c>
      <c r="P177" s="11" t="n">
        <v>743.9</v>
      </c>
      <c r="Q177" s="0" t="n">
        <v>743.6</v>
      </c>
      <c r="R177" s="0" t="n">
        <v>670.7</v>
      </c>
      <c r="S177" s="0" t="n">
        <v>742.9</v>
      </c>
      <c r="T177" s="0" t="n">
        <v>714.4</v>
      </c>
      <c r="U177" s="0" t="n">
        <v>742</v>
      </c>
      <c r="V177" s="35" t="n">
        <v>717.5</v>
      </c>
      <c r="W177" s="0" t="n">
        <v>743.9</v>
      </c>
      <c r="X177" s="0" t="n">
        <v>742.8</v>
      </c>
      <c r="Y177" s="0" t="n">
        <v>712</v>
      </c>
      <c r="Z177" s="0" t="n">
        <v>743.5</v>
      </c>
      <c r="AA177" s="0" t="n">
        <v>720</v>
      </c>
      <c r="AB177" s="0" t="n">
        <v>738.3</v>
      </c>
      <c r="AC177" s="35" t="n">
        <v>743.7</v>
      </c>
      <c r="AD177" s="0" t="n">
        <v>670.5</v>
      </c>
      <c r="AE177" s="40" t="n">
        <v>741.7092</v>
      </c>
    </row>
    <row r="178" customFormat="false" ht="12.75" hidden="false" customHeight="false" outlineLevel="0" collapsed="false">
      <c r="A178" s="0" t="s">
        <v>12</v>
      </c>
      <c r="B178" s="0" t="n">
        <v>1</v>
      </c>
      <c r="C178" s="0" t="n">
        <v>168</v>
      </c>
      <c r="D178" s="0" t="n">
        <v>741.6</v>
      </c>
      <c r="E178" s="0" t="n">
        <v>743.1</v>
      </c>
      <c r="F178" s="8" t="n">
        <v>694.6</v>
      </c>
      <c r="G178" s="0" t="n">
        <v>700.2</v>
      </c>
      <c r="H178" s="0" t="n">
        <v>696.2</v>
      </c>
      <c r="I178" s="8" t="n">
        <v>743.9</v>
      </c>
      <c r="J178" s="8" t="n">
        <v>719.9</v>
      </c>
      <c r="K178" s="8" t="n">
        <v>735.9</v>
      </c>
      <c r="L178" s="15" t="n">
        <v>739.3</v>
      </c>
      <c r="M178" s="8" t="n">
        <v>719.8</v>
      </c>
      <c r="N178" s="0" t="n">
        <v>743.9</v>
      </c>
      <c r="O178" s="8" t="n">
        <v>720</v>
      </c>
      <c r="P178" s="11" t="n">
        <v>744</v>
      </c>
      <c r="Q178" s="0" t="n">
        <v>743.8</v>
      </c>
      <c r="R178" s="0" t="n">
        <v>670.7</v>
      </c>
      <c r="S178" s="0" t="n">
        <v>743.3</v>
      </c>
      <c r="T178" s="0" t="n">
        <v>717</v>
      </c>
      <c r="U178" s="0" t="n">
        <v>742.4</v>
      </c>
      <c r="V178" s="35" t="n">
        <v>714.5</v>
      </c>
      <c r="W178" s="0" t="n">
        <v>743.8</v>
      </c>
      <c r="X178" s="0" t="n">
        <v>741.9</v>
      </c>
      <c r="Y178" s="0" t="n">
        <v>712</v>
      </c>
      <c r="Z178" s="0" t="n">
        <v>743.5</v>
      </c>
      <c r="AA178" s="0" t="n">
        <v>720</v>
      </c>
      <c r="AB178" s="0" t="n">
        <v>738.2</v>
      </c>
      <c r="AC178" s="35" t="n">
        <v>744</v>
      </c>
      <c r="AD178" s="0" t="n">
        <v>670.7</v>
      </c>
      <c r="AE178" s="40" t="n">
        <v>725.9984</v>
      </c>
    </row>
    <row r="179" customFormat="false" ht="12.75" hidden="false" customHeight="false" outlineLevel="0" collapsed="false">
      <c r="A179" s="0" t="s">
        <v>12</v>
      </c>
      <c r="B179" s="0" t="n">
        <v>1</v>
      </c>
      <c r="C179" s="0" t="n">
        <v>169</v>
      </c>
      <c r="D179" s="0" t="n">
        <v>740.7</v>
      </c>
      <c r="E179" s="0" t="n">
        <v>742.5</v>
      </c>
      <c r="F179" s="8" t="n">
        <v>695.4</v>
      </c>
      <c r="G179" s="0" t="n">
        <v>700.8</v>
      </c>
      <c r="H179" s="0" t="n">
        <v>685.1</v>
      </c>
      <c r="I179" s="8" t="n">
        <v>743.6</v>
      </c>
      <c r="J179" s="8" t="n">
        <v>719.4</v>
      </c>
      <c r="K179" s="8" t="n">
        <v>735</v>
      </c>
      <c r="L179" s="15" t="n">
        <v>739.3</v>
      </c>
      <c r="M179" s="8" t="n">
        <v>705.1</v>
      </c>
      <c r="N179" s="0" t="n">
        <v>741.3</v>
      </c>
      <c r="O179" s="8" t="n">
        <v>720</v>
      </c>
      <c r="P179" s="11" t="n">
        <v>744</v>
      </c>
      <c r="Q179" s="0" t="n">
        <v>743.8</v>
      </c>
      <c r="R179" s="0" t="n">
        <v>665.9</v>
      </c>
      <c r="S179" s="0" t="n">
        <v>743.3</v>
      </c>
      <c r="T179" s="0" t="n">
        <v>717</v>
      </c>
      <c r="U179" s="0" t="n">
        <v>740.8</v>
      </c>
      <c r="V179" s="35" t="n">
        <v>714.9</v>
      </c>
      <c r="W179" s="0" t="n">
        <v>743.9</v>
      </c>
      <c r="X179" s="0" t="n">
        <v>741.1</v>
      </c>
      <c r="Y179" s="0" t="n">
        <v>712</v>
      </c>
      <c r="Z179" s="0" t="n">
        <v>743.5</v>
      </c>
      <c r="AA179" s="0" t="n">
        <v>720</v>
      </c>
      <c r="AB179" s="0" t="n">
        <v>738.1</v>
      </c>
      <c r="AC179" s="35" t="n">
        <v>743.9</v>
      </c>
      <c r="AD179" s="0" t="n">
        <v>667.8</v>
      </c>
      <c r="AE179" s="40" t="n">
        <v>741.8647</v>
      </c>
    </row>
    <row r="180" customFormat="false" ht="12.75" hidden="false" customHeight="false" outlineLevel="0" collapsed="false">
      <c r="A180" s="0" t="s">
        <v>12</v>
      </c>
      <c r="B180" s="0" t="n">
        <v>1</v>
      </c>
      <c r="C180" s="0" t="n">
        <v>170</v>
      </c>
      <c r="D180" s="0" t="n">
        <v>742.4</v>
      </c>
      <c r="E180" s="0" t="n">
        <v>743.6</v>
      </c>
      <c r="F180" s="8" t="n">
        <v>695.3</v>
      </c>
      <c r="G180" s="0" t="n">
        <v>701.6</v>
      </c>
      <c r="H180" s="0" t="n">
        <v>698.2</v>
      </c>
      <c r="I180" s="8" t="n">
        <v>743.8</v>
      </c>
      <c r="J180" s="8" t="n">
        <v>719.9</v>
      </c>
      <c r="K180" s="8" t="n">
        <v>735.9</v>
      </c>
      <c r="L180" s="15" t="n">
        <v>739.3</v>
      </c>
      <c r="M180" s="8" t="n">
        <v>719.8</v>
      </c>
      <c r="N180" s="0" t="n">
        <v>741.5</v>
      </c>
      <c r="O180" s="8" t="n">
        <v>719.9</v>
      </c>
      <c r="P180" s="11" t="n">
        <v>743.8</v>
      </c>
      <c r="Q180" s="0" t="n">
        <v>743.7</v>
      </c>
      <c r="R180" s="0" t="n">
        <v>671.5</v>
      </c>
      <c r="S180" s="0" t="n">
        <v>743.3</v>
      </c>
      <c r="T180" s="0" t="n">
        <v>716.6</v>
      </c>
      <c r="U180" s="0" t="n">
        <v>741.2</v>
      </c>
      <c r="V180" s="35" t="n">
        <v>713.6</v>
      </c>
      <c r="W180" s="0" t="n">
        <v>743.8</v>
      </c>
      <c r="X180" s="0" t="n">
        <v>742.8</v>
      </c>
      <c r="Y180" s="0" t="n">
        <v>712</v>
      </c>
      <c r="Z180" s="0" t="n">
        <v>743.5</v>
      </c>
      <c r="AA180" s="0" t="n">
        <v>720</v>
      </c>
      <c r="AB180" s="0" t="n">
        <v>738.8</v>
      </c>
      <c r="AC180" s="35" t="n">
        <v>744</v>
      </c>
      <c r="AD180" s="0" t="n">
        <v>668.9</v>
      </c>
      <c r="AE180" s="40" t="n">
        <v>736.5014</v>
      </c>
    </row>
    <row r="181" customFormat="false" ht="12.75" hidden="false" customHeight="false" outlineLevel="0" collapsed="false">
      <c r="A181" s="0" t="s">
        <v>12</v>
      </c>
      <c r="B181" s="0" t="n">
        <v>1</v>
      </c>
      <c r="C181" s="0" t="n">
        <v>171</v>
      </c>
      <c r="D181" s="0" t="n">
        <v>742.4</v>
      </c>
      <c r="E181" s="0" t="n">
        <v>742.9</v>
      </c>
      <c r="F181" s="8" t="n">
        <v>695.2</v>
      </c>
      <c r="G181" s="0" t="n">
        <v>697.7</v>
      </c>
      <c r="H181" s="0" t="n">
        <v>698.6</v>
      </c>
      <c r="I181" s="8" t="n">
        <v>743.7</v>
      </c>
      <c r="J181" s="8" t="n">
        <v>711.4</v>
      </c>
      <c r="K181" s="8" t="n">
        <v>731.9</v>
      </c>
      <c r="L181" s="15" t="n">
        <v>739.3</v>
      </c>
      <c r="M181" s="8" t="n">
        <v>719.8</v>
      </c>
      <c r="N181" s="0" t="n">
        <v>741.5</v>
      </c>
      <c r="O181" s="8" t="n">
        <v>719.9</v>
      </c>
      <c r="P181" s="11" t="n">
        <v>743.9</v>
      </c>
      <c r="Q181" s="0" t="n">
        <v>743.7</v>
      </c>
      <c r="R181" s="0" t="n">
        <v>670.6</v>
      </c>
      <c r="S181" s="0" t="n">
        <v>743</v>
      </c>
      <c r="T181" s="0" t="n">
        <v>716.9</v>
      </c>
      <c r="U181" s="0" t="n">
        <v>740</v>
      </c>
      <c r="V181" s="35" t="n">
        <v>711.1</v>
      </c>
      <c r="W181" s="0" t="n">
        <v>743.9</v>
      </c>
      <c r="X181" s="0" t="n">
        <v>742.8</v>
      </c>
      <c r="Y181" s="0" t="n">
        <v>712</v>
      </c>
      <c r="Z181" s="0" t="n">
        <v>743.5</v>
      </c>
      <c r="AA181" s="0" t="n">
        <v>716.9</v>
      </c>
      <c r="AB181" s="0" t="n">
        <v>738.8</v>
      </c>
      <c r="AC181" s="35" t="n">
        <v>744</v>
      </c>
      <c r="AD181" s="0" t="n">
        <v>671.4</v>
      </c>
      <c r="AE181" s="40" t="n">
        <v>741.7552</v>
      </c>
    </row>
    <row r="182" customFormat="false" ht="12.75" hidden="false" customHeight="false" outlineLevel="0" collapsed="false">
      <c r="A182" s="0" t="s">
        <v>12</v>
      </c>
      <c r="B182" s="0" t="n">
        <v>1</v>
      </c>
      <c r="C182" s="0" t="n">
        <v>172</v>
      </c>
      <c r="D182" s="0" t="n">
        <v>664.5</v>
      </c>
      <c r="E182" s="0" t="n">
        <v>738.8</v>
      </c>
      <c r="F182" s="8" t="n">
        <v>696</v>
      </c>
      <c r="G182" s="0" t="n">
        <v>703.6</v>
      </c>
      <c r="H182" s="0" t="n">
        <v>698.5</v>
      </c>
      <c r="I182" s="8" t="n">
        <v>743.9</v>
      </c>
      <c r="J182" s="8" t="n">
        <v>720</v>
      </c>
      <c r="K182" s="8" t="n">
        <v>735.9</v>
      </c>
      <c r="L182" s="15" t="n">
        <v>739.3</v>
      </c>
      <c r="M182" s="8" t="n">
        <v>719.8</v>
      </c>
      <c r="N182" s="0" t="n">
        <v>741.5</v>
      </c>
      <c r="O182" s="8" t="n">
        <v>719.9</v>
      </c>
      <c r="P182" s="11" t="n">
        <v>743.9</v>
      </c>
      <c r="Q182" s="0" t="n">
        <v>743.8</v>
      </c>
      <c r="R182" s="0" t="n">
        <v>671.5</v>
      </c>
      <c r="S182" s="0" t="n">
        <v>742.7</v>
      </c>
      <c r="T182" s="0" t="n">
        <v>714.2</v>
      </c>
      <c r="U182" s="0" t="n">
        <v>740</v>
      </c>
      <c r="V182" s="35" t="n">
        <v>716.7</v>
      </c>
      <c r="W182" s="0" t="n">
        <v>743.9</v>
      </c>
      <c r="X182" s="0" t="n">
        <v>734.4</v>
      </c>
      <c r="Y182" s="0" t="n">
        <v>695.3</v>
      </c>
      <c r="Z182" s="0" t="n">
        <v>743.5</v>
      </c>
      <c r="AA182" s="0" t="n">
        <v>720</v>
      </c>
      <c r="AB182" s="0" t="n">
        <v>738.7</v>
      </c>
      <c r="AC182" s="35" t="n">
        <v>744</v>
      </c>
      <c r="AD182" s="0" t="n">
        <v>671.3</v>
      </c>
      <c r="AE182" s="40" t="n">
        <v>725.7183</v>
      </c>
    </row>
    <row r="183" customFormat="false" ht="12.75" hidden="false" customHeight="false" outlineLevel="0" collapsed="false">
      <c r="A183" s="0" t="s">
        <v>12</v>
      </c>
      <c r="B183" s="0" t="n">
        <v>1</v>
      </c>
      <c r="C183" s="0" t="n">
        <v>173</v>
      </c>
      <c r="D183" s="0" t="n">
        <v>742.4</v>
      </c>
      <c r="E183" s="0" t="n">
        <v>742.4</v>
      </c>
      <c r="F183" s="8" t="n">
        <v>689.5</v>
      </c>
      <c r="G183" s="0" t="n">
        <v>703.4</v>
      </c>
      <c r="H183" s="0" t="n">
        <v>695.8</v>
      </c>
      <c r="I183" s="8" t="n">
        <v>730.7</v>
      </c>
      <c r="J183" s="8" t="n">
        <v>697.8</v>
      </c>
      <c r="K183" s="8" t="n">
        <v>735.5</v>
      </c>
      <c r="L183" s="15" t="n">
        <v>725.2</v>
      </c>
      <c r="M183" s="8" t="n">
        <v>714</v>
      </c>
      <c r="N183" s="0" t="n">
        <v>740.9</v>
      </c>
      <c r="O183" s="8" t="n">
        <v>718.2</v>
      </c>
      <c r="P183" s="11" t="n">
        <v>735.3</v>
      </c>
      <c r="Q183" s="0" t="n">
        <v>741.4</v>
      </c>
      <c r="R183" s="0" t="n">
        <v>671.4</v>
      </c>
      <c r="S183" s="0" t="n">
        <v>742.5</v>
      </c>
      <c r="T183" s="0" t="n">
        <v>716.9</v>
      </c>
      <c r="U183" s="0" t="n">
        <f aca="false">541.3+200</f>
        <v>741.3</v>
      </c>
      <c r="V183" s="35" t="n">
        <v>717.1</v>
      </c>
      <c r="W183" s="0" t="n">
        <v>743.9</v>
      </c>
      <c r="X183" s="0" t="n">
        <v>742.8</v>
      </c>
      <c r="Y183" s="0" t="n">
        <v>712</v>
      </c>
      <c r="Z183" s="0" t="n">
        <v>740.6</v>
      </c>
      <c r="AA183" s="0" t="n">
        <v>688.7</v>
      </c>
      <c r="AB183" s="0" t="n">
        <v>729.5</v>
      </c>
      <c r="AC183" s="35" t="n">
        <v>744</v>
      </c>
      <c r="AD183" s="0" t="n">
        <v>671.7</v>
      </c>
      <c r="AE183" s="40" t="n">
        <v>741.0742</v>
      </c>
    </row>
    <row r="184" customFormat="false" ht="12.75" hidden="false" customHeight="false" outlineLevel="0" collapsed="false">
      <c r="A184" s="0" t="s">
        <v>12</v>
      </c>
      <c r="B184" s="0" t="n">
        <v>1</v>
      </c>
      <c r="C184" s="0" t="n">
        <v>174</v>
      </c>
      <c r="D184" s="0" t="n">
        <v>742.1</v>
      </c>
      <c r="E184" s="0" t="n">
        <v>743</v>
      </c>
      <c r="F184" s="8" t="n">
        <v>695.4</v>
      </c>
      <c r="G184" s="0" t="n">
        <v>700</v>
      </c>
      <c r="H184" s="0" t="n">
        <v>698.3</v>
      </c>
      <c r="I184" s="8" t="n">
        <v>743.1</v>
      </c>
      <c r="J184" s="8" t="n">
        <v>718.5</v>
      </c>
      <c r="K184" s="8" t="n">
        <v>734</v>
      </c>
      <c r="L184" s="15" t="n">
        <v>738</v>
      </c>
      <c r="M184" s="8" t="n">
        <v>718.3</v>
      </c>
      <c r="N184" s="0" t="n">
        <v>743.5</v>
      </c>
      <c r="O184" s="8" t="n">
        <v>719.6</v>
      </c>
      <c r="P184" s="11" t="n">
        <v>740</v>
      </c>
      <c r="Q184" s="0" t="n">
        <v>742.3</v>
      </c>
      <c r="R184" s="0" t="n">
        <v>671.5</v>
      </c>
      <c r="S184" s="0" t="n">
        <v>735.4</v>
      </c>
      <c r="T184" s="0" t="n">
        <v>699.4</v>
      </c>
      <c r="U184" s="0" t="n">
        <v>732.5</v>
      </c>
      <c r="V184" s="35" t="n">
        <v>671.9</v>
      </c>
      <c r="W184" s="0" t="n">
        <v>743.9</v>
      </c>
      <c r="X184" s="0" t="n">
        <v>739.9</v>
      </c>
      <c r="Y184" s="0" t="n">
        <v>711.7</v>
      </c>
      <c r="Z184" s="0" t="n">
        <v>743.5</v>
      </c>
      <c r="AA184" s="0" t="n">
        <v>720</v>
      </c>
      <c r="AB184" s="0" t="n">
        <v>738.8</v>
      </c>
      <c r="AC184" s="35" t="n">
        <v>743.9</v>
      </c>
      <c r="AD184" s="0" t="n">
        <v>671.1</v>
      </c>
      <c r="AE184" s="40" t="n">
        <v>742.3345</v>
      </c>
    </row>
    <row r="185" customFormat="false" ht="12.75" hidden="false" customHeight="false" outlineLevel="0" collapsed="false">
      <c r="A185" s="0" t="s">
        <v>12</v>
      </c>
      <c r="B185" s="0" t="n">
        <v>1</v>
      </c>
      <c r="C185" s="0" t="n">
        <v>175</v>
      </c>
      <c r="D185" s="0" t="n">
        <v>744</v>
      </c>
      <c r="E185" s="0" t="n">
        <v>743.5</v>
      </c>
      <c r="F185" s="8" t="n">
        <v>696</v>
      </c>
      <c r="G185" s="0" t="n">
        <v>684.5</v>
      </c>
      <c r="H185" s="0" t="n">
        <v>714.2</v>
      </c>
      <c r="I185" s="8" t="n">
        <v>743.8</v>
      </c>
      <c r="J185" s="8" t="n">
        <v>719.3</v>
      </c>
      <c r="K185" s="8" t="n">
        <v>736.1</v>
      </c>
      <c r="L185" s="15" t="n">
        <v>741.7</v>
      </c>
      <c r="M185" s="8" t="n">
        <v>719.7</v>
      </c>
      <c r="N185" s="0" t="n">
        <v>738.2</v>
      </c>
      <c r="O185" s="8" t="n">
        <v>720</v>
      </c>
      <c r="P185" s="11" t="n">
        <v>743.9</v>
      </c>
      <c r="Q185" s="0" t="n">
        <v>719.3</v>
      </c>
      <c r="R185" s="0" t="n">
        <v>646.2</v>
      </c>
      <c r="S185" s="0" t="n">
        <v>743.3</v>
      </c>
      <c r="T185" s="0" t="n">
        <v>718.8</v>
      </c>
      <c r="U185" s="0" t="n">
        <v>741.7</v>
      </c>
      <c r="V185" s="35" t="n">
        <v>717.3</v>
      </c>
      <c r="W185" s="0" t="n">
        <v>744</v>
      </c>
      <c r="X185" s="0" t="n">
        <v>741.6</v>
      </c>
      <c r="Y185" s="0" t="n">
        <v>710.9</v>
      </c>
      <c r="Z185" s="0" t="n">
        <v>738.7</v>
      </c>
      <c r="AA185" s="0" t="n">
        <v>720</v>
      </c>
      <c r="AB185" s="0" t="n">
        <v>744</v>
      </c>
      <c r="AC185" s="35" t="n">
        <v>744</v>
      </c>
      <c r="AD185" s="0" t="n">
        <v>671.2</v>
      </c>
      <c r="AE185" s="40" t="n">
        <v>741.2747</v>
      </c>
    </row>
    <row r="186" customFormat="false" ht="12.75" hidden="false" customHeight="false" outlineLevel="0" collapsed="false">
      <c r="A186" s="0" t="s">
        <v>12</v>
      </c>
      <c r="B186" s="0" t="n">
        <v>1</v>
      </c>
      <c r="C186" s="0" t="n">
        <v>176</v>
      </c>
      <c r="D186" s="0" t="n">
        <v>742.6</v>
      </c>
      <c r="E186" s="0" t="n">
        <v>744</v>
      </c>
      <c r="F186" s="8" t="n">
        <v>694.2</v>
      </c>
      <c r="G186" s="0" t="n">
        <v>29.1</v>
      </c>
      <c r="H186" s="0" t="n">
        <v>714.4</v>
      </c>
      <c r="I186" s="8" t="n">
        <v>743.8</v>
      </c>
      <c r="J186" s="8" t="n">
        <v>719.9</v>
      </c>
      <c r="K186" s="8" t="n">
        <v>736.2</v>
      </c>
      <c r="L186" s="15" t="n">
        <v>741.8</v>
      </c>
      <c r="M186" s="8" t="n">
        <v>719.7</v>
      </c>
      <c r="N186" s="0" t="n">
        <v>735.8</v>
      </c>
      <c r="O186" s="8" t="n">
        <v>720</v>
      </c>
      <c r="P186" s="11" t="n">
        <v>743.7</v>
      </c>
      <c r="Q186" s="0" t="n">
        <v>743.1</v>
      </c>
      <c r="R186" s="0" t="n">
        <v>670.8</v>
      </c>
      <c r="S186" s="0" t="n">
        <v>742.9</v>
      </c>
      <c r="T186" s="0" t="n">
        <v>718.6</v>
      </c>
      <c r="U186" s="0" t="n">
        <v>741.3</v>
      </c>
      <c r="V186" s="35" t="n">
        <v>714.3</v>
      </c>
      <c r="W186" s="0" t="n">
        <v>743.9</v>
      </c>
      <c r="X186" s="0" t="n">
        <v>740.7</v>
      </c>
      <c r="Y186" s="0" t="n">
        <v>710.9</v>
      </c>
      <c r="Z186" s="0" t="n">
        <v>738.3</v>
      </c>
      <c r="AA186" s="0" t="n">
        <v>719.7</v>
      </c>
      <c r="AB186" s="0" t="n">
        <v>744</v>
      </c>
      <c r="AC186" s="35" t="n">
        <v>744</v>
      </c>
      <c r="AD186" s="0" t="n">
        <v>671.2</v>
      </c>
      <c r="AE186" s="40" t="n">
        <v>732.9805</v>
      </c>
    </row>
    <row r="187" customFormat="false" ht="12.75" hidden="false" customHeight="false" outlineLevel="0" collapsed="false">
      <c r="A187" s="0" t="s">
        <v>12</v>
      </c>
      <c r="B187" s="0" t="n">
        <v>1</v>
      </c>
      <c r="C187" s="0" t="n">
        <v>177</v>
      </c>
      <c r="D187" s="0" t="n">
        <v>685.3</v>
      </c>
      <c r="E187" s="0" t="n">
        <v>743.8</v>
      </c>
      <c r="F187" s="8" t="n">
        <v>695</v>
      </c>
      <c r="G187" s="0" t="n">
        <v>684.5</v>
      </c>
      <c r="H187" s="0" t="n">
        <v>714.3</v>
      </c>
      <c r="I187" s="8" t="n">
        <v>743.8</v>
      </c>
      <c r="J187" s="8" t="n">
        <v>720</v>
      </c>
      <c r="K187" s="8" t="n">
        <v>734.5</v>
      </c>
      <c r="L187" s="15" t="n">
        <v>741.1</v>
      </c>
      <c r="M187" s="8" t="n">
        <v>719.7</v>
      </c>
      <c r="N187" s="0" t="n">
        <v>737.4</v>
      </c>
      <c r="O187" s="8" t="n">
        <v>720</v>
      </c>
      <c r="P187" s="11" t="n">
        <v>743.7</v>
      </c>
      <c r="Q187" s="0" t="n">
        <v>743.1</v>
      </c>
      <c r="R187" s="0" t="n">
        <v>669.2</v>
      </c>
      <c r="S187" s="0" t="n">
        <v>743.3</v>
      </c>
      <c r="T187" s="0" t="n">
        <v>717.4</v>
      </c>
      <c r="U187" s="0" t="n">
        <v>741.1</v>
      </c>
      <c r="V187" s="35" t="n">
        <v>716.4</v>
      </c>
      <c r="W187" s="0" t="n">
        <v>743.9</v>
      </c>
      <c r="X187" s="0" t="n">
        <v>741.6</v>
      </c>
      <c r="Y187" s="0" t="n">
        <v>710.8</v>
      </c>
      <c r="Z187" s="0" t="n">
        <v>738.9</v>
      </c>
      <c r="AA187" s="0" t="n">
        <v>720</v>
      </c>
      <c r="AB187" s="0" t="n">
        <v>744</v>
      </c>
      <c r="AC187" s="35" t="n">
        <v>744</v>
      </c>
      <c r="AD187" s="0" t="n">
        <v>671.2</v>
      </c>
      <c r="AE187" s="40" t="n">
        <v>740.9178</v>
      </c>
    </row>
    <row r="188" customFormat="false" ht="12.75" hidden="false" customHeight="false" outlineLevel="0" collapsed="false">
      <c r="A188" s="0" t="s">
        <v>12</v>
      </c>
      <c r="B188" s="0" t="n">
        <v>1</v>
      </c>
      <c r="C188" s="0" t="n">
        <v>178</v>
      </c>
      <c r="D188" s="0" t="n">
        <v>743.9</v>
      </c>
      <c r="E188" s="0" t="n">
        <v>744</v>
      </c>
      <c r="F188" s="8" t="n">
        <v>695.4</v>
      </c>
      <c r="G188" s="0" t="n">
        <v>684.1</v>
      </c>
      <c r="H188" s="0" t="n">
        <v>714.7</v>
      </c>
      <c r="I188" s="8" t="n">
        <v>743.8</v>
      </c>
      <c r="J188" s="8" t="n">
        <v>719.9</v>
      </c>
      <c r="K188" s="8" t="n">
        <v>736.1</v>
      </c>
      <c r="L188" s="15" t="n">
        <v>739.7</v>
      </c>
      <c r="M188" s="8" t="n">
        <v>719.7</v>
      </c>
      <c r="N188" s="0" t="n">
        <v>733.8</v>
      </c>
      <c r="O188" s="8" t="n">
        <v>720</v>
      </c>
      <c r="P188" s="11" t="n">
        <v>743</v>
      </c>
      <c r="Q188" s="0" t="n">
        <v>743</v>
      </c>
      <c r="R188" s="0" t="n">
        <v>650.9</v>
      </c>
      <c r="S188" s="0" t="n">
        <v>743.2</v>
      </c>
      <c r="T188" s="0" t="n">
        <v>713.5</v>
      </c>
      <c r="U188" s="0" t="n">
        <v>699</v>
      </c>
      <c r="V188" s="35" t="n">
        <v>702.6</v>
      </c>
      <c r="W188" s="0" t="n">
        <v>743.9</v>
      </c>
      <c r="X188" s="0" t="n">
        <v>741.6</v>
      </c>
      <c r="Y188" s="0" t="n">
        <v>698.8</v>
      </c>
      <c r="Z188" s="0" t="n">
        <v>738.9</v>
      </c>
      <c r="AA188" s="0" t="n">
        <v>720</v>
      </c>
      <c r="AB188" s="0" t="n">
        <v>742.8</v>
      </c>
      <c r="AC188" s="35" t="n">
        <v>744</v>
      </c>
      <c r="AD188" s="0" t="n">
        <v>671.2</v>
      </c>
      <c r="AE188" s="40" t="n">
        <v>740.9714</v>
      </c>
    </row>
    <row r="189" customFormat="false" ht="12.75" hidden="false" customHeight="false" outlineLevel="0" collapsed="false">
      <c r="A189" s="0" t="s">
        <v>12</v>
      </c>
      <c r="B189" s="0" t="n">
        <v>1</v>
      </c>
      <c r="C189" s="0" t="n">
        <v>179</v>
      </c>
      <c r="D189" s="0" t="n">
        <v>744</v>
      </c>
      <c r="E189" s="0" t="n">
        <v>744</v>
      </c>
      <c r="F189" s="8" t="n">
        <v>695.7</v>
      </c>
      <c r="G189" s="0" t="n">
        <v>684.5</v>
      </c>
      <c r="H189" s="0" t="n">
        <v>714.8</v>
      </c>
      <c r="I189" s="8" t="n">
        <v>743.8</v>
      </c>
      <c r="J189" s="8" t="n">
        <v>719.9</v>
      </c>
      <c r="K189" s="8" t="n">
        <v>736.1</v>
      </c>
      <c r="L189" s="15" t="n">
        <v>738.7</v>
      </c>
      <c r="M189" s="8" t="n">
        <v>719.7</v>
      </c>
      <c r="N189" s="0" t="n">
        <v>737.3</v>
      </c>
      <c r="O189" s="8" t="n">
        <v>720</v>
      </c>
      <c r="P189" s="11" t="n">
        <v>743.7</v>
      </c>
      <c r="Q189" s="0" t="n">
        <v>743.1</v>
      </c>
      <c r="R189" s="0" t="n">
        <v>670.6</v>
      </c>
      <c r="S189" s="0" t="n">
        <v>743.3</v>
      </c>
      <c r="T189" s="0" t="n">
        <v>719.1</v>
      </c>
      <c r="U189" s="0" t="n">
        <v>742.8</v>
      </c>
      <c r="V189" s="35" t="n">
        <v>715.9</v>
      </c>
      <c r="W189" s="0" t="n">
        <v>743.9</v>
      </c>
      <c r="X189" s="0" t="n">
        <v>741.6</v>
      </c>
      <c r="Y189" s="0" t="n">
        <v>710.8</v>
      </c>
      <c r="Z189" s="0" t="n">
        <v>738.5</v>
      </c>
      <c r="AA189" s="0" t="n">
        <v>719.9</v>
      </c>
      <c r="AB189" s="0" t="n">
        <v>743.9</v>
      </c>
      <c r="AC189" s="35" t="n">
        <v>744</v>
      </c>
      <c r="AD189" s="0" t="n">
        <v>671.2</v>
      </c>
      <c r="AE189" s="40" t="n">
        <v>739.6225</v>
      </c>
    </row>
    <row r="190" customFormat="false" ht="12.75" hidden="false" customHeight="false" outlineLevel="0" collapsed="false">
      <c r="A190" s="0" t="s">
        <v>12</v>
      </c>
      <c r="B190" s="0" t="n">
        <v>1</v>
      </c>
      <c r="C190" s="0" t="n">
        <v>180</v>
      </c>
      <c r="D190" s="0" t="n">
        <v>744</v>
      </c>
      <c r="E190" s="0" t="n">
        <v>741</v>
      </c>
      <c r="F190" s="8" t="n">
        <v>695</v>
      </c>
      <c r="G190" s="0" t="n">
        <v>682.6</v>
      </c>
      <c r="H190" s="0" t="n">
        <v>273.9</v>
      </c>
      <c r="I190" s="8" t="n">
        <v>743.8</v>
      </c>
      <c r="J190" s="8" t="n">
        <v>719.9</v>
      </c>
      <c r="K190" s="8" t="n">
        <v>736.1</v>
      </c>
      <c r="L190" s="15" t="n">
        <v>741.5</v>
      </c>
      <c r="M190" s="8" t="n">
        <v>719.6</v>
      </c>
      <c r="N190" s="0" t="n">
        <v>740.2</v>
      </c>
      <c r="O190" s="8" t="n">
        <v>720</v>
      </c>
      <c r="P190" s="11" t="n">
        <v>743.7</v>
      </c>
      <c r="Q190" s="0" t="n">
        <v>743.1</v>
      </c>
      <c r="R190" s="0" t="n">
        <v>670.2</v>
      </c>
      <c r="S190" s="0" t="n">
        <v>743.3</v>
      </c>
      <c r="T190" s="0" t="n">
        <v>717.3</v>
      </c>
      <c r="U190" s="0" t="n">
        <v>742.7</v>
      </c>
      <c r="V190" s="35" t="n">
        <v>716.6</v>
      </c>
      <c r="W190" s="0" t="n">
        <v>743.9</v>
      </c>
      <c r="X190" s="0" t="n">
        <v>741.6</v>
      </c>
      <c r="Y190" s="0" t="n">
        <v>710.8</v>
      </c>
      <c r="Z190" s="0" t="n">
        <v>738.9</v>
      </c>
      <c r="AA190" s="0" t="n">
        <v>715.9</v>
      </c>
      <c r="AB190" s="0" t="n">
        <v>744</v>
      </c>
      <c r="AC190" s="35" t="n">
        <v>744</v>
      </c>
      <c r="AD190" s="0" t="n">
        <v>659.6</v>
      </c>
      <c r="AE190" s="40" t="n">
        <v>741.7133</v>
      </c>
    </row>
    <row r="191" customFormat="false" ht="12.75" hidden="false" customHeight="false" outlineLevel="0" collapsed="false">
      <c r="A191" s="0" t="s">
        <v>12</v>
      </c>
      <c r="B191" s="0" t="n">
        <v>1</v>
      </c>
      <c r="C191" s="0" t="n">
        <v>181</v>
      </c>
      <c r="D191" s="0" t="n">
        <v>743.9</v>
      </c>
      <c r="E191" s="0" t="n">
        <v>744</v>
      </c>
      <c r="F191" s="8" t="n">
        <v>695.4</v>
      </c>
      <c r="G191" s="0" t="n">
        <v>682.7</v>
      </c>
      <c r="H191" s="0" t="n">
        <v>714.5</v>
      </c>
      <c r="I191" s="8" t="n">
        <v>743.8</v>
      </c>
      <c r="J191" s="8" t="n">
        <v>720</v>
      </c>
      <c r="K191" s="8" t="n">
        <v>736.1</v>
      </c>
      <c r="L191" s="15" t="n">
        <v>741.6</v>
      </c>
      <c r="M191" s="8" t="n">
        <v>719.7</v>
      </c>
      <c r="N191" s="0" t="n">
        <v>739.9</v>
      </c>
      <c r="O191" s="8" t="n">
        <v>720</v>
      </c>
      <c r="P191" s="11" t="n">
        <v>743.7</v>
      </c>
      <c r="Q191" s="0" t="n">
        <v>743.1</v>
      </c>
      <c r="R191" s="0" t="n">
        <v>670.6</v>
      </c>
      <c r="S191" s="0" t="n">
        <v>743.3</v>
      </c>
      <c r="T191" s="0" t="n">
        <v>719.2</v>
      </c>
      <c r="U191" s="0" t="n">
        <v>742.6</v>
      </c>
      <c r="V191" s="35" t="n">
        <v>718.4</v>
      </c>
      <c r="W191" s="0" t="n">
        <v>744</v>
      </c>
      <c r="X191" s="0" t="n">
        <v>741.6</v>
      </c>
      <c r="Y191" s="0" t="n">
        <v>710.9</v>
      </c>
      <c r="Z191" s="0" t="n">
        <v>738.9</v>
      </c>
      <c r="AA191" s="0" t="n">
        <v>720</v>
      </c>
      <c r="AB191" s="0" t="n">
        <v>744</v>
      </c>
      <c r="AC191" s="35" t="n">
        <v>744</v>
      </c>
      <c r="AD191" s="0" t="n">
        <v>671.2</v>
      </c>
      <c r="AE191" s="40" t="n">
        <v>741.1583</v>
      </c>
    </row>
    <row r="192" customFormat="false" ht="12.75" hidden="false" customHeight="false" outlineLevel="0" collapsed="false">
      <c r="A192" s="0" t="s">
        <v>12</v>
      </c>
      <c r="B192" s="0" t="n">
        <v>1</v>
      </c>
      <c r="C192" s="0" t="n">
        <v>182</v>
      </c>
      <c r="D192" s="0" t="n">
        <v>741.3</v>
      </c>
      <c r="E192" s="0" t="n">
        <v>743.9</v>
      </c>
      <c r="F192" s="8" t="n">
        <v>694.9</v>
      </c>
      <c r="G192" s="0" t="n">
        <v>708.6</v>
      </c>
      <c r="H192" s="0" t="n">
        <v>709.8</v>
      </c>
      <c r="I192" s="8" t="n">
        <v>743.3</v>
      </c>
      <c r="J192" s="8" t="n">
        <v>715.9</v>
      </c>
      <c r="K192" s="8" t="n">
        <v>735.3</v>
      </c>
      <c r="L192" s="15" t="n">
        <v>739</v>
      </c>
      <c r="M192" s="8" t="n">
        <v>718.3</v>
      </c>
      <c r="N192" s="0" t="n">
        <v>735.3</v>
      </c>
      <c r="O192" s="8" t="n">
        <v>718.5</v>
      </c>
      <c r="P192" s="11" t="n">
        <v>743.7</v>
      </c>
      <c r="Q192" s="0" t="n">
        <v>743.9</v>
      </c>
      <c r="R192" s="0" t="n">
        <v>670.4</v>
      </c>
      <c r="S192" s="0" t="n">
        <v>742.6</v>
      </c>
      <c r="T192" s="0" t="n">
        <v>714.2</v>
      </c>
      <c r="U192" s="0" t="n">
        <v>741.5</v>
      </c>
      <c r="V192" s="35" t="n">
        <v>716.2</v>
      </c>
      <c r="W192" s="0" t="n">
        <v>739.4</v>
      </c>
      <c r="X192" s="0" t="n">
        <v>743.1</v>
      </c>
      <c r="Y192" s="0" t="n">
        <v>717.1</v>
      </c>
      <c r="Z192" s="0" t="n">
        <v>743.8</v>
      </c>
      <c r="AA192" s="0" t="n">
        <v>720</v>
      </c>
      <c r="AB192" s="0" t="n">
        <v>739.4</v>
      </c>
      <c r="AC192" s="35" t="n">
        <v>744</v>
      </c>
      <c r="AD192" s="0" t="n">
        <v>671.2</v>
      </c>
      <c r="AE192" s="40" t="n">
        <v>741.5681</v>
      </c>
    </row>
    <row r="193" customFormat="false" ht="12.75" hidden="false" customHeight="false" outlineLevel="0" collapsed="false">
      <c r="A193" s="0" t="s">
        <v>12</v>
      </c>
      <c r="B193" s="0" t="n">
        <v>1</v>
      </c>
      <c r="C193" s="0" t="n">
        <v>183</v>
      </c>
      <c r="D193" s="0" t="n">
        <v>741</v>
      </c>
      <c r="E193" s="0" t="n">
        <v>744</v>
      </c>
      <c r="F193" s="8" t="n">
        <v>678.1</v>
      </c>
      <c r="G193" s="0" t="n">
        <v>710.2</v>
      </c>
      <c r="H193" s="0" t="n">
        <v>699.5</v>
      </c>
      <c r="I193" s="8" t="n">
        <v>743.8</v>
      </c>
      <c r="J193" s="8" t="n">
        <v>719.5</v>
      </c>
      <c r="K193" s="8" t="n">
        <v>735.7</v>
      </c>
      <c r="L193" s="15" t="n">
        <v>738.5</v>
      </c>
      <c r="M193" s="8" t="n">
        <v>718.4</v>
      </c>
      <c r="N193" s="0" t="n">
        <v>733</v>
      </c>
      <c r="O193" s="8" t="n">
        <v>718.5</v>
      </c>
      <c r="P193" s="11" t="n">
        <v>744</v>
      </c>
      <c r="Q193" s="0" t="n">
        <v>743.9</v>
      </c>
      <c r="R193" s="0" t="n">
        <v>671.3</v>
      </c>
      <c r="S193" s="0" t="n">
        <v>743.3</v>
      </c>
      <c r="T193" s="0" t="n">
        <v>705.7</v>
      </c>
      <c r="U193" s="0" t="n">
        <v>739.3</v>
      </c>
      <c r="V193" s="35" t="n">
        <v>715.6</v>
      </c>
      <c r="W193" s="0" t="n">
        <v>739.4</v>
      </c>
      <c r="X193" s="0" t="n">
        <v>743.1</v>
      </c>
      <c r="Y193" s="0" t="n">
        <v>718.1</v>
      </c>
      <c r="Z193" s="0" t="n">
        <v>743.8</v>
      </c>
      <c r="AA193" s="0" t="n">
        <v>719.9</v>
      </c>
      <c r="AB193" s="0" t="n">
        <v>743.7</v>
      </c>
      <c r="AC193" s="35" t="n">
        <v>731.7</v>
      </c>
      <c r="AD193" s="0" t="n">
        <v>671.1</v>
      </c>
      <c r="AE193" s="40" t="n">
        <v>723.4631</v>
      </c>
    </row>
    <row r="194" customFormat="false" ht="12.75" hidden="false" customHeight="false" outlineLevel="0" collapsed="false">
      <c r="A194" s="0" t="s">
        <v>12</v>
      </c>
      <c r="B194" s="0" t="n">
        <v>1</v>
      </c>
      <c r="C194" s="0" t="n">
        <v>184</v>
      </c>
      <c r="D194" s="0" t="n">
        <v>741.1</v>
      </c>
      <c r="E194" s="0" t="n">
        <v>743.8</v>
      </c>
      <c r="F194" s="8" t="n">
        <v>695</v>
      </c>
      <c r="G194" s="0" t="n">
        <v>709.7</v>
      </c>
      <c r="H194" s="0" t="n">
        <v>703.7</v>
      </c>
      <c r="I194" s="8" t="n">
        <v>741.2</v>
      </c>
      <c r="J194" s="8" t="n">
        <v>717.6</v>
      </c>
      <c r="K194" s="8" t="n">
        <v>735.3</v>
      </c>
      <c r="L194" s="15" t="n">
        <v>737.8</v>
      </c>
      <c r="M194" s="8" t="n">
        <v>716.7</v>
      </c>
      <c r="N194" s="0" t="n">
        <v>677.7</v>
      </c>
      <c r="O194" s="8" t="n">
        <v>715.7</v>
      </c>
      <c r="P194" s="11" t="n">
        <v>736.5</v>
      </c>
      <c r="Q194" s="0" t="n">
        <v>743.2</v>
      </c>
      <c r="R194" s="0" t="n">
        <v>398.1</v>
      </c>
      <c r="S194" s="0" t="n">
        <v>742.8</v>
      </c>
      <c r="T194" s="0" t="n">
        <v>705.1</v>
      </c>
      <c r="U194" s="0" t="n">
        <v>740.3</v>
      </c>
      <c r="V194" s="35" t="n">
        <v>715.7</v>
      </c>
      <c r="W194" s="0" t="n">
        <v>739.4</v>
      </c>
      <c r="X194" s="0" t="n">
        <v>743.1</v>
      </c>
      <c r="Y194" s="0" t="n">
        <v>718.1</v>
      </c>
      <c r="Z194" s="0" t="n">
        <v>743.3</v>
      </c>
      <c r="AA194" s="0" t="n">
        <v>719.9</v>
      </c>
      <c r="AB194" s="0" t="n">
        <v>743.7</v>
      </c>
      <c r="AC194" s="35" t="n">
        <v>744</v>
      </c>
      <c r="AD194" s="0" t="n">
        <v>671.2</v>
      </c>
      <c r="AE194" s="40" t="n">
        <v>741.1959</v>
      </c>
    </row>
    <row r="195" customFormat="false" ht="12.75" hidden="false" customHeight="false" outlineLevel="0" collapsed="false">
      <c r="A195" s="0" t="s">
        <v>12</v>
      </c>
      <c r="B195" s="0" t="n">
        <v>1</v>
      </c>
      <c r="C195" s="0" t="n">
        <v>185</v>
      </c>
      <c r="D195" s="0" t="n">
        <v>741.3</v>
      </c>
      <c r="E195" s="0" t="n">
        <v>743.2</v>
      </c>
      <c r="F195" s="8" t="n">
        <v>692.2</v>
      </c>
      <c r="G195" s="0" t="n">
        <v>707.2</v>
      </c>
      <c r="H195" s="0" t="n">
        <v>264.1</v>
      </c>
      <c r="I195" s="8" t="n">
        <v>743.8</v>
      </c>
      <c r="J195" s="8" t="n">
        <v>715.6</v>
      </c>
      <c r="K195" s="8" t="n">
        <v>735.7</v>
      </c>
      <c r="L195" s="15" t="n">
        <v>737.5</v>
      </c>
      <c r="M195" s="8" t="n">
        <v>709.2</v>
      </c>
      <c r="N195" s="0" t="n">
        <v>734.2</v>
      </c>
      <c r="O195" s="8" t="n">
        <v>718.5</v>
      </c>
      <c r="P195" s="11" t="n">
        <v>743.9</v>
      </c>
      <c r="Q195" s="0" t="n">
        <v>743.9</v>
      </c>
      <c r="R195" s="0" t="n">
        <v>670.7</v>
      </c>
      <c r="S195" s="0" t="n">
        <v>741.2</v>
      </c>
      <c r="T195" s="0" t="n">
        <v>716.8</v>
      </c>
      <c r="U195" s="0" t="n">
        <v>741.9</v>
      </c>
      <c r="V195" s="35" t="n">
        <v>717.4</v>
      </c>
      <c r="W195" s="0" t="n">
        <v>739.4</v>
      </c>
      <c r="X195" s="0" t="n">
        <v>733.9</v>
      </c>
      <c r="Y195" s="0" t="n">
        <v>717.1</v>
      </c>
      <c r="Z195" s="0" t="n">
        <v>743.8</v>
      </c>
      <c r="AA195" s="0" t="n">
        <v>720</v>
      </c>
      <c r="AB195" s="0" t="n">
        <v>743.7</v>
      </c>
      <c r="AC195" s="35" t="n">
        <v>743.9</v>
      </c>
      <c r="AD195" s="0" t="n">
        <v>667.9</v>
      </c>
      <c r="AE195" s="40" t="n">
        <v>741.3834</v>
      </c>
    </row>
    <row r="196" customFormat="false" ht="12.75" hidden="false" customHeight="false" outlineLevel="0" collapsed="false">
      <c r="A196" s="0" t="s">
        <v>12</v>
      </c>
      <c r="B196" s="0" t="n">
        <v>1</v>
      </c>
      <c r="C196" s="0" t="n">
        <v>186</v>
      </c>
      <c r="D196" s="0" t="n">
        <v>741.3</v>
      </c>
      <c r="E196" s="0" t="n">
        <v>743.9</v>
      </c>
      <c r="F196" s="8" t="n">
        <v>695.2</v>
      </c>
      <c r="G196" s="0" t="n">
        <v>710</v>
      </c>
      <c r="H196" s="0" t="n">
        <v>266.3</v>
      </c>
      <c r="I196" s="8" t="n">
        <v>743.8</v>
      </c>
      <c r="J196" s="8" t="n">
        <v>712.7</v>
      </c>
      <c r="K196" s="8" t="n">
        <v>730.2</v>
      </c>
      <c r="L196" s="15" t="n">
        <v>652.5</v>
      </c>
      <c r="M196" s="8" t="n">
        <v>716.9</v>
      </c>
      <c r="N196" s="0" t="n">
        <v>731.6</v>
      </c>
      <c r="O196" s="8" t="n">
        <v>718</v>
      </c>
      <c r="P196" s="11" t="n">
        <v>743.9</v>
      </c>
      <c r="Q196" s="0" t="n">
        <v>743.5</v>
      </c>
      <c r="R196" s="0" t="n">
        <v>670.3</v>
      </c>
      <c r="S196" s="0" t="n">
        <v>718.6</v>
      </c>
      <c r="T196" s="0" t="n">
        <v>716.8</v>
      </c>
      <c r="U196" s="0" t="n">
        <v>743.8</v>
      </c>
      <c r="V196" s="35" t="n">
        <v>710</v>
      </c>
      <c r="W196" s="0" t="n">
        <v>734.3</v>
      </c>
      <c r="X196" s="0" t="n">
        <v>743.1</v>
      </c>
      <c r="Y196" s="0" t="n">
        <v>715.1</v>
      </c>
      <c r="Z196" s="0" t="n">
        <v>743.8</v>
      </c>
      <c r="AA196" s="0" t="n">
        <v>720</v>
      </c>
      <c r="AB196" s="0" t="n">
        <v>741.3</v>
      </c>
      <c r="AC196" s="35" t="n">
        <v>743.9</v>
      </c>
      <c r="AD196" s="0" t="n">
        <v>667.3</v>
      </c>
      <c r="AE196" s="40" t="n">
        <v>740.9247</v>
      </c>
    </row>
    <row r="197" customFormat="false" ht="12.75" hidden="false" customHeight="false" outlineLevel="0" collapsed="false">
      <c r="A197" s="0" t="s">
        <v>12</v>
      </c>
      <c r="B197" s="0" t="n">
        <v>1</v>
      </c>
      <c r="C197" s="0" t="n">
        <v>187</v>
      </c>
      <c r="D197" s="0" t="n">
        <v>741.3</v>
      </c>
      <c r="E197" s="0" t="n">
        <v>744</v>
      </c>
      <c r="F197" s="8" t="n">
        <v>695.3</v>
      </c>
      <c r="G197" s="0" t="n">
        <v>708.6</v>
      </c>
      <c r="H197" s="0" t="n">
        <v>710.3</v>
      </c>
      <c r="I197" s="8" t="n">
        <v>741.9</v>
      </c>
      <c r="J197" s="8" t="n">
        <v>719.9</v>
      </c>
      <c r="K197" s="8" t="n">
        <v>733.7</v>
      </c>
      <c r="L197" s="15" t="n">
        <v>739.3</v>
      </c>
      <c r="M197" s="8" t="n">
        <v>718.4</v>
      </c>
      <c r="N197" s="0" t="n">
        <v>736</v>
      </c>
      <c r="O197" s="8" t="n">
        <v>680.7</v>
      </c>
      <c r="P197" s="11" t="n">
        <v>743.9</v>
      </c>
      <c r="Q197" s="0" t="n">
        <v>743.6</v>
      </c>
      <c r="R197" s="0" t="n">
        <v>671</v>
      </c>
      <c r="S197" s="0" t="n">
        <v>743.3</v>
      </c>
      <c r="T197" s="0" t="n">
        <v>716.8</v>
      </c>
      <c r="U197" s="0" t="n">
        <v>743.2</v>
      </c>
      <c r="V197" s="35" t="n">
        <v>717.9</v>
      </c>
      <c r="W197" s="0" t="n">
        <v>739.4</v>
      </c>
      <c r="X197" s="0" t="n">
        <v>743.1</v>
      </c>
      <c r="Y197" s="0" t="n">
        <v>717.1</v>
      </c>
      <c r="Z197" s="0" t="n">
        <v>743.8</v>
      </c>
      <c r="AA197" s="0" t="n">
        <v>720</v>
      </c>
      <c r="AB197" s="0" t="n">
        <v>743.7</v>
      </c>
      <c r="AC197" s="35" t="n">
        <v>744</v>
      </c>
      <c r="AD197" s="0" t="n">
        <v>671.2</v>
      </c>
      <c r="AE197" s="40" t="n">
        <v>740.8983</v>
      </c>
    </row>
    <row r="198" customFormat="false" ht="12.75" hidden="false" customHeight="false" outlineLevel="0" collapsed="false">
      <c r="A198" s="0" t="s">
        <v>12</v>
      </c>
      <c r="B198" s="0" t="n">
        <v>1</v>
      </c>
      <c r="C198" s="0" t="n">
        <v>188</v>
      </c>
      <c r="D198" s="0" t="n">
        <v>740.2</v>
      </c>
      <c r="E198" s="0" t="n">
        <v>742.3</v>
      </c>
      <c r="F198" s="8" t="n">
        <v>694</v>
      </c>
      <c r="G198" s="0" t="n">
        <v>695.4</v>
      </c>
      <c r="H198" s="0" t="n">
        <v>710.3</v>
      </c>
      <c r="I198" s="8" t="n">
        <v>742.6</v>
      </c>
      <c r="J198" s="8" t="n">
        <v>719.6</v>
      </c>
      <c r="K198" s="8" t="n">
        <v>735.7</v>
      </c>
      <c r="L198" s="15" t="n">
        <v>739.5</v>
      </c>
      <c r="M198" s="8" t="n">
        <v>718.4</v>
      </c>
      <c r="N198" s="0" t="n">
        <v>733.9</v>
      </c>
      <c r="O198" s="8" t="n">
        <v>713.8</v>
      </c>
      <c r="P198" s="11" t="n">
        <v>743.4</v>
      </c>
      <c r="Q198" s="0" t="n">
        <v>743.9</v>
      </c>
      <c r="R198" s="0" t="n">
        <v>671.2</v>
      </c>
      <c r="S198" s="0" t="n">
        <v>740.9</v>
      </c>
      <c r="T198" s="0" t="n">
        <v>716.8</v>
      </c>
      <c r="U198" s="0" t="n">
        <v>735.2</v>
      </c>
      <c r="V198" s="35" t="n">
        <v>714.5</v>
      </c>
      <c r="W198" s="0" t="n">
        <v>739.4</v>
      </c>
      <c r="X198" s="0" t="n">
        <v>743.1</v>
      </c>
      <c r="Y198" s="0" t="n">
        <v>718.1</v>
      </c>
      <c r="Z198" s="0" t="n">
        <v>743.8</v>
      </c>
      <c r="AA198" s="0" t="n">
        <v>720</v>
      </c>
      <c r="AB198" s="0" t="n">
        <v>743.6</v>
      </c>
      <c r="AC198" s="35" t="n">
        <v>744</v>
      </c>
      <c r="AD198" s="0" t="n">
        <v>671</v>
      </c>
      <c r="AE198" s="40" t="n">
        <v>742.1147</v>
      </c>
    </row>
    <row r="199" customFormat="false" ht="12.75" hidden="false" customHeight="false" outlineLevel="0" collapsed="false">
      <c r="A199" s="0" t="s">
        <v>12</v>
      </c>
      <c r="B199" s="0" t="n">
        <v>1</v>
      </c>
      <c r="C199" s="0" t="n">
        <v>189</v>
      </c>
      <c r="D199" s="0" t="n">
        <v>740.9</v>
      </c>
      <c r="E199" s="0" t="n">
        <v>743.9</v>
      </c>
      <c r="F199" s="8" t="n">
        <v>695.9</v>
      </c>
      <c r="G199" s="0" t="n">
        <v>710</v>
      </c>
      <c r="H199" s="0" t="n">
        <v>709.8</v>
      </c>
      <c r="I199" s="8" t="n">
        <v>740.7</v>
      </c>
      <c r="J199" s="8" t="n">
        <v>719.5</v>
      </c>
      <c r="K199" s="8" t="n">
        <v>735.5</v>
      </c>
      <c r="L199" s="15" t="n">
        <v>724.6</v>
      </c>
      <c r="M199" s="8" t="n">
        <v>718.4</v>
      </c>
      <c r="N199" s="0" t="n">
        <v>735.4</v>
      </c>
      <c r="O199" s="8" t="n">
        <v>718.5</v>
      </c>
      <c r="P199" s="11" t="n">
        <v>743.9</v>
      </c>
      <c r="Q199" s="0" t="n">
        <v>743.6</v>
      </c>
      <c r="R199" s="0" t="n">
        <v>671</v>
      </c>
      <c r="S199" s="0" t="n">
        <v>743.3</v>
      </c>
      <c r="T199" s="0" t="n">
        <v>716.7</v>
      </c>
      <c r="U199" s="0" t="n">
        <v>742.3</v>
      </c>
      <c r="V199" s="35" t="n">
        <v>716.6</v>
      </c>
      <c r="W199" s="0" t="n">
        <v>739.4</v>
      </c>
      <c r="X199" s="0" t="n">
        <v>743.1</v>
      </c>
      <c r="Y199" s="0" t="n">
        <v>715.1</v>
      </c>
      <c r="Z199" s="0" t="n">
        <v>743.3</v>
      </c>
      <c r="AA199" s="0" t="n">
        <v>720</v>
      </c>
      <c r="AB199" s="0" t="n">
        <v>743.6</v>
      </c>
      <c r="AC199" s="35" t="n">
        <v>743.9</v>
      </c>
      <c r="AD199" s="0" t="n">
        <v>670.9</v>
      </c>
      <c r="AE199" s="40" t="n">
        <v>742.9692</v>
      </c>
    </row>
    <row r="200" customFormat="false" ht="12.75" hidden="false" customHeight="false" outlineLevel="0" collapsed="false">
      <c r="A200" s="0" t="s">
        <v>12</v>
      </c>
      <c r="B200" s="0" t="n">
        <v>1</v>
      </c>
      <c r="C200" s="0" t="n">
        <v>190</v>
      </c>
      <c r="D200" s="0" t="n">
        <v>743.2</v>
      </c>
      <c r="E200" s="0" t="n">
        <v>743.9</v>
      </c>
      <c r="F200" s="8" t="n">
        <v>694.6</v>
      </c>
      <c r="G200" s="0" t="n">
        <v>683.1</v>
      </c>
      <c r="H200" s="0" t="n">
        <v>713.9</v>
      </c>
      <c r="I200" s="8" t="n">
        <v>742.4</v>
      </c>
      <c r="J200" s="8" t="n">
        <v>719.1</v>
      </c>
      <c r="K200" s="8" t="n">
        <v>736.2</v>
      </c>
      <c r="L200" s="15" t="n">
        <v>741.8</v>
      </c>
      <c r="M200" s="8" t="n">
        <v>719.8</v>
      </c>
      <c r="N200" s="0" t="n">
        <v>741.5</v>
      </c>
      <c r="O200" s="8" t="n">
        <v>720</v>
      </c>
      <c r="P200" s="11" t="n">
        <v>743.9</v>
      </c>
      <c r="Q200" s="0" t="n">
        <v>743.9</v>
      </c>
      <c r="R200" s="0" t="n">
        <v>652.1</v>
      </c>
      <c r="S200" s="0" t="n">
        <v>742.7</v>
      </c>
      <c r="T200" s="0" t="n">
        <v>684</v>
      </c>
      <c r="U200" s="0" t="n">
        <v>738.4</v>
      </c>
      <c r="V200" s="35" t="n">
        <v>716</v>
      </c>
      <c r="W200" s="0" t="n">
        <v>744</v>
      </c>
      <c r="X200" s="0" t="n">
        <v>741.6</v>
      </c>
      <c r="Y200" s="0" t="n">
        <v>710.8</v>
      </c>
      <c r="Z200" s="0" t="n">
        <v>738.9</v>
      </c>
      <c r="AA200" s="0" t="n">
        <v>720</v>
      </c>
      <c r="AB200" s="0" t="n">
        <v>743.9</v>
      </c>
      <c r="AC200" s="35" t="n">
        <v>744</v>
      </c>
      <c r="AD200" s="0" t="n">
        <v>668.2</v>
      </c>
      <c r="AE200" s="40" t="n">
        <v>742.9361</v>
      </c>
    </row>
    <row r="201" customFormat="false" ht="12.75" hidden="false" customHeight="false" outlineLevel="0" collapsed="false">
      <c r="A201" s="0" t="s">
        <v>12</v>
      </c>
      <c r="B201" s="0" t="n">
        <v>1</v>
      </c>
      <c r="C201" s="0" t="n">
        <v>191</v>
      </c>
      <c r="D201" s="0" t="n">
        <v>743</v>
      </c>
      <c r="E201" s="0" t="n">
        <v>743.6</v>
      </c>
      <c r="F201" s="8" t="n">
        <v>695.9</v>
      </c>
      <c r="G201" s="0" t="n">
        <v>684.2</v>
      </c>
      <c r="H201" s="0" t="n">
        <v>673.9</v>
      </c>
      <c r="I201" s="8" t="n">
        <v>743.8</v>
      </c>
      <c r="J201" s="8" t="n">
        <v>717.8</v>
      </c>
      <c r="K201" s="8" t="n">
        <v>736.2</v>
      </c>
      <c r="L201" s="15" t="n">
        <v>741.8</v>
      </c>
      <c r="M201" s="8" t="n">
        <v>717.6</v>
      </c>
      <c r="N201" s="0" t="n">
        <v>732.1</v>
      </c>
      <c r="O201" s="8" t="n">
        <v>719.4</v>
      </c>
      <c r="P201" s="11" t="n">
        <v>738.4</v>
      </c>
      <c r="Q201" s="0" t="n">
        <v>732.1</v>
      </c>
      <c r="R201" s="0" t="n">
        <v>667.6</v>
      </c>
      <c r="S201" s="0" t="n">
        <v>729.1</v>
      </c>
      <c r="T201" s="0" t="n">
        <v>691.8</v>
      </c>
      <c r="U201" s="0" t="n">
        <v>740</v>
      </c>
      <c r="V201" s="35" t="n">
        <v>713.2</v>
      </c>
      <c r="W201" s="0" t="n">
        <v>742.2</v>
      </c>
      <c r="X201" s="0" t="n">
        <v>741.6</v>
      </c>
      <c r="Y201" s="0" t="n">
        <v>710.9</v>
      </c>
      <c r="Z201" s="0" t="n">
        <v>738.7</v>
      </c>
      <c r="AA201" s="0" t="n">
        <v>720</v>
      </c>
      <c r="AB201" s="0" t="n">
        <v>743.9</v>
      </c>
      <c r="AC201" s="35" t="n">
        <v>744</v>
      </c>
      <c r="AD201" s="0" t="n">
        <v>671.1</v>
      </c>
      <c r="AE201" s="40" t="n">
        <v>742.5322</v>
      </c>
    </row>
    <row r="202" customFormat="false" ht="12.75" hidden="false" customHeight="false" outlineLevel="0" collapsed="false">
      <c r="A202" s="0" t="s">
        <v>12</v>
      </c>
      <c r="B202" s="0" t="n">
        <v>1</v>
      </c>
      <c r="C202" s="0" t="n">
        <v>192</v>
      </c>
      <c r="D202" s="0" t="n">
        <v>743.8</v>
      </c>
      <c r="E202" s="0" t="n">
        <v>743.7</v>
      </c>
      <c r="F202" s="8" t="n">
        <v>694</v>
      </c>
      <c r="G202" s="0" t="n">
        <v>684.5</v>
      </c>
      <c r="H202" s="0" t="n">
        <v>714.7</v>
      </c>
      <c r="I202" s="8" t="n">
        <v>724.1</v>
      </c>
      <c r="J202" s="8" t="n">
        <v>720</v>
      </c>
      <c r="K202" s="8" t="n">
        <v>736.2</v>
      </c>
      <c r="L202" s="15" t="n">
        <v>741.8</v>
      </c>
      <c r="M202" s="8" t="n">
        <v>719.8</v>
      </c>
      <c r="N202" s="0" t="n">
        <v>743.9</v>
      </c>
      <c r="O202" s="8" t="n">
        <v>719.7</v>
      </c>
      <c r="P202" s="11" t="n">
        <v>744</v>
      </c>
      <c r="Q202" s="0" t="n">
        <v>743.9</v>
      </c>
      <c r="R202" s="0" t="n">
        <v>671.5</v>
      </c>
      <c r="S202" s="0" t="n">
        <v>743.3</v>
      </c>
      <c r="T202" s="0" t="n">
        <v>717.5</v>
      </c>
      <c r="U202" s="0" t="n">
        <v>742.5</v>
      </c>
      <c r="V202" s="35" t="n">
        <v>689.4</v>
      </c>
      <c r="W202" s="0" t="n">
        <v>743.9</v>
      </c>
      <c r="X202" s="0" t="n">
        <v>741.6</v>
      </c>
      <c r="Y202" s="0" t="n">
        <v>710.9</v>
      </c>
      <c r="Z202" s="0" t="n">
        <v>738.9</v>
      </c>
      <c r="AA202" s="0" t="n">
        <v>719.9</v>
      </c>
      <c r="AB202" s="0" t="n">
        <v>743.8</v>
      </c>
      <c r="AC202" s="35" t="n">
        <v>744</v>
      </c>
      <c r="AD202" s="0" t="n">
        <v>671</v>
      </c>
      <c r="AE202" s="40" t="n">
        <v>742.5533</v>
      </c>
    </row>
    <row r="203" customFormat="false" ht="12.75" hidden="false" customHeight="false" outlineLevel="0" collapsed="false">
      <c r="A203" s="0" t="s">
        <v>12</v>
      </c>
      <c r="B203" s="0" t="n">
        <v>1</v>
      </c>
      <c r="C203" s="0" t="n">
        <v>193</v>
      </c>
      <c r="D203" s="0" t="n">
        <v>743.8</v>
      </c>
      <c r="E203" s="0" t="n">
        <v>742.9</v>
      </c>
      <c r="F203" s="8" t="n">
        <v>695.9</v>
      </c>
      <c r="G203" s="0" t="n">
        <v>684.5</v>
      </c>
      <c r="H203" s="0" t="n">
        <v>714.8</v>
      </c>
      <c r="I203" s="8" t="n">
        <v>743.8</v>
      </c>
      <c r="J203" s="8" t="n">
        <v>718.9</v>
      </c>
      <c r="K203" s="8" t="n">
        <f aca="false">481.3+269</f>
        <v>750.3</v>
      </c>
      <c r="L203" s="15" t="n">
        <v>735.9</v>
      </c>
      <c r="M203" s="8" t="n">
        <v>719.6</v>
      </c>
      <c r="N203" s="0" t="n">
        <v>743.9</v>
      </c>
      <c r="O203" s="8" t="n">
        <v>720</v>
      </c>
      <c r="P203" s="11" t="n">
        <v>731.2</v>
      </c>
      <c r="Q203" s="0" t="n">
        <v>743.9</v>
      </c>
      <c r="R203" s="0" t="n">
        <v>671.4</v>
      </c>
      <c r="S203" s="0" t="n">
        <v>742.5</v>
      </c>
      <c r="T203" s="12" t="n">
        <f aca="false">189.9+520</f>
        <v>709.9</v>
      </c>
      <c r="U203" s="0" t="n">
        <v>305</v>
      </c>
      <c r="V203" s="35" t="n">
        <v>574.2</v>
      </c>
      <c r="W203" s="0" t="n">
        <v>694.2</v>
      </c>
      <c r="X203" s="0" t="n">
        <v>726.1</v>
      </c>
      <c r="Y203" s="0" t="n">
        <v>710.9</v>
      </c>
      <c r="Z203" s="0" t="n">
        <v>738.9</v>
      </c>
      <c r="AA203" s="0" t="n">
        <v>720</v>
      </c>
      <c r="AB203" s="0" t="n">
        <v>743.9</v>
      </c>
      <c r="AC203" s="35" t="n">
        <v>744</v>
      </c>
      <c r="AD203" s="0" t="n">
        <v>670.6</v>
      </c>
      <c r="AE203" s="40" t="n">
        <v>741.2775</v>
      </c>
    </row>
    <row r="204" customFormat="false" ht="12.75" hidden="false" customHeight="false" outlineLevel="0" collapsed="false">
      <c r="A204" s="0" t="s">
        <v>12</v>
      </c>
      <c r="B204" s="0" t="n">
        <v>1</v>
      </c>
      <c r="C204" s="0" t="n">
        <v>194</v>
      </c>
      <c r="D204" s="0" t="n">
        <v>743.7</v>
      </c>
      <c r="E204" s="0" t="n">
        <v>722.6</v>
      </c>
      <c r="F204" s="8" t="n">
        <v>694.3</v>
      </c>
      <c r="G204" s="0" t="n">
        <v>684.3</v>
      </c>
      <c r="H204" s="0" t="n">
        <v>713.8</v>
      </c>
      <c r="I204" s="8" t="n">
        <v>743.5</v>
      </c>
      <c r="J204" s="8" t="n">
        <v>718.2</v>
      </c>
      <c r="K204" s="8" t="n">
        <v>735.6</v>
      </c>
      <c r="L204" s="15" t="n">
        <v>740.7</v>
      </c>
      <c r="M204" s="8" t="n">
        <v>719.6</v>
      </c>
      <c r="N204" s="0" t="n">
        <v>742.4</v>
      </c>
      <c r="O204" s="8" t="n">
        <v>719.9</v>
      </c>
      <c r="P204" s="11" t="n">
        <v>743.7</v>
      </c>
      <c r="Q204" s="0" t="n">
        <v>743.9</v>
      </c>
      <c r="R204" s="0" t="n">
        <v>671.5</v>
      </c>
      <c r="S204" s="0" t="n">
        <v>743.3</v>
      </c>
      <c r="T204" s="0" t="n">
        <v>710.2</v>
      </c>
      <c r="U204" s="0" t="n">
        <v>739.7</v>
      </c>
      <c r="V204" s="35" t="n">
        <v>714.1</v>
      </c>
      <c r="W204" s="0" t="n">
        <v>744</v>
      </c>
      <c r="X204" s="0" t="n">
        <v>741.6</v>
      </c>
      <c r="Y204" s="0" t="n">
        <v>710.9</v>
      </c>
      <c r="Z204" s="0" t="n">
        <v>735.6</v>
      </c>
      <c r="AA204" s="0" t="n">
        <v>720</v>
      </c>
      <c r="AB204" s="0" t="n">
        <v>743.9</v>
      </c>
      <c r="AC204" s="35" t="n">
        <v>744</v>
      </c>
      <c r="AD204" s="0" t="n">
        <v>670.6</v>
      </c>
      <c r="AE204" s="40" t="n">
        <v>736.6</v>
      </c>
    </row>
    <row r="205" customFormat="false" ht="12.75" hidden="false" customHeight="false" outlineLevel="0" collapsed="false">
      <c r="A205" s="0" t="s">
        <v>12</v>
      </c>
      <c r="B205" s="0" t="n">
        <v>1</v>
      </c>
      <c r="C205" s="0" t="n">
        <v>195</v>
      </c>
      <c r="D205" s="0" t="n">
        <v>712.2</v>
      </c>
      <c r="E205" s="0" t="n">
        <v>743.6</v>
      </c>
      <c r="F205" s="8" t="n">
        <v>666.1</v>
      </c>
      <c r="G205" s="0" t="n">
        <v>477.1</v>
      </c>
      <c r="H205" s="0" t="n">
        <v>713.6</v>
      </c>
      <c r="I205" s="8" t="n">
        <v>743.8</v>
      </c>
      <c r="J205" s="8" t="n">
        <v>719.7</v>
      </c>
      <c r="K205" s="8" t="n">
        <v>733.7</v>
      </c>
      <c r="L205" s="15" t="n">
        <v>737.1</v>
      </c>
      <c r="M205" s="8" t="n">
        <v>719.8</v>
      </c>
      <c r="N205" s="0" t="n">
        <v>743.9</v>
      </c>
      <c r="O205" s="8" t="n">
        <v>720</v>
      </c>
      <c r="P205" s="11" t="n">
        <v>743.9</v>
      </c>
      <c r="Q205" s="0" t="n">
        <v>743.9</v>
      </c>
      <c r="R205" s="0" t="n">
        <v>671.5</v>
      </c>
      <c r="S205" s="0" t="n">
        <v>743.3</v>
      </c>
      <c r="T205" s="0" t="n">
        <v>717.6</v>
      </c>
      <c r="U205" s="0" t="n">
        <v>741.7</v>
      </c>
      <c r="V205" s="35" t="n">
        <v>716.2</v>
      </c>
      <c r="W205" s="0" t="n">
        <v>743.9</v>
      </c>
      <c r="X205" s="0" t="n">
        <v>741.6</v>
      </c>
      <c r="Y205" s="0" t="n">
        <v>710.9</v>
      </c>
      <c r="Z205" s="0" t="n">
        <v>738.8</v>
      </c>
      <c r="AA205" s="0" t="n">
        <v>714.8</v>
      </c>
      <c r="AB205" s="0" t="n">
        <v>743.9</v>
      </c>
      <c r="AC205" s="35" t="n">
        <v>744</v>
      </c>
      <c r="AD205" s="0" t="n">
        <v>671</v>
      </c>
      <c r="AE205" s="40" t="n">
        <v>742.6528</v>
      </c>
    </row>
    <row r="206" customFormat="false" ht="12.75" hidden="false" customHeight="false" outlineLevel="0" collapsed="false">
      <c r="A206" s="0" t="s">
        <v>12</v>
      </c>
      <c r="B206" s="0" t="n">
        <v>1</v>
      </c>
      <c r="C206" s="0" t="n">
        <v>196</v>
      </c>
      <c r="D206" s="0" t="n">
        <v>743.8</v>
      </c>
      <c r="E206" s="0" t="n">
        <v>744</v>
      </c>
      <c r="F206" s="8" t="n">
        <v>675.3</v>
      </c>
      <c r="G206" s="0" t="n">
        <v>684.1</v>
      </c>
      <c r="H206" s="0" t="n">
        <v>709.8</v>
      </c>
      <c r="I206" s="8" t="n">
        <v>743.7</v>
      </c>
      <c r="J206" s="8" t="n">
        <v>718.7</v>
      </c>
      <c r="K206" s="8" t="n">
        <v>736.2</v>
      </c>
      <c r="L206" s="15" t="n">
        <v>739.2</v>
      </c>
      <c r="M206" s="8" t="n">
        <v>719</v>
      </c>
      <c r="N206" s="0" t="n">
        <v>729.8</v>
      </c>
      <c r="O206" s="8" t="n">
        <v>719.9</v>
      </c>
      <c r="P206" s="11" t="n">
        <v>743.9</v>
      </c>
      <c r="Q206" s="0" t="n">
        <v>743.9</v>
      </c>
      <c r="R206" s="0" t="n">
        <v>670.4</v>
      </c>
      <c r="S206" s="0" t="n">
        <v>743.3</v>
      </c>
      <c r="T206" s="0" t="n">
        <v>717</v>
      </c>
      <c r="U206" s="0" t="n">
        <v>741.6</v>
      </c>
      <c r="V206" s="35" t="n">
        <v>714.1</v>
      </c>
      <c r="W206" s="0" t="n">
        <v>743.9</v>
      </c>
      <c r="X206" s="0" t="n">
        <v>741.6</v>
      </c>
      <c r="Y206" s="0" t="n">
        <v>710.9</v>
      </c>
      <c r="Z206" s="0" t="n">
        <v>738.9</v>
      </c>
      <c r="AA206" s="0" t="n">
        <v>720</v>
      </c>
      <c r="AB206" s="0" t="n">
        <v>743.9</v>
      </c>
      <c r="AC206" s="35" t="n">
        <v>744</v>
      </c>
      <c r="AD206" s="0" t="n">
        <v>670.6</v>
      </c>
      <c r="AE206" s="40" t="n">
        <v>741.6725</v>
      </c>
    </row>
    <row r="207" customFormat="false" ht="12.75" hidden="false" customHeight="false" outlineLevel="0" collapsed="false">
      <c r="A207" s="0" t="s">
        <v>12</v>
      </c>
      <c r="B207" s="0" t="n">
        <v>1</v>
      </c>
      <c r="C207" s="0" t="n">
        <v>197</v>
      </c>
      <c r="D207" s="0" t="n">
        <v>743.8</v>
      </c>
      <c r="E207" s="0" t="n">
        <v>744</v>
      </c>
      <c r="F207" s="8" t="n">
        <v>694.9</v>
      </c>
      <c r="G207" s="0" t="n">
        <v>684.9</v>
      </c>
      <c r="H207" s="0" t="n">
        <v>714.7</v>
      </c>
      <c r="I207" s="8" t="n">
        <v>733.8</v>
      </c>
      <c r="J207" s="8" t="n">
        <v>719.1</v>
      </c>
      <c r="K207" s="8" t="n">
        <v>736.2</v>
      </c>
      <c r="L207" s="15" t="n">
        <v>741.7</v>
      </c>
      <c r="M207" s="8" t="n">
        <v>717.2</v>
      </c>
      <c r="N207" s="0" t="n">
        <v>742.2</v>
      </c>
      <c r="O207" s="8" t="n">
        <v>720</v>
      </c>
      <c r="P207" s="11" t="n">
        <v>742.8</v>
      </c>
      <c r="Q207" s="0" t="n">
        <v>743.9</v>
      </c>
      <c r="R207" s="0" t="n">
        <v>671.4</v>
      </c>
      <c r="S207" s="0" t="n">
        <v>743.3</v>
      </c>
      <c r="T207" s="0" t="n">
        <v>717.7</v>
      </c>
      <c r="U207" s="0" t="n">
        <v>741.2</v>
      </c>
      <c r="V207" s="35" t="n">
        <v>715.6</v>
      </c>
      <c r="W207" s="0" t="n">
        <v>743.9</v>
      </c>
      <c r="X207" s="0" t="n">
        <v>741.6</v>
      </c>
      <c r="Y207" s="0" t="n">
        <v>710.9</v>
      </c>
      <c r="Z207" s="0" t="n">
        <v>738.9</v>
      </c>
      <c r="AA207" s="0" t="n">
        <v>720</v>
      </c>
      <c r="AB207" s="0" t="n">
        <v>743.9</v>
      </c>
      <c r="AC207" s="35" t="n">
        <v>744</v>
      </c>
      <c r="AD207" s="0" t="n">
        <v>670.8</v>
      </c>
      <c r="AE207" s="40" t="n">
        <v>742.9323</v>
      </c>
    </row>
    <row r="208" customFormat="false" ht="12.75" hidden="false" customHeight="false" outlineLevel="0" collapsed="false">
      <c r="A208" s="0" t="s">
        <v>12</v>
      </c>
      <c r="B208" s="0" t="n">
        <v>1</v>
      </c>
      <c r="C208" s="0" t="n">
        <v>198</v>
      </c>
      <c r="D208" s="0" t="n">
        <v>743</v>
      </c>
      <c r="E208" s="0" t="n">
        <v>742.7</v>
      </c>
      <c r="F208" s="8" t="n">
        <v>695.8</v>
      </c>
      <c r="G208" s="0" t="n">
        <v>683.9</v>
      </c>
      <c r="H208" s="0" t="n">
        <v>714.4</v>
      </c>
      <c r="I208" s="8" t="n">
        <v>741.1</v>
      </c>
      <c r="J208" s="8" t="n">
        <v>714.1</v>
      </c>
      <c r="K208" s="8" t="n">
        <v>734.4</v>
      </c>
      <c r="L208" s="15" t="n">
        <v>735</v>
      </c>
      <c r="M208" s="8" t="n">
        <v>717.3</v>
      </c>
      <c r="N208" s="0" t="n">
        <v>741</v>
      </c>
      <c r="O208" s="8" t="n">
        <v>720</v>
      </c>
      <c r="P208" s="11" t="n">
        <v>743.9</v>
      </c>
      <c r="Q208" s="0" t="n">
        <v>743.9</v>
      </c>
      <c r="R208" s="0" t="n">
        <v>671.4</v>
      </c>
      <c r="S208" s="0" t="n">
        <v>743.3</v>
      </c>
      <c r="T208" s="0" t="n">
        <v>717.1</v>
      </c>
      <c r="U208" s="0" t="n">
        <v>740.9</v>
      </c>
      <c r="V208" s="35" t="n">
        <v>715.2</v>
      </c>
      <c r="W208" s="0" t="n">
        <v>744</v>
      </c>
      <c r="X208" s="0" t="n">
        <v>741.6</v>
      </c>
      <c r="Y208" s="0" t="n">
        <v>710.9</v>
      </c>
      <c r="Z208" s="0" t="n">
        <v>738.9</v>
      </c>
      <c r="AA208" s="0" t="n">
        <v>720</v>
      </c>
      <c r="AB208" s="0" t="n">
        <v>743.9</v>
      </c>
      <c r="AC208" s="35" t="n">
        <v>744</v>
      </c>
      <c r="AD208" s="0" t="n">
        <v>670.5</v>
      </c>
      <c r="AE208" s="40" t="n">
        <v>742.7645</v>
      </c>
    </row>
    <row r="209" customFormat="false" ht="12.75" hidden="false" customHeight="false" outlineLevel="0" collapsed="false">
      <c r="A209" s="0" t="s">
        <v>12</v>
      </c>
      <c r="B209" s="0" t="n">
        <v>1</v>
      </c>
      <c r="C209" s="0" t="n">
        <v>199</v>
      </c>
      <c r="D209" s="0" t="n">
        <v>741.5</v>
      </c>
      <c r="E209" s="0" t="n">
        <v>743.2</v>
      </c>
      <c r="F209" s="8" t="n">
        <v>693.7</v>
      </c>
      <c r="G209" s="0" t="n">
        <v>684.1</v>
      </c>
      <c r="H209" s="0" t="n">
        <v>711.6</v>
      </c>
      <c r="I209" s="8" t="n">
        <v>727.3</v>
      </c>
      <c r="J209" s="8" t="n">
        <v>710.6</v>
      </c>
      <c r="K209" s="8" t="n">
        <v>736.2</v>
      </c>
      <c r="L209" s="15" t="n">
        <v>741.7</v>
      </c>
      <c r="M209" s="8" t="n">
        <v>608.2</v>
      </c>
      <c r="N209" s="0" t="n">
        <v>736.5</v>
      </c>
      <c r="O209" s="8" t="n">
        <v>720</v>
      </c>
      <c r="P209" s="11" t="n">
        <v>744</v>
      </c>
      <c r="Q209" s="0" t="n">
        <v>743.9</v>
      </c>
      <c r="R209" s="0" t="n">
        <v>671.5</v>
      </c>
      <c r="S209" s="0" t="n">
        <v>743.3</v>
      </c>
      <c r="T209" s="0" t="n">
        <v>717.7</v>
      </c>
      <c r="U209" s="0" t="n">
        <v>741.6</v>
      </c>
      <c r="V209" s="35" t="n">
        <v>717.1</v>
      </c>
      <c r="W209" s="0" t="n">
        <v>743.8</v>
      </c>
      <c r="X209" s="0" t="n">
        <v>741.6</v>
      </c>
      <c r="Y209" s="0" t="n">
        <v>710.9</v>
      </c>
      <c r="Z209" s="0" t="n">
        <v>737.7</v>
      </c>
      <c r="AA209" s="0" t="n">
        <v>720</v>
      </c>
      <c r="AB209" s="0" t="n">
        <v>743.9</v>
      </c>
      <c r="AC209" s="35" t="n">
        <v>744</v>
      </c>
      <c r="AD209" s="0" t="n">
        <v>670.6</v>
      </c>
      <c r="AE209" s="40" t="n">
        <v>743.0025</v>
      </c>
    </row>
    <row r="210" customFormat="false" ht="12.75" hidden="false" customHeight="false" outlineLevel="0" collapsed="false">
      <c r="A210" s="0" t="s">
        <v>12</v>
      </c>
      <c r="B210" s="0" t="n">
        <v>1</v>
      </c>
      <c r="C210" s="0" t="n">
        <v>200</v>
      </c>
      <c r="D210" s="0" t="n">
        <v>742.5</v>
      </c>
      <c r="E210" s="0" t="n">
        <v>742.9</v>
      </c>
      <c r="F210" s="8" t="n">
        <v>695.9</v>
      </c>
      <c r="G210" s="0" t="n">
        <v>684.2</v>
      </c>
      <c r="H210" s="0" t="n">
        <v>714.4</v>
      </c>
      <c r="I210" s="8" t="n">
        <v>743.8</v>
      </c>
      <c r="J210" s="8" t="n">
        <v>719.9</v>
      </c>
      <c r="K210" s="8" t="n">
        <v>736.2</v>
      </c>
      <c r="L210" s="15" t="n">
        <v>741.7</v>
      </c>
      <c r="M210" s="8" t="n">
        <v>716.2</v>
      </c>
      <c r="N210" s="0" t="n">
        <v>743.1</v>
      </c>
      <c r="O210" s="8" t="n">
        <v>717.8</v>
      </c>
      <c r="P210" s="11" t="n">
        <v>744</v>
      </c>
      <c r="Q210" s="0" t="n">
        <v>743.8</v>
      </c>
      <c r="R210" s="0" t="n">
        <v>671.4</v>
      </c>
      <c r="S210" s="0" t="n">
        <v>742.9</v>
      </c>
      <c r="T210" s="0" t="n">
        <v>717.7</v>
      </c>
      <c r="U210" s="0" t="n">
        <v>741.6</v>
      </c>
      <c r="V210" s="35" t="n">
        <v>716.4</v>
      </c>
      <c r="W210" s="0" t="n">
        <v>744</v>
      </c>
      <c r="X210" s="0" t="n">
        <v>741.6</v>
      </c>
      <c r="Y210" s="0" t="n">
        <v>687.5</v>
      </c>
      <c r="Z210" s="0" t="n">
        <v>733.1</v>
      </c>
      <c r="AA210" s="0" t="n">
        <v>719.7</v>
      </c>
      <c r="AB210" s="0" t="n">
        <v>743.9</v>
      </c>
      <c r="AC210" s="35" t="n">
        <v>744</v>
      </c>
      <c r="AD210" s="0" t="n">
        <v>670.6</v>
      </c>
      <c r="AE210" s="40" t="n">
        <v>743.0211</v>
      </c>
    </row>
    <row r="211" customFormat="false" ht="12.75" hidden="false" customHeight="false" outlineLevel="0" collapsed="false">
      <c r="A211" s="0" t="s">
        <v>12</v>
      </c>
      <c r="B211" s="0" t="n">
        <v>1</v>
      </c>
      <c r="C211" s="0" t="n">
        <v>201</v>
      </c>
      <c r="D211" s="0" t="n">
        <v>743.8</v>
      </c>
      <c r="E211" s="0" t="n">
        <v>743.9</v>
      </c>
      <c r="F211" s="8" t="n">
        <v>694.9</v>
      </c>
      <c r="G211" s="0" t="n">
        <v>684.3</v>
      </c>
      <c r="H211" s="0" t="n">
        <v>714.8</v>
      </c>
      <c r="I211" s="8" t="n">
        <v>743.8</v>
      </c>
      <c r="J211" s="8" t="n">
        <v>720</v>
      </c>
      <c r="K211" s="8" t="n">
        <v>731.3</v>
      </c>
      <c r="L211" s="15" t="n">
        <v>716.8</v>
      </c>
      <c r="M211" s="8" t="n">
        <v>716.8</v>
      </c>
      <c r="N211" s="0" t="n">
        <v>743.9</v>
      </c>
      <c r="O211" s="8" t="n">
        <v>718.8</v>
      </c>
      <c r="P211" s="11" t="n">
        <v>743.9</v>
      </c>
      <c r="Q211" s="0" t="n">
        <v>743.8</v>
      </c>
      <c r="R211" s="0" t="n">
        <v>671.5</v>
      </c>
      <c r="S211" s="0" t="n">
        <v>743.3</v>
      </c>
      <c r="T211" s="0" t="n">
        <v>716.9</v>
      </c>
      <c r="U211" s="0" t="n">
        <v>741.7</v>
      </c>
      <c r="V211" s="35" t="n">
        <v>713.5</v>
      </c>
      <c r="W211" s="0" t="n">
        <v>743.9</v>
      </c>
      <c r="X211" s="0" t="n">
        <f aca="false">31.5+710</f>
        <v>741.5</v>
      </c>
      <c r="Y211" s="0" t="n">
        <f aca="false">583.4+120</f>
        <v>703.4</v>
      </c>
      <c r="Z211" s="0" t="n">
        <v>738.9</v>
      </c>
      <c r="AA211" s="0" t="n">
        <v>720</v>
      </c>
      <c r="AB211" s="0" t="n">
        <v>743.8</v>
      </c>
      <c r="AC211" s="35" t="n">
        <v>744</v>
      </c>
      <c r="AD211" s="0" t="n">
        <v>670.2</v>
      </c>
      <c r="AE211" s="40" t="n">
        <v>724.3306</v>
      </c>
    </row>
    <row r="212" customFormat="false" ht="12.75" hidden="false" customHeight="false" outlineLevel="0" collapsed="false">
      <c r="A212" s="0" t="s">
        <v>12</v>
      </c>
      <c r="B212" s="0" t="n">
        <v>1</v>
      </c>
      <c r="C212" s="0" t="n">
        <v>202</v>
      </c>
      <c r="D212" s="0" t="n">
        <v>737.4</v>
      </c>
      <c r="E212" s="0" t="n">
        <v>740</v>
      </c>
      <c r="F212" s="8" t="n">
        <v>694.1</v>
      </c>
      <c r="G212" s="0" t="n">
        <v>710.9</v>
      </c>
      <c r="H212" s="0" t="n">
        <v>267.3</v>
      </c>
      <c r="I212" s="8" t="n">
        <v>741.8</v>
      </c>
      <c r="J212" s="8" t="n">
        <v>683</v>
      </c>
      <c r="K212" s="8" t="n">
        <v>719.7</v>
      </c>
      <c r="L212" s="15" t="n">
        <v>708</v>
      </c>
      <c r="M212" s="8" t="n">
        <v>695.1</v>
      </c>
      <c r="N212" s="0" t="n">
        <v>740.3</v>
      </c>
      <c r="O212" s="8" t="n">
        <v>718.5</v>
      </c>
      <c r="P212" s="11" t="n">
        <v>743.9</v>
      </c>
      <c r="Q212" s="0" t="n">
        <v>743.3</v>
      </c>
      <c r="R212" s="0" t="n">
        <v>670.3</v>
      </c>
      <c r="S212" s="0" t="n">
        <v>709.4</v>
      </c>
      <c r="T212" s="0" t="n">
        <v>705.5</v>
      </c>
      <c r="U212" s="0" t="n">
        <v>736.6</v>
      </c>
      <c r="V212" s="35" t="n">
        <v>715</v>
      </c>
      <c r="W212" s="0" t="n">
        <v>739.4</v>
      </c>
      <c r="X212" s="0" t="n">
        <v>743.2</v>
      </c>
      <c r="Y212" s="0" t="n">
        <v>717.1</v>
      </c>
      <c r="Z212" s="0" t="n">
        <v>743.8</v>
      </c>
      <c r="AA212" s="0" t="n">
        <v>720</v>
      </c>
      <c r="AB212" s="0" t="n">
        <v>743.7</v>
      </c>
      <c r="AC212" s="35" t="n">
        <v>743.9</v>
      </c>
      <c r="AD212" s="0" t="n">
        <v>670.4</v>
      </c>
      <c r="AE212" s="40" t="n">
        <v>741.483</v>
      </c>
    </row>
    <row r="213" customFormat="false" ht="12.75" hidden="false" customHeight="false" outlineLevel="0" collapsed="false">
      <c r="A213" s="0" t="s">
        <v>12</v>
      </c>
      <c r="B213" s="0" t="n">
        <v>1</v>
      </c>
      <c r="C213" s="0" t="n">
        <v>203</v>
      </c>
      <c r="D213" s="0" t="n">
        <v>741.3</v>
      </c>
      <c r="E213" s="0" t="n">
        <v>743.1</v>
      </c>
      <c r="F213" s="8" t="n">
        <v>695.8</v>
      </c>
      <c r="G213" s="0" t="n">
        <v>711</v>
      </c>
      <c r="H213" s="0" t="n">
        <v>694.8</v>
      </c>
      <c r="I213" s="8" t="n">
        <v>743.3</v>
      </c>
      <c r="J213" s="8" t="n">
        <v>719.9</v>
      </c>
      <c r="K213" s="8" t="n">
        <v>735.7</v>
      </c>
      <c r="L213" s="15" t="n">
        <v>739.3</v>
      </c>
      <c r="M213" s="8" t="n">
        <v>718.4</v>
      </c>
      <c r="N213" s="0" t="n">
        <v>742.5</v>
      </c>
      <c r="O213" s="8" t="n">
        <v>718.5</v>
      </c>
      <c r="P213" s="11" t="n">
        <v>744</v>
      </c>
      <c r="Q213" s="0" t="n">
        <v>743.9</v>
      </c>
      <c r="R213" s="0" t="n">
        <v>671.3</v>
      </c>
      <c r="S213" s="0" t="n">
        <v>743.2</v>
      </c>
      <c r="T213" s="0" t="n">
        <v>716.8</v>
      </c>
      <c r="U213" s="0" t="n">
        <v>740.1</v>
      </c>
      <c r="V213" s="35" t="n">
        <v>717</v>
      </c>
      <c r="W213" s="0" t="n">
        <v>738.7</v>
      </c>
      <c r="X213" s="0" t="n">
        <v>743.2</v>
      </c>
      <c r="Y213" s="0" t="n">
        <v>718.1</v>
      </c>
      <c r="Z213" s="0" t="n">
        <v>743.8</v>
      </c>
      <c r="AA213" s="0" t="n">
        <v>719.8</v>
      </c>
      <c r="AB213" s="0" t="n">
        <v>743.7</v>
      </c>
      <c r="AC213" s="35" t="n">
        <v>744</v>
      </c>
      <c r="AD213" s="0" t="n">
        <v>671.4</v>
      </c>
      <c r="AE213" s="40" t="n">
        <v>741.0192</v>
      </c>
    </row>
    <row r="214" customFormat="false" ht="12.75" hidden="false" customHeight="false" outlineLevel="0" collapsed="false">
      <c r="A214" s="0" t="s">
        <v>12</v>
      </c>
      <c r="B214" s="0" t="n">
        <v>1</v>
      </c>
      <c r="C214" s="0" t="n">
        <v>204</v>
      </c>
      <c r="D214" s="0" t="n">
        <v>726.4</v>
      </c>
      <c r="E214" s="0" t="n">
        <v>104.5</v>
      </c>
      <c r="F214" s="8" t="n">
        <v>695.6</v>
      </c>
      <c r="G214" s="0" t="n">
        <v>711</v>
      </c>
      <c r="H214" s="0" t="n">
        <v>267.4</v>
      </c>
      <c r="I214" s="8" t="n">
        <v>743.8</v>
      </c>
      <c r="J214" s="8" t="n">
        <v>720</v>
      </c>
      <c r="K214" s="8" t="n">
        <v>734.8</v>
      </c>
      <c r="L214" s="15" t="n">
        <v>739.2</v>
      </c>
      <c r="M214" s="8" t="n">
        <v>718.4</v>
      </c>
      <c r="N214" s="0" t="n">
        <v>737.4</v>
      </c>
      <c r="O214" s="8" t="n">
        <v>718.3</v>
      </c>
      <c r="P214" s="11" t="n">
        <v>743.9</v>
      </c>
      <c r="Q214" s="0" t="n">
        <v>596.7</v>
      </c>
      <c r="R214" s="0" t="n">
        <v>671.3</v>
      </c>
      <c r="S214" s="0" t="n">
        <v>743.3</v>
      </c>
      <c r="T214" s="0" t="n">
        <v>716.4</v>
      </c>
      <c r="U214" s="0" t="n">
        <v>741.8</v>
      </c>
      <c r="V214" s="35" t="n">
        <v>716.4</v>
      </c>
      <c r="W214" s="0" t="n">
        <v>737.7</v>
      </c>
      <c r="X214" s="0" t="n">
        <v>743.2</v>
      </c>
      <c r="Y214" s="0" t="n">
        <v>718.1</v>
      </c>
      <c r="Z214" s="0" t="n">
        <v>740.9</v>
      </c>
      <c r="AA214" s="0" t="n">
        <v>714.1</v>
      </c>
      <c r="AB214" s="0" t="n">
        <v>743.7</v>
      </c>
      <c r="AC214" s="35" t="n">
        <v>743.8</v>
      </c>
      <c r="AD214" s="0" t="n">
        <v>671.4</v>
      </c>
      <c r="AE214" s="40" t="n">
        <v>742.4503</v>
      </c>
    </row>
    <row r="215" customFormat="false" ht="12.75" hidden="false" customHeight="false" outlineLevel="0" collapsed="false">
      <c r="A215" s="0" t="s">
        <v>12</v>
      </c>
      <c r="B215" s="0" t="n">
        <v>1</v>
      </c>
      <c r="C215" s="0" t="n">
        <v>205</v>
      </c>
      <c r="D215" s="0" t="n">
        <v>741.3</v>
      </c>
      <c r="E215" s="0" t="n">
        <v>744</v>
      </c>
      <c r="F215" s="8" t="n">
        <v>694.3</v>
      </c>
      <c r="G215" s="0" t="n">
        <v>711</v>
      </c>
      <c r="H215" s="0" t="n">
        <v>693.4</v>
      </c>
      <c r="I215" s="8" t="n">
        <v>743.5</v>
      </c>
      <c r="J215" s="8" t="n">
        <v>719.3</v>
      </c>
      <c r="K215" s="8" t="n">
        <v>735.8</v>
      </c>
      <c r="L215" s="15" t="n">
        <v>724.7</v>
      </c>
      <c r="M215" s="8" t="n">
        <v>718.4</v>
      </c>
      <c r="N215" s="0" t="n">
        <v>740.8</v>
      </c>
      <c r="O215" s="8" t="n">
        <v>716.7</v>
      </c>
      <c r="P215" s="11" t="n">
        <v>744</v>
      </c>
      <c r="Q215" s="0" t="n">
        <v>742.1</v>
      </c>
      <c r="R215" s="0" t="n">
        <v>670.4</v>
      </c>
      <c r="S215" s="0" t="n">
        <v>743.3</v>
      </c>
      <c r="T215" s="0" t="n">
        <v>716</v>
      </c>
      <c r="U215" s="0" t="n">
        <v>742</v>
      </c>
      <c r="V215" s="35" t="n">
        <v>716.8</v>
      </c>
      <c r="W215" s="0" t="n">
        <v>739.4</v>
      </c>
      <c r="X215" s="0" t="n">
        <v>743.2</v>
      </c>
      <c r="Y215" s="0" t="n">
        <v>715.5</v>
      </c>
      <c r="Z215" s="0" t="n">
        <v>743.8</v>
      </c>
      <c r="AA215" s="0" t="n">
        <v>720</v>
      </c>
      <c r="AB215" s="0" t="n">
        <v>743.2</v>
      </c>
      <c r="AC215" s="35" t="n">
        <v>744</v>
      </c>
      <c r="AD215" s="0" t="n">
        <v>667.9</v>
      </c>
      <c r="AE215" s="40" t="n">
        <v>741.7344</v>
      </c>
    </row>
    <row r="216" customFormat="false" ht="12.75" hidden="false" customHeight="false" outlineLevel="0" collapsed="false">
      <c r="A216" s="0" t="s">
        <v>12</v>
      </c>
      <c r="B216" s="0" t="n">
        <v>1</v>
      </c>
      <c r="C216" s="0" t="n">
        <v>206</v>
      </c>
      <c r="D216" s="0" t="n">
        <v>741.3</v>
      </c>
      <c r="E216" s="0" t="n">
        <v>743.9</v>
      </c>
      <c r="F216" s="8" t="n">
        <v>693.3</v>
      </c>
      <c r="G216" s="0" t="n">
        <v>711</v>
      </c>
      <c r="H216" s="0" t="n">
        <v>697.9</v>
      </c>
      <c r="I216" s="8" t="n">
        <v>743.8</v>
      </c>
      <c r="J216" s="8" t="n">
        <v>719.9</v>
      </c>
      <c r="K216" s="8" t="n">
        <v>719.6</v>
      </c>
      <c r="L216" s="15" t="n">
        <v>737.9</v>
      </c>
      <c r="M216" s="8" t="n">
        <v>718.4</v>
      </c>
      <c r="N216" s="0" t="n">
        <v>709.3</v>
      </c>
      <c r="O216" s="8" t="n">
        <v>718.5</v>
      </c>
      <c r="P216" s="11" t="n">
        <v>743.9</v>
      </c>
      <c r="Q216" s="0" t="n">
        <v>595.4</v>
      </c>
      <c r="R216" s="0" t="n">
        <v>654.2</v>
      </c>
      <c r="S216" s="0" t="n">
        <v>743.3</v>
      </c>
      <c r="T216" s="0" t="n">
        <v>716.8</v>
      </c>
      <c r="U216" s="0" t="n">
        <v>743</v>
      </c>
      <c r="V216" s="35" t="n">
        <v>718.4</v>
      </c>
      <c r="W216" s="0" t="n">
        <v>739.4</v>
      </c>
      <c r="X216" s="0" t="n">
        <v>743.2</v>
      </c>
      <c r="Y216" s="0" t="n">
        <v>717</v>
      </c>
      <c r="Z216" s="0" t="n">
        <v>743.8</v>
      </c>
      <c r="AA216" s="0" t="n">
        <v>720</v>
      </c>
      <c r="AB216" s="0" t="n">
        <v>743.4</v>
      </c>
      <c r="AC216" s="35" t="n">
        <v>743.9</v>
      </c>
      <c r="AD216" s="0" t="n">
        <v>671.4</v>
      </c>
      <c r="AE216" s="40" t="n">
        <v>741.9706</v>
      </c>
    </row>
    <row r="217" customFormat="false" ht="12.75" hidden="false" customHeight="false" outlineLevel="0" collapsed="false">
      <c r="A217" s="0" t="s">
        <v>12</v>
      </c>
      <c r="B217" s="0" t="n">
        <v>1</v>
      </c>
      <c r="C217" s="0" t="n">
        <v>207</v>
      </c>
      <c r="D217" s="0" t="n">
        <v>741.3</v>
      </c>
      <c r="E217" s="0" t="n">
        <v>744</v>
      </c>
      <c r="F217" s="8" t="n">
        <v>693.7</v>
      </c>
      <c r="G217" s="0" t="n">
        <v>711</v>
      </c>
      <c r="H217" s="0" t="n">
        <v>709.4</v>
      </c>
      <c r="I217" s="8" t="n">
        <v>743.8</v>
      </c>
      <c r="J217" s="8" t="n">
        <v>719.9</v>
      </c>
      <c r="K217" s="8" t="n">
        <v>715.6</v>
      </c>
      <c r="L217" s="15" t="n">
        <v>739.3</v>
      </c>
      <c r="M217" s="8" t="n">
        <v>711.1</v>
      </c>
      <c r="N217" s="0" t="n">
        <v>740.7</v>
      </c>
      <c r="O217" s="8" t="n">
        <v>718.4</v>
      </c>
      <c r="P217" s="11" t="n">
        <v>743.8</v>
      </c>
      <c r="Q217" s="0" t="n">
        <v>742.4</v>
      </c>
      <c r="R217" s="0" t="n">
        <v>671.1</v>
      </c>
      <c r="S217" s="0" t="n">
        <v>743.3</v>
      </c>
      <c r="T217" s="0" t="n">
        <v>714.8</v>
      </c>
      <c r="U217" s="0" t="n">
        <v>740</v>
      </c>
      <c r="V217" s="35" t="n">
        <v>717.1</v>
      </c>
      <c r="W217" s="0" t="n">
        <v>739.3</v>
      </c>
      <c r="X217" s="0" t="n">
        <v>642.3</v>
      </c>
      <c r="Y217" s="0" t="n">
        <v>713.5</v>
      </c>
      <c r="Z217" s="0" t="n">
        <v>743.8</v>
      </c>
      <c r="AA217" s="0" t="n">
        <v>719.9</v>
      </c>
      <c r="AB217" s="0" t="n">
        <v>743.1</v>
      </c>
      <c r="AC217" s="35" t="n">
        <v>744</v>
      </c>
      <c r="AD217" s="0" t="n">
        <v>663.8</v>
      </c>
      <c r="AE217" s="40" t="n">
        <v>693.3886</v>
      </c>
    </row>
    <row r="218" customFormat="false" ht="12.75" hidden="false" customHeight="false" outlineLevel="0" collapsed="false">
      <c r="A218" s="0" t="s">
        <v>12</v>
      </c>
      <c r="B218" s="0" t="n">
        <v>1</v>
      </c>
      <c r="C218" s="0" t="n">
        <v>208</v>
      </c>
      <c r="D218" s="0" t="n">
        <v>741.3</v>
      </c>
      <c r="E218" s="0" t="n">
        <v>743.9</v>
      </c>
      <c r="F218" s="8" t="n">
        <v>694.2</v>
      </c>
      <c r="G218" s="0" t="n">
        <v>711</v>
      </c>
      <c r="H218" s="0" t="n">
        <v>708.8</v>
      </c>
      <c r="I218" s="8" t="n">
        <v>743.6</v>
      </c>
      <c r="J218" s="8" t="n">
        <v>719.3</v>
      </c>
      <c r="K218" s="8" t="n">
        <v>735.8</v>
      </c>
      <c r="L218" s="15" t="n">
        <v>739.2</v>
      </c>
      <c r="M218" s="8" t="n">
        <v>717</v>
      </c>
      <c r="N218" s="0" t="n">
        <v>739.7</v>
      </c>
      <c r="O218" s="8" t="n">
        <v>717.3</v>
      </c>
      <c r="P218" s="11" t="n">
        <v>743.9</v>
      </c>
      <c r="Q218" s="0" t="n">
        <v>742.4</v>
      </c>
      <c r="R218" s="0" t="n">
        <v>670.4</v>
      </c>
      <c r="S218" s="0" t="n">
        <v>742.9</v>
      </c>
      <c r="T218" s="0" t="n">
        <v>708.4</v>
      </c>
      <c r="U218" s="0" t="n">
        <v>737.2</v>
      </c>
      <c r="V218" s="35" t="n">
        <v>716.3</v>
      </c>
      <c r="W218" s="0" t="n">
        <v>738.7</v>
      </c>
      <c r="X218" s="0" t="n">
        <v>743.1</v>
      </c>
      <c r="Y218" s="0" t="n">
        <v>717.4</v>
      </c>
      <c r="Z218" s="0" t="n">
        <v>743.4</v>
      </c>
      <c r="AA218" s="0" t="n">
        <v>710.8</v>
      </c>
      <c r="AB218" s="0" t="n">
        <v>742.9</v>
      </c>
      <c r="AC218" s="35" t="n">
        <v>744</v>
      </c>
      <c r="AD218" s="0" t="n">
        <v>670.8</v>
      </c>
      <c r="AE218" s="40" t="n">
        <v>735.8622</v>
      </c>
    </row>
    <row r="219" customFormat="false" ht="12.75" hidden="false" customHeight="false" outlineLevel="0" collapsed="false">
      <c r="A219" s="0" t="s">
        <v>12</v>
      </c>
      <c r="B219" s="0" t="n">
        <v>1</v>
      </c>
      <c r="C219" s="0" t="n">
        <v>209</v>
      </c>
      <c r="D219" s="0" t="n">
        <v>741.3</v>
      </c>
      <c r="E219" s="0" t="n">
        <v>743.1</v>
      </c>
      <c r="F219" s="8" t="n">
        <v>695.1</v>
      </c>
      <c r="G219" s="0" t="n">
        <v>711</v>
      </c>
      <c r="H219" s="0" t="n">
        <v>709.4</v>
      </c>
      <c r="I219" s="8" t="n">
        <v>743.8</v>
      </c>
      <c r="J219" s="8" t="n">
        <v>719.9</v>
      </c>
      <c r="K219" s="8" t="n">
        <v>735.8</v>
      </c>
      <c r="L219" s="15" t="n">
        <v>739.3</v>
      </c>
      <c r="M219" s="8" t="n">
        <v>716.5</v>
      </c>
      <c r="N219" s="0" t="n">
        <v>739.2</v>
      </c>
      <c r="O219" s="8" t="n">
        <v>718.3</v>
      </c>
      <c r="P219" s="11" t="n">
        <v>743.9</v>
      </c>
      <c r="Q219" s="0" t="n">
        <v>742.4</v>
      </c>
      <c r="R219" s="0" t="n">
        <v>671.3</v>
      </c>
      <c r="S219" s="0" t="n">
        <v>743.3</v>
      </c>
      <c r="T219" s="0" t="n">
        <v>716.8</v>
      </c>
      <c r="U219" s="0" t="n">
        <v>736</v>
      </c>
      <c r="V219" s="35" t="n">
        <v>695.5</v>
      </c>
      <c r="W219" s="0" t="n">
        <v>738.6</v>
      </c>
      <c r="X219" s="0" t="n">
        <v>743.2</v>
      </c>
      <c r="Y219" s="0" t="n">
        <v>717.9</v>
      </c>
      <c r="Z219" s="0" t="n">
        <v>742.8</v>
      </c>
      <c r="AA219" s="0" t="n">
        <v>718.7</v>
      </c>
      <c r="AB219" s="0" t="n">
        <v>743.6</v>
      </c>
      <c r="AC219" s="35" t="n">
        <v>744</v>
      </c>
      <c r="AD219" s="0" t="n">
        <v>671.2</v>
      </c>
      <c r="AE219" s="40" t="n">
        <v>739.1481</v>
      </c>
    </row>
    <row r="220" customFormat="false" ht="12.75" hidden="false" customHeight="false" outlineLevel="0" collapsed="false">
      <c r="A220" s="0" t="s">
        <v>14</v>
      </c>
      <c r="B220" s="0" t="n">
        <v>1</v>
      </c>
      <c r="C220" s="0" t="n">
        <v>210</v>
      </c>
      <c r="D220" s="0" t="n">
        <v>740.1</v>
      </c>
      <c r="E220" s="0" t="n">
        <v>743.9</v>
      </c>
      <c r="F220" s="8" t="n">
        <v>696</v>
      </c>
      <c r="G220" s="0" t="n">
        <v>674.5</v>
      </c>
      <c r="H220" s="0" t="n">
        <v>714.3</v>
      </c>
      <c r="I220" s="8" t="n">
        <v>742.4</v>
      </c>
      <c r="J220" s="8" t="n">
        <v>719.2</v>
      </c>
      <c r="K220" s="8" t="n">
        <v>743.4</v>
      </c>
      <c r="L220" s="15" t="n">
        <v>741.2</v>
      </c>
      <c r="M220" s="8" t="n">
        <v>719</v>
      </c>
      <c r="N220" s="0" t="n">
        <v>740.9</v>
      </c>
      <c r="O220" s="8" t="n">
        <v>719.9</v>
      </c>
      <c r="P220" s="11" t="n">
        <v>744</v>
      </c>
      <c r="Q220" s="0" t="n">
        <v>742.4</v>
      </c>
      <c r="R220" s="0" t="n">
        <v>671.4</v>
      </c>
      <c r="S220" s="0" t="n">
        <v>743.3</v>
      </c>
      <c r="T220" s="0" t="n">
        <v>715.3</v>
      </c>
      <c r="U220" s="0" t="n">
        <v>741.6</v>
      </c>
      <c r="V220" s="35" t="n">
        <v>713.8</v>
      </c>
      <c r="W220" s="0" t="n">
        <v>744</v>
      </c>
      <c r="X220" s="0" t="n">
        <v>740.9</v>
      </c>
      <c r="Y220" s="0" t="n">
        <v>710.6</v>
      </c>
      <c r="Z220" s="0" t="n">
        <v>738.9</v>
      </c>
      <c r="AA220" s="0" t="n">
        <v>719.9</v>
      </c>
      <c r="AB220" s="0" t="n">
        <v>743.2</v>
      </c>
      <c r="AC220" s="35" t="n">
        <v>743.9</v>
      </c>
      <c r="AD220" s="0" t="n">
        <v>651.1</v>
      </c>
      <c r="AE220" s="40" t="n">
        <v>742.1878</v>
      </c>
    </row>
    <row r="221" customFormat="false" ht="12.75" hidden="false" customHeight="false" outlineLevel="0" collapsed="false">
      <c r="A221" s="0" t="s">
        <v>14</v>
      </c>
      <c r="B221" s="0" t="n">
        <v>1</v>
      </c>
      <c r="C221" s="0" t="n">
        <v>211</v>
      </c>
      <c r="D221" s="0" t="n">
        <v>742.6</v>
      </c>
      <c r="E221" s="0" t="n">
        <v>744</v>
      </c>
      <c r="F221" s="8" t="n">
        <v>695</v>
      </c>
      <c r="G221" s="0" t="n">
        <v>684.5</v>
      </c>
      <c r="H221" s="0" t="n">
        <v>714.8</v>
      </c>
      <c r="I221" s="8" t="n">
        <v>743.2</v>
      </c>
      <c r="J221" s="8" t="n">
        <v>719.9</v>
      </c>
      <c r="K221" s="8" t="n">
        <v>743.4</v>
      </c>
      <c r="L221" s="15" t="n">
        <v>741.4</v>
      </c>
      <c r="M221" s="8" t="n">
        <v>719.8</v>
      </c>
      <c r="N221" s="0" t="n">
        <v>741</v>
      </c>
      <c r="O221" s="8" t="n">
        <v>719.9</v>
      </c>
      <c r="P221" s="11" t="n">
        <v>681.7</v>
      </c>
      <c r="Q221" s="0" t="n">
        <v>743.9</v>
      </c>
      <c r="R221" s="0" t="n">
        <v>652.1</v>
      </c>
      <c r="S221" s="0" t="n">
        <v>743.3</v>
      </c>
      <c r="T221" s="0" t="n">
        <v>708.1</v>
      </c>
      <c r="U221" s="0" t="n">
        <v>716.4</v>
      </c>
      <c r="V221" s="35" t="n">
        <v>683.9</v>
      </c>
      <c r="W221" s="0" t="n">
        <v>730.5</v>
      </c>
      <c r="X221" s="0" t="n">
        <v>724.4</v>
      </c>
      <c r="Y221" s="0" t="n">
        <v>677.3</v>
      </c>
      <c r="Z221" s="0" t="n">
        <v>730.3</v>
      </c>
      <c r="AA221" s="0" t="n">
        <v>718.3</v>
      </c>
      <c r="AB221" s="0" t="n">
        <v>732.7</v>
      </c>
      <c r="AC221" s="35" t="n">
        <v>744</v>
      </c>
      <c r="AD221" s="0" t="n">
        <v>670</v>
      </c>
      <c r="AE221" s="40" t="n">
        <v>742.0878</v>
      </c>
    </row>
    <row r="222" customFormat="false" ht="12.75" hidden="false" customHeight="false" outlineLevel="0" collapsed="false">
      <c r="A222" s="0" t="s">
        <v>12</v>
      </c>
      <c r="B222" s="0" t="n">
        <v>1</v>
      </c>
      <c r="C222" s="0" t="n">
        <v>212</v>
      </c>
      <c r="D222" s="0" t="n">
        <v>739.9</v>
      </c>
      <c r="E222" s="0" t="n">
        <v>743.7</v>
      </c>
      <c r="F222" s="8" t="n">
        <v>693.2</v>
      </c>
      <c r="G222" s="0" t="n">
        <v>703</v>
      </c>
      <c r="H222" s="0" t="n">
        <v>692.8</v>
      </c>
      <c r="I222" s="8" t="n">
        <v>723</v>
      </c>
      <c r="J222" s="8" t="n">
        <v>696.9</v>
      </c>
      <c r="K222" s="8" t="n">
        <v>726.6</v>
      </c>
      <c r="L222" s="15" t="n">
        <v>738.7</v>
      </c>
      <c r="M222" s="8" t="n">
        <v>709.8</v>
      </c>
      <c r="N222" s="0" t="n">
        <v>738.1</v>
      </c>
      <c r="O222" s="8" t="n">
        <v>719.9</v>
      </c>
      <c r="P222" s="11" t="n">
        <v>652.1</v>
      </c>
      <c r="Q222" s="0" t="n">
        <v>691.7</v>
      </c>
      <c r="R222" s="0" t="n">
        <v>599.2</v>
      </c>
      <c r="S222" s="0" t="n">
        <v>720.3</v>
      </c>
      <c r="T222" s="0" t="n">
        <v>679.8</v>
      </c>
      <c r="U222" s="0" t="n">
        <v>743.7</v>
      </c>
      <c r="V222" s="35" t="n">
        <v>715.9</v>
      </c>
      <c r="W222" s="0" t="n">
        <v>742.8</v>
      </c>
      <c r="X222" s="0" t="n">
        <f aca="false">32.9+706</f>
        <v>738.9</v>
      </c>
      <c r="Y222" s="0" t="n">
        <v>714.5</v>
      </c>
      <c r="Z222" s="0" t="n">
        <v>742</v>
      </c>
      <c r="AA222" s="0" t="n">
        <v>714.3</v>
      </c>
      <c r="AB222" s="0" t="n">
        <v>743.8</v>
      </c>
      <c r="AC222" s="35" t="n">
        <v>743.9</v>
      </c>
      <c r="AD222" s="0" t="n">
        <v>670.1</v>
      </c>
      <c r="AE222" s="40" t="n">
        <v>741.892</v>
      </c>
    </row>
    <row r="223" customFormat="false" ht="12.75" hidden="false" customHeight="false" outlineLevel="0" collapsed="false">
      <c r="A223" s="0" t="s">
        <v>12</v>
      </c>
      <c r="B223" s="0" t="n">
        <v>1</v>
      </c>
      <c r="C223" s="0" t="n">
        <v>213</v>
      </c>
      <c r="D223" s="0" t="n">
        <v>743.3</v>
      </c>
      <c r="E223" s="0" t="n">
        <v>743.9</v>
      </c>
      <c r="F223" s="8" t="n">
        <v>695.9</v>
      </c>
      <c r="G223" s="0" t="n">
        <v>704.8</v>
      </c>
      <c r="H223" s="0" t="n">
        <v>700.5</v>
      </c>
      <c r="I223" s="8" t="n">
        <v>739.9</v>
      </c>
      <c r="J223" s="8" t="n">
        <v>706.3</v>
      </c>
      <c r="K223" s="8" t="n">
        <v>726.4</v>
      </c>
      <c r="L223" s="15" t="n">
        <v>740.3</v>
      </c>
      <c r="M223" s="8" t="n">
        <v>716.7</v>
      </c>
      <c r="N223" s="0" t="n">
        <v>741.4</v>
      </c>
      <c r="O223" s="8" t="n">
        <v>719.1</v>
      </c>
      <c r="P223" s="11" t="n">
        <v>728.8</v>
      </c>
      <c r="Q223" s="0" t="n">
        <v>743.3</v>
      </c>
      <c r="R223" s="0" t="n">
        <v>632.9</v>
      </c>
      <c r="S223" s="0" t="n">
        <v>739.4</v>
      </c>
      <c r="T223" s="0" t="n">
        <v>711</v>
      </c>
      <c r="U223" s="0" t="n">
        <v>743.4</v>
      </c>
      <c r="V223" s="35" t="n">
        <v>715.8</v>
      </c>
      <c r="W223" s="0" t="n">
        <v>743.6</v>
      </c>
      <c r="X223" s="0" t="n">
        <v>742</v>
      </c>
      <c r="Y223" s="0" t="n">
        <v>714.5</v>
      </c>
      <c r="Z223" s="0" t="n">
        <v>743.8</v>
      </c>
      <c r="AA223" s="0" t="n">
        <v>711.4</v>
      </c>
      <c r="AB223" s="0" t="n">
        <v>743.8</v>
      </c>
      <c r="AC223" s="35" t="n">
        <v>744</v>
      </c>
      <c r="AD223" s="0" t="n">
        <v>670.9</v>
      </c>
      <c r="AE223" s="40" t="n">
        <v>741.6772</v>
      </c>
    </row>
    <row r="224" customFormat="false" ht="12.75" hidden="false" customHeight="false" outlineLevel="0" collapsed="false">
      <c r="A224" s="0" t="s">
        <v>12</v>
      </c>
      <c r="B224" s="0" t="n">
        <v>1</v>
      </c>
      <c r="C224" s="0" t="n">
        <v>214</v>
      </c>
      <c r="D224" s="0" t="n">
        <v>741.2</v>
      </c>
      <c r="E224" s="0" t="n">
        <v>742.7</v>
      </c>
      <c r="F224" s="8" t="n">
        <v>275.9</v>
      </c>
      <c r="G224" s="0" t="n">
        <v>301.6</v>
      </c>
      <c r="H224" s="0" t="n">
        <v>700.1</v>
      </c>
      <c r="I224" s="8" t="n">
        <v>740.2</v>
      </c>
      <c r="J224" s="8" t="n">
        <v>710.1</v>
      </c>
      <c r="K224" s="8" t="n">
        <v>727.1</v>
      </c>
      <c r="L224" s="15" t="n">
        <v>737.1</v>
      </c>
      <c r="M224" s="8" t="n">
        <v>716.5</v>
      </c>
      <c r="N224" s="0" t="n">
        <v>374.5</v>
      </c>
      <c r="O224" s="8" t="n">
        <v>719.9</v>
      </c>
      <c r="P224" s="11" t="n">
        <v>740</v>
      </c>
      <c r="Q224" s="0" t="n">
        <v>743.7</v>
      </c>
      <c r="R224" s="0" t="n">
        <v>671.4</v>
      </c>
      <c r="S224" s="0" t="n">
        <v>738</v>
      </c>
      <c r="T224" s="0" t="n">
        <v>710.2</v>
      </c>
      <c r="U224" s="0" t="n">
        <v>743.1</v>
      </c>
      <c r="V224" s="35" t="n">
        <v>715.6</v>
      </c>
      <c r="W224" s="0" t="n">
        <v>743.8</v>
      </c>
      <c r="X224" s="0" t="n">
        <v>742.8</v>
      </c>
      <c r="Y224" s="0" t="n">
        <v>714.6</v>
      </c>
      <c r="Z224" s="0" t="n">
        <v>743.7</v>
      </c>
      <c r="AA224" s="0" t="n">
        <v>714.3</v>
      </c>
      <c r="AB224" s="0" t="n">
        <v>763.7</v>
      </c>
      <c r="AC224" s="35" t="n">
        <v>688.7</v>
      </c>
      <c r="AD224" s="0" t="n">
        <v>670.7</v>
      </c>
      <c r="AE224" s="40" t="n">
        <v>741.695</v>
      </c>
    </row>
    <row r="225" customFormat="false" ht="12.75" hidden="false" customHeight="false" outlineLevel="0" collapsed="false">
      <c r="A225" s="0" t="s">
        <v>12</v>
      </c>
      <c r="B225" s="0" t="n">
        <v>1</v>
      </c>
      <c r="C225" s="0" t="n">
        <v>215</v>
      </c>
      <c r="D225" s="0" t="n">
        <v>743.3</v>
      </c>
      <c r="E225" s="0" t="n">
        <v>744</v>
      </c>
      <c r="F225" s="8" t="n">
        <v>693.6</v>
      </c>
      <c r="G225" s="0" t="n">
        <v>704.9</v>
      </c>
      <c r="H225" s="0" t="n">
        <v>272</v>
      </c>
      <c r="I225" s="8" t="n">
        <v>740.1</v>
      </c>
      <c r="J225" s="8" t="n">
        <v>710.3</v>
      </c>
      <c r="K225" s="8" t="n">
        <v>726.8</v>
      </c>
      <c r="L225" s="15" t="n">
        <v>740.5</v>
      </c>
      <c r="M225" s="8" t="n">
        <v>717</v>
      </c>
      <c r="N225" s="0" t="n">
        <v>741.7</v>
      </c>
      <c r="O225" s="8" t="n">
        <v>665.3</v>
      </c>
      <c r="P225" s="11" t="n">
        <v>743</v>
      </c>
      <c r="Q225" s="0" t="n">
        <v>743.1</v>
      </c>
      <c r="R225" s="0" t="n">
        <v>669.7</v>
      </c>
      <c r="S225" s="0" t="n">
        <v>742.7</v>
      </c>
      <c r="T225" s="0" t="n">
        <v>710.4</v>
      </c>
      <c r="U225" s="0" t="n">
        <v>743</v>
      </c>
      <c r="V225" s="35" t="n">
        <v>709.8</v>
      </c>
      <c r="W225" s="0" t="n">
        <v>742.6</v>
      </c>
      <c r="X225" s="0" t="n">
        <v>742.8</v>
      </c>
      <c r="Y225" s="0" t="n">
        <v>712.8</v>
      </c>
      <c r="Z225" s="0" t="n">
        <v>743.7</v>
      </c>
      <c r="AA225" s="0" t="n">
        <v>714.3</v>
      </c>
      <c r="AB225" s="0" t="n">
        <v>743.8</v>
      </c>
      <c r="AC225" s="35" t="n">
        <v>744</v>
      </c>
      <c r="AD225" s="0" t="n">
        <v>670.4</v>
      </c>
      <c r="AE225" s="40" t="n">
        <v>741.3383</v>
      </c>
    </row>
    <row r="226" customFormat="false" ht="12.75" hidden="false" customHeight="false" outlineLevel="0" collapsed="false">
      <c r="A226" s="0" t="s">
        <v>12</v>
      </c>
      <c r="B226" s="0" t="n">
        <v>1</v>
      </c>
      <c r="C226" s="0" t="n">
        <v>216</v>
      </c>
      <c r="D226" s="0" t="n">
        <v>741.6</v>
      </c>
      <c r="E226" s="0" t="n">
        <v>741.2</v>
      </c>
      <c r="F226" s="8" t="n">
        <v>695</v>
      </c>
      <c r="G226" s="0" t="n">
        <v>704.6</v>
      </c>
      <c r="H226" s="0" t="n">
        <v>711.9</v>
      </c>
      <c r="I226" s="8" t="n">
        <v>740</v>
      </c>
      <c r="J226" s="8" t="n">
        <v>710</v>
      </c>
      <c r="K226" s="8" t="n">
        <v>720.6</v>
      </c>
      <c r="L226" s="15" t="n">
        <v>741.1</v>
      </c>
      <c r="M226" s="8" t="n">
        <v>716.7</v>
      </c>
      <c r="N226" s="0" t="n">
        <v>741.4</v>
      </c>
      <c r="O226" s="8" t="n">
        <v>719.1</v>
      </c>
      <c r="P226" s="11" t="n">
        <v>744</v>
      </c>
      <c r="Q226" s="0" t="n">
        <v>743.7</v>
      </c>
      <c r="R226" s="0" t="n">
        <v>670.8</v>
      </c>
      <c r="S226" s="0" t="n">
        <v>743.1</v>
      </c>
      <c r="T226" s="0" t="n">
        <v>710.5</v>
      </c>
      <c r="U226" s="0" t="n">
        <v>742.8</v>
      </c>
      <c r="V226" s="35" t="n">
        <v>715.1</v>
      </c>
      <c r="W226" s="0" t="n">
        <v>742.9</v>
      </c>
      <c r="X226" s="0" t="n">
        <v>742.8</v>
      </c>
      <c r="Y226" s="0" t="n">
        <v>714.6</v>
      </c>
      <c r="Z226" s="0" t="n">
        <v>743.7</v>
      </c>
      <c r="AA226" s="0" t="n">
        <v>714.3</v>
      </c>
      <c r="AB226" s="0" t="n">
        <v>743.8</v>
      </c>
      <c r="AC226" s="35" t="n">
        <v>743.9</v>
      </c>
      <c r="AD226" s="0" t="n">
        <v>667.1</v>
      </c>
      <c r="AE226" s="40" t="n">
        <v>741.6061</v>
      </c>
    </row>
    <row r="227" customFormat="false" ht="12.75" hidden="false" customHeight="false" outlineLevel="0" collapsed="false">
      <c r="A227" s="0" t="s">
        <v>12</v>
      </c>
      <c r="B227" s="0" t="n">
        <v>1</v>
      </c>
      <c r="C227" s="0" t="n">
        <v>217</v>
      </c>
      <c r="D227" s="0" t="n">
        <v>743.6</v>
      </c>
      <c r="E227" s="0" t="n">
        <v>744</v>
      </c>
      <c r="F227" s="8" t="n">
        <v>695.9</v>
      </c>
      <c r="G227" s="0" t="n">
        <v>704.9</v>
      </c>
      <c r="H227" s="0" t="n">
        <v>711.3</v>
      </c>
      <c r="I227" s="8" t="n">
        <v>739.8</v>
      </c>
      <c r="J227" s="8" t="n">
        <v>709.2</v>
      </c>
      <c r="K227" s="8" t="n">
        <v>727.1</v>
      </c>
      <c r="L227" s="15" t="n">
        <v>741.6</v>
      </c>
      <c r="M227" s="8" t="n">
        <v>716.5</v>
      </c>
      <c r="N227" s="0" t="n">
        <v>739.9</v>
      </c>
      <c r="O227" s="8" t="n">
        <v>719.7</v>
      </c>
      <c r="P227" s="11" t="n">
        <v>743.9</v>
      </c>
      <c r="Q227" s="0" t="n">
        <v>743.7</v>
      </c>
      <c r="R227" s="0" t="n">
        <v>670.7</v>
      </c>
      <c r="S227" s="0" t="n">
        <v>743.1</v>
      </c>
      <c r="T227" s="0" t="n">
        <v>710.9</v>
      </c>
      <c r="U227" s="0" t="n">
        <v>740.9</v>
      </c>
      <c r="V227" s="35" t="n">
        <v>715.6</v>
      </c>
      <c r="W227" s="0" t="n">
        <v>743.5</v>
      </c>
      <c r="X227" s="0" t="n">
        <v>742.8</v>
      </c>
      <c r="Y227" s="0" t="n">
        <v>710.8</v>
      </c>
      <c r="Z227" s="0" t="n">
        <v>743.7</v>
      </c>
      <c r="AA227" s="0" t="n">
        <v>708.7</v>
      </c>
      <c r="AB227" s="0" t="n">
        <v>742.9</v>
      </c>
      <c r="AC227" s="35" t="n">
        <v>743.9</v>
      </c>
      <c r="AD227" s="0" t="n">
        <v>671.1</v>
      </c>
      <c r="AE227" s="40" t="n">
        <v>741.6261</v>
      </c>
    </row>
    <row r="228" customFormat="false" ht="12.75" hidden="false" customHeight="false" outlineLevel="0" collapsed="false">
      <c r="A228" s="0" t="s">
        <v>12</v>
      </c>
      <c r="B228" s="0" t="n">
        <v>1</v>
      </c>
      <c r="C228" s="0" t="n">
        <v>218</v>
      </c>
      <c r="D228" s="0" t="n">
        <v>743</v>
      </c>
      <c r="E228" s="0" t="n">
        <v>743.2</v>
      </c>
      <c r="F228" s="8" t="n">
        <v>694.7</v>
      </c>
      <c r="G228" s="0" t="n">
        <v>704.3</v>
      </c>
      <c r="H228" s="0" t="n">
        <v>637.7</v>
      </c>
      <c r="I228" s="8" t="n">
        <v>723.7</v>
      </c>
      <c r="J228" s="8" t="n">
        <v>697.5</v>
      </c>
      <c r="K228" s="8" t="n">
        <v>726.1</v>
      </c>
      <c r="L228" s="15" t="n">
        <v>735.9</v>
      </c>
      <c r="M228" s="8" t="n">
        <v>710.6</v>
      </c>
      <c r="N228" s="0" t="n">
        <v>738.6</v>
      </c>
      <c r="O228" s="8" t="n">
        <v>720</v>
      </c>
      <c r="P228" s="11" t="n">
        <v>743.7</v>
      </c>
      <c r="Q228" s="0" t="n">
        <v>742</v>
      </c>
      <c r="R228" s="0" t="n">
        <v>671.5</v>
      </c>
      <c r="S228" s="0" t="n">
        <v>734.8</v>
      </c>
      <c r="T228" s="0" t="n">
        <v>709</v>
      </c>
      <c r="U228" s="0" t="n">
        <v>743.7</v>
      </c>
      <c r="V228" s="35" t="n">
        <v>715.9</v>
      </c>
      <c r="W228" s="0" t="n">
        <v>743.3</v>
      </c>
      <c r="X228" s="0" t="n">
        <v>737.1</v>
      </c>
      <c r="Y228" s="0" t="n">
        <v>713.4</v>
      </c>
      <c r="Z228" s="0" t="n">
        <v>743.7</v>
      </c>
      <c r="AA228" s="0" t="n">
        <v>704.7</v>
      </c>
      <c r="AB228" s="6" t="n">
        <f aca="false">60.3+670</f>
        <v>730.3</v>
      </c>
      <c r="AC228" s="35" t="n">
        <v>738.8</v>
      </c>
      <c r="AD228" s="0" t="n">
        <v>666.8</v>
      </c>
      <c r="AE228" s="40" t="n">
        <v>740.0528</v>
      </c>
    </row>
    <row r="229" customFormat="false" ht="12.75" hidden="false" customHeight="false" outlineLevel="0" collapsed="false">
      <c r="A229" s="0" t="s">
        <v>12</v>
      </c>
      <c r="B229" s="0" t="n">
        <v>1</v>
      </c>
      <c r="C229" s="0" t="n">
        <v>219</v>
      </c>
      <c r="D229" s="0" t="n">
        <v>740.4</v>
      </c>
      <c r="E229" s="0" t="n">
        <v>743.8</v>
      </c>
      <c r="F229" s="8" t="n">
        <v>689.2</v>
      </c>
      <c r="G229" s="0" t="n">
        <v>704.9</v>
      </c>
      <c r="H229" s="0" t="n">
        <v>713.2</v>
      </c>
      <c r="I229" s="8" t="n">
        <v>738.2</v>
      </c>
      <c r="J229" s="8" t="n">
        <v>707.1</v>
      </c>
      <c r="K229" s="8" t="n">
        <v>727.2</v>
      </c>
      <c r="L229" s="15" t="n">
        <v>741.6</v>
      </c>
      <c r="M229" s="8" t="n">
        <v>715.2</v>
      </c>
      <c r="N229" s="0" t="n">
        <v>741.6</v>
      </c>
      <c r="O229" s="8" t="n">
        <v>717</v>
      </c>
      <c r="P229" s="11" t="n">
        <v>742.7</v>
      </c>
      <c r="Q229" s="0" t="n">
        <v>743.7</v>
      </c>
      <c r="R229" s="0" t="n">
        <v>670.2</v>
      </c>
      <c r="S229" s="0" t="n">
        <v>743.3</v>
      </c>
      <c r="T229" s="0" t="n">
        <v>710.9</v>
      </c>
      <c r="U229" s="0" t="n">
        <v>734.1</v>
      </c>
      <c r="V229" s="35" t="n">
        <v>715</v>
      </c>
      <c r="W229" s="0" t="n">
        <v>743.8</v>
      </c>
      <c r="X229" s="0" t="n">
        <v>741.4</v>
      </c>
      <c r="Y229" s="0" t="n">
        <v>714.5</v>
      </c>
      <c r="Z229" s="0" t="n">
        <v>743.9</v>
      </c>
      <c r="AA229" s="0" t="n">
        <v>714.3</v>
      </c>
      <c r="AB229" s="0" t="n">
        <v>743.5</v>
      </c>
      <c r="AC229" s="35" t="n">
        <v>744</v>
      </c>
      <c r="AD229" s="0" t="n">
        <v>670.9</v>
      </c>
      <c r="AE229" s="40" t="n">
        <v>724.1281</v>
      </c>
    </row>
    <row r="230" customFormat="false" ht="12.75" hidden="false" customHeight="false" outlineLevel="0" collapsed="false">
      <c r="A230" s="0" t="s">
        <v>12</v>
      </c>
      <c r="B230" s="0" t="n">
        <v>1</v>
      </c>
      <c r="C230" s="0" t="n">
        <v>220</v>
      </c>
      <c r="D230" s="0" t="n">
        <v>736.3</v>
      </c>
      <c r="E230" s="0" t="n">
        <v>744</v>
      </c>
      <c r="F230" s="8" t="n">
        <v>692.3</v>
      </c>
      <c r="G230" s="0" t="n">
        <v>703.8</v>
      </c>
      <c r="H230" s="0" t="n">
        <v>628.4</v>
      </c>
      <c r="I230" s="8" t="n">
        <v>738.2</v>
      </c>
      <c r="J230" s="8" t="n">
        <v>709.8</v>
      </c>
      <c r="K230" s="8" t="n">
        <v>727.1</v>
      </c>
      <c r="L230" s="15" t="n">
        <v>736.8</v>
      </c>
      <c r="M230" s="8" t="n">
        <v>716.9</v>
      </c>
      <c r="N230" s="0" t="n">
        <v>742.4</v>
      </c>
      <c r="O230" s="8" t="n">
        <v>718.2</v>
      </c>
      <c r="P230" s="11" t="n">
        <v>741.8</v>
      </c>
      <c r="Q230" s="0" t="n">
        <v>743.1</v>
      </c>
      <c r="R230" s="0" t="n">
        <v>668.2</v>
      </c>
      <c r="S230" s="0" t="n">
        <v>739.2</v>
      </c>
      <c r="T230" s="0" t="n">
        <v>710.8</v>
      </c>
      <c r="U230" s="0" t="n">
        <v>742.4</v>
      </c>
      <c r="V230" s="35" t="n">
        <v>716.1</v>
      </c>
      <c r="W230" s="0" t="n">
        <v>743.8</v>
      </c>
      <c r="X230" s="0" t="n">
        <v>741.4</v>
      </c>
      <c r="Y230" s="0" t="n">
        <v>713.4</v>
      </c>
      <c r="Z230" s="0" t="n">
        <v>743.8</v>
      </c>
      <c r="AA230" s="0" t="n">
        <v>713.7</v>
      </c>
      <c r="AB230" s="0" t="n">
        <v>743.8</v>
      </c>
      <c r="AC230" s="35" t="n">
        <v>743.9</v>
      </c>
      <c r="AD230" s="0" t="n">
        <v>670.9</v>
      </c>
      <c r="AE230" s="40" t="n">
        <v>741.9169</v>
      </c>
    </row>
    <row r="231" customFormat="false" ht="12.75" hidden="false" customHeight="false" outlineLevel="0" collapsed="false">
      <c r="A231" s="0" t="s">
        <v>12</v>
      </c>
      <c r="B231" s="0" t="n">
        <v>1</v>
      </c>
      <c r="C231" s="0" t="n">
        <v>221</v>
      </c>
      <c r="D231" s="0" t="n">
        <v>741.1</v>
      </c>
      <c r="E231" s="0" t="n">
        <v>743.9</v>
      </c>
      <c r="F231" s="8" t="n">
        <v>693.4</v>
      </c>
      <c r="G231" s="0" t="n">
        <v>704.5</v>
      </c>
      <c r="H231" s="0" t="n">
        <v>271.8</v>
      </c>
      <c r="I231" s="8" t="n">
        <v>739.4</v>
      </c>
      <c r="J231" s="8" t="n">
        <v>708.6</v>
      </c>
      <c r="K231" s="8" t="n">
        <v>727</v>
      </c>
      <c r="L231" s="15" t="n">
        <v>740.8</v>
      </c>
      <c r="M231" s="8" t="n">
        <v>716.7</v>
      </c>
      <c r="N231" s="0" t="n">
        <v>742.4</v>
      </c>
      <c r="O231" s="8" t="n">
        <v>720</v>
      </c>
      <c r="P231" s="11" t="n">
        <v>743.9</v>
      </c>
      <c r="Q231" s="0" t="n">
        <v>743.7</v>
      </c>
      <c r="R231" s="0" t="n">
        <v>670.7</v>
      </c>
      <c r="S231" s="0" t="n">
        <v>737.9</v>
      </c>
      <c r="T231" s="0" t="n">
        <v>710.9</v>
      </c>
      <c r="U231" s="0" t="n">
        <v>743.6</v>
      </c>
      <c r="V231" s="35" t="n">
        <v>715.4</v>
      </c>
      <c r="W231" s="0" t="n">
        <v>743.3</v>
      </c>
      <c r="X231" s="0" t="n">
        <v>741.5</v>
      </c>
      <c r="Y231" s="0" t="n">
        <v>714.5</v>
      </c>
      <c r="Z231" s="0" t="n">
        <v>743.7</v>
      </c>
      <c r="AA231" s="0" t="n">
        <v>714.3</v>
      </c>
      <c r="AB231" s="0" t="n">
        <v>743.8</v>
      </c>
      <c r="AC231" s="35" t="n">
        <v>744</v>
      </c>
      <c r="AD231" s="0" t="n">
        <v>669.9</v>
      </c>
      <c r="AE231" s="40" t="n">
        <v>740.2292</v>
      </c>
    </row>
    <row r="232" customFormat="false" ht="12.75" hidden="false" customHeight="false" outlineLevel="0" collapsed="false">
      <c r="A232" s="0" t="s">
        <v>12</v>
      </c>
      <c r="B232" s="0" t="n">
        <v>1</v>
      </c>
      <c r="C232" s="0" t="n">
        <v>222</v>
      </c>
      <c r="D232" s="0" t="n">
        <v>742.7</v>
      </c>
      <c r="E232" s="0" t="n">
        <v>743.7</v>
      </c>
      <c r="F232" s="8" t="n">
        <v>694.8</v>
      </c>
      <c r="G232" s="0" t="n">
        <v>704.6</v>
      </c>
      <c r="H232" s="0" t="n">
        <v>709</v>
      </c>
      <c r="I232" s="8" t="n">
        <v>728.5</v>
      </c>
      <c r="J232" s="8" t="n">
        <v>704.3</v>
      </c>
      <c r="K232" s="8" t="n">
        <v>726.7</v>
      </c>
      <c r="L232" s="15" t="n">
        <v>738.1</v>
      </c>
      <c r="M232" s="8" t="n">
        <v>712.2</v>
      </c>
      <c r="N232" s="0" t="n">
        <v>733.2</v>
      </c>
      <c r="O232" s="8" t="n">
        <v>719.5</v>
      </c>
      <c r="P232" s="11" t="n">
        <v>742.3</v>
      </c>
      <c r="Q232" s="0" t="n">
        <v>740.4</v>
      </c>
      <c r="R232" s="0" t="n">
        <v>671.2</v>
      </c>
      <c r="S232" s="0" t="n">
        <v>732.6</v>
      </c>
      <c r="T232" s="0" t="n">
        <v>711</v>
      </c>
      <c r="U232" s="0" t="n">
        <v>741.3</v>
      </c>
      <c r="V232" s="35" t="n">
        <v>715.7</v>
      </c>
      <c r="W232" s="0" t="n">
        <v>743.5</v>
      </c>
      <c r="X232" s="0" t="n">
        <f aca="false">307.1+325+74</f>
        <v>706.1</v>
      </c>
      <c r="Y232" s="0" t="n">
        <v>714.5</v>
      </c>
      <c r="Z232" s="0" t="n">
        <v>743.8</v>
      </c>
      <c r="AA232" s="0" t="n">
        <v>714.3</v>
      </c>
      <c r="AB232" s="0" t="n">
        <v>743.8</v>
      </c>
      <c r="AC232" s="35" t="n">
        <v>744</v>
      </c>
      <c r="AD232" s="0" t="n">
        <v>670.5</v>
      </c>
      <c r="AE232" s="40" t="n">
        <v>741.0256</v>
      </c>
    </row>
    <row r="233" customFormat="false" ht="12.75" hidden="false" customHeight="false" outlineLevel="0" collapsed="false">
      <c r="A233" s="0" t="s">
        <v>12</v>
      </c>
      <c r="B233" s="0" t="n">
        <v>1</v>
      </c>
      <c r="C233" s="0" t="n">
        <v>223</v>
      </c>
      <c r="D233" s="0" t="n">
        <v>740.1</v>
      </c>
      <c r="E233" s="0" t="n">
        <v>744</v>
      </c>
      <c r="F233" s="8" t="n">
        <v>693.7</v>
      </c>
      <c r="G233" s="0" t="n">
        <v>699.6</v>
      </c>
      <c r="H233" s="0" t="n">
        <v>706</v>
      </c>
      <c r="I233" s="8" t="n">
        <v>716.8</v>
      </c>
      <c r="J233" s="8" t="n">
        <v>689.9</v>
      </c>
      <c r="K233" s="8" t="n">
        <v>724</v>
      </c>
      <c r="L233" s="15" t="n">
        <v>732.4</v>
      </c>
      <c r="M233" s="8" t="n">
        <v>697.8</v>
      </c>
      <c r="N233" s="0" t="n">
        <v>730.1</v>
      </c>
      <c r="O233" s="8" t="n">
        <v>711.4</v>
      </c>
      <c r="P233" s="11" t="n">
        <v>739.8</v>
      </c>
      <c r="Q233" s="0" t="n">
        <v>731.1</v>
      </c>
      <c r="R233" s="0" t="n">
        <v>668.2</v>
      </c>
      <c r="S233" s="0" t="n">
        <v>728.9</v>
      </c>
      <c r="T233" s="0" t="n">
        <v>709.3</v>
      </c>
      <c r="U233" s="0" t="n">
        <v>743.7</v>
      </c>
      <c r="V233" s="35" t="n">
        <v>716</v>
      </c>
      <c r="W233" s="0" t="n">
        <v>743.8</v>
      </c>
      <c r="X233" s="0" t="n">
        <v>736.5</v>
      </c>
      <c r="Y233" s="0" t="n">
        <v>714.5</v>
      </c>
      <c r="Z233" s="0" t="n">
        <v>743.8</v>
      </c>
      <c r="AA233" s="0" t="n">
        <v>714.3</v>
      </c>
      <c r="AB233" s="6" t="n">
        <f aca="false">23.9+688</f>
        <v>711.9</v>
      </c>
      <c r="AC233" s="35" t="n">
        <v>601.7</v>
      </c>
      <c r="AD233" s="0" t="n">
        <v>667.6</v>
      </c>
      <c r="AE233" s="40" t="n">
        <v>737.8214</v>
      </c>
    </row>
    <row r="234" customFormat="false" ht="12.75" hidden="false" customHeight="false" outlineLevel="0" collapsed="false">
      <c r="A234" s="0" t="s">
        <v>12</v>
      </c>
      <c r="B234" s="0" t="n">
        <v>1</v>
      </c>
      <c r="C234" s="0" t="n">
        <v>224</v>
      </c>
      <c r="D234" s="0" t="n">
        <v>743.8</v>
      </c>
      <c r="E234" s="0" t="n">
        <v>743.9</v>
      </c>
      <c r="F234" s="8" t="n">
        <v>695</v>
      </c>
      <c r="G234" s="0" t="n">
        <v>691.7</v>
      </c>
      <c r="H234" s="0" t="n">
        <v>710</v>
      </c>
      <c r="I234" s="8" t="n">
        <v>732.5</v>
      </c>
      <c r="J234" s="8" t="n">
        <v>704.5</v>
      </c>
      <c r="K234" s="8" t="n">
        <v>727.2</v>
      </c>
      <c r="L234" s="15" t="n">
        <v>740.9</v>
      </c>
      <c r="M234" s="8" t="n">
        <v>714</v>
      </c>
      <c r="N234" s="0" t="n">
        <v>740.3</v>
      </c>
      <c r="O234" s="8" t="n">
        <v>720</v>
      </c>
      <c r="P234" s="11" t="n">
        <v>743.4</v>
      </c>
      <c r="Q234" s="0" t="n">
        <v>741</v>
      </c>
      <c r="R234" s="0" t="n">
        <v>671.5</v>
      </c>
      <c r="S234" s="0" t="n">
        <v>738.1</v>
      </c>
      <c r="T234" s="0" t="n">
        <v>711</v>
      </c>
      <c r="U234" s="0" t="n">
        <v>743.3</v>
      </c>
      <c r="V234" s="35" t="n">
        <v>641.8</v>
      </c>
      <c r="W234" s="0" t="n">
        <v>556.6</v>
      </c>
      <c r="X234" s="0" t="n">
        <v>741.8</v>
      </c>
      <c r="Y234" s="0" t="n">
        <v>713.4</v>
      </c>
      <c r="Z234" s="0" t="n">
        <v>743.7</v>
      </c>
      <c r="AA234" s="0" t="n">
        <v>713.8</v>
      </c>
      <c r="AB234" s="0" t="n">
        <v>743.2</v>
      </c>
      <c r="AC234" s="35" t="n">
        <v>743.9</v>
      </c>
      <c r="AD234" s="0" t="n">
        <v>671.4</v>
      </c>
      <c r="AE234" s="40" t="n">
        <v>741.6025</v>
      </c>
    </row>
    <row r="235" customFormat="false" ht="12.75" hidden="false" customHeight="false" outlineLevel="0" collapsed="false">
      <c r="A235" s="0" t="s">
        <v>12</v>
      </c>
      <c r="B235" s="0" t="n">
        <v>1</v>
      </c>
      <c r="C235" s="0" t="n">
        <v>225</v>
      </c>
      <c r="D235" s="0" t="n">
        <v>743.4</v>
      </c>
      <c r="E235" s="0" t="n">
        <v>743.9</v>
      </c>
      <c r="F235" s="8" t="n">
        <v>691.2</v>
      </c>
      <c r="G235" s="0" t="n">
        <v>704.7</v>
      </c>
      <c r="H235" s="0" t="n">
        <v>586</v>
      </c>
      <c r="I235" s="8" t="n">
        <v>726.7</v>
      </c>
      <c r="J235" s="8" t="n">
        <v>700.6</v>
      </c>
      <c r="K235" s="8" t="n">
        <v>726.9</v>
      </c>
      <c r="L235" s="15" t="n">
        <v>734.6</v>
      </c>
      <c r="M235" s="8" t="n">
        <v>712.8</v>
      </c>
      <c r="N235" s="0" t="n">
        <v>737.5</v>
      </c>
      <c r="O235" s="8" t="n">
        <v>719.1</v>
      </c>
      <c r="P235" s="11" t="n">
        <v>735.5</v>
      </c>
      <c r="Q235" s="0" t="n">
        <v>1E-007</v>
      </c>
      <c r="R235" s="0" t="n">
        <v>508.2</v>
      </c>
      <c r="S235" s="0" t="n">
        <v>740.1</v>
      </c>
      <c r="T235" s="0" t="n">
        <v>709.3</v>
      </c>
      <c r="U235" s="0" t="n">
        <v>743.7</v>
      </c>
      <c r="V235" s="35" t="n">
        <v>706</v>
      </c>
      <c r="W235" s="0" t="n">
        <v>743.8</v>
      </c>
      <c r="X235" s="0" t="n">
        <v>741.7</v>
      </c>
      <c r="Y235" s="0" t="n">
        <v>714.5</v>
      </c>
      <c r="Z235" s="0" t="n">
        <v>743.4</v>
      </c>
      <c r="AA235" s="0" t="n">
        <v>714.3</v>
      </c>
      <c r="AB235" s="0" t="n">
        <v>743.8</v>
      </c>
      <c r="AC235" s="35" t="n">
        <v>744</v>
      </c>
      <c r="AD235" s="0" t="n">
        <v>671.1</v>
      </c>
      <c r="AE235" s="40" t="n">
        <v>741.8775</v>
      </c>
    </row>
    <row r="236" customFormat="false" ht="12.75" hidden="false" customHeight="false" outlineLevel="0" collapsed="false">
      <c r="A236" s="0" t="s">
        <v>12</v>
      </c>
      <c r="B236" s="0" t="n">
        <v>1</v>
      </c>
      <c r="C236" s="0" t="n">
        <v>226</v>
      </c>
      <c r="D236" s="0" t="n">
        <v>743.8</v>
      </c>
      <c r="E236" s="0" t="n">
        <v>744</v>
      </c>
      <c r="F236" s="8" t="n">
        <v>682.4</v>
      </c>
      <c r="G236" s="0" t="n">
        <v>703.9</v>
      </c>
      <c r="H236" s="0" t="n">
        <v>711</v>
      </c>
      <c r="I236" s="8" t="n">
        <v>739.9</v>
      </c>
      <c r="J236" s="8" t="n">
        <v>709.8</v>
      </c>
      <c r="K236" s="8" t="n">
        <v>727.1</v>
      </c>
      <c r="L236" s="15" t="n">
        <v>739.8</v>
      </c>
      <c r="M236" s="8" t="n">
        <v>716.8</v>
      </c>
      <c r="N236" s="0" t="n">
        <v>741.2</v>
      </c>
      <c r="O236" s="8" t="n">
        <v>719.9</v>
      </c>
      <c r="P236" s="11" t="n">
        <v>744</v>
      </c>
      <c r="Q236" s="0" t="n">
        <v>741.9</v>
      </c>
      <c r="R236" s="0" t="n">
        <v>671.5</v>
      </c>
      <c r="S236" s="0" t="n">
        <v>742.8</v>
      </c>
      <c r="T236" s="0" t="n">
        <v>710.2</v>
      </c>
      <c r="U236" s="0" t="n">
        <v>743.2</v>
      </c>
      <c r="V236" s="35" t="n">
        <v>706</v>
      </c>
      <c r="W236" s="0" t="n">
        <v>742.4</v>
      </c>
      <c r="X236" s="0" t="n">
        <v>741.5</v>
      </c>
      <c r="Y236" s="0" t="n">
        <v>714.5</v>
      </c>
      <c r="Z236" s="0" t="n">
        <v>743.5</v>
      </c>
      <c r="AA236" s="0" t="n">
        <v>714.3</v>
      </c>
      <c r="AB236" s="0" t="n">
        <v>743.8</v>
      </c>
      <c r="AC236" s="35" t="n">
        <v>744</v>
      </c>
      <c r="AD236" s="0" t="n">
        <v>670.8</v>
      </c>
      <c r="AE236" s="40" t="n">
        <v>741.7531</v>
      </c>
    </row>
    <row r="237" customFormat="false" ht="12.75" hidden="false" customHeight="false" outlineLevel="0" collapsed="false">
      <c r="A237" s="0" t="s">
        <v>12</v>
      </c>
      <c r="B237" s="0" t="n">
        <v>1</v>
      </c>
      <c r="C237" s="0" t="n">
        <v>227</v>
      </c>
      <c r="D237" s="0" t="n">
        <v>663.2</v>
      </c>
      <c r="E237" s="0" t="n">
        <v>470.2</v>
      </c>
      <c r="F237" s="8" t="n">
        <v>685.6</v>
      </c>
      <c r="G237" s="0" t="n">
        <v>704.9</v>
      </c>
      <c r="H237" s="0" t="n">
        <v>588</v>
      </c>
      <c r="I237" s="8" t="n">
        <v>733.2</v>
      </c>
      <c r="J237" s="8" t="n">
        <v>703.8</v>
      </c>
      <c r="K237" s="8" t="n">
        <v>716.9</v>
      </c>
      <c r="L237" s="15" t="n">
        <v>736.1</v>
      </c>
      <c r="M237" s="8" t="n">
        <v>715.6</v>
      </c>
      <c r="N237" s="0" t="n">
        <v>739.8</v>
      </c>
      <c r="O237" s="8" t="n">
        <v>719.9</v>
      </c>
      <c r="P237" s="11" t="n">
        <v>743.5</v>
      </c>
      <c r="Q237" s="0" t="n">
        <v>739.7</v>
      </c>
      <c r="R237" s="0" t="n">
        <v>671</v>
      </c>
      <c r="S237" s="0" t="n">
        <v>734.2</v>
      </c>
      <c r="T237" s="0" t="n">
        <v>687</v>
      </c>
      <c r="U237" s="0" t="n">
        <v>726.7</v>
      </c>
      <c r="V237" s="35" t="n">
        <v>716.4</v>
      </c>
      <c r="W237" s="0" t="n">
        <v>743.8</v>
      </c>
      <c r="X237" s="0" t="n">
        <v>742.4</v>
      </c>
      <c r="Y237" s="0" t="n">
        <v>715.8</v>
      </c>
      <c r="Z237" s="0" t="n">
        <v>743.7</v>
      </c>
      <c r="AA237" s="0" t="n">
        <v>714</v>
      </c>
      <c r="AB237" s="0" t="n">
        <v>743.5</v>
      </c>
      <c r="AC237" s="35" t="n">
        <v>744</v>
      </c>
      <c r="AD237" s="0" t="n">
        <v>631.9</v>
      </c>
      <c r="AE237" s="44" t="n">
        <f aca="false">AVERAGE(AE234:AE236,AE238:AE240)</f>
        <v>741.8937</v>
      </c>
    </row>
    <row r="238" customFormat="false" ht="12.75" hidden="false" customHeight="false" outlineLevel="0" collapsed="false">
      <c r="A238" s="0" t="s">
        <v>12</v>
      </c>
      <c r="B238" s="0" t="n">
        <v>1</v>
      </c>
      <c r="C238" s="0" t="n">
        <v>228</v>
      </c>
      <c r="D238" s="0" t="n">
        <v>722.3</v>
      </c>
      <c r="E238" s="0" t="n">
        <v>704.2</v>
      </c>
      <c r="F238" s="8" t="n">
        <v>616</v>
      </c>
      <c r="G238" s="0" t="n">
        <v>651.2</v>
      </c>
      <c r="H238" s="0" t="n">
        <v>709</v>
      </c>
      <c r="I238" s="8" t="n">
        <v>738.5</v>
      </c>
      <c r="J238" s="8" t="n">
        <v>634.5</v>
      </c>
      <c r="K238" s="8" t="n">
        <v>712.2</v>
      </c>
      <c r="L238" s="15" t="n">
        <v>731.7</v>
      </c>
      <c r="M238" s="8" t="n">
        <v>700</v>
      </c>
      <c r="N238" s="0" t="n">
        <v>727.5</v>
      </c>
      <c r="O238" s="8" t="n">
        <v>718.7</v>
      </c>
      <c r="P238" s="11" t="n">
        <v>736</v>
      </c>
      <c r="Q238" s="0" t="n">
        <v>729.7</v>
      </c>
      <c r="R238" s="0" t="n">
        <v>665.8</v>
      </c>
      <c r="S238" s="0" t="n">
        <v>705.1</v>
      </c>
      <c r="T238" s="0" t="n">
        <v>698.2</v>
      </c>
      <c r="U238" s="0" t="n">
        <v>740.7</v>
      </c>
      <c r="V238" s="35" t="n">
        <v>716.5</v>
      </c>
      <c r="W238" s="0" t="n">
        <v>735.9</v>
      </c>
      <c r="X238" s="0" t="n">
        <v>743.1</v>
      </c>
      <c r="Y238" s="0" t="n">
        <v>671</v>
      </c>
      <c r="Z238" s="0" t="n">
        <v>743.9</v>
      </c>
      <c r="AA238" s="0" t="n">
        <v>713.9</v>
      </c>
      <c r="AB238" s="0" t="n">
        <v>741.8</v>
      </c>
      <c r="AC238" s="35" t="n">
        <v>743.7</v>
      </c>
      <c r="AD238" s="0" t="n">
        <v>670.7</v>
      </c>
      <c r="AE238" s="40" t="n">
        <v>742.4589</v>
      </c>
    </row>
    <row r="239" customFormat="false" ht="12.75" hidden="false" customHeight="false" outlineLevel="0" collapsed="false">
      <c r="A239" s="0" t="s">
        <v>12</v>
      </c>
      <c r="B239" s="0" t="n">
        <v>1</v>
      </c>
      <c r="C239" s="0" t="n">
        <v>229</v>
      </c>
      <c r="D239" s="0" t="n">
        <v>743.4</v>
      </c>
      <c r="E239" s="0" t="n">
        <v>743.9</v>
      </c>
      <c r="F239" s="8" t="n">
        <v>695.1</v>
      </c>
      <c r="G239" s="0" t="n">
        <v>703.4</v>
      </c>
      <c r="H239" s="0" t="n">
        <v>620</v>
      </c>
      <c r="I239" s="8" t="n">
        <v>738.1</v>
      </c>
      <c r="J239" s="8" t="n">
        <v>707.2</v>
      </c>
      <c r="K239" s="8" t="n">
        <v>727</v>
      </c>
      <c r="L239" s="15" t="n">
        <v>740.6</v>
      </c>
      <c r="M239" s="8" t="n">
        <v>715.9</v>
      </c>
      <c r="N239" s="0" t="n">
        <v>741.3</v>
      </c>
      <c r="O239" s="8" t="n">
        <v>720</v>
      </c>
      <c r="P239" s="11" t="n">
        <v>744</v>
      </c>
      <c r="Q239" s="0" t="n">
        <v>742.9</v>
      </c>
      <c r="R239" s="0" t="n">
        <v>668.7</v>
      </c>
      <c r="S239" s="0" t="n">
        <v>700.2</v>
      </c>
      <c r="T239" s="0" t="n">
        <v>692.9</v>
      </c>
      <c r="U239" s="0" t="n">
        <v>729.4</v>
      </c>
      <c r="V239" s="35" t="n">
        <v>716.5</v>
      </c>
      <c r="W239" s="0" t="n">
        <v>743.8</v>
      </c>
      <c r="X239" s="0" t="n">
        <v>741.3</v>
      </c>
      <c r="Y239" s="0" t="n">
        <v>715.8</v>
      </c>
      <c r="Z239" s="0" t="n">
        <v>743.7</v>
      </c>
      <c r="AA239" s="0" t="n">
        <v>714.3</v>
      </c>
      <c r="AB239" s="0" t="n">
        <v>743.6</v>
      </c>
      <c r="AC239" s="35" t="n">
        <v>744</v>
      </c>
      <c r="AD239" s="0" t="n">
        <v>670.4</v>
      </c>
      <c r="AE239" s="40" t="n">
        <v>741.3019</v>
      </c>
    </row>
    <row r="240" customFormat="false" ht="12.75" hidden="false" customHeight="false" outlineLevel="0" collapsed="false">
      <c r="A240" s="0" t="s">
        <v>12</v>
      </c>
      <c r="B240" s="0" t="n">
        <v>1</v>
      </c>
      <c r="C240" s="0" t="n">
        <v>230</v>
      </c>
      <c r="D240" s="0" t="n">
        <v>744</v>
      </c>
      <c r="E240" s="0" t="n">
        <v>736.4</v>
      </c>
      <c r="F240" s="8" t="n">
        <v>695</v>
      </c>
      <c r="G240" s="0" t="n">
        <v>694</v>
      </c>
      <c r="H240" s="0" t="n">
        <v>705.9</v>
      </c>
      <c r="I240" s="8" t="n">
        <v>643.6</v>
      </c>
      <c r="J240" s="8" t="n">
        <v>709.5</v>
      </c>
      <c r="K240" s="8" t="n">
        <v>726.5</v>
      </c>
      <c r="L240" s="15" t="n">
        <v>740.7</v>
      </c>
      <c r="M240" s="8" t="n">
        <v>715.7</v>
      </c>
      <c r="N240" s="0" t="n">
        <v>741.5</v>
      </c>
      <c r="O240" s="8" t="n">
        <v>719.7</v>
      </c>
      <c r="P240" s="11" t="n">
        <v>743.9</v>
      </c>
      <c r="Q240" s="0" t="n">
        <v>743.6</v>
      </c>
      <c r="R240" s="0" t="n">
        <v>669.5</v>
      </c>
      <c r="S240" s="0" t="n">
        <v>737.9</v>
      </c>
      <c r="T240" s="0" t="n">
        <v>706.9</v>
      </c>
      <c r="U240" s="0" t="n">
        <v>740</v>
      </c>
      <c r="V240" s="35" t="n">
        <v>716.4</v>
      </c>
      <c r="W240" s="0" t="n">
        <v>743.8</v>
      </c>
      <c r="X240" s="0" t="n">
        <v>743</v>
      </c>
      <c r="Y240" s="0" t="n">
        <v>715.8</v>
      </c>
      <c r="Z240" s="0" t="n">
        <v>743.7</v>
      </c>
      <c r="AA240" s="0" t="n">
        <v>714.3</v>
      </c>
      <c r="AB240" s="0" t="n">
        <v>743.6</v>
      </c>
      <c r="AC240" s="35" t="n">
        <v>743.9</v>
      </c>
      <c r="AD240" s="0" t="n">
        <v>668.2</v>
      </c>
      <c r="AE240" s="40" t="n">
        <v>742.3683</v>
      </c>
    </row>
    <row r="241" customFormat="false" ht="12.75" hidden="false" customHeight="false" outlineLevel="0" collapsed="false">
      <c r="A241" s="0" t="s">
        <v>12</v>
      </c>
      <c r="B241" s="0" t="n">
        <v>1</v>
      </c>
      <c r="C241" s="0" t="n">
        <v>231</v>
      </c>
      <c r="D241" s="0" t="n">
        <v>741</v>
      </c>
      <c r="E241" s="0" t="n">
        <v>742.7</v>
      </c>
      <c r="F241" s="8" t="n">
        <v>694.9</v>
      </c>
      <c r="G241" s="0" t="n">
        <v>704.6</v>
      </c>
      <c r="H241" s="0" t="n">
        <v>634.4</v>
      </c>
      <c r="I241" s="8" t="n">
        <v>737.2</v>
      </c>
      <c r="J241" s="8" t="n">
        <v>709.6</v>
      </c>
      <c r="K241" s="8" t="n">
        <v>707</v>
      </c>
      <c r="L241" s="15" t="n">
        <v>740.1</v>
      </c>
      <c r="M241" s="8" t="n">
        <v>716.4</v>
      </c>
      <c r="N241" s="0" t="n">
        <v>741.9</v>
      </c>
      <c r="O241" s="8" t="n">
        <v>0</v>
      </c>
      <c r="P241" s="11" t="n">
        <v>525.6</v>
      </c>
      <c r="Q241" s="0" t="n">
        <v>734</v>
      </c>
      <c r="R241" s="0" t="n">
        <v>668.5</v>
      </c>
      <c r="S241" s="0" t="n">
        <v>710.4</v>
      </c>
      <c r="T241" s="0" t="n">
        <v>701.1</v>
      </c>
      <c r="U241" s="0" t="n">
        <v>733</v>
      </c>
      <c r="V241" s="35" t="n">
        <v>716.4</v>
      </c>
      <c r="W241" s="0" t="n">
        <v>742.8</v>
      </c>
      <c r="X241" s="0" t="n">
        <v>738.4</v>
      </c>
      <c r="Y241" s="0" t="n">
        <v>715.8</v>
      </c>
      <c r="Z241" s="0" t="n">
        <v>743.8</v>
      </c>
      <c r="AA241" s="0" t="n">
        <v>714.3</v>
      </c>
      <c r="AB241" s="0" t="n">
        <v>743.6</v>
      </c>
      <c r="AC241" s="35" t="n">
        <v>743.9</v>
      </c>
      <c r="AD241" s="0" t="n">
        <v>671.1</v>
      </c>
      <c r="AE241" s="40" t="n">
        <v>742.3134</v>
      </c>
    </row>
    <row r="242" customFormat="false" ht="12.75" hidden="false" customHeight="false" outlineLevel="0" collapsed="false">
      <c r="A242" s="0" t="s">
        <v>12</v>
      </c>
      <c r="B242" s="0" t="n">
        <v>1</v>
      </c>
      <c r="C242" s="0" t="n">
        <v>232</v>
      </c>
      <c r="D242" s="0" t="n">
        <v>743.8</v>
      </c>
      <c r="E242" s="0" t="n">
        <v>743.7</v>
      </c>
      <c r="F242" s="8" t="n">
        <v>695.9</v>
      </c>
      <c r="G242" s="0" t="n">
        <v>704</v>
      </c>
      <c r="H242" s="0" t="n">
        <v>714</v>
      </c>
      <c r="I242" s="8" t="n">
        <v>740.2</v>
      </c>
      <c r="J242" s="8" t="n">
        <v>708.7</v>
      </c>
      <c r="K242" s="8" t="n">
        <v>727.2</v>
      </c>
      <c r="L242" s="15" t="n">
        <v>741.7</v>
      </c>
      <c r="M242" s="8" t="n">
        <v>717</v>
      </c>
      <c r="N242" s="0" t="n">
        <v>742.3</v>
      </c>
      <c r="O242" s="8" t="n">
        <v>717.8</v>
      </c>
      <c r="P242" s="11" t="n">
        <v>743.9</v>
      </c>
      <c r="Q242" s="0" t="n">
        <v>743.8</v>
      </c>
      <c r="R242" s="0" t="n">
        <v>671.7</v>
      </c>
      <c r="S242" s="0" t="n">
        <v>743.4</v>
      </c>
      <c r="T242" s="0" t="n">
        <v>709.1</v>
      </c>
      <c r="U242" s="0" t="n">
        <v>743.7</v>
      </c>
      <c r="V242" s="35" t="n">
        <v>716.3</v>
      </c>
      <c r="W242" s="0" t="n">
        <v>743.7</v>
      </c>
      <c r="X242" s="0" t="n">
        <v>742.8</v>
      </c>
      <c r="Y242" s="0" t="n">
        <v>715.4</v>
      </c>
      <c r="Z242" s="0" t="n">
        <v>743.8</v>
      </c>
      <c r="AA242" s="0" t="n">
        <v>714.3</v>
      </c>
      <c r="AB242" s="0" t="n">
        <v>536.8</v>
      </c>
      <c r="AC242" s="35" t="n">
        <v>743.9</v>
      </c>
      <c r="AD242" s="0" t="n">
        <v>669.9</v>
      </c>
      <c r="AE242" s="40" t="n">
        <v>742.0367</v>
      </c>
    </row>
    <row r="243" customFormat="false" ht="12.75" hidden="false" customHeight="false" outlineLevel="0" collapsed="false">
      <c r="A243" s="0" t="s">
        <v>12</v>
      </c>
      <c r="B243" s="0" t="n">
        <v>1</v>
      </c>
      <c r="C243" s="0" t="n">
        <v>233</v>
      </c>
      <c r="D243" s="0" t="n">
        <v>743.3</v>
      </c>
      <c r="E243" s="0" t="n">
        <v>742.1</v>
      </c>
      <c r="F243" s="8" t="n">
        <v>692.6</v>
      </c>
      <c r="G243" s="0" t="n">
        <v>702.2</v>
      </c>
      <c r="H243" s="0" t="n">
        <v>584</v>
      </c>
      <c r="I243" s="8" t="n">
        <v>711.9</v>
      </c>
      <c r="J243" s="8" t="n">
        <v>680.7</v>
      </c>
      <c r="K243" s="8" t="n">
        <v>720.8</v>
      </c>
      <c r="L243" s="15" t="n">
        <v>718.2</v>
      </c>
      <c r="M243" s="8" t="n">
        <v>685.4</v>
      </c>
      <c r="N243" s="0" t="n">
        <v>715</v>
      </c>
      <c r="O243" s="8" t="n">
        <v>718.2</v>
      </c>
      <c r="P243" s="11" t="n">
        <v>743.3</v>
      </c>
      <c r="Q243" s="0" t="n">
        <v>742.6</v>
      </c>
      <c r="R243" s="0" t="n">
        <v>671.1</v>
      </c>
      <c r="S243" s="0" t="n">
        <v>743.1</v>
      </c>
      <c r="T243" s="0" t="n">
        <v>701.3</v>
      </c>
      <c r="U243" s="0" t="n">
        <v>730.3</v>
      </c>
      <c r="V243" s="35" t="n">
        <v>715.6</v>
      </c>
      <c r="W243" s="0" t="n">
        <v>743.6</v>
      </c>
      <c r="X243" s="0" t="n">
        <v>742.1</v>
      </c>
      <c r="Y243" s="0" t="n">
        <v>705</v>
      </c>
      <c r="Z243" s="0" t="n">
        <v>739.3</v>
      </c>
      <c r="AA243" s="0" t="n">
        <v>698.2</v>
      </c>
      <c r="AB243" s="0" t="n">
        <v>740.8</v>
      </c>
      <c r="AC243" s="35" t="n">
        <v>738.6</v>
      </c>
      <c r="AD243" s="0" t="n">
        <v>667.6</v>
      </c>
      <c r="AE243" s="40" t="n">
        <v>722.6981</v>
      </c>
    </row>
    <row r="244" customFormat="false" ht="12.75" hidden="false" customHeight="false" outlineLevel="0" collapsed="false">
      <c r="A244" s="0" t="s">
        <v>12</v>
      </c>
      <c r="B244" s="0" t="n">
        <v>1</v>
      </c>
      <c r="C244" s="0" t="n">
        <v>234</v>
      </c>
      <c r="D244" s="0" t="n">
        <v>725.5</v>
      </c>
      <c r="E244" s="0" t="n">
        <v>734.4</v>
      </c>
      <c r="F244" s="8" t="n">
        <v>686.1</v>
      </c>
      <c r="G244" s="0" t="n">
        <v>685.5</v>
      </c>
      <c r="H244" s="0" t="n">
        <v>528</v>
      </c>
      <c r="I244" s="8" t="n">
        <v>0</v>
      </c>
      <c r="J244" s="8" t="n">
        <v>582.6</v>
      </c>
      <c r="K244" s="8" t="n">
        <v>727.1</v>
      </c>
      <c r="L244" s="15" t="n">
        <v>718.2</v>
      </c>
      <c r="M244" s="8" t="n">
        <v>673.5</v>
      </c>
      <c r="N244" s="0" t="n">
        <v>739.8</v>
      </c>
      <c r="O244" s="8" t="n">
        <v>719.2</v>
      </c>
      <c r="P244" s="11" t="n">
        <v>742.6</v>
      </c>
      <c r="Q244" s="0" t="n">
        <v>670.4</v>
      </c>
      <c r="R244" s="0" t="n">
        <v>671.5</v>
      </c>
      <c r="S244" s="0" t="n">
        <v>743.2</v>
      </c>
      <c r="T244" s="0" t="n">
        <v>702.7</v>
      </c>
      <c r="U244" s="0" t="n">
        <v>740.2</v>
      </c>
      <c r="V244" s="35" t="n">
        <v>715.5</v>
      </c>
      <c r="W244" s="0" t="n">
        <v>742.7</v>
      </c>
      <c r="X244" s="0" t="n">
        <v>740</v>
      </c>
      <c r="Y244" s="0" t="n">
        <v>662.9</v>
      </c>
      <c r="Z244" s="0" t="n">
        <v>735.4</v>
      </c>
      <c r="AA244" s="0" t="n">
        <v>705</v>
      </c>
      <c r="AB244" s="0" t="n">
        <v>579.2</v>
      </c>
      <c r="AC244" s="35" t="n">
        <v>743.2</v>
      </c>
      <c r="AD244" s="0" t="n">
        <v>666.9</v>
      </c>
      <c r="AE244" s="40" t="n">
        <v>709.4275</v>
      </c>
    </row>
    <row r="245" customFormat="false" ht="12.75" hidden="false" customHeight="false" outlineLevel="0" collapsed="false">
      <c r="A245" s="0" t="s">
        <v>12</v>
      </c>
      <c r="B245" s="0" t="n">
        <v>1</v>
      </c>
      <c r="C245" s="0" t="n">
        <v>235</v>
      </c>
      <c r="D245" s="0" t="n">
        <v>735.2</v>
      </c>
      <c r="E245" s="0" t="n">
        <v>731</v>
      </c>
      <c r="F245" s="8" t="n">
        <v>681.1</v>
      </c>
      <c r="G245" s="0" t="n">
        <v>679.7</v>
      </c>
      <c r="H245" s="0" t="n">
        <v>683</v>
      </c>
      <c r="I245" s="8" t="n">
        <v>688.6</v>
      </c>
      <c r="J245" s="8" t="n">
        <v>663.5</v>
      </c>
      <c r="K245" s="8" t="n">
        <v>707.6</v>
      </c>
      <c r="L245" s="15" t="n">
        <v>696.7</v>
      </c>
      <c r="M245" s="8" t="n">
        <v>652.6</v>
      </c>
      <c r="N245" s="0" t="n">
        <v>687.6</v>
      </c>
      <c r="O245" s="8" t="n">
        <v>710.8</v>
      </c>
      <c r="P245" s="11" t="n">
        <v>744</v>
      </c>
      <c r="Q245" s="0" t="n">
        <v>743.8</v>
      </c>
      <c r="R245" s="0" t="n">
        <v>671.7</v>
      </c>
      <c r="S245" s="0" t="n">
        <v>742.5</v>
      </c>
      <c r="T245" s="0" t="n">
        <v>667.2</v>
      </c>
      <c r="U245" s="0" t="n">
        <v>698.2</v>
      </c>
      <c r="V245" s="35" t="n">
        <v>714.7</v>
      </c>
      <c r="W245" s="0" t="n">
        <v>743.7</v>
      </c>
      <c r="X245" s="0" t="n">
        <v>742.9</v>
      </c>
      <c r="Y245" s="0" t="n">
        <v>715.8</v>
      </c>
      <c r="Z245" s="0" t="n">
        <v>697.2</v>
      </c>
      <c r="AA245" s="0" t="n">
        <v>714.3</v>
      </c>
      <c r="AB245" s="0" t="n">
        <v>743.9</v>
      </c>
      <c r="AC245" s="35" t="n">
        <v>743.9</v>
      </c>
      <c r="AD245" s="0" t="n">
        <v>671.5</v>
      </c>
      <c r="AE245" s="40" t="n">
        <v>742.5489</v>
      </c>
    </row>
    <row r="246" customFormat="false" ht="12.75" hidden="false" customHeight="false" outlineLevel="0" collapsed="false">
      <c r="A246" s="0" t="s">
        <v>12</v>
      </c>
      <c r="B246" s="0" t="n">
        <v>1</v>
      </c>
      <c r="C246" s="0" t="n">
        <v>236</v>
      </c>
      <c r="D246" s="0" t="n">
        <v>743.6</v>
      </c>
      <c r="E246" s="0" t="n">
        <v>743.3</v>
      </c>
      <c r="F246" s="8" t="n">
        <v>695.2</v>
      </c>
      <c r="G246" s="0" t="n">
        <v>680.8</v>
      </c>
      <c r="H246" s="0" t="n">
        <v>713</v>
      </c>
      <c r="I246" s="8" t="n">
        <v>739.7</v>
      </c>
      <c r="J246" s="8" t="n">
        <v>708.4</v>
      </c>
      <c r="K246" s="8" t="n">
        <v>722</v>
      </c>
      <c r="L246" s="15" t="n">
        <v>638.3</v>
      </c>
      <c r="M246" s="8" t="n">
        <v>657.6</v>
      </c>
      <c r="N246" s="0" t="n">
        <v>731.8</v>
      </c>
      <c r="O246" s="8" t="n">
        <v>719.2</v>
      </c>
      <c r="P246" s="11" t="n">
        <v>741.3</v>
      </c>
      <c r="Q246" s="0" t="n">
        <v>731.8</v>
      </c>
      <c r="R246" s="0" t="n">
        <v>668.1</v>
      </c>
      <c r="S246" s="0" t="n">
        <v>724.8</v>
      </c>
      <c r="T246" s="0" t="n">
        <v>687.3</v>
      </c>
      <c r="U246" s="0" t="n">
        <v>743.8</v>
      </c>
      <c r="V246" s="35" t="n">
        <v>718.6</v>
      </c>
      <c r="W246" s="0" t="n">
        <v>696.8</v>
      </c>
      <c r="X246" s="0" t="n">
        <v>742.9</v>
      </c>
      <c r="Y246" s="0" t="n">
        <v>715.8</v>
      </c>
      <c r="Z246" s="0" t="n">
        <v>743.9</v>
      </c>
      <c r="AA246" s="0" t="n">
        <v>714.3</v>
      </c>
      <c r="AB246" s="0" t="n">
        <v>743.9</v>
      </c>
      <c r="AC246" s="35" t="n">
        <v>743.9</v>
      </c>
      <c r="AD246" s="0" t="n">
        <v>671</v>
      </c>
      <c r="AE246" s="40" t="n">
        <v>742.8553</v>
      </c>
    </row>
    <row r="247" customFormat="false" ht="12.75" hidden="false" customHeight="false" outlineLevel="0" collapsed="false">
      <c r="A247" s="0" t="s">
        <v>12</v>
      </c>
      <c r="B247" s="0" t="n">
        <v>1</v>
      </c>
      <c r="C247" s="0" t="n">
        <v>237</v>
      </c>
      <c r="D247" s="0" t="n">
        <v>741.3</v>
      </c>
      <c r="E247" s="0" t="n">
        <v>740</v>
      </c>
      <c r="F247" s="8" t="n">
        <v>665.2</v>
      </c>
      <c r="G247" s="0" t="n">
        <v>702.2</v>
      </c>
      <c r="H247" s="0" t="n">
        <v>667</v>
      </c>
      <c r="I247" s="8" t="n">
        <v>704.9</v>
      </c>
      <c r="J247" s="8" t="n">
        <v>678.1</v>
      </c>
      <c r="K247" s="8" t="n">
        <v>715.6</v>
      </c>
      <c r="L247" s="15" t="n">
        <v>712.4</v>
      </c>
      <c r="M247" s="8" t="n">
        <v>682.1</v>
      </c>
      <c r="N247" s="0" t="n">
        <v>698.5</v>
      </c>
      <c r="O247" s="8" t="n">
        <v>714.8</v>
      </c>
      <c r="P247" s="11" t="n">
        <v>734.2</v>
      </c>
      <c r="Q247" s="0" t="n">
        <v>726.6</v>
      </c>
      <c r="R247" s="0" t="n">
        <v>669.4</v>
      </c>
      <c r="S247" s="0" t="n">
        <v>718.4</v>
      </c>
      <c r="T247" s="0" t="n">
        <v>697.6</v>
      </c>
      <c r="U247" s="0" t="n">
        <v>743.8</v>
      </c>
      <c r="V247" s="35" t="n">
        <v>621.2</v>
      </c>
      <c r="W247" s="0" t="n">
        <v>743.7</v>
      </c>
      <c r="X247" s="0" t="n">
        <v>743</v>
      </c>
      <c r="Y247" s="0" t="n">
        <v>715.7</v>
      </c>
      <c r="Z247" s="0" t="n">
        <v>740.8</v>
      </c>
      <c r="AA247" s="0" t="n">
        <v>714.3</v>
      </c>
      <c r="AB247" s="0" t="n">
        <v>743.9</v>
      </c>
      <c r="AC247" s="35" t="n">
        <v>744</v>
      </c>
      <c r="AD247" s="0" t="n">
        <v>671</v>
      </c>
      <c r="AE247" s="40" t="n">
        <v>742.8464</v>
      </c>
    </row>
    <row r="248" customFormat="false" ht="12.75" hidden="false" customHeight="false" outlineLevel="0" collapsed="false">
      <c r="A248" s="0" t="s">
        <v>12</v>
      </c>
      <c r="B248" s="0" t="n">
        <v>1</v>
      </c>
      <c r="C248" s="0" t="n">
        <v>238</v>
      </c>
      <c r="D248" s="0" t="n">
        <v>744.2</v>
      </c>
      <c r="E248" s="0" t="n">
        <v>731.1</v>
      </c>
      <c r="F248" s="8" t="n">
        <v>685.5</v>
      </c>
      <c r="G248" s="0" t="n">
        <v>697.8</v>
      </c>
      <c r="H248" s="0" t="n">
        <v>638</v>
      </c>
      <c r="I248" s="8" t="n">
        <v>708.8</v>
      </c>
      <c r="J248" s="8" t="n">
        <v>679.6</v>
      </c>
      <c r="K248" s="8" t="n">
        <v>718.4</v>
      </c>
      <c r="L248" s="15" t="n">
        <v>716.7</v>
      </c>
      <c r="M248" s="8" t="n">
        <v>674.6</v>
      </c>
      <c r="N248" s="0" t="n">
        <v>699.3</v>
      </c>
      <c r="O248" s="8" t="n">
        <v>706.7</v>
      </c>
      <c r="P248" s="11" t="n">
        <v>712.8</v>
      </c>
      <c r="Q248" s="0" t="n">
        <v>741.5</v>
      </c>
      <c r="R248" s="0" t="n">
        <v>671.3</v>
      </c>
      <c r="S248" s="0" t="n">
        <v>734.6</v>
      </c>
      <c r="T248" s="0" t="n">
        <v>689.6</v>
      </c>
      <c r="U248" s="0" t="n">
        <v>743.8</v>
      </c>
      <c r="V248" s="35" t="n">
        <v>716.4</v>
      </c>
      <c r="W248" s="0" t="n">
        <v>743.6</v>
      </c>
      <c r="X248" s="0" t="n">
        <v>740.3</v>
      </c>
      <c r="Y248" s="0" t="n">
        <v>713.1</v>
      </c>
      <c r="Z248" s="0" t="n">
        <v>214.7</v>
      </c>
      <c r="AA248" s="0" t="n">
        <v>367.4</v>
      </c>
      <c r="AB248" s="0" t="n">
        <v>743.9</v>
      </c>
      <c r="AC248" s="35" t="n">
        <v>742.3</v>
      </c>
      <c r="AD248" s="0" t="n">
        <v>671</v>
      </c>
      <c r="AE248" s="40" t="n">
        <v>742.8105</v>
      </c>
    </row>
    <row r="249" customFormat="false" ht="12.75" hidden="false" customHeight="false" outlineLevel="0" collapsed="false">
      <c r="A249" s="0" t="s">
        <v>12</v>
      </c>
      <c r="B249" s="0" t="n">
        <v>1</v>
      </c>
      <c r="C249" s="0" t="n">
        <v>239</v>
      </c>
      <c r="D249" s="0" t="n">
        <v>743.9</v>
      </c>
      <c r="E249" s="0" t="n">
        <v>744</v>
      </c>
      <c r="F249" s="8" t="n">
        <v>696</v>
      </c>
      <c r="G249" s="0" t="n">
        <v>704.9</v>
      </c>
      <c r="H249" s="0" t="n">
        <v>656</v>
      </c>
      <c r="I249" s="8" t="n">
        <v>740.3</v>
      </c>
      <c r="J249" s="8" t="n">
        <v>710.4</v>
      </c>
      <c r="K249" s="8" t="n">
        <v>726.2</v>
      </c>
      <c r="L249" s="15" t="n">
        <v>740.7</v>
      </c>
      <c r="M249" s="8" t="n">
        <v>714.9</v>
      </c>
      <c r="N249" s="0" t="n">
        <v>740.7</v>
      </c>
      <c r="O249" s="8" t="n">
        <v>720</v>
      </c>
      <c r="P249" s="11" t="n">
        <v>743.9</v>
      </c>
      <c r="Q249" s="0" t="n">
        <v>743.8</v>
      </c>
      <c r="R249" s="0" t="n">
        <v>671.5</v>
      </c>
      <c r="S249" s="0" t="n">
        <v>743.3</v>
      </c>
      <c r="T249" s="0" t="n">
        <v>711.2</v>
      </c>
      <c r="U249" s="0" t="n">
        <v>743.8</v>
      </c>
      <c r="V249" s="35" t="n">
        <v>716.4</v>
      </c>
      <c r="W249" s="0" t="n">
        <v>743.8</v>
      </c>
      <c r="X249" s="0" t="n">
        <v>743</v>
      </c>
      <c r="Y249" s="0" t="n">
        <v>717.4</v>
      </c>
      <c r="Z249" s="0" t="n">
        <v>741.1</v>
      </c>
      <c r="AA249" s="0" t="n">
        <v>714.3</v>
      </c>
      <c r="AB249" s="0" t="n">
        <v>743.9</v>
      </c>
      <c r="AC249" s="35" t="n">
        <v>743.9</v>
      </c>
      <c r="AD249" s="0" t="n">
        <v>670.4</v>
      </c>
      <c r="AE249" s="40" t="n">
        <v>742.3542</v>
      </c>
    </row>
    <row r="250" customFormat="false" ht="12.75" hidden="false" customHeight="false" outlineLevel="0" collapsed="false">
      <c r="A250" s="0" t="s">
        <v>12</v>
      </c>
      <c r="B250" s="0" t="n">
        <v>1</v>
      </c>
      <c r="C250" s="0" t="n">
        <v>240</v>
      </c>
      <c r="D250" s="0" t="n">
        <v>743.7</v>
      </c>
      <c r="E250" s="0" t="n">
        <v>743.9</v>
      </c>
      <c r="F250" s="8" t="n">
        <v>693.8</v>
      </c>
      <c r="G250" s="0" t="n">
        <v>704.4</v>
      </c>
      <c r="H250" s="0" t="n">
        <v>662</v>
      </c>
      <c r="I250" s="8" t="n">
        <v>739</v>
      </c>
      <c r="J250" s="8" t="n">
        <v>626.9</v>
      </c>
      <c r="K250" s="8" t="n">
        <v>721.4</v>
      </c>
      <c r="L250" s="15" t="n">
        <v>727.7</v>
      </c>
      <c r="M250" s="8" t="n">
        <v>698.9</v>
      </c>
      <c r="N250" s="0" t="n">
        <v>718.9</v>
      </c>
      <c r="O250" s="8" t="n">
        <v>717.9</v>
      </c>
      <c r="P250" s="11" t="n">
        <v>740.1</v>
      </c>
      <c r="Q250" s="0" t="n">
        <v>729.6</v>
      </c>
      <c r="R250" s="0" t="n">
        <v>666.6</v>
      </c>
      <c r="S250" s="0" t="n">
        <v>722.7</v>
      </c>
      <c r="T250" s="0" t="n">
        <v>710.3</v>
      </c>
      <c r="U250" s="0" t="n">
        <v>743.7</v>
      </c>
      <c r="V250" s="35" t="n">
        <v>712.1</v>
      </c>
      <c r="W250" s="0" t="n">
        <v>737.5</v>
      </c>
      <c r="X250" s="0" t="n">
        <v>726.8</v>
      </c>
      <c r="Y250" s="0" t="n">
        <v>715.8</v>
      </c>
      <c r="Z250" s="0" t="n">
        <v>743.9</v>
      </c>
      <c r="AA250" s="0" t="n">
        <v>714.3</v>
      </c>
      <c r="AB250" s="0" t="n">
        <v>743.9</v>
      </c>
      <c r="AC250" s="35" t="n">
        <v>741</v>
      </c>
      <c r="AD250" s="0" t="n">
        <v>669</v>
      </c>
      <c r="AE250" s="40" t="n">
        <v>732.9336</v>
      </c>
    </row>
    <row r="251" customFormat="false" ht="12.75" hidden="false" customHeight="false" outlineLevel="0" collapsed="false">
      <c r="A251" s="0" t="s">
        <v>12</v>
      </c>
      <c r="B251" s="0" t="n">
        <v>1</v>
      </c>
      <c r="C251" s="0" t="n">
        <v>241</v>
      </c>
      <c r="D251" s="0" t="n">
        <v>716.7</v>
      </c>
      <c r="E251" s="0" t="n">
        <v>742.1</v>
      </c>
      <c r="F251" s="8" t="n">
        <v>645</v>
      </c>
      <c r="G251" s="0" t="n">
        <v>687.1</v>
      </c>
      <c r="H251" s="0" t="n">
        <v>661</v>
      </c>
      <c r="I251" s="8" t="n">
        <v>738.5</v>
      </c>
      <c r="J251" s="8" t="n">
        <v>704.6</v>
      </c>
      <c r="K251" s="8" t="n">
        <v>390.3</v>
      </c>
      <c r="L251" s="15" t="n">
        <v>718.7</v>
      </c>
      <c r="M251" s="8" t="n">
        <v>716.9</v>
      </c>
      <c r="N251" s="0" t="n">
        <v>740.1</v>
      </c>
      <c r="O251" s="8" t="n">
        <v>720</v>
      </c>
      <c r="P251" s="11" t="n">
        <v>743.9</v>
      </c>
      <c r="Q251" s="0" t="n">
        <v>742.1</v>
      </c>
      <c r="R251" s="0" t="n">
        <v>670.4</v>
      </c>
      <c r="S251" s="0" t="n">
        <v>743.3</v>
      </c>
      <c r="T251" s="0" t="n">
        <v>706.4</v>
      </c>
      <c r="U251" s="0" t="n">
        <v>743.7</v>
      </c>
      <c r="V251" s="35" t="n">
        <v>715.2</v>
      </c>
      <c r="W251" s="0" t="n">
        <v>742.8</v>
      </c>
      <c r="X251" s="0" t="n">
        <v>711.3</v>
      </c>
      <c r="Y251" s="0" t="n">
        <v>715</v>
      </c>
      <c r="Z251" s="0" t="n">
        <v>743.9</v>
      </c>
      <c r="AA251" s="0" t="n">
        <v>713.6</v>
      </c>
      <c r="AB251" s="0" t="n">
        <v>743.9</v>
      </c>
      <c r="AC251" s="35" t="n">
        <v>743.1</v>
      </c>
      <c r="AD251" s="0" t="n">
        <v>671</v>
      </c>
      <c r="AE251" s="40" t="n">
        <v>742.6255</v>
      </c>
    </row>
    <row r="252" customFormat="false" ht="12.75" hidden="false" customHeight="false" outlineLevel="0" collapsed="false">
      <c r="A252" s="0" t="s">
        <v>12</v>
      </c>
      <c r="B252" s="0" t="n">
        <v>1</v>
      </c>
      <c r="C252" s="0" t="n">
        <v>242</v>
      </c>
      <c r="D252" s="0" t="n">
        <v>736.6</v>
      </c>
      <c r="E252" s="0" t="n">
        <v>737.9</v>
      </c>
      <c r="F252" s="8" t="n">
        <v>687.7</v>
      </c>
      <c r="G252" s="0" t="n">
        <v>687.1</v>
      </c>
      <c r="H252" s="0" t="n">
        <v>690</v>
      </c>
      <c r="I252" s="8" t="n">
        <v>699.6</v>
      </c>
      <c r="J252" s="8" t="n">
        <v>687.4</v>
      </c>
      <c r="K252" s="8" t="n">
        <v>723.4</v>
      </c>
      <c r="L252" s="15" t="n">
        <v>730.8</v>
      </c>
      <c r="M252" s="8" t="n">
        <v>696.1</v>
      </c>
      <c r="N252" s="0" t="n">
        <v>720.5</v>
      </c>
      <c r="O252" s="8" t="n">
        <v>716.6</v>
      </c>
      <c r="P252" s="11" t="n">
        <v>732.9</v>
      </c>
      <c r="Q252" s="0" t="n">
        <v>722.7</v>
      </c>
      <c r="R252" s="0" t="n">
        <v>664</v>
      </c>
      <c r="S252" s="0" t="n">
        <v>716.4</v>
      </c>
      <c r="T252" s="0" t="n">
        <v>709.7</v>
      </c>
      <c r="U252" s="0" t="n">
        <v>740.7</v>
      </c>
      <c r="V252" s="35" t="n">
        <v>716</v>
      </c>
      <c r="W252" s="0" t="n">
        <v>740.6</v>
      </c>
      <c r="X252" s="0" t="n">
        <v>742.8</v>
      </c>
      <c r="Y252" s="0" t="n">
        <v>715.5</v>
      </c>
      <c r="Z252" s="0" t="n">
        <v>743.8</v>
      </c>
      <c r="AA252" s="0" t="n">
        <v>714.2</v>
      </c>
      <c r="AB252" s="0" t="n">
        <v>743.9</v>
      </c>
      <c r="AC252" s="35" t="n">
        <v>744</v>
      </c>
      <c r="AD252" s="0" t="n">
        <v>667.5</v>
      </c>
      <c r="AE252" s="40" t="n">
        <v>742.8514</v>
      </c>
    </row>
    <row r="253" customFormat="false" ht="12.75" hidden="false" customHeight="false" outlineLevel="0" collapsed="false">
      <c r="A253" s="0" t="s">
        <v>12</v>
      </c>
      <c r="B253" s="0" t="n">
        <v>1</v>
      </c>
      <c r="C253" s="0" t="n">
        <v>243</v>
      </c>
      <c r="D253" s="0" t="n">
        <v>733.8</v>
      </c>
      <c r="E253" s="0" t="n">
        <v>738.7</v>
      </c>
      <c r="F253" s="8" t="n">
        <v>695.4</v>
      </c>
      <c r="G253" s="0" t="n">
        <v>704.1</v>
      </c>
      <c r="H253" s="0" t="n">
        <v>644</v>
      </c>
      <c r="I253" s="8" t="n">
        <v>739.6</v>
      </c>
      <c r="J253" s="8" t="n">
        <v>709.7</v>
      </c>
      <c r="K253" s="8" t="n">
        <v>725.5</v>
      </c>
      <c r="L253" s="15" t="n">
        <v>738.7</v>
      </c>
      <c r="M253" s="8" t="n">
        <v>716</v>
      </c>
      <c r="N253" s="0" t="n">
        <v>739.8</v>
      </c>
      <c r="O253" s="8" t="n">
        <v>718.4</v>
      </c>
      <c r="P253" s="11" t="n">
        <v>743.9</v>
      </c>
      <c r="Q253" s="0" t="n">
        <v>741.8</v>
      </c>
      <c r="R253" s="0" t="n">
        <v>655.8</v>
      </c>
      <c r="S253" s="0" t="n">
        <v>742.4</v>
      </c>
      <c r="T253" s="0" t="n">
        <v>705.1</v>
      </c>
      <c r="U253" s="0" t="n">
        <v>734.7</v>
      </c>
      <c r="V253" s="35" t="n">
        <f aca="false">382.2+320</f>
        <v>702.2</v>
      </c>
      <c r="W253" s="0" t="n">
        <v>743.8</v>
      </c>
      <c r="X253" s="0" t="n">
        <v>742.9</v>
      </c>
      <c r="Y253" s="0" t="n">
        <v>715.1</v>
      </c>
      <c r="Z253" s="0" t="n">
        <v>743.9</v>
      </c>
      <c r="AA253" s="0" t="n">
        <v>714.3</v>
      </c>
      <c r="AB253" s="0" t="n">
        <v>743.9</v>
      </c>
      <c r="AC253" s="35" t="n">
        <v>744</v>
      </c>
      <c r="AD253" s="0" t="n">
        <v>670.9</v>
      </c>
      <c r="AE253" s="40" t="n">
        <v>742.5247</v>
      </c>
    </row>
    <row r="254" customFormat="false" ht="12.75" hidden="false" customHeight="false" outlineLevel="0" collapsed="false">
      <c r="A254" s="0" t="s">
        <v>12</v>
      </c>
      <c r="B254" s="0" t="n">
        <v>1</v>
      </c>
      <c r="C254" s="0" t="n">
        <v>244</v>
      </c>
      <c r="D254" s="0" t="n">
        <v>733.3</v>
      </c>
      <c r="E254" s="0" t="n">
        <v>730.5</v>
      </c>
      <c r="F254" s="8" t="n">
        <v>694.5</v>
      </c>
      <c r="G254" s="0" t="n">
        <v>689.5</v>
      </c>
      <c r="H254" s="0" t="n">
        <v>380</v>
      </c>
      <c r="I254" s="8" t="n">
        <v>739.1</v>
      </c>
      <c r="J254" s="8" t="n">
        <v>708.6</v>
      </c>
      <c r="K254" s="8" t="n">
        <v>743.5</v>
      </c>
      <c r="L254" s="15" t="n">
        <v>738.3</v>
      </c>
      <c r="M254" s="8" t="n">
        <v>715.8</v>
      </c>
      <c r="N254" s="0" t="n">
        <v>738.9</v>
      </c>
      <c r="O254" s="8" t="n">
        <v>718.7</v>
      </c>
      <c r="P254" s="11" t="n">
        <v>743.7</v>
      </c>
      <c r="Q254" s="0" t="n">
        <v>743.1</v>
      </c>
      <c r="R254" s="0" t="n">
        <v>671.1</v>
      </c>
      <c r="S254" s="0" t="n">
        <v>742.9</v>
      </c>
      <c r="T254" s="0" t="n">
        <v>679.8</v>
      </c>
      <c r="U254" s="0" t="n">
        <v>729.6</v>
      </c>
      <c r="V254" s="35" t="n">
        <v>716.4</v>
      </c>
      <c r="W254" s="0" t="n">
        <v>742.4</v>
      </c>
      <c r="X254" s="0" t="n">
        <v>741</v>
      </c>
      <c r="Y254" s="0" t="n">
        <v>715.8</v>
      </c>
      <c r="Z254" s="0" t="n">
        <v>743.8</v>
      </c>
      <c r="AA254" s="0" t="n">
        <v>709</v>
      </c>
      <c r="AB254" s="0" t="n">
        <v>739.5</v>
      </c>
      <c r="AC254" s="35" t="n">
        <v>739.2</v>
      </c>
      <c r="AD254" s="0" t="n">
        <v>664.8</v>
      </c>
      <c r="AE254" s="40" t="n">
        <v>725.3328</v>
      </c>
    </row>
    <row r="255" customFormat="false" ht="12.75" hidden="false" customHeight="false" outlineLevel="0" collapsed="false">
      <c r="A255" s="0" t="s">
        <v>12</v>
      </c>
      <c r="B255" s="0" t="n">
        <v>1</v>
      </c>
      <c r="C255" s="0" t="n">
        <v>245</v>
      </c>
      <c r="D255" s="0" t="n">
        <v>741.3</v>
      </c>
      <c r="E255" s="0" t="n">
        <v>743.9</v>
      </c>
      <c r="F255" s="8" t="n">
        <v>695.1</v>
      </c>
      <c r="G255" s="0" t="n">
        <v>711</v>
      </c>
      <c r="H255" s="0" t="n">
        <v>674</v>
      </c>
      <c r="I255" s="8" t="n">
        <v>743.8</v>
      </c>
      <c r="J255" s="8" t="n">
        <v>719.9</v>
      </c>
      <c r="K255" s="8" t="n">
        <v>743.5</v>
      </c>
      <c r="L255" s="15" t="n">
        <v>739.2</v>
      </c>
      <c r="M255" s="8" t="n">
        <v>715.9</v>
      </c>
      <c r="N255" s="0" t="n">
        <v>742.6</v>
      </c>
      <c r="O255" s="8" t="n">
        <v>718.5</v>
      </c>
      <c r="P255" s="11" t="n">
        <v>743.9</v>
      </c>
      <c r="Q255" s="0" t="n">
        <v>743.5</v>
      </c>
      <c r="R255" s="0" t="n">
        <v>670.7</v>
      </c>
      <c r="S255" s="0" t="n">
        <v>743.1</v>
      </c>
      <c r="T255" s="0" t="n">
        <v>604.2</v>
      </c>
      <c r="U255" s="0" t="n">
        <v>738.5</v>
      </c>
      <c r="V255" s="35" t="n">
        <v>718.5</v>
      </c>
      <c r="W255" s="0" t="n">
        <v>739.4</v>
      </c>
      <c r="X255" s="0" t="n">
        <v>742.7</v>
      </c>
      <c r="Y255" s="0" t="n">
        <v>717.1</v>
      </c>
      <c r="Z255" s="0" t="n">
        <v>743.2</v>
      </c>
      <c r="AA255" s="0" t="n">
        <v>720</v>
      </c>
      <c r="AB255" s="0" t="n">
        <v>743.8</v>
      </c>
      <c r="AC255" s="35" t="n">
        <v>744</v>
      </c>
      <c r="AD255" s="0" t="n">
        <v>670.9</v>
      </c>
      <c r="AE255" s="40" t="n">
        <v>725.94</v>
      </c>
    </row>
    <row r="256" customFormat="false" ht="12.75" hidden="false" customHeight="false" outlineLevel="0" collapsed="false">
      <c r="A256" s="0" t="s">
        <v>12</v>
      </c>
      <c r="B256" s="0" t="n">
        <v>1</v>
      </c>
      <c r="C256" s="0" t="n">
        <v>246</v>
      </c>
      <c r="D256" s="0" t="n">
        <v>741.3</v>
      </c>
      <c r="E256" s="0" t="n">
        <v>743.9</v>
      </c>
      <c r="F256" s="8" t="n">
        <v>695.1</v>
      </c>
      <c r="G256" s="0" t="n">
        <v>700.5</v>
      </c>
      <c r="H256" s="0" t="n">
        <v>643</v>
      </c>
      <c r="I256" s="8" t="n">
        <v>743.8</v>
      </c>
      <c r="J256" s="8" t="n">
        <v>720</v>
      </c>
      <c r="K256" s="8" t="n">
        <v>742.5</v>
      </c>
      <c r="L256" s="15" t="n">
        <v>740.4</v>
      </c>
      <c r="M256" s="8" t="n">
        <v>717.9</v>
      </c>
      <c r="N256" s="0" t="n">
        <v>742.6</v>
      </c>
      <c r="O256" s="8" t="n">
        <v>718.6</v>
      </c>
      <c r="P256" s="11" t="n">
        <v>742.7</v>
      </c>
      <c r="Q256" s="0" t="n">
        <v>742.9</v>
      </c>
      <c r="R256" s="0" t="n">
        <v>655.3</v>
      </c>
      <c r="S256" s="0" t="n">
        <v>739.7</v>
      </c>
      <c r="T256" s="0" t="n">
        <v>711.5</v>
      </c>
      <c r="U256" s="0" t="n">
        <v>673.3</v>
      </c>
      <c r="V256" s="35" t="n">
        <v>718.1</v>
      </c>
      <c r="W256" s="0" t="n">
        <v>739.4</v>
      </c>
      <c r="X256" s="0" t="n">
        <v>742.9</v>
      </c>
      <c r="Y256" s="0" t="n">
        <v>717.9</v>
      </c>
      <c r="Z256" s="0" t="n">
        <v>743.8</v>
      </c>
      <c r="AA256" s="0" t="n">
        <v>719.2</v>
      </c>
      <c r="AB256" s="0" t="n">
        <v>743.2</v>
      </c>
      <c r="AC256" s="35" t="n">
        <v>744</v>
      </c>
      <c r="AD256" s="0" t="n">
        <v>666.8</v>
      </c>
      <c r="AE256" s="40" t="n">
        <v>742.1956</v>
      </c>
    </row>
    <row r="257" customFormat="false" ht="12.75" hidden="false" customHeight="false" outlineLevel="0" collapsed="false">
      <c r="A257" s="0" t="s">
        <v>12</v>
      </c>
      <c r="B257" s="0" t="n">
        <v>1</v>
      </c>
      <c r="C257" s="0" t="n">
        <v>247</v>
      </c>
      <c r="D257" s="0" t="n">
        <v>741.3</v>
      </c>
      <c r="E257" s="0" t="n">
        <v>743.9</v>
      </c>
      <c r="F257" s="8" t="n">
        <v>695.6</v>
      </c>
      <c r="G257" s="0" t="n">
        <v>704.8</v>
      </c>
      <c r="H257" s="0" t="n">
        <v>708.9</v>
      </c>
      <c r="I257" s="8" t="n">
        <v>727.6</v>
      </c>
      <c r="J257" s="8" t="n">
        <v>716.2</v>
      </c>
      <c r="K257" s="8" t="n">
        <v>743.5</v>
      </c>
      <c r="L257" s="15" t="n">
        <v>736.5</v>
      </c>
      <c r="M257" s="8" t="n">
        <v>707.7</v>
      </c>
      <c r="N257" s="0" t="n">
        <v>736.9</v>
      </c>
      <c r="O257" s="8" t="n">
        <v>718.5</v>
      </c>
      <c r="P257" s="11" t="n">
        <v>743.5</v>
      </c>
      <c r="Q257" s="0" t="n">
        <v>739.4</v>
      </c>
      <c r="R257" s="0" t="n">
        <v>671.5</v>
      </c>
      <c r="S257" s="0" t="n">
        <v>734.7</v>
      </c>
      <c r="T257" s="0" t="n">
        <v>691.8</v>
      </c>
      <c r="U257" s="0" t="n">
        <v>740.9</v>
      </c>
      <c r="V257" s="35" t="n">
        <v>717.7</v>
      </c>
      <c r="W257" s="0" t="n">
        <v>739.2</v>
      </c>
      <c r="X257" s="0" t="n">
        <v>742.9</v>
      </c>
      <c r="Y257" s="0" t="n">
        <v>718.2</v>
      </c>
      <c r="Z257" s="0" t="n">
        <v>743.8</v>
      </c>
      <c r="AA257" s="0" t="n">
        <v>679.2</v>
      </c>
      <c r="AB257" s="0" t="n">
        <v>743.8</v>
      </c>
      <c r="AC257" s="35" t="n">
        <v>744</v>
      </c>
      <c r="AD257" s="0" t="n">
        <v>671</v>
      </c>
      <c r="AE257" s="40" t="n">
        <v>722.4989</v>
      </c>
    </row>
    <row r="258" customFormat="false" ht="12.75" hidden="false" customHeight="false" outlineLevel="0" collapsed="false">
      <c r="A258" s="0" t="s">
        <v>12</v>
      </c>
      <c r="B258" s="0" t="n">
        <v>1</v>
      </c>
      <c r="C258" s="0" t="n">
        <v>248</v>
      </c>
      <c r="D258" s="0" t="n">
        <v>741.3</v>
      </c>
      <c r="E258" s="0" t="n">
        <v>744</v>
      </c>
      <c r="F258" s="8" t="n">
        <v>695.9</v>
      </c>
      <c r="G258" s="0" t="n">
        <v>682.7</v>
      </c>
      <c r="H258" s="0" t="n">
        <v>710</v>
      </c>
      <c r="I258" s="8" t="n">
        <v>743.7</v>
      </c>
      <c r="J258" s="8" t="n">
        <v>719</v>
      </c>
      <c r="K258" s="8" t="n">
        <v>743.4</v>
      </c>
      <c r="L258" s="15" t="n">
        <v>740.7</v>
      </c>
      <c r="M258" s="8" t="n">
        <v>717</v>
      </c>
      <c r="N258" s="0" t="n">
        <v>739.3</v>
      </c>
      <c r="O258" s="8" t="n">
        <v>718.5</v>
      </c>
      <c r="P258" s="11" t="n">
        <v>743.3</v>
      </c>
      <c r="Q258" s="0" t="n">
        <v>743.8</v>
      </c>
      <c r="R258" s="0" t="n">
        <v>670.8</v>
      </c>
      <c r="S258" s="0" t="n">
        <v>743.3</v>
      </c>
      <c r="T258" s="0" t="n">
        <v>716.7</v>
      </c>
      <c r="U258" s="0" t="n">
        <v>742</v>
      </c>
      <c r="V258" s="35" t="n">
        <v>716.4</v>
      </c>
      <c r="W258" s="0" t="n">
        <v>739.4</v>
      </c>
      <c r="X258" s="0" t="n">
        <v>742.9</v>
      </c>
      <c r="Y258" s="0" t="n">
        <v>718.3</v>
      </c>
      <c r="Z258" s="0" t="n">
        <v>743.8</v>
      </c>
      <c r="AA258" s="0" t="n">
        <v>720</v>
      </c>
      <c r="AB258" s="0" t="n">
        <v>743.8</v>
      </c>
      <c r="AC258" s="35" t="n">
        <v>744</v>
      </c>
      <c r="AD258" s="0" t="n">
        <v>670.8</v>
      </c>
      <c r="AE258" s="40" t="n">
        <v>742.0158</v>
      </c>
    </row>
    <row r="259" customFormat="false" ht="12.75" hidden="false" customHeight="false" outlineLevel="0" collapsed="false">
      <c r="A259" s="0" t="s">
        <v>12</v>
      </c>
      <c r="B259" s="0" t="n">
        <v>1</v>
      </c>
      <c r="C259" s="0" t="n">
        <v>249</v>
      </c>
      <c r="D259" s="0" t="n">
        <v>741.3</v>
      </c>
      <c r="E259" s="0" t="n">
        <v>741.6</v>
      </c>
      <c r="F259" s="8" t="n">
        <v>695.9</v>
      </c>
      <c r="G259" s="0" t="n">
        <v>709.5</v>
      </c>
      <c r="H259" s="0" t="n">
        <v>403</v>
      </c>
      <c r="I259" s="8" t="n">
        <v>743.8</v>
      </c>
      <c r="J259" s="8" t="n">
        <v>720</v>
      </c>
      <c r="K259" s="8" t="n">
        <v>743.5</v>
      </c>
      <c r="L259" s="15" t="n">
        <v>740.5</v>
      </c>
      <c r="M259" s="8" t="n">
        <v>718.5</v>
      </c>
      <c r="N259" s="0" t="n">
        <v>741</v>
      </c>
      <c r="O259" s="8" t="n">
        <v>718.6</v>
      </c>
      <c r="P259" s="11" t="n">
        <v>742.6</v>
      </c>
      <c r="Q259" s="0" t="n">
        <v>743.7</v>
      </c>
      <c r="R259" s="0" t="n">
        <v>670.8</v>
      </c>
      <c r="S259" s="0" t="n">
        <v>742.9</v>
      </c>
      <c r="T259" s="0" t="n">
        <v>714.9</v>
      </c>
      <c r="U259" s="0" t="n">
        <v>743.1</v>
      </c>
      <c r="V259" s="35" t="n">
        <v>718.8</v>
      </c>
      <c r="W259" s="0" t="n">
        <v>741.1</v>
      </c>
      <c r="X259" s="0" t="n">
        <v>742.9</v>
      </c>
      <c r="Y259" s="0" t="n">
        <v>718.3</v>
      </c>
      <c r="Z259" s="0" t="n">
        <v>724.3</v>
      </c>
      <c r="AA259" s="0" t="n">
        <v>720</v>
      </c>
      <c r="AB259" s="0" t="n">
        <v>743.3</v>
      </c>
      <c r="AC259" s="35" t="n">
        <v>744</v>
      </c>
      <c r="AD259" s="0" t="n">
        <v>671.7</v>
      </c>
      <c r="AE259" s="40" t="n">
        <v>741.1897</v>
      </c>
    </row>
    <row r="260" customFormat="false" ht="12.75" hidden="false" customHeight="false" outlineLevel="0" collapsed="false">
      <c r="A260" s="0" t="s">
        <v>12</v>
      </c>
      <c r="B260" s="0" t="n">
        <v>1</v>
      </c>
      <c r="C260" s="0" t="n">
        <v>250</v>
      </c>
      <c r="D260" s="0" t="n">
        <v>740</v>
      </c>
      <c r="E260" s="0" t="n">
        <v>741.5</v>
      </c>
      <c r="F260" s="8" t="n">
        <v>694.6</v>
      </c>
      <c r="G260" s="0" t="n">
        <v>710.8</v>
      </c>
      <c r="H260" s="0" t="n">
        <v>710</v>
      </c>
      <c r="I260" s="8" t="n">
        <v>743.5</v>
      </c>
      <c r="J260" s="8" t="n">
        <v>719.4</v>
      </c>
      <c r="K260" s="8" t="n">
        <v>743.5</v>
      </c>
      <c r="L260" s="15" t="n">
        <v>738.9</v>
      </c>
      <c r="M260" s="8" t="n">
        <v>716.1</v>
      </c>
      <c r="N260" s="0" t="n">
        <v>740.9</v>
      </c>
      <c r="O260" s="8" t="n">
        <v>681.7</v>
      </c>
      <c r="P260" s="11" t="n">
        <v>743.9</v>
      </c>
      <c r="Q260" s="0" t="n">
        <v>743.7</v>
      </c>
      <c r="R260" s="0" t="n">
        <v>669.6</v>
      </c>
      <c r="S260" s="0" t="n">
        <v>740.7</v>
      </c>
      <c r="T260" s="0" t="n">
        <v>705</v>
      </c>
      <c r="U260" s="0" t="n">
        <v>730.8</v>
      </c>
      <c r="V260" s="35" t="n">
        <f aca="false">389.8+300</f>
        <v>689.8</v>
      </c>
      <c r="W260" s="0" t="n">
        <v>736.4</v>
      </c>
      <c r="X260" s="0" t="n">
        <v>742.9</v>
      </c>
      <c r="Y260" s="0" t="n">
        <v>715.1</v>
      </c>
      <c r="Z260" s="0" t="n">
        <v>741</v>
      </c>
      <c r="AA260" s="0" t="n">
        <v>719.8</v>
      </c>
      <c r="AB260" s="0" t="n">
        <v>743.2</v>
      </c>
      <c r="AC260" s="35" t="n">
        <v>743.9</v>
      </c>
      <c r="AD260" s="0" t="n">
        <v>667.6</v>
      </c>
      <c r="AE260" s="40" t="n">
        <v>725.0128</v>
      </c>
    </row>
    <row r="261" customFormat="false" ht="12.75" hidden="false" customHeight="false" outlineLevel="0" collapsed="false">
      <c r="A261" s="0" t="s">
        <v>12</v>
      </c>
      <c r="B261" s="0" t="n">
        <v>1</v>
      </c>
      <c r="C261" s="0" t="n">
        <v>251</v>
      </c>
      <c r="D261" s="0" t="n">
        <v>741.1</v>
      </c>
      <c r="E261" s="0" t="n">
        <v>742.9</v>
      </c>
      <c r="F261" s="8" t="n">
        <v>695.9</v>
      </c>
      <c r="G261" s="0" t="n">
        <v>679.4</v>
      </c>
      <c r="H261" s="0" t="n">
        <v>709</v>
      </c>
      <c r="I261" s="8" t="n">
        <v>743.9</v>
      </c>
      <c r="J261" s="8" t="n">
        <v>719.9</v>
      </c>
      <c r="K261" s="8" t="n">
        <v>743.4</v>
      </c>
      <c r="L261" s="15" t="n">
        <v>740.6</v>
      </c>
      <c r="M261" s="8" t="n">
        <v>717.9</v>
      </c>
      <c r="N261" s="0" t="n">
        <v>740.9</v>
      </c>
      <c r="O261" s="8" t="n">
        <v>717.7</v>
      </c>
      <c r="P261" s="11" t="n">
        <v>743.9</v>
      </c>
      <c r="Q261" s="0" t="n">
        <v>729.2</v>
      </c>
      <c r="R261" s="0" t="n">
        <v>669.2</v>
      </c>
      <c r="S261" s="0" t="n">
        <v>743.3</v>
      </c>
      <c r="T261" s="0" t="n">
        <v>714.9</v>
      </c>
      <c r="U261" s="0" t="n">
        <v>722.4</v>
      </c>
      <c r="V261" s="35" t="n">
        <v>715.9</v>
      </c>
      <c r="W261" s="0" t="n">
        <v>739.4</v>
      </c>
      <c r="X261" s="0" t="n">
        <v>742.6</v>
      </c>
      <c r="Y261" s="0" t="n">
        <v>718.3</v>
      </c>
      <c r="Z261" s="0" t="n">
        <v>743.8</v>
      </c>
      <c r="AA261" s="0" t="n">
        <v>720</v>
      </c>
      <c r="AB261" s="0" t="n">
        <v>741.7</v>
      </c>
      <c r="AC261" s="35" t="n">
        <v>744</v>
      </c>
      <c r="AD261" s="0" t="n">
        <v>671.7</v>
      </c>
      <c r="AE261" s="40" t="n">
        <v>741.1278</v>
      </c>
    </row>
    <row r="262" customFormat="false" ht="12.75" hidden="false" customHeight="false" outlineLevel="0" collapsed="false">
      <c r="A262" s="0" t="s">
        <v>12</v>
      </c>
      <c r="B262" s="0" t="n">
        <v>1</v>
      </c>
      <c r="C262" s="0" t="n">
        <v>252</v>
      </c>
      <c r="D262" s="0" t="n">
        <v>741</v>
      </c>
      <c r="E262" s="0" t="n">
        <v>743.1</v>
      </c>
      <c r="F262" s="8" t="n">
        <v>696</v>
      </c>
      <c r="G262" s="0" t="n">
        <v>692.4</v>
      </c>
      <c r="H262" s="0" t="n">
        <v>710</v>
      </c>
      <c r="I262" s="8" t="n">
        <v>743.8</v>
      </c>
      <c r="J262" s="8" t="n">
        <v>719.8</v>
      </c>
      <c r="K262" s="8" t="n">
        <v>743.2</v>
      </c>
      <c r="L262" s="15" t="n">
        <v>740.6</v>
      </c>
      <c r="M262" s="8" t="n">
        <v>718.5</v>
      </c>
      <c r="N262" s="0" t="n">
        <v>740.9</v>
      </c>
      <c r="O262" s="8" t="n">
        <v>718.5</v>
      </c>
      <c r="P262" s="11" t="n">
        <v>744</v>
      </c>
      <c r="Q262" s="0" t="n">
        <v>742.5</v>
      </c>
      <c r="R262" s="0" t="n">
        <v>671.5</v>
      </c>
      <c r="S262" s="0" t="n">
        <v>743.3</v>
      </c>
      <c r="T262" s="0" t="n">
        <v>713.8</v>
      </c>
      <c r="U262" s="0" t="n">
        <v>742.8</v>
      </c>
      <c r="V262" s="35" t="n">
        <v>718.4</v>
      </c>
      <c r="W262" s="0" t="n">
        <v>739.4</v>
      </c>
      <c r="X262" s="0" t="n">
        <v>742.7</v>
      </c>
      <c r="Y262" s="0" t="n">
        <v>718.3</v>
      </c>
      <c r="Z262" s="0" t="n">
        <v>743.8</v>
      </c>
      <c r="AA262" s="0" t="n">
        <v>720</v>
      </c>
      <c r="AB262" s="0" t="n">
        <v>743.8</v>
      </c>
      <c r="AC262" s="35" t="n">
        <v>744</v>
      </c>
      <c r="AD262" s="0" t="n">
        <v>671.7</v>
      </c>
      <c r="AE262" s="40" t="n">
        <v>740.9028</v>
      </c>
    </row>
    <row r="263" customFormat="false" ht="12.75" hidden="false" customHeight="false" outlineLevel="0" collapsed="false">
      <c r="A263" s="0" t="s">
        <v>12</v>
      </c>
      <c r="B263" s="0" t="n">
        <v>1</v>
      </c>
      <c r="C263" s="0" t="n">
        <v>253</v>
      </c>
      <c r="D263" s="0" t="n">
        <v>740.9</v>
      </c>
      <c r="E263" s="0" t="n">
        <v>742.2</v>
      </c>
      <c r="F263" s="8" t="n">
        <v>696</v>
      </c>
      <c r="G263" s="0" t="n">
        <v>710.3</v>
      </c>
      <c r="H263" s="0" t="n">
        <v>710</v>
      </c>
      <c r="I263" s="8" t="n">
        <v>737.7</v>
      </c>
      <c r="J263" s="8" t="n">
        <v>720</v>
      </c>
      <c r="K263" s="8" t="n">
        <v>743.4</v>
      </c>
      <c r="L263" s="15" t="n">
        <v>740.5</v>
      </c>
      <c r="M263" s="8" t="n">
        <v>718.2</v>
      </c>
      <c r="N263" s="0" t="n">
        <v>740.8</v>
      </c>
      <c r="O263" s="8" t="n">
        <v>718.6</v>
      </c>
      <c r="P263" s="11" t="n">
        <v>743.9</v>
      </c>
      <c r="Q263" s="0" t="n">
        <v>743.7</v>
      </c>
      <c r="R263" s="0" t="n">
        <v>666.6</v>
      </c>
      <c r="S263" s="0" t="n">
        <v>743.3</v>
      </c>
      <c r="T263" s="0" t="n">
        <v>716.7</v>
      </c>
      <c r="U263" s="0" t="n">
        <v>743.7</v>
      </c>
      <c r="V263" s="35" t="n">
        <v>709.5</v>
      </c>
      <c r="W263" s="0" t="n">
        <v>736.7</v>
      </c>
      <c r="X263" s="0" t="n">
        <v>740.2</v>
      </c>
      <c r="Y263" s="0" t="n">
        <v>717.6</v>
      </c>
      <c r="Z263" s="0" t="n">
        <v>43.7</v>
      </c>
      <c r="AA263" s="30" t="n">
        <v>720</v>
      </c>
      <c r="AB263" s="0" t="n">
        <v>437.1</v>
      </c>
      <c r="AC263" s="35" t="n">
        <v>744</v>
      </c>
      <c r="AD263" s="0" t="n">
        <v>671.7</v>
      </c>
      <c r="AE263" s="40" t="n">
        <v>741.1408</v>
      </c>
    </row>
    <row r="264" customFormat="false" ht="12.75" hidden="false" customHeight="false" outlineLevel="0" collapsed="false">
      <c r="A264" s="0" t="s">
        <v>12</v>
      </c>
      <c r="B264" s="0" t="n">
        <v>1</v>
      </c>
      <c r="C264" s="0" t="n">
        <v>254</v>
      </c>
      <c r="D264" s="0" t="n">
        <v>718.2</v>
      </c>
      <c r="E264" s="0" t="n">
        <v>729.5</v>
      </c>
      <c r="F264" s="8" t="n">
        <v>696</v>
      </c>
      <c r="G264" s="0" t="n">
        <v>710.9</v>
      </c>
      <c r="H264" s="0" t="n">
        <v>701</v>
      </c>
      <c r="I264" s="8" t="n">
        <v>743.8</v>
      </c>
      <c r="J264" s="8" t="n">
        <v>720</v>
      </c>
      <c r="K264" s="8" t="n">
        <v>743.5</v>
      </c>
      <c r="L264" s="15" t="n">
        <v>740.4</v>
      </c>
      <c r="M264" s="8" t="n">
        <v>716.1</v>
      </c>
      <c r="N264" s="0" t="n">
        <v>740.9</v>
      </c>
      <c r="O264" s="8" t="n">
        <v>718.6</v>
      </c>
      <c r="P264" s="11" t="n">
        <v>744</v>
      </c>
      <c r="Q264" s="0" t="n">
        <v>743.5</v>
      </c>
      <c r="R264" s="0" t="n">
        <v>670.8</v>
      </c>
      <c r="S264" s="0" t="n">
        <v>741.8</v>
      </c>
      <c r="T264" s="0" t="n">
        <v>714.9</v>
      </c>
      <c r="U264" s="0" t="n">
        <v>743.1</v>
      </c>
      <c r="V264" s="35" t="n">
        <v>713</v>
      </c>
      <c r="W264" s="0" t="n">
        <v>739.3</v>
      </c>
      <c r="X264" s="0" t="n">
        <v>740.7</v>
      </c>
      <c r="Y264" s="0" t="n">
        <v>642.5</v>
      </c>
      <c r="Z264" s="0" t="n">
        <v>743.3</v>
      </c>
      <c r="AA264" s="0" t="n">
        <v>719.9</v>
      </c>
      <c r="AB264" s="0" t="n">
        <v>743.8</v>
      </c>
      <c r="AC264" s="35" t="n">
        <v>744</v>
      </c>
      <c r="AD264" s="0" t="n">
        <v>671.6</v>
      </c>
      <c r="AE264" s="40" t="n">
        <v>715.4439</v>
      </c>
    </row>
    <row r="265" customFormat="false" ht="12.75" hidden="false" customHeight="false" outlineLevel="0" collapsed="false">
      <c r="A265" s="0" t="s">
        <v>12</v>
      </c>
      <c r="B265" s="0" t="n">
        <v>1</v>
      </c>
      <c r="C265" s="0" t="n">
        <v>255</v>
      </c>
      <c r="D265" s="0" t="n">
        <v>741.1</v>
      </c>
      <c r="E265" s="0" t="n">
        <v>742.6</v>
      </c>
      <c r="F265" s="8" t="n">
        <v>696</v>
      </c>
      <c r="G265" s="0" t="n">
        <v>714.3</v>
      </c>
      <c r="H265" s="0" t="n">
        <v>710</v>
      </c>
      <c r="I265" s="8" t="n">
        <v>743.8</v>
      </c>
      <c r="J265" s="8" t="n">
        <v>719.5</v>
      </c>
      <c r="K265" s="8" t="n">
        <v>743.1</v>
      </c>
      <c r="L265" s="15" t="n">
        <v>740.3</v>
      </c>
      <c r="M265" s="8" t="n">
        <v>717.5</v>
      </c>
      <c r="N265" s="0" t="n">
        <v>740.3</v>
      </c>
      <c r="O265" s="8" t="n">
        <v>718.6</v>
      </c>
      <c r="P265" s="11" t="n">
        <v>737.4</v>
      </c>
      <c r="Q265" s="0" t="n">
        <v>724.1</v>
      </c>
      <c r="R265" s="0" t="n">
        <v>642.7</v>
      </c>
      <c r="S265" s="0" t="n">
        <v>728.2</v>
      </c>
      <c r="T265" s="0" t="n">
        <v>688.9</v>
      </c>
      <c r="U265" s="0" t="n">
        <v>715.3</v>
      </c>
      <c r="V265" s="35" t="n">
        <v>692.2</v>
      </c>
      <c r="W265" s="0" t="n">
        <v>736.9</v>
      </c>
      <c r="X265" s="0" t="n">
        <v>742.1</v>
      </c>
      <c r="Y265" s="0" t="n">
        <v>713.9</v>
      </c>
      <c r="Z265" s="0" t="n">
        <v>680.7</v>
      </c>
      <c r="AA265" s="0" t="n">
        <v>709.9</v>
      </c>
      <c r="AB265" s="0" t="n">
        <v>742.5</v>
      </c>
      <c r="AC265" s="35" t="n">
        <v>744</v>
      </c>
      <c r="AD265" s="0" t="n">
        <v>671.6</v>
      </c>
      <c r="AE265" s="40" t="n">
        <v>739.3303</v>
      </c>
    </row>
    <row r="266" customFormat="false" ht="12.75" hidden="false" customHeight="false" outlineLevel="0" collapsed="false">
      <c r="A266" s="0" t="s">
        <v>12</v>
      </c>
      <c r="B266" s="0" t="n">
        <v>1</v>
      </c>
      <c r="C266" s="0" t="n">
        <v>256</v>
      </c>
      <c r="D266" s="0" t="n">
        <v>740.9</v>
      </c>
      <c r="E266" s="0" t="n">
        <v>744</v>
      </c>
      <c r="F266" s="8" t="n">
        <v>695</v>
      </c>
      <c r="G266" s="0" t="n">
        <v>711</v>
      </c>
      <c r="H266" s="0" t="n">
        <v>689</v>
      </c>
      <c r="I266" s="8" t="n">
        <v>743.8</v>
      </c>
      <c r="J266" s="8" t="n">
        <v>719.9</v>
      </c>
      <c r="K266" s="8" t="n">
        <v>743.1</v>
      </c>
      <c r="L266" s="15" t="n">
        <v>740.4</v>
      </c>
      <c r="M266" s="8" t="n">
        <v>718.5</v>
      </c>
      <c r="N266" s="0" t="n">
        <v>742.4</v>
      </c>
      <c r="O266" s="8" t="n">
        <v>713.8</v>
      </c>
      <c r="P266" s="11" t="n">
        <v>743.8</v>
      </c>
      <c r="Q266" s="0" t="n">
        <v>743.6</v>
      </c>
      <c r="R266" s="0" t="n">
        <v>670.3</v>
      </c>
      <c r="S266" s="0" t="n">
        <v>743.3</v>
      </c>
      <c r="T266" s="0" t="n">
        <v>716.8</v>
      </c>
      <c r="U266" s="0" t="n">
        <v>743.7</v>
      </c>
      <c r="V266" s="35" t="n">
        <v>719.4</v>
      </c>
      <c r="W266" s="0" t="n">
        <v>739.4</v>
      </c>
      <c r="X266" s="0" t="n">
        <v>742.7</v>
      </c>
      <c r="Y266" s="0" t="n">
        <v>718.2</v>
      </c>
      <c r="Z266" s="0" t="n">
        <v>743.8</v>
      </c>
      <c r="AA266" s="0" t="n">
        <v>720</v>
      </c>
      <c r="AB266" s="0" t="n">
        <v>743.7</v>
      </c>
      <c r="AC266" s="35" t="n">
        <v>744</v>
      </c>
      <c r="AD266" s="0" t="n">
        <v>667.3</v>
      </c>
      <c r="AE266" s="40" t="n">
        <v>741.3419</v>
      </c>
    </row>
    <row r="267" customFormat="false" ht="12.75" hidden="false" customHeight="false" outlineLevel="0" collapsed="false">
      <c r="A267" s="0" t="s">
        <v>12</v>
      </c>
      <c r="B267" s="0" t="n">
        <v>1</v>
      </c>
      <c r="C267" s="0" t="n">
        <v>257</v>
      </c>
      <c r="D267" s="0" t="n">
        <v>740.9</v>
      </c>
      <c r="E267" s="0" t="n">
        <v>743.9</v>
      </c>
      <c r="F267" s="8" t="n">
        <v>695.2</v>
      </c>
      <c r="G267" s="0" t="n">
        <v>710.7</v>
      </c>
      <c r="H267" s="0" t="n">
        <v>679</v>
      </c>
      <c r="I267" s="8" t="n">
        <v>743.8</v>
      </c>
      <c r="J267" s="8" t="n">
        <v>720</v>
      </c>
      <c r="K267" s="8" t="n">
        <v>743.1</v>
      </c>
      <c r="L267" s="15" t="n">
        <v>740.7</v>
      </c>
      <c r="M267" s="8" t="n">
        <v>718.5</v>
      </c>
      <c r="N267" s="0" t="n">
        <v>742.6</v>
      </c>
      <c r="O267" s="8" t="n">
        <v>718.5</v>
      </c>
      <c r="P267" s="11" t="n">
        <v>743.8</v>
      </c>
      <c r="Q267" s="0" t="n">
        <v>743.6</v>
      </c>
      <c r="R267" s="0" t="n">
        <v>670.7</v>
      </c>
      <c r="S267" s="0" t="n">
        <v>743.3</v>
      </c>
      <c r="T267" s="0" t="n">
        <v>716.8</v>
      </c>
      <c r="U267" s="0" t="n">
        <v>742.9</v>
      </c>
      <c r="V267" s="35" t="n">
        <v>718.8</v>
      </c>
      <c r="W267" s="0" t="n">
        <v>739.4</v>
      </c>
      <c r="X267" s="0" t="n">
        <v>743.2</v>
      </c>
      <c r="Y267" s="0" t="n">
        <v>717.2</v>
      </c>
      <c r="Z267" s="0" t="n">
        <v>719.1</v>
      </c>
      <c r="AA267" s="0" t="n">
        <v>720</v>
      </c>
      <c r="AB267" s="0" t="n">
        <v>743.7</v>
      </c>
      <c r="AC267" s="35" t="n">
        <v>744</v>
      </c>
      <c r="AD267" s="0" t="n">
        <v>670.8</v>
      </c>
      <c r="AE267" s="40" t="n">
        <v>741.2378</v>
      </c>
    </row>
    <row r="268" customFormat="false" ht="12.75" hidden="false" customHeight="false" outlineLevel="0" collapsed="false">
      <c r="A268" s="0" t="s">
        <v>12</v>
      </c>
      <c r="B268" s="0" t="n">
        <v>1</v>
      </c>
      <c r="C268" s="0" t="n">
        <v>258</v>
      </c>
      <c r="D268" s="0" t="n">
        <v>741</v>
      </c>
      <c r="E268" s="0" t="n">
        <v>743.4</v>
      </c>
      <c r="F268" s="8" t="n">
        <v>695.9</v>
      </c>
      <c r="G268" s="0" t="n">
        <v>689.7</v>
      </c>
      <c r="H268" s="0" t="n">
        <v>689</v>
      </c>
      <c r="I268" s="8" t="n">
        <v>743.8</v>
      </c>
      <c r="J268" s="8" t="n">
        <v>719.9</v>
      </c>
      <c r="K268" s="8" t="n">
        <v>743.4</v>
      </c>
      <c r="L268" s="15" t="n">
        <v>739.2</v>
      </c>
      <c r="M268" s="8" t="n">
        <v>718.5</v>
      </c>
      <c r="N268" s="0" t="n">
        <v>742.5</v>
      </c>
      <c r="O268" s="8" t="n">
        <v>718.6</v>
      </c>
      <c r="P268" s="11" t="n">
        <v>743.6</v>
      </c>
      <c r="Q268" s="0" t="n">
        <v>743.8</v>
      </c>
      <c r="R268" s="0" t="n">
        <v>669.6</v>
      </c>
      <c r="S268" s="0" t="n">
        <v>743</v>
      </c>
      <c r="T268" s="0" t="n">
        <v>716.9</v>
      </c>
      <c r="U268" s="0" t="n">
        <v>742.1</v>
      </c>
      <c r="V268" s="35" t="n">
        <v>717.4</v>
      </c>
      <c r="W268" s="0" t="n">
        <v>739.4</v>
      </c>
      <c r="X268" s="0" t="n">
        <v>742.8</v>
      </c>
      <c r="Y268" s="0" t="n">
        <v>718.2</v>
      </c>
      <c r="Z268" s="0" t="n">
        <v>743.7</v>
      </c>
      <c r="AA268" s="0" t="n">
        <v>719.8</v>
      </c>
      <c r="AB268" s="0" t="n">
        <v>743.7</v>
      </c>
      <c r="AC268" s="35" t="n">
        <v>744</v>
      </c>
      <c r="AD268" s="0" t="n">
        <v>671.4</v>
      </c>
      <c r="AE268" s="40" t="n">
        <v>741.6914</v>
      </c>
    </row>
    <row r="269" customFormat="false" ht="12.75" hidden="false" customHeight="false" outlineLevel="0" collapsed="false">
      <c r="A269" s="0" t="s">
        <v>12</v>
      </c>
      <c r="B269" s="0" t="n">
        <v>1</v>
      </c>
      <c r="C269" s="0" t="n">
        <v>259</v>
      </c>
      <c r="D269" s="0" t="n">
        <v>737.5</v>
      </c>
      <c r="E269" s="0" t="n">
        <v>744</v>
      </c>
      <c r="F269" s="8" t="n">
        <v>694.4</v>
      </c>
      <c r="G269" s="0" t="n">
        <v>710.3</v>
      </c>
      <c r="H269" s="0" t="n">
        <v>688</v>
      </c>
      <c r="I269" s="8" t="n">
        <v>743.8</v>
      </c>
      <c r="J269" s="8" t="n">
        <v>719.9</v>
      </c>
      <c r="K269" s="8" t="n">
        <v>737</v>
      </c>
      <c r="L269" s="15" t="n">
        <v>740.2</v>
      </c>
      <c r="M269" s="8" t="n">
        <v>718.5</v>
      </c>
      <c r="N269" s="0" t="n">
        <v>742.6</v>
      </c>
      <c r="O269" s="8" t="n">
        <v>718.4</v>
      </c>
      <c r="P269" s="11" t="n">
        <v>743.9</v>
      </c>
      <c r="Q269" s="0" t="n">
        <v>743.6</v>
      </c>
      <c r="R269" s="0" t="n">
        <v>671.4</v>
      </c>
      <c r="S269" s="0" t="n">
        <v>743.3</v>
      </c>
      <c r="T269" s="0" t="n">
        <v>716.8</v>
      </c>
      <c r="U269" s="0" t="n">
        <v>743.8</v>
      </c>
      <c r="V269" s="35" t="n">
        <v>719.5</v>
      </c>
      <c r="W269" s="0" t="n">
        <v>739.4</v>
      </c>
      <c r="X269" s="0" t="n">
        <v>743.2</v>
      </c>
      <c r="Y269" s="0" t="n">
        <v>718.2</v>
      </c>
      <c r="Z269" s="0" t="n">
        <v>739.8</v>
      </c>
      <c r="AA269" s="0" t="n">
        <v>719.9</v>
      </c>
      <c r="AB269" s="0" t="n">
        <v>743.6</v>
      </c>
      <c r="AC269" s="35" t="n">
        <v>743.2</v>
      </c>
      <c r="AD269" s="0" t="n">
        <v>670.3</v>
      </c>
      <c r="AE269" s="40" t="n">
        <v>740.7806</v>
      </c>
    </row>
    <row r="271" customFormat="false" ht="12.75" hidden="false" customHeight="false" outlineLevel="0" collapsed="false">
      <c r="A271" s="0" t="s">
        <v>12</v>
      </c>
      <c r="B271" s="0" t="s">
        <v>28</v>
      </c>
      <c r="C271" s="0" t="s">
        <v>29</v>
      </c>
      <c r="D271" s="17" t="n">
        <f aca="false">SUM(D118:D269)-D273</f>
        <v>110248.8</v>
      </c>
      <c r="E271" s="17" t="n">
        <f aca="false">SUM(E118:E269)-E273</f>
        <v>110233.3</v>
      </c>
      <c r="F271" s="17" t="n">
        <f aca="false">SUM(F118:F269)-F273</f>
        <v>103414.9</v>
      </c>
      <c r="G271" s="17" t="n">
        <f aca="false">SUM(G118:G269)-G273</f>
        <v>102757.2</v>
      </c>
      <c r="H271" s="17" t="n">
        <f aca="false">SUM(H118:H269)-H273</f>
        <v>98083.5</v>
      </c>
      <c r="I271" s="17" t="n">
        <f aca="false">SUM(I118:I269)-I273</f>
        <v>108949.7</v>
      </c>
      <c r="J271" s="17" t="n">
        <f aca="false">SUM(J118:J269)-J273</f>
        <v>105727.7</v>
      </c>
      <c r="K271" s="17" t="n">
        <f aca="false">SUM(K118:K269)-K273</f>
        <v>109173.600001</v>
      </c>
      <c r="L271" s="17" t="n">
        <f aca="false">SUM(L118:L269)-L273</f>
        <v>109123.2</v>
      </c>
      <c r="M271" s="17" t="n">
        <f aca="false">SUM(M118:M269)-M273</f>
        <v>107037.4</v>
      </c>
      <c r="N271" s="17" t="n">
        <f aca="false">SUM(N118:N269)-N273</f>
        <v>110261.1</v>
      </c>
      <c r="O271" s="17" t="n">
        <f aca="false">SUM(O118:O269)-O273</f>
        <v>106668.9</v>
      </c>
      <c r="P271" s="17" t="n">
        <f aca="false">SUM(P118:P269)-P273</f>
        <v>108192.8001</v>
      </c>
      <c r="Q271" s="17" t="n">
        <f aca="false">SUM(Q118:Q269)-Q273</f>
        <v>108035.1000001</v>
      </c>
      <c r="R271" s="17" t="n">
        <f aca="false">SUM(R118:R269)-R273</f>
        <v>99492.9</v>
      </c>
      <c r="S271" s="17" t="n">
        <f aca="false">SUM(S118:S269)-S273</f>
        <v>110769.9</v>
      </c>
      <c r="T271" s="17" t="n">
        <f aca="false">SUM(T118:T269)-T273</f>
        <v>106308.7</v>
      </c>
      <c r="U271" s="17" t="n">
        <f aca="false">SUM(U118:U269)-U273</f>
        <v>110294.7</v>
      </c>
      <c r="V271" s="17" t="n">
        <f aca="false">SUM(V118:V269)-V273</f>
        <v>106378.8</v>
      </c>
      <c r="W271" s="17" t="n">
        <f aca="false">SUM(W118:W269)-W273</f>
        <v>110291.4001</v>
      </c>
      <c r="X271" s="17" t="n">
        <f aca="false">SUM(X118:X269)-X273</f>
        <v>110095.3</v>
      </c>
      <c r="Y271" s="17" t="n">
        <f aca="false">SUM(Y118:Y269)-Y273</f>
        <v>105063.9000001</v>
      </c>
      <c r="Z271" s="17" t="n">
        <f aca="false">SUM(Z118:Z269)-Z273</f>
        <v>108266.2000001</v>
      </c>
      <c r="AA271" s="17" t="n">
        <f aca="false">SUM(AA118:AA269)-AA273</f>
        <v>107211.7</v>
      </c>
      <c r="AB271" s="17" t="n">
        <f aca="false">SUM(AB118:AB269)-AB273</f>
        <v>110153.2</v>
      </c>
      <c r="AC271" s="35" t="n">
        <f aca="false">SUM(AC118:AC269)-AC273</f>
        <v>111290.1</v>
      </c>
      <c r="AD271" s="35" t="n">
        <f aca="false">SUM(AD118:AD269)-AD273</f>
        <v>100383.6</v>
      </c>
      <c r="AE271" s="35" t="n">
        <f aca="false">SUM(AE118:AE269)-AE273</f>
        <v>110355.518</v>
      </c>
    </row>
    <row r="272" customFormat="false" ht="12.75" hidden="false" customHeight="false" outlineLevel="0" collapsed="false">
      <c r="A272" s="0" t="s">
        <v>27</v>
      </c>
      <c r="B272" s="0" t="s">
        <v>28</v>
      </c>
      <c r="C272" s="0" t="s">
        <v>29</v>
      </c>
      <c r="D272" s="17" t="n">
        <f aca="false">SUM(D11:D117)</f>
        <v>79269.5</v>
      </c>
      <c r="E272" s="17" t="n">
        <f aca="false">SUM(E11:E117)</f>
        <v>79342</v>
      </c>
      <c r="F272" s="17" t="n">
        <f aca="false">SUM(F11:F117)</f>
        <v>72565.2</v>
      </c>
      <c r="G272" s="17" t="n">
        <f aca="false">SUM(G11:G117)</f>
        <v>78749.9</v>
      </c>
      <c r="H272" s="17" t="n">
        <f aca="false">SUM(H11:H117)</f>
        <v>76394.8</v>
      </c>
      <c r="I272" s="17" t="n">
        <f aca="false">SUM(I11:I117)</f>
        <v>79124.7</v>
      </c>
      <c r="J272" s="17" t="n">
        <f aca="false">SUM(J11:J117)</f>
        <v>76114.8</v>
      </c>
      <c r="K272" s="17" t="n">
        <f aca="false">SUM(K11:K117)</f>
        <v>76738.6</v>
      </c>
      <c r="L272" s="17" t="n">
        <f aca="false">SUM(L11:L117)</f>
        <v>78632.6</v>
      </c>
      <c r="M272" s="17" t="n">
        <f aca="false">SUM(M11:M117)</f>
        <v>76757.1</v>
      </c>
      <c r="N272" s="17" t="n">
        <f aca="false">SUM(N11:N117)</f>
        <v>78697.2</v>
      </c>
      <c r="O272" s="17" t="n">
        <f aca="false">SUM(O11:O117)</f>
        <v>76183</v>
      </c>
      <c r="P272" s="17" t="n">
        <f aca="false">SUM(P11:P117)</f>
        <v>79103.7</v>
      </c>
      <c r="Q272" s="17" t="n">
        <f aca="false">SUM(Q11:Q117)</f>
        <v>77404.4</v>
      </c>
      <c r="R272" s="17" t="n">
        <f aca="false">SUM(R11:R117)</f>
        <v>69347.6</v>
      </c>
      <c r="S272" s="17" t="n">
        <f aca="false">SUM(S11:S117)</f>
        <v>78773.5</v>
      </c>
      <c r="T272" s="17" t="n">
        <f aca="false">SUM(T11:T117)</f>
        <v>76004.6</v>
      </c>
      <c r="U272" s="17" t="n">
        <f aca="false">SUM(U11:U117)</f>
        <v>78805.8</v>
      </c>
      <c r="V272" s="17" t="n">
        <f aca="false">SUM(V11:V117)</f>
        <v>76151.2</v>
      </c>
      <c r="W272" s="17" t="n">
        <f aca="false">SUM(W11:W117)</f>
        <v>78540.2</v>
      </c>
      <c r="X272" s="17" t="n">
        <f aca="false">SUM(X11:X117)</f>
        <v>78828</v>
      </c>
      <c r="Y272" s="17" t="n">
        <f aca="false">SUM(Y11:Y117)</f>
        <v>75843.6</v>
      </c>
      <c r="Z272" s="17" t="n">
        <f aca="false">SUM(Z11:Z117)</f>
        <v>77578.7000001</v>
      </c>
      <c r="AA272" s="17" t="n">
        <f aca="false">SUM(AA11:AA117)</f>
        <v>76523.9</v>
      </c>
      <c r="AB272" s="17" t="n">
        <f aca="false">SUM(AB11:AB117)</f>
        <v>79154.8</v>
      </c>
      <c r="AC272" s="35" t="n">
        <f aca="false">SUM(AC11:AC117)</f>
        <v>78727.8</v>
      </c>
      <c r="AD272" s="35" t="n">
        <f aca="false">SUM(AD11:AD117)</f>
        <v>70848.95</v>
      </c>
      <c r="AE272" s="35" t="n">
        <f aca="false">SUM(AE11:AE117)</f>
        <v>77668.7759833333</v>
      </c>
    </row>
    <row r="273" customFormat="false" ht="12.75" hidden="false" customHeight="false" outlineLevel="0" collapsed="false">
      <c r="A273" s="0" t="s">
        <v>14</v>
      </c>
      <c r="B273" s="0" t="s">
        <v>28</v>
      </c>
      <c r="C273" s="0" t="s">
        <v>29</v>
      </c>
      <c r="D273" s="17" t="n">
        <f aca="false">SUM(D220:D221)</f>
        <v>1482.7</v>
      </c>
      <c r="E273" s="17" t="n">
        <f aca="false">SUM(E220:E221)</f>
        <v>1487.9</v>
      </c>
      <c r="F273" s="17" t="n">
        <f aca="false">SUM(F220:F221)</f>
        <v>1391</v>
      </c>
      <c r="G273" s="17" t="n">
        <f aca="false">SUM(G220:G221)</f>
        <v>1359</v>
      </c>
      <c r="H273" s="17" t="n">
        <f aca="false">SUM(H220:H221)</f>
        <v>1429.1</v>
      </c>
      <c r="I273" s="17" t="n">
        <f aca="false">SUM(I220:I221)</f>
        <v>1485.6</v>
      </c>
      <c r="J273" s="17" t="n">
        <f aca="false">SUM(J220:J221)</f>
        <v>1439.1</v>
      </c>
      <c r="K273" s="17" t="n">
        <f aca="false">SUM(K220:K221)</f>
        <v>1486.8</v>
      </c>
      <c r="L273" s="17" t="n">
        <f aca="false">SUM(L220:L221)</f>
        <v>1482.6</v>
      </c>
      <c r="M273" s="17" t="n">
        <f aca="false">SUM(M220:M221)</f>
        <v>1438.8</v>
      </c>
      <c r="N273" s="17" t="n">
        <f aca="false">SUM(N220:N221)</f>
        <v>1481.9</v>
      </c>
      <c r="O273" s="17" t="n">
        <f aca="false">SUM(O220:O221)</f>
        <v>1439.8</v>
      </c>
      <c r="P273" s="17" t="n">
        <f aca="false">SUM(P220:P221)</f>
        <v>1425.7</v>
      </c>
      <c r="Q273" s="17" t="n">
        <f aca="false">SUM(Q220:Q221)</f>
        <v>1486.3</v>
      </c>
      <c r="R273" s="17" t="n">
        <f aca="false">SUM(R220:R221)</f>
        <v>1323.5</v>
      </c>
      <c r="S273" s="17" t="n">
        <f aca="false">SUM(S220:S221)</f>
        <v>1486.6</v>
      </c>
      <c r="T273" s="17" t="n">
        <f aca="false">SUM(T220:T221)</f>
        <v>1423.4</v>
      </c>
      <c r="U273" s="17" t="n">
        <f aca="false">SUM(U220:U221)</f>
        <v>1458</v>
      </c>
      <c r="V273" s="17" t="n">
        <f aca="false">SUM(V220:V221)</f>
        <v>1397.7</v>
      </c>
      <c r="W273" s="17" t="n">
        <f aca="false">SUM(W220:W221)</f>
        <v>1474.5</v>
      </c>
      <c r="X273" s="17" t="n">
        <f aca="false">SUM(X220:X221)</f>
        <v>1465.3</v>
      </c>
      <c r="Y273" s="17" t="n">
        <f aca="false">SUM(Y220:Y221)</f>
        <v>1387.9</v>
      </c>
      <c r="Z273" s="17" t="n">
        <f aca="false">SUM(Z220:Z221)</f>
        <v>1469.2</v>
      </c>
      <c r="AA273" s="17" t="n">
        <f aca="false">SUM(AA220:AA221)</f>
        <v>1438.2</v>
      </c>
      <c r="AB273" s="17" t="n">
        <f aca="false">SUM(AB220:AB221)</f>
        <v>1475.9</v>
      </c>
      <c r="AC273" s="35" t="n">
        <f aca="false">SUM(AC220:AC221)</f>
        <v>1487.9</v>
      </c>
      <c r="AD273" s="35" t="n">
        <f aca="false">SUM(AD220:AD221)</f>
        <v>1321.1</v>
      </c>
      <c r="AE273" s="35" t="n">
        <f aca="false">SUM(AE220:AE221)</f>
        <v>1484.2756</v>
      </c>
    </row>
    <row r="279" customFormat="false" ht="12.75" hidden="false" customHeight="false" outlineLevel="0" collapsed="false">
      <c r="M279" s="28"/>
    </row>
    <row r="282" customFormat="false" ht="12.75" hidden="false" customHeight="false" outlineLevel="0" collapsed="false">
      <c r="M282" s="28"/>
    </row>
  </sheetData>
  <mergeCells count="1">
    <mergeCell ref="A5:C5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O35"/>
  <sheetViews>
    <sheetView showFormulas="false" showGridLines="true" showRowColHeaders="true" showZeros="true" rightToLeft="false" tabSelected="false" showOutlineSymbols="true" defaultGridColor="true" view="normal" topLeftCell="A3" colorId="64" zoomScale="100" zoomScaleNormal="100" zoomScalePageLayoutView="100" workbookViewId="0">
      <selection pane="topLeft" activeCell="D31" activeCellId="0" sqref="D3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71"/>
  </cols>
  <sheetData>
    <row r="1" customFormat="false" ht="12.75" hidden="false" customHeight="false" outlineLevel="0" collapsed="false">
      <c r="A1" s="45" t="s">
        <v>42</v>
      </c>
    </row>
    <row r="2" customFormat="false" ht="12.75" hidden="false" customHeight="false" outlineLevel="0" collapsed="false">
      <c r="A2" s="0" t="s">
        <v>43</v>
      </c>
    </row>
    <row r="3" customFormat="false" ht="12.75" hidden="false" customHeight="false" outlineLevel="0" collapsed="false">
      <c r="A3" s="0" t="s">
        <v>44</v>
      </c>
    </row>
    <row r="5" customFormat="false" ht="12.75" hidden="false" customHeight="false" outlineLevel="0" collapsed="false">
      <c r="A5" s="46" t="s">
        <v>45</v>
      </c>
      <c r="B5" s="47" t="n">
        <v>36556</v>
      </c>
      <c r="C5" s="47" t="n">
        <v>36585</v>
      </c>
      <c r="D5" s="47" t="n">
        <v>36616</v>
      </c>
      <c r="E5" s="47" t="n">
        <v>36646</v>
      </c>
      <c r="F5" s="47" t="n">
        <v>36677</v>
      </c>
      <c r="G5" s="47" t="n">
        <v>36707</v>
      </c>
      <c r="H5" s="47" t="n">
        <v>36738</v>
      </c>
      <c r="I5" s="47" t="n">
        <v>36769</v>
      </c>
      <c r="J5" s="47" t="n">
        <v>36799</v>
      </c>
      <c r="K5" s="47" t="n">
        <v>36830</v>
      </c>
      <c r="L5" s="47" t="n">
        <v>36860</v>
      </c>
      <c r="M5" s="47" t="n">
        <v>36891</v>
      </c>
      <c r="N5" s="47" t="n">
        <v>36526</v>
      </c>
      <c r="O5" s="46" t="s">
        <v>46</v>
      </c>
    </row>
    <row r="6" customFormat="false" ht="12.75" hidden="false" customHeight="false" outlineLevel="0" collapsed="false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O6" s="46"/>
    </row>
    <row r="7" customFormat="false" ht="12.75" hidden="false" customHeight="false" outlineLevel="0" collapsed="false">
      <c r="A7" s="48" t="s">
        <v>47</v>
      </c>
    </row>
    <row r="8" customFormat="false" ht="12.75" hidden="false" customHeight="false" outlineLevel="0" collapsed="false">
      <c r="A8" s="49" t="n">
        <v>302</v>
      </c>
      <c r="B8" s="39" t="n">
        <v>8.1</v>
      </c>
      <c r="C8" s="39" t="n">
        <v>8.42</v>
      </c>
      <c r="D8" s="39" t="n">
        <v>7.39</v>
      </c>
      <c r="E8" s="39" t="n">
        <v>8.51</v>
      </c>
      <c r="F8" s="39" t="n">
        <v>8.28</v>
      </c>
      <c r="G8" s="39" t="n">
        <v>8.01</v>
      </c>
      <c r="H8" s="39" t="n">
        <v>5.93</v>
      </c>
      <c r="I8" s="39" t="n">
        <v>6.31</v>
      </c>
      <c r="J8" s="39" t="n">
        <v>7.7</v>
      </c>
      <c r="K8" s="39" t="n">
        <v>7.68</v>
      </c>
      <c r="L8" s="39" t="n">
        <v>8.26</v>
      </c>
      <c r="M8" s="39" t="n">
        <v>7.93</v>
      </c>
      <c r="O8" s="50" t="n">
        <f aca="false">AVERAGE(B8:M8)</f>
        <v>7.71</v>
      </c>
    </row>
    <row r="9" customFormat="false" ht="12.75" hidden="false" customHeight="false" outlineLevel="0" collapsed="false">
      <c r="A9" s="49" t="n">
        <v>304</v>
      </c>
      <c r="B9" s="39" t="n">
        <v>7.91</v>
      </c>
      <c r="C9" s="39" t="n">
        <v>8.11</v>
      </c>
      <c r="D9" s="39" t="n">
        <v>7.17</v>
      </c>
      <c r="E9" s="39" t="n">
        <v>8.29</v>
      </c>
      <c r="F9" s="39" t="n">
        <v>7.85</v>
      </c>
      <c r="G9" s="39" t="n">
        <v>7.52</v>
      </c>
      <c r="H9" s="39" t="n">
        <v>5.67</v>
      </c>
      <c r="I9" s="39" t="n">
        <v>6.12</v>
      </c>
      <c r="J9" s="39" t="n">
        <v>7.27</v>
      </c>
      <c r="K9" s="39" t="n">
        <v>7.08</v>
      </c>
      <c r="L9" s="39" t="n">
        <v>8.22</v>
      </c>
      <c r="M9" s="39" t="n">
        <v>7.76</v>
      </c>
      <c r="O9" s="50" t="n">
        <f aca="false">AVERAGE(B9:M9)</f>
        <v>7.41416666666667</v>
      </c>
    </row>
    <row r="10" customFormat="false" ht="13.5" hidden="false" customHeight="false" outlineLevel="0" collapsed="false">
      <c r="A10" s="39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2"/>
    </row>
    <row r="11" customFormat="false" ht="13.5" hidden="false" customHeight="false" outlineLevel="0" collapsed="false">
      <c r="A11" s="53" t="s">
        <v>48</v>
      </c>
      <c r="B11" s="50" t="n">
        <f aca="false">AVERAGE(B8:B9)</f>
        <v>8.005</v>
      </c>
      <c r="C11" s="50" t="n">
        <f aca="false">AVERAGE(C8:C9)</f>
        <v>8.265</v>
      </c>
      <c r="D11" s="50" t="n">
        <f aca="false">AVERAGE(D8:D9)</f>
        <v>7.28</v>
      </c>
      <c r="E11" s="50" t="n">
        <f aca="false">AVERAGE(E8:E9)</f>
        <v>8.4</v>
      </c>
      <c r="F11" s="50" t="n">
        <f aca="false">AVERAGE(F8:F9)</f>
        <v>8.065</v>
      </c>
      <c r="G11" s="50" t="n">
        <f aca="false">AVERAGE(G8:G9)</f>
        <v>7.765</v>
      </c>
      <c r="H11" s="50" t="n">
        <f aca="false">AVERAGE(H8:H9)</f>
        <v>5.8</v>
      </c>
      <c r="I11" s="50" t="n">
        <v>6.12</v>
      </c>
      <c r="J11" s="50" t="n">
        <v>7.27</v>
      </c>
      <c r="K11" s="50" t="n">
        <v>7.08</v>
      </c>
      <c r="L11" s="50" t="n">
        <f aca="false">AVERAGE(L8:L9)</f>
        <v>8.24</v>
      </c>
      <c r="M11" s="50" t="n">
        <f aca="false">AVERAGE(M8:M9)</f>
        <v>7.845</v>
      </c>
      <c r="O11" s="50" t="n">
        <f aca="false">AVERAGE(B11:M11)</f>
        <v>7.51125</v>
      </c>
    </row>
    <row r="12" customFormat="false" ht="12.75" hidden="false" customHeight="false" outlineLevel="0" collapsed="false">
      <c r="A12" s="39"/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</row>
    <row r="13" customFormat="false" ht="12.75" hidden="false" customHeight="false" outlineLevel="0" collapsed="false">
      <c r="A13" s="54" t="s">
        <v>49</v>
      </c>
    </row>
    <row r="14" customFormat="false" ht="12.75" hidden="false" customHeight="false" outlineLevel="0" collapsed="false">
      <c r="A14" s="0" t="s">
        <v>50</v>
      </c>
    </row>
    <row r="16" customFormat="false" ht="12.75" hidden="false" customHeight="false" outlineLevel="0" collapsed="false">
      <c r="A16" s="0" t="s">
        <v>45</v>
      </c>
      <c r="B16" s="47" t="n">
        <v>36922</v>
      </c>
      <c r="C16" s="47" t="n">
        <v>36950</v>
      </c>
      <c r="D16" s="47" t="n">
        <v>36981</v>
      </c>
      <c r="E16" s="47" t="n">
        <v>37011</v>
      </c>
      <c r="F16" s="47" t="n">
        <v>37042</v>
      </c>
      <c r="G16" s="47" t="n">
        <v>37072</v>
      </c>
      <c r="H16" s="47" t="n">
        <v>37103</v>
      </c>
      <c r="I16" s="47" t="n">
        <v>37134</v>
      </c>
      <c r="J16" s="47" t="n">
        <v>37164</v>
      </c>
      <c r="K16" s="47" t="n">
        <v>37195</v>
      </c>
      <c r="L16" s="47" t="n">
        <v>37225</v>
      </c>
      <c r="M16" s="47" t="n">
        <v>37256</v>
      </c>
      <c r="O16" s="46" t="s">
        <v>46</v>
      </c>
    </row>
    <row r="17" customFormat="false" ht="12.75" hidden="false" customHeight="false" outlineLevel="0" collapsed="false">
      <c r="O17" s="46"/>
    </row>
    <row r="18" customFormat="false" ht="12.75" hidden="false" customHeight="false" outlineLevel="0" collapsed="false">
      <c r="A18" s="48" t="s">
        <v>47</v>
      </c>
    </row>
    <row r="19" customFormat="false" ht="12.75" hidden="false" customHeight="false" outlineLevel="0" collapsed="false">
      <c r="A19" s="46" t="n">
        <v>302</v>
      </c>
      <c r="B19" s="7" t="n">
        <v>7.95</v>
      </c>
      <c r="C19" s="7" t="n">
        <v>7.95</v>
      </c>
      <c r="D19" s="0" t="n">
        <v>7.21</v>
      </c>
      <c r="E19" s="0" t="n">
        <v>9.26</v>
      </c>
      <c r="F19" s="0" t="n">
        <v>8.04</v>
      </c>
      <c r="G19" s="0" t="n">
        <v>7.43</v>
      </c>
      <c r="H19" s="0" t="n">
        <v>6.17</v>
      </c>
      <c r="I19" s="0" t="n">
        <v>6.27</v>
      </c>
      <c r="J19" s="0" t="n">
        <v>6.41</v>
      </c>
      <c r="K19" s="0" t="n">
        <v>8.5</v>
      </c>
      <c r="L19" s="0" t="n">
        <v>8.15</v>
      </c>
      <c r="M19" s="0" t="n">
        <v>8.47</v>
      </c>
      <c r="O19" s="50" t="n">
        <f aca="false">AVERAGE(B19:M19)</f>
        <v>7.65083333333333</v>
      </c>
    </row>
    <row r="20" customFormat="false" ht="12.75" hidden="false" customHeight="false" outlineLevel="0" collapsed="false">
      <c r="A20" s="46" t="n">
        <v>304</v>
      </c>
      <c r="B20" s="7" t="n">
        <v>8.05</v>
      </c>
      <c r="C20" s="7" t="n">
        <v>7.92</v>
      </c>
      <c r="D20" s="0" t="n">
        <v>7.26</v>
      </c>
      <c r="E20" s="0" t="n">
        <v>9.16</v>
      </c>
      <c r="F20" s="0" t="n">
        <v>7.74</v>
      </c>
      <c r="G20" s="0" t="n">
        <v>7.33</v>
      </c>
      <c r="H20" s="0" t="n">
        <v>5.76</v>
      </c>
      <c r="I20" s="0" t="n">
        <v>5.92</v>
      </c>
      <c r="J20" s="0" t="n">
        <v>6.05</v>
      </c>
      <c r="K20" s="0" t="n">
        <v>7.92</v>
      </c>
      <c r="L20" s="0" t="n">
        <v>7.89</v>
      </c>
      <c r="M20" s="0" t="n">
        <v>8.48</v>
      </c>
      <c r="O20" s="50" t="n">
        <f aca="false">AVERAGE(B20:M20)</f>
        <v>7.45666666666667</v>
      </c>
    </row>
    <row r="21" customFormat="false" ht="13.5" hidden="false" customHeight="false" outlineLevel="0" collapsed="false">
      <c r="A21" s="46"/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2"/>
    </row>
    <row r="22" customFormat="false" ht="13.5" hidden="false" customHeight="false" outlineLevel="0" collapsed="false">
      <c r="A22" s="46" t="s">
        <v>48</v>
      </c>
      <c r="B22" s="50" t="n">
        <f aca="false">AVERAGE(B19:B20)</f>
        <v>8</v>
      </c>
      <c r="C22" s="50" t="n">
        <f aca="false">AVERAGE(C19:C20)</f>
        <v>7.935</v>
      </c>
      <c r="D22" s="55" t="n">
        <v>7.23</v>
      </c>
      <c r="E22" s="0" t="n">
        <v>8.58</v>
      </c>
      <c r="F22" s="55" t="n">
        <v>7.71</v>
      </c>
      <c r="G22" s="0" t="n">
        <v>7.38</v>
      </c>
      <c r="H22" s="0" t="n">
        <v>5.61</v>
      </c>
      <c r="I22" s="35" t="n">
        <f aca="false">AVERAGE(I19:I20)</f>
        <v>6.095</v>
      </c>
      <c r="J22" s="35" t="n">
        <f aca="false">AVERAGE(J19:J20)</f>
        <v>6.23</v>
      </c>
      <c r="K22" s="0" t="n">
        <f aca="false">AVERAGE(K19:K20)</f>
        <v>8.21</v>
      </c>
      <c r="L22" s="0" t="n">
        <f aca="false">AVERAGE(L19:L20)</f>
        <v>8.02</v>
      </c>
      <c r="M22" s="0" t="n">
        <v>8.12</v>
      </c>
      <c r="O22" s="50" t="n">
        <f aca="false">AVERAGE(B22:M22)</f>
        <v>7.42666666666667</v>
      </c>
    </row>
    <row r="24" customFormat="false" ht="12.75" hidden="false" customHeight="false" outlineLevel="0" collapsed="false">
      <c r="A24" s="0" t="s">
        <v>51</v>
      </c>
    </row>
    <row r="27" customFormat="false" ht="12.75" hidden="false" customHeight="false" outlineLevel="0" collapsed="false">
      <c r="A27" s="0" t="s">
        <v>45</v>
      </c>
      <c r="B27" s="47" t="n">
        <v>37287</v>
      </c>
      <c r="C27" s="47" t="n">
        <v>37315</v>
      </c>
      <c r="D27" s="47" t="n">
        <v>37346</v>
      </c>
      <c r="E27" s="47" t="n">
        <v>37376</v>
      </c>
      <c r="F27" s="47" t="n">
        <v>37407</v>
      </c>
      <c r="G27" s="47" t="n">
        <v>37437</v>
      </c>
      <c r="H27" s="47" t="n">
        <v>37468</v>
      </c>
      <c r="I27" s="47" t="n">
        <v>37499</v>
      </c>
      <c r="J27" s="47" t="n">
        <v>37529</v>
      </c>
      <c r="K27" s="47" t="n">
        <v>37560</v>
      </c>
      <c r="L27" s="47" t="n">
        <v>37590</v>
      </c>
      <c r="M27" s="47" t="n">
        <v>37621</v>
      </c>
      <c r="O27" s="46" t="s">
        <v>46</v>
      </c>
    </row>
    <row r="28" customFormat="false" ht="12.75" hidden="false" customHeight="false" outlineLevel="0" collapsed="false">
      <c r="O28" s="46"/>
    </row>
    <row r="29" customFormat="false" ht="12.75" hidden="false" customHeight="false" outlineLevel="0" collapsed="false">
      <c r="A29" s="48" t="s">
        <v>47</v>
      </c>
    </row>
    <row r="30" customFormat="false" ht="12.75" hidden="false" customHeight="false" outlineLevel="0" collapsed="false">
      <c r="A30" s="46" t="n">
        <v>302</v>
      </c>
      <c r="B30" s="7" t="n">
        <v>8.08</v>
      </c>
      <c r="C30" s="7" t="n">
        <v>9.32</v>
      </c>
      <c r="D30" s="0" t="n">
        <v>8.46</v>
      </c>
      <c r="E30" s="0" t="n">
        <v>0</v>
      </c>
      <c r="F30" s="0" t="n">
        <v>0</v>
      </c>
      <c r="G30" s="0" t="n">
        <v>0</v>
      </c>
      <c r="H30" s="0" t="n">
        <v>0</v>
      </c>
      <c r="I30" s="0" t="n">
        <v>0</v>
      </c>
      <c r="J30" s="0" t="n">
        <v>0</v>
      </c>
      <c r="K30" s="0" t="n">
        <v>0</v>
      </c>
      <c r="L30" s="0" t="n">
        <v>0</v>
      </c>
      <c r="M30" s="0" t="n">
        <v>0</v>
      </c>
      <c r="O30" s="50"/>
    </row>
    <row r="31" customFormat="false" ht="12.75" hidden="false" customHeight="false" outlineLevel="0" collapsed="false">
      <c r="A31" s="46" t="n">
        <v>304</v>
      </c>
      <c r="B31" s="7" t="n">
        <v>8.45</v>
      </c>
      <c r="C31" s="7" t="n">
        <v>9.38</v>
      </c>
      <c r="D31" s="0" t="n">
        <v>8.36</v>
      </c>
      <c r="O31" s="50"/>
    </row>
    <row r="32" customFormat="false" ht="13.5" hidden="false" customHeight="false" outlineLevel="0" collapsed="false">
      <c r="A32" s="46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2"/>
    </row>
    <row r="33" customFormat="false" ht="13.5" hidden="false" customHeight="false" outlineLevel="0" collapsed="false">
      <c r="A33" s="46" t="s">
        <v>48</v>
      </c>
      <c r="B33" s="50" t="n">
        <f aca="false">AVERAGE(B30:B31)</f>
        <v>8.265</v>
      </c>
      <c r="C33" s="50" t="n">
        <f aca="false">AVERAGE(C30:C31)</f>
        <v>9.35</v>
      </c>
      <c r="D33" s="50" t="n">
        <f aca="false">AVERAGE(D30:D31)</f>
        <v>8.41</v>
      </c>
      <c r="E33" s="50" t="n">
        <f aca="false">AVERAGE(E30:E31)</f>
        <v>0</v>
      </c>
      <c r="F33" s="50" t="n">
        <f aca="false">AVERAGE(F30:F31)</f>
        <v>0</v>
      </c>
      <c r="G33" s="50" t="n">
        <f aca="false">AVERAGE(G30:G31)</f>
        <v>0</v>
      </c>
      <c r="H33" s="50" t="n">
        <f aca="false">AVERAGE(H30:H31)</f>
        <v>0</v>
      </c>
      <c r="I33" s="50" t="n">
        <f aca="false">AVERAGE(I30:I31)</f>
        <v>0</v>
      </c>
      <c r="J33" s="50" t="n">
        <f aca="false">AVERAGE(J30:J31)</f>
        <v>0</v>
      </c>
      <c r="K33" s="50" t="n">
        <f aca="false">AVERAGE(K30:K31)</f>
        <v>0</v>
      </c>
      <c r="L33" s="50" t="n">
        <f aca="false">AVERAGE(L30:L31)</f>
        <v>0</v>
      </c>
      <c r="M33" s="50" t="n">
        <f aca="false">AVERAGE(M30:M31)</f>
        <v>0</v>
      </c>
      <c r="O33" s="50" t="n">
        <f aca="false">AVERAGE(B33:M33)</f>
        <v>2.16875</v>
      </c>
    </row>
    <row r="35" customFormat="false" ht="12.75" hidden="false" customHeight="false" outlineLevel="0" collapsed="false">
      <c r="A35" s="0" t="s">
        <v>51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O35"/>
  <sheetViews>
    <sheetView showFormulas="false" showGridLines="true" showRowColHeaders="true" showZeros="true" rightToLeft="false" tabSelected="false" showOutlineSymbols="true" defaultGridColor="true" view="normal" topLeftCell="A5" colorId="64" zoomScale="100" zoomScaleNormal="100" zoomScalePageLayoutView="100" workbookViewId="0">
      <selection pane="topLeft" activeCell="D30" activeCellId="0" sqref="D3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71"/>
    <col collapsed="false" customWidth="true" hidden="false" outlineLevel="0" max="15" min="15" style="0" width="9.7"/>
  </cols>
  <sheetData>
    <row r="1" customFormat="false" ht="12.75" hidden="false" customHeight="false" outlineLevel="0" collapsed="false">
      <c r="A1" s="45" t="s">
        <v>52</v>
      </c>
    </row>
    <row r="2" customFormat="false" ht="12.75" hidden="false" customHeight="false" outlineLevel="0" collapsed="false">
      <c r="A2" s="0" t="s">
        <v>43</v>
      </c>
    </row>
    <row r="3" customFormat="false" ht="12.75" hidden="false" customHeight="false" outlineLevel="0" collapsed="false">
      <c r="A3" s="0" t="s">
        <v>53</v>
      </c>
    </row>
    <row r="5" customFormat="false" ht="12.75" hidden="false" customHeight="false" outlineLevel="0" collapsed="false">
      <c r="A5" s="46" t="s">
        <v>45</v>
      </c>
      <c r="B5" s="47" t="n">
        <v>36556</v>
      </c>
      <c r="C5" s="47" t="n">
        <v>36585</v>
      </c>
      <c r="D5" s="47" t="n">
        <v>36616</v>
      </c>
      <c r="E5" s="47" t="n">
        <v>36646</v>
      </c>
      <c r="F5" s="47" t="n">
        <v>36677</v>
      </c>
      <c r="G5" s="47" t="n">
        <v>36707</v>
      </c>
      <c r="H5" s="47" t="n">
        <v>36738</v>
      </c>
      <c r="I5" s="47" t="n">
        <v>36769</v>
      </c>
      <c r="J5" s="47" t="n">
        <v>36799</v>
      </c>
      <c r="K5" s="47" t="n">
        <v>36830</v>
      </c>
      <c r="L5" s="47" t="n">
        <v>36860</v>
      </c>
      <c r="M5" s="47" t="n">
        <v>36891</v>
      </c>
      <c r="N5" s="47" t="n">
        <v>36526</v>
      </c>
      <c r="O5" s="46" t="s">
        <v>54</v>
      </c>
    </row>
    <row r="6" customFormat="false" ht="12.75" hidden="false" customHeight="false" outlineLevel="0" collapsed="false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</row>
    <row r="7" customFormat="false" ht="12.75" hidden="false" customHeight="false" outlineLevel="0" collapsed="false">
      <c r="A7" s="48" t="s">
        <v>47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39"/>
    </row>
    <row r="8" customFormat="false" ht="12.75" hidden="false" customHeight="false" outlineLevel="0" collapsed="false">
      <c r="A8" s="7" t="n">
        <v>301</v>
      </c>
      <c r="B8" s="39" t="n">
        <v>8.27</v>
      </c>
      <c r="C8" s="39" t="n">
        <v>8.63</v>
      </c>
      <c r="D8" s="39" t="n">
        <v>7.74</v>
      </c>
      <c r="E8" s="39" t="n">
        <v>8.83</v>
      </c>
      <c r="F8" s="39" t="n">
        <v>8.17</v>
      </c>
      <c r="G8" s="39" t="n">
        <v>7.93</v>
      </c>
      <c r="H8" s="39" t="n">
        <v>5.98</v>
      </c>
      <c r="I8" s="39" t="n">
        <v>6.54</v>
      </c>
      <c r="J8" s="39" t="n">
        <v>7.78</v>
      </c>
      <c r="K8" s="39" t="n">
        <v>7.77</v>
      </c>
      <c r="L8" s="39" t="n">
        <v>8.51</v>
      </c>
      <c r="M8" s="39" t="n">
        <v>8.11</v>
      </c>
      <c r="N8" s="39"/>
      <c r="O8" s="50" t="n">
        <f aca="false">AVERAGE(B8:M8)</f>
        <v>7.855</v>
      </c>
    </row>
    <row r="9" customFormat="false" ht="12.75" hidden="false" customHeight="false" outlineLevel="0" collapsed="false">
      <c r="A9" s="7" t="n">
        <v>307</v>
      </c>
      <c r="B9" s="39" t="n">
        <v>8.16</v>
      </c>
      <c r="C9" s="39" t="n">
        <v>8.85</v>
      </c>
      <c r="D9" s="39" t="n">
        <v>7.9</v>
      </c>
      <c r="E9" s="39" t="n">
        <v>8.94</v>
      </c>
      <c r="F9" s="39" t="n">
        <v>8.39</v>
      </c>
      <c r="G9" s="39" t="n">
        <v>8.22</v>
      </c>
      <c r="H9" s="39" t="n">
        <v>6.33</v>
      </c>
      <c r="I9" s="39" t="n">
        <v>6.95</v>
      </c>
      <c r="J9" s="39" t="n">
        <v>8.25</v>
      </c>
      <c r="K9" s="39" t="n">
        <v>8.16</v>
      </c>
      <c r="L9" s="39" t="n">
        <v>8.15</v>
      </c>
      <c r="M9" s="39" t="n">
        <v>8.23</v>
      </c>
      <c r="N9" s="39"/>
      <c r="O9" s="50" t="n">
        <f aca="false">AVERAGE(B9:M9)</f>
        <v>8.04416666666667</v>
      </c>
    </row>
    <row r="10" customFormat="false" ht="13.5" hidden="false" customHeight="false" outlineLevel="0" collapsed="false">
      <c r="A10" s="7"/>
      <c r="B10" s="56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6"/>
      <c r="O10" s="56"/>
    </row>
    <row r="11" customFormat="false" ht="13.5" hidden="false" customHeight="false" outlineLevel="0" collapsed="false">
      <c r="A11" s="58" t="s">
        <v>48</v>
      </c>
      <c r="B11" s="50" t="n">
        <f aca="false">AVERAGE(B8:B9)</f>
        <v>8.215</v>
      </c>
      <c r="C11" s="50" t="n">
        <f aca="false">AVERAGE(C8:C9)</f>
        <v>8.74</v>
      </c>
      <c r="D11" s="50" t="n">
        <f aca="false">AVERAGE(D8:D9)</f>
        <v>7.82</v>
      </c>
      <c r="E11" s="50" t="n">
        <f aca="false">AVERAGE(E8:E9)</f>
        <v>8.885</v>
      </c>
      <c r="F11" s="50" t="n">
        <f aca="false">AVERAGE(F8:F9)</f>
        <v>8.28</v>
      </c>
      <c r="G11" s="50" t="n">
        <f aca="false">AVERAGE(G8:G9)</f>
        <v>8.075</v>
      </c>
      <c r="H11" s="50" t="n">
        <f aca="false">AVERAGE(H8:H9)</f>
        <v>6.155</v>
      </c>
      <c r="I11" s="50" t="n">
        <f aca="false">AVERAGE(I8:I9)</f>
        <v>6.745</v>
      </c>
      <c r="J11" s="50" t="n">
        <f aca="false">AVERAGE(J8:J9)</f>
        <v>8.015</v>
      </c>
      <c r="K11" s="50" t="n">
        <f aca="false">AVERAGE(K8:K9)</f>
        <v>7.965</v>
      </c>
      <c r="L11" s="50" t="n">
        <f aca="false">AVERAGE(L8:L9)</f>
        <v>8.33</v>
      </c>
      <c r="M11" s="50" t="n">
        <f aca="false">AVERAGE(M8:M9)</f>
        <v>8.17</v>
      </c>
      <c r="N11" s="50"/>
      <c r="O11" s="50" t="n">
        <f aca="false">AVERAGE(B11:M11)</f>
        <v>7.94958333333333</v>
      </c>
    </row>
    <row r="12" customFormat="false" ht="12.75" hidden="false" customHeight="false" outlineLevel="0" collapsed="false">
      <c r="B12" s="59"/>
      <c r="C12" s="59"/>
      <c r="D12" s="59"/>
      <c r="E12" s="59"/>
      <c r="F12" s="59"/>
      <c r="G12" s="59"/>
      <c r="H12" s="59"/>
      <c r="I12" s="59"/>
      <c r="J12" s="59"/>
      <c r="K12" s="59"/>
    </row>
    <row r="13" customFormat="false" ht="12.75" hidden="false" customHeight="false" outlineLevel="0" collapsed="false">
      <c r="A13" s="54" t="s">
        <v>49</v>
      </c>
    </row>
    <row r="14" customFormat="false" ht="12.75" hidden="false" customHeight="false" outlineLevel="0" collapsed="false">
      <c r="A14" s="0" t="s">
        <v>50</v>
      </c>
    </row>
    <row r="16" customFormat="false" ht="12.75" hidden="false" customHeight="false" outlineLevel="0" collapsed="false">
      <c r="A16" s="0" t="s">
        <v>45</v>
      </c>
      <c r="B16" s="60" t="n">
        <v>36892</v>
      </c>
      <c r="C16" s="60" t="n">
        <v>36923</v>
      </c>
      <c r="D16" s="60" t="n">
        <v>36951</v>
      </c>
      <c r="E16" s="60" t="n">
        <v>36982</v>
      </c>
      <c r="F16" s="60" t="n">
        <v>37012</v>
      </c>
      <c r="G16" s="60" t="n">
        <v>37043</v>
      </c>
      <c r="H16" s="60" t="n">
        <v>37073</v>
      </c>
      <c r="I16" s="60" t="n">
        <v>37104</v>
      </c>
      <c r="J16" s="60" t="n">
        <v>37135</v>
      </c>
      <c r="K16" s="60" t="n">
        <v>37165</v>
      </c>
      <c r="L16" s="60" t="n">
        <v>37196</v>
      </c>
      <c r="M16" s="60" t="n">
        <v>37226</v>
      </c>
      <c r="O16" s="0" t="s">
        <v>54</v>
      </c>
    </row>
    <row r="18" customFormat="false" ht="12.75" hidden="false" customHeight="false" outlineLevel="0" collapsed="false">
      <c r="A18" s="48" t="s">
        <v>47</v>
      </c>
    </row>
    <row r="19" customFormat="false" ht="12.75" hidden="false" customHeight="false" outlineLevel="0" collapsed="false">
      <c r="A19" s="46" t="n">
        <v>301</v>
      </c>
      <c r="B19" s="7" t="n">
        <v>8.15</v>
      </c>
      <c r="C19" s="7" t="n">
        <v>8.47</v>
      </c>
      <c r="D19" s="0" t="n">
        <v>7.55</v>
      </c>
      <c r="E19" s="61"/>
      <c r="F19" s="0" t="n">
        <v>8.45</v>
      </c>
      <c r="G19" s="0" t="n">
        <v>7.67</v>
      </c>
      <c r="H19" s="0" t="n">
        <v>6.08</v>
      </c>
      <c r="I19" s="0" t="n">
        <v>6.38</v>
      </c>
      <c r="K19" s="0" t="n">
        <v>7.66</v>
      </c>
      <c r="L19" s="0" t="n">
        <v>8.57</v>
      </c>
      <c r="M19" s="0" t="n">
        <v>9.09</v>
      </c>
      <c r="O19" s="62" t="n">
        <f aca="false">AVERAGE(B19:M19)</f>
        <v>7.807</v>
      </c>
    </row>
    <row r="20" customFormat="false" ht="12.75" hidden="false" customHeight="false" outlineLevel="0" collapsed="false">
      <c r="A20" s="46" t="n">
        <v>307</v>
      </c>
      <c r="B20" s="7" t="n">
        <v>6.59</v>
      </c>
      <c r="C20" s="7"/>
      <c r="D20" s="0" t="n">
        <v>7.52</v>
      </c>
      <c r="E20" s="0" t="n">
        <v>9.77</v>
      </c>
      <c r="F20" s="0" t="n">
        <v>8.74</v>
      </c>
      <c r="G20" s="0" t="n">
        <v>7.75</v>
      </c>
      <c r="H20" s="0" t="n">
        <v>6.33</v>
      </c>
      <c r="I20" s="0" t="n">
        <v>6.66</v>
      </c>
      <c r="J20" s="0" t="n">
        <v>6.83</v>
      </c>
      <c r="K20" s="0" t="n">
        <v>7.8</v>
      </c>
      <c r="L20" s="0" t="n">
        <v>8.82</v>
      </c>
      <c r="M20" s="0" t="n">
        <v>9.02</v>
      </c>
      <c r="O20" s="62" t="n">
        <f aca="false">AVERAGE(B20:M20)</f>
        <v>7.80272727272727</v>
      </c>
    </row>
    <row r="21" customFormat="false" ht="13.5" hidden="false" customHeight="false" outlineLevel="0" collapsed="false">
      <c r="A21" s="46" t="n">
        <v>303</v>
      </c>
      <c r="B21" s="56"/>
      <c r="C21" s="63" t="n">
        <v>7.81</v>
      </c>
      <c r="D21" s="64" t="n">
        <v>7.07</v>
      </c>
      <c r="E21" s="64" t="n">
        <v>9.06</v>
      </c>
      <c r="F21" s="64" t="n">
        <v>7.96</v>
      </c>
      <c r="G21" s="64" t="n">
        <v>7.25</v>
      </c>
      <c r="H21" s="64" t="n">
        <v>5.6</v>
      </c>
      <c r="I21" s="64" t="n">
        <v>5.73</v>
      </c>
      <c r="J21" s="64" t="n">
        <v>5.85</v>
      </c>
      <c r="K21" s="64" t="n">
        <v>6.77</v>
      </c>
      <c r="L21" s="64" t="n">
        <v>7.74</v>
      </c>
      <c r="M21" s="64" t="n">
        <v>8.05</v>
      </c>
      <c r="N21" s="64"/>
      <c r="O21" s="62" t="n">
        <f aca="false">AVERAGE(B21:M21)</f>
        <v>7.17181818181818</v>
      </c>
    </row>
    <row r="22" customFormat="false" ht="13.5" hidden="false" customHeight="false" outlineLevel="0" collapsed="false">
      <c r="A22" s="46" t="s">
        <v>48</v>
      </c>
      <c r="B22" s="50" t="n">
        <v>7.4</v>
      </c>
      <c r="C22" s="46" t="n">
        <v>8.1</v>
      </c>
      <c r="D22" s="55" t="n">
        <v>7.38</v>
      </c>
      <c r="E22" s="55" t="n">
        <v>9.11</v>
      </c>
      <c r="F22" s="55" t="n">
        <v>8.18</v>
      </c>
      <c r="G22" s="35" t="n">
        <f aca="false">AVERAGE(G19:G21)</f>
        <v>7.55666666666667</v>
      </c>
      <c r="H22" s="35" t="n">
        <f aca="false">AVERAGE(H19:H21)</f>
        <v>6.00333333333333</v>
      </c>
      <c r="I22" s="35" t="n">
        <f aca="false">AVERAGE(I19:I21)</f>
        <v>6.25666666666667</v>
      </c>
      <c r="J22" s="35" t="n">
        <f aca="false">AVERAGE(J19:J21)</f>
        <v>6.34</v>
      </c>
      <c r="K22" s="35" t="n">
        <f aca="false">AVERAGE(K19:K21)</f>
        <v>7.41</v>
      </c>
      <c r="L22" s="35" t="n">
        <f aca="false">AVERAGE(L19:L21)</f>
        <v>8.37666666666667</v>
      </c>
      <c r="M22" s="0" t="n">
        <v>8.34</v>
      </c>
      <c r="O22" s="62" t="n">
        <f aca="false">AVERAGE(B22:M22)</f>
        <v>7.53777777777778</v>
      </c>
    </row>
    <row r="24" customFormat="false" ht="12.75" hidden="false" customHeight="false" outlineLevel="0" collapsed="false">
      <c r="A24" s="0" t="s">
        <v>51</v>
      </c>
    </row>
    <row r="27" customFormat="false" ht="12.75" hidden="false" customHeight="false" outlineLevel="0" collapsed="false">
      <c r="A27" s="0" t="s">
        <v>45</v>
      </c>
      <c r="B27" s="65" t="n">
        <v>37257</v>
      </c>
      <c r="C27" s="65" t="n">
        <v>37288</v>
      </c>
      <c r="D27" s="65" t="n">
        <v>37316</v>
      </c>
      <c r="E27" s="65" t="n">
        <v>37347</v>
      </c>
      <c r="F27" s="65" t="n">
        <v>37377</v>
      </c>
      <c r="G27" s="65" t="n">
        <v>37408</v>
      </c>
      <c r="H27" s="65" t="n">
        <v>37438</v>
      </c>
      <c r="I27" s="65" t="n">
        <v>37469</v>
      </c>
      <c r="J27" s="65" t="n">
        <v>37500</v>
      </c>
      <c r="K27" s="65" t="n">
        <v>37530</v>
      </c>
      <c r="L27" s="65" t="n">
        <v>37561</v>
      </c>
      <c r="M27" s="65" t="n">
        <v>37591</v>
      </c>
    </row>
    <row r="29" customFormat="false" ht="12.75" hidden="false" customHeight="false" outlineLevel="0" collapsed="false">
      <c r="A29" s="48" t="s">
        <v>47</v>
      </c>
    </row>
    <row r="30" customFormat="false" ht="12.75" hidden="false" customHeight="false" outlineLevel="0" collapsed="false">
      <c r="A30" s="46" t="n">
        <v>301</v>
      </c>
      <c r="B30" s="7" t="n">
        <v>8.54</v>
      </c>
      <c r="C30" s="7" t="n">
        <v>10.18</v>
      </c>
      <c r="D30" s="0" t="n">
        <v>8.64</v>
      </c>
      <c r="E30" s="61"/>
    </row>
    <row r="31" customFormat="false" ht="12.75" hidden="false" customHeight="false" outlineLevel="0" collapsed="false">
      <c r="A31" s="46" t="n">
        <v>307</v>
      </c>
      <c r="B31" s="7" t="n">
        <v>8.53</v>
      </c>
      <c r="C31" s="7" t="n">
        <v>10.07</v>
      </c>
      <c r="D31" s="0" t="n">
        <v>9.15</v>
      </c>
    </row>
    <row r="32" customFormat="false" ht="13.5" hidden="false" customHeight="false" outlineLevel="0" collapsed="false">
      <c r="A32" s="46" t="n">
        <v>303</v>
      </c>
      <c r="B32" s="56" t="n">
        <v>7.51</v>
      </c>
      <c r="C32" s="63"/>
      <c r="D32" s="64"/>
      <c r="E32" s="64"/>
      <c r="F32" s="64"/>
      <c r="G32" s="64"/>
      <c r="H32" s="64"/>
      <c r="I32" s="64"/>
      <c r="J32" s="64"/>
      <c r="K32" s="64"/>
      <c r="L32" s="64"/>
      <c r="M32" s="64"/>
    </row>
    <row r="33" customFormat="false" ht="13.5" hidden="false" customHeight="false" outlineLevel="0" collapsed="false">
      <c r="A33" s="46" t="s">
        <v>48</v>
      </c>
      <c r="B33" s="50" t="n">
        <f aca="false">AVERAGE(B30:B32)</f>
        <v>8.19333333333333</v>
      </c>
      <c r="C33" s="50" t="n">
        <f aca="false">AVERAGE(C30:C32)</f>
        <v>10.125</v>
      </c>
      <c r="D33" s="50" t="n">
        <f aca="false">AVERAGE(D30:D32)</f>
        <v>8.895</v>
      </c>
      <c r="E33" s="55"/>
      <c r="F33" s="55"/>
      <c r="G33" s="35"/>
      <c r="H33" s="35"/>
      <c r="I33" s="35"/>
      <c r="J33" s="35"/>
      <c r="K33" s="35"/>
      <c r="L33" s="35"/>
    </row>
    <row r="35" customFormat="false" ht="12.75" hidden="false" customHeight="false" outlineLevel="0" collapsed="false">
      <c r="A35" s="0" t="s">
        <v>51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BG278"/>
  <sheetViews>
    <sheetView showFormulas="false" showGridLines="true" showRowColHeaders="true" showZeros="true" rightToLeft="false" tabSelected="false" showOutlineSymbols="true" defaultGridColor="true" view="normal" topLeftCell="A257" colorId="64" zoomScale="100" zoomScaleNormal="100" zoomScalePageLayoutView="100" workbookViewId="0">
      <selection pane="topLeft" activeCell="AD271" activeCellId="0" sqref="AD271:AE273"/>
    </sheetView>
  </sheetViews>
  <sheetFormatPr defaultColWidth="9.0546875" defaultRowHeight="12.75" customHeight="true" zeroHeight="false" outlineLevelRow="0" outlineLevelCol="0"/>
  <cols>
    <col collapsed="false" customWidth="true" hidden="true" outlineLevel="0" max="23" min="4" style="0" width="9.14"/>
    <col collapsed="false" customWidth="false" hidden="true" outlineLevel="0" max="27" min="24" style="0" width="9.06"/>
  </cols>
  <sheetData>
    <row r="3" customFormat="false" ht="12.75" hidden="false" customHeight="false" outlineLevel="0" collapsed="false">
      <c r="C3" s="61"/>
    </row>
    <row r="5" customFormat="false" ht="12.75" hidden="false" customHeight="false" outlineLevel="0" collapsed="false">
      <c r="C5" s="61" t="s">
        <v>55</v>
      </c>
      <c r="D5" s="0" t="n">
        <v>24</v>
      </c>
    </row>
    <row r="6" customFormat="false" ht="12.75" hidden="false" customHeight="false" outlineLevel="0" collapsed="false">
      <c r="C6" s="61" t="s">
        <v>56</v>
      </c>
      <c r="D6" s="0" t="n">
        <v>31</v>
      </c>
      <c r="E6" s="0" t="n">
        <v>31</v>
      </c>
      <c r="F6" s="0" t="n">
        <v>29</v>
      </c>
      <c r="G6" s="0" t="n">
        <v>31</v>
      </c>
      <c r="H6" s="0" t="n">
        <v>30</v>
      </c>
      <c r="I6" s="0" t="n">
        <v>31</v>
      </c>
      <c r="J6" s="0" t="n">
        <v>30</v>
      </c>
      <c r="K6" s="0" t="n">
        <v>31</v>
      </c>
      <c r="L6" s="0" t="n">
        <v>31</v>
      </c>
      <c r="M6" s="0" t="n">
        <v>30</v>
      </c>
      <c r="N6" s="0" t="n">
        <v>31</v>
      </c>
      <c r="O6" s="0" t="n">
        <v>30</v>
      </c>
      <c r="P6" s="0" t="n">
        <v>31</v>
      </c>
      <c r="Q6" s="0" t="n">
        <v>31</v>
      </c>
      <c r="R6" s="0" t="n">
        <v>28</v>
      </c>
      <c r="S6" s="0" t="n">
        <v>31</v>
      </c>
      <c r="T6" s="0" t="n">
        <v>30</v>
      </c>
      <c r="U6" s="0" t="n">
        <v>31</v>
      </c>
      <c r="V6" s="0" t="n">
        <v>30</v>
      </c>
      <c r="W6" s="0" t="n">
        <v>31</v>
      </c>
      <c r="X6" s="0" t="n">
        <v>31</v>
      </c>
      <c r="Y6" s="0" t="n">
        <v>30</v>
      </c>
      <c r="Z6" s="0" t="n">
        <v>31</v>
      </c>
      <c r="AA6" s="0" t="n">
        <v>30</v>
      </c>
      <c r="AB6" s="0" t="n">
        <v>31</v>
      </c>
      <c r="AC6" s="0" t="n">
        <f aca="false">Q6</f>
        <v>31</v>
      </c>
      <c r="AD6" s="0" t="n">
        <f aca="false">R6</f>
        <v>28</v>
      </c>
      <c r="AE6" s="0" t="n">
        <f aca="false">S6</f>
        <v>31</v>
      </c>
      <c r="AF6" s="0" t="n">
        <f aca="false">T6</f>
        <v>30</v>
      </c>
      <c r="AG6" s="0" t="n">
        <f aca="false">U6</f>
        <v>31</v>
      </c>
      <c r="AH6" s="0" t="n">
        <f aca="false">V6</f>
        <v>30</v>
      </c>
      <c r="AI6" s="0" t="n">
        <f aca="false">W6</f>
        <v>31</v>
      </c>
      <c r="AJ6" s="0" t="n">
        <f aca="false">X6</f>
        <v>31</v>
      </c>
      <c r="AK6" s="0" t="n">
        <f aca="false">Y6</f>
        <v>30</v>
      </c>
      <c r="AL6" s="0" t="n">
        <f aca="false">Z6</f>
        <v>31</v>
      </c>
      <c r="AM6" s="0" t="n">
        <f aca="false">AA6</f>
        <v>30</v>
      </c>
      <c r="AN6" s="0" t="n">
        <f aca="false">AB6</f>
        <v>31</v>
      </c>
    </row>
    <row r="7" customFormat="false" ht="12.75" hidden="false" customHeight="false" outlineLevel="0" collapsed="false">
      <c r="AO7" s="0" t="n">
        <v>2000</v>
      </c>
    </row>
    <row r="8" customFormat="false" ht="12.75" hidden="false" customHeight="false" outlineLevel="0" collapsed="false">
      <c r="D8" s="0" t="n">
        <v>1999</v>
      </c>
      <c r="E8" s="7" t="n">
        <v>2000</v>
      </c>
      <c r="F8" s="7" t="n">
        <v>2000</v>
      </c>
      <c r="G8" s="7" t="n">
        <v>2000</v>
      </c>
      <c r="H8" s="7" t="n">
        <v>2000</v>
      </c>
      <c r="I8" s="7" t="n">
        <v>2000</v>
      </c>
      <c r="J8" s="7" t="n">
        <v>2000</v>
      </c>
      <c r="K8" s="7" t="n">
        <v>2000</v>
      </c>
      <c r="L8" s="7" t="n">
        <v>2000</v>
      </c>
      <c r="M8" s="7" t="n">
        <v>2000</v>
      </c>
      <c r="N8" s="7" t="n">
        <v>2000</v>
      </c>
      <c r="O8" s="7" t="n">
        <v>2000</v>
      </c>
      <c r="P8" s="7" t="n">
        <v>2000</v>
      </c>
      <c r="Q8" s="7" t="n">
        <v>2001</v>
      </c>
      <c r="R8" s="7" t="n">
        <v>2001</v>
      </c>
      <c r="S8" s="7" t="n">
        <v>2001</v>
      </c>
      <c r="T8" s="7" t="n">
        <v>2001</v>
      </c>
      <c r="U8" s="7" t="n">
        <v>2001</v>
      </c>
      <c r="V8" s="7" t="n">
        <v>2001</v>
      </c>
      <c r="W8" s="7" t="n">
        <v>2001</v>
      </c>
      <c r="X8" s="7" t="n">
        <v>2001</v>
      </c>
      <c r="Y8" s="7" t="n">
        <v>2001</v>
      </c>
      <c r="Z8" s="7" t="n">
        <v>2001</v>
      </c>
      <c r="AA8" s="7" t="n">
        <v>2001</v>
      </c>
      <c r="AB8" s="7" t="n">
        <v>2001</v>
      </c>
      <c r="AC8" s="7" t="n">
        <v>2002</v>
      </c>
      <c r="AD8" s="7" t="n">
        <v>2002</v>
      </c>
      <c r="AE8" s="7" t="n">
        <v>2002</v>
      </c>
      <c r="AF8" s="7" t="n">
        <v>2002</v>
      </c>
      <c r="AG8" s="7" t="n">
        <v>2002</v>
      </c>
      <c r="AH8" s="7" t="n">
        <v>2002</v>
      </c>
      <c r="AI8" s="7" t="n">
        <v>2002</v>
      </c>
      <c r="AJ8" s="7" t="n">
        <v>2002</v>
      </c>
      <c r="AK8" s="7" t="n">
        <v>2002</v>
      </c>
      <c r="AL8" s="7" t="n">
        <v>2002</v>
      </c>
      <c r="AM8" s="7" t="n">
        <v>2002</v>
      </c>
      <c r="AN8" s="7" t="n">
        <v>2002</v>
      </c>
      <c r="AO8" s="0" t="s">
        <v>57</v>
      </c>
    </row>
    <row r="9" customFormat="false" ht="12.75" hidden="false" customHeight="false" outlineLevel="0" collapsed="false">
      <c r="D9" s="0" t="s">
        <v>15</v>
      </c>
      <c r="E9" s="7" t="s">
        <v>16</v>
      </c>
      <c r="F9" s="7" t="s">
        <v>17</v>
      </c>
      <c r="G9" s="7" t="s">
        <v>18</v>
      </c>
      <c r="H9" s="7" t="s">
        <v>19</v>
      </c>
      <c r="I9" s="7" t="s">
        <v>20</v>
      </c>
      <c r="J9" s="7" t="s">
        <v>21</v>
      </c>
      <c r="K9" s="7" t="s">
        <v>22</v>
      </c>
      <c r="L9" s="7" t="s">
        <v>23</v>
      </c>
      <c r="M9" s="7" t="s">
        <v>24</v>
      </c>
      <c r="N9" s="7" t="s">
        <v>25</v>
      </c>
      <c r="O9" s="7" t="s">
        <v>26</v>
      </c>
      <c r="P9" s="7" t="s">
        <v>15</v>
      </c>
      <c r="Q9" s="7" t="s">
        <v>16</v>
      </c>
      <c r="R9" s="7" t="s">
        <v>17</v>
      </c>
      <c r="S9" s="7" t="s">
        <v>18</v>
      </c>
      <c r="T9" s="7" t="s">
        <v>19</v>
      </c>
      <c r="U9" s="7" t="s">
        <v>20</v>
      </c>
      <c r="V9" s="7" t="s">
        <v>21</v>
      </c>
      <c r="W9" s="7" t="s">
        <v>22</v>
      </c>
      <c r="X9" s="7" t="s">
        <v>23</v>
      </c>
      <c r="Y9" s="7" t="s">
        <v>41</v>
      </c>
      <c r="Z9" s="7" t="s">
        <v>25</v>
      </c>
      <c r="AA9" s="7" t="s">
        <v>26</v>
      </c>
      <c r="AB9" s="7" t="s">
        <v>15</v>
      </c>
      <c r="AC9" s="7" t="s">
        <v>16</v>
      </c>
      <c r="AD9" s="7" t="s">
        <v>17</v>
      </c>
      <c r="AE9" s="7" t="s">
        <v>18</v>
      </c>
      <c r="AF9" s="7" t="s">
        <v>19</v>
      </c>
      <c r="AG9" s="7" t="s">
        <v>20</v>
      </c>
      <c r="AH9" s="7" t="s">
        <v>21</v>
      </c>
      <c r="AI9" s="7" t="s">
        <v>22</v>
      </c>
      <c r="AJ9" s="7" t="s">
        <v>23</v>
      </c>
      <c r="AK9" s="7" t="s">
        <v>24</v>
      </c>
      <c r="AL9" s="7" t="s">
        <v>25</v>
      </c>
      <c r="AM9" s="7" t="s">
        <v>26</v>
      </c>
      <c r="AN9" s="7" t="s">
        <v>15</v>
      </c>
      <c r="AO9" s="0" t="s">
        <v>45</v>
      </c>
    </row>
    <row r="10" customFormat="false" ht="12.75" hidden="false" customHeight="false" outlineLevel="0" collapsed="false">
      <c r="A10" s="0" t="s">
        <v>2</v>
      </c>
      <c r="B10" s="0" t="s">
        <v>3</v>
      </c>
      <c r="C10" s="0" t="s">
        <v>4</v>
      </c>
    </row>
    <row r="11" customFormat="false" ht="12.75" hidden="false" customHeight="false" outlineLevel="0" collapsed="false">
      <c r="A11" s="0" t="s">
        <v>27</v>
      </c>
      <c r="B11" s="0" t="n">
        <v>2</v>
      </c>
      <c r="C11" s="0" t="n">
        <v>1</v>
      </c>
      <c r="D11" s="0" t="n">
        <f aca="false">D$6*NoOfHrsPerDay</f>
        <v>744</v>
      </c>
      <c r="E11" s="0" t="n">
        <f aca="false">E$6*NoOfHrsPerDay</f>
        <v>744</v>
      </c>
      <c r="F11" s="0" t="n">
        <f aca="false">F$6*NoOfHrsPerDay</f>
        <v>696</v>
      </c>
      <c r="G11" s="0" t="n">
        <f aca="false">G$6*NoOfHrsPerDay</f>
        <v>744</v>
      </c>
      <c r="H11" s="0" t="n">
        <f aca="false">H$6*NoOfHrsPerDay</f>
        <v>720</v>
      </c>
      <c r="I11" s="0" t="n">
        <f aca="false">I$6*NoOfHrsPerDay</f>
        <v>744</v>
      </c>
      <c r="J11" s="0" t="n">
        <f aca="false">J$6*NoOfHrsPerDay</f>
        <v>720</v>
      </c>
      <c r="K11" s="0" t="n">
        <f aca="false">K$6*NoOfHrsPerDay</f>
        <v>744</v>
      </c>
      <c r="L11" s="0" t="n">
        <f aca="false">L$6*NoOfHrsPerDay</f>
        <v>744</v>
      </c>
      <c r="M11" s="0" t="n">
        <f aca="false">M$6*NoOfHrsPerDay</f>
        <v>720</v>
      </c>
      <c r="N11" s="0" t="n">
        <f aca="false">N$6*NoOfHrsPerDay</f>
        <v>744</v>
      </c>
      <c r="O11" s="0" t="n">
        <f aca="false">O$6*NoOfHrsPerDay</f>
        <v>720</v>
      </c>
      <c r="P11" s="0" t="n">
        <f aca="false">P$6*NoOfHrsPerDay</f>
        <v>744</v>
      </c>
      <c r="Q11" s="0" t="n">
        <f aca="false">Q$6*NoOfHrsPerDay</f>
        <v>744</v>
      </c>
      <c r="R11" s="0" t="n">
        <f aca="false">R$6*NoOfHrsPerDay</f>
        <v>672</v>
      </c>
      <c r="S11" s="0" t="n">
        <f aca="false">S$6*NoOfHrsPerDay</f>
        <v>744</v>
      </c>
      <c r="T11" s="0" t="n">
        <f aca="false">T$6*NoOfHrsPerDay</f>
        <v>720</v>
      </c>
      <c r="U11" s="0" t="n">
        <f aca="false">U$6*NoOfHrsPerDay</f>
        <v>744</v>
      </c>
      <c r="V11" s="0" t="n">
        <f aca="false">V$6*NoOfHrsPerDay</f>
        <v>720</v>
      </c>
      <c r="W11" s="0" t="n">
        <f aca="false">W$6*NoOfHrsPerDay</f>
        <v>744</v>
      </c>
      <c r="X11" s="0" t="n">
        <f aca="false">X$6*NoOfHrsPerDay</f>
        <v>744</v>
      </c>
      <c r="Y11" s="0" t="n">
        <f aca="false">Y$6*NoOfHrsPerDay</f>
        <v>720</v>
      </c>
      <c r="Z11" s="0" t="n">
        <f aca="false">Z$6*NoOfHrsPerDay</f>
        <v>744</v>
      </c>
      <c r="AA11" s="0" t="n">
        <f aca="false">AA$6*NoOfHrsPerDay</f>
        <v>720</v>
      </c>
      <c r="AB11" s="0" t="n">
        <f aca="false">AB$6*NoOfHrsPerDay</f>
        <v>744</v>
      </c>
      <c r="AC11" s="0" t="n">
        <f aca="false">AC$6*NoOfHrsPerDay</f>
        <v>744</v>
      </c>
      <c r="AD11" s="0" t="n">
        <f aca="false">AD$6*NoOfHrsPerDay</f>
        <v>672</v>
      </c>
      <c r="AE11" s="0" t="n">
        <f aca="false">AE$6*NoOfHrsPerDay</f>
        <v>744</v>
      </c>
      <c r="AO11" s="0" t="n">
        <f aca="false">SUM(E11:P11)</f>
        <v>8784</v>
      </c>
    </row>
    <row r="12" customFormat="false" ht="12.75" hidden="false" customHeight="false" outlineLevel="0" collapsed="false">
      <c r="A12" s="0" t="s">
        <v>27</v>
      </c>
      <c r="B12" s="0" t="n">
        <v>2</v>
      </c>
      <c r="C12" s="0" t="n">
        <v>2</v>
      </c>
      <c r="D12" s="0" t="n">
        <f aca="false">D$6*NoOfHrsPerDay</f>
        <v>744</v>
      </c>
      <c r="E12" s="0" t="n">
        <f aca="false">E$6*NoOfHrsPerDay</f>
        <v>744</v>
      </c>
      <c r="F12" s="0" t="n">
        <f aca="false">F$6*NoOfHrsPerDay</f>
        <v>696</v>
      </c>
      <c r="G12" s="0" t="n">
        <f aca="false">G$6*NoOfHrsPerDay</f>
        <v>744</v>
      </c>
      <c r="H12" s="0" t="n">
        <f aca="false">H$6*NoOfHrsPerDay</f>
        <v>720</v>
      </c>
      <c r="I12" s="0" t="n">
        <f aca="false">I$6*NoOfHrsPerDay</f>
        <v>744</v>
      </c>
      <c r="J12" s="0" t="n">
        <f aca="false">J$6*NoOfHrsPerDay</f>
        <v>720</v>
      </c>
      <c r="K12" s="0" t="n">
        <f aca="false">K$6*NoOfHrsPerDay</f>
        <v>744</v>
      </c>
      <c r="L12" s="0" t="n">
        <f aca="false">L$6*NoOfHrsPerDay</f>
        <v>744</v>
      </c>
      <c r="M12" s="0" t="n">
        <f aca="false">M$6*NoOfHrsPerDay</f>
        <v>720</v>
      </c>
      <c r="N12" s="0" t="n">
        <f aca="false">N$6*NoOfHrsPerDay</f>
        <v>744</v>
      </c>
      <c r="O12" s="0" t="n">
        <f aca="false">O$6*NoOfHrsPerDay</f>
        <v>720</v>
      </c>
      <c r="P12" s="0" t="n">
        <f aca="false">P$6*NoOfHrsPerDay</f>
        <v>744</v>
      </c>
      <c r="Q12" s="0" t="n">
        <f aca="false">Q$6*NoOfHrsPerDay</f>
        <v>744</v>
      </c>
      <c r="R12" s="0" t="n">
        <f aca="false">R$6*NoOfHrsPerDay</f>
        <v>672</v>
      </c>
      <c r="S12" s="0" t="n">
        <f aca="false">S$6*NoOfHrsPerDay</f>
        <v>744</v>
      </c>
      <c r="T12" s="0" t="n">
        <f aca="false">T$6*NoOfHrsPerDay</f>
        <v>720</v>
      </c>
      <c r="U12" s="0" t="n">
        <f aca="false">U$6*NoOfHrsPerDay</f>
        <v>744</v>
      </c>
      <c r="V12" s="0" t="n">
        <f aca="false">V$6*NoOfHrsPerDay</f>
        <v>720</v>
      </c>
      <c r="W12" s="0" t="n">
        <f aca="false">W$6*NoOfHrsPerDay</f>
        <v>744</v>
      </c>
      <c r="X12" s="0" t="n">
        <f aca="false">X$6*NoOfHrsPerDay</f>
        <v>744</v>
      </c>
      <c r="Y12" s="0" t="n">
        <f aca="false">Y$6*NoOfHrsPerDay</f>
        <v>720</v>
      </c>
      <c r="Z12" s="0" t="n">
        <f aca="false">Z$6*NoOfHrsPerDay</f>
        <v>744</v>
      </c>
      <c r="AA12" s="0" t="n">
        <f aca="false">AA$6*NoOfHrsPerDay</f>
        <v>720</v>
      </c>
      <c r="AB12" s="0" t="n">
        <f aca="false">AB$6*NoOfHrsPerDay</f>
        <v>744</v>
      </c>
      <c r="AC12" s="0" t="n">
        <f aca="false">AC$6*NoOfHrsPerDay</f>
        <v>744</v>
      </c>
      <c r="AD12" s="0" t="n">
        <f aca="false">AD$6*NoOfHrsPerDay</f>
        <v>672</v>
      </c>
      <c r="AE12" s="0" t="n">
        <f aca="false">AE$6*NoOfHrsPerDay</f>
        <v>744</v>
      </c>
      <c r="AO12" s="0" t="n">
        <f aca="false">SUM(E12:P12)</f>
        <v>8784</v>
      </c>
    </row>
    <row r="13" customFormat="false" ht="12.75" hidden="false" customHeight="false" outlineLevel="0" collapsed="false">
      <c r="A13" s="0" t="s">
        <v>27</v>
      </c>
      <c r="B13" s="0" t="n">
        <v>2</v>
      </c>
      <c r="C13" s="0" t="n">
        <v>3</v>
      </c>
      <c r="D13" s="0" t="n">
        <f aca="false">D$6*NoOfHrsPerDay</f>
        <v>744</v>
      </c>
      <c r="E13" s="0" t="n">
        <f aca="false">E$6*NoOfHrsPerDay</f>
        <v>744</v>
      </c>
      <c r="F13" s="0" t="n">
        <f aca="false">F$6*NoOfHrsPerDay</f>
        <v>696</v>
      </c>
      <c r="G13" s="0" t="n">
        <f aca="false">G$6*NoOfHrsPerDay</f>
        <v>744</v>
      </c>
      <c r="H13" s="0" t="n">
        <f aca="false">H$6*NoOfHrsPerDay</f>
        <v>720</v>
      </c>
      <c r="I13" s="0" t="n">
        <f aca="false">I$6*NoOfHrsPerDay</f>
        <v>744</v>
      </c>
      <c r="J13" s="0" t="n">
        <f aca="false">J$6*NoOfHrsPerDay</f>
        <v>720</v>
      </c>
      <c r="K13" s="0" t="n">
        <f aca="false">K$6*NoOfHrsPerDay</f>
        <v>744</v>
      </c>
      <c r="L13" s="0" t="n">
        <f aca="false">L$6*NoOfHrsPerDay</f>
        <v>744</v>
      </c>
      <c r="M13" s="0" t="n">
        <f aca="false">M$6*NoOfHrsPerDay</f>
        <v>720</v>
      </c>
      <c r="N13" s="0" t="n">
        <f aca="false">N$6*NoOfHrsPerDay</f>
        <v>744</v>
      </c>
      <c r="O13" s="0" t="n">
        <f aca="false">O$6*NoOfHrsPerDay</f>
        <v>720</v>
      </c>
      <c r="P13" s="0" t="n">
        <f aca="false">P$6*NoOfHrsPerDay</f>
        <v>744</v>
      </c>
      <c r="Q13" s="0" t="n">
        <f aca="false">Q$6*NoOfHrsPerDay</f>
        <v>744</v>
      </c>
      <c r="R13" s="0" t="n">
        <f aca="false">R$6*NoOfHrsPerDay</f>
        <v>672</v>
      </c>
      <c r="S13" s="0" t="n">
        <f aca="false">S$6*NoOfHrsPerDay</f>
        <v>744</v>
      </c>
      <c r="T13" s="0" t="n">
        <f aca="false">T$6*NoOfHrsPerDay</f>
        <v>720</v>
      </c>
      <c r="U13" s="0" t="n">
        <f aca="false">U$6*NoOfHrsPerDay</f>
        <v>744</v>
      </c>
      <c r="V13" s="0" t="n">
        <f aca="false">V$6*NoOfHrsPerDay</f>
        <v>720</v>
      </c>
      <c r="W13" s="0" t="n">
        <f aca="false">W$6*NoOfHrsPerDay</f>
        <v>744</v>
      </c>
      <c r="X13" s="0" t="n">
        <f aca="false">X$6*NoOfHrsPerDay</f>
        <v>744</v>
      </c>
      <c r="Y13" s="0" t="n">
        <f aca="false">Y$6*NoOfHrsPerDay</f>
        <v>720</v>
      </c>
      <c r="Z13" s="0" t="n">
        <f aca="false">Z$6*NoOfHrsPerDay</f>
        <v>744</v>
      </c>
      <c r="AA13" s="0" t="n">
        <f aca="false">AA$6*NoOfHrsPerDay</f>
        <v>720</v>
      </c>
      <c r="AB13" s="0" t="n">
        <f aca="false">AB$6*NoOfHrsPerDay</f>
        <v>744</v>
      </c>
      <c r="AC13" s="0" t="n">
        <f aca="false">AC$6*NoOfHrsPerDay</f>
        <v>744</v>
      </c>
      <c r="AD13" s="0" t="n">
        <f aca="false">AD$6*NoOfHrsPerDay</f>
        <v>672</v>
      </c>
      <c r="AE13" s="0" t="n">
        <f aca="false">AE$6*NoOfHrsPerDay</f>
        <v>744</v>
      </c>
      <c r="AO13" s="0" t="n">
        <f aca="false">SUM(E13:P13)</f>
        <v>8784</v>
      </c>
    </row>
    <row r="14" customFormat="false" ht="12.75" hidden="false" customHeight="false" outlineLevel="0" collapsed="false">
      <c r="A14" s="0" t="s">
        <v>27</v>
      </c>
      <c r="B14" s="0" t="n">
        <v>2</v>
      </c>
      <c r="C14" s="0" t="n">
        <v>4</v>
      </c>
      <c r="D14" s="0" t="n">
        <f aca="false">D$6*NoOfHrsPerDay</f>
        <v>744</v>
      </c>
      <c r="E14" s="0" t="n">
        <f aca="false">E$6*NoOfHrsPerDay</f>
        <v>744</v>
      </c>
      <c r="F14" s="0" t="n">
        <f aca="false">F$6*NoOfHrsPerDay</f>
        <v>696</v>
      </c>
      <c r="G14" s="0" t="n">
        <f aca="false">G$6*NoOfHrsPerDay</f>
        <v>744</v>
      </c>
      <c r="H14" s="0" t="n">
        <f aca="false">H$6*NoOfHrsPerDay</f>
        <v>720</v>
      </c>
      <c r="I14" s="0" t="n">
        <f aca="false">I$6*NoOfHrsPerDay</f>
        <v>744</v>
      </c>
      <c r="J14" s="0" t="n">
        <f aca="false">J$6*NoOfHrsPerDay</f>
        <v>720</v>
      </c>
      <c r="K14" s="0" t="n">
        <f aca="false">K$6*NoOfHrsPerDay</f>
        <v>744</v>
      </c>
      <c r="L14" s="0" t="n">
        <f aca="false">L$6*NoOfHrsPerDay</f>
        <v>744</v>
      </c>
      <c r="M14" s="0" t="n">
        <f aca="false">M$6*NoOfHrsPerDay</f>
        <v>720</v>
      </c>
      <c r="N14" s="0" t="n">
        <f aca="false">N$6*NoOfHrsPerDay</f>
        <v>744</v>
      </c>
      <c r="O14" s="0" t="n">
        <f aca="false">O$6*NoOfHrsPerDay</f>
        <v>720</v>
      </c>
      <c r="P14" s="0" t="n">
        <f aca="false">P$6*NoOfHrsPerDay</f>
        <v>744</v>
      </c>
      <c r="Q14" s="0" t="n">
        <f aca="false">Q$6*NoOfHrsPerDay</f>
        <v>744</v>
      </c>
      <c r="R14" s="0" t="n">
        <f aca="false">R$6*NoOfHrsPerDay</f>
        <v>672</v>
      </c>
      <c r="S14" s="0" t="n">
        <f aca="false">S$6*NoOfHrsPerDay</f>
        <v>744</v>
      </c>
      <c r="T14" s="0" t="n">
        <f aca="false">T$6*NoOfHrsPerDay</f>
        <v>720</v>
      </c>
      <c r="U14" s="0" t="n">
        <f aca="false">U$6*NoOfHrsPerDay</f>
        <v>744</v>
      </c>
      <c r="V14" s="0" t="n">
        <f aca="false">V$6*NoOfHrsPerDay</f>
        <v>720</v>
      </c>
      <c r="W14" s="0" t="n">
        <f aca="false">W$6*NoOfHrsPerDay</f>
        <v>744</v>
      </c>
      <c r="X14" s="0" t="n">
        <f aca="false">X$6*NoOfHrsPerDay</f>
        <v>744</v>
      </c>
      <c r="Y14" s="0" t="n">
        <f aca="false">Y$6*NoOfHrsPerDay</f>
        <v>720</v>
      </c>
      <c r="Z14" s="0" t="n">
        <f aca="false">Z$6*NoOfHrsPerDay</f>
        <v>744</v>
      </c>
      <c r="AA14" s="0" t="n">
        <f aca="false">AA$6*NoOfHrsPerDay</f>
        <v>720</v>
      </c>
      <c r="AB14" s="0" t="n">
        <f aca="false">AB$6*NoOfHrsPerDay</f>
        <v>744</v>
      </c>
      <c r="AC14" s="0" t="n">
        <f aca="false">AC$6*NoOfHrsPerDay</f>
        <v>744</v>
      </c>
      <c r="AD14" s="0" t="n">
        <f aca="false">AD$6*NoOfHrsPerDay</f>
        <v>672</v>
      </c>
      <c r="AE14" s="0" t="n">
        <f aca="false">AE$6*NoOfHrsPerDay</f>
        <v>744</v>
      </c>
      <c r="AO14" s="0" t="n">
        <f aca="false">SUM(E14:P14)</f>
        <v>8784</v>
      </c>
    </row>
    <row r="15" customFormat="false" ht="12.75" hidden="false" customHeight="false" outlineLevel="0" collapsed="false">
      <c r="A15" s="0" t="s">
        <v>27</v>
      </c>
      <c r="B15" s="0" t="n">
        <v>2</v>
      </c>
      <c r="C15" s="0" t="n">
        <v>5</v>
      </c>
      <c r="D15" s="0" t="n">
        <f aca="false">D$6*NoOfHrsPerDay</f>
        <v>744</v>
      </c>
      <c r="E15" s="0" t="n">
        <f aca="false">E$6*NoOfHrsPerDay</f>
        <v>744</v>
      </c>
      <c r="F15" s="0" t="n">
        <f aca="false">F$6*NoOfHrsPerDay</f>
        <v>696</v>
      </c>
      <c r="G15" s="0" t="n">
        <f aca="false">G$6*NoOfHrsPerDay</f>
        <v>744</v>
      </c>
      <c r="H15" s="0" t="n">
        <f aca="false">H$6*NoOfHrsPerDay</f>
        <v>720</v>
      </c>
      <c r="I15" s="0" t="n">
        <f aca="false">I$6*NoOfHrsPerDay</f>
        <v>744</v>
      </c>
      <c r="J15" s="0" t="n">
        <f aca="false">J$6*NoOfHrsPerDay</f>
        <v>720</v>
      </c>
      <c r="K15" s="0" t="n">
        <f aca="false">K$6*NoOfHrsPerDay</f>
        <v>744</v>
      </c>
      <c r="L15" s="0" t="n">
        <f aca="false">L$6*NoOfHrsPerDay</f>
        <v>744</v>
      </c>
      <c r="M15" s="0" t="n">
        <f aca="false">M$6*NoOfHrsPerDay</f>
        <v>720</v>
      </c>
      <c r="N15" s="0" t="n">
        <f aca="false">N$6*NoOfHrsPerDay</f>
        <v>744</v>
      </c>
      <c r="O15" s="0" t="n">
        <f aca="false">O$6*NoOfHrsPerDay</f>
        <v>720</v>
      </c>
      <c r="P15" s="0" t="n">
        <f aca="false">P$6*NoOfHrsPerDay</f>
        <v>744</v>
      </c>
      <c r="Q15" s="0" t="n">
        <f aca="false">Q$6*NoOfHrsPerDay</f>
        <v>744</v>
      </c>
      <c r="R15" s="0" t="n">
        <f aca="false">R$6*NoOfHrsPerDay</f>
        <v>672</v>
      </c>
      <c r="S15" s="0" t="n">
        <f aca="false">S$6*NoOfHrsPerDay</f>
        <v>744</v>
      </c>
      <c r="T15" s="0" t="n">
        <f aca="false">T$6*NoOfHrsPerDay</f>
        <v>720</v>
      </c>
      <c r="U15" s="0" t="n">
        <f aca="false">U$6*NoOfHrsPerDay</f>
        <v>744</v>
      </c>
      <c r="V15" s="0" t="n">
        <f aca="false">V$6*NoOfHrsPerDay</f>
        <v>720</v>
      </c>
      <c r="W15" s="0" t="n">
        <f aca="false">W$6*NoOfHrsPerDay</f>
        <v>744</v>
      </c>
      <c r="X15" s="0" t="n">
        <f aca="false">X$6*NoOfHrsPerDay</f>
        <v>744</v>
      </c>
      <c r="Y15" s="0" t="n">
        <f aca="false">Y$6*NoOfHrsPerDay</f>
        <v>720</v>
      </c>
      <c r="Z15" s="0" t="n">
        <f aca="false">Z$6*NoOfHrsPerDay</f>
        <v>744</v>
      </c>
      <c r="AA15" s="0" t="n">
        <f aca="false">AA$6*NoOfHrsPerDay</f>
        <v>720</v>
      </c>
      <c r="AB15" s="0" t="n">
        <f aca="false">AB$6*NoOfHrsPerDay</f>
        <v>744</v>
      </c>
      <c r="AC15" s="0" t="n">
        <f aca="false">AC$6*NoOfHrsPerDay</f>
        <v>744</v>
      </c>
      <c r="AD15" s="0" t="n">
        <f aca="false">AD$6*NoOfHrsPerDay</f>
        <v>672</v>
      </c>
      <c r="AE15" s="0" t="n">
        <f aca="false">AE$6*NoOfHrsPerDay</f>
        <v>744</v>
      </c>
      <c r="AO15" s="0" t="n">
        <f aca="false">SUM(E15:P15)</f>
        <v>8784</v>
      </c>
    </row>
    <row r="16" customFormat="false" ht="12.75" hidden="false" customHeight="false" outlineLevel="0" collapsed="false">
      <c r="A16" s="0" t="s">
        <v>27</v>
      </c>
      <c r="B16" s="0" t="n">
        <v>2</v>
      </c>
      <c r="C16" s="0" t="n">
        <v>6</v>
      </c>
      <c r="D16" s="0" t="n">
        <f aca="false">D$6*NoOfHrsPerDay</f>
        <v>744</v>
      </c>
      <c r="E16" s="0" t="n">
        <f aca="false">E$6*NoOfHrsPerDay</f>
        <v>744</v>
      </c>
      <c r="F16" s="0" t="n">
        <f aca="false">F$6*NoOfHrsPerDay</f>
        <v>696</v>
      </c>
      <c r="G16" s="0" t="n">
        <f aca="false">G$6*NoOfHrsPerDay</f>
        <v>744</v>
      </c>
      <c r="H16" s="0" t="n">
        <f aca="false">H$6*NoOfHrsPerDay</f>
        <v>720</v>
      </c>
      <c r="I16" s="0" t="n">
        <f aca="false">I$6*NoOfHrsPerDay</f>
        <v>744</v>
      </c>
      <c r="J16" s="0" t="n">
        <f aca="false">J$6*NoOfHrsPerDay</f>
        <v>720</v>
      </c>
      <c r="K16" s="0" t="n">
        <f aca="false">K$6*NoOfHrsPerDay</f>
        <v>744</v>
      </c>
      <c r="L16" s="0" t="n">
        <f aca="false">L$6*NoOfHrsPerDay</f>
        <v>744</v>
      </c>
      <c r="M16" s="0" t="n">
        <f aca="false">M$6*NoOfHrsPerDay</f>
        <v>720</v>
      </c>
      <c r="N16" s="0" t="n">
        <f aca="false">N$6*NoOfHrsPerDay</f>
        <v>744</v>
      </c>
      <c r="O16" s="0" t="n">
        <f aca="false">O$6*NoOfHrsPerDay</f>
        <v>720</v>
      </c>
      <c r="P16" s="0" t="n">
        <f aca="false">P$6*NoOfHrsPerDay</f>
        <v>744</v>
      </c>
      <c r="Q16" s="0" t="n">
        <f aca="false">Q$6*NoOfHrsPerDay</f>
        <v>744</v>
      </c>
      <c r="R16" s="0" t="n">
        <f aca="false">R$6*NoOfHrsPerDay</f>
        <v>672</v>
      </c>
      <c r="S16" s="0" t="n">
        <f aca="false">S$6*NoOfHrsPerDay</f>
        <v>744</v>
      </c>
      <c r="T16" s="0" t="n">
        <f aca="false">T$6*NoOfHrsPerDay</f>
        <v>720</v>
      </c>
      <c r="U16" s="0" t="n">
        <f aca="false">U$6*NoOfHrsPerDay</f>
        <v>744</v>
      </c>
      <c r="V16" s="0" t="n">
        <f aca="false">V$6*NoOfHrsPerDay</f>
        <v>720</v>
      </c>
      <c r="W16" s="0" t="n">
        <f aca="false">W$6*NoOfHrsPerDay</f>
        <v>744</v>
      </c>
      <c r="X16" s="0" t="n">
        <f aca="false">X$6*NoOfHrsPerDay</f>
        <v>744</v>
      </c>
      <c r="Y16" s="0" t="n">
        <f aca="false">Y$6*NoOfHrsPerDay</f>
        <v>720</v>
      </c>
      <c r="Z16" s="0" t="n">
        <f aca="false">Z$6*NoOfHrsPerDay</f>
        <v>744</v>
      </c>
      <c r="AA16" s="0" t="n">
        <f aca="false">AA$6*NoOfHrsPerDay</f>
        <v>720</v>
      </c>
      <c r="AB16" s="0" t="n">
        <f aca="false">AB$6*NoOfHrsPerDay</f>
        <v>744</v>
      </c>
      <c r="AC16" s="0" t="n">
        <f aca="false">AC$6*NoOfHrsPerDay</f>
        <v>744</v>
      </c>
      <c r="AD16" s="0" t="n">
        <f aca="false">AD$6*NoOfHrsPerDay</f>
        <v>672</v>
      </c>
      <c r="AE16" s="0" t="n">
        <f aca="false">AE$6*NoOfHrsPerDay</f>
        <v>744</v>
      </c>
      <c r="AO16" s="0" t="n">
        <f aca="false">SUM(E16:P16)</f>
        <v>8784</v>
      </c>
    </row>
    <row r="17" customFormat="false" ht="12.75" hidden="false" customHeight="false" outlineLevel="0" collapsed="false">
      <c r="A17" s="0" t="s">
        <v>27</v>
      </c>
      <c r="B17" s="0" t="n">
        <v>2</v>
      </c>
      <c r="C17" s="0" t="n">
        <v>7</v>
      </c>
      <c r="D17" s="0" t="n">
        <f aca="false">D$6*NoOfHrsPerDay</f>
        <v>744</v>
      </c>
      <c r="E17" s="0" t="n">
        <f aca="false">E$6*NoOfHrsPerDay</f>
        <v>744</v>
      </c>
      <c r="F17" s="0" t="n">
        <f aca="false">F$6*NoOfHrsPerDay</f>
        <v>696</v>
      </c>
      <c r="G17" s="0" t="n">
        <f aca="false">G$6*NoOfHrsPerDay</f>
        <v>744</v>
      </c>
      <c r="H17" s="0" t="n">
        <f aca="false">H$6*NoOfHrsPerDay</f>
        <v>720</v>
      </c>
      <c r="I17" s="0" t="n">
        <f aca="false">I$6*NoOfHrsPerDay</f>
        <v>744</v>
      </c>
      <c r="J17" s="0" t="n">
        <f aca="false">J$6*NoOfHrsPerDay</f>
        <v>720</v>
      </c>
      <c r="K17" s="0" t="n">
        <f aca="false">K$6*NoOfHrsPerDay</f>
        <v>744</v>
      </c>
      <c r="L17" s="0" t="n">
        <f aca="false">L$6*NoOfHrsPerDay</f>
        <v>744</v>
      </c>
      <c r="M17" s="0" t="n">
        <f aca="false">M$6*NoOfHrsPerDay</f>
        <v>720</v>
      </c>
      <c r="N17" s="0" t="n">
        <f aca="false">N$6*NoOfHrsPerDay</f>
        <v>744</v>
      </c>
      <c r="O17" s="0" t="n">
        <f aca="false">O$6*NoOfHrsPerDay</f>
        <v>720</v>
      </c>
      <c r="P17" s="0" t="n">
        <f aca="false">P$6*NoOfHrsPerDay</f>
        <v>744</v>
      </c>
      <c r="Q17" s="0" t="n">
        <f aca="false">Q$6*NoOfHrsPerDay</f>
        <v>744</v>
      </c>
      <c r="R17" s="0" t="n">
        <f aca="false">R$6*NoOfHrsPerDay</f>
        <v>672</v>
      </c>
      <c r="S17" s="0" t="n">
        <f aca="false">S$6*NoOfHrsPerDay</f>
        <v>744</v>
      </c>
      <c r="T17" s="0" t="n">
        <f aca="false">T$6*NoOfHrsPerDay</f>
        <v>720</v>
      </c>
      <c r="U17" s="0" t="n">
        <f aca="false">U$6*NoOfHrsPerDay</f>
        <v>744</v>
      </c>
      <c r="V17" s="0" t="n">
        <f aca="false">V$6*NoOfHrsPerDay</f>
        <v>720</v>
      </c>
      <c r="W17" s="0" t="n">
        <f aca="false">W$6*NoOfHrsPerDay</f>
        <v>744</v>
      </c>
      <c r="X17" s="0" t="n">
        <f aca="false">X$6*NoOfHrsPerDay</f>
        <v>744</v>
      </c>
      <c r="Y17" s="0" t="n">
        <f aca="false">Y$6*NoOfHrsPerDay</f>
        <v>720</v>
      </c>
      <c r="Z17" s="0" t="n">
        <f aca="false">Z$6*NoOfHrsPerDay</f>
        <v>744</v>
      </c>
      <c r="AA17" s="0" t="n">
        <f aca="false">AA$6*NoOfHrsPerDay</f>
        <v>720</v>
      </c>
      <c r="AB17" s="0" t="n">
        <f aca="false">AB$6*NoOfHrsPerDay</f>
        <v>744</v>
      </c>
      <c r="AC17" s="0" t="n">
        <f aca="false">AC$6*NoOfHrsPerDay</f>
        <v>744</v>
      </c>
      <c r="AD17" s="0" t="n">
        <f aca="false">AD$6*NoOfHrsPerDay</f>
        <v>672</v>
      </c>
      <c r="AE17" s="0" t="n">
        <f aca="false">AE$6*NoOfHrsPerDay</f>
        <v>744</v>
      </c>
      <c r="AO17" s="0" t="n">
        <f aca="false">SUM(E17:P17)</f>
        <v>8784</v>
      </c>
    </row>
    <row r="18" customFormat="false" ht="12.75" hidden="false" customHeight="false" outlineLevel="0" collapsed="false">
      <c r="A18" s="0" t="s">
        <v>27</v>
      </c>
      <c r="B18" s="0" t="n">
        <v>2</v>
      </c>
      <c r="C18" s="0" t="n">
        <v>8</v>
      </c>
      <c r="D18" s="0" t="n">
        <f aca="false">D$6*NoOfHrsPerDay</f>
        <v>744</v>
      </c>
      <c r="E18" s="0" t="n">
        <f aca="false">E$6*NoOfHrsPerDay</f>
        <v>744</v>
      </c>
      <c r="F18" s="0" t="n">
        <f aca="false">F$6*NoOfHrsPerDay</f>
        <v>696</v>
      </c>
      <c r="G18" s="0" t="n">
        <f aca="false">G$6*NoOfHrsPerDay</f>
        <v>744</v>
      </c>
      <c r="H18" s="0" t="n">
        <f aca="false">H$6*NoOfHrsPerDay</f>
        <v>720</v>
      </c>
      <c r="I18" s="0" t="n">
        <f aca="false">I$6*NoOfHrsPerDay</f>
        <v>744</v>
      </c>
      <c r="J18" s="0" t="n">
        <f aca="false">J$6*NoOfHrsPerDay</f>
        <v>720</v>
      </c>
      <c r="K18" s="0" t="n">
        <f aca="false">K$6*NoOfHrsPerDay</f>
        <v>744</v>
      </c>
      <c r="L18" s="0" t="n">
        <f aca="false">L$6*NoOfHrsPerDay</f>
        <v>744</v>
      </c>
      <c r="M18" s="0" t="n">
        <f aca="false">M$6*NoOfHrsPerDay</f>
        <v>720</v>
      </c>
      <c r="N18" s="0" t="n">
        <f aca="false">N$6*NoOfHrsPerDay</f>
        <v>744</v>
      </c>
      <c r="O18" s="0" t="n">
        <f aca="false">O$6*NoOfHrsPerDay</f>
        <v>720</v>
      </c>
      <c r="P18" s="0" t="n">
        <f aca="false">P$6*NoOfHrsPerDay</f>
        <v>744</v>
      </c>
      <c r="Q18" s="0" t="n">
        <f aca="false">Q$6*NoOfHrsPerDay</f>
        <v>744</v>
      </c>
      <c r="R18" s="0" t="n">
        <f aca="false">R$6*NoOfHrsPerDay</f>
        <v>672</v>
      </c>
      <c r="S18" s="0" t="n">
        <f aca="false">S$6*NoOfHrsPerDay</f>
        <v>744</v>
      </c>
      <c r="T18" s="0" t="n">
        <f aca="false">T$6*NoOfHrsPerDay</f>
        <v>720</v>
      </c>
      <c r="U18" s="0" t="n">
        <f aca="false">U$6*NoOfHrsPerDay</f>
        <v>744</v>
      </c>
      <c r="V18" s="0" t="n">
        <f aca="false">V$6*NoOfHrsPerDay</f>
        <v>720</v>
      </c>
      <c r="W18" s="0" t="n">
        <f aca="false">W$6*NoOfHrsPerDay</f>
        <v>744</v>
      </c>
      <c r="X18" s="0" t="n">
        <f aca="false">X$6*NoOfHrsPerDay</f>
        <v>744</v>
      </c>
      <c r="Y18" s="0" t="n">
        <f aca="false">Y$6*NoOfHrsPerDay</f>
        <v>720</v>
      </c>
      <c r="Z18" s="0" t="n">
        <f aca="false">Z$6*NoOfHrsPerDay</f>
        <v>744</v>
      </c>
      <c r="AA18" s="0" t="n">
        <f aca="false">AA$6*NoOfHrsPerDay</f>
        <v>720</v>
      </c>
      <c r="AB18" s="0" t="n">
        <f aca="false">AB$6*NoOfHrsPerDay</f>
        <v>744</v>
      </c>
      <c r="AC18" s="0" t="n">
        <f aca="false">AC$6*NoOfHrsPerDay</f>
        <v>744</v>
      </c>
      <c r="AD18" s="0" t="n">
        <f aca="false">AD$6*NoOfHrsPerDay</f>
        <v>672</v>
      </c>
      <c r="AE18" s="0" t="n">
        <f aca="false">AE$6*NoOfHrsPerDay</f>
        <v>744</v>
      </c>
      <c r="AO18" s="0" t="n">
        <f aca="false">SUM(E18:P18)</f>
        <v>8784</v>
      </c>
    </row>
    <row r="19" customFormat="false" ht="12.75" hidden="false" customHeight="false" outlineLevel="0" collapsed="false">
      <c r="A19" s="0" t="s">
        <v>27</v>
      </c>
      <c r="B19" s="0" t="n">
        <v>2</v>
      </c>
      <c r="C19" s="0" t="n">
        <v>9</v>
      </c>
      <c r="D19" s="0" t="n">
        <f aca="false">D$6*NoOfHrsPerDay</f>
        <v>744</v>
      </c>
      <c r="E19" s="0" t="n">
        <f aca="false">E$6*NoOfHrsPerDay</f>
        <v>744</v>
      </c>
      <c r="F19" s="0" t="n">
        <f aca="false">F$6*NoOfHrsPerDay</f>
        <v>696</v>
      </c>
      <c r="G19" s="0" t="n">
        <f aca="false">G$6*NoOfHrsPerDay</f>
        <v>744</v>
      </c>
      <c r="H19" s="0" t="n">
        <f aca="false">H$6*NoOfHrsPerDay</f>
        <v>720</v>
      </c>
      <c r="I19" s="0" t="n">
        <f aca="false">I$6*NoOfHrsPerDay</f>
        <v>744</v>
      </c>
      <c r="J19" s="0" t="n">
        <f aca="false">J$6*NoOfHrsPerDay</f>
        <v>720</v>
      </c>
      <c r="K19" s="0" t="n">
        <f aca="false">K$6*NoOfHrsPerDay</f>
        <v>744</v>
      </c>
      <c r="L19" s="0" t="n">
        <f aca="false">L$6*NoOfHrsPerDay</f>
        <v>744</v>
      </c>
      <c r="M19" s="0" t="n">
        <f aca="false">M$6*NoOfHrsPerDay</f>
        <v>720</v>
      </c>
      <c r="N19" s="0" t="n">
        <f aca="false">N$6*NoOfHrsPerDay</f>
        <v>744</v>
      </c>
      <c r="O19" s="0" t="n">
        <f aca="false">O$6*NoOfHrsPerDay</f>
        <v>720</v>
      </c>
      <c r="P19" s="0" t="n">
        <f aca="false">P$6*NoOfHrsPerDay</f>
        <v>744</v>
      </c>
      <c r="Q19" s="0" t="n">
        <f aca="false">Q$6*NoOfHrsPerDay</f>
        <v>744</v>
      </c>
      <c r="R19" s="0" t="n">
        <f aca="false">R$6*NoOfHrsPerDay</f>
        <v>672</v>
      </c>
      <c r="S19" s="0" t="n">
        <f aca="false">S$6*NoOfHrsPerDay</f>
        <v>744</v>
      </c>
      <c r="T19" s="0" t="n">
        <f aca="false">T$6*NoOfHrsPerDay</f>
        <v>720</v>
      </c>
      <c r="U19" s="0" t="n">
        <f aca="false">U$6*NoOfHrsPerDay</f>
        <v>744</v>
      </c>
      <c r="V19" s="0" t="n">
        <f aca="false">V$6*NoOfHrsPerDay</f>
        <v>720</v>
      </c>
      <c r="W19" s="0" t="n">
        <f aca="false">W$6*NoOfHrsPerDay</f>
        <v>744</v>
      </c>
      <c r="X19" s="0" t="n">
        <f aca="false">X$6*NoOfHrsPerDay</f>
        <v>744</v>
      </c>
      <c r="Y19" s="0" t="n">
        <f aca="false">Y$6*NoOfHrsPerDay</f>
        <v>720</v>
      </c>
      <c r="Z19" s="0" t="n">
        <f aca="false">Z$6*NoOfHrsPerDay</f>
        <v>744</v>
      </c>
      <c r="AA19" s="0" t="n">
        <f aca="false">AA$6*NoOfHrsPerDay</f>
        <v>720</v>
      </c>
      <c r="AB19" s="0" t="n">
        <f aca="false">AB$6*NoOfHrsPerDay</f>
        <v>744</v>
      </c>
      <c r="AC19" s="0" t="n">
        <f aca="false">AC$6*NoOfHrsPerDay</f>
        <v>744</v>
      </c>
      <c r="AD19" s="0" t="n">
        <f aca="false">AD$6*NoOfHrsPerDay</f>
        <v>672</v>
      </c>
      <c r="AE19" s="0" t="n">
        <f aca="false">AE$6*NoOfHrsPerDay</f>
        <v>744</v>
      </c>
      <c r="AO19" s="0" t="n">
        <f aca="false">SUM(E19:P19)</f>
        <v>8784</v>
      </c>
    </row>
    <row r="20" customFormat="false" ht="12.75" hidden="false" customHeight="false" outlineLevel="0" collapsed="false">
      <c r="A20" s="0" t="s">
        <v>27</v>
      </c>
      <c r="B20" s="0" t="n">
        <v>2</v>
      </c>
      <c r="C20" s="0" t="n">
        <v>10</v>
      </c>
      <c r="D20" s="0" t="n">
        <f aca="false">D$6*NoOfHrsPerDay</f>
        <v>744</v>
      </c>
      <c r="E20" s="0" t="n">
        <f aca="false">E$6*NoOfHrsPerDay</f>
        <v>744</v>
      </c>
      <c r="F20" s="0" t="n">
        <f aca="false">F$6*NoOfHrsPerDay</f>
        <v>696</v>
      </c>
      <c r="G20" s="0" t="n">
        <f aca="false">G$6*NoOfHrsPerDay</f>
        <v>744</v>
      </c>
      <c r="H20" s="0" t="n">
        <f aca="false">H$6*NoOfHrsPerDay</f>
        <v>720</v>
      </c>
      <c r="I20" s="0" t="n">
        <f aca="false">I$6*NoOfHrsPerDay</f>
        <v>744</v>
      </c>
      <c r="J20" s="0" t="n">
        <f aca="false">J$6*NoOfHrsPerDay</f>
        <v>720</v>
      </c>
      <c r="K20" s="0" t="n">
        <f aca="false">K$6*NoOfHrsPerDay</f>
        <v>744</v>
      </c>
      <c r="L20" s="0" t="n">
        <f aca="false">L$6*NoOfHrsPerDay</f>
        <v>744</v>
      </c>
      <c r="M20" s="0" t="n">
        <f aca="false">M$6*NoOfHrsPerDay</f>
        <v>720</v>
      </c>
      <c r="N20" s="0" t="n">
        <f aca="false">N$6*NoOfHrsPerDay</f>
        <v>744</v>
      </c>
      <c r="O20" s="0" t="n">
        <f aca="false">O$6*NoOfHrsPerDay</f>
        <v>720</v>
      </c>
      <c r="P20" s="0" t="n">
        <f aca="false">P$6*NoOfHrsPerDay</f>
        <v>744</v>
      </c>
      <c r="Q20" s="0" t="n">
        <f aca="false">Q$6*NoOfHrsPerDay</f>
        <v>744</v>
      </c>
      <c r="R20" s="0" t="n">
        <f aca="false">R$6*NoOfHrsPerDay</f>
        <v>672</v>
      </c>
      <c r="S20" s="0" t="n">
        <f aca="false">S$6*NoOfHrsPerDay</f>
        <v>744</v>
      </c>
      <c r="T20" s="0" t="n">
        <f aca="false">T$6*NoOfHrsPerDay</f>
        <v>720</v>
      </c>
      <c r="U20" s="0" t="n">
        <f aca="false">U$6*NoOfHrsPerDay</f>
        <v>744</v>
      </c>
      <c r="V20" s="0" t="n">
        <f aca="false">V$6*NoOfHrsPerDay</f>
        <v>720</v>
      </c>
      <c r="W20" s="0" t="n">
        <f aca="false">W$6*NoOfHrsPerDay</f>
        <v>744</v>
      </c>
      <c r="X20" s="0" t="n">
        <f aca="false">X$6*NoOfHrsPerDay</f>
        <v>744</v>
      </c>
      <c r="Y20" s="0" t="n">
        <f aca="false">Y$6*NoOfHrsPerDay</f>
        <v>720</v>
      </c>
      <c r="Z20" s="0" t="n">
        <f aca="false">Z$6*NoOfHrsPerDay</f>
        <v>744</v>
      </c>
      <c r="AA20" s="0" t="n">
        <f aca="false">AA$6*NoOfHrsPerDay</f>
        <v>720</v>
      </c>
      <c r="AB20" s="0" t="n">
        <f aca="false">AB$6*NoOfHrsPerDay</f>
        <v>744</v>
      </c>
      <c r="AC20" s="0" t="n">
        <f aca="false">AC$6*NoOfHrsPerDay</f>
        <v>744</v>
      </c>
      <c r="AD20" s="0" t="n">
        <f aca="false">AD$6*NoOfHrsPerDay</f>
        <v>672</v>
      </c>
      <c r="AE20" s="0" t="n">
        <f aca="false">AE$6*NoOfHrsPerDay</f>
        <v>744</v>
      </c>
      <c r="AO20" s="0" t="n">
        <f aca="false">SUM(E20:P20)</f>
        <v>8784</v>
      </c>
    </row>
    <row r="21" customFormat="false" ht="12.75" hidden="false" customHeight="false" outlineLevel="0" collapsed="false">
      <c r="A21" s="0" t="s">
        <v>27</v>
      </c>
      <c r="B21" s="0" t="n">
        <v>2</v>
      </c>
      <c r="C21" s="0" t="n">
        <v>11</v>
      </c>
      <c r="D21" s="0" t="n">
        <f aca="false">D$6*NoOfHrsPerDay</f>
        <v>744</v>
      </c>
      <c r="E21" s="0" t="n">
        <f aca="false">E$6*NoOfHrsPerDay</f>
        <v>744</v>
      </c>
      <c r="F21" s="0" t="n">
        <f aca="false">F$6*NoOfHrsPerDay</f>
        <v>696</v>
      </c>
      <c r="G21" s="0" t="n">
        <f aca="false">G$6*NoOfHrsPerDay</f>
        <v>744</v>
      </c>
      <c r="H21" s="0" t="n">
        <f aca="false">H$6*NoOfHrsPerDay</f>
        <v>720</v>
      </c>
      <c r="I21" s="0" t="n">
        <f aca="false">I$6*NoOfHrsPerDay</f>
        <v>744</v>
      </c>
      <c r="J21" s="0" t="n">
        <f aca="false">J$6*NoOfHrsPerDay</f>
        <v>720</v>
      </c>
      <c r="K21" s="0" t="n">
        <f aca="false">K$6*NoOfHrsPerDay</f>
        <v>744</v>
      </c>
      <c r="L21" s="0" t="n">
        <f aca="false">L$6*NoOfHrsPerDay</f>
        <v>744</v>
      </c>
      <c r="M21" s="0" t="n">
        <f aca="false">M$6*NoOfHrsPerDay</f>
        <v>720</v>
      </c>
      <c r="N21" s="0" t="n">
        <f aca="false">N$6*NoOfHrsPerDay</f>
        <v>744</v>
      </c>
      <c r="O21" s="0" t="n">
        <f aca="false">O$6*NoOfHrsPerDay</f>
        <v>720</v>
      </c>
      <c r="P21" s="0" t="n">
        <f aca="false">P$6*NoOfHrsPerDay</f>
        <v>744</v>
      </c>
      <c r="Q21" s="0" t="n">
        <f aca="false">Q$6*NoOfHrsPerDay</f>
        <v>744</v>
      </c>
      <c r="R21" s="0" t="n">
        <f aca="false">R$6*NoOfHrsPerDay</f>
        <v>672</v>
      </c>
      <c r="S21" s="0" t="n">
        <f aca="false">S$6*NoOfHrsPerDay</f>
        <v>744</v>
      </c>
      <c r="T21" s="0" t="n">
        <f aca="false">T$6*NoOfHrsPerDay</f>
        <v>720</v>
      </c>
      <c r="U21" s="0" t="n">
        <f aca="false">U$6*NoOfHrsPerDay</f>
        <v>744</v>
      </c>
      <c r="V21" s="0" t="n">
        <f aca="false">V$6*NoOfHrsPerDay</f>
        <v>720</v>
      </c>
      <c r="W21" s="0" t="n">
        <f aca="false">W$6*NoOfHrsPerDay</f>
        <v>744</v>
      </c>
      <c r="X21" s="0" t="n">
        <f aca="false">X$6*NoOfHrsPerDay</f>
        <v>744</v>
      </c>
      <c r="Y21" s="0" t="n">
        <f aca="false">Y$6*NoOfHrsPerDay</f>
        <v>720</v>
      </c>
      <c r="Z21" s="0" t="n">
        <f aca="false">Z$6*NoOfHrsPerDay</f>
        <v>744</v>
      </c>
      <c r="AA21" s="0" t="n">
        <f aca="false">AA$6*NoOfHrsPerDay</f>
        <v>720</v>
      </c>
      <c r="AB21" s="0" t="n">
        <f aca="false">AB$6*NoOfHrsPerDay</f>
        <v>744</v>
      </c>
      <c r="AC21" s="0" t="n">
        <f aca="false">AC$6*NoOfHrsPerDay</f>
        <v>744</v>
      </c>
      <c r="AD21" s="0" t="n">
        <f aca="false">AD$6*NoOfHrsPerDay</f>
        <v>672</v>
      </c>
      <c r="AE21" s="0" t="n">
        <f aca="false">AE$6*NoOfHrsPerDay</f>
        <v>744</v>
      </c>
      <c r="AO21" s="0" t="n">
        <f aca="false">SUM(E21:P21)</f>
        <v>8784</v>
      </c>
    </row>
    <row r="22" customFormat="false" ht="12.75" hidden="false" customHeight="false" outlineLevel="0" collapsed="false">
      <c r="A22" s="0" t="s">
        <v>27</v>
      </c>
      <c r="B22" s="0" t="n">
        <v>2</v>
      </c>
      <c r="C22" s="0" t="n">
        <v>12</v>
      </c>
      <c r="D22" s="0" t="n">
        <f aca="false">D$6*NoOfHrsPerDay</f>
        <v>744</v>
      </c>
      <c r="E22" s="0" t="n">
        <f aca="false">E$6*NoOfHrsPerDay</f>
        <v>744</v>
      </c>
      <c r="F22" s="0" t="n">
        <f aca="false">F$6*NoOfHrsPerDay</f>
        <v>696</v>
      </c>
      <c r="G22" s="0" t="n">
        <f aca="false">G$6*NoOfHrsPerDay</f>
        <v>744</v>
      </c>
      <c r="H22" s="0" t="n">
        <f aca="false">H$6*NoOfHrsPerDay</f>
        <v>720</v>
      </c>
      <c r="I22" s="0" t="n">
        <f aca="false">I$6*NoOfHrsPerDay</f>
        <v>744</v>
      </c>
      <c r="J22" s="0" t="n">
        <f aca="false">J$6*NoOfHrsPerDay</f>
        <v>720</v>
      </c>
      <c r="K22" s="0" t="n">
        <f aca="false">K$6*NoOfHrsPerDay</f>
        <v>744</v>
      </c>
      <c r="L22" s="0" t="n">
        <f aca="false">L$6*NoOfHrsPerDay</f>
        <v>744</v>
      </c>
      <c r="M22" s="0" t="n">
        <f aca="false">M$6*NoOfHrsPerDay</f>
        <v>720</v>
      </c>
      <c r="N22" s="0" t="n">
        <f aca="false">N$6*NoOfHrsPerDay</f>
        <v>744</v>
      </c>
      <c r="O22" s="0" t="n">
        <f aca="false">O$6*NoOfHrsPerDay</f>
        <v>720</v>
      </c>
      <c r="P22" s="0" t="n">
        <f aca="false">P$6*NoOfHrsPerDay</f>
        <v>744</v>
      </c>
      <c r="Q22" s="0" t="n">
        <f aca="false">Q$6*NoOfHrsPerDay</f>
        <v>744</v>
      </c>
      <c r="R22" s="0" t="n">
        <f aca="false">R$6*NoOfHrsPerDay</f>
        <v>672</v>
      </c>
      <c r="S22" s="0" t="n">
        <f aca="false">S$6*NoOfHrsPerDay</f>
        <v>744</v>
      </c>
      <c r="T22" s="0" t="n">
        <f aca="false">T$6*NoOfHrsPerDay</f>
        <v>720</v>
      </c>
      <c r="U22" s="0" t="n">
        <f aca="false">U$6*NoOfHrsPerDay</f>
        <v>744</v>
      </c>
      <c r="V22" s="0" t="n">
        <f aca="false">V$6*NoOfHrsPerDay</f>
        <v>720</v>
      </c>
      <c r="W22" s="0" t="n">
        <f aca="false">W$6*NoOfHrsPerDay</f>
        <v>744</v>
      </c>
      <c r="X22" s="0" t="n">
        <f aca="false">X$6*NoOfHrsPerDay</f>
        <v>744</v>
      </c>
      <c r="Y22" s="0" t="n">
        <f aca="false">Y$6*NoOfHrsPerDay</f>
        <v>720</v>
      </c>
      <c r="Z22" s="0" t="n">
        <f aca="false">Z$6*NoOfHrsPerDay</f>
        <v>744</v>
      </c>
      <c r="AA22" s="0" t="n">
        <f aca="false">AA$6*NoOfHrsPerDay</f>
        <v>720</v>
      </c>
      <c r="AB22" s="0" t="n">
        <f aca="false">AB$6*NoOfHrsPerDay</f>
        <v>744</v>
      </c>
      <c r="AC22" s="0" t="n">
        <f aca="false">AC$6*NoOfHrsPerDay</f>
        <v>744</v>
      </c>
      <c r="AD22" s="0" t="n">
        <f aca="false">AD$6*NoOfHrsPerDay</f>
        <v>672</v>
      </c>
      <c r="AE22" s="0" t="n">
        <f aca="false">AE$6*NoOfHrsPerDay</f>
        <v>744</v>
      </c>
      <c r="AO22" s="0" t="n">
        <f aca="false">SUM(E22:P22)</f>
        <v>8784</v>
      </c>
    </row>
    <row r="23" customFormat="false" ht="12.75" hidden="false" customHeight="false" outlineLevel="0" collapsed="false">
      <c r="A23" s="0" t="s">
        <v>27</v>
      </c>
      <c r="B23" s="0" t="n">
        <v>2</v>
      </c>
      <c r="C23" s="0" t="n">
        <v>13</v>
      </c>
      <c r="D23" s="0" t="n">
        <f aca="false">D$6*NoOfHrsPerDay</f>
        <v>744</v>
      </c>
      <c r="E23" s="0" t="n">
        <f aca="false">E$6*NoOfHrsPerDay</f>
        <v>744</v>
      </c>
      <c r="F23" s="0" t="n">
        <f aca="false">F$6*NoOfHrsPerDay</f>
        <v>696</v>
      </c>
      <c r="G23" s="0" t="n">
        <f aca="false">G$6*NoOfHrsPerDay</f>
        <v>744</v>
      </c>
      <c r="H23" s="0" t="n">
        <f aca="false">H$6*NoOfHrsPerDay</f>
        <v>720</v>
      </c>
      <c r="I23" s="0" t="n">
        <f aca="false">I$6*NoOfHrsPerDay</f>
        <v>744</v>
      </c>
      <c r="J23" s="0" t="n">
        <f aca="false">J$6*NoOfHrsPerDay</f>
        <v>720</v>
      </c>
      <c r="K23" s="0" t="n">
        <f aca="false">K$6*NoOfHrsPerDay</f>
        <v>744</v>
      </c>
      <c r="L23" s="0" t="n">
        <f aca="false">L$6*NoOfHrsPerDay</f>
        <v>744</v>
      </c>
      <c r="M23" s="0" t="n">
        <f aca="false">M$6*NoOfHrsPerDay</f>
        <v>720</v>
      </c>
      <c r="N23" s="0" t="n">
        <f aca="false">N$6*NoOfHrsPerDay</f>
        <v>744</v>
      </c>
      <c r="O23" s="0" t="n">
        <f aca="false">O$6*NoOfHrsPerDay</f>
        <v>720</v>
      </c>
      <c r="P23" s="0" t="n">
        <f aca="false">P$6*NoOfHrsPerDay</f>
        <v>744</v>
      </c>
      <c r="Q23" s="0" t="n">
        <f aca="false">Q$6*NoOfHrsPerDay</f>
        <v>744</v>
      </c>
      <c r="R23" s="0" t="n">
        <f aca="false">R$6*NoOfHrsPerDay</f>
        <v>672</v>
      </c>
      <c r="S23" s="0" t="n">
        <f aca="false">S$6*NoOfHrsPerDay</f>
        <v>744</v>
      </c>
      <c r="T23" s="0" t="n">
        <f aca="false">T$6*NoOfHrsPerDay</f>
        <v>720</v>
      </c>
      <c r="U23" s="0" t="n">
        <f aca="false">U$6*NoOfHrsPerDay</f>
        <v>744</v>
      </c>
      <c r="V23" s="0" t="n">
        <f aca="false">V$6*NoOfHrsPerDay</f>
        <v>720</v>
      </c>
      <c r="W23" s="0" t="n">
        <f aca="false">W$6*NoOfHrsPerDay</f>
        <v>744</v>
      </c>
      <c r="X23" s="0" t="n">
        <f aca="false">X$6*NoOfHrsPerDay</f>
        <v>744</v>
      </c>
      <c r="Y23" s="0" t="n">
        <f aca="false">Y$6*NoOfHrsPerDay</f>
        <v>720</v>
      </c>
      <c r="Z23" s="0" t="n">
        <f aca="false">Z$6*NoOfHrsPerDay</f>
        <v>744</v>
      </c>
      <c r="AA23" s="0" t="n">
        <f aca="false">AA$6*NoOfHrsPerDay</f>
        <v>720</v>
      </c>
      <c r="AB23" s="0" t="n">
        <f aca="false">AB$6*NoOfHrsPerDay</f>
        <v>744</v>
      </c>
      <c r="AC23" s="0" t="n">
        <f aca="false">AC$6*NoOfHrsPerDay</f>
        <v>744</v>
      </c>
      <c r="AD23" s="0" t="n">
        <f aca="false">AD$6*NoOfHrsPerDay</f>
        <v>672</v>
      </c>
      <c r="AE23" s="0" t="n">
        <f aca="false">AE$6*NoOfHrsPerDay</f>
        <v>744</v>
      </c>
      <c r="AO23" s="0" t="n">
        <f aca="false">SUM(E23:P23)</f>
        <v>8784</v>
      </c>
    </row>
    <row r="24" customFormat="false" ht="12.75" hidden="false" customHeight="false" outlineLevel="0" collapsed="false">
      <c r="A24" s="0" t="s">
        <v>27</v>
      </c>
      <c r="B24" s="0" t="n">
        <v>2</v>
      </c>
      <c r="C24" s="0" t="n">
        <v>14</v>
      </c>
      <c r="D24" s="0" t="n">
        <f aca="false">D$6*NoOfHrsPerDay</f>
        <v>744</v>
      </c>
      <c r="E24" s="0" t="n">
        <f aca="false">E$6*NoOfHrsPerDay</f>
        <v>744</v>
      </c>
      <c r="F24" s="0" t="n">
        <f aca="false">F$6*NoOfHrsPerDay</f>
        <v>696</v>
      </c>
      <c r="G24" s="0" t="n">
        <f aca="false">G$6*NoOfHrsPerDay</f>
        <v>744</v>
      </c>
      <c r="H24" s="0" t="n">
        <f aca="false">H$6*NoOfHrsPerDay</f>
        <v>720</v>
      </c>
      <c r="I24" s="0" t="n">
        <f aca="false">I$6*NoOfHrsPerDay</f>
        <v>744</v>
      </c>
      <c r="J24" s="0" t="n">
        <f aca="false">J$6*NoOfHrsPerDay</f>
        <v>720</v>
      </c>
      <c r="K24" s="0" t="n">
        <f aca="false">K$6*NoOfHrsPerDay</f>
        <v>744</v>
      </c>
      <c r="L24" s="0" t="n">
        <f aca="false">L$6*NoOfHrsPerDay</f>
        <v>744</v>
      </c>
      <c r="M24" s="0" t="n">
        <f aca="false">M$6*NoOfHrsPerDay</f>
        <v>720</v>
      </c>
      <c r="N24" s="0" t="n">
        <f aca="false">N$6*NoOfHrsPerDay</f>
        <v>744</v>
      </c>
      <c r="O24" s="0" t="n">
        <f aca="false">O$6*NoOfHrsPerDay</f>
        <v>720</v>
      </c>
      <c r="P24" s="0" t="n">
        <f aca="false">P$6*NoOfHrsPerDay</f>
        <v>744</v>
      </c>
      <c r="Q24" s="0" t="n">
        <f aca="false">Q$6*NoOfHrsPerDay</f>
        <v>744</v>
      </c>
      <c r="R24" s="0" t="n">
        <f aca="false">R$6*NoOfHrsPerDay</f>
        <v>672</v>
      </c>
      <c r="S24" s="0" t="n">
        <f aca="false">S$6*NoOfHrsPerDay</f>
        <v>744</v>
      </c>
      <c r="T24" s="0" t="n">
        <f aca="false">T$6*NoOfHrsPerDay</f>
        <v>720</v>
      </c>
      <c r="U24" s="0" t="n">
        <f aca="false">U$6*NoOfHrsPerDay</f>
        <v>744</v>
      </c>
      <c r="V24" s="0" t="n">
        <f aca="false">V$6*NoOfHrsPerDay</f>
        <v>720</v>
      </c>
      <c r="W24" s="0" t="n">
        <f aca="false">W$6*NoOfHrsPerDay</f>
        <v>744</v>
      </c>
      <c r="X24" s="0" t="n">
        <f aca="false">X$6*NoOfHrsPerDay</f>
        <v>744</v>
      </c>
      <c r="Y24" s="0" t="n">
        <f aca="false">Y$6*NoOfHrsPerDay</f>
        <v>720</v>
      </c>
      <c r="Z24" s="0" t="n">
        <f aca="false">Z$6*NoOfHrsPerDay</f>
        <v>744</v>
      </c>
      <c r="AA24" s="0" t="n">
        <f aca="false">AA$6*NoOfHrsPerDay</f>
        <v>720</v>
      </c>
      <c r="AB24" s="0" t="n">
        <f aca="false">AB$6*NoOfHrsPerDay</f>
        <v>744</v>
      </c>
      <c r="AC24" s="0" t="n">
        <f aca="false">AC$6*NoOfHrsPerDay</f>
        <v>744</v>
      </c>
      <c r="AD24" s="0" t="n">
        <f aca="false">AD$6*NoOfHrsPerDay</f>
        <v>672</v>
      </c>
      <c r="AE24" s="0" t="n">
        <f aca="false">AE$6*NoOfHrsPerDay</f>
        <v>744</v>
      </c>
      <c r="AO24" s="0" t="n">
        <f aca="false">SUM(E24:P24)</f>
        <v>8784</v>
      </c>
    </row>
    <row r="25" customFormat="false" ht="12.75" hidden="false" customHeight="false" outlineLevel="0" collapsed="false">
      <c r="A25" s="0" t="s">
        <v>27</v>
      </c>
      <c r="B25" s="0" t="n">
        <v>2</v>
      </c>
      <c r="C25" s="0" t="n">
        <v>15</v>
      </c>
      <c r="D25" s="0" t="n">
        <f aca="false">D$6*NoOfHrsPerDay</f>
        <v>744</v>
      </c>
      <c r="E25" s="0" t="n">
        <f aca="false">E$6*NoOfHrsPerDay</f>
        <v>744</v>
      </c>
      <c r="F25" s="0" t="n">
        <f aca="false">F$6*NoOfHrsPerDay</f>
        <v>696</v>
      </c>
      <c r="G25" s="0" t="n">
        <f aca="false">G$6*NoOfHrsPerDay</f>
        <v>744</v>
      </c>
      <c r="H25" s="0" t="n">
        <f aca="false">H$6*NoOfHrsPerDay</f>
        <v>720</v>
      </c>
      <c r="I25" s="0" t="n">
        <f aca="false">I$6*NoOfHrsPerDay</f>
        <v>744</v>
      </c>
      <c r="J25" s="0" t="n">
        <f aca="false">J$6*NoOfHrsPerDay</f>
        <v>720</v>
      </c>
      <c r="K25" s="0" t="n">
        <f aca="false">K$6*NoOfHrsPerDay</f>
        <v>744</v>
      </c>
      <c r="L25" s="0" t="n">
        <f aca="false">L$6*NoOfHrsPerDay</f>
        <v>744</v>
      </c>
      <c r="M25" s="0" t="n">
        <f aca="false">M$6*NoOfHrsPerDay</f>
        <v>720</v>
      </c>
      <c r="N25" s="0" t="n">
        <f aca="false">N$6*NoOfHrsPerDay</f>
        <v>744</v>
      </c>
      <c r="O25" s="0" t="n">
        <f aca="false">O$6*NoOfHrsPerDay</f>
        <v>720</v>
      </c>
      <c r="P25" s="0" t="n">
        <f aca="false">P$6*NoOfHrsPerDay</f>
        <v>744</v>
      </c>
      <c r="Q25" s="0" t="n">
        <f aca="false">Q$6*NoOfHrsPerDay</f>
        <v>744</v>
      </c>
      <c r="R25" s="0" t="n">
        <f aca="false">R$6*NoOfHrsPerDay</f>
        <v>672</v>
      </c>
      <c r="S25" s="0" t="n">
        <f aca="false">S$6*NoOfHrsPerDay</f>
        <v>744</v>
      </c>
      <c r="T25" s="0" t="n">
        <f aca="false">T$6*NoOfHrsPerDay</f>
        <v>720</v>
      </c>
      <c r="U25" s="0" t="n">
        <f aca="false">U$6*NoOfHrsPerDay</f>
        <v>744</v>
      </c>
      <c r="V25" s="0" t="n">
        <f aca="false">V$6*NoOfHrsPerDay</f>
        <v>720</v>
      </c>
      <c r="W25" s="0" t="n">
        <f aca="false">W$6*NoOfHrsPerDay</f>
        <v>744</v>
      </c>
      <c r="X25" s="0" t="n">
        <f aca="false">X$6*NoOfHrsPerDay</f>
        <v>744</v>
      </c>
      <c r="Y25" s="0" t="n">
        <f aca="false">Y$6*NoOfHrsPerDay</f>
        <v>720</v>
      </c>
      <c r="Z25" s="0" t="n">
        <f aca="false">Z$6*NoOfHrsPerDay</f>
        <v>744</v>
      </c>
      <c r="AA25" s="0" t="n">
        <f aca="false">AA$6*NoOfHrsPerDay</f>
        <v>720</v>
      </c>
      <c r="AB25" s="0" t="n">
        <f aca="false">AB$6*NoOfHrsPerDay</f>
        <v>744</v>
      </c>
      <c r="AC25" s="0" t="n">
        <f aca="false">AC$6*NoOfHrsPerDay</f>
        <v>744</v>
      </c>
      <c r="AD25" s="0" t="n">
        <f aca="false">AD$6*NoOfHrsPerDay</f>
        <v>672</v>
      </c>
      <c r="AE25" s="0" t="n">
        <f aca="false">AE$6*NoOfHrsPerDay</f>
        <v>744</v>
      </c>
      <c r="AO25" s="0" t="n">
        <f aca="false">SUM(E25:P25)</f>
        <v>8784</v>
      </c>
    </row>
    <row r="26" customFormat="false" ht="12.75" hidden="false" customHeight="false" outlineLevel="0" collapsed="false">
      <c r="A26" s="0" t="s">
        <v>27</v>
      </c>
      <c r="B26" s="0" t="n">
        <v>2</v>
      </c>
      <c r="C26" s="0" t="n">
        <v>16</v>
      </c>
      <c r="D26" s="0" t="n">
        <f aca="false">D$6*NoOfHrsPerDay</f>
        <v>744</v>
      </c>
      <c r="E26" s="0" t="n">
        <f aca="false">E$6*NoOfHrsPerDay</f>
        <v>744</v>
      </c>
      <c r="F26" s="0" t="n">
        <f aca="false">F$6*NoOfHrsPerDay</f>
        <v>696</v>
      </c>
      <c r="G26" s="0" t="n">
        <f aca="false">G$6*NoOfHrsPerDay</f>
        <v>744</v>
      </c>
      <c r="H26" s="0" t="n">
        <f aca="false">H$6*NoOfHrsPerDay</f>
        <v>720</v>
      </c>
      <c r="I26" s="0" t="n">
        <f aca="false">I$6*NoOfHrsPerDay</f>
        <v>744</v>
      </c>
      <c r="J26" s="0" t="n">
        <f aca="false">J$6*NoOfHrsPerDay</f>
        <v>720</v>
      </c>
      <c r="K26" s="0" t="n">
        <f aca="false">K$6*NoOfHrsPerDay</f>
        <v>744</v>
      </c>
      <c r="L26" s="0" t="n">
        <f aca="false">L$6*NoOfHrsPerDay</f>
        <v>744</v>
      </c>
      <c r="M26" s="0" t="n">
        <f aca="false">M$6*NoOfHrsPerDay</f>
        <v>720</v>
      </c>
      <c r="N26" s="0" t="n">
        <f aca="false">N$6*NoOfHrsPerDay</f>
        <v>744</v>
      </c>
      <c r="O26" s="0" t="n">
        <f aca="false">O$6*NoOfHrsPerDay</f>
        <v>720</v>
      </c>
      <c r="P26" s="0" t="n">
        <f aca="false">P$6*NoOfHrsPerDay</f>
        <v>744</v>
      </c>
      <c r="Q26" s="0" t="n">
        <f aca="false">Q$6*NoOfHrsPerDay</f>
        <v>744</v>
      </c>
      <c r="R26" s="0" t="n">
        <f aca="false">R$6*NoOfHrsPerDay</f>
        <v>672</v>
      </c>
      <c r="S26" s="0" t="n">
        <f aca="false">S$6*NoOfHrsPerDay</f>
        <v>744</v>
      </c>
      <c r="T26" s="0" t="n">
        <f aca="false">T$6*NoOfHrsPerDay</f>
        <v>720</v>
      </c>
      <c r="U26" s="0" t="n">
        <f aca="false">U$6*NoOfHrsPerDay</f>
        <v>744</v>
      </c>
      <c r="V26" s="0" t="n">
        <f aca="false">V$6*NoOfHrsPerDay</f>
        <v>720</v>
      </c>
      <c r="W26" s="0" t="n">
        <f aca="false">W$6*NoOfHrsPerDay</f>
        <v>744</v>
      </c>
      <c r="X26" s="0" t="n">
        <f aca="false">X$6*NoOfHrsPerDay</f>
        <v>744</v>
      </c>
      <c r="Y26" s="0" t="n">
        <f aca="false">Y$6*NoOfHrsPerDay</f>
        <v>720</v>
      </c>
      <c r="Z26" s="0" t="n">
        <f aca="false">Z$6*NoOfHrsPerDay</f>
        <v>744</v>
      </c>
      <c r="AA26" s="0" t="n">
        <f aca="false">AA$6*NoOfHrsPerDay</f>
        <v>720</v>
      </c>
      <c r="AB26" s="0" t="n">
        <f aca="false">AB$6*NoOfHrsPerDay</f>
        <v>744</v>
      </c>
      <c r="AC26" s="0" t="n">
        <f aca="false">AC$6*NoOfHrsPerDay</f>
        <v>744</v>
      </c>
      <c r="AD26" s="0" t="n">
        <f aca="false">AD$6*NoOfHrsPerDay</f>
        <v>672</v>
      </c>
      <c r="AE26" s="0" t="n">
        <f aca="false">AE$6*NoOfHrsPerDay</f>
        <v>744</v>
      </c>
      <c r="AO26" s="0" t="n">
        <f aca="false">SUM(E26:P26)</f>
        <v>8784</v>
      </c>
    </row>
    <row r="27" customFormat="false" ht="12.75" hidden="false" customHeight="false" outlineLevel="0" collapsed="false">
      <c r="A27" s="0" t="s">
        <v>27</v>
      </c>
      <c r="B27" s="0" t="n">
        <v>2</v>
      </c>
      <c r="C27" s="0" t="n">
        <v>17</v>
      </c>
      <c r="D27" s="0" t="n">
        <f aca="false">D$6*NoOfHrsPerDay</f>
        <v>744</v>
      </c>
      <c r="E27" s="0" t="n">
        <f aca="false">E$6*NoOfHrsPerDay</f>
        <v>744</v>
      </c>
      <c r="F27" s="0" t="n">
        <f aca="false">F$6*NoOfHrsPerDay</f>
        <v>696</v>
      </c>
      <c r="G27" s="0" t="n">
        <f aca="false">G$6*NoOfHrsPerDay</f>
        <v>744</v>
      </c>
      <c r="H27" s="0" t="n">
        <f aca="false">H$6*NoOfHrsPerDay</f>
        <v>720</v>
      </c>
      <c r="I27" s="0" t="n">
        <f aca="false">I$6*NoOfHrsPerDay</f>
        <v>744</v>
      </c>
      <c r="J27" s="0" t="n">
        <f aca="false">J$6*NoOfHrsPerDay</f>
        <v>720</v>
      </c>
      <c r="K27" s="0" t="n">
        <f aca="false">K$6*NoOfHrsPerDay</f>
        <v>744</v>
      </c>
      <c r="L27" s="0" t="n">
        <f aca="false">L$6*NoOfHrsPerDay</f>
        <v>744</v>
      </c>
      <c r="M27" s="0" t="n">
        <f aca="false">M$6*NoOfHrsPerDay</f>
        <v>720</v>
      </c>
      <c r="N27" s="0" t="n">
        <f aca="false">N$6*NoOfHrsPerDay</f>
        <v>744</v>
      </c>
      <c r="O27" s="0" t="n">
        <f aca="false">O$6*NoOfHrsPerDay</f>
        <v>720</v>
      </c>
      <c r="P27" s="0" t="n">
        <f aca="false">P$6*NoOfHrsPerDay</f>
        <v>744</v>
      </c>
      <c r="Q27" s="0" t="n">
        <f aca="false">Q$6*NoOfHrsPerDay</f>
        <v>744</v>
      </c>
      <c r="R27" s="0" t="n">
        <f aca="false">R$6*NoOfHrsPerDay</f>
        <v>672</v>
      </c>
      <c r="S27" s="0" t="n">
        <f aca="false">S$6*NoOfHrsPerDay</f>
        <v>744</v>
      </c>
      <c r="T27" s="0" t="n">
        <f aca="false">T$6*NoOfHrsPerDay</f>
        <v>720</v>
      </c>
      <c r="U27" s="0" t="n">
        <f aca="false">U$6*NoOfHrsPerDay</f>
        <v>744</v>
      </c>
      <c r="V27" s="0" t="n">
        <f aca="false">V$6*NoOfHrsPerDay</f>
        <v>720</v>
      </c>
      <c r="W27" s="0" t="n">
        <f aca="false">W$6*NoOfHrsPerDay</f>
        <v>744</v>
      </c>
      <c r="X27" s="0" t="n">
        <f aca="false">X$6*NoOfHrsPerDay</f>
        <v>744</v>
      </c>
      <c r="Y27" s="0" t="n">
        <f aca="false">Y$6*NoOfHrsPerDay</f>
        <v>720</v>
      </c>
      <c r="Z27" s="0" t="n">
        <f aca="false">Z$6*NoOfHrsPerDay</f>
        <v>744</v>
      </c>
      <c r="AA27" s="0" t="n">
        <f aca="false">AA$6*NoOfHrsPerDay</f>
        <v>720</v>
      </c>
      <c r="AB27" s="0" t="n">
        <f aca="false">AB$6*NoOfHrsPerDay</f>
        <v>744</v>
      </c>
      <c r="AC27" s="0" t="n">
        <f aca="false">AC$6*NoOfHrsPerDay</f>
        <v>744</v>
      </c>
      <c r="AD27" s="0" t="n">
        <f aca="false">AD$6*NoOfHrsPerDay</f>
        <v>672</v>
      </c>
      <c r="AE27" s="0" t="n">
        <f aca="false">AE$6*NoOfHrsPerDay</f>
        <v>744</v>
      </c>
      <c r="AO27" s="0" t="n">
        <f aca="false">SUM(E27:P27)</f>
        <v>8784</v>
      </c>
    </row>
    <row r="28" customFormat="false" ht="12.75" hidden="false" customHeight="false" outlineLevel="0" collapsed="false">
      <c r="A28" s="0" t="s">
        <v>27</v>
      </c>
      <c r="B28" s="0" t="n">
        <v>2</v>
      </c>
      <c r="C28" s="0" t="n">
        <v>18</v>
      </c>
      <c r="D28" s="0" t="n">
        <f aca="false">D$6*NoOfHrsPerDay</f>
        <v>744</v>
      </c>
      <c r="E28" s="0" t="n">
        <f aca="false">E$6*NoOfHrsPerDay</f>
        <v>744</v>
      </c>
      <c r="F28" s="0" t="n">
        <f aca="false">F$6*NoOfHrsPerDay</f>
        <v>696</v>
      </c>
      <c r="G28" s="0" t="n">
        <f aca="false">G$6*NoOfHrsPerDay</f>
        <v>744</v>
      </c>
      <c r="H28" s="0" t="n">
        <f aca="false">H$6*NoOfHrsPerDay</f>
        <v>720</v>
      </c>
      <c r="I28" s="0" t="n">
        <f aca="false">I$6*NoOfHrsPerDay</f>
        <v>744</v>
      </c>
      <c r="J28" s="0" t="n">
        <f aca="false">J$6*NoOfHrsPerDay</f>
        <v>720</v>
      </c>
      <c r="K28" s="0" t="n">
        <f aca="false">K$6*NoOfHrsPerDay</f>
        <v>744</v>
      </c>
      <c r="L28" s="0" t="n">
        <f aca="false">L$6*NoOfHrsPerDay</f>
        <v>744</v>
      </c>
      <c r="M28" s="0" t="n">
        <f aca="false">M$6*NoOfHrsPerDay</f>
        <v>720</v>
      </c>
      <c r="N28" s="0" t="n">
        <f aca="false">N$6*NoOfHrsPerDay</f>
        <v>744</v>
      </c>
      <c r="O28" s="0" t="n">
        <f aca="false">O$6*NoOfHrsPerDay</f>
        <v>720</v>
      </c>
      <c r="P28" s="0" t="n">
        <f aca="false">P$6*NoOfHrsPerDay</f>
        <v>744</v>
      </c>
      <c r="Q28" s="0" t="n">
        <f aca="false">Q$6*NoOfHrsPerDay</f>
        <v>744</v>
      </c>
      <c r="R28" s="0" t="n">
        <f aca="false">R$6*NoOfHrsPerDay</f>
        <v>672</v>
      </c>
      <c r="S28" s="0" t="n">
        <f aca="false">S$6*NoOfHrsPerDay</f>
        <v>744</v>
      </c>
      <c r="T28" s="0" t="n">
        <f aca="false">T$6*NoOfHrsPerDay</f>
        <v>720</v>
      </c>
      <c r="U28" s="0" t="n">
        <f aca="false">U$6*NoOfHrsPerDay</f>
        <v>744</v>
      </c>
      <c r="V28" s="0" t="n">
        <f aca="false">V$6*NoOfHrsPerDay</f>
        <v>720</v>
      </c>
      <c r="W28" s="0" t="n">
        <f aca="false">W$6*NoOfHrsPerDay</f>
        <v>744</v>
      </c>
      <c r="X28" s="0" t="n">
        <f aca="false">X$6*NoOfHrsPerDay</f>
        <v>744</v>
      </c>
      <c r="Y28" s="0" t="n">
        <f aca="false">Y$6*NoOfHrsPerDay</f>
        <v>720</v>
      </c>
      <c r="Z28" s="0" t="n">
        <f aca="false">Z$6*NoOfHrsPerDay</f>
        <v>744</v>
      </c>
      <c r="AA28" s="0" t="n">
        <f aca="false">AA$6*NoOfHrsPerDay</f>
        <v>720</v>
      </c>
      <c r="AB28" s="0" t="n">
        <f aca="false">AB$6*NoOfHrsPerDay</f>
        <v>744</v>
      </c>
      <c r="AC28" s="0" t="n">
        <f aca="false">AC$6*NoOfHrsPerDay</f>
        <v>744</v>
      </c>
      <c r="AD28" s="0" t="n">
        <f aca="false">AD$6*NoOfHrsPerDay</f>
        <v>672</v>
      </c>
      <c r="AE28" s="0" t="n">
        <f aca="false">AE$6*NoOfHrsPerDay</f>
        <v>744</v>
      </c>
      <c r="AO28" s="0" t="n">
        <f aca="false">SUM(E28:P28)</f>
        <v>8784</v>
      </c>
    </row>
    <row r="29" customFormat="false" ht="12.75" hidden="false" customHeight="false" outlineLevel="0" collapsed="false">
      <c r="A29" s="0" t="s">
        <v>27</v>
      </c>
      <c r="B29" s="0" t="n">
        <v>2</v>
      </c>
      <c r="C29" s="0" t="n">
        <v>19</v>
      </c>
      <c r="D29" s="0" t="n">
        <f aca="false">D$6*NoOfHrsPerDay</f>
        <v>744</v>
      </c>
      <c r="E29" s="0" t="n">
        <f aca="false">E$6*NoOfHrsPerDay</f>
        <v>744</v>
      </c>
      <c r="F29" s="0" t="n">
        <f aca="false">F$6*NoOfHrsPerDay</f>
        <v>696</v>
      </c>
      <c r="G29" s="0" t="n">
        <f aca="false">G$6*NoOfHrsPerDay</f>
        <v>744</v>
      </c>
      <c r="H29" s="0" t="n">
        <f aca="false">H$6*NoOfHrsPerDay</f>
        <v>720</v>
      </c>
      <c r="I29" s="0" t="n">
        <f aca="false">I$6*NoOfHrsPerDay</f>
        <v>744</v>
      </c>
      <c r="J29" s="0" t="n">
        <f aca="false">J$6*NoOfHrsPerDay</f>
        <v>720</v>
      </c>
      <c r="K29" s="0" t="n">
        <f aca="false">K$6*NoOfHrsPerDay</f>
        <v>744</v>
      </c>
      <c r="L29" s="0" t="n">
        <f aca="false">L$6*NoOfHrsPerDay</f>
        <v>744</v>
      </c>
      <c r="M29" s="0" t="n">
        <f aca="false">M$6*NoOfHrsPerDay</f>
        <v>720</v>
      </c>
      <c r="N29" s="0" t="n">
        <f aca="false">N$6*NoOfHrsPerDay</f>
        <v>744</v>
      </c>
      <c r="O29" s="0" t="n">
        <f aca="false">O$6*NoOfHrsPerDay</f>
        <v>720</v>
      </c>
      <c r="P29" s="0" t="n">
        <f aca="false">P$6*NoOfHrsPerDay</f>
        <v>744</v>
      </c>
      <c r="Q29" s="0" t="n">
        <f aca="false">Q$6*NoOfHrsPerDay</f>
        <v>744</v>
      </c>
      <c r="R29" s="0" t="n">
        <f aca="false">R$6*NoOfHrsPerDay</f>
        <v>672</v>
      </c>
      <c r="S29" s="0" t="n">
        <f aca="false">S$6*NoOfHrsPerDay</f>
        <v>744</v>
      </c>
      <c r="T29" s="0" t="n">
        <f aca="false">T$6*NoOfHrsPerDay</f>
        <v>720</v>
      </c>
      <c r="U29" s="0" t="n">
        <f aca="false">U$6*NoOfHrsPerDay</f>
        <v>744</v>
      </c>
      <c r="V29" s="0" t="n">
        <f aca="false">V$6*NoOfHrsPerDay</f>
        <v>720</v>
      </c>
      <c r="W29" s="0" t="n">
        <f aca="false">W$6*NoOfHrsPerDay</f>
        <v>744</v>
      </c>
      <c r="X29" s="0" t="n">
        <f aca="false">X$6*NoOfHrsPerDay</f>
        <v>744</v>
      </c>
      <c r="Y29" s="0" t="n">
        <f aca="false">Y$6*NoOfHrsPerDay</f>
        <v>720</v>
      </c>
      <c r="Z29" s="0" t="n">
        <f aca="false">Z$6*NoOfHrsPerDay</f>
        <v>744</v>
      </c>
      <c r="AA29" s="0" t="n">
        <f aca="false">AA$6*NoOfHrsPerDay</f>
        <v>720</v>
      </c>
      <c r="AB29" s="0" t="n">
        <f aca="false">AB$6*NoOfHrsPerDay</f>
        <v>744</v>
      </c>
      <c r="AC29" s="0" t="n">
        <f aca="false">AC$6*NoOfHrsPerDay</f>
        <v>744</v>
      </c>
      <c r="AD29" s="0" t="n">
        <f aca="false">AD$6*NoOfHrsPerDay</f>
        <v>672</v>
      </c>
      <c r="AE29" s="0" t="n">
        <f aca="false">AE$6*NoOfHrsPerDay</f>
        <v>744</v>
      </c>
      <c r="AO29" s="0" t="n">
        <f aca="false">SUM(E29:P29)</f>
        <v>8784</v>
      </c>
    </row>
    <row r="30" customFormat="false" ht="12.75" hidden="false" customHeight="false" outlineLevel="0" collapsed="false">
      <c r="A30" s="0" t="s">
        <v>27</v>
      </c>
      <c r="B30" s="0" t="n">
        <v>2</v>
      </c>
      <c r="C30" s="0" t="n">
        <v>20</v>
      </c>
      <c r="D30" s="0" t="n">
        <f aca="false">D$6*NoOfHrsPerDay</f>
        <v>744</v>
      </c>
      <c r="E30" s="0" t="n">
        <f aca="false">E$6*NoOfHrsPerDay</f>
        <v>744</v>
      </c>
      <c r="F30" s="0" t="n">
        <f aca="false">F$6*NoOfHrsPerDay</f>
        <v>696</v>
      </c>
      <c r="G30" s="0" t="n">
        <f aca="false">G$6*NoOfHrsPerDay</f>
        <v>744</v>
      </c>
      <c r="H30" s="0" t="n">
        <f aca="false">H$6*NoOfHrsPerDay</f>
        <v>720</v>
      </c>
      <c r="I30" s="0" t="n">
        <f aca="false">I$6*NoOfHrsPerDay</f>
        <v>744</v>
      </c>
      <c r="J30" s="0" t="n">
        <f aca="false">J$6*NoOfHrsPerDay</f>
        <v>720</v>
      </c>
      <c r="K30" s="0" t="n">
        <f aca="false">K$6*NoOfHrsPerDay</f>
        <v>744</v>
      </c>
      <c r="L30" s="0" t="n">
        <f aca="false">L$6*NoOfHrsPerDay</f>
        <v>744</v>
      </c>
      <c r="M30" s="0" t="n">
        <f aca="false">M$6*NoOfHrsPerDay</f>
        <v>720</v>
      </c>
      <c r="N30" s="0" t="n">
        <f aca="false">N$6*NoOfHrsPerDay</f>
        <v>744</v>
      </c>
      <c r="O30" s="0" t="n">
        <f aca="false">O$6*NoOfHrsPerDay</f>
        <v>720</v>
      </c>
      <c r="P30" s="0" t="n">
        <f aca="false">P$6*NoOfHrsPerDay</f>
        <v>744</v>
      </c>
      <c r="Q30" s="0" t="n">
        <f aca="false">Q$6*NoOfHrsPerDay</f>
        <v>744</v>
      </c>
      <c r="R30" s="0" t="n">
        <f aca="false">R$6*NoOfHrsPerDay</f>
        <v>672</v>
      </c>
      <c r="S30" s="0" t="n">
        <f aca="false">S$6*NoOfHrsPerDay</f>
        <v>744</v>
      </c>
      <c r="T30" s="0" t="n">
        <f aca="false">T$6*NoOfHrsPerDay</f>
        <v>720</v>
      </c>
      <c r="U30" s="0" t="n">
        <f aca="false">U$6*NoOfHrsPerDay</f>
        <v>744</v>
      </c>
      <c r="V30" s="0" t="n">
        <f aca="false">V$6*NoOfHrsPerDay</f>
        <v>720</v>
      </c>
      <c r="W30" s="0" t="n">
        <f aca="false">W$6*NoOfHrsPerDay</f>
        <v>744</v>
      </c>
      <c r="X30" s="0" t="n">
        <f aca="false">X$6*NoOfHrsPerDay</f>
        <v>744</v>
      </c>
      <c r="Y30" s="0" t="n">
        <f aca="false">Y$6*NoOfHrsPerDay</f>
        <v>720</v>
      </c>
      <c r="Z30" s="0" t="n">
        <f aca="false">Z$6*NoOfHrsPerDay</f>
        <v>744</v>
      </c>
      <c r="AA30" s="0" t="n">
        <f aca="false">AA$6*NoOfHrsPerDay</f>
        <v>720</v>
      </c>
      <c r="AB30" s="0" t="n">
        <f aca="false">AB$6*NoOfHrsPerDay</f>
        <v>744</v>
      </c>
      <c r="AC30" s="0" t="n">
        <f aca="false">AC$6*NoOfHrsPerDay</f>
        <v>744</v>
      </c>
      <c r="AD30" s="0" t="n">
        <f aca="false">AD$6*NoOfHrsPerDay</f>
        <v>672</v>
      </c>
      <c r="AE30" s="0" t="n">
        <f aca="false">AE$6*NoOfHrsPerDay</f>
        <v>744</v>
      </c>
      <c r="AO30" s="0" t="n">
        <f aca="false">SUM(E30:P30)</f>
        <v>8784</v>
      </c>
    </row>
    <row r="31" customFormat="false" ht="12.75" hidden="false" customHeight="false" outlineLevel="0" collapsed="false">
      <c r="A31" s="0" t="s">
        <v>27</v>
      </c>
      <c r="B31" s="0" t="n">
        <v>2</v>
      </c>
      <c r="C31" s="0" t="n">
        <v>21</v>
      </c>
      <c r="D31" s="0" t="n">
        <f aca="false">D$6*NoOfHrsPerDay</f>
        <v>744</v>
      </c>
      <c r="E31" s="0" t="n">
        <f aca="false">E$6*NoOfHrsPerDay</f>
        <v>744</v>
      </c>
      <c r="F31" s="0" t="n">
        <f aca="false">F$6*NoOfHrsPerDay</f>
        <v>696</v>
      </c>
      <c r="G31" s="0" t="n">
        <f aca="false">G$6*NoOfHrsPerDay</f>
        <v>744</v>
      </c>
      <c r="H31" s="0" t="n">
        <f aca="false">H$6*NoOfHrsPerDay</f>
        <v>720</v>
      </c>
      <c r="I31" s="0" t="n">
        <f aca="false">I$6*NoOfHrsPerDay</f>
        <v>744</v>
      </c>
      <c r="J31" s="0" t="n">
        <f aca="false">J$6*NoOfHrsPerDay</f>
        <v>720</v>
      </c>
      <c r="K31" s="0" t="n">
        <f aca="false">K$6*NoOfHrsPerDay</f>
        <v>744</v>
      </c>
      <c r="L31" s="0" t="n">
        <f aca="false">L$6*NoOfHrsPerDay</f>
        <v>744</v>
      </c>
      <c r="M31" s="0" t="n">
        <f aca="false">M$6*NoOfHrsPerDay</f>
        <v>720</v>
      </c>
      <c r="N31" s="0" t="n">
        <f aca="false">N$6*NoOfHrsPerDay</f>
        <v>744</v>
      </c>
      <c r="O31" s="0" t="n">
        <f aca="false">O$6*NoOfHrsPerDay</f>
        <v>720</v>
      </c>
      <c r="P31" s="0" t="n">
        <f aca="false">P$6*NoOfHrsPerDay</f>
        <v>744</v>
      </c>
      <c r="Q31" s="0" t="n">
        <f aca="false">Q$6*NoOfHrsPerDay</f>
        <v>744</v>
      </c>
      <c r="R31" s="0" t="n">
        <f aca="false">R$6*NoOfHrsPerDay</f>
        <v>672</v>
      </c>
      <c r="S31" s="0" t="n">
        <f aca="false">S$6*NoOfHrsPerDay</f>
        <v>744</v>
      </c>
      <c r="T31" s="0" t="n">
        <f aca="false">T$6*NoOfHrsPerDay</f>
        <v>720</v>
      </c>
      <c r="U31" s="0" t="n">
        <f aca="false">U$6*NoOfHrsPerDay</f>
        <v>744</v>
      </c>
      <c r="V31" s="0" t="n">
        <f aca="false">V$6*NoOfHrsPerDay</f>
        <v>720</v>
      </c>
      <c r="W31" s="0" t="n">
        <f aca="false">W$6*NoOfHrsPerDay</f>
        <v>744</v>
      </c>
      <c r="X31" s="0" t="n">
        <f aca="false">X$6*NoOfHrsPerDay</f>
        <v>744</v>
      </c>
      <c r="Y31" s="0" t="n">
        <f aca="false">Y$6*NoOfHrsPerDay</f>
        <v>720</v>
      </c>
      <c r="Z31" s="0" t="n">
        <f aca="false">Z$6*NoOfHrsPerDay</f>
        <v>744</v>
      </c>
      <c r="AA31" s="0" t="n">
        <f aca="false">AA$6*NoOfHrsPerDay</f>
        <v>720</v>
      </c>
      <c r="AB31" s="0" t="n">
        <f aca="false">AB$6*NoOfHrsPerDay</f>
        <v>744</v>
      </c>
      <c r="AC31" s="0" t="n">
        <f aca="false">AC$6*NoOfHrsPerDay</f>
        <v>744</v>
      </c>
      <c r="AD31" s="0" t="n">
        <f aca="false">AD$6*NoOfHrsPerDay</f>
        <v>672</v>
      </c>
      <c r="AE31" s="0" t="n">
        <f aca="false">AE$6*NoOfHrsPerDay</f>
        <v>744</v>
      </c>
      <c r="AO31" s="0" t="n">
        <f aca="false">SUM(E31:P31)</f>
        <v>8784</v>
      </c>
    </row>
    <row r="32" customFormat="false" ht="12.75" hidden="false" customHeight="false" outlineLevel="0" collapsed="false">
      <c r="A32" s="0" t="s">
        <v>27</v>
      </c>
      <c r="B32" s="0" t="n">
        <v>2</v>
      </c>
      <c r="C32" s="0" t="n">
        <v>22</v>
      </c>
      <c r="D32" s="0" t="n">
        <f aca="false">D$6*NoOfHrsPerDay</f>
        <v>744</v>
      </c>
      <c r="E32" s="0" t="n">
        <f aca="false">E$6*NoOfHrsPerDay</f>
        <v>744</v>
      </c>
      <c r="F32" s="0" t="n">
        <f aca="false">F$6*NoOfHrsPerDay</f>
        <v>696</v>
      </c>
      <c r="G32" s="0" t="n">
        <f aca="false">G$6*NoOfHrsPerDay</f>
        <v>744</v>
      </c>
      <c r="H32" s="0" t="n">
        <f aca="false">H$6*NoOfHrsPerDay</f>
        <v>720</v>
      </c>
      <c r="I32" s="0" t="n">
        <f aca="false">I$6*NoOfHrsPerDay</f>
        <v>744</v>
      </c>
      <c r="J32" s="0" t="n">
        <f aca="false">J$6*NoOfHrsPerDay</f>
        <v>720</v>
      </c>
      <c r="K32" s="0" t="n">
        <f aca="false">K$6*NoOfHrsPerDay</f>
        <v>744</v>
      </c>
      <c r="L32" s="0" t="n">
        <f aca="false">L$6*NoOfHrsPerDay</f>
        <v>744</v>
      </c>
      <c r="M32" s="0" t="n">
        <f aca="false">M$6*NoOfHrsPerDay</f>
        <v>720</v>
      </c>
      <c r="N32" s="0" t="n">
        <f aca="false">N$6*NoOfHrsPerDay</f>
        <v>744</v>
      </c>
      <c r="O32" s="0" t="n">
        <f aca="false">O$6*NoOfHrsPerDay</f>
        <v>720</v>
      </c>
      <c r="P32" s="0" t="n">
        <f aca="false">P$6*NoOfHrsPerDay</f>
        <v>744</v>
      </c>
      <c r="Q32" s="0" t="n">
        <f aca="false">Q$6*NoOfHrsPerDay</f>
        <v>744</v>
      </c>
      <c r="R32" s="0" t="n">
        <f aca="false">R$6*NoOfHrsPerDay</f>
        <v>672</v>
      </c>
      <c r="S32" s="0" t="n">
        <f aca="false">S$6*NoOfHrsPerDay</f>
        <v>744</v>
      </c>
      <c r="T32" s="0" t="n">
        <f aca="false">T$6*NoOfHrsPerDay</f>
        <v>720</v>
      </c>
      <c r="U32" s="0" t="n">
        <f aca="false">U$6*NoOfHrsPerDay</f>
        <v>744</v>
      </c>
      <c r="V32" s="0" t="n">
        <f aca="false">V$6*NoOfHrsPerDay</f>
        <v>720</v>
      </c>
      <c r="W32" s="0" t="n">
        <f aca="false">W$6*NoOfHrsPerDay</f>
        <v>744</v>
      </c>
      <c r="X32" s="0" t="n">
        <f aca="false">X$6*NoOfHrsPerDay</f>
        <v>744</v>
      </c>
      <c r="Y32" s="0" t="n">
        <f aca="false">Y$6*NoOfHrsPerDay</f>
        <v>720</v>
      </c>
      <c r="Z32" s="0" t="n">
        <f aca="false">Z$6*NoOfHrsPerDay</f>
        <v>744</v>
      </c>
      <c r="AA32" s="0" t="n">
        <f aca="false">AA$6*NoOfHrsPerDay</f>
        <v>720</v>
      </c>
      <c r="AB32" s="0" t="n">
        <f aca="false">AB$6*NoOfHrsPerDay</f>
        <v>744</v>
      </c>
      <c r="AC32" s="0" t="n">
        <f aca="false">AC$6*NoOfHrsPerDay</f>
        <v>744</v>
      </c>
      <c r="AD32" s="0" t="n">
        <f aca="false">AD$6*NoOfHrsPerDay</f>
        <v>672</v>
      </c>
      <c r="AE32" s="0" t="n">
        <f aca="false">AE$6*NoOfHrsPerDay</f>
        <v>744</v>
      </c>
      <c r="AO32" s="0" t="n">
        <f aca="false">SUM(E32:P32)</f>
        <v>8784</v>
      </c>
    </row>
    <row r="33" customFormat="false" ht="12.75" hidden="false" customHeight="false" outlineLevel="0" collapsed="false">
      <c r="A33" s="0" t="s">
        <v>27</v>
      </c>
      <c r="B33" s="0" t="n">
        <v>2</v>
      </c>
      <c r="C33" s="0" t="n">
        <v>23</v>
      </c>
      <c r="D33" s="0" t="n">
        <f aca="false">D$6*NoOfHrsPerDay</f>
        <v>744</v>
      </c>
      <c r="E33" s="0" t="n">
        <f aca="false">E$6*NoOfHrsPerDay</f>
        <v>744</v>
      </c>
      <c r="F33" s="0" t="n">
        <f aca="false">F$6*NoOfHrsPerDay</f>
        <v>696</v>
      </c>
      <c r="G33" s="0" t="n">
        <f aca="false">G$6*NoOfHrsPerDay</f>
        <v>744</v>
      </c>
      <c r="H33" s="0" t="n">
        <f aca="false">H$6*NoOfHrsPerDay</f>
        <v>720</v>
      </c>
      <c r="I33" s="0" t="n">
        <f aca="false">I$6*NoOfHrsPerDay</f>
        <v>744</v>
      </c>
      <c r="J33" s="0" t="n">
        <f aca="false">J$6*NoOfHrsPerDay</f>
        <v>720</v>
      </c>
      <c r="K33" s="0" t="n">
        <f aca="false">K$6*NoOfHrsPerDay</f>
        <v>744</v>
      </c>
      <c r="L33" s="0" t="n">
        <f aca="false">L$6*NoOfHrsPerDay</f>
        <v>744</v>
      </c>
      <c r="M33" s="0" t="n">
        <f aca="false">M$6*NoOfHrsPerDay</f>
        <v>720</v>
      </c>
      <c r="N33" s="0" t="n">
        <f aca="false">N$6*NoOfHrsPerDay</f>
        <v>744</v>
      </c>
      <c r="O33" s="0" t="n">
        <f aca="false">O$6*NoOfHrsPerDay</f>
        <v>720</v>
      </c>
      <c r="P33" s="0" t="n">
        <f aca="false">P$6*NoOfHrsPerDay</f>
        <v>744</v>
      </c>
      <c r="Q33" s="0" t="n">
        <f aca="false">Q$6*NoOfHrsPerDay</f>
        <v>744</v>
      </c>
      <c r="R33" s="0" t="n">
        <f aca="false">R$6*NoOfHrsPerDay</f>
        <v>672</v>
      </c>
      <c r="S33" s="0" t="n">
        <f aca="false">S$6*NoOfHrsPerDay</f>
        <v>744</v>
      </c>
      <c r="T33" s="0" t="n">
        <f aca="false">T$6*NoOfHrsPerDay</f>
        <v>720</v>
      </c>
      <c r="U33" s="0" t="n">
        <f aca="false">U$6*NoOfHrsPerDay</f>
        <v>744</v>
      </c>
      <c r="V33" s="0" t="n">
        <f aca="false">V$6*NoOfHrsPerDay</f>
        <v>720</v>
      </c>
      <c r="W33" s="0" t="n">
        <f aca="false">W$6*NoOfHrsPerDay</f>
        <v>744</v>
      </c>
      <c r="X33" s="0" t="n">
        <f aca="false">X$6*NoOfHrsPerDay</f>
        <v>744</v>
      </c>
      <c r="Y33" s="0" t="n">
        <f aca="false">Y$6*NoOfHrsPerDay</f>
        <v>720</v>
      </c>
      <c r="Z33" s="0" t="n">
        <f aca="false">Z$6*NoOfHrsPerDay</f>
        <v>744</v>
      </c>
      <c r="AA33" s="0" t="n">
        <f aca="false">AA$6*NoOfHrsPerDay</f>
        <v>720</v>
      </c>
      <c r="AB33" s="0" t="n">
        <f aca="false">AB$6*NoOfHrsPerDay</f>
        <v>744</v>
      </c>
      <c r="AC33" s="0" t="n">
        <f aca="false">AC$6*NoOfHrsPerDay</f>
        <v>744</v>
      </c>
      <c r="AD33" s="0" t="n">
        <f aca="false">AD$6*NoOfHrsPerDay</f>
        <v>672</v>
      </c>
      <c r="AE33" s="0" t="n">
        <f aca="false">AE$6*NoOfHrsPerDay</f>
        <v>744</v>
      </c>
      <c r="AO33" s="0" t="n">
        <f aca="false">SUM(E33:P33)</f>
        <v>8784</v>
      </c>
    </row>
    <row r="34" customFormat="false" ht="12.75" hidden="false" customHeight="false" outlineLevel="0" collapsed="false">
      <c r="A34" s="0" t="s">
        <v>27</v>
      </c>
      <c r="B34" s="0" t="n">
        <v>2</v>
      </c>
      <c r="C34" s="0" t="n">
        <v>24</v>
      </c>
      <c r="D34" s="0" t="n">
        <f aca="false">D$6*NoOfHrsPerDay</f>
        <v>744</v>
      </c>
      <c r="E34" s="0" t="n">
        <f aca="false">E$6*NoOfHrsPerDay</f>
        <v>744</v>
      </c>
      <c r="F34" s="0" t="n">
        <f aca="false">F$6*NoOfHrsPerDay</f>
        <v>696</v>
      </c>
      <c r="G34" s="0" t="n">
        <f aca="false">G$6*NoOfHrsPerDay</f>
        <v>744</v>
      </c>
      <c r="H34" s="0" t="n">
        <f aca="false">H$6*NoOfHrsPerDay</f>
        <v>720</v>
      </c>
      <c r="I34" s="0" t="n">
        <f aca="false">I$6*NoOfHrsPerDay</f>
        <v>744</v>
      </c>
      <c r="J34" s="0" t="n">
        <f aca="false">J$6*NoOfHrsPerDay</f>
        <v>720</v>
      </c>
      <c r="K34" s="0" t="n">
        <f aca="false">K$6*NoOfHrsPerDay</f>
        <v>744</v>
      </c>
      <c r="L34" s="0" t="n">
        <f aca="false">L$6*NoOfHrsPerDay</f>
        <v>744</v>
      </c>
      <c r="M34" s="0" t="n">
        <f aca="false">M$6*NoOfHrsPerDay</f>
        <v>720</v>
      </c>
      <c r="N34" s="0" t="n">
        <f aca="false">N$6*NoOfHrsPerDay</f>
        <v>744</v>
      </c>
      <c r="O34" s="0" t="n">
        <f aca="false">O$6*NoOfHrsPerDay</f>
        <v>720</v>
      </c>
      <c r="P34" s="0" t="n">
        <f aca="false">P$6*NoOfHrsPerDay</f>
        <v>744</v>
      </c>
      <c r="Q34" s="0" t="n">
        <f aca="false">Q$6*NoOfHrsPerDay</f>
        <v>744</v>
      </c>
      <c r="R34" s="0" t="n">
        <f aca="false">R$6*NoOfHrsPerDay</f>
        <v>672</v>
      </c>
      <c r="S34" s="0" t="n">
        <f aca="false">S$6*NoOfHrsPerDay</f>
        <v>744</v>
      </c>
      <c r="T34" s="0" t="n">
        <f aca="false">T$6*NoOfHrsPerDay</f>
        <v>720</v>
      </c>
      <c r="U34" s="0" t="n">
        <f aca="false">U$6*NoOfHrsPerDay</f>
        <v>744</v>
      </c>
      <c r="V34" s="0" t="n">
        <f aca="false">V$6*NoOfHrsPerDay</f>
        <v>720</v>
      </c>
      <c r="W34" s="0" t="n">
        <f aca="false">W$6*NoOfHrsPerDay</f>
        <v>744</v>
      </c>
      <c r="X34" s="0" t="n">
        <f aca="false">X$6*NoOfHrsPerDay</f>
        <v>744</v>
      </c>
      <c r="Y34" s="0" t="n">
        <f aca="false">Y$6*NoOfHrsPerDay</f>
        <v>720</v>
      </c>
      <c r="Z34" s="0" t="n">
        <f aca="false">Z$6*NoOfHrsPerDay</f>
        <v>744</v>
      </c>
      <c r="AA34" s="0" t="n">
        <f aca="false">AA$6*NoOfHrsPerDay</f>
        <v>720</v>
      </c>
      <c r="AB34" s="0" t="n">
        <f aca="false">AB$6*NoOfHrsPerDay</f>
        <v>744</v>
      </c>
      <c r="AC34" s="0" t="n">
        <f aca="false">AC$6*NoOfHrsPerDay</f>
        <v>744</v>
      </c>
      <c r="AD34" s="0" t="n">
        <f aca="false">AD$6*NoOfHrsPerDay</f>
        <v>672</v>
      </c>
      <c r="AE34" s="0" t="n">
        <f aca="false">AE$6*NoOfHrsPerDay</f>
        <v>744</v>
      </c>
      <c r="AO34" s="0" t="n">
        <f aca="false">SUM(E34:P34)</f>
        <v>8784</v>
      </c>
    </row>
    <row r="35" customFormat="false" ht="12.75" hidden="false" customHeight="false" outlineLevel="0" collapsed="false">
      <c r="A35" s="0" t="s">
        <v>27</v>
      </c>
      <c r="B35" s="0" t="n">
        <v>2</v>
      </c>
      <c r="C35" s="0" t="n">
        <v>25</v>
      </c>
      <c r="D35" s="0" t="n">
        <f aca="false">D$6*NoOfHrsPerDay</f>
        <v>744</v>
      </c>
      <c r="E35" s="0" t="n">
        <f aca="false">E$6*NoOfHrsPerDay</f>
        <v>744</v>
      </c>
      <c r="F35" s="0" t="n">
        <f aca="false">F$6*NoOfHrsPerDay</f>
        <v>696</v>
      </c>
      <c r="G35" s="0" t="n">
        <f aca="false">G$6*NoOfHrsPerDay</f>
        <v>744</v>
      </c>
      <c r="H35" s="0" t="n">
        <f aca="false">H$6*NoOfHrsPerDay</f>
        <v>720</v>
      </c>
      <c r="I35" s="0" t="n">
        <f aca="false">I$6*NoOfHrsPerDay</f>
        <v>744</v>
      </c>
      <c r="J35" s="0" t="n">
        <f aca="false">J$6*NoOfHrsPerDay</f>
        <v>720</v>
      </c>
      <c r="K35" s="0" t="n">
        <f aca="false">K$6*NoOfHrsPerDay</f>
        <v>744</v>
      </c>
      <c r="L35" s="0" t="n">
        <f aca="false">L$6*NoOfHrsPerDay</f>
        <v>744</v>
      </c>
      <c r="M35" s="0" t="n">
        <f aca="false">M$6*NoOfHrsPerDay</f>
        <v>720</v>
      </c>
      <c r="N35" s="0" t="n">
        <f aca="false">N$6*NoOfHrsPerDay</f>
        <v>744</v>
      </c>
      <c r="O35" s="0" t="n">
        <f aca="false">O$6*NoOfHrsPerDay</f>
        <v>720</v>
      </c>
      <c r="P35" s="0" t="n">
        <f aca="false">P$6*NoOfHrsPerDay</f>
        <v>744</v>
      </c>
      <c r="Q35" s="0" t="n">
        <f aca="false">Q$6*NoOfHrsPerDay</f>
        <v>744</v>
      </c>
      <c r="R35" s="0" t="n">
        <f aca="false">R$6*NoOfHrsPerDay</f>
        <v>672</v>
      </c>
      <c r="S35" s="0" t="n">
        <f aca="false">S$6*NoOfHrsPerDay</f>
        <v>744</v>
      </c>
      <c r="T35" s="0" t="n">
        <f aca="false">T$6*NoOfHrsPerDay</f>
        <v>720</v>
      </c>
      <c r="U35" s="0" t="n">
        <f aca="false">U$6*NoOfHrsPerDay</f>
        <v>744</v>
      </c>
      <c r="V35" s="0" t="n">
        <f aca="false">V$6*NoOfHrsPerDay</f>
        <v>720</v>
      </c>
      <c r="W35" s="0" t="n">
        <f aca="false">W$6*NoOfHrsPerDay</f>
        <v>744</v>
      </c>
      <c r="X35" s="0" t="n">
        <f aca="false">X$6*NoOfHrsPerDay</f>
        <v>744</v>
      </c>
      <c r="Y35" s="0" t="n">
        <f aca="false">Y$6*NoOfHrsPerDay</f>
        <v>720</v>
      </c>
      <c r="Z35" s="0" t="n">
        <f aca="false">Z$6*NoOfHrsPerDay</f>
        <v>744</v>
      </c>
      <c r="AA35" s="0" t="n">
        <f aca="false">AA$6*NoOfHrsPerDay</f>
        <v>720</v>
      </c>
      <c r="AB35" s="0" t="n">
        <f aca="false">AB$6*NoOfHrsPerDay</f>
        <v>744</v>
      </c>
      <c r="AC35" s="0" t="n">
        <f aca="false">AC$6*NoOfHrsPerDay</f>
        <v>744</v>
      </c>
      <c r="AD35" s="0" t="n">
        <f aca="false">AD$6*NoOfHrsPerDay</f>
        <v>672</v>
      </c>
      <c r="AE35" s="0" t="n">
        <f aca="false">AE$6*NoOfHrsPerDay</f>
        <v>744</v>
      </c>
      <c r="AO35" s="0" t="n">
        <f aca="false">SUM(E35:P35)</f>
        <v>8784</v>
      </c>
    </row>
    <row r="36" customFormat="false" ht="12.75" hidden="false" customHeight="false" outlineLevel="0" collapsed="false">
      <c r="A36" s="0" t="s">
        <v>27</v>
      </c>
      <c r="B36" s="0" t="n">
        <v>2</v>
      </c>
      <c r="C36" s="0" t="n">
        <v>26</v>
      </c>
      <c r="D36" s="0" t="n">
        <f aca="false">D$6*NoOfHrsPerDay</f>
        <v>744</v>
      </c>
      <c r="E36" s="0" t="n">
        <f aca="false">E$6*NoOfHrsPerDay</f>
        <v>744</v>
      </c>
      <c r="F36" s="0" t="n">
        <f aca="false">F$6*NoOfHrsPerDay</f>
        <v>696</v>
      </c>
      <c r="G36" s="0" t="n">
        <f aca="false">G$6*NoOfHrsPerDay</f>
        <v>744</v>
      </c>
      <c r="H36" s="0" t="n">
        <f aca="false">H$6*NoOfHrsPerDay</f>
        <v>720</v>
      </c>
      <c r="I36" s="0" t="n">
        <f aca="false">I$6*NoOfHrsPerDay</f>
        <v>744</v>
      </c>
      <c r="J36" s="0" t="n">
        <f aca="false">J$6*NoOfHrsPerDay</f>
        <v>720</v>
      </c>
      <c r="K36" s="0" t="n">
        <f aca="false">K$6*NoOfHrsPerDay</f>
        <v>744</v>
      </c>
      <c r="L36" s="0" t="n">
        <f aca="false">L$6*NoOfHrsPerDay</f>
        <v>744</v>
      </c>
      <c r="M36" s="0" t="n">
        <f aca="false">M$6*NoOfHrsPerDay</f>
        <v>720</v>
      </c>
      <c r="N36" s="0" t="n">
        <f aca="false">N$6*NoOfHrsPerDay</f>
        <v>744</v>
      </c>
      <c r="O36" s="0" t="n">
        <f aca="false">O$6*NoOfHrsPerDay</f>
        <v>720</v>
      </c>
      <c r="P36" s="0" t="n">
        <f aca="false">P$6*NoOfHrsPerDay</f>
        <v>744</v>
      </c>
      <c r="Q36" s="0" t="n">
        <f aca="false">Q$6*NoOfHrsPerDay</f>
        <v>744</v>
      </c>
      <c r="R36" s="0" t="n">
        <f aca="false">R$6*NoOfHrsPerDay</f>
        <v>672</v>
      </c>
      <c r="S36" s="0" t="n">
        <f aca="false">S$6*NoOfHrsPerDay</f>
        <v>744</v>
      </c>
      <c r="T36" s="0" t="n">
        <f aca="false">T$6*NoOfHrsPerDay</f>
        <v>720</v>
      </c>
      <c r="U36" s="0" t="n">
        <f aca="false">U$6*NoOfHrsPerDay</f>
        <v>744</v>
      </c>
      <c r="V36" s="0" t="n">
        <f aca="false">V$6*NoOfHrsPerDay</f>
        <v>720</v>
      </c>
      <c r="W36" s="0" t="n">
        <f aca="false">W$6*NoOfHrsPerDay</f>
        <v>744</v>
      </c>
      <c r="X36" s="0" t="n">
        <f aca="false">X$6*NoOfHrsPerDay</f>
        <v>744</v>
      </c>
      <c r="Y36" s="0" t="n">
        <f aca="false">Y$6*NoOfHrsPerDay</f>
        <v>720</v>
      </c>
      <c r="Z36" s="0" t="n">
        <f aca="false">Z$6*NoOfHrsPerDay</f>
        <v>744</v>
      </c>
      <c r="AA36" s="0" t="n">
        <f aca="false">AA$6*NoOfHrsPerDay</f>
        <v>720</v>
      </c>
      <c r="AB36" s="0" t="n">
        <f aca="false">AB$6*NoOfHrsPerDay</f>
        <v>744</v>
      </c>
      <c r="AC36" s="0" t="n">
        <f aca="false">AC$6*NoOfHrsPerDay</f>
        <v>744</v>
      </c>
      <c r="AD36" s="0" t="n">
        <f aca="false">AD$6*NoOfHrsPerDay</f>
        <v>672</v>
      </c>
      <c r="AE36" s="0" t="n">
        <f aca="false">AE$6*NoOfHrsPerDay</f>
        <v>744</v>
      </c>
      <c r="AO36" s="0" t="n">
        <f aca="false">SUM(E36:P36)</f>
        <v>8784</v>
      </c>
    </row>
    <row r="37" customFormat="false" ht="12.75" hidden="false" customHeight="false" outlineLevel="0" collapsed="false">
      <c r="A37" s="0" t="s">
        <v>27</v>
      </c>
      <c r="B37" s="0" t="n">
        <v>2</v>
      </c>
      <c r="C37" s="0" t="n">
        <v>27</v>
      </c>
      <c r="D37" s="0" t="n">
        <f aca="false">D$6*NoOfHrsPerDay</f>
        <v>744</v>
      </c>
      <c r="E37" s="0" t="n">
        <f aca="false">E$6*NoOfHrsPerDay</f>
        <v>744</v>
      </c>
      <c r="F37" s="0" t="n">
        <f aca="false">F$6*NoOfHrsPerDay</f>
        <v>696</v>
      </c>
      <c r="G37" s="0" t="n">
        <f aca="false">G$6*NoOfHrsPerDay</f>
        <v>744</v>
      </c>
      <c r="H37" s="0" t="n">
        <f aca="false">H$6*NoOfHrsPerDay</f>
        <v>720</v>
      </c>
      <c r="I37" s="0" t="n">
        <f aca="false">I$6*NoOfHrsPerDay</f>
        <v>744</v>
      </c>
      <c r="J37" s="0" t="n">
        <f aca="false">J$6*NoOfHrsPerDay</f>
        <v>720</v>
      </c>
      <c r="K37" s="0" t="n">
        <f aca="false">K$6*NoOfHrsPerDay</f>
        <v>744</v>
      </c>
      <c r="L37" s="0" t="n">
        <f aca="false">L$6*NoOfHrsPerDay</f>
        <v>744</v>
      </c>
      <c r="M37" s="0" t="n">
        <f aca="false">M$6*NoOfHrsPerDay</f>
        <v>720</v>
      </c>
      <c r="N37" s="0" t="n">
        <f aca="false">N$6*NoOfHrsPerDay</f>
        <v>744</v>
      </c>
      <c r="O37" s="0" t="n">
        <f aca="false">O$6*NoOfHrsPerDay</f>
        <v>720</v>
      </c>
      <c r="P37" s="0" t="n">
        <f aca="false">P$6*NoOfHrsPerDay</f>
        <v>744</v>
      </c>
      <c r="Q37" s="0" t="n">
        <f aca="false">Q$6*NoOfHrsPerDay</f>
        <v>744</v>
      </c>
      <c r="R37" s="0" t="n">
        <f aca="false">R$6*NoOfHrsPerDay</f>
        <v>672</v>
      </c>
      <c r="S37" s="0" t="n">
        <f aca="false">S$6*NoOfHrsPerDay</f>
        <v>744</v>
      </c>
      <c r="T37" s="0" t="n">
        <f aca="false">T$6*NoOfHrsPerDay</f>
        <v>720</v>
      </c>
      <c r="U37" s="0" t="n">
        <f aca="false">U$6*NoOfHrsPerDay</f>
        <v>744</v>
      </c>
      <c r="V37" s="0" t="n">
        <f aca="false">V$6*NoOfHrsPerDay</f>
        <v>720</v>
      </c>
      <c r="W37" s="0" t="n">
        <f aca="false">W$6*NoOfHrsPerDay</f>
        <v>744</v>
      </c>
      <c r="X37" s="0" t="n">
        <f aca="false">X$6*NoOfHrsPerDay</f>
        <v>744</v>
      </c>
      <c r="Y37" s="0" t="n">
        <f aca="false">Y$6*NoOfHrsPerDay</f>
        <v>720</v>
      </c>
      <c r="Z37" s="0" t="n">
        <f aca="false">Z$6*NoOfHrsPerDay</f>
        <v>744</v>
      </c>
      <c r="AA37" s="0" t="n">
        <f aca="false">AA$6*NoOfHrsPerDay</f>
        <v>720</v>
      </c>
      <c r="AB37" s="0" t="n">
        <f aca="false">AB$6*NoOfHrsPerDay</f>
        <v>744</v>
      </c>
      <c r="AC37" s="0" t="n">
        <f aca="false">AC$6*NoOfHrsPerDay</f>
        <v>744</v>
      </c>
      <c r="AD37" s="0" t="n">
        <f aca="false">AD$6*NoOfHrsPerDay</f>
        <v>672</v>
      </c>
      <c r="AE37" s="0" t="n">
        <f aca="false">AE$6*NoOfHrsPerDay</f>
        <v>744</v>
      </c>
      <c r="AO37" s="0" t="n">
        <f aca="false">SUM(E37:P37)</f>
        <v>8784</v>
      </c>
    </row>
    <row r="38" customFormat="false" ht="12.75" hidden="false" customHeight="false" outlineLevel="0" collapsed="false">
      <c r="A38" s="0" t="s">
        <v>27</v>
      </c>
      <c r="B38" s="0" t="n">
        <v>2</v>
      </c>
      <c r="C38" s="0" t="n">
        <v>28</v>
      </c>
      <c r="D38" s="0" t="n">
        <f aca="false">D$6*NoOfHrsPerDay</f>
        <v>744</v>
      </c>
      <c r="E38" s="0" t="n">
        <f aca="false">E$6*NoOfHrsPerDay</f>
        <v>744</v>
      </c>
      <c r="F38" s="0" t="n">
        <f aca="false">F$6*NoOfHrsPerDay</f>
        <v>696</v>
      </c>
      <c r="G38" s="0" t="n">
        <f aca="false">G$6*NoOfHrsPerDay</f>
        <v>744</v>
      </c>
      <c r="H38" s="0" t="n">
        <f aca="false">H$6*NoOfHrsPerDay</f>
        <v>720</v>
      </c>
      <c r="I38" s="0" t="n">
        <f aca="false">I$6*NoOfHrsPerDay</f>
        <v>744</v>
      </c>
      <c r="J38" s="0" t="n">
        <f aca="false">J$6*NoOfHrsPerDay</f>
        <v>720</v>
      </c>
      <c r="K38" s="0" t="n">
        <f aca="false">K$6*NoOfHrsPerDay</f>
        <v>744</v>
      </c>
      <c r="L38" s="0" t="n">
        <f aca="false">L$6*NoOfHrsPerDay</f>
        <v>744</v>
      </c>
      <c r="M38" s="0" t="n">
        <f aca="false">M$6*NoOfHrsPerDay</f>
        <v>720</v>
      </c>
      <c r="N38" s="0" t="n">
        <f aca="false">N$6*NoOfHrsPerDay</f>
        <v>744</v>
      </c>
      <c r="O38" s="0" t="n">
        <f aca="false">O$6*NoOfHrsPerDay</f>
        <v>720</v>
      </c>
      <c r="P38" s="0" t="n">
        <f aca="false">P$6*NoOfHrsPerDay</f>
        <v>744</v>
      </c>
      <c r="Q38" s="0" t="n">
        <f aca="false">Q$6*NoOfHrsPerDay</f>
        <v>744</v>
      </c>
      <c r="R38" s="0" t="n">
        <f aca="false">R$6*NoOfHrsPerDay</f>
        <v>672</v>
      </c>
      <c r="S38" s="0" t="n">
        <f aca="false">S$6*NoOfHrsPerDay</f>
        <v>744</v>
      </c>
      <c r="T38" s="0" t="n">
        <f aca="false">T$6*NoOfHrsPerDay</f>
        <v>720</v>
      </c>
      <c r="U38" s="0" t="n">
        <f aca="false">U$6*NoOfHrsPerDay</f>
        <v>744</v>
      </c>
      <c r="V38" s="0" t="n">
        <f aca="false">V$6*NoOfHrsPerDay</f>
        <v>720</v>
      </c>
      <c r="W38" s="0" t="n">
        <f aca="false">W$6*NoOfHrsPerDay</f>
        <v>744</v>
      </c>
      <c r="X38" s="0" t="n">
        <f aca="false">X$6*NoOfHrsPerDay</f>
        <v>744</v>
      </c>
      <c r="Y38" s="0" t="n">
        <f aca="false">Y$6*NoOfHrsPerDay</f>
        <v>720</v>
      </c>
      <c r="Z38" s="0" t="n">
        <f aca="false">Z$6*NoOfHrsPerDay</f>
        <v>744</v>
      </c>
      <c r="AA38" s="0" t="n">
        <f aca="false">AA$6*NoOfHrsPerDay</f>
        <v>720</v>
      </c>
      <c r="AB38" s="0" t="n">
        <f aca="false">AB$6*NoOfHrsPerDay</f>
        <v>744</v>
      </c>
      <c r="AC38" s="0" t="n">
        <f aca="false">AC$6*NoOfHrsPerDay</f>
        <v>744</v>
      </c>
      <c r="AD38" s="0" t="n">
        <f aca="false">AD$6*NoOfHrsPerDay</f>
        <v>672</v>
      </c>
      <c r="AE38" s="0" t="n">
        <f aca="false">AE$6*NoOfHrsPerDay</f>
        <v>744</v>
      </c>
      <c r="AO38" s="0" t="n">
        <f aca="false">SUM(E38:P38)</f>
        <v>8784</v>
      </c>
    </row>
    <row r="39" customFormat="false" ht="12.75" hidden="false" customHeight="false" outlineLevel="0" collapsed="false">
      <c r="A39" s="0" t="s">
        <v>27</v>
      </c>
      <c r="B39" s="0" t="n">
        <v>2</v>
      </c>
      <c r="C39" s="0" t="n">
        <v>29</v>
      </c>
      <c r="D39" s="0" t="n">
        <f aca="false">D$6*NoOfHrsPerDay</f>
        <v>744</v>
      </c>
      <c r="E39" s="0" t="n">
        <f aca="false">E$6*NoOfHrsPerDay</f>
        <v>744</v>
      </c>
      <c r="F39" s="0" t="n">
        <f aca="false">F$6*NoOfHrsPerDay</f>
        <v>696</v>
      </c>
      <c r="G39" s="0" t="n">
        <f aca="false">G$6*NoOfHrsPerDay</f>
        <v>744</v>
      </c>
      <c r="H39" s="0" t="n">
        <f aca="false">H$6*NoOfHrsPerDay</f>
        <v>720</v>
      </c>
      <c r="I39" s="0" t="n">
        <f aca="false">I$6*NoOfHrsPerDay</f>
        <v>744</v>
      </c>
      <c r="J39" s="0" t="n">
        <f aca="false">J$6*NoOfHrsPerDay</f>
        <v>720</v>
      </c>
      <c r="K39" s="0" t="n">
        <f aca="false">K$6*NoOfHrsPerDay</f>
        <v>744</v>
      </c>
      <c r="L39" s="0" t="n">
        <f aca="false">L$6*NoOfHrsPerDay</f>
        <v>744</v>
      </c>
      <c r="M39" s="0" t="n">
        <f aca="false">M$6*NoOfHrsPerDay</f>
        <v>720</v>
      </c>
      <c r="N39" s="0" t="n">
        <f aca="false">N$6*NoOfHrsPerDay</f>
        <v>744</v>
      </c>
      <c r="O39" s="0" t="n">
        <f aca="false">O$6*NoOfHrsPerDay</f>
        <v>720</v>
      </c>
      <c r="P39" s="0" t="n">
        <f aca="false">P$6*NoOfHrsPerDay</f>
        <v>744</v>
      </c>
      <c r="Q39" s="0" t="n">
        <f aca="false">Q$6*NoOfHrsPerDay</f>
        <v>744</v>
      </c>
      <c r="R39" s="0" t="n">
        <f aca="false">R$6*NoOfHrsPerDay</f>
        <v>672</v>
      </c>
      <c r="S39" s="0" t="n">
        <f aca="false">S$6*NoOfHrsPerDay</f>
        <v>744</v>
      </c>
      <c r="T39" s="0" t="n">
        <f aca="false">T$6*NoOfHrsPerDay</f>
        <v>720</v>
      </c>
      <c r="U39" s="0" t="n">
        <f aca="false">U$6*NoOfHrsPerDay</f>
        <v>744</v>
      </c>
      <c r="V39" s="0" t="n">
        <f aca="false">V$6*NoOfHrsPerDay</f>
        <v>720</v>
      </c>
      <c r="W39" s="0" t="n">
        <f aca="false">W$6*NoOfHrsPerDay</f>
        <v>744</v>
      </c>
      <c r="X39" s="0" t="n">
        <f aca="false">X$6*NoOfHrsPerDay</f>
        <v>744</v>
      </c>
      <c r="Y39" s="0" t="n">
        <f aca="false">Y$6*NoOfHrsPerDay</f>
        <v>720</v>
      </c>
      <c r="Z39" s="0" t="n">
        <f aca="false">Z$6*NoOfHrsPerDay</f>
        <v>744</v>
      </c>
      <c r="AA39" s="0" t="n">
        <f aca="false">AA$6*NoOfHrsPerDay</f>
        <v>720</v>
      </c>
      <c r="AB39" s="0" t="n">
        <f aca="false">AB$6*NoOfHrsPerDay</f>
        <v>744</v>
      </c>
      <c r="AC39" s="0" t="n">
        <f aca="false">AC$6*NoOfHrsPerDay</f>
        <v>744</v>
      </c>
      <c r="AD39" s="0" t="n">
        <f aca="false">AD$6*NoOfHrsPerDay</f>
        <v>672</v>
      </c>
      <c r="AE39" s="0" t="n">
        <f aca="false">AE$6*NoOfHrsPerDay</f>
        <v>744</v>
      </c>
      <c r="AO39" s="0" t="n">
        <f aca="false">SUM(E39:P39)</f>
        <v>8784</v>
      </c>
    </row>
    <row r="40" customFormat="false" ht="12.75" hidden="false" customHeight="false" outlineLevel="0" collapsed="false">
      <c r="A40" s="0" t="s">
        <v>27</v>
      </c>
      <c r="B40" s="0" t="n">
        <v>2</v>
      </c>
      <c r="C40" s="0" t="n">
        <v>30</v>
      </c>
      <c r="D40" s="0" t="n">
        <f aca="false">D$6*NoOfHrsPerDay</f>
        <v>744</v>
      </c>
      <c r="E40" s="0" t="n">
        <f aca="false">E$6*NoOfHrsPerDay</f>
        <v>744</v>
      </c>
      <c r="F40" s="0" t="n">
        <f aca="false">F$6*NoOfHrsPerDay</f>
        <v>696</v>
      </c>
      <c r="G40" s="0" t="n">
        <f aca="false">G$6*NoOfHrsPerDay</f>
        <v>744</v>
      </c>
      <c r="H40" s="0" t="n">
        <f aca="false">H$6*NoOfHrsPerDay</f>
        <v>720</v>
      </c>
      <c r="I40" s="0" t="n">
        <f aca="false">I$6*NoOfHrsPerDay</f>
        <v>744</v>
      </c>
      <c r="J40" s="0" t="n">
        <f aca="false">J$6*NoOfHrsPerDay</f>
        <v>720</v>
      </c>
      <c r="K40" s="0" t="n">
        <f aca="false">K$6*NoOfHrsPerDay</f>
        <v>744</v>
      </c>
      <c r="L40" s="0" t="n">
        <f aca="false">L$6*NoOfHrsPerDay</f>
        <v>744</v>
      </c>
      <c r="M40" s="0" t="n">
        <f aca="false">M$6*NoOfHrsPerDay</f>
        <v>720</v>
      </c>
      <c r="N40" s="0" t="n">
        <f aca="false">N$6*NoOfHrsPerDay</f>
        <v>744</v>
      </c>
      <c r="O40" s="0" t="n">
        <f aca="false">O$6*NoOfHrsPerDay</f>
        <v>720</v>
      </c>
      <c r="P40" s="0" t="n">
        <f aca="false">P$6*NoOfHrsPerDay</f>
        <v>744</v>
      </c>
      <c r="Q40" s="0" t="n">
        <f aca="false">Q$6*NoOfHrsPerDay</f>
        <v>744</v>
      </c>
      <c r="R40" s="0" t="n">
        <f aca="false">R$6*NoOfHrsPerDay</f>
        <v>672</v>
      </c>
      <c r="S40" s="0" t="n">
        <f aca="false">S$6*NoOfHrsPerDay</f>
        <v>744</v>
      </c>
      <c r="T40" s="0" t="n">
        <f aca="false">T$6*NoOfHrsPerDay</f>
        <v>720</v>
      </c>
      <c r="U40" s="0" t="n">
        <f aca="false">U$6*NoOfHrsPerDay</f>
        <v>744</v>
      </c>
      <c r="V40" s="0" t="n">
        <f aca="false">V$6*NoOfHrsPerDay</f>
        <v>720</v>
      </c>
      <c r="W40" s="0" t="n">
        <f aca="false">W$6*NoOfHrsPerDay</f>
        <v>744</v>
      </c>
      <c r="X40" s="0" t="n">
        <f aca="false">X$6*NoOfHrsPerDay</f>
        <v>744</v>
      </c>
      <c r="Y40" s="0" t="n">
        <f aca="false">Y$6*NoOfHrsPerDay</f>
        <v>720</v>
      </c>
      <c r="Z40" s="0" t="n">
        <f aca="false">Z$6*NoOfHrsPerDay</f>
        <v>744</v>
      </c>
      <c r="AA40" s="0" t="n">
        <f aca="false">AA$6*NoOfHrsPerDay</f>
        <v>720</v>
      </c>
      <c r="AB40" s="0" t="n">
        <f aca="false">AB$6*NoOfHrsPerDay</f>
        <v>744</v>
      </c>
      <c r="AC40" s="0" t="n">
        <f aca="false">AC$6*NoOfHrsPerDay</f>
        <v>744</v>
      </c>
      <c r="AD40" s="0" t="n">
        <f aca="false">AD$6*NoOfHrsPerDay</f>
        <v>672</v>
      </c>
      <c r="AE40" s="0" t="n">
        <f aca="false">AE$6*NoOfHrsPerDay</f>
        <v>744</v>
      </c>
      <c r="AO40" s="0" t="n">
        <f aca="false">SUM(E40:P40)</f>
        <v>8784</v>
      </c>
    </row>
    <row r="41" customFormat="false" ht="12.75" hidden="false" customHeight="false" outlineLevel="0" collapsed="false">
      <c r="A41" s="0" t="s">
        <v>27</v>
      </c>
      <c r="B41" s="0" t="n">
        <v>2</v>
      </c>
      <c r="C41" s="0" t="n">
        <v>31</v>
      </c>
      <c r="D41" s="0" t="n">
        <f aca="false">D$6*NoOfHrsPerDay</f>
        <v>744</v>
      </c>
      <c r="E41" s="0" t="n">
        <f aca="false">E$6*NoOfHrsPerDay</f>
        <v>744</v>
      </c>
      <c r="F41" s="0" t="n">
        <f aca="false">F$6*NoOfHrsPerDay</f>
        <v>696</v>
      </c>
      <c r="G41" s="0" t="n">
        <f aca="false">G$6*NoOfHrsPerDay</f>
        <v>744</v>
      </c>
      <c r="H41" s="0" t="n">
        <f aca="false">H$6*NoOfHrsPerDay</f>
        <v>720</v>
      </c>
      <c r="I41" s="0" t="n">
        <f aca="false">I$6*NoOfHrsPerDay</f>
        <v>744</v>
      </c>
      <c r="J41" s="0" t="n">
        <f aca="false">J$6*NoOfHrsPerDay</f>
        <v>720</v>
      </c>
      <c r="K41" s="0" t="n">
        <f aca="false">K$6*NoOfHrsPerDay</f>
        <v>744</v>
      </c>
      <c r="L41" s="0" t="n">
        <f aca="false">L$6*NoOfHrsPerDay</f>
        <v>744</v>
      </c>
      <c r="M41" s="0" t="n">
        <f aca="false">M$6*NoOfHrsPerDay</f>
        <v>720</v>
      </c>
      <c r="N41" s="0" t="n">
        <f aca="false">N$6*NoOfHrsPerDay</f>
        <v>744</v>
      </c>
      <c r="O41" s="0" t="n">
        <f aca="false">O$6*NoOfHrsPerDay</f>
        <v>720</v>
      </c>
      <c r="P41" s="0" t="n">
        <f aca="false">P$6*NoOfHrsPerDay</f>
        <v>744</v>
      </c>
      <c r="Q41" s="0" t="n">
        <f aca="false">Q$6*NoOfHrsPerDay</f>
        <v>744</v>
      </c>
      <c r="R41" s="0" t="n">
        <f aca="false">R$6*NoOfHrsPerDay</f>
        <v>672</v>
      </c>
      <c r="S41" s="0" t="n">
        <f aca="false">S$6*NoOfHrsPerDay</f>
        <v>744</v>
      </c>
      <c r="T41" s="0" t="n">
        <f aca="false">T$6*NoOfHrsPerDay</f>
        <v>720</v>
      </c>
      <c r="U41" s="0" t="n">
        <f aca="false">U$6*NoOfHrsPerDay</f>
        <v>744</v>
      </c>
      <c r="V41" s="0" t="n">
        <f aca="false">V$6*NoOfHrsPerDay</f>
        <v>720</v>
      </c>
      <c r="W41" s="0" t="n">
        <f aca="false">W$6*NoOfHrsPerDay</f>
        <v>744</v>
      </c>
      <c r="X41" s="0" t="n">
        <f aca="false">X$6*NoOfHrsPerDay</f>
        <v>744</v>
      </c>
      <c r="Y41" s="0" t="n">
        <f aca="false">Y$6*NoOfHrsPerDay</f>
        <v>720</v>
      </c>
      <c r="Z41" s="0" t="n">
        <f aca="false">Z$6*NoOfHrsPerDay</f>
        <v>744</v>
      </c>
      <c r="AA41" s="0" t="n">
        <f aca="false">AA$6*NoOfHrsPerDay</f>
        <v>720</v>
      </c>
      <c r="AB41" s="0" t="n">
        <f aca="false">AB$6*NoOfHrsPerDay</f>
        <v>744</v>
      </c>
      <c r="AC41" s="0" t="n">
        <f aca="false">AC$6*NoOfHrsPerDay</f>
        <v>744</v>
      </c>
      <c r="AD41" s="0" t="n">
        <f aca="false">AD$6*NoOfHrsPerDay</f>
        <v>672</v>
      </c>
      <c r="AE41" s="0" t="n">
        <f aca="false">AE$6*NoOfHrsPerDay</f>
        <v>744</v>
      </c>
      <c r="AO41" s="0" t="n">
        <f aca="false">SUM(E41:P41)</f>
        <v>8784</v>
      </c>
    </row>
    <row r="42" customFormat="false" ht="12.75" hidden="false" customHeight="false" outlineLevel="0" collapsed="false">
      <c r="A42" s="0" t="s">
        <v>27</v>
      </c>
      <c r="B42" s="0" t="n">
        <v>2</v>
      </c>
      <c r="C42" s="0" t="n">
        <v>32</v>
      </c>
      <c r="D42" s="0" t="n">
        <f aca="false">D$6*NoOfHrsPerDay</f>
        <v>744</v>
      </c>
      <c r="E42" s="0" t="n">
        <f aca="false">E$6*NoOfHrsPerDay</f>
        <v>744</v>
      </c>
      <c r="F42" s="0" t="n">
        <f aca="false">F$6*NoOfHrsPerDay</f>
        <v>696</v>
      </c>
      <c r="G42" s="0" t="n">
        <f aca="false">G$6*NoOfHrsPerDay</f>
        <v>744</v>
      </c>
      <c r="H42" s="0" t="n">
        <f aca="false">H$6*NoOfHrsPerDay</f>
        <v>720</v>
      </c>
      <c r="I42" s="0" t="n">
        <f aca="false">I$6*NoOfHrsPerDay</f>
        <v>744</v>
      </c>
      <c r="J42" s="0" t="n">
        <f aca="false">J$6*NoOfHrsPerDay</f>
        <v>720</v>
      </c>
      <c r="K42" s="0" t="n">
        <f aca="false">K$6*NoOfHrsPerDay</f>
        <v>744</v>
      </c>
      <c r="L42" s="0" t="n">
        <f aca="false">L$6*NoOfHrsPerDay</f>
        <v>744</v>
      </c>
      <c r="M42" s="0" t="n">
        <f aca="false">M$6*NoOfHrsPerDay</f>
        <v>720</v>
      </c>
      <c r="N42" s="0" t="n">
        <f aca="false">N$6*NoOfHrsPerDay</f>
        <v>744</v>
      </c>
      <c r="O42" s="0" t="n">
        <f aca="false">O$6*NoOfHrsPerDay</f>
        <v>720</v>
      </c>
      <c r="P42" s="0" t="n">
        <f aca="false">P$6*NoOfHrsPerDay</f>
        <v>744</v>
      </c>
      <c r="Q42" s="0" t="n">
        <f aca="false">Q$6*NoOfHrsPerDay</f>
        <v>744</v>
      </c>
      <c r="R42" s="0" t="n">
        <f aca="false">R$6*NoOfHrsPerDay</f>
        <v>672</v>
      </c>
      <c r="S42" s="0" t="n">
        <f aca="false">S$6*NoOfHrsPerDay</f>
        <v>744</v>
      </c>
      <c r="T42" s="0" t="n">
        <f aca="false">T$6*NoOfHrsPerDay</f>
        <v>720</v>
      </c>
      <c r="U42" s="0" t="n">
        <f aca="false">U$6*NoOfHrsPerDay</f>
        <v>744</v>
      </c>
      <c r="V42" s="0" t="n">
        <f aca="false">V$6*NoOfHrsPerDay</f>
        <v>720</v>
      </c>
      <c r="W42" s="0" t="n">
        <f aca="false">W$6*NoOfHrsPerDay</f>
        <v>744</v>
      </c>
      <c r="X42" s="0" t="n">
        <f aca="false">X$6*NoOfHrsPerDay</f>
        <v>744</v>
      </c>
      <c r="Y42" s="0" t="n">
        <f aca="false">Y$6*NoOfHrsPerDay</f>
        <v>720</v>
      </c>
      <c r="Z42" s="0" t="n">
        <f aca="false">Z$6*NoOfHrsPerDay</f>
        <v>744</v>
      </c>
      <c r="AA42" s="0" t="n">
        <f aca="false">AA$6*NoOfHrsPerDay</f>
        <v>720</v>
      </c>
      <c r="AB42" s="0" t="n">
        <f aca="false">AB$6*NoOfHrsPerDay</f>
        <v>744</v>
      </c>
      <c r="AC42" s="0" t="n">
        <f aca="false">AC$6*NoOfHrsPerDay</f>
        <v>744</v>
      </c>
      <c r="AD42" s="0" t="n">
        <f aca="false">AD$6*NoOfHrsPerDay</f>
        <v>672</v>
      </c>
      <c r="AE42" s="0" t="n">
        <f aca="false">AE$6*NoOfHrsPerDay</f>
        <v>744</v>
      </c>
      <c r="AO42" s="0" t="n">
        <f aca="false">SUM(E42:P42)</f>
        <v>8784</v>
      </c>
    </row>
    <row r="43" customFormat="false" ht="12.75" hidden="false" customHeight="false" outlineLevel="0" collapsed="false">
      <c r="A43" s="0" t="s">
        <v>27</v>
      </c>
      <c r="B43" s="0" t="n">
        <v>2</v>
      </c>
      <c r="C43" s="0" t="n">
        <v>33</v>
      </c>
      <c r="D43" s="0" t="n">
        <f aca="false">D$6*NoOfHrsPerDay</f>
        <v>744</v>
      </c>
      <c r="E43" s="0" t="n">
        <f aca="false">E$6*NoOfHrsPerDay</f>
        <v>744</v>
      </c>
      <c r="F43" s="0" t="n">
        <f aca="false">F$6*NoOfHrsPerDay</f>
        <v>696</v>
      </c>
      <c r="G43" s="0" t="n">
        <f aca="false">G$6*NoOfHrsPerDay</f>
        <v>744</v>
      </c>
      <c r="H43" s="0" t="n">
        <f aca="false">H$6*NoOfHrsPerDay</f>
        <v>720</v>
      </c>
      <c r="I43" s="0" t="n">
        <f aca="false">I$6*NoOfHrsPerDay</f>
        <v>744</v>
      </c>
      <c r="J43" s="0" t="n">
        <f aca="false">J$6*NoOfHrsPerDay</f>
        <v>720</v>
      </c>
      <c r="K43" s="0" t="n">
        <f aca="false">K$6*NoOfHrsPerDay</f>
        <v>744</v>
      </c>
      <c r="L43" s="0" t="n">
        <f aca="false">L$6*NoOfHrsPerDay</f>
        <v>744</v>
      </c>
      <c r="M43" s="0" t="n">
        <f aca="false">M$6*NoOfHrsPerDay</f>
        <v>720</v>
      </c>
      <c r="N43" s="0" t="n">
        <f aca="false">N$6*NoOfHrsPerDay</f>
        <v>744</v>
      </c>
      <c r="O43" s="0" t="n">
        <f aca="false">O$6*NoOfHrsPerDay</f>
        <v>720</v>
      </c>
      <c r="P43" s="0" t="n">
        <f aca="false">P$6*NoOfHrsPerDay</f>
        <v>744</v>
      </c>
      <c r="Q43" s="0" t="n">
        <f aca="false">Q$6*NoOfHrsPerDay</f>
        <v>744</v>
      </c>
      <c r="R43" s="0" t="n">
        <f aca="false">R$6*NoOfHrsPerDay</f>
        <v>672</v>
      </c>
      <c r="S43" s="0" t="n">
        <f aca="false">S$6*NoOfHrsPerDay</f>
        <v>744</v>
      </c>
      <c r="T43" s="0" t="n">
        <f aca="false">T$6*NoOfHrsPerDay</f>
        <v>720</v>
      </c>
      <c r="U43" s="0" t="n">
        <f aca="false">U$6*NoOfHrsPerDay</f>
        <v>744</v>
      </c>
      <c r="V43" s="0" t="n">
        <f aca="false">V$6*NoOfHrsPerDay</f>
        <v>720</v>
      </c>
      <c r="W43" s="0" t="n">
        <f aca="false">W$6*NoOfHrsPerDay</f>
        <v>744</v>
      </c>
      <c r="X43" s="0" t="n">
        <f aca="false">X$6*NoOfHrsPerDay</f>
        <v>744</v>
      </c>
      <c r="Y43" s="0" t="n">
        <f aca="false">Y$6*NoOfHrsPerDay</f>
        <v>720</v>
      </c>
      <c r="Z43" s="0" t="n">
        <f aca="false">Z$6*NoOfHrsPerDay</f>
        <v>744</v>
      </c>
      <c r="AA43" s="0" t="n">
        <f aca="false">AA$6*NoOfHrsPerDay</f>
        <v>720</v>
      </c>
      <c r="AB43" s="0" t="n">
        <f aca="false">AB$6*NoOfHrsPerDay</f>
        <v>744</v>
      </c>
      <c r="AC43" s="0" t="n">
        <f aca="false">AC$6*NoOfHrsPerDay</f>
        <v>744</v>
      </c>
      <c r="AD43" s="0" t="n">
        <f aca="false">AD$6*NoOfHrsPerDay</f>
        <v>672</v>
      </c>
      <c r="AE43" s="0" t="n">
        <f aca="false">AE$6*NoOfHrsPerDay</f>
        <v>744</v>
      </c>
      <c r="AO43" s="0" t="n">
        <f aca="false">SUM(E43:P43)</f>
        <v>8784</v>
      </c>
    </row>
    <row r="44" customFormat="false" ht="12.75" hidden="false" customHeight="false" outlineLevel="0" collapsed="false">
      <c r="A44" s="0" t="s">
        <v>27</v>
      </c>
      <c r="B44" s="0" t="n">
        <v>2</v>
      </c>
      <c r="C44" s="0" t="n">
        <v>34</v>
      </c>
      <c r="D44" s="0" t="n">
        <f aca="false">D$6*NoOfHrsPerDay</f>
        <v>744</v>
      </c>
      <c r="E44" s="0" t="n">
        <f aca="false">E$6*NoOfHrsPerDay</f>
        <v>744</v>
      </c>
      <c r="F44" s="0" t="n">
        <f aca="false">F$6*NoOfHrsPerDay</f>
        <v>696</v>
      </c>
      <c r="G44" s="0" t="n">
        <f aca="false">G$6*NoOfHrsPerDay</f>
        <v>744</v>
      </c>
      <c r="H44" s="0" t="n">
        <f aca="false">H$6*NoOfHrsPerDay</f>
        <v>720</v>
      </c>
      <c r="I44" s="0" t="n">
        <f aca="false">I$6*NoOfHrsPerDay</f>
        <v>744</v>
      </c>
      <c r="J44" s="0" t="n">
        <f aca="false">J$6*NoOfHrsPerDay</f>
        <v>720</v>
      </c>
      <c r="K44" s="0" t="n">
        <f aca="false">K$6*NoOfHrsPerDay</f>
        <v>744</v>
      </c>
      <c r="L44" s="0" t="n">
        <f aca="false">L$6*NoOfHrsPerDay</f>
        <v>744</v>
      </c>
      <c r="M44" s="0" t="n">
        <f aca="false">M$6*NoOfHrsPerDay</f>
        <v>720</v>
      </c>
      <c r="N44" s="0" t="n">
        <f aca="false">N$6*NoOfHrsPerDay</f>
        <v>744</v>
      </c>
      <c r="O44" s="0" t="n">
        <f aca="false">O$6*NoOfHrsPerDay</f>
        <v>720</v>
      </c>
      <c r="P44" s="0" t="n">
        <f aca="false">P$6*NoOfHrsPerDay</f>
        <v>744</v>
      </c>
      <c r="Q44" s="0" t="n">
        <f aca="false">Q$6*NoOfHrsPerDay</f>
        <v>744</v>
      </c>
      <c r="R44" s="0" t="n">
        <f aca="false">R$6*NoOfHrsPerDay</f>
        <v>672</v>
      </c>
      <c r="S44" s="0" t="n">
        <f aca="false">S$6*NoOfHrsPerDay</f>
        <v>744</v>
      </c>
      <c r="T44" s="0" t="n">
        <f aca="false">T$6*NoOfHrsPerDay</f>
        <v>720</v>
      </c>
      <c r="U44" s="0" t="n">
        <f aca="false">U$6*NoOfHrsPerDay</f>
        <v>744</v>
      </c>
      <c r="V44" s="0" t="n">
        <f aca="false">V$6*NoOfHrsPerDay</f>
        <v>720</v>
      </c>
      <c r="W44" s="0" t="n">
        <f aca="false">W$6*NoOfHrsPerDay</f>
        <v>744</v>
      </c>
      <c r="X44" s="0" t="n">
        <f aca="false">X$6*NoOfHrsPerDay</f>
        <v>744</v>
      </c>
      <c r="Y44" s="0" t="n">
        <f aca="false">Y$6*NoOfHrsPerDay</f>
        <v>720</v>
      </c>
      <c r="Z44" s="0" t="n">
        <f aca="false">Z$6*NoOfHrsPerDay</f>
        <v>744</v>
      </c>
      <c r="AA44" s="0" t="n">
        <f aca="false">AA$6*NoOfHrsPerDay</f>
        <v>720</v>
      </c>
      <c r="AB44" s="0" t="n">
        <f aca="false">AB$6*NoOfHrsPerDay</f>
        <v>744</v>
      </c>
      <c r="AC44" s="0" t="n">
        <f aca="false">AC$6*NoOfHrsPerDay</f>
        <v>744</v>
      </c>
      <c r="AD44" s="0" t="n">
        <f aca="false">AD$6*NoOfHrsPerDay</f>
        <v>672</v>
      </c>
      <c r="AE44" s="0" t="n">
        <f aca="false">AE$6*NoOfHrsPerDay</f>
        <v>744</v>
      </c>
      <c r="AO44" s="0" t="n">
        <f aca="false">SUM(E44:P44)</f>
        <v>8784</v>
      </c>
    </row>
    <row r="45" customFormat="false" ht="12.75" hidden="false" customHeight="false" outlineLevel="0" collapsed="false">
      <c r="A45" s="0" t="s">
        <v>27</v>
      </c>
      <c r="B45" s="0" t="n">
        <v>2</v>
      </c>
      <c r="C45" s="0" t="n">
        <v>35</v>
      </c>
      <c r="D45" s="0" t="n">
        <f aca="false">D$6*NoOfHrsPerDay</f>
        <v>744</v>
      </c>
      <c r="E45" s="0" t="n">
        <f aca="false">E$6*NoOfHrsPerDay</f>
        <v>744</v>
      </c>
      <c r="F45" s="0" t="n">
        <f aca="false">F$6*NoOfHrsPerDay</f>
        <v>696</v>
      </c>
      <c r="G45" s="0" t="n">
        <f aca="false">G$6*NoOfHrsPerDay</f>
        <v>744</v>
      </c>
      <c r="H45" s="0" t="n">
        <f aca="false">H$6*NoOfHrsPerDay</f>
        <v>720</v>
      </c>
      <c r="I45" s="0" t="n">
        <f aca="false">I$6*NoOfHrsPerDay</f>
        <v>744</v>
      </c>
      <c r="J45" s="0" t="n">
        <f aca="false">J$6*NoOfHrsPerDay</f>
        <v>720</v>
      </c>
      <c r="K45" s="0" t="n">
        <f aca="false">K$6*NoOfHrsPerDay</f>
        <v>744</v>
      </c>
      <c r="L45" s="0" t="n">
        <f aca="false">L$6*NoOfHrsPerDay</f>
        <v>744</v>
      </c>
      <c r="M45" s="0" t="n">
        <f aca="false">M$6*NoOfHrsPerDay</f>
        <v>720</v>
      </c>
      <c r="N45" s="0" t="n">
        <f aca="false">N$6*NoOfHrsPerDay</f>
        <v>744</v>
      </c>
      <c r="O45" s="0" t="n">
        <f aca="false">O$6*NoOfHrsPerDay</f>
        <v>720</v>
      </c>
      <c r="P45" s="0" t="n">
        <f aca="false">P$6*NoOfHrsPerDay</f>
        <v>744</v>
      </c>
      <c r="Q45" s="0" t="n">
        <f aca="false">Q$6*NoOfHrsPerDay</f>
        <v>744</v>
      </c>
      <c r="R45" s="0" t="n">
        <f aca="false">R$6*NoOfHrsPerDay</f>
        <v>672</v>
      </c>
      <c r="S45" s="0" t="n">
        <f aca="false">S$6*NoOfHrsPerDay</f>
        <v>744</v>
      </c>
      <c r="T45" s="0" t="n">
        <f aca="false">T$6*NoOfHrsPerDay</f>
        <v>720</v>
      </c>
      <c r="U45" s="0" t="n">
        <f aca="false">U$6*NoOfHrsPerDay</f>
        <v>744</v>
      </c>
      <c r="V45" s="0" t="n">
        <f aca="false">V$6*NoOfHrsPerDay</f>
        <v>720</v>
      </c>
      <c r="W45" s="0" t="n">
        <f aca="false">W$6*NoOfHrsPerDay</f>
        <v>744</v>
      </c>
      <c r="X45" s="0" t="n">
        <f aca="false">X$6*NoOfHrsPerDay</f>
        <v>744</v>
      </c>
      <c r="Y45" s="0" t="n">
        <f aca="false">Y$6*NoOfHrsPerDay</f>
        <v>720</v>
      </c>
      <c r="Z45" s="0" t="n">
        <f aca="false">Z$6*NoOfHrsPerDay</f>
        <v>744</v>
      </c>
      <c r="AA45" s="0" t="n">
        <f aca="false">AA$6*NoOfHrsPerDay</f>
        <v>720</v>
      </c>
      <c r="AB45" s="0" t="n">
        <f aca="false">AB$6*NoOfHrsPerDay</f>
        <v>744</v>
      </c>
      <c r="AC45" s="0" t="n">
        <f aca="false">AC$6*NoOfHrsPerDay</f>
        <v>744</v>
      </c>
      <c r="AD45" s="0" t="n">
        <f aca="false">AD$6*NoOfHrsPerDay</f>
        <v>672</v>
      </c>
      <c r="AE45" s="0" t="n">
        <f aca="false">AE$6*NoOfHrsPerDay</f>
        <v>744</v>
      </c>
      <c r="AO45" s="0" t="n">
        <f aca="false">SUM(E45:P45)</f>
        <v>8784</v>
      </c>
    </row>
    <row r="46" customFormat="false" ht="12.75" hidden="false" customHeight="false" outlineLevel="0" collapsed="false">
      <c r="A46" s="0" t="s">
        <v>27</v>
      </c>
      <c r="B46" s="0" t="n">
        <v>2</v>
      </c>
      <c r="C46" s="0" t="n">
        <v>36</v>
      </c>
      <c r="D46" s="0" t="n">
        <f aca="false">D$6*NoOfHrsPerDay</f>
        <v>744</v>
      </c>
      <c r="E46" s="0" t="n">
        <f aca="false">E$6*NoOfHrsPerDay</f>
        <v>744</v>
      </c>
      <c r="F46" s="0" t="n">
        <f aca="false">F$6*NoOfHrsPerDay</f>
        <v>696</v>
      </c>
      <c r="G46" s="0" t="n">
        <f aca="false">G$6*NoOfHrsPerDay</f>
        <v>744</v>
      </c>
      <c r="H46" s="0" t="n">
        <f aca="false">H$6*NoOfHrsPerDay</f>
        <v>720</v>
      </c>
      <c r="I46" s="0" t="n">
        <f aca="false">I$6*NoOfHrsPerDay</f>
        <v>744</v>
      </c>
      <c r="J46" s="0" t="n">
        <f aca="false">J$6*NoOfHrsPerDay</f>
        <v>720</v>
      </c>
      <c r="K46" s="0" t="n">
        <f aca="false">K$6*NoOfHrsPerDay</f>
        <v>744</v>
      </c>
      <c r="L46" s="0" t="n">
        <f aca="false">L$6*NoOfHrsPerDay</f>
        <v>744</v>
      </c>
      <c r="M46" s="0" t="n">
        <f aca="false">M$6*NoOfHrsPerDay</f>
        <v>720</v>
      </c>
      <c r="N46" s="0" t="n">
        <f aca="false">N$6*NoOfHrsPerDay</f>
        <v>744</v>
      </c>
      <c r="O46" s="0" t="n">
        <f aca="false">O$6*NoOfHrsPerDay</f>
        <v>720</v>
      </c>
      <c r="P46" s="0" t="n">
        <f aca="false">P$6*NoOfHrsPerDay</f>
        <v>744</v>
      </c>
      <c r="Q46" s="0" t="n">
        <f aca="false">Q$6*NoOfHrsPerDay</f>
        <v>744</v>
      </c>
      <c r="R46" s="0" t="n">
        <f aca="false">R$6*NoOfHrsPerDay</f>
        <v>672</v>
      </c>
      <c r="S46" s="0" t="n">
        <f aca="false">S$6*NoOfHrsPerDay</f>
        <v>744</v>
      </c>
      <c r="T46" s="0" t="n">
        <f aca="false">T$6*NoOfHrsPerDay</f>
        <v>720</v>
      </c>
      <c r="U46" s="0" t="n">
        <f aca="false">U$6*NoOfHrsPerDay</f>
        <v>744</v>
      </c>
      <c r="V46" s="0" t="n">
        <f aca="false">V$6*NoOfHrsPerDay</f>
        <v>720</v>
      </c>
      <c r="W46" s="0" t="n">
        <f aca="false">W$6*NoOfHrsPerDay</f>
        <v>744</v>
      </c>
      <c r="X46" s="0" t="n">
        <f aca="false">X$6*NoOfHrsPerDay</f>
        <v>744</v>
      </c>
      <c r="Y46" s="0" t="n">
        <f aca="false">Y$6*NoOfHrsPerDay</f>
        <v>720</v>
      </c>
      <c r="Z46" s="0" t="n">
        <f aca="false">Z$6*NoOfHrsPerDay</f>
        <v>744</v>
      </c>
      <c r="AA46" s="0" t="n">
        <f aca="false">AA$6*NoOfHrsPerDay</f>
        <v>720</v>
      </c>
      <c r="AB46" s="0" t="n">
        <f aca="false">AB$6*NoOfHrsPerDay</f>
        <v>744</v>
      </c>
      <c r="AC46" s="0" t="n">
        <f aca="false">AC$6*NoOfHrsPerDay</f>
        <v>744</v>
      </c>
      <c r="AD46" s="0" t="n">
        <f aca="false">AD$6*NoOfHrsPerDay</f>
        <v>672</v>
      </c>
      <c r="AE46" s="0" t="n">
        <f aca="false">AE$6*NoOfHrsPerDay</f>
        <v>744</v>
      </c>
      <c r="AO46" s="0" t="n">
        <f aca="false">SUM(E46:P46)</f>
        <v>8784</v>
      </c>
    </row>
    <row r="47" customFormat="false" ht="12.75" hidden="false" customHeight="false" outlineLevel="0" collapsed="false">
      <c r="A47" s="0" t="s">
        <v>27</v>
      </c>
      <c r="B47" s="0" t="n">
        <v>2</v>
      </c>
      <c r="C47" s="0" t="n">
        <v>37</v>
      </c>
      <c r="D47" s="0" t="n">
        <f aca="false">D$6*NoOfHrsPerDay</f>
        <v>744</v>
      </c>
      <c r="E47" s="0" t="n">
        <f aca="false">E$6*NoOfHrsPerDay</f>
        <v>744</v>
      </c>
      <c r="F47" s="0" t="n">
        <f aca="false">F$6*NoOfHrsPerDay</f>
        <v>696</v>
      </c>
      <c r="G47" s="0" t="n">
        <f aca="false">G$6*NoOfHrsPerDay</f>
        <v>744</v>
      </c>
      <c r="H47" s="0" t="n">
        <f aca="false">H$6*NoOfHrsPerDay</f>
        <v>720</v>
      </c>
      <c r="I47" s="0" t="n">
        <f aca="false">I$6*NoOfHrsPerDay</f>
        <v>744</v>
      </c>
      <c r="J47" s="0" t="n">
        <f aca="false">J$6*NoOfHrsPerDay</f>
        <v>720</v>
      </c>
      <c r="K47" s="0" t="n">
        <f aca="false">K$6*NoOfHrsPerDay</f>
        <v>744</v>
      </c>
      <c r="L47" s="0" t="n">
        <f aca="false">L$6*NoOfHrsPerDay</f>
        <v>744</v>
      </c>
      <c r="M47" s="0" t="n">
        <f aca="false">M$6*NoOfHrsPerDay</f>
        <v>720</v>
      </c>
      <c r="N47" s="0" t="n">
        <f aca="false">N$6*NoOfHrsPerDay</f>
        <v>744</v>
      </c>
      <c r="O47" s="0" t="n">
        <f aca="false">O$6*NoOfHrsPerDay</f>
        <v>720</v>
      </c>
      <c r="P47" s="0" t="n">
        <f aca="false">P$6*NoOfHrsPerDay</f>
        <v>744</v>
      </c>
      <c r="Q47" s="0" t="n">
        <f aca="false">Q$6*NoOfHrsPerDay</f>
        <v>744</v>
      </c>
      <c r="R47" s="0" t="n">
        <f aca="false">R$6*NoOfHrsPerDay</f>
        <v>672</v>
      </c>
      <c r="S47" s="0" t="n">
        <f aca="false">S$6*NoOfHrsPerDay</f>
        <v>744</v>
      </c>
      <c r="T47" s="0" t="n">
        <f aca="false">T$6*NoOfHrsPerDay</f>
        <v>720</v>
      </c>
      <c r="U47" s="0" t="n">
        <f aca="false">U$6*NoOfHrsPerDay</f>
        <v>744</v>
      </c>
      <c r="V47" s="0" t="n">
        <f aca="false">V$6*NoOfHrsPerDay</f>
        <v>720</v>
      </c>
      <c r="W47" s="0" t="n">
        <f aca="false">W$6*NoOfHrsPerDay</f>
        <v>744</v>
      </c>
      <c r="X47" s="0" t="n">
        <f aca="false">X$6*NoOfHrsPerDay</f>
        <v>744</v>
      </c>
      <c r="Y47" s="0" t="n">
        <f aca="false">Y$6*NoOfHrsPerDay</f>
        <v>720</v>
      </c>
      <c r="Z47" s="0" t="n">
        <f aca="false">Z$6*NoOfHrsPerDay</f>
        <v>744</v>
      </c>
      <c r="AA47" s="0" t="n">
        <f aca="false">AA$6*NoOfHrsPerDay</f>
        <v>720</v>
      </c>
      <c r="AB47" s="0" t="n">
        <f aca="false">AB$6*NoOfHrsPerDay</f>
        <v>744</v>
      </c>
      <c r="AC47" s="0" t="n">
        <f aca="false">AC$6*NoOfHrsPerDay</f>
        <v>744</v>
      </c>
      <c r="AD47" s="0" t="n">
        <f aca="false">AD$6*NoOfHrsPerDay</f>
        <v>672</v>
      </c>
      <c r="AE47" s="0" t="n">
        <f aca="false">AE$6*NoOfHrsPerDay</f>
        <v>744</v>
      </c>
      <c r="AO47" s="0" t="n">
        <f aca="false">SUM(E47:P47)</f>
        <v>8784</v>
      </c>
    </row>
    <row r="48" customFormat="false" ht="12.75" hidden="false" customHeight="false" outlineLevel="0" collapsed="false">
      <c r="A48" s="0" t="s">
        <v>27</v>
      </c>
      <c r="B48" s="0" t="n">
        <v>2</v>
      </c>
      <c r="C48" s="0" t="n">
        <v>38</v>
      </c>
      <c r="D48" s="0" t="n">
        <f aca="false">D$6*NoOfHrsPerDay</f>
        <v>744</v>
      </c>
      <c r="E48" s="0" t="n">
        <f aca="false">E$6*NoOfHrsPerDay</f>
        <v>744</v>
      </c>
      <c r="F48" s="0" t="n">
        <f aca="false">F$6*NoOfHrsPerDay</f>
        <v>696</v>
      </c>
      <c r="G48" s="0" t="n">
        <f aca="false">G$6*NoOfHrsPerDay</f>
        <v>744</v>
      </c>
      <c r="H48" s="0" t="n">
        <f aca="false">H$6*NoOfHrsPerDay</f>
        <v>720</v>
      </c>
      <c r="I48" s="0" t="n">
        <f aca="false">I$6*NoOfHrsPerDay</f>
        <v>744</v>
      </c>
      <c r="J48" s="0" t="n">
        <f aca="false">J$6*NoOfHrsPerDay</f>
        <v>720</v>
      </c>
      <c r="K48" s="0" t="n">
        <f aca="false">K$6*NoOfHrsPerDay</f>
        <v>744</v>
      </c>
      <c r="L48" s="0" t="n">
        <f aca="false">L$6*NoOfHrsPerDay</f>
        <v>744</v>
      </c>
      <c r="M48" s="0" t="n">
        <f aca="false">M$6*NoOfHrsPerDay</f>
        <v>720</v>
      </c>
      <c r="N48" s="0" t="n">
        <f aca="false">N$6*NoOfHrsPerDay</f>
        <v>744</v>
      </c>
      <c r="O48" s="0" t="n">
        <f aca="false">O$6*NoOfHrsPerDay</f>
        <v>720</v>
      </c>
      <c r="P48" s="0" t="n">
        <f aca="false">P$6*NoOfHrsPerDay</f>
        <v>744</v>
      </c>
      <c r="Q48" s="0" t="n">
        <f aca="false">Q$6*NoOfHrsPerDay</f>
        <v>744</v>
      </c>
      <c r="R48" s="0" t="n">
        <f aca="false">R$6*NoOfHrsPerDay</f>
        <v>672</v>
      </c>
      <c r="S48" s="0" t="n">
        <f aca="false">S$6*NoOfHrsPerDay</f>
        <v>744</v>
      </c>
      <c r="T48" s="0" t="n">
        <f aca="false">T$6*NoOfHrsPerDay</f>
        <v>720</v>
      </c>
      <c r="U48" s="0" t="n">
        <f aca="false">U$6*NoOfHrsPerDay</f>
        <v>744</v>
      </c>
      <c r="V48" s="0" t="n">
        <f aca="false">V$6*NoOfHrsPerDay</f>
        <v>720</v>
      </c>
      <c r="W48" s="0" t="n">
        <f aca="false">W$6*NoOfHrsPerDay</f>
        <v>744</v>
      </c>
      <c r="X48" s="0" t="n">
        <f aca="false">X$6*NoOfHrsPerDay</f>
        <v>744</v>
      </c>
      <c r="Y48" s="0" t="n">
        <f aca="false">Y$6*NoOfHrsPerDay</f>
        <v>720</v>
      </c>
      <c r="Z48" s="0" t="n">
        <f aca="false">Z$6*NoOfHrsPerDay</f>
        <v>744</v>
      </c>
      <c r="AA48" s="0" t="n">
        <f aca="false">AA$6*NoOfHrsPerDay</f>
        <v>720</v>
      </c>
      <c r="AB48" s="0" t="n">
        <f aca="false">AB$6*NoOfHrsPerDay</f>
        <v>744</v>
      </c>
      <c r="AC48" s="0" t="n">
        <f aca="false">AC$6*NoOfHrsPerDay</f>
        <v>744</v>
      </c>
      <c r="AD48" s="0" t="n">
        <f aca="false">AD$6*NoOfHrsPerDay</f>
        <v>672</v>
      </c>
      <c r="AE48" s="0" t="n">
        <f aca="false">AE$6*NoOfHrsPerDay</f>
        <v>744</v>
      </c>
      <c r="AO48" s="0" t="n">
        <f aca="false">SUM(E48:P48)</f>
        <v>8784</v>
      </c>
    </row>
    <row r="49" customFormat="false" ht="12.75" hidden="false" customHeight="false" outlineLevel="0" collapsed="false">
      <c r="A49" s="0" t="s">
        <v>27</v>
      </c>
      <c r="B49" s="0" t="n">
        <v>2</v>
      </c>
      <c r="C49" s="0" t="n">
        <v>39</v>
      </c>
      <c r="D49" s="0" t="n">
        <f aca="false">D$6*NoOfHrsPerDay</f>
        <v>744</v>
      </c>
      <c r="E49" s="0" t="n">
        <f aca="false">E$6*NoOfHrsPerDay</f>
        <v>744</v>
      </c>
      <c r="F49" s="0" t="n">
        <f aca="false">F$6*NoOfHrsPerDay</f>
        <v>696</v>
      </c>
      <c r="G49" s="0" t="n">
        <f aca="false">G$6*NoOfHrsPerDay</f>
        <v>744</v>
      </c>
      <c r="H49" s="0" t="n">
        <f aca="false">H$6*NoOfHrsPerDay</f>
        <v>720</v>
      </c>
      <c r="I49" s="0" t="n">
        <f aca="false">I$6*NoOfHrsPerDay</f>
        <v>744</v>
      </c>
      <c r="J49" s="0" t="n">
        <f aca="false">J$6*NoOfHrsPerDay</f>
        <v>720</v>
      </c>
      <c r="K49" s="0" t="n">
        <f aca="false">K$6*NoOfHrsPerDay</f>
        <v>744</v>
      </c>
      <c r="L49" s="0" t="n">
        <f aca="false">L$6*NoOfHrsPerDay</f>
        <v>744</v>
      </c>
      <c r="M49" s="0" t="n">
        <f aca="false">M$6*NoOfHrsPerDay</f>
        <v>720</v>
      </c>
      <c r="N49" s="0" t="n">
        <f aca="false">N$6*NoOfHrsPerDay</f>
        <v>744</v>
      </c>
      <c r="O49" s="0" t="n">
        <f aca="false">O$6*NoOfHrsPerDay</f>
        <v>720</v>
      </c>
      <c r="P49" s="0" t="n">
        <f aca="false">P$6*NoOfHrsPerDay</f>
        <v>744</v>
      </c>
      <c r="Q49" s="0" t="n">
        <f aca="false">Q$6*NoOfHrsPerDay</f>
        <v>744</v>
      </c>
      <c r="R49" s="0" t="n">
        <f aca="false">R$6*NoOfHrsPerDay</f>
        <v>672</v>
      </c>
      <c r="S49" s="0" t="n">
        <f aca="false">S$6*NoOfHrsPerDay</f>
        <v>744</v>
      </c>
      <c r="T49" s="0" t="n">
        <f aca="false">T$6*NoOfHrsPerDay</f>
        <v>720</v>
      </c>
      <c r="U49" s="0" t="n">
        <f aca="false">U$6*NoOfHrsPerDay</f>
        <v>744</v>
      </c>
      <c r="V49" s="0" t="n">
        <f aca="false">V$6*NoOfHrsPerDay</f>
        <v>720</v>
      </c>
      <c r="W49" s="0" t="n">
        <f aca="false">W$6*NoOfHrsPerDay</f>
        <v>744</v>
      </c>
      <c r="X49" s="0" t="n">
        <f aca="false">X$6*NoOfHrsPerDay</f>
        <v>744</v>
      </c>
      <c r="Y49" s="0" t="n">
        <f aca="false">Y$6*NoOfHrsPerDay</f>
        <v>720</v>
      </c>
      <c r="Z49" s="0" t="n">
        <f aca="false">Z$6*NoOfHrsPerDay</f>
        <v>744</v>
      </c>
      <c r="AA49" s="0" t="n">
        <f aca="false">AA$6*NoOfHrsPerDay</f>
        <v>720</v>
      </c>
      <c r="AB49" s="0" t="n">
        <f aca="false">AB$6*NoOfHrsPerDay</f>
        <v>744</v>
      </c>
      <c r="AC49" s="0" t="n">
        <f aca="false">AC$6*NoOfHrsPerDay</f>
        <v>744</v>
      </c>
      <c r="AD49" s="0" t="n">
        <f aca="false">AD$6*NoOfHrsPerDay</f>
        <v>672</v>
      </c>
      <c r="AE49" s="0" t="n">
        <f aca="false">AE$6*NoOfHrsPerDay</f>
        <v>744</v>
      </c>
      <c r="AO49" s="0" t="n">
        <f aca="false">SUM(E49:P49)</f>
        <v>8784</v>
      </c>
    </row>
    <row r="50" customFormat="false" ht="12.75" hidden="false" customHeight="false" outlineLevel="0" collapsed="false">
      <c r="A50" s="0" t="s">
        <v>27</v>
      </c>
      <c r="B50" s="0" t="n">
        <v>2</v>
      </c>
      <c r="C50" s="0" t="n">
        <v>40</v>
      </c>
      <c r="D50" s="0" t="n">
        <f aca="false">D$6*NoOfHrsPerDay</f>
        <v>744</v>
      </c>
      <c r="E50" s="0" t="n">
        <f aca="false">E$6*NoOfHrsPerDay</f>
        <v>744</v>
      </c>
      <c r="F50" s="0" t="n">
        <f aca="false">F$6*NoOfHrsPerDay</f>
        <v>696</v>
      </c>
      <c r="G50" s="0" t="n">
        <f aca="false">G$6*NoOfHrsPerDay</f>
        <v>744</v>
      </c>
      <c r="H50" s="0" t="n">
        <f aca="false">H$6*NoOfHrsPerDay</f>
        <v>720</v>
      </c>
      <c r="I50" s="0" t="n">
        <f aca="false">I$6*NoOfHrsPerDay</f>
        <v>744</v>
      </c>
      <c r="J50" s="0" t="n">
        <f aca="false">J$6*NoOfHrsPerDay</f>
        <v>720</v>
      </c>
      <c r="K50" s="0" t="n">
        <f aca="false">K$6*NoOfHrsPerDay</f>
        <v>744</v>
      </c>
      <c r="L50" s="0" t="n">
        <f aca="false">L$6*NoOfHrsPerDay</f>
        <v>744</v>
      </c>
      <c r="M50" s="0" t="n">
        <f aca="false">M$6*NoOfHrsPerDay</f>
        <v>720</v>
      </c>
      <c r="N50" s="0" t="n">
        <f aca="false">N$6*NoOfHrsPerDay</f>
        <v>744</v>
      </c>
      <c r="O50" s="0" t="n">
        <f aca="false">O$6*NoOfHrsPerDay</f>
        <v>720</v>
      </c>
      <c r="P50" s="0" t="n">
        <f aca="false">P$6*NoOfHrsPerDay</f>
        <v>744</v>
      </c>
      <c r="Q50" s="0" t="n">
        <f aca="false">Q$6*NoOfHrsPerDay</f>
        <v>744</v>
      </c>
      <c r="R50" s="0" t="n">
        <f aca="false">R$6*NoOfHrsPerDay</f>
        <v>672</v>
      </c>
      <c r="S50" s="0" t="n">
        <f aca="false">S$6*NoOfHrsPerDay</f>
        <v>744</v>
      </c>
      <c r="T50" s="0" t="n">
        <f aca="false">T$6*NoOfHrsPerDay</f>
        <v>720</v>
      </c>
      <c r="U50" s="0" t="n">
        <f aca="false">U$6*NoOfHrsPerDay</f>
        <v>744</v>
      </c>
      <c r="V50" s="0" t="n">
        <f aca="false">V$6*NoOfHrsPerDay</f>
        <v>720</v>
      </c>
      <c r="W50" s="0" t="n">
        <f aca="false">W$6*NoOfHrsPerDay</f>
        <v>744</v>
      </c>
      <c r="X50" s="0" t="n">
        <f aca="false">X$6*NoOfHrsPerDay</f>
        <v>744</v>
      </c>
      <c r="Y50" s="0" t="n">
        <f aca="false">Y$6*NoOfHrsPerDay</f>
        <v>720</v>
      </c>
      <c r="Z50" s="0" t="n">
        <f aca="false">Z$6*NoOfHrsPerDay</f>
        <v>744</v>
      </c>
      <c r="AA50" s="0" t="n">
        <f aca="false">AA$6*NoOfHrsPerDay</f>
        <v>720</v>
      </c>
      <c r="AB50" s="0" t="n">
        <f aca="false">AB$6*NoOfHrsPerDay</f>
        <v>744</v>
      </c>
      <c r="AC50" s="0" t="n">
        <f aca="false">AC$6*NoOfHrsPerDay</f>
        <v>744</v>
      </c>
      <c r="AD50" s="0" t="n">
        <f aca="false">AD$6*NoOfHrsPerDay</f>
        <v>672</v>
      </c>
      <c r="AE50" s="0" t="n">
        <f aca="false">AE$6*NoOfHrsPerDay</f>
        <v>744</v>
      </c>
      <c r="AO50" s="0" t="n">
        <f aca="false">SUM(E50:P50)</f>
        <v>8784</v>
      </c>
    </row>
    <row r="51" customFormat="false" ht="12.75" hidden="false" customHeight="false" outlineLevel="0" collapsed="false">
      <c r="A51" s="0" t="s">
        <v>27</v>
      </c>
      <c r="B51" s="0" t="n">
        <v>2</v>
      </c>
      <c r="C51" s="0" t="n">
        <v>41</v>
      </c>
      <c r="D51" s="0" t="n">
        <f aca="false">D$6*NoOfHrsPerDay</f>
        <v>744</v>
      </c>
      <c r="E51" s="0" t="n">
        <f aca="false">E$6*NoOfHrsPerDay</f>
        <v>744</v>
      </c>
      <c r="F51" s="0" t="n">
        <f aca="false">F$6*NoOfHrsPerDay</f>
        <v>696</v>
      </c>
      <c r="G51" s="0" t="n">
        <f aca="false">G$6*NoOfHrsPerDay</f>
        <v>744</v>
      </c>
      <c r="H51" s="0" t="n">
        <f aca="false">H$6*NoOfHrsPerDay</f>
        <v>720</v>
      </c>
      <c r="I51" s="0" t="n">
        <f aca="false">I$6*NoOfHrsPerDay</f>
        <v>744</v>
      </c>
      <c r="J51" s="0" t="n">
        <f aca="false">J$6*NoOfHrsPerDay</f>
        <v>720</v>
      </c>
      <c r="K51" s="0" t="n">
        <f aca="false">K$6*NoOfHrsPerDay</f>
        <v>744</v>
      </c>
      <c r="L51" s="0" t="n">
        <f aca="false">L$6*NoOfHrsPerDay</f>
        <v>744</v>
      </c>
      <c r="M51" s="0" t="n">
        <f aca="false">M$6*NoOfHrsPerDay</f>
        <v>720</v>
      </c>
      <c r="N51" s="0" t="n">
        <f aca="false">N$6*NoOfHrsPerDay</f>
        <v>744</v>
      </c>
      <c r="O51" s="0" t="n">
        <f aca="false">O$6*NoOfHrsPerDay</f>
        <v>720</v>
      </c>
      <c r="P51" s="0" t="n">
        <f aca="false">P$6*NoOfHrsPerDay</f>
        <v>744</v>
      </c>
      <c r="Q51" s="0" t="n">
        <f aca="false">Q$6*NoOfHrsPerDay</f>
        <v>744</v>
      </c>
      <c r="R51" s="0" t="n">
        <f aca="false">R$6*NoOfHrsPerDay</f>
        <v>672</v>
      </c>
      <c r="S51" s="0" t="n">
        <f aca="false">S$6*NoOfHrsPerDay</f>
        <v>744</v>
      </c>
      <c r="T51" s="0" t="n">
        <f aca="false">T$6*NoOfHrsPerDay</f>
        <v>720</v>
      </c>
      <c r="U51" s="0" t="n">
        <f aca="false">U$6*NoOfHrsPerDay</f>
        <v>744</v>
      </c>
      <c r="V51" s="0" t="n">
        <f aca="false">V$6*NoOfHrsPerDay</f>
        <v>720</v>
      </c>
      <c r="W51" s="0" t="n">
        <f aca="false">W$6*NoOfHrsPerDay</f>
        <v>744</v>
      </c>
      <c r="X51" s="0" t="n">
        <f aca="false">X$6*NoOfHrsPerDay</f>
        <v>744</v>
      </c>
      <c r="Y51" s="0" t="n">
        <f aca="false">Y$6*NoOfHrsPerDay</f>
        <v>720</v>
      </c>
      <c r="Z51" s="0" t="n">
        <f aca="false">Z$6*NoOfHrsPerDay</f>
        <v>744</v>
      </c>
      <c r="AA51" s="0" t="n">
        <f aca="false">AA$6*NoOfHrsPerDay</f>
        <v>720</v>
      </c>
      <c r="AB51" s="0" t="n">
        <f aca="false">AB$6*NoOfHrsPerDay</f>
        <v>744</v>
      </c>
      <c r="AC51" s="0" t="n">
        <f aca="false">AC$6*NoOfHrsPerDay</f>
        <v>744</v>
      </c>
      <c r="AD51" s="0" t="n">
        <f aca="false">AD$6*NoOfHrsPerDay</f>
        <v>672</v>
      </c>
      <c r="AE51" s="0" t="n">
        <f aca="false">AE$6*NoOfHrsPerDay</f>
        <v>744</v>
      </c>
      <c r="AO51" s="0" t="n">
        <f aca="false">SUM(E51:P51)</f>
        <v>8784</v>
      </c>
    </row>
    <row r="52" customFormat="false" ht="12.75" hidden="false" customHeight="false" outlineLevel="0" collapsed="false">
      <c r="A52" s="0" t="s">
        <v>27</v>
      </c>
      <c r="B52" s="0" t="n">
        <v>2</v>
      </c>
      <c r="C52" s="0" t="n">
        <v>42</v>
      </c>
      <c r="D52" s="0" t="n">
        <f aca="false">D$6*NoOfHrsPerDay</f>
        <v>744</v>
      </c>
      <c r="E52" s="0" t="n">
        <f aca="false">E$6*NoOfHrsPerDay</f>
        <v>744</v>
      </c>
      <c r="F52" s="0" t="n">
        <f aca="false">F$6*NoOfHrsPerDay</f>
        <v>696</v>
      </c>
      <c r="G52" s="0" t="n">
        <f aca="false">G$6*NoOfHrsPerDay</f>
        <v>744</v>
      </c>
      <c r="H52" s="0" t="n">
        <f aca="false">H$6*NoOfHrsPerDay</f>
        <v>720</v>
      </c>
      <c r="I52" s="0" t="n">
        <f aca="false">I$6*NoOfHrsPerDay</f>
        <v>744</v>
      </c>
      <c r="J52" s="0" t="n">
        <f aca="false">J$6*NoOfHrsPerDay</f>
        <v>720</v>
      </c>
      <c r="K52" s="0" t="n">
        <f aca="false">K$6*NoOfHrsPerDay</f>
        <v>744</v>
      </c>
      <c r="L52" s="0" t="n">
        <f aca="false">L$6*NoOfHrsPerDay</f>
        <v>744</v>
      </c>
      <c r="M52" s="0" t="n">
        <f aca="false">M$6*NoOfHrsPerDay</f>
        <v>720</v>
      </c>
      <c r="N52" s="0" t="n">
        <f aca="false">N$6*NoOfHrsPerDay</f>
        <v>744</v>
      </c>
      <c r="O52" s="0" t="n">
        <f aca="false">O$6*NoOfHrsPerDay</f>
        <v>720</v>
      </c>
      <c r="P52" s="0" t="n">
        <f aca="false">P$6*NoOfHrsPerDay</f>
        <v>744</v>
      </c>
      <c r="Q52" s="0" t="n">
        <f aca="false">Q$6*NoOfHrsPerDay</f>
        <v>744</v>
      </c>
      <c r="R52" s="0" t="n">
        <f aca="false">R$6*NoOfHrsPerDay</f>
        <v>672</v>
      </c>
      <c r="S52" s="0" t="n">
        <f aca="false">S$6*NoOfHrsPerDay</f>
        <v>744</v>
      </c>
      <c r="T52" s="0" t="n">
        <f aca="false">T$6*NoOfHrsPerDay</f>
        <v>720</v>
      </c>
      <c r="U52" s="0" t="n">
        <f aca="false">U$6*NoOfHrsPerDay</f>
        <v>744</v>
      </c>
      <c r="V52" s="0" t="n">
        <f aca="false">V$6*NoOfHrsPerDay</f>
        <v>720</v>
      </c>
      <c r="W52" s="0" t="n">
        <f aca="false">W$6*NoOfHrsPerDay</f>
        <v>744</v>
      </c>
      <c r="X52" s="0" t="n">
        <f aca="false">X$6*NoOfHrsPerDay</f>
        <v>744</v>
      </c>
      <c r="Y52" s="0" t="n">
        <f aca="false">Y$6*NoOfHrsPerDay</f>
        <v>720</v>
      </c>
      <c r="Z52" s="0" t="n">
        <f aca="false">Z$6*NoOfHrsPerDay</f>
        <v>744</v>
      </c>
      <c r="AA52" s="0" t="n">
        <f aca="false">AA$6*NoOfHrsPerDay</f>
        <v>720</v>
      </c>
      <c r="AB52" s="0" t="n">
        <f aca="false">AB$6*NoOfHrsPerDay</f>
        <v>744</v>
      </c>
      <c r="AC52" s="0" t="n">
        <f aca="false">AC$6*NoOfHrsPerDay</f>
        <v>744</v>
      </c>
      <c r="AD52" s="0" t="n">
        <f aca="false">AD$6*NoOfHrsPerDay</f>
        <v>672</v>
      </c>
      <c r="AE52" s="0" t="n">
        <f aca="false">AE$6*NoOfHrsPerDay</f>
        <v>744</v>
      </c>
      <c r="AO52" s="0" t="n">
        <f aca="false">SUM(E52:P52)</f>
        <v>8784</v>
      </c>
    </row>
    <row r="53" customFormat="false" ht="12.75" hidden="false" customHeight="false" outlineLevel="0" collapsed="false">
      <c r="A53" s="0" t="s">
        <v>27</v>
      </c>
      <c r="B53" s="0" t="n">
        <v>2</v>
      </c>
      <c r="C53" s="0" t="n">
        <v>43</v>
      </c>
      <c r="D53" s="0" t="n">
        <f aca="false">D$6*NoOfHrsPerDay</f>
        <v>744</v>
      </c>
      <c r="E53" s="0" t="n">
        <f aca="false">E$6*NoOfHrsPerDay</f>
        <v>744</v>
      </c>
      <c r="F53" s="0" t="n">
        <f aca="false">F$6*NoOfHrsPerDay</f>
        <v>696</v>
      </c>
      <c r="G53" s="0" t="n">
        <f aca="false">G$6*NoOfHrsPerDay</f>
        <v>744</v>
      </c>
      <c r="H53" s="0" t="n">
        <f aca="false">H$6*NoOfHrsPerDay</f>
        <v>720</v>
      </c>
      <c r="I53" s="0" t="n">
        <f aca="false">I$6*NoOfHrsPerDay</f>
        <v>744</v>
      </c>
      <c r="J53" s="0" t="n">
        <f aca="false">J$6*NoOfHrsPerDay</f>
        <v>720</v>
      </c>
      <c r="K53" s="0" t="n">
        <f aca="false">K$6*NoOfHrsPerDay</f>
        <v>744</v>
      </c>
      <c r="L53" s="0" t="n">
        <f aca="false">L$6*NoOfHrsPerDay</f>
        <v>744</v>
      </c>
      <c r="M53" s="0" t="n">
        <f aca="false">M$6*NoOfHrsPerDay</f>
        <v>720</v>
      </c>
      <c r="N53" s="0" t="n">
        <f aca="false">N$6*NoOfHrsPerDay</f>
        <v>744</v>
      </c>
      <c r="O53" s="0" t="n">
        <f aca="false">O$6*NoOfHrsPerDay</f>
        <v>720</v>
      </c>
      <c r="P53" s="0" t="n">
        <f aca="false">P$6*NoOfHrsPerDay</f>
        <v>744</v>
      </c>
      <c r="Q53" s="0" t="n">
        <f aca="false">Q$6*NoOfHrsPerDay</f>
        <v>744</v>
      </c>
      <c r="R53" s="0" t="n">
        <f aca="false">R$6*NoOfHrsPerDay</f>
        <v>672</v>
      </c>
      <c r="S53" s="0" t="n">
        <f aca="false">S$6*NoOfHrsPerDay</f>
        <v>744</v>
      </c>
      <c r="T53" s="0" t="n">
        <f aca="false">T$6*NoOfHrsPerDay</f>
        <v>720</v>
      </c>
      <c r="U53" s="0" t="n">
        <f aca="false">U$6*NoOfHrsPerDay</f>
        <v>744</v>
      </c>
      <c r="V53" s="0" t="n">
        <f aca="false">V$6*NoOfHrsPerDay</f>
        <v>720</v>
      </c>
      <c r="W53" s="0" t="n">
        <f aca="false">W$6*NoOfHrsPerDay</f>
        <v>744</v>
      </c>
      <c r="X53" s="0" t="n">
        <f aca="false">X$6*NoOfHrsPerDay</f>
        <v>744</v>
      </c>
      <c r="Y53" s="0" t="n">
        <f aca="false">Y$6*NoOfHrsPerDay</f>
        <v>720</v>
      </c>
      <c r="Z53" s="0" t="n">
        <f aca="false">Z$6*NoOfHrsPerDay</f>
        <v>744</v>
      </c>
      <c r="AA53" s="0" t="n">
        <f aca="false">AA$6*NoOfHrsPerDay</f>
        <v>720</v>
      </c>
      <c r="AB53" s="0" t="n">
        <f aca="false">AB$6*NoOfHrsPerDay</f>
        <v>744</v>
      </c>
      <c r="AC53" s="0" t="n">
        <f aca="false">AC$6*NoOfHrsPerDay</f>
        <v>744</v>
      </c>
      <c r="AD53" s="0" t="n">
        <f aca="false">AD$6*NoOfHrsPerDay</f>
        <v>672</v>
      </c>
      <c r="AE53" s="0" t="n">
        <f aca="false">AE$6*NoOfHrsPerDay</f>
        <v>744</v>
      </c>
      <c r="AO53" s="0" t="n">
        <f aca="false">SUM(E53:P53)</f>
        <v>8784</v>
      </c>
    </row>
    <row r="54" customFormat="false" ht="12.75" hidden="false" customHeight="false" outlineLevel="0" collapsed="false">
      <c r="A54" s="0" t="s">
        <v>27</v>
      </c>
      <c r="B54" s="0" t="n">
        <v>2</v>
      </c>
      <c r="C54" s="0" t="n">
        <v>44</v>
      </c>
      <c r="D54" s="0" t="n">
        <f aca="false">D$6*NoOfHrsPerDay</f>
        <v>744</v>
      </c>
      <c r="E54" s="0" t="n">
        <f aca="false">E$6*NoOfHrsPerDay</f>
        <v>744</v>
      </c>
      <c r="F54" s="0" t="n">
        <f aca="false">F$6*NoOfHrsPerDay</f>
        <v>696</v>
      </c>
      <c r="G54" s="0" t="n">
        <f aca="false">G$6*NoOfHrsPerDay</f>
        <v>744</v>
      </c>
      <c r="H54" s="0" t="n">
        <f aca="false">H$6*NoOfHrsPerDay</f>
        <v>720</v>
      </c>
      <c r="I54" s="0" t="n">
        <f aca="false">I$6*NoOfHrsPerDay</f>
        <v>744</v>
      </c>
      <c r="J54" s="0" t="n">
        <f aca="false">J$6*NoOfHrsPerDay</f>
        <v>720</v>
      </c>
      <c r="K54" s="0" t="n">
        <f aca="false">K$6*NoOfHrsPerDay</f>
        <v>744</v>
      </c>
      <c r="L54" s="0" t="n">
        <f aca="false">L$6*NoOfHrsPerDay</f>
        <v>744</v>
      </c>
      <c r="M54" s="0" t="n">
        <f aca="false">M$6*NoOfHrsPerDay</f>
        <v>720</v>
      </c>
      <c r="N54" s="0" t="n">
        <f aca="false">N$6*NoOfHrsPerDay</f>
        <v>744</v>
      </c>
      <c r="O54" s="0" t="n">
        <f aca="false">O$6*NoOfHrsPerDay</f>
        <v>720</v>
      </c>
      <c r="P54" s="0" t="n">
        <f aca="false">P$6*NoOfHrsPerDay</f>
        <v>744</v>
      </c>
      <c r="Q54" s="0" t="n">
        <f aca="false">Q$6*NoOfHrsPerDay</f>
        <v>744</v>
      </c>
      <c r="R54" s="0" t="n">
        <f aca="false">R$6*NoOfHrsPerDay</f>
        <v>672</v>
      </c>
      <c r="S54" s="0" t="n">
        <f aca="false">S$6*NoOfHrsPerDay</f>
        <v>744</v>
      </c>
      <c r="T54" s="0" t="n">
        <f aca="false">T$6*NoOfHrsPerDay</f>
        <v>720</v>
      </c>
      <c r="U54" s="0" t="n">
        <f aca="false">U$6*NoOfHrsPerDay</f>
        <v>744</v>
      </c>
      <c r="V54" s="0" t="n">
        <f aca="false">V$6*NoOfHrsPerDay</f>
        <v>720</v>
      </c>
      <c r="W54" s="0" t="n">
        <f aca="false">W$6*NoOfHrsPerDay</f>
        <v>744</v>
      </c>
      <c r="X54" s="0" t="n">
        <f aca="false">X$6*NoOfHrsPerDay</f>
        <v>744</v>
      </c>
      <c r="Y54" s="0" t="n">
        <f aca="false">Y$6*NoOfHrsPerDay</f>
        <v>720</v>
      </c>
      <c r="Z54" s="0" t="n">
        <f aca="false">Z$6*NoOfHrsPerDay</f>
        <v>744</v>
      </c>
      <c r="AA54" s="0" t="n">
        <f aca="false">AA$6*NoOfHrsPerDay</f>
        <v>720</v>
      </c>
      <c r="AB54" s="0" t="n">
        <f aca="false">AB$6*NoOfHrsPerDay</f>
        <v>744</v>
      </c>
      <c r="AC54" s="0" t="n">
        <f aca="false">AC$6*NoOfHrsPerDay</f>
        <v>744</v>
      </c>
      <c r="AD54" s="0" t="n">
        <f aca="false">AD$6*NoOfHrsPerDay</f>
        <v>672</v>
      </c>
      <c r="AE54" s="0" t="n">
        <f aca="false">AE$6*NoOfHrsPerDay</f>
        <v>744</v>
      </c>
      <c r="AO54" s="0" t="n">
        <f aca="false">SUM(E54:P54)</f>
        <v>8784</v>
      </c>
    </row>
    <row r="55" customFormat="false" ht="12.75" hidden="false" customHeight="false" outlineLevel="0" collapsed="false">
      <c r="A55" s="0" t="s">
        <v>27</v>
      </c>
      <c r="B55" s="0" t="n">
        <v>2</v>
      </c>
      <c r="C55" s="0" t="n">
        <v>45</v>
      </c>
      <c r="D55" s="0" t="n">
        <f aca="false">D$6*NoOfHrsPerDay</f>
        <v>744</v>
      </c>
      <c r="E55" s="0" t="n">
        <f aca="false">E$6*NoOfHrsPerDay</f>
        <v>744</v>
      </c>
      <c r="F55" s="0" t="n">
        <f aca="false">F$6*NoOfHrsPerDay</f>
        <v>696</v>
      </c>
      <c r="G55" s="0" t="n">
        <f aca="false">G$6*NoOfHrsPerDay</f>
        <v>744</v>
      </c>
      <c r="H55" s="0" t="n">
        <f aca="false">H$6*NoOfHrsPerDay</f>
        <v>720</v>
      </c>
      <c r="I55" s="0" t="n">
        <f aca="false">I$6*NoOfHrsPerDay</f>
        <v>744</v>
      </c>
      <c r="J55" s="0" t="n">
        <f aca="false">J$6*NoOfHrsPerDay</f>
        <v>720</v>
      </c>
      <c r="K55" s="0" t="n">
        <f aca="false">K$6*NoOfHrsPerDay</f>
        <v>744</v>
      </c>
      <c r="L55" s="0" t="n">
        <f aca="false">L$6*NoOfHrsPerDay</f>
        <v>744</v>
      </c>
      <c r="M55" s="0" t="n">
        <f aca="false">M$6*NoOfHrsPerDay</f>
        <v>720</v>
      </c>
      <c r="N55" s="0" t="n">
        <f aca="false">N$6*NoOfHrsPerDay</f>
        <v>744</v>
      </c>
      <c r="O55" s="0" t="n">
        <f aca="false">O$6*NoOfHrsPerDay</f>
        <v>720</v>
      </c>
      <c r="P55" s="0" t="n">
        <f aca="false">P$6*NoOfHrsPerDay</f>
        <v>744</v>
      </c>
      <c r="Q55" s="0" t="n">
        <f aca="false">Q$6*NoOfHrsPerDay</f>
        <v>744</v>
      </c>
      <c r="R55" s="0" t="n">
        <f aca="false">R$6*NoOfHrsPerDay</f>
        <v>672</v>
      </c>
      <c r="S55" s="0" t="n">
        <f aca="false">S$6*NoOfHrsPerDay</f>
        <v>744</v>
      </c>
      <c r="T55" s="0" t="n">
        <f aca="false">T$6*NoOfHrsPerDay</f>
        <v>720</v>
      </c>
      <c r="U55" s="0" t="n">
        <f aca="false">U$6*NoOfHrsPerDay</f>
        <v>744</v>
      </c>
      <c r="V55" s="0" t="n">
        <f aca="false">V$6*NoOfHrsPerDay</f>
        <v>720</v>
      </c>
      <c r="W55" s="0" t="n">
        <f aca="false">W$6*NoOfHrsPerDay</f>
        <v>744</v>
      </c>
      <c r="X55" s="0" t="n">
        <f aca="false">X$6*NoOfHrsPerDay</f>
        <v>744</v>
      </c>
      <c r="Y55" s="0" t="n">
        <f aca="false">Y$6*NoOfHrsPerDay</f>
        <v>720</v>
      </c>
      <c r="Z55" s="0" t="n">
        <f aca="false">Z$6*NoOfHrsPerDay</f>
        <v>744</v>
      </c>
      <c r="AA55" s="0" t="n">
        <f aca="false">AA$6*NoOfHrsPerDay</f>
        <v>720</v>
      </c>
      <c r="AB55" s="0" t="n">
        <f aca="false">AB$6*NoOfHrsPerDay</f>
        <v>744</v>
      </c>
      <c r="AC55" s="0" t="n">
        <f aca="false">AC$6*NoOfHrsPerDay</f>
        <v>744</v>
      </c>
      <c r="AD55" s="0" t="n">
        <f aca="false">AD$6*NoOfHrsPerDay</f>
        <v>672</v>
      </c>
      <c r="AE55" s="0" t="n">
        <f aca="false">AE$6*NoOfHrsPerDay</f>
        <v>744</v>
      </c>
      <c r="AO55" s="0" t="n">
        <f aca="false">SUM(E55:P55)</f>
        <v>8784</v>
      </c>
    </row>
    <row r="56" customFormat="false" ht="12.75" hidden="false" customHeight="false" outlineLevel="0" collapsed="false">
      <c r="A56" s="0" t="s">
        <v>27</v>
      </c>
      <c r="B56" s="0" t="n">
        <v>2</v>
      </c>
      <c r="C56" s="0" t="n">
        <v>46</v>
      </c>
      <c r="D56" s="0" t="n">
        <f aca="false">D$6*NoOfHrsPerDay</f>
        <v>744</v>
      </c>
      <c r="E56" s="0" t="n">
        <f aca="false">E$6*NoOfHrsPerDay</f>
        <v>744</v>
      </c>
      <c r="F56" s="0" t="n">
        <f aca="false">F$6*NoOfHrsPerDay</f>
        <v>696</v>
      </c>
      <c r="G56" s="0" t="n">
        <f aca="false">G$6*NoOfHrsPerDay</f>
        <v>744</v>
      </c>
      <c r="H56" s="0" t="n">
        <f aca="false">H$6*NoOfHrsPerDay</f>
        <v>720</v>
      </c>
      <c r="I56" s="0" t="n">
        <f aca="false">I$6*NoOfHrsPerDay</f>
        <v>744</v>
      </c>
      <c r="J56" s="0" t="n">
        <f aca="false">J$6*NoOfHrsPerDay</f>
        <v>720</v>
      </c>
      <c r="K56" s="0" t="n">
        <f aca="false">K$6*NoOfHrsPerDay</f>
        <v>744</v>
      </c>
      <c r="L56" s="0" t="n">
        <f aca="false">L$6*NoOfHrsPerDay</f>
        <v>744</v>
      </c>
      <c r="M56" s="0" t="n">
        <f aca="false">M$6*NoOfHrsPerDay</f>
        <v>720</v>
      </c>
      <c r="N56" s="0" t="n">
        <f aca="false">N$6*NoOfHrsPerDay</f>
        <v>744</v>
      </c>
      <c r="O56" s="0" t="n">
        <f aca="false">O$6*NoOfHrsPerDay</f>
        <v>720</v>
      </c>
      <c r="P56" s="0" t="n">
        <f aca="false">P$6*NoOfHrsPerDay</f>
        <v>744</v>
      </c>
      <c r="Q56" s="0" t="n">
        <f aca="false">Q$6*NoOfHrsPerDay</f>
        <v>744</v>
      </c>
      <c r="R56" s="0" t="n">
        <f aca="false">R$6*NoOfHrsPerDay</f>
        <v>672</v>
      </c>
      <c r="S56" s="0" t="n">
        <f aca="false">S$6*NoOfHrsPerDay</f>
        <v>744</v>
      </c>
      <c r="T56" s="0" t="n">
        <f aca="false">T$6*NoOfHrsPerDay</f>
        <v>720</v>
      </c>
      <c r="U56" s="0" t="n">
        <f aca="false">U$6*NoOfHrsPerDay</f>
        <v>744</v>
      </c>
      <c r="V56" s="0" t="n">
        <f aca="false">V$6*NoOfHrsPerDay</f>
        <v>720</v>
      </c>
      <c r="W56" s="0" t="n">
        <f aca="false">W$6*NoOfHrsPerDay</f>
        <v>744</v>
      </c>
      <c r="X56" s="0" t="n">
        <f aca="false">X$6*NoOfHrsPerDay</f>
        <v>744</v>
      </c>
      <c r="Y56" s="0" t="n">
        <f aca="false">Y$6*NoOfHrsPerDay</f>
        <v>720</v>
      </c>
      <c r="Z56" s="0" t="n">
        <f aca="false">Z$6*NoOfHrsPerDay</f>
        <v>744</v>
      </c>
      <c r="AA56" s="0" t="n">
        <f aca="false">AA$6*NoOfHrsPerDay</f>
        <v>720</v>
      </c>
      <c r="AB56" s="0" t="n">
        <f aca="false">AB$6*NoOfHrsPerDay</f>
        <v>744</v>
      </c>
      <c r="AC56" s="0" t="n">
        <f aca="false">AC$6*NoOfHrsPerDay</f>
        <v>744</v>
      </c>
      <c r="AD56" s="0" t="n">
        <f aca="false">AD$6*NoOfHrsPerDay</f>
        <v>672</v>
      </c>
      <c r="AE56" s="0" t="n">
        <f aca="false">AE$6*NoOfHrsPerDay</f>
        <v>744</v>
      </c>
      <c r="AO56" s="0" t="n">
        <f aca="false">SUM(E56:P56)</f>
        <v>8784</v>
      </c>
    </row>
    <row r="57" customFormat="false" ht="12.75" hidden="false" customHeight="false" outlineLevel="0" collapsed="false">
      <c r="A57" s="0" t="s">
        <v>27</v>
      </c>
      <c r="B57" s="0" t="n">
        <v>2</v>
      </c>
      <c r="C57" s="0" t="n">
        <v>47</v>
      </c>
      <c r="D57" s="0" t="n">
        <f aca="false">D$6*NoOfHrsPerDay</f>
        <v>744</v>
      </c>
      <c r="E57" s="0" t="n">
        <f aca="false">E$6*NoOfHrsPerDay</f>
        <v>744</v>
      </c>
      <c r="F57" s="0" t="n">
        <f aca="false">F$6*NoOfHrsPerDay</f>
        <v>696</v>
      </c>
      <c r="G57" s="0" t="n">
        <f aca="false">G$6*NoOfHrsPerDay</f>
        <v>744</v>
      </c>
      <c r="H57" s="0" t="n">
        <f aca="false">H$6*NoOfHrsPerDay</f>
        <v>720</v>
      </c>
      <c r="I57" s="0" t="n">
        <f aca="false">I$6*NoOfHrsPerDay</f>
        <v>744</v>
      </c>
      <c r="J57" s="0" t="n">
        <f aca="false">J$6*NoOfHrsPerDay</f>
        <v>720</v>
      </c>
      <c r="K57" s="0" t="n">
        <f aca="false">K$6*NoOfHrsPerDay</f>
        <v>744</v>
      </c>
      <c r="L57" s="0" t="n">
        <f aca="false">L$6*NoOfHrsPerDay</f>
        <v>744</v>
      </c>
      <c r="M57" s="0" t="n">
        <f aca="false">M$6*NoOfHrsPerDay</f>
        <v>720</v>
      </c>
      <c r="N57" s="0" t="n">
        <f aca="false">N$6*NoOfHrsPerDay</f>
        <v>744</v>
      </c>
      <c r="O57" s="0" t="n">
        <f aca="false">O$6*NoOfHrsPerDay</f>
        <v>720</v>
      </c>
      <c r="P57" s="0" t="n">
        <f aca="false">P$6*NoOfHrsPerDay</f>
        <v>744</v>
      </c>
      <c r="Q57" s="0" t="n">
        <f aca="false">Q$6*NoOfHrsPerDay</f>
        <v>744</v>
      </c>
      <c r="R57" s="0" t="n">
        <f aca="false">R$6*NoOfHrsPerDay</f>
        <v>672</v>
      </c>
      <c r="S57" s="0" t="n">
        <f aca="false">S$6*NoOfHrsPerDay</f>
        <v>744</v>
      </c>
      <c r="T57" s="0" t="n">
        <f aca="false">T$6*NoOfHrsPerDay</f>
        <v>720</v>
      </c>
      <c r="U57" s="0" t="n">
        <f aca="false">U$6*NoOfHrsPerDay</f>
        <v>744</v>
      </c>
      <c r="V57" s="0" t="n">
        <f aca="false">V$6*NoOfHrsPerDay</f>
        <v>720</v>
      </c>
      <c r="W57" s="0" t="n">
        <f aca="false">W$6*NoOfHrsPerDay</f>
        <v>744</v>
      </c>
      <c r="X57" s="0" t="n">
        <f aca="false">X$6*NoOfHrsPerDay</f>
        <v>744</v>
      </c>
      <c r="Y57" s="0" t="n">
        <f aca="false">Y$6*NoOfHrsPerDay</f>
        <v>720</v>
      </c>
      <c r="Z57" s="0" t="n">
        <f aca="false">Z$6*NoOfHrsPerDay</f>
        <v>744</v>
      </c>
      <c r="AA57" s="0" t="n">
        <f aca="false">AA$6*NoOfHrsPerDay</f>
        <v>720</v>
      </c>
      <c r="AB57" s="0" t="n">
        <f aca="false">AB$6*NoOfHrsPerDay</f>
        <v>744</v>
      </c>
      <c r="AC57" s="0" t="n">
        <f aca="false">AC$6*NoOfHrsPerDay</f>
        <v>744</v>
      </c>
      <c r="AD57" s="0" t="n">
        <f aca="false">AD$6*NoOfHrsPerDay</f>
        <v>672</v>
      </c>
      <c r="AE57" s="0" t="n">
        <f aca="false">AE$6*NoOfHrsPerDay</f>
        <v>744</v>
      </c>
      <c r="AO57" s="0" t="n">
        <f aca="false">SUM(E57:P57)</f>
        <v>8784</v>
      </c>
    </row>
    <row r="58" customFormat="false" ht="12.75" hidden="false" customHeight="false" outlineLevel="0" collapsed="false">
      <c r="A58" s="0" t="s">
        <v>27</v>
      </c>
      <c r="B58" s="0" t="n">
        <v>2</v>
      </c>
      <c r="C58" s="0" t="n">
        <v>48</v>
      </c>
      <c r="D58" s="0" t="n">
        <f aca="false">D$6*NoOfHrsPerDay</f>
        <v>744</v>
      </c>
      <c r="E58" s="0" t="n">
        <f aca="false">E$6*NoOfHrsPerDay</f>
        <v>744</v>
      </c>
      <c r="F58" s="0" t="n">
        <f aca="false">F$6*NoOfHrsPerDay</f>
        <v>696</v>
      </c>
      <c r="G58" s="0" t="n">
        <f aca="false">G$6*NoOfHrsPerDay</f>
        <v>744</v>
      </c>
      <c r="H58" s="0" t="n">
        <f aca="false">H$6*NoOfHrsPerDay</f>
        <v>720</v>
      </c>
      <c r="I58" s="0" t="n">
        <f aca="false">I$6*NoOfHrsPerDay</f>
        <v>744</v>
      </c>
      <c r="J58" s="0" t="n">
        <f aca="false">J$6*NoOfHrsPerDay</f>
        <v>720</v>
      </c>
      <c r="K58" s="0" t="n">
        <f aca="false">K$6*NoOfHrsPerDay</f>
        <v>744</v>
      </c>
      <c r="L58" s="0" t="n">
        <f aca="false">L$6*NoOfHrsPerDay</f>
        <v>744</v>
      </c>
      <c r="M58" s="0" t="n">
        <f aca="false">M$6*NoOfHrsPerDay</f>
        <v>720</v>
      </c>
      <c r="N58" s="0" t="n">
        <f aca="false">N$6*NoOfHrsPerDay</f>
        <v>744</v>
      </c>
      <c r="O58" s="0" t="n">
        <f aca="false">O$6*NoOfHrsPerDay</f>
        <v>720</v>
      </c>
      <c r="P58" s="0" t="n">
        <f aca="false">P$6*NoOfHrsPerDay</f>
        <v>744</v>
      </c>
      <c r="Q58" s="0" t="n">
        <f aca="false">Q$6*NoOfHrsPerDay</f>
        <v>744</v>
      </c>
      <c r="R58" s="0" t="n">
        <f aca="false">R$6*NoOfHrsPerDay</f>
        <v>672</v>
      </c>
      <c r="S58" s="0" t="n">
        <f aca="false">S$6*NoOfHrsPerDay</f>
        <v>744</v>
      </c>
      <c r="T58" s="0" t="n">
        <f aca="false">T$6*NoOfHrsPerDay</f>
        <v>720</v>
      </c>
      <c r="U58" s="0" t="n">
        <f aca="false">U$6*NoOfHrsPerDay</f>
        <v>744</v>
      </c>
      <c r="V58" s="0" t="n">
        <f aca="false">V$6*NoOfHrsPerDay</f>
        <v>720</v>
      </c>
      <c r="W58" s="0" t="n">
        <f aca="false">W$6*NoOfHrsPerDay</f>
        <v>744</v>
      </c>
      <c r="X58" s="0" t="n">
        <f aca="false">X$6*NoOfHrsPerDay</f>
        <v>744</v>
      </c>
      <c r="Y58" s="0" t="n">
        <f aca="false">Y$6*NoOfHrsPerDay</f>
        <v>720</v>
      </c>
      <c r="Z58" s="0" t="n">
        <f aca="false">Z$6*NoOfHrsPerDay</f>
        <v>744</v>
      </c>
      <c r="AA58" s="0" t="n">
        <f aca="false">AA$6*NoOfHrsPerDay</f>
        <v>720</v>
      </c>
      <c r="AB58" s="0" t="n">
        <f aca="false">AB$6*NoOfHrsPerDay</f>
        <v>744</v>
      </c>
      <c r="AC58" s="0" t="n">
        <f aca="false">AC$6*NoOfHrsPerDay</f>
        <v>744</v>
      </c>
      <c r="AD58" s="0" t="n">
        <f aca="false">AD$6*NoOfHrsPerDay</f>
        <v>672</v>
      </c>
      <c r="AE58" s="0" t="n">
        <f aca="false">AE$6*NoOfHrsPerDay</f>
        <v>744</v>
      </c>
      <c r="AO58" s="0" t="n">
        <f aca="false">SUM(E58:P58)</f>
        <v>8784</v>
      </c>
    </row>
    <row r="59" customFormat="false" ht="12.75" hidden="false" customHeight="false" outlineLevel="0" collapsed="false">
      <c r="A59" s="0" t="s">
        <v>27</v>
      </c>
      <c r="B59" s="0" t="n">
        <v>2</v>
      </c>
      <c r="C59" s="0" t="n">
        <v>49</v>
      </c>
      <c r="D59" s="0" t="n">
        <f aca="false">D$6*NoOfHrsPerDay</f>
        <v>744</v>
      </c>
      <c r="E59" s="0" t="n">
        <f aca="false">E$6*NoOfHrsPerDay</f>
        <v>744</v>
      </c>
      <c r="F59" s="0" t="n">
        <f aca="false">F$6*NoOfHrsPerDay</f>
        <v>696</v>
      </c>
      <c r="G59" s="0" t="n">
        <f aca="false">G$6*NoOfHrsPerDay</f>
        <v>744</v>
      </c>
      <c r="H59" s="0" t="n">
        <f aca="false">H$6*NoOfHrsPerDay</f>
        <v>720</v>
      </c>
      <c r="I59" s="0" t="n">
        <f aca="false">I$6*NoOfHrsPerDay</f>
        <v>744</v>
      </c>
      <c r="J59" s="0" t="n">
        <f aca="false">J$6*NoOfHrsPerDay</f>
        <v>720</v>
      </c>
      <c r="K59" s="0" t="n">
        <f aca="false">K$6*NoOfHrsPerDay</f>
        <v>744</v>
      </c>
      <c r="L59" s="0" t="n">
        <f aca="false">L$6*NoOfHrsPerDay</f>
        <v>744</v>
      </c>
      <c r="M59" s="0" t="n">
        <f aca="false">M$6*NoOfHrsPerDay</f>
        <v>720</v>
      </c>
      <c r="N59" s="0" t="n">
        <f aca="false">N$6*NoOfHrsPerDay</f>
        <v>744</v>
      </c>
      <c r="O59" s="0" t="n">
        <f aca="false">O$6*NoOfHrsPerDay</f>
        <v>720</v>
      </c>
      <c r="P59" s="0" t="n">
        <f aca="false">P$6*NoOfHrsPerDay</f>
        <v>744</v>
      </c>
      <c r="Q59" s="0" t="n">
        <f aca="false">Q$6*NoOfHrsPerDay</f>
        <v>744</v>
      </c>
      <c r="R59" s="0" t="n">
        <f aca="false">R$6*NoOfHrsPerDay</f>
        <v>672</v>
      </c>
      <c r="S59" s="0" t="n">
        <f aca="false">S$6*NoOfHrsPerDay</f>
        <v>744</v>
      </c>
      <c r="T59" s="0" t="n">
        <f aca="false">T$6*NoOfHrsPerDay</f>
        <v>720</v>
      </c>
      <c r="U59" s="0" t="n">
        <f aca="false">U$6*NoOfHrsPerDay</f>
        <v>744</v>
      </c>
      <c r="V59" s="0" t="n">
        <f aca="false">V$6*NoOfHrsPerDay</f>
        <v>720</v>
      </c>
      <c r="W59" s="0" t="n">
        <f aca="false">W$6*NoOfHrsPerDay</f>
        <v>744</v>
      </c>
      <c r="X59" s="0" t="n">
        <f aca="false">X$6*NoOfHrsPerDay</f>
        <v>744</v>
      </c>
      <c r="Y59" s="0" t="n">
        <f aca="false">Y$6*NoOfHrsPerDay</f>
        <v>720</v>
      </c>
      <c r="Z59" s="0" t="n">
        <f aca="false">Z$6*NoOfHrsPerDay</f>
        <v>744</v>
      </c>
      <c r="AA59" s="0" t="n">
        <f aca="false">AA$6*NoOfHrsPerDay</f>
        <v>720</v>
      </c>
      <c r="AB59" s="0" t="n">
        <f aca="false">AB$6*NoOfHrsPerDay</f>
        <v>744</v>
      </c>
      <c r="AC59" s="0" t="n">
        <f aca="false">AC$6*NoOfHrsPerDay</f>
        <v>744</v>
      </c>
      <c r="AD59" s="0" t="n">
        <f aca="false">AD$6*NoOfHrsPerDay</f>
        <v>672</v>
      </c>
      <c r="AE59" s="0" t="n">
        <f aca="false">AE$6*NoOfHrsPerDay</f>
        <v>744</v>
      </c>
      <c r="AO59" s="0" t="n">
        <f aca="false">SUM(E59:P59)</f>
        <v>8784</v>
      </c>
    </row>
    <row r="60" customFormat="false" ht="12.75" hidden="false" customHeight="false" outlineLevel="0" collapsed="false">
      <c r="A60" s="0" t="s">
        <v>27</v>
      </c>
      <c r="B60" s="0" t="n">
        <v>2</v>
      </c>
      <c r="C60" s="0" t="n">
        <v>50</v>
      </c>
      <c r="D60" s="0" t="n">
        <f aca="false">D$6*NoOfHrsPerDay</f>
        <v>744</v>
      </c>
      <c r="E60" s="0" t="n">
        <f aca="false">E$6*NoOfHrsPerDay</f>
        <v>744</v>
      </c>
      <c r="F60" s="0" t="n">
        <f aca="false">F$6*NoOfHrsPerDay</f>
        <v>696</v>
      </c>
      <c r="G60" s="0" t="n">
        <f aca="false">G$6*NoOfHrsPerDay</f>
        <v>744</v>
      </c>
      <c r="H60" s="0" t="n">
        <f aca="false">H$6*NoOfHrsPerDay</f>
        <v>720</v>
      </c>
      <c r="I60" s="0" t="n">
        <f aca="false">I$6*NoOfHrsPerDay</f>
        <v>744</v>
      </c>
      <c r="J60" s="0" t="n">
        <f aca="false">J$6*NoOfHrsPerDay</f>
        <v>720</v>
      </c>
      <c r="K60" s="0" t="n">
        <f aca="false">K$6*NoOfHrsPerDay</f>
        <v>744</v>
      </c>
      <c r="L60" s="0" t="n">
        <f aca="false">L$6*NoOfHrsPerDay</f>
        <v>744</v>
      </c>
      <c r="M60" s="0" t="n">
        <f aca="false">M$6*NoOfHrsPerDay</f>
        <v>720</v>
      </c>
      <c r="N60" s="0" t="n">
        <f aca="false">N$6*NoOfHrsPerDay</f>
        <v>744</v>
      </c>
      <c r="O60" s="0" t="n">
        <f aca="false">O$6*NoOfHrsPerDay</f>
        <v>720</v>
      </c>
      <c r="P60" s="0" t="n">
        <f aca="false">P$6*NoOfHrsPerDay</f>
        <v>744</v>
      </c>
      <c r="Q60" s="0" t="n">
        <f aca="false">Q$6*NoOfHrsPerDay</f>
        <v>744</v>
      </c>
      <c r="R60" s="0" t="n">
        <f aca="false">R$6*NoOfHrsPerDay</f>
        <v>672</v>
      </c>
      <c r="S60" s="0" t="n">
        <f aca="false">S$6*NoOfHrsPerDay</f>
        <v>744</v>
      </c>
      <c r="T60" s="0" t="n">
        <f aca="false">T$6*NoOfHrsPerDay</f>
        <v>720</v>
      </c>
      <c r="U60" s="0" t="n">
        <f aca="false">U$6*NoOfHrsPerDay</f>
        <v>744</v>
      </c>
      <c r="V60" s="0" t="n">
        <f aca="false">V$6*NoOfHrsPerDay</f>
        <v>720</v>
      </c>
      <c r="W60" s="0" t="n">
        <f aca="false">W$6*NoOfHrsPerDay</f>
        <v>744</v>
      </c>
      <c r="X60" s="0" t="n">
        <f aca="false">X$6*NoOfHrsPerDay</f>
        <v>744</v>
      </c>
      <c r="Y60" s="0" t="n">
        <f aca="false">Y$6*NoOfHrsPerDay</f>
        <v>720</v>
      </c>
      <c r="Z60" s="0" t="n">
        <f aca="false">Z$6*NoOfHrsPerDay</f>
        <v>744</v>
      </c>
      <c r="AA60" s="0" t="n">
        <f aca="false">AA$6*NoOfHrsPerDay</f>
        <v>720</v>
      </c>
      <c r="AB60" s="0" t="n">
        <f aca="false">AB$6*NoOfHrsPerDay</f>
        <v>744</v>
      </c>
      <c r="AC60" s="0" t="n">
        <f aca="false">AC$6*NoOfHrsPerDay</f>
        <v>744</v>
      </c>
      <c r="AD60" s="0" t="n">
        <f aca="false">AD$6*NoOfHrsPerDay</f>
        <v>672</v>
      </c>
      <c r="AE60" s="0" t="n">
        <f aca="false">AE$6*NoOfHrsPerDay</f>
        <v>744</v>
      </c>
      <c r="AO60" s="0" t="n">
        <f aca="false">SUM(E60:P60)</f>
        <v>8784</v>
      </c>
    </row>
    <row r="61" customFormat="false" ht="12.75" hidden="false" customHeight="false" outlineLevel="0" collapsed="false">
      <c r="A61" s="0" t="s">
        <v>27</v>
      </c>
      <c r="B61" s="0" t="n">
        <v>2</v>
      </c>
      <c r="C61" s="0" t="n">
        <v>51</v>
      </c>
      <c r="D61" s="0" t="n">
        <f aca="false">D$6*NoOfHrsPerDay</f>
        <v>744</v>
      </c>
      <c r="E61" s="0" t="n">
        <f aca="false">E$6*NoOfHrsPerDay</f>
        <v>744</v>
      </c>
      <c r="F61" s="0" t="n">
        <f aca="false">F$6*NoOfHrsPerDay</f>
        <v>696</v>
      </c>
      <c r="G61" s="0" t="n">
        <f aca="false">G$6*NoOfHrsPerDay</f>
        <v>744</v>
      </c>
      <c r="H61" s="0" t="n">
        <f aca="false">H$6*NoOfHrsPerDay</f>
        <v>720</v>
      </c>
      <c r="I61" s="0" t="n">
        <f aca="false">I$6*NoOfHrsPerDay</f>
        <v>744</v>
      </c>
      <c r="J61" s="0" t="n">
        <f aca="false">J$6*NoOfHrsPerDay</f>
        <v>720</v>
      </c>
      <c r="K61" s="0" t="n">
        <f aca="false">K$6*NoOfHrsPerDay</f>
        <v>744</v>
      </c>
      <c r="L61" s="0" t="n">
        <f aca="false">L$6*NoOfHrsPerDay</f>
        <v>744</v>
      </c>
      <c r="M61" s="0" t="n">
        <f aca="false">M$6*NoOfHrsPerDay</f>
        <v>720</v>
      </c>
      <c r="N61" s="0" t="n">
        <f aca="false">N$6*NoOfHrsPerDay</f>
        <v>744</v>
      </c>
      <c r="O61" s="0" t="n">
        <f aca="false">O$6*NoOfHrsPerDay</f>
        <v>720</v>
      </c>
      <c r="P61" s="0" t="n">
        <f aca="false">P$6*NoOfHrsPerDay</f>
        <v>744</v>
      </c>
      <c r="Q61" s="0" t="n">
        <f aca="false">Q$6*NoOfHrsPerDay</f>
        <v>744</v>
      </c>
      <c r="R61" s="0" t="n">
        <f aca="false">R$6*NoOfHrsPerDay</f>
        <v>672</v>
      </c>
      <c r="S61" s="0" t="n">
        <f aca="false">S$6*NoOfHrsPerDay</f>
        <v>744</v>
      </c>
      <c r="T61" s="0" t="n">
        <f aca="false">T$6*NoOfHrsPerDay</f>
        <v>720</v>
      </c>
      <c r="U61" s="0" t="n">
        <f aca="false">U$6*NoOfHrsPerDay</f>
        <v>744</v>
      </c>
      <c r="V61" s="0" t="n">
        <f aca="false">V$6*NoOfHrsPerDay</f>
        <v>720</v>
      </c>
      <c r="W61" s="0" t="n">
        <f aca="false">W$6*NoOfHrsPerDay</f>
        <v>744</v>
      </c>
      <c r="X61" s="0" t="n">
        <f aca="false">X$6*NoOfHrsPerDay</f>
        <v>744</v>
      </c>
      <c r="Y61" s="0" t="n">
        <f aca="false">Y$6*NoOfHrsPerDay</f>
        <v>720</v>
      </c>
      <c r="Z61" s="0" t="n">
        <f aca="false">Z$6*NoOfHrsPerDay</f>
        <v>744</v>
      </c>
      <c r="AA61" s="0" t="n">
        <f aca="false">AA$6*NoOfHrsPerDay</f>
        <v>720</v>
      </c>
      <c r="AB61" s="0" t="n">
        <f aca="false">AB$6*NoOfHrsPerDay</f>
        <v>744</v>
      </c>
      <c r="AC61" s="0" t="n">
        <f aca="false">AC$6*NoOfHrsPerDay</f>
        <v>744</v>
      </c>
      <c r="AD61" s="0" t="n">
        <f aca="false">AD$6*NoOfHrsPerDay</f>
        <v>672</v>
      </c>
      <c r="AE61" s="0" t="n">
        <f aca="false">AE$6*NoOfHrsPerDay</f>
        <v>744</v>
      </c>
      <c r="AO61" s="0" t="n">
        <f aca="false">SUM(E61:P61)</f>
        <v>8784</v>
      </c>
    </row>
    <row r="62" customFormat="false" ht="12.75" hidden="false" customHeight="false" outlineLevel="0" collapsed="false">
      <c r="A62" s="0" t="s">
        <v>27</v>
      </c>
      <c r="B62" s="0" t="n">
        <v>2</v>
      </c>
      <c r="C62" s="0" t="n">
        <v>52</v>
      </c>
      <c r="D62" s="0" t="n">
        <f aca="false">D$6*NoOfHrsPerDay</f>
        <v>744</v>
      </c>
      <c r="E62" s="0" t="n">
        <f aca="false">E$6*NoOfHrsPerDay</f>
        <v>744</v>
      </c>
      <c r="F62" s="0" t="n">
        <f aca="false">F$6*NoOfHrsPerDay</f>
        <v>696</v>
      </c>
      <c r="G62" s="0" t="n">
        <f aca="false">G$6*NoOfHrsPerDay</f>
        <v>744</v>
      </c>
      <c r="H62" s="0" t="n">
        <f aca="false">H$6*NoOfHrsPerDay</f>
        <v>720</v>
      </c>
      <c r="I62" s="0" t="n">
        <f aca="false">I$6*NoOfHrsPerDay</f>
        <v>744</v>
      </c>
      <c r="J62" s="0" t="n">
        <f aca="false">J$6*NoOfHrsPerDay</f>
        <v>720</v>
      </c>
      <c r="K62" s="0" t="n">
        <f aca="false">K$6*NoOfHrsPerDay</f>
        <v>744</v>
      </c>
      <c r="L62" s="0" t="n">
        <f aca="false">L$6*NoOfHrsPerDay</f>
        <v>744</v>
      </c>
      <c r="M62" s="0" t="n">
        <f aca="false">M$6*NoOfHrsPerDay</f>
        <v>720</v>
      </c>
      <c r="N62" s="0" t="n">
        <f aca="false">N$6*NoOfHrsPerDay</f>
        <v>744</v>
      </c>
      <c r="O62" s="0" t="n">
        <f aca="false">O$6*NoOfHrsPerDay</f>
        <v>720</v>
      </c>
      <c r="P62" s="0" t="n">
        <f aca="false">P$6*NoOfHrsPerDay</f>
        <v>744</v>
      </c>
      <c r="Q62" s="0" t="n">
        <f aca="false">Q$6*NoOfHrsPerDay</f>
        <v>744</v>
      </c>
      <c r="R62" s="0" t="n">
        <f aca="false">R$6*NoOfHrsPerDay</f>
        <v>672</v>
      </c>
      <c r="S62" s="0" t="n">
        <f aca="false">S$6*NoOfHrsPerDay</f>
        <v>744</v>
      </c>
      <c r="T62" s="0" t="n">
        <f aca="false">T$6*NoOfHrsPerDay</f>
        <v>720</v>
      </c>
      <c r="U62" s="0" t="n">
        <f aca="false">U$6*NoOfHrsPerDay</f>
        <v>744</v>
      </c>
      <c r="V62" s="0" t="n">
        <f aca="false">V$6*NoOfHrsPerDay</f>
        <v>720</v>
      </c>
      <c r="W62" s="0" t="n">
        <f aca="false">W$6*NoOfHrsPerDay</f>
        <v>744</v>
      </c>
      <c r="X62" s="0" t="n">
        <f aca="false">X$6*NoOfHrsPerDay</f>
        <v>744</v>
      </c>
      <c r="Y62" s="0" t="n">
        <f aca="false">Y$6*NoOfHrsPerDay</f>
        <v>720</v>
      </c>
      <c r="Z62" s="0" t="n">
        <f aca="false">Z$6*NoOfHrsPerDay</f>
        <v>744</v>
      </c>
      <c r="AA62" s="0" t="n">
        <f aca="false">AA$6*NoOfHrsPerDay</f>
        <v>720</v>
      </c>
      <c r="AB62" s="0" t="n">
        <f aca="false">AB$6*NoOfHrsPerDay</f>
        <v>744</v>
      </c>
      <c r="AC62" s="0" t="n">
        <f aca="false">AC$6*NoOfHrsPerDay</f>
        <v>744</v>
      </c>
      <c r="AD62" s="0" t="n">
        <f aca="false">AD$6*NoOfHrsPerDay</f>
        <v>672</v>
      </c>
      <c r="AE62" s="0" t="n">
        <f aca="false">AE$6*NoOfHrsPerDay</f>
        <v>744</v>
      </c>
      <c r="AO62" s="0" t="n">
        <f aca="false">SUM(E62:P62)</f>
        <v>8784</v>
      </c>
    </row>
    <row r="63" customFormat="false" ht="12.75" hidden="false" customHeight="false" outlineLevel="0" collapsed="false">
      <c r="A63" s="0" t="s">
        <v>27</v>
      </c>
      <c r="B63" s="0" t="n">
        <v>2</v>
      </c>
      <c r="C63" s="0" t="n">
        <v>53</v>
      </c>
      <c r="D63" s="0" t="n">
        <f aca="false">D$6*NoOfHrsPerDay</f>
        <v>744</v>
      </c>
      <c r="E63" s="0" t="n">
        <f aca="false">E$6*NoOfHrsPerDay</f>
        <v>744</v>
      </c>
      <c r="F63" s="0" t="n">
        <f aca="false">F$6*NoOfHrsPerDay</f>
        <v>696</v>
      </c>
      <c r="G63" s="0" t="n">
        <f aca="false">G$6*NoOfHrsPerDay</f>
        <v>744</v>
      </c>
      <c r="H63" s="0" t="n">
        <f aca="false">H$6*NoOfHrsPerDay</f>
        <v>720</v>
      </c>
      <c r="I63" s="0" t="n">
        <f aca="false">I$6*NoOfHrsPerDay</f>
        <v>744</v>
      </c>
      <c r="J63" s="0" t="n">
        <f aca="false">J$6*NoOfHrsPerDay</f>
        <v>720</v>
      </c>
      <c r="K63" s="0" t="n">
        <f aca="false">K$6*NoOfHrsPerDay</f>
        <v>744</v>
      </c>
      <c r="L63" s="0" t="n">
        <f aca="false">L$6*NoOfHrsPerDay</f>
        <v>744</v>
      </c>
      <c r="M63" s="0" t="n">
        <f aca="false">M$6*NoOfHrsPerDay</f>
        <v>720</v>
      </c>
      <c r="N63" s="0" t="n">
        <f aca="false">N$6*NoOfHrsPerDay</f>
        <v>744</v>
      </c>
      <c r="O63" s="0" t="n">
        <f aca="false">O$6*NoOfHrsPerDay</f>
        <v>720</v>
      </c>
      <c r="P63" s="0" t="n">
        <f aca="false">P$6*NoOfHrsPerDay</f>
        <v>744</v>
      </c>
      <c r="Q63" s="0" t="n">
        <f aca="false">Q$6*NoOfHrsPerDay</f>
        <v>744</v>
      </c>
      <c r="R63" s="0" t="n">
        <f aca="false">R$6*NoOfHrsPerDay</f>
        <v>672</v>
      </c>
      <c r="S63" s="0" t="n">
        <f aca="false">S$6*NoOfHrsPerDay</f>
        <v>744</v>
      </c>
      <c r="T63" s="0" t="n">
        <f aca="false">T$6*NoOfHrsPerDay</f>
        <v>720</v>
      </c>
      <c r="U63" s="0" t="n">
        <f aca="false">U$6*NoOfHrsPerDay</f>
        <v>744</v>
      </c>
      <c r="V63" s="0" t="n">
        <f aca="false">V$6*NoOfHrsPerDay</f>
        <v>720</v>
      </c>
      <c r="W63" s="0" t="n">
        <f aca="false">W$6*NoOfHrsPerDay</f>
        <v>744</v>
      </c>
      <c r="X63" s="0" t="n">
        <f aca="false">X$6*NoOfHrsPerDay</f>
        <v>744</v>
      </c>
      <c r="Y63" s="0" t="n">
        <f aca="false">Y$6*NoOfHrsPerDay</f>
        <v>720</v>
      </c>
      <c r="Z63" s="0" t="n">
        <f aca="false">Z$6*NoOfHrsPerDay</f>
        <v>744</v>
      </c>
      <c r="AA63" s="0" t="n">
        <f aca="false">AA$6*NoOfHrsPerDay</f>
        <v>720</v>
      </c>
      <c r="AB63" s="0" t="n">
        <f aca="false">AB$6*NoOfHrsPerDay</f>
        <v>744</v>
      </c>
      <c r="AC63" s="0" t="n">
        <f aca="false">AC$6*NoOfHrsPerDay</f>
        <v>744</v>
      </c>
      <c r="AD63" s="0" t="n">
        <f aca="false">AD$6*NoOfHrsPerDay</f>
        <v>672</v>
      </c>
      <c r="AE63" s="0" t="n">
        <f aca="false">AE$6*NoOfHrsPerDay</f>
        <v>744</v>
      </c>
      <c r="AO63" s="0" t="n">
        <f aca="false">SUM(E63:P63)</f>
        <v>8784</v>
      </c>
    </row>
    <row r="64" customFormat="false" ht="12.75" hidden="false" customHeight="false" outlineLevel="0" collapsed="false">
      <c r="A64" s="0" t="s">
        <v>27</v>
      </c>
      <c r="B64" s="0" t="n">
        <v>2</v>
      </c>
      <c r="C64" s="0" t="n">
        <v>54</v>
      </c>
      <c r="D64" s="0" t="n">
        <f aca="false">D$6*NoOfHrsPerDay</f>
        <v>744</v>
      </c>
      <c r="E64" s="0" t="n">
        <f aca="false">E$6*NoOfHrsPerDay</f>
        <v>744</v>
      </c>
      <c r="F64" s="0" t="n">
        <f aca="false">F$6*NoOfHrsPerDay</f>
        <v>696</v>
      </c>
      <c r="G64" s="0" t="n">
        <f aca="false">G$6*NoOfHrsPerDay</f>
        <v>744</v>
      </c>
      <c r="H64" s="0" t="n">
        <f aca="false">H$6*NoOfHrsPerDay</f>
        <v>720</v>
      </c>
      <c r="I64" s="0" t="n">
        <f aca="false">I$6*NoOfHrsPerDay</f>
        <v>744</v>
      </c>
      <c r="J64" s="0" t="n">
        <f aca="false">J$6*NoOfHrsPerDay</f>
        <v>720</v>
      </c>
      <c r="K64" s="0" t="n">
        <f aca="false">K$6*NoOfHrsPerDay</f>
        <v>744</v>
      </c>
      <c r="L64" s="0" t="n">
        <f aca="false">L$6*NoOfHrsPerDay</f>
        <v>744</v>
      </c>
      <c r="M64" s="0" t="n">
        <f aca="false">M$6*NoOfHrsPerDay</f>
        <v>720</v>
      </c>
      <c r="N64" s="0" t="n">
        <f aca="false">N$6*NoOfHrsPerDay</f>
        <v>744</v>
      </c>
      <c r="O64" s="0" t="n">
        <f aca="false">O$6*NoOfHrsPerDay</f>
        <v>720</v>
      </c>
      <c r="P64" s="0" t="n">
        <f aca="false">P$6*NoOfHrsPerDay</f>
        <v>744</v>
      </c>
      <c r="Q64" s="0" t="n">
        <f aca="false">Q$6*NoOfHrsPerDay</f>
        <v>744</v>
      </c>
      <c r="R64" s="0" t="n">
        <f aca="false">R$6*NoOfHrsPerDay</f>
        <v>672</v>
      </c>
      <c r="S64" s="0" t="n">
        <f aca="false">S$6*NoOfHrsPerDay</f>
        <v>744</v>
      </c>
      <c r="T64" s="0" t="n">
        <f aca="false">T$6*NoOfHrsPerDay</f>
        <v>720</v>
      </c>
      <c r="U64" s="0" t="n">
        <f aca="false">U$6*NoOfHrsPerDay</f>
        <v>744</v>
      </c>
      <c r="V64" s="0" t="n">
        <f aca="false">V$6*NoOfHrsPerDay</f>
        <v>720</v>
      </c>
      <c r="W64" s="0" t="n">
        <f aca="false">W$6*NoOfHrsPerDay</f>
        <v>744</v>
      </c>
      <c r="X64" s="0" t="n">
        <f aca="false">X$6*NoOfHrsPerDay</f>
        <v>744</v>
      </c>
      <c r="Y64" s="0" t="n">
        <f aca="false">Y$6*NoOfHrsPerDay</f>
        <v>720</v>
      </c>
      <c r="Z64" s="0" t="n">
        <f aca="false">Z$6*NoOfHrsPerDay</f>
        <v>744</v>
      </c>
      <c r="AA64" s="0" t="n">
        <f aca="false">AA$6*NoOfHrsPerDay</f>
        <v>720</v>
      </c>
      <c r="AB64" s="0" t="n">
        <f aca="false">AB$6*NoOfHrsPerDay</f>
        <v>744</v>
      </c>
      <c r="AC64" s="0" t="n">
        <f aca="false">AC$6*NoOfHrsPerDay</f>
        <v>744</v>
      </c>
      <c r="AD64" s="0" t="n">
        <f aca="false">AD$6*NoOfHrsPerDay</f>
        <v>672</v>
      </c>
      <c r="AE64" s="0" t="n">
        <f aca="false">AE$6*NoOfHrsPerDay</f>
        <v>744</v>
      </c>
      <c r="AO64" s="0" t="n">
        <f aca="false">SUM(E64:P64)</f>
        <v>8784</v>
      </c>
    </row>
    <row r="65" customFormat="false" ht="12.75" hidden="false" customHeight="false" outlineLevel="0" collapsed="false">
      <c r="A65" s="0" t="s">
        <v>27</v>
      </c>
      <c r="B65" s="0" t="n">
        <v>2</v>
      </c>
      <c r="C65" s="0" t="n">
        <v>55</v>
      </c>
      <c r="D65" s="0" t="n">
        <f aca="false">D$6*NoOfHrsPerDay</f>
        <v>744</v>
      </c>
      <c r="E65" s="0" t="n">
        <f aca="false">E$6*NoOfHrsPerDay</f>
        <v>744</v>
      </c>
      <c r="F65" s="0" t="n">
        <f aca="false">F$6*NoOfHrsPerDay</f>
        <v>696</v>
      </c>
      <c r="G65" s="0" t="n">
        <f aca="false">G$6*NoOfHrsPerDay</f>
        <v>744</v>
      </c>
      <c r="H65" s="0" t="n">
        <f aca="false">H$6*NoOfHrsPerDay</f>
        <v>720</v>
      </c>
      <c r="I65" s="0" t="n">
        <f aca="false">I$6*NoOfHrsPerDay</f>
        <v>744</v>
      </c>
      <c r="J65" s="0" t="n">
        <f aca="false">J$6*NoOfHrsPerDay</f>
        <v>720</v>
      </c>
      <c r="K65" s="0" t="n">
        <f aca="false">K$6*NoOfHrsPerDay</f>
        <v>744</v>
      </c>
      <c r="L65" s="0" t="n">
        <f aca="false">L$6*NoOfHrsPerDay</f>
        <v>744</v>
      </c>
      <c r="M65" s="0" t="n">
        <f aca="false">M$6*NoOfHrsPerDay</f>
        <v>720</v>
      </c>
      <c r="N65" s="0" t="n">
        <f aca="false">N$6*NoOfHrsPerDay</f>
        <v>744</v>
      </c>
      <c r="O65" s="0" t="n">
        <f aca="false">O$6*NoOfHrsPerDay</f>
        <v>720</v>
      </c>
      <c r="P65" s="0" t="n">
        <f aca="false">P$6*NoOfHrsPerDay</f>
        <v>744</v>
      </c>
      <c r="Q65" s="0" t="n">
        <f aca="false">Q$6*NoOfHrsPerDay</f>
        <v>744</v>
      </c>
      <c r="R65" s="0" t="n">
        <f aca="false">R$6*NoOfHrsPerDay</f>
        <v>672</v>
      </c>
      <c r="S65" s="0" t="n">
        <f aca="false">S$6*NoOfHrsPerDay</f>
        <v>744</v>
      </c>
      <c r="T65" s="0" t="n">
        <f aca="false">T$6*NoOfHrsPerDay</f>
        <v>720</v>
      </c>
      <c r="U65" s="0" t="n">
        <f aca="false">U$6*NoOfHrsPerDay</f>
        <v>744</v>
      </c>
      <c r="V65" s="0" t="n">
        <f aca="false">V$6*NoOfHrsPerDay</f>
        <v>720</v>
      </c>
      <c r="W65" s="0" t="n">
        <f aca="false">W$6*NoOfHrsPerDay</f>
        <v>744</v>
      </c>
      <c r="X65" s="0" t="n">
        <f aca="false">X$6*NoOfHrsPerDay</f>
        <v>744</v>
      </c>
      <c r="Y65" s="0" t="n">
        <f aca="false">Y$6*NoOfHrsPerDay</f>
        <v>720</v>
      </c>
      <c r="Z65" s="0" t="n">
        <f aca="false">Z$6*NoOfHrsPerDay</f>
        <v>744</v>
      </c>
      <c r="AA65" s="0" t="n">
        <f aca="false">AA$6*NoOfHrsPerDay</f>
        <v>720</v>
      </c>
      <c r="AB65" s="0" t="n">
        <f aca="false">AB$6*NoOfHrsPerDay</f>
        <v>744</v>
      </c>
      <c r="AC65" s="0" t="n">
        <f aca="false">AC$6*NoOfHrsPerDay</f>
        <v>744</v>
      </c>
      <c r="AD65" s="0" t="n">
        <f aca="false">AD$6*NoOfHrsPerDay</f>
        <v>672</v>
      </c>
      <c r="AE65" s="0" t="n">
        <f aca="false">AE$6*NoOfHrsPerDay</f>
        <v>744</v>
      </c>
      <c r="AO65" s="0" t="n">
        <f aca="false">SUM(E65:P65)</f>
        <v>8784</v>
      </c>
    </row>
    <row r="66" customFormat="false" ht="12.75" hidden="false" customHeight="false" outlineLevel="0" collapsed="false">
      <c r="A66" s="0" t="s">
        <v>27</v>
      </c>
      <c r="B66" s="0" t="n">
        <v>2</v>
      </c>
      <c r="C66" s="0" t="n">
        <v>56</v>
      </c>
      <c r="D66" s="0" t="n">
        <f aca="false">D$6*NoOfHrsPerDay</f>
        <v>744</v>
      </c>
      <c r="E66" s="0" t="n">
        <f aca="false">E$6*NoOfHrsPerDay</f>
        <v>744</v>
      </c>
      <c r="F66" s="0" t="n">
        <f aca="false">F$6*NoOfHrsPerDay</f>
        <v>696</v>
      </c>
      <c r="G66" s="0" t="n">
        <f aca="false">G$6*NoOfHrsPerDay</f>
        <v>744</v>
      </c>
      <c r="H66" s="0" t="n">
        <f aca="false">H$6*NoOfHrsPerDay</f>
        <v>720</v>
      </c>
      <c r="I66" s="0" t="n">
        <f aca="false">I$6*NoOfHrsPerDay</f>
        <v>744</v>
      </c>
      <c r="J66" s="0" t="n">
        <f aca="false">J$6*NoOfHrsPerDay</f>
        <v>720</v>
      </c>
      <c r="K66" s="0" t="n">
        <f aca="false">K$6*NoOfHrsPerDay</f>
        <v>744</v>
      </c>
      <c r="L66" s="0" t="n">
        <f aca="false">L$6*NoOfHrsPerDay</f>
        <v>744</v>
      </c>
      <c r="M66" s="0" t="n">
        <f aca="false">M$6*NoOfHrsPerDay</f>
        <v>720</v>
      </c>
      <c r="N66" s="0" t="n">
        <f aca="false">N$6*NoOfHrsPerDay</f>
        <v>744</v>
      </c>
      <c r="O66" s="0" t="n">
        <f aca="false">O$6*NoOfHrsPerDay</f>
        <v>720</v>
      </c>
      <c r="P66" s="0" t="n">
        <f aca="false">P$6*NoOfHrsPerDay</f>
        <v>744</v>
      </c>
      <c r="Q66" s="0" t="n">
        <f aca="false">Q$6*NoOfHrsPerDay</f>
        <v>744</v>
      </c>
      <c r="R66" s="0" t="n">
        <f aca="false">R$6*NoOfHrsPerDay</f>
        <v>672</v>
      </c>
      <c r="S66" s="0" t="n">
        <f aca="false">S$6*NoOfHrsPerDay</f>
        <v>744</v>
      </c>
      <c r="T66" s="0" t="n">
        <f aca="false">T$6*NoOfHrsPerDay</f>
        <v>720</v>
      </c>
      <c r="U66" s="0" t="n">
        <f aca="false">U$6*NoOfHrsPerDay</f>
        <v>744</v>
      </c>
      <c r="V66" s="0" t="n">
        <f aca="false">V$6*NoOfHrsPerDay</f>
        <v>720</v>
      </c>
      <c r="W66" s="0" t="n">
        <f aca="false">W$6*NoOfHrsPerDay</f>
        <v>744</v>
      </c>
      <c r="X66" s="0" t="n">
        <f aca="false">X$6*NoOfHrsPerDay</f>
        <v>744</v>
      </c>
      <c r="Y66" s="0" t="n">
        <f aca="false">Y$6*NoOfHrsPerDay</f>
        <v>720</v>
      </c>
      <c r="Z66" s="0" t="n">
        <f aca="false">Z$6*NoOfHrsPerDay</f>
        <v>744</v>
      </c>
      <c r="AA66" s="0" t="n">
        <f aca="false">AA$6*NoOfHrsPerDay</f>
        <v>720</v>
      </c>
      <c r="AB66" s="0" t="n">
        <f aca="false">AB$6*NoOfHrsPerDay</f>
        <v>744</v>
      </c>
      <c r="AC66" s="0" t="n">
        <f aca="false">AC$6*NoOfHrsPerDay</f>
        <v>744</v>
      </c>
      <c r="AD66" s="0" t="n">
        <f aca="false">AD$6*NoOfHrsPerDay</f>
        <v>672</v>
      </c>
      <c r="AE66" s="0" t="n">
        <f aca="false">AE$6*NoOfHrsPerDay</f>
        <v>744</v>
      </c>
      <c r="AO66" s="0" t="n">
        <f aca="false">SUM(E66:P66)</f>
        <v>8784</v>
      </c>
    </row>
    <row r="67" customFormat="false" ht="12.75" hidden="false" customHeight="false" outlineLevel="0" collapsed="false">
      <c r="A67" s="0" t="s">
        <v>27</v>
      </c>
      <c r="B67" s="0" t="n">
        <v>2</v>
      </c>
      <c r="C67" s="0" t="n">
        <v>57</v>
      </c>
      <c r="D67" s="0" t="n">
        <f aca="false">D$6*NoOfHrsPerDay</f>
        <v>744</v>
      </c>
      <c r="E67" s="0" t="n">
        <f aca="false">E$6*NoOfHrsPerDay</f>
        <v>744</v>
      </c>
      <c r="F67" s="0" t="n">
        <f aca="false">F$6*NoOfHrsPerDay</f>
        <v>696</v>
      </c>
      <c r="G67" s="0" t="n">
        <f aca="false">G$6*NoOfHrsPerDay</f>
        <v>744</v>
      </c>
      <c r="H67" s="0" t="n">
        <f aca="false">H$6*NoOfHrsPerDay</f>
        <v>720</v>
      </c>
      <c r="I67" s="0" t="n">
        <f aca="false">I$6*NoOfHrsPerDay</f>
        <v>744</v>
      </c>
      <c r="J67" s="0" t="n">
        <f aca="false">J$6*NoOfHrsPerDay</f>
        <v>720</v>
      </c>
      <c r="K67" s="0" t="n">
        <f aca="false">K$6*NoOfHrsPerDay</f>
        <v>744</v>
      </c>
      <c r="L67" s="0" t="n">
        <f aca="false">L$6*NoOfHrsPerDay</f>
        <v>744</v>
      </c>
      <c r="M67" s="0" t="n">
        <f aca="false">M$6*NoOfHrsPerDay</f>
        <v>720</v>
      </c>
      <c r="N67" s="0" t="n">
        <f aca="false">N$6*NoOfHrsPerDay</f>
        <v>744</v>
      </c>
      <c r="O67" s="0" t="n">
        <f aca="false">O$6*NoOfHrsPerDay</f>
        <v>720</v>
      </c>
      <c r="P67" s="0" t="n">
        <f aca="false">P$6*NoOfHrsPerDay</f>
        <v>744</v>
      </c>
      <c r="Q67" s="0" t="n">
        <f aca="false">Q$6*NoOfHrsPerDay</f>
        <v>744</v>
      </c>
      <c r="R67" s="0" t="n">
        <f aca="false">R$6*NoOfHrsPerDay</f>
        <v>672</v>
      </c>
      <c r="S67" s="0" t="n">
        <f aca="false">S$6*NoOfHrsPerDay</f>
        <v>744</v>
      </c>
      <c r="T67" s="0" t="n">
        <f aca="false">T$6*NoOfHrsPerDay</f>
        <v>720</v>
      </c>
      <c r="U67" s="0" t="n">
        <f aca="false">U$6*NoOfHrsPerDay</f>
        <v>744</v>
      </c>
      <c r="V67" s="0" t="n">
        <f aca="false">V$6*NoOfHrsPerDay</f>
        <v>720</v>
      </c>
      <c r="W67" s="0" t="n">
        <f aca="false">W$6*NoOfHrsPerDay</f>
        <v>744</v>
      </c>
      <c r="X67" s="0" t="n">
        <f aca="false">X$6*NoOfHrsPerDay</f>
        <v>744</v>
      </c>
      <c r="Y67" s="0" t="n">
        <f aca="false">Y$6*NoOfHrsPerDay</f>
        <v>720</v>
      </c>
      <c r="Z67" s="0" t="n">
        <f aca="false">Z$6*NoOfHrsPerDay</f>
        <v>744</v>
      </c>
      <c r="AA67" s="0" t="n">
        <f aca="false">AA$6*NoOfHrsPerDay</f>
        <v>720</v>
      </c>
      <c r="AB67" s="0" t="n">
        <f aca="false">AB$6*NoOfHrsPerDay</f>
        <v>744</v>
      </c>
      <c r="AC67" s="0" t="n">
        <f aca="false">AC$6*NoOfHrsPerDay</f>
        <v>744</v>
      </c>
      <c r="AD67" s="0" t="n">
        <f aca="false">AD$6*NoOfHrsPerDay</f>
        <v>672</v>
      </c>
      <c r="AE67" s="0" t="n">
        <f aca="false">AE$6*NoOfHrsPerDay</f>
        <v>744</v>
      </c>
      <c r="AO67" s="0" t="n">
        <f aca="false">SUM(E67:P67)</f>
        <v>8784</v>
      </c>
    </row>
    <row r="68" customFormat="false" ht="12.75" hidden="false" customHeight="false" outlineLevel="0" collapsed="false">
      <c r="A68" s="0" t="s">
        <v>27</v>
      </c>
      <c r="B68" s="0" t="n">
        <v>2</v>
      </c>
      <c r="C68" s="0" t="n">
        <v>58</v>
      </c>
      <c r="D68" s="0" t="n">
        <f aca="false">D$6*NoOfHrsPerDay</f>
        <v>744</v>
      </c>
      <c r="E68" s="0" t="n">
        <f aca="false">E$6*NoOfHrsPerDay</f>
        <v>744</v>
      </c>
      <c r="F68" s="0" t="n">
        <f aca="false">F$6*NoOfHrsPerDay</f>
        <v>696</v>
      </c>
      <c r="G68" s="0" t="n">
        <f aca="false">G$6*NoOfHrsPerDay</f>
        <v>744</v>
      </c>
      <c r="H68" s="0" t="n">
        <f aca="false">H$6*NoOfHrsPerDay</f>
        <v>720</v>
      </c>
      <c r="I68" s="0" t="n">
        <f aca="false">I$6*NoOfHrsPerDay</f>
        <v>744</v>
      </c>
      <c r="J68" s="0" t="n">
        <f aca="false">J$6*NoOfHrsPerDay</f>
        <v>720</v>
      </c>
      <c r="K68" s="0" t="n">
        <f aca="false">K$6*NoOfHrsPerDay</f>
        <v>744</v>
      </c>
      <c r="L68" s="0" t="n">
        <f aca="false">L$6*NoOfHrsPerDay</f>
        <v>744</v>
      </c>
      <c r="M68" s="0" t="n">
        <f aca="false">M$6*NoOfHrsPerDay</f>
        <v>720</v>
      </c>
      <c r="N68" s="0" t="n">
        <f aca="false">N$6*NoOfHrsPerDay</f>
        <v>744</v>
      </c>
      <c r="O68" s="0" t="n">
        <f aca="false">O$6*NoOfHrsPerDay</f>
        <v>720</v>
      </c>
      <c r="P68" s="0" t="n">
        <f aca="false">P$6*NoOfHrsPerDay</f>
        <v>744</v>
      </c>
      <c r="Q68" s="0" t="n">
        <f aca="false">Q$6*NoOfHrsPerDay</f>
        <v>744</v>
      </c>
      <c r="R68" s="0" t="n">
        <f aca="false">R$6*NoOfHrsPerDay</f>
        <v>672</v>
      </c>
      <c r="S68" s="0" t="n">
        <f aca="false">S$6*NoOfHrsPerDay</f>
        <v>744</v>
      </c>
      <c r="T68" s="0" t="n">
        <f aca="false">T$6*NoOfHrsPerDay</f>
        <v>720</v>
      </c>
      <c r="U68" s="0" t="n">
        <f aca="false">U$6*NoOfHrsPerDay</f>
        <v>744</v>
      </c>
      <c r="V68" s="0" t="n">
        <f aca="false">V$6*NoOfHrsPerDay</f>
        <v>720</v>
      </c>
      <c r="W68" s="0" t="n">
        <f aca="false">W$6*NoOfHrsPerDay</f>
        <v>744</v>
      </c>
      <c r="X68" s="0" t="n">
        <f aca="false">X$6*NoOfHrsPerDay</f>
        <v>744</v>
      </c>
      <c r="Y68" s="0" t="n">
        <f aca="false">Y$6*NoOfHrsPerDay</f>
        <v>720</v>
      </c>
      <c r="Z68" s="0" t="n">
        <f aca="false">Z$6*NoOfHrsPerDay</f>
        <v>744</v>
      </c>
      <c r="AA68" s="0" t="n">
        <f aca="false">AA$6*NoOfHrsPerDay</f>
        <v>720</v>
      </c>
      <c r="AB68" s="0" t="n">
        <f aca="false">AB$6*NoOfHrsPerDay</f>
        <v>744</v>
      </c>
      <c r="AC68" s="0" t="n">
        <f aca="false">AC$6*NoOfHrsPerDay</f>
        <v>744</v>
      </c>
      <c r="AD68" s="0" t="n">
        <f aca="false">AD$6*NoOfHrsPerDay</f>
        <v>672</v>
      </c>
      <c r="AE68" s="0" t="n">
        <f aca="false">AE$6*NoOfHrsPerDay</f>
        <v>744</v>
      </c>
      <c r="AO68" s="0" t="n">
        <f aca="false">SUM(E68:P68)</f>
        <v>8784</v>
      </c>
    </row>
    <row r="69" customFormat="false" ht="12.75" hidden="false" customHeight="false" outlineLevel="0" collapsed="false">
      <c r="A69" s="0" t="s">
        <v>27</v>
      </c>
      <c r="B69" s="0" t="n">
        <v>2</v>
      </c>
      <c r="C69" s="0" t="n">
        <v>59</v>
      </c>
      <c r="D69" s="0" t="n">
        <f aca="false">D$6*NoOfHrsPerDay</f>
        <v>744</v>
      </c>
      <c r="E69" s="0" t="n">
        <f aca="false">E$6*NoOfHrsPerDay</f>
        <v>744</v>
      </c>
      <c r="F69" s="0" t="n">
        <f aca="false">F$6*NoOfHrsPerDay</f>
        <v>696</v>
      </c>
      <c r="G69" s="0" t="n">
        <f aca="false">G$6*NoOfHrsPerDay</f>
        <v>744</v>
      </c>
      <c r="H69" s="0" t="n">
        <f aca="false">H$6*NoOfHrsPerDay</f>
        <v>720</v>
      </c>
      <c r="I69" s="0" t="n">
        <f aca="false">I$6*NoOfHrsPerDay</f>
        <v>744</v>
      </c>
      <c r="J69" s="0" t="n">
        <f aca="false">J$6*NoOfHrsPerDay</f>
        <v>720</v>
      </c>
      <c r="K69" s="0" t="n">
        <f aca="false">K$6*NoOfHrsPerDay</f>
        <v>744</v>
      </c>
      <c r="L69" s="0" t="n">
        <f aca="false">L$6*NoOfHrsPerDay</f>
        <v>744</v>
      </c>
      <c r="M69" s="0" t="n">
        <f aca="false">M$6*NoOfHrsPerDay</f>
        <v>720</v>
      </c>
      <c r="N69" s="0" t="n">
        <f aca="false">N$6*NoOfHrsPerDay</f>
        <v>744</v>
      </c>
      <c r="O69" s="0" t="n">
        <f aca="false">O$6*NoOfHrsPerDay</f>
        <v>720</v>
      </c>
      <c r="P69" s="0" t="n">
        <f aca="false">P$6*NoOfHrsPerDay</f>
        <v>744</v>
      </c>
      <c r="Q69" s="0" t="n">
        <f aca="false">Q$6*NoOfHrsPerDay</f>
        <v>744</v>
      </c>
      <c r="R69" s="0" t="n">
        <f aca="false">R$6*NoOfHrsPerDay</f>
        <v>672</v>
      </c>
      <c r="S69" s="0" t="n">
        <f aca="false">S$6*NoOfHrsPerDay</f>
        <v>744</v>
      </c>
      <c r="T69" s="0" t="n">
        <f aca="false">T$6*NoOfHrsPerDay</f>
        <v>720</v>
      </c>
      <c r="U69" s="0" t="n">
        <f aca="false">U$6*NoOfHrsPerDay</f>
        <v>744</v>
      </c>
      <c r="V69" s="0" t="n">
        <f aca="false">V$6*NoOfHrsPerDay</f>
        <v>720</v>
      </c>
      <c r="W69" s="0" t="n">
        <f aca="false">W$6*NoOfHrsPerDay</f>
        <v>744</v>
      </c>
      <c r="X69" s="0" t="n">
        <f aca="false">X$6*NoOfHrsPerDay</f>
        <v>744</v>
      </c>
      <c r="Y69" s="0" t="n">
        <f aca="false">Y$6*NoOfHrsPerDay</f>
        <v>720</v>
      </c>
      <c r="Z69" s="0" t="n">
        <f aca="false">Z$6*NoOfHrsPerDay</f>
        <v>744</v>
      </c>
      <c r="AA69" s="0" t="n">
        <f aca="false">AA$6*NoOfHrsPerDay</f>
        <v>720</v>
      </c>
      <c r="AB69" s="0" t="n">
        <f aca="false">AB$6*NoOfHrsPerDay</f>
        <v>744</v>
      </c>
      <c r="AC69" s="0" t="n">
        <f aca="false">AC$6*NoOfHrsPerDay</f>
        <v>744</v>
      </c>
      <c r="AD69" s="0" t="n">
        <f aca="false">AD$6*NoOfHrsPerDay</f>
        <v>672</v>
      </c>
      <c r="AE69" s="0" t="n">
        <f aca="false">AE$6*NoOfHrsPerDay</f>
        <v>744</v>
      </c>
      <c r="AO69" s="0" t="n">
        <f aca="false">SUM(E69:P69)</f>
        <v>8784</v>
      </c>
    </row>
    <row r="70" customFormat="false" ht="12.75" hidden="false" customHeight="false" outlineLevel="0" collapsed="false">
      <c r="A70" s="0" t="s">
        <v>27</v>
      </c>
      <c r="B70" s="0" t="n">
        <v>2</v>
      </c>
      <c r="C70" s="0" t="n">
        <v>60</v>
      </c>
      <c r="D70" s="0" t="n">
        <f aca="false">D$6*NoOfHrsPerDay</f>
        <v>744</v>
      </c>
      <c r="E70" s="0" t="n">
        <f aca="false">E$6*NoOfHrsPerDay</f>
        <v>744</v>
      </c>
      <c r="F70" s="0" t="n">
        <f aca="false">F$6*NoOfHrsPerDay</f>
        <v>696</v>
      </c>
      <c r="G70" s="0" t="n">
        <f aca="false">G$6*NoOfHrsPerDay</f>
        <v>744</v>
      </c>
      <c r="H70" s="0" t="n">
        <f aca="false">H$6*NoOfHrsPerDay</f>
        <v>720</v>
      </c>
      <c r="I70" s="0" t="n">
        <f aca="false">I$6*NoOfHrsPerDay</f>
        <v>744</v>
      </c>
      <c r="J70" s="0" t="n">
        <f aca="false">J$6*NoOfHrsPerDay</f>
        <v>720</v>
      </c>
      <c r="K70" s="0" t="n">
        <f aca="false">K$6*NoOfHrsPerDay</f>
        <v>744</v>
      </c>
      <c r="L70" s="0" t="n">
        <f aca="false">L$6*NoOfHrsPerDay</f>
        <v>744</v>
      </c>
      <c r="M70" s="0" t="n">
        <f aca="false">M$6*NoOfHrsPerDay</f>
        <v>720</v>
      </c>
      <c r="N70" s="0" t="n">
        <f aca="false">N$6*NoOfHrsPerDay</f>
        <v>744</v>
      </c>
      <c r="O70" s="0" t="n">
        <f aca="false">O$6*NoOfHrsPerDay</f>
        <v>720</v>
      </c>
      <c r="P70" s="0" t="n">
        <f aca="false">P$6*NoOfHrsPerDay</f>
        <v>744</v>
      </c>
      <c r="Q70" s="0" t="n">
        <f aca="false">Q$6*NoOfHrsPerDay</f>
        <v>744</v>
      </c>
      <c r="R70" s="0" t="n">
        <f aca="false">R$6*NoOfHrsPerDay</f>
        <v>672</v>
      </c>
      <c r="S70" s="0" t="n">
        <f aca="false">S$6*NoOfHrsPerDay</f>
        <v>744</v>
      </c>
      <c r="T70" s="0" t="n">
        <f aca="false">T$6*NoOfHrsPerDay</f>
        <v>720</v>
      </c>
      <c r="U70" s="0" t="n">
        <f aca="false">U$6*NoOfHrsPerDay</f>
        <v>744</v>
      </c>
      <c r="V70" s="0" t="n">
        <f aca="false">V$6*NoOfHrsPerDay</f>
        <v>720</v>
      </c>
      <c r="W70" s="0" t="n">
        <f aca="false">W$6*NoOfHrsPerDay</f>
        <v>744</v>
      </c>
      <c r="X70" s="0" t="n">
        <f aca="false">X$6*NoOfHrsPerDay</f>
        <v>744</v>
      </c>
      <c r="Y70" s="0" t="n">
        <f aca="false">Y$6*NoOfHrsPerDay</f>
        <v>720</v>
      </c>
      <c r="Z70" s="0" t="n">
        <f aca="false">Z$6*NoOfHrsPerDay</f>
        <v>744</v>
      </c>
      <c r="AA70" s="0" t="n">
        <f aca="false">AA$6*NoOfHrsPerDay</f>
        <v>720</v>
      </c>
      <c r="AB70" s="0" t="n">
        <f aca="false">AB$6*NoOfHrsPerDay</f>
        <v>744</v>
      </c>
      <c r="AC70" s="0" t="n">
        <f aca="false">AC$6*NoOfHrsPerDay</f>
        <v>744</v>
      </c>
      <c r="AD70" s="0" t="n">
        <f aca="false">AD$6*NoOfHrsPerDay</f>
        <v>672</v>
      </c>
      <c r="AE70" s="0" t="n">
        <f aca="false">AE$6*NoOfHrsPerDay</f>
        <v>744</v>
      </c>
      <c r="AO70" s="0" t="n">
        <f aca="false">SUM(E70:P70)</f>
        <v>8784</v>
      </c>
    </row>
    <row r="71" customFormat="false" ht="12.75" hidden="false" customHeight="false" outlineLevel="0" collapsed="false">
      <c r="A71" s="0" t="s">
        <v>27</v>
      </c>
      <c r="B71" s="0" t="n">
        <v>2</v>
      </c>
      <c r="C71" s="0" t="n">
        <v>61</v>
      </c>
      <c r="D71" s="0" t="n">
        <f aca="false">D$6*NoOfHrsPerDay</f>
        <v>744</v>
      </c>
      <c r="E71" s="0" t="n">
        <f aca="false">E$6*NoOfHrsPerDay</f>
        <v>744</v>
      </c>
      <c r="F71" s="0" t="n">
        <f aca="false">F$6*NoOfHrsPerDay</f>
        <v>696</v>
      </c>
      <c r="G71" s="0" t="n">
        <f aca="false">G$6*NoOfHrsPerDay</f>
        <v>744</v>
      </c>
      <c r="H71" s="0" t="n">
        <f aca="false">H$6*NoOfHrsPerDay</f>
        <v>720</v>
      </c>
      <c r="I71" s="0" t="n">
        <f aca="false">I$6*NoOfHrsPerDay</f>
        <v>744</v>
      </c>
      <c r="J71" s="0" t="n">
        <f aca="false">J$6*NoOfHrsPerDay</f>
        <v>720</v>
      </c>
      <c r="K71" s="0" t="n">
        <f aca="false">K$6*NoOfHrsPerDay</f>
        <v>744</v>
      </c>
      <c r="L71" s="0" t="n">
        <f aca="false">L$6*NoOfHrsPerDay</f>
        <v>744</v>
      </c>
      <c r="M71" s="0" t="n">
        <f aca="false">M$6*NoOfHrsPerDay</f>
        <v>720</v>
      </c>
      <c r="N71" s="0" t="n">
        <f aca="false">N$6*NoOfHrsPerDay</f>
        <v>744</v>
      </c>
      <c r="O71" s="0" t="n">
        <f aca="false">O$6*NoOfHrsPerDay</f>
        <v>720</v>
      </c>
      <c r="P71" s="0" t="n">
        <f aca="false">P$6*NoOfHrsPerDay</f>
        <v>744</v>
      </c>
      <c r="Q71" s="0" t="n">
        <f aca="false">Q$6*NoOfHrsPerDay</f>
        <v>744</v>
      </c>
      <c r="R71" s="0" t="n">
        <f aca="false">R$6*NoOfHrsPerDay</f>
        <v>672</v>
      </c>
      <c r="S71" s="0" t="n">
        <f aca="false">S$6*NoOfHrsPerDay</f>
        <v>744</v>
      </c>
      <c r="T71" s="0" t="n">
        <f aca="false">T$6*NoOfHrsPerDay</f>
        <v>720</v>
      </c>
      <c r="U71" s="0" t="n">
        <f aca="false">U$6*NoOfHrsPerDay</f>
        <v>744</v>
      </c>
      <c r="V71" s="0" t="n">
        <f aca="false">V$6*NoOfHrsPerDay</f>
        <v>720</v>
      </c>
      <c r="W71" s="0" t="n">
        <f aca="false">W$6*NoOfHrsPerDay</f>
        <v>744</v>
      </c>
      <c r="X71" s="0" t="n">
        <f aca="false">X$6*NoOfHrsPerDay</f>
        <v>744</v>
      </c>
      <c r="Y71" s="0" t="n">
        <f aca="false">Y$6*NoOfHrsPerDay</f>
        <v>720</v>
      </c>
      <c r="Z71" s="0" t="n">
        <f aca="false">Z$6*NoOfHrsPerDay</f>
        <v>744</v>
      </c>
      <c r="AA71" s="0" t="n">
        <f aca="false">AA$6*NoOfHrsPerDay</f>
        <v>720</v>
      </c>
      <c r="AB71" s="0" t="n">
        <f aca="false">AB$6*NoOfHrsPerDay</f>
        <v>744</v>
      </c>
      <c r="AC71" s="0" t="n">
        <f aca="false">AC$6*NoOfHrsPerDay</f>
        <v>744</v>
      </c>
      <c r="AD71" s="0" t="n">
        <f aca="false">AD$6*NoOfHrsPerDay</f>
        <v>672</v>
      </c>
      <c r="AE71" s="0" t="n">
        <f aca="false">AE$6*NoOfHrsPerDay</f>
        <v>744</v>
      </c>
      <c r="AO71" s="0" t="n">
        <f aca="false">SUM(E71:P71)</f>
        <v>8784</v>
      </c>
    </row>
    <row r="72" customFormat="false" ht="12.75" hidden="false" customHeight="false" outlineLevel="0" collapsed="false">
      <c r="A72" s="0" t="s">
        <v>27</v>
      </c>
      <c r="B72" s="0" t="n">
        <v>2</v>
      </c>
      <c r="C72" s="0" t="n">
        <v>62</v>
      </c>
      <c r="D72" s="0" t="n">
        <f aca="false">D$6*NoOfHrsPerDay</f>
        <v>744</v>
      </c>
      <c r="E72" s="0" t="n">
        <f aca="false">E$6*NoOfHrsPerDay</f>
        <v>744</v>
      </c>
      <c r="F72" s="0" t="n">
        <f aca="false">F$6*NoOfHrsPerDay</f>
        <v>696</v>
      </c>
      <c r="G72" s="0" t="n">
        <f aca="false">G$6*NoOfHrsPerDay</f>
        <v>744</v>
      </c>
      <c r="H72" s="0" t="n">
        <f aca="false">H$6*NoOfHrsPerDay</f>
        <v>720</v>
      </c>
      <c r="I72" s="0" t="n">
        <f aca="false">I$6*NoOfHrsPerDay</f>
        <v>744</v>
      </c>
      <c r="J72" s="0" t="n">
        <f aca="false">J$6*NoOfHrsPerDay</f>
        <v>720</v>
      </c>
      <c r="K72" s="0" t="n">
        <f aca="false">K$6*NoOfHrsPerDay</f>
        <v>744</v>
      </c>
      <c r="L72" s="0" t="n">
        <f aca="false">L$6*NoOfHrsPerDay</f>
        <v>744</v>
      </c>
      <c r="M72" s="0" t="n">
        <f aca="false">M$6*NoOfHrsPerDay</f>
        <v>720</v>
      </c>
      <c r="N72" s="0" t="n">
        <f aca="false">N$6*NoOfHrsPerDay</f>
        <v>744</v>
      </c>
      <c r="O72" s="0" t="n">
        <f aca="false">O$6*NoOfHrsPerDay</f>
        <v>720</v>
      </c>
      <c r="P72" s="0" t="n">
        <f aca="false">P$6*NoOfHrsPerDay</f>
        <v>744</v>
      </c>
      <c r="Q72" s="0" t="n">
        <f aca="false">Q$6*NoOfHrsPerDay</f>
        <v>744</v>
      </c>
      <c r="R72" s="0" t="n">
        <f aca="false">R$6*NoOfHrsPerDay</f>
        <v>672</v>
      </c>
      <c r="S72" s="0" t="n">
        <f aca="false">S$6*NoOfHrsPerDay</f>
        <v>744</v>
      </c>
      <c r="T72" s="0" t="n">
        <f aca="false">T$6*NoOfHrsPerDay</f>
        <v>720</v>
      </c>
      <c r="U72" s="0" t="n">
        <f aca="false">U$6*NoOfHrsPerDay</f>
        <v>744</v>
      </c>
      <c r="V72" s="0" t="n">
        <f aca="false">V$6*NoOfHrsPerDay</f>
        <v>720</v>
      </c>
      <c r="W72" s="0" t="n">
        <f aca="false">W$6*NoOfHrsPerDay</f>
        <v>744</v>
      </c>
      <c r="X72" s="0" t="n">
        <f aca="false">X$6*NoOfHrsPerDay</f>
        <v>744</v>
      </c>
      <c r="Y72" s="0" t="n">
        <f aca="false">Y$6*NoOfHrsPerDay</f>
        <v>720</v>
      </c>
      <c r="Z72" s="0" t="n">
        <f aca="false">Z$6*NoOfHrsPerDay</f>
        <v>744</v>
      </c>
      <c r="AA72" s="0" t="n">
        <f aca="false">AA$6*NoOfHrsPerDay</f>
        <v>720</v>
      </c>
      <c r="AB72" s="0" t="n">
        <f aca="false">AB$6*NoOfHrsPerDay</f>
        <v>744</v>
      </c>
      <c r="AC72" s="0" t="n">
        <f aca="false">AC$6*NoOfHrsPerDay</f>
        <v>744</v>
      </c>
      <c r="AD72" s="0" t="n">
        <f aca="false">AD$6*NoOfHrsPerDay</f>
        <v>672</v>
      </c>
      <c r="AE72" s="0" t="n">
        <f aca="false">AE$6*NoOfHrsPerDay</f>
        <v>744</v>
      </c>
      <c r="AO72" s="0" t="n">
        <f aca="false">SUM(E72:P72)</f>
        <v>8784</v>
      </c>
    </row>
    <row r="73" customFormat="false" ht="12.75" hidden="false" customHeight="false" outlineLevel="0" collapsed="false">
      <c r="A73" s="0" t="s">
        <v>27</v>
      </c>
      <c r="B73" s="0" t="n">
        <v>2</v>
      </c>
      <c r="C73" s="0" t="n">
        <v>63</v>
      </c>
      <c r="D73" s="0" t="n">
        <f aca="false">D$6*NoOfHrsPerDay</f>
        <v>744</v>
      </c>
      <c r="E73" s="0" t="n">
        <f aca="false">E$6*NoOfHrsPerDay</f>
        <v>744</v>
      </c>
      <c r="F73" s="0" t="n">
        <f aca="false">F$6*NoOfHrsPerDay</f>
        <v>696</v>
      </c>
      <c r="G73" s="0" t="n">
        <f aca="false">G$6*NoOfHrsPerDay</f>
        <v>744</v>
      </c>
      <c r="H73" s="0" t="n">
        <f aca="false">H$6*NoOfHrsPerDay</f>
        <v>720</v>
      </c>
      <c r="I73" s="0" t="n">
        <f aca="false">I$6*NoOfHrsPerDay</f>
        <v>744</v>
      </c>
      <c r="J73" s="0" t="n">
        <f aca="false">J$6*NoOfHrsPerDay</f>
        <v>720</v>
      </c>
      <c r="K73" s="0" t="n">
        <f aca="false">K$6*NoOfHrsPerDay</f>
        <v>744</v>
      </c>
      <c r="L73" s="0" t="n">
        <f aca="false">L$6*NoOfHrsPerDay</f>
        <v>744</v>
      </c>
      <c r="M73" s="0" t="n">
        <f aca="false">M$6*NoOfHrsPerDay</f>
        <v>720</v>
      </c>
      <c r="N73" s="0" t="n">
        <f aca="false">N$6*NoOfHrsPerDay</f>
        <v>744</v>
      </c>
      <c r="O73" s="0" t="n">
        <f aca="false">O$6*NoOfHrsPerDay</f>
        <v>720</v>
      </c>
      <c r="P73" s="0" t="n">
        <f aca="false">P$6*NoOfHrsPerDay</f>
        <v>744</v>
      </c>
      <c r="Q73" s="0" t="n">
        <f aca="false">Q$6*NoOfHrsPerDay</f>
        <v>744</v>
      </c>
      <c r="R73" s="0" t="n">
        <f aca="false">R$6*NoOfHrsPerDay</f>
        <v>672</v>
      </c>
      <c r="S73" s="0" t="n">
        <f aca="false">S$6*NoOfHrsPerDay</f>
        <v>744</v>
      </c>
      <c r="T73" s="0" t="n">
        <f aca="false">T$6*NoOfHrsPerDay</f>
        <v>720</v>
      </c>
      <c r="U73" s="0" t="n">
        <f aca="false">U$6*NoOfHrsPerDay</f>
        <v>744</v>
      </c>
      <c r="V73" s="0" t="n">
        <f aca="false">V$6*NoOfHrsPerDay</f>
        <v>720</v>
      </c>
      <c r="W73" s="0" t="n">
        <f aca="false">W$6*NoOfHrsPerDay</f>
        <v>744</v>
      </c>
      <c r="X73" s="0" t="n">
        <f aca="false">X$6*NoOfHrsPerDay</f>
        <v>744</v>
      </c>
      <c r="Y73" s="0" t="n">
        <f aca="false">Y$6*NoOfHrsPerDay</f>
        <v>720</v>
      </c>
      <c r="Z73" s="0" t="n">
        <f aca="false">Z$6*NoOfHrsPerDay</f>
        <v>744</v>
      </c>
      <c r="AA73" s="0" t="n">
        <f aca="false">AA$6*NoOfHrsPerDay</f>
        <v>720</v>
      </c>
      <c r="AB73" s="0" t="n">
        <f aca="false">AB$6*NoOfHrsPerDay</f>
        <v>744</v>
      </c>
      <c r="AC73" s="0" t="n">
        <f aca="false">AC$6*NoOfHrsPerDay</f>
        <v>744</v>
      </c>
      <c r="AD73" s="0" t="n">
        <f aca="false">AD$6*NoOfHrsPerDay</f>
        <v>672</v>
      </c>
      <c r="AE73" s="0" t="n">
        <f aca="false">AE$6*NoOfHrsPerDay</f>
        <v>744</v>
      </c>
      <c r="AO73" s="0" t="n">
        <f aca="false">SUM(E73:P73)</f>
        <v>8784</v>
      </c>
    </row>
    <row r="74" customFormat="false" ht="12.75" hidden="false" customHeight="false" outlineLevel="0" collapsed="false">
      <c r="A74" s="0" t="s">
        <v>27</v>
      </c>
      <c r="B74" s="0" t="n">
        <v>2</v>
      </c>
      <c r="C74" s="0" t="n">
        <v>64</v>
      </c>
      <c r="D74" s="0" t="n">
        <f aca="false">D$6*NoOfHrsPerDay</f>
        <v>744</v>
      </c>
      <c r="E74" s="0" t="n">
        <f aca="false">E$6*NoOfHrsPerDay</f>
        <v>744</v>
      </c>
      <c r="F74" s="0" t="n">
        <f aca="false">F$6*NoOfHrsPerDay</f>
        <v>696</v>
      </c>
      <c r="G74" s="0" t="n">
        <f aca="false">G$6*NoOfHrsPerDay</f>
        <v>744</v>
      </c>
      <c r="H74" s="0" t="n">
        <f aca="false">H$6*NoOfHrsPerDay</f>
        <v>720</v>
      </c>
      <c r="I74" s="0" t="n">
        <f aca="false">I$6*NoOfHrsPerDay</f>
        <v>744</v>
      </c>
      <c r="J74" s="0" t="n">
        <f aca="false">J$6*NoOfHrsPerDay</f>
        <v>720</v>
      </c>
      <c r="K74" s="0" t="n">
        <f aca="false">K$6*NoOfHrsPerDay</f>
        <v>744</v>
      </c>
      <c r="L74" s="0" t="n">
        <f aca="false">L$6*NoOfHrsPerDay</f>
        <v>744</v>
      </c>
      <c r="M74" s="0" t="n">
        <f aca="false">M$6*NoOfHrsPerDay</f>
        <v>720</v>
      </c>
      <c r="N74" s="0" t="n">
        <f aca="false">N$6*NoOfHrsPerDay</f>
        <v>744</v>
      </c>
      <c r="O74" s="0" t="n">
        <f aca="false">O$6*NoOfHrsPerDay</f>
        <v>720</v>
      </c>
      <c r="P74" s="0" t="n">
        <f aca="false">P$6*NoOfHrsPerDay</f>
        <v>744</v>
      </c>
      <c r="Q74" s="0" t="n">
        <f aca="false">Q$6*NoOfHrsPerDay</f>
        <v>744</v>
      </c>
      <c r="R74" s="0" t="n">
        <f aca="false">R$6*NoOfHrsPerDay</f>
        <v>672</v>
      </c>
      <c r="S74" s="0" t="n">
        <f aca="false">S$6*NoOfHrsPerDay</f>
        <v>744</v>
      </c>
      <c r="T74" s="0" t="n">
        <f aca="false">T$6*NoOfHrsPerDay</f>
        <v>720</v>
      </c>
      <c r="U74" s="0" t="n">
        <f aca="false">U$6*NoOfHrsPerDay</f>
        <v>744</v>
      </c>
      <c r="V74" s="0" t="n">
        <f aca="false">V$6*NoOfHrsPerDay</f>
        <v>720</v>
      </c>
      <c r="W74" s="0" t="n">
        <f aca="false">W$6*NoOfHrsPerDay</f>
        <v>744</v>
      </c>
      <c r="X74" s="0" t="n">
        <f aca="false">X$6*NoOfHrsPerDay</f>
        <v>744</v>
      </c>
      <c r="Y74" s="0" t="n">
        <f aca="false">Y$6*NoOfHrsPerDay</f>
        <v>720</v>
      </c>
      <c r="Z74" s="0" t="n">
        <f aca="false">Z$6*NoOfHrsPerDay</f>
        <v>744</v>
      </c>
      <c r="AA74" s="0" t="n">
        <f aca="false">AA$6*NoOfHrsPerDay</f>
        <v>720</v>
      </c>
      <c r="AB74" s="0" t="n">
        <f aca="false">AB$6*NoOfHrsPerDay</f>
        <v>744</v>
      </c>
      <c r="AC74" s="0" t="n">
        <f aca="false">AC$6*NoOfHrsPerDay</f>
        <v>744</v>
      </c>
      <c r="AD74" s="0" t="n">
        <f aca="false">AD$6*NoOfHrsPerDay</f>
        <v>672</v>
      </c>
      <c r="AE74" s="0" t="n">
        <f aca="false">AE$6*NoOfHrsPerDay</f>
        <v>744</v>
      </c>
      <c r="AO74" s="0" t="n">
        <f aca="false">SUM(E74:P74)</f>
        <v>8784</v>
      </c>
    </row>
    <row r="75" customFormat="false" ht="12.75" hidden="false" customHeight="false" outlineLevel="0" collapsed="false">
      <c r="A75" s="0" t="s">
        <v>27</v>
      </c>
      <c r="B75" s="0" t="n">
        <v>2</v>
      </c>
      <c r="C75" s="0" t="n">
        <v>65</v>
      </c>
      <c r="D75" s="0" t="n">
        <f aca="false">D$6*NoOfHrsPerDay</f>
        <v>744</v>
      </c>
      <c r="E75" s="0" t="n">
        <f aca="false">E$6*NoOfHrsPerDay</f>
        <v>744</v>
      </c>
      <c r="F75" s="0" t="n">
        <f aca="false">F$6*NoOfHrsPerDay</f>
        <v>696</v>
      </c>
      <c r="G75" s="0" t="n">
        <f aca="false">G$6*NoOfHrsPerDay</f>
        <v>744</v>
      </c>
      <c r="H75" s="0" t="n">
        <f aca="false">H$6*NoOfHrsPerDay</f>
        <v>720</v>
      </c>
      <c r="I75" s="0" t="n">
        <f aca="false">I$6*NoOfHrsPerDay</f>
        <v>744</v>
      </c>
      <c r="J75" s="0" t="n">
        <f aca="false">J$6*NoOfHrsPerDay</f>
        <v>720</v>
      </c>
      <c r="K75" s="0" t="n">
        <f aca="false">K$6*NoOfHrsPerDay</f>
        <v>744</v>
      </c>
      <c r="L75" s="0" t="n">
        <f aca="false">L$6*NoOfHrsPerDay</f>
        <v>744</v>
      </c>
      <c r="M75" s="0" t="n">
        <f aca="false">M$6*NoOfHrsPerDay</f>
        <v>720</v>
      </c>
      <c r="N75" s="0" t="n">
        <f aca="false">N$6*NoOfHrsPerDay</f>
        <v>744</v>
      </c>
      <c r="O75" s="0" t="n">
        <f aca="false">O$6*NoOfHrsPerDay</f>
        <v>720</v>
      </c>
      <c r="P75" s="0" t="n">
        <f aca="false">P$6*NoOfHrsPerDay</f>
        <v>744</v>
      </c>
      <c r="Q75" s="0" t="n">
        <f aca="false">Q$6*NoOfHrsPerDay</f>
        <v>744</v>
      </c>
      <c r="R75" s="0" t="n">
        <f aca="false">R$6*NoOfHrsPerDay</f>
        <v>672</v>
      </c>
      <c r="S75" s="0" t="n">
        <f aca="false">S$6*NoOfHrsPerDay</f>
        <v>744</v>
      </c>
      <c r="T75" s="0" t="n">
        <f aca="false">T$6*NoOfHrsPerDay</f>
        <v>720</v>
      </c>
      <c r="U75" s="0" t="n">
        <f aca="false">U$6*NoOfHrsPerDay</f>
        <v>744</v>
      </c>
      <c r="V75" s="0" t="n">
        <f aca="false">V$6*NoOfHrsPerDay</f>
        <v>720</v>
      </c>
      <c r="W75" s="0" t="n">
        <f aca="false">W$6*NoOfHrsPerDay</f>
        <v>744</v>
      </c>
      <c r="X75" s="0" t="n">
        <f aca="false">X$6*NoOfHrsPerDay</f>
        <v>744</v>
      </c>
      <c r="Y75" s="0" t="n">
        <f aca="false">Y$6*NoOfHrsPerDay</f>
        <v>720</v>
      </c>
      <c r="Z75" s="0" t="n">
        <f aca="false">Z$6*NoOfHrsPerDay</f>
        <v>744</v>
      </c>
      <c r="AA75" s="0" t="n">
        <f aca="false">AA$6*NoOfHrsPerDay</f>
        <v>720</v>
      </c>
      <c r="AB75" s="0" t="n">
        <f aca="false">AB$6*NoOfHrsPerDay</f>
        <v>744</v>
      </c>
      <c r="AC75" s="0" t="n">
        <f aca="false">AC$6*NoOfHrsPerDay</f>
        <v>744</v>
      </c>
      <c r="AD75" s="0" t="n">
        <f aca="false">AD$6*NoOfHrsPerDay</f>
        <v>672</v>
      </c>
      <c r="AE75" s="0" t="n">
        <f aca="false">AE$6*NoOfHrsPerDay</f>
        <v>744</v>
      </c>
      <c r="AO75" s="0" t="n">
        <f aca="false">SUM(E75:P75)</f>
        <v>8784</v>
      </c>
    </row>
    <row r="76" customFormat="false" ht="12.75" hidden="false" customHeight="false" outlineLevel="0" collapsed="false">
      <c r="A76" s="0" t="s">
        <v>27</v>
      </c>
      <c r="B76" s="0" t="n">
        <v>2</v>
      </c>
      <c r="C76" s="0" t="n">
        <v>66</v>
      </c>
      <c r="D76" s="0" t="n">
        <f aca="false">D$6*NoOfHrsPerDay</f>
        <v>744</v>
      </c>
      <c r="E76" s="0" t="n">
        <f aca="false">E$6*NoOfHrsPerDay</f>
        <v>744</v>
      </c>
      <c r="F76" s="0" t="n">
        <f aca="false">F$6*NoOfHrsPerDay</f>
        <v>696</v>
      </c>
      <c r="G76" s="0" t="n">
        <f aca="false">G$6*NoOfHrsPerDay</f>
        <v>744</v>
      </c>
      <c r="H76" s="0" t="n">
        <f aca="false">H$6*NoOfHrsPerDay</f>
        <v>720</v>
      </c>
      <c r="I76" s="0" t="n">
        <f aca="false">I$6*NoOfHrsPerDay</f>
        <v>744</v>
      </c>
      <c r="J76" s="0" t="n">
        <f aca="false">J$6*NoOfHrsPerDay</f>
        <v>720</v>
      </c>
      <c r="K76" s="0" t="n">
        <f aca="false">K$6*NoOfHrsPerDay</f>
        <v>744</v>
      </c>
      <c r="L76" s="0" t="n">
        <f aca="false">L$6*NoOfHrsPerDay</f>
        <v>744</v>
      </c>
      <c r="M76" s="0" t="n">
        <f aca="false">M$6*NoOfHrsPerDay</f>
        <v>720</v>
      </c>
      <c r="N76" s="0" t="n">
        <f aca="false">N$6*NoOfHrsPerDay</f>
        <v>744</v>
      </c>
      <c r="O76" s="0" t="n">
        <f aca="false">O$6*NoOfHrsPerDay</f>
        <v>720</v>
      </c>
      <c r="P76" s="0" t="n">
        <f aca="false">P$6*NoOfHrsPerDay</f>
        <v>744</v>
      </c>
      <c r="Q76" s="0" t="n">
        <f aca="false">Q$6*NoOfHrsPerDay</f>
        <v>744</v>
      </c>
      <c r="R76" s="0" t="n">
        <f aca="false">R$6*NoOfHrsPerDay</f>
        <v>672</v>
      </c>
      <c r="S76" s="0" t="n">
        <f aca="false">S$6*NoOfHrsPerDay</f>
        <v>744</v>
      </c>
      <c r="T76" s="0" t="n">
        <f aca="false">T$6*NoOfHrsPerDay</f>
        <v>720</v>
      </c>
      <c r="U76" s="0" t="n">
        <f aca="false">U$6*NoOfHrsPerDay</f>
        <v>744</v>
      </c>
      <c r="V76" s="0" t="n">
        <f aca="false">V$6*NoOfHrsPerDay</f>
        <v>720</v>
      </c>
      <c r="W76" s="0" t="n">
        <f aca="false">W$6*NoOfHrsPerDay</f>
        <v>744</v>
      </c>
      <c r="X76" s="0" t="n">
        <f aca="false">X$6*NoOfHrsPerDay</f>
        <v>744</v>
      </c>
      <c r="Y76" s="0" t="n">
        <f aca="false">Y$6*NoOfHrsPerDay</f>
        <v>720</v>
      </c>
      <c r="Z76" s="0" t="n">
        <f aca="false">Z$6*NoOfHrsPerDay</f>
        <v>744</v>
      </c>
      <c r="AA76" s="0" t="n">
        <f aca="false">AA$6*NoOfHrsPerDay</f>
        <v>720</v>
      </c>
      <c r="AB76" s="0" t="n">
        <f aca="false">AB$6*NoOfHrsPerDay</f>
        <v>744</v>
      </c>
      <c r="AC76" s="0" t="n">
        <f aca="false">AC$6*NoOfHrsPerDay</f>
        <v>744</v>
      </c>
      <c r="AD76" s="0" t="n">
        <f aca="false">AD$6*NoOfHrsPerDay</f>
        <v>672</v>
      </c>
      <c r="AE76" s="0" t="n">
        <f aca="false">AE$6*NoOfHrsPerDay</f>
        <v>744</v>
      </c>
      <c r="AO76" s="0" t="n">
        <f aca="false">SUM(E76:P76)</f>
        <v>8784</v>
      </c>
    </row>
    <row r="77" customFormat="false" ht="12.75" hidden="false" customHeight="false" outlineLevel="0" collapsed="false">
      <c r="A77" s="0" t="s">
        <v>27</v>
      </c>
      <c r="B77" s="0" t="n">
        <v>2</v>
      </c>
      <c r="C77" s="0" t="n">
        <v>67</v>
      </c>
      <c r="D77" s="0" t="n">
        <f aca="false">D$6*NoOfHrsPerDay</f>
        <v>744</v>
      </c>
      <c r="E77" s="0" t="n">
        <f aca="false">E$6*NoOfHrsPerDay</f>
        <v>744</v>
      </c>
      <c r="F77" s="0" t="n">
        <f aca="false">F$6*NoOfHrsPerDay</f>
        <v>696</v>
      </c>
      <c r="G77" s="0" t="n">
        <f aca="false">G$6*NoOfHrsPerDay</f>
        <v>744</v>
      </c>
      <c r="H77" s="0" t="n">
        <f aca="false">H$6*NoOfHrsPerDay</f>
        <v>720</v>
      </c>
      <c r="I77" s="0" t="n">
        <f aca="false">I$6*NoOfHrsPerDay</f>
        <v>744</v>
      </c>
      <c r="J77" s="0" t="n">
        <f aca="false">J$6*NoOfHrsPerDay</f>
        <v>720</v>
      </c>
      <c r="K77" s="0" t="n">
        <f aca="false">K$6*NoOfHrsPerDay</f>
        <v>744</v>
      </c>
      <c r="L77" s="0" t="n">
        <f aca="false">L$6*NoOfHrsPerDay</f>
        <v>744</v>
      </c>
      <c r="M77" s="0" t="n">
        <f aca="false">M$6*NoOfHrsPerDay</f>
        <v>720</v>
      </c>
      <c r="N77" s="0" t="n">
        <f aca="false">N$6*NoOfHrsPerDay</f>
        <v>744</v>
      </c>
      <c r="O77" s="0" t="n">
        <f aca="false">O$6*NoOfHrsPerDay</f>
        <v>720</v>
      </c>
      <c r="P77" s="0" t="n">
        <f aca="false">P$6*NoOfHrsPerDay</f>
        <v>744</v>
      </c>
      <c r="Q77" s="0" t="n">
        <f aca="false">Q$6*NoOfHrsPerDay</f>
        <v>744</v>
      </c>
      <c r="R77" s="0" t="n">
        <f aca="false">R$6*NoOfHrsPerDay</f>
        <v>672</v>
      </c>
      <c r="S77" s="0" t="n">
        <f aca="false">S$6*NoOfHrsPerDay</f>
        <v>744</v>
      </c>
      <c r="T77" s="0" t="n">
        <f aca="false">T$6*NoOfHrsPerDay</f>
        <v>720</v>
      </c>
      <c r="U77" s="0" t="n">
        <f aca="false">U$6*NoOfHrsPerDay</f>
        <v>744</v>
      </c>
      <c r="V77" s="0" t="n">
        <f aca="false">V$6*NoOfHrsPerDay</f>
        <v>720</v>
      </c>
      <c r="W77" s="0" t="n">
        <f aca="false">W$6*NoOfHrsPerDay</f>
        <v>744</v>
      </c>
      <c r="X77" s="0" t="n">
        <f aca="false">X$6*NoOfHrsPerDay</f>
        <v>744</v>
      </c>
      <c r="Y77" s="0" t="n">
        <f aca="false">Y$6*NoOfHrsPerDay</f>
        <v>720</v>
      </c>
      <c r="Z77" s="0" t="n">
        <f aca="false">Z$6*NoOfHrsPerDay</f>
        <v>744</v>
      </c>
      <c r="AA77" s="0" t="n">
        <f aca="false">AA$6*NoOfHrsPerDay</f>
        <v>720</v>
      </c>
      <c r="AB77" s="0" t="n">
        <f aca="false">AB$6*NoOfHrsPerDay</f>
        <v>744</v>
      </c>
      <c r="AC77" s="0" t="n">
        <f aca="false">AC$6*NoOfHrsPerDay</f>
        <v>744</v>
      </c>
      <c r="AD77" s="0" t="n">
        <f aca="false">AD$6*NoOfHrsPerDay</f>
        <v>672</v>
      </c>
      <c r="AE77" s="0" t="n">
        <f aca="false">AE$6*NoOfHrsPerDay</f>
        <v>744</v>
      </c>
      <c r="AO77" s="0" t="n">
        <f aca="false">SUM(E77:P77)</f>
        <v>8784</v>
      </c>
    </row>
    <row r="78" customFormat="false" ht="12.75" hidden="false" customHeight="false" outlineLevel="0" collapsed="false">
      <c r="A78" s="0" t="s">
        <v>27</v>
      </c>
      <c r="B78" s="0" t="n">
        <v>2</v>
      </c>
      <c r="C78" s="0" t="n">
        <v>68</v>
      </c>
      <c r="D78" s="0" t="n">
        <f aca="false">D$6*NoOfHrsPerDay</f>
        <v>744</v>
      </c>
      <c r="E78" s="0" t="n">
        <f aca="false">E$6*NoOfHrsPerDay</f>
        <v>744</v>
      </c>
      <c r="F78" s="0" t="n">
        <f aca="false">F$6*NoOfHrsPerDay</f>
        <v>696</v>
      </c>
      <c r="G78" s="0" t="n">
        <f aca="false">G$6*NoOfHrsPerDay</f>
        <v>744</v>
      </c>
      <c r="H78" s="0" t="n">
        <f aca="false">H$6*NoOfHrsPerDay</f>
        <v>720</v>
      </c>
      <c r="I78" s="0" t="n">
        <f aca="false">I$6*NoOfHrsPerDay</f>
        <v>744</v>
      </c>
      <c r="J78" s="0" t="n">
        <f aca="false">J$6*NoOfHrsPerDay</f>
        <v>720</v>
      </c>
      <c r="K78" s="0" t="n">
        <f aca="false">K$6*NoOfHrsPerDay</f>
        <v>744</v>
      </c>
      <c r="L78" s="0" t="n">
        <f aca="false">L$6*NoOfHrsPerDay</f>
        <v>744</v>
      </c>
      <c r="M78" s="0" t="n">
        <f aca="false">M$6*NoOfHrsPerDay</f>
        <v>720</v>
      </c>
      <c r="N78" s="0" t="n">
        <f aca="false">N$6*NoOfHrsPerDay</f>
        <v>744</v>
      </c>
      <c r="O78" s="0" t="n">
        <f aca="false">O$6*NoOfHrsPerDay</f>
        <v>720</v>
      </c>
      <c r="P78" s="0" t="n">
        <f aca="false">P$6*NoOfHrsPerDay</f>
        <v>744</v>
      </c>
      <c r="Q78" s="0" t="n">
        <f aca="false">Q$6*NoOfHrsPerDay</f>
        <v>744</v>
      </c>
      <c r="R78" s="0" t="n">
        <f aca="false">R$6*NoOfHrsPerDay</f>
        <v>672</v>
      </c>
      <c r="S78" s="0" t="n">
        <f aca="false">S$6*NoOfHrsPerDay</f>
        <v>744</v>
      </c>
      <c r="T78" s="0" t="n">
        <f aca="false">T$6*NoOfHrsPerDay</f>
        <v>720</v>
      </c>
      <c r="U78" s="0" t="n">
        <f aca="false">U$6*NoOfHrsPerDay</f>
        <v>744</v>
      </c>
      <c r="V78" s="0" t="n">
        <f aca="false">V$6*NoOfHrsPerDay</f>
        <v>720</v>
      </c>
      <c r="W78" s="0" t="n">
        <f aca="false">W$6*NoOfHrsPerDay</f>
        <v>744</v>
      </c>
      <c r="X78" s="0" t="n">
        <f aca="false">X$6*NoOfHrsPerDay</f>
        <v>744</v>
      </c>
      <c r="Y78" s="0" t="n">
        <f aca="false">Y$6*NoOfHrsPerDay</f>
        <v>720</v>
      </c>
      <c r="Z78" s="0" t="n">
        <f aca="false">Z$6*NoOfHrsPerDay</f>
        <v>744</v>
      </c>
      <c r="AA78" s="0" t="n">
        <f aca="false">AA$6*NoOfHrsPerDay</f>
        <v>720</v>
      </c>
      <c r="AB78" s="0" t="n">
        <f aca="false">AB$6*NoOfHrsPerDay</f>
        <v>744</v>
      </c>
      <c r="AC78" s="0" t="n">
        <f aca="false">AC$6*NoOfHrsPerDay</f>
        <v>744</v>
      </c>
      <c r="AD78" s="0" t="n">
        <f aca="false">AD$6*NoOfHrsPerDay</f>
        <v>672</v>
      </c>
      <c r="AE78" s="0" t="n">
        <f aca="false">AE$6*NoOfHrsPerDay</f>
        <v>744</v>
      </c>
      <c r="AO78" s="0" t="n">
        <f aca="false">SUM(E78:P78)</f>
        <v>8784</v>
      </c>
    </row>
    <row r="79" customFormat="false" ht="12.75" hidden="false" customHeight="false" outlineLevel="0" collapsed="false">
      <c r="A79" s="0" t="s">
        <v>27</v>
      </c>
      <c r="B79" s="0" t="n">
        <v>2</v>
      </c>
      <c r="C79" s="0" t="n">
        <v>69</v>
      </c>
      <c r="D79" s="0" t="n">
        <f aca="false">D$6*NoOfHrsPerDay</f>
        <v>744</v>
      </c>
      <c r="E79" s="0" t="n">
        <f aca="false">E$6*NoOfHrsPerDay</f>
        <v>744</v>
      </c>
      <c r="F79" s="0" t="n">
        <f aca="false">F$6*NoOfHrsPerDay</f>
        <v>696</v>
      </c>
      <c r="G79" s="0" t="n">
        <f aca="false">G$6*NoOfHrsPerDay</f>
        <v>744</v>
      </c>
      <c r="H79" s="0" t="n">
        <f aca="false">H$6*NoOfHrsPerDay</f>
        <v>720</v>
      </c>
      <c r="I79" s="0" t="n">
        <f aca="false">I$6*NoOfHrsPerDay</f>
        <v>744</v>
      </c>
      <c r="J79" s="0" t="n">
        <f aca="false">J$6*NoOfHrsPerDay</f>
        <v>720</v>
      </c>
      <c r="K79" s="0" t="n">
        <f aca="false">K$6*NoOfHrsPerDay</f>
        <v>744</v>
      </c>
      <c r="L79" s="0" t="n">
        <f aca="false">L$6*NoOfHrsPerDay</f>
        <v>744</v>
      </c>
      <c r="M79" s="0" t="n">
        <f aca="false">M$6*NoOfHrsPerDay</f>
        <v>720</v>
      </c>
      <c r="N79" s="0" t="n">
        <f aca="false">N$6*NoOfHrsPerDay</f>
        <v>744</v>
      </c>
      <c r="O79" s="0" t="n">
        <f aca="false">O$6*NoOfHrsPerDay</f>
        <v>720</v>
      </c>
      <c r="P79" s="0" t="n">
        <f aca="false">P$6*NoOfHrsPerDay</f>
        <v>744</v>
      </c>
      <c r="Q79" s="0" t="n">
        <f aca="false">Q$6*NoOfHrsPerDay</f>
        <v>744</v>
      </c>
      <c r="R79" s="0" t="n">
        <f aca="false">R$6*NoOfHrsPerDay</f>
        <v>672</v>
      </c>
      <c r="S79" s="0" t="n">
        <f aca="false">S$6*NoOfHrsPerDay</f>
        <v>744</v>
      </c>
      <c r="T79" s="0" t="n">
        <f aca="false">T$6*NoOfHrsPerDay</f>
        <v>720</v>
      </c>
      <c r="U79" s="0" t="n">
        <f aca="false">U$6*NoOfHrsPerDay</f>
        <v>744</v>
      </c>
      <c r="V79" s="0" t="n">
        <f aca="false">V$6*NoOfHrsPerDay</f>
        <v>720</v>
      </c>
      <c r="W79" s="0" t="n">
        <f aca="false">W$6*NoOfHrsPerDay</f>
        <v>744</v>
      </c>
      <c r="X79" s="0" t="n">
        <f aca="false">X$6*NoOfHrsPerDay</f>
        <v>744</v>
      </c>
      <c r="Y79" s="0" t="n">
        <f aca="false">Y$6*NoOfHrsPerDay</f>
        <v>720</v>
      </c>
      <c r="Z79" s="0" t="n">
        <f aca="false">Z$6*NoOfHrsPerDay</f>
        <v>744</v>
      </c>
      <c r="AA79" s="0" t="n">
        <f aca="false">AA$6*NoOfHrsPerDay</f>
        <v>720</v>
      </c>
      <c r="AB79" s="0" t="n">
        <f aca="false">AB$6*NoOfHrsPerDay</f>
        <v>744</v>
      </c>
      <c r="AC79" s="0" t="n">
        <f aca="false">AC$6*NoOfHrsPerDay</f>
        <v>744</v>
      </c>
      <c r="AD79" s="0" t="n">
        <f aca="false">AD$6*NoOfHrsPerDay</f>
        <v>672</v>
      </c>
      <c r="AE79" s="0" t="n">
        <f aca="false">AE$6*NoOfHrsPerDay</f>
        <v>744</v>
      </c>
      <c r="AO79" s="0" t="n">
        <f aca="false">SUM(E79:P79)</f>
        <v>8784</v>
      </c>
    </row>
    <row r="80" customFormat="false" ht="12.75" hidden="false" customHeight="false" outlineLevel="0" collapsed="false">
      <c r="A80" s="0" t="s">
        <v>27</v>
      </c>
      <c r="B80" s="0" t="n">
        <v>2</v>
      </c>
      <c r="C80" s="0" t="n">
        <v>70</v>
      </c>
      <c r="D80" s="0" t="n">
        <f aca="false">D$6*NoOfHrsPerDay</f>
        <v>744</v>
      </c>
      <c r="E80" s="0" t="n">
        <f aca="false">E$6*NoOfHrsPerDay</f>
        <v>744</v>
      </c>
      <c r="F80" s="0" t="n">
        <f aca="false">F$6*NoOfHrsPerDay</f>
        <v>696</v>
      </c>
      <c r="G80" s="0" t="n">
        <f aca="false">G$6*NoOfHrsPerDay</f>
        <v>744</v>
      </c>
      <c r="H80" s="0" t="n">
        <f aca="false">H$6*NoOfHrsPerDay</f>
        <v>720</v>
      </c>
      <c r="I80" s="0" t="n">
        <f aca="false">I$6*NoOfHrsPerDay</f>
        <v>744</v>
      </c>
      <c r="J80" s="0" t="n">
        <f aca="false">J$6*NoOfHrsPerDay</f>
        <v>720</v>
      </c>
      <c r="K80" s="0" t="n">
        <f aca="false">K$6*NoOfHrsPerDay</f>
        <v>744</v>
      </c>
      <c r="L80" s="0" t="n">
        <f aca="false">L$6*NoOfHrsPerDay</f>
        <v>744</v>
      </c>
      <c r="M80" s="0" t="n">
        <f aca="false">M$6*NoOfHrsPerDay</f>
        <v>720</v>
      </c>
      <c r="N80" s="0" t="n">
        <f aca="false">N$6*NoOfHrsPerDay</f>
        <v>744</v>
      </c>
      <c r="O80" s="0" t="n">
        <f aca="false">O$6*NoOfHrsPerDay</f>
        <v>720</v>
      </c>
      <c r="P80" s="0" t="n">
        <f aca="false">P$6*NoOfHrsPerDay</f>
        <v>744</v>
      </c>
      <c r="Q80" s="0" t="n">
        <f aca="false">Q$6*NoOfHrsPerDay</f>
        <v>744</v>
      </c>
      <c r="R80" s="0" t="n">
        <f aca="false">R$6*NoOfHrsPerDay</f>
        <v>672</v>
      </c>
      <c r="S80" s="0" t="n">
        <f aca="false">S$6*NoOfHrsPerDay</f>
        <v>744</v>
      </c>
      <c r="T80" s="0" t="n">
        <f aca="false">T$6*NoOfHrsPerDay</f>
        <v>720</v>
      </c>
      <c r="U80" s="0" t="n">
        <f aca="false">U$6*NoOfHrsPerDay</f>
        <v>744</v>
      </c>
      <c r="V80" s="0" t="n">
        <f aca="false">V$6*NoOfHrsPerDay</f>
        <v>720</v>
      </c>
      <c r="W80" s="0" t="n">
        <f aca="false">W$6*NoOfHrsPerDay</f>
        <v>744</v>
      </c>
      <c r="X80" s="0" t="n">
        <f aca="false">X$6*NoOfHrsPerDay</f>
        <v>744</v>
      </c>
      <c r="Y80" s="0" t="n">
        <f aca="false">Y$6*NoOfHrsPerDay</f>
        <v>720</v>
      </c>
      <c r="Z80" s="0" t="n">
        <f aca="false">Z$6*NoOfHrsPerDay</f>
        <v>744</v>
      </c>
      <c r="AA80" s="0" t="n">
        <f aca="false">AA$6*NoOfHrsPerDay</f>
        <v>720</v>
      </c>
      <c r="AB80" s="0" t="n">
        <f aca="false">AB$6*NoOfHrsPerDay</f>
        <v>744</v>
      </c>
      <c r="AC80" s="0" t="n">
        <f aca="false">AC$6*NoOfHrsPerDay</f>
        <v>744</v>
      </c>
      <c r="AD80" s="0" t="n">
        <f aca="false">AD$6*NoOfHrsPerDay</f>
        <v>672</v>
      </c>
      <c r="AE80" s="0" t="n">
        <f aca="false">AE$6*NoOfHrsPerDay</f>
        <v>744</v>
      </c>
      <c r="AO80" s="0" t="n">
        <f aca="false">SUM(E80:P80)</f>
        <v>8784</v>
      </c>
    </row>
    <row r="81" customFormat="false" ht="12.75" hidden="false" customHeight="false" outlineLevel="0" collapsed="false">
      <c r="A81" s="0" t="s">
        <v>27</v>
      </c>
      <c r="B81" s="0" t="n">
        <v>2</v>
      </c>
      <c r="C81" s="0" t="n">
        <v>71</v>
      </c>
      <c r="D81" s="0" t="n">
        <f aca="false">D$6*NoOfHrsPerDay</f>
        <v>744</v>
      </c>
      <c r="E81" s="0" t="n">
        <f aca="false">E$6*NoOfHrsPerDay</f>
        <v>744</v>
      </c>
      <c r="F81" s="0" t="n">
        <f aca="false">F$6*NoOfHrsPerDay</f>
        <v>696</v>
      </c>
      <c r="G81" s="0" t="n">
        <f aca="false">G$6*NoOfHrsPerDay</f>
        <v>744</v>
      </c>
      <c r="H81" s="0" t="n">
        <f aca="false">H$6*NoOfHrsPerDay</f>
        <v>720</v>
      </c>
      <c r="I81" s="0" t="n">
        <f aca="false">I$6*NoOfHrsPerDay</f>
        <v>744</v>
      </c>
      <c r="J81" s="0" t="n">
        <f aca="false">J$6*NoOfHrsPerDay</f>
        <v>720</v>
      </c>
      <c r="K81" s="0" t="n">
        <f aca="false">K$6*NoOfHrsPerDay</f>
        <v>744</v>
      </c>
      <c r="L81" s="0" t="n">
        <f aca="false">L$6*NoOfHrsPerDay</f>
        <v>744</v>
      </c>
      <c r="M81" s="0" t="n">
        <f aca="false">M$6*NoOfHrsPerDay</f>
        <v>720</v>
      </c>
      <c r="N81" s="0" t="n">
        <f aca="false">N$6*NoOfHrsPerDay</f>
        <v>744</v>
      </c>
      <c r="O81" s="0" t="n">
        <f aca="false">O$6*NoOfHrsPerDay</f>
        <v>720</v>
      </c>
      <c r="P81" s="0" t="n">
        <f aca="false">P$6*NoOfHrsPerDay</f>
        <v>744</v>
      </c>
      <c r="Q81" s="0" t="n">
        <f aca="false">Q$6*NoOfHrsPerDay</f>
        <v>744</v>
      </c>
      <c r="R81" s="0" t="n">
        <f aca="false">R$6*NoOfHrsPerDay</f>
        <v>672</v>
      </c>
      <c r="S81" s="0" t="n">
        <f aca="false">S$6*NoOfHrsPerDay</f>
        <v>744</v>
      </c>
      <c r="T81" s="0" t="n">
        <f aca="false">T$6*NoOfHrsPerDay</f>
        <v>720</v>
      </c>
      <c r="U81" s="0" t="n">
        <f aca="false">U$6*NoOfHrsPerDay</f>
        <v>744</v>
      </c>
      <c r="V81" s="0" t="n">
        <f aca="false">V$6*NoOfHrsPerDay</f>
        <v>720</v>
      </c>
      <c r="W81" s="0" t="n">
        <f aca="false">W$6*NoOfHrsPerDay</f>
        <v>744</v>
      </c>
      <c r="X81" s="0" t="n">
        <f aca="false">X$6*NoOfHrsPerDay</f>
        <v>744</v>
      </c>
      <c r="Y81" s="0" t="n">
        <f aca="false">Y$6*NoOfHrsPerDay</f>
        <v>720</v>
      </c>
      <c r="Z81" s="0" t="n">
        <f aca="false">Z$6*NoOfHrsPerDay</f>
        <v>744</v>
      </c>
      <c r="AA81" s="0" t="n">
        <f aca="false">AA$6*NoOfHrsPerDay</f>
        <v>720</v>
      </c>
      <c r="AB81" s="0" t="n">
        <f aca="false">AB$6*NoOfHrsPerDay</f>
        <v>744</v>
      </c>
      <c r="AC81" s="0" t="n">
        <f aca="false">AC$6*NoOfHrsPerDay</f>
        <v>744</v>
      </c>
      <c r="AD81" s="0" t="n">
        <f aca="false">AD$6*NoOfHrsPerDay</f>
        <v>672</v>
      </c>
      <c r="AE81" s="0" t="n">
        <f aca="false">AE$6*NoOfHrsPerDay</f>
        <v>744</v>
      </c>
      <c r="AO81" s="0" t="n">
        <f aca="false">SUM(E81:P81)</f>
        <v>8784</v>
      </c>
    </row>
    <row r="82" customFormat="false" ht="12.75" hidden="false" customHeight="false" outlineLevel="0" collapsed="false">
      <c r="A82" s="0" t="s">
        <v>27</v>
      </c>
      <c r="B82" s="0" t="n">
        <v>2</v>
      </c>
      <c r="C82" s="0" t="n">
        <v>72</v>
      </c>
      <c r="D82" s="0" t="n">
        <f aca="false">D$6*NoOfHrsPerDay</f>
        <v>744</v>
      </c>
      <c r="E82" s="0" t="n">
        <f aca="false">E$6*NoOfHrsPerDay</f>
        <v>744</v>
      </c>
      <c r="F82" s="0" t="n">
        <f aca="false">F$6*NoOfHrsPerDay</f>
        <v>696</v>
      </c>
      <c r="G82" s="0" t="n">
        <f aca="false">G$6*NoOfHrsPerDay</f>
        <v>744</v>
      </c>
      <c r="H82" s="0" t="n">
        <f aca="false">H$6*NoOfHrsPerDay</f>
        <v>720</v>
      </c>
      <c r="I82" s="0" t="n">
        <f aca="false">I$6*NoOfHrsPerDay</f>
        <v>744</v>
      </c>
      <c r="J82" s="0" t="n">
        <f aca="false">J$6*NoOfHrsPerDay</f>
        <v>720</v>
      </c>
      <c r="K82" s="0" t="n">
        <f aca="false">K$6*NoOfHrsPerDay</f>
        <v>744</v>
      </c>
      <c r="L82" s="0" t="n">
        <f aca="false">L$6*NoOfHrsPerDay</f>
        <v>744</v>
      </c>
      <c r="M82" s="0" t="n">
        <f aca="false">M$6*NoOfHrsPerDay</f>
        <v>720</v>
      </c>
      <c r="N82" s="0" t="n">
        <f aca="false">N$6*NoOfHrsPerDay</f>
        <v>744</v>
      </c>
      <c r="O82" s="0" t="n">
        <f aca="false">O$6*NoOfHrsPerDay</f>
        <v>720</v>
      </c>
      <c r="P82" s="0" t="n">
        <f aca="false">P$6*NoOfHrsPerDay</f>
        <v>744</v>
      </c>
      <c r="Q82" s="0" t="n">
        <f aca="false">Q$6*NoOfHrsPerDay</f>
        <v>744</v>
      </c>
      <c r="R82" s="0" t="n">
        <f aca="false">R$6*NoOfHrsPerDay</f>
        <v>672</v>
      </c>
      <c r="S82" s="0" t="n">
        <f aca="false">S$6*NoOfHrsPerDay</f>
        <v>744</v>
      </c>
      <c r="T82" s="0" t="n">
        <f aca="false">T$6*NoOfHrsPerDay</f>
        <v>720</v>
      </c>
      <c r="U82" s="0" t="n">
        <f aca="false">U$6*NoOfHrsPerDay</f>
        <v>744</v>
      </c>
      <c r="V82" s="0" t="n">
        <f aca="false">V$6*NoOfHrsPerDay</f>
        <v>720</v>
      </c>
      <c r="W82" s="0" t="n">
        <f aca="false">W$6*NoOfHrsPerDay</f>
        <v>744</v>
      </c>
      <c r="X82" s="0" t="n">
        <f aca="false">X$6*NoOfHrsPerDay</f>
        <v>744</v>
      </c>
      <c r="Y82" s="0" t="n">
        <f aca="false">Y$6*NoOfHrsPerDay</f>
        <v>720</v>
      </c>
      <c r="Z82" s="0" t="n">
        <f aca="false">Z$6*NoOfHrsPerDay</f>
        <v>744</v>
      </c>
      <c r="AA82" s="0" t="n">
        <f aca="false">AA$6*NoOfHrsPerDay</f>
        <v>720</v>
      </c>
      <c r="AB82" s="0" t="n">
        <f aca="false">AB$6*NoOfHrsPerDay</f>
        <v>744</v>
      </c>
      <c r="AC82" s="0" t="n">
        <f aca="false">AC$6*NoOfHrsPerDay</f>
        <v>744</v>
      </c>
      <c r="AD82" s="0" t="n">
        <f aca="false">AD$6*NoOfHrsPerDay</f>
        <v>672</v>
      </c>
      <c r="AE82" s="0" t="n">
        <f aca="false">AE$6*NoOfHrsPerDay</f>
        <v>744</v>
      </c>
      <c r="AO82" s="0" t="n">
        <f aca="false">SUM(E82:P82)</f>
        <v>8784</v>
      </c>
    </row>
    <row r="83" customFormat="false" ht="12.75" hidden="false" customHeight="false" outlineLevel="0" collapsed="false">
      <c r="A83" s="0" t="s">
        <v>27</v>
      </c>
      <c r="B83" s="0" t="n">
        <v>2</v>
      </c>
      <c r="C83" s="0" t="n">
        <v>73</v>
      </c>
      <c r="D83" s="0" t="n">
        <f aca="false">D$6*NoOfHrsPerDay</f>
        <v>744</v>
      </c>
      <c r="E83" s="0" t="n">
        <f aca="false">E$6*NoOfHrsPerDay</f>
        <v>744</v>
      </c>
      <c r="F83" s="0" t="n">
        <f aca="false">F$6*NoOfHrsPerDay</f>
        <v>696</v>
      </c>
      <c r="G83" s="0" t="n">
        <f aca="false">G$6*NoOfHrsPerDay</f>
        <v>744</v>
      </c>
      <c r="H83" s="0" t="n">
        <f aca="false">H$6*NoOfHrsPerDay</f>
        <v>720</v>
      </c>
      <c r="I83" s="0" t="n">
        <f aca="false">I$6*NoOfHrsPerDay</f>
        <v>744</v>
      </c>
      <c r="J83" s="0" t="n">
        <f aca="false">J$6*NoOfHrsPerDay</f>
        <v>720</v>
      </c>
      <c r="K83" s="0" t="n">
        <f aca="false">K$6*NoOfHrsPerDay</f>
        <v>744</v>
      </c>
      <c r="L83" s="0" t="n">
        <f aca="false">L$6*NoOfHrsPerDay</f>
        <v>744</v>
      </c>
      <c r="M83" s="0" t="n">
        <f aca="false">M$6*NoOfHrsPerDay</f>
        <v>720</v>
      </c>
      <c r="N83" s="0" t="n">
        <f aca="false">N$6*NoOfHrsPerDay</f>
        <v>744</v>
      </c>
      <c r="O83" s="0" t="n">
        <f aca="false">O$6*NoOfHrsPerDay</f>
        <v>720</v>
      </c>
      <c r="P83" s="0" t="n">
        <f aca="false">P$6*NoOfHrsPerDay</f>
        <v>744</v>
      </c>
      <c r="Q83" s="0" t="n">
        <f aca="false">Q$6*NoOfHrsPerDay</f>
        <v>744</v>
      </c>
      <c r="R83" s="0" t="n">
        <f aca="false">R$6*NoOfHrsPerDay</f>
        <v>672</v>
      </c>
      <c r="S83" s="0" t="n">
        <f aca="false">S$6*NoOfHrsPerDay</f>
        <v>744</v>
      </c>
      <c r="T83" s="0" t="n">
        <f aca="false">T$6*NoOfHrsPerDay</f>
        <v>720</v>
      </c>
      <c r="U83" s="0" t="n">
        <f aca="false">U$6*NoOfHrsPerDay</f>
        <v>744</v>
      </c>
      <c r="V83" s="0" t="n">
        <f aca="false">V$6*NoOfHrsPerDay</f>
        <v>720</v>
      </c>
      <c r="W83" s="0" t="n">
        <f aca="false">W$6*NoOfHrsPerDay</f>
        <v>744</v>
      </c>
      <c r="X83" s="0" t="n">
        <f aca="false">X$6*NoOfHrsPerDay</f>
        <v>744</v>
      </c>
      <c r="Y83" s="0" t="n">
        <f aca="false">Y$6*NoOfHrsPerDay</f>
        <v>720</v>
      </c>
      <c r="Z83" s="0" t="n">
        <f aca="false">Z$6*NoOfHrsPerDay</f>
        <v>744</v>
      </c>
      <c r="AA83" s="0" t="n">
        <f aca="false">AA$6*NoOfHrsPerDay</f>
        <v>720</v>
      </c>
      <c r="AB83" s="0" t="n">
        <f aca="false">AB$6*NoOfHrsPerDay</f>
        <v>744</v>
      </c>
      <c r="AC83" s="0" t="n">
        <f aca="false">AC$6*NoOfHrsPerDay</f>
        <v>744</v>
      </c>
      <c r="AD83" s="0" t="n">
        <f aca="false">AD$6*NoOfHrsPerDay</f>
        <v>672</v>
      </c>
      <c r="AE83" s="0" t="n">
        <f aca="false">AE$6*NoOfHrsPerDay</f>
        <v>744</v>
      </c>
      <c r="AO83" s="0" t="n">
        <f aca="false">SUM(E83:P83)</f>
        <v>8784</v>
      </c>
    </row>
    <row r="84" customFormat="false" ht="12.75" hidden="false" customHeight="false" outlineLevel="0" collapsed="false">
      <c r="A84" s="0" t="s">
        <v>27</v>
      </c>
      <c r="B84" s="0" t="n">
        <v>2</v>
      </c>
      <c r="C84" s="0" t="n">
        <v>74</v>
      </c>
      <c r="D84" s="0" t="n">
        <f aca="false">D$6*NoOfHrsPerDay</f>
        <v>744</v>
      </c>
      <c r="E84" s="0" t="n">
        <f aca="false">E$6*NoOfHrsPerDay</f>
        <v>744</v>
      </c>
      <c r="F84" s="0" t="n">
        <f aca="false">F$6*NoOfHrsPerDay</f>
        <v>696</v>
      </c>
      <c r="G84" s="0" t="n">
        <f aca="false">G$6*NoOfHrsPerDay</f>
        <v>744</v>
      </c>
      <c r="H84" s="0" t="n">
        <f aca="false">H$6*NoOfHrsPerDay</f>
        <v>720</v>
      </c>
      <c r="I84" s="0" t="n">
        <f aca="false">I$6*NoOfHrsPerDay</f>
        <v>744</v>
      </c>
      <c r="J84" s="0" t="n">
        <f aca="false">J$6*NoOfHrsPerDay</f>
        <v>720</v>
      </c>
      <c r="K84" s="0" t="n">
        <f aca="false">K$6*NoOfHrsPerDay</f>
        <v>744</v>
      </c>
      <c r="L84" s="0" t="n">
        <f aca="false">L$6*NoOfHrsPerDay</f>
        <v>744</v>
      </c>
      <c r="M84" s="0" t="n">
        <f aca="false">M$6*NoOfHrsPerDay</f>
        <v>720</v>
      </c>
      <c r="N84" s="0" t="n">
        <f aca="false">N$6*NoOfHrsPerDay</f>
        <v>744</v>
      </c>
      <c r="O84" s="0" t="n">
        <f aca="false">O$6*NoOfHrsPerDay</f>
        <v>720</v>
      </c>
      <c r="P84" s="0" t="n">
        <f aca="false">P$6*NoOfHrsPerDay</f>
        <v>744</v>
      </c>
      <c r="Q84" s="0" t="n">
        <f aca="false">Q$6*NoOfHrsPerDay</f>
        <v>744</v>
      </c>
      <c r="R84" s="0" t="n">
        <f aca="false">R$6*NoOfHrsPerDay</f>
        <v>672</v>
      </c>
      <c r="S84" s="0" t="n">
        <f aca="false">S$6*NoOfHrsPerDay</f>
        <v>744</v>
      </c>
      <c r="T84" s="0" t="n">
        <f aca="false">T$6*NoOfHrsPerDay</f>
        <v>720</v>
      </c>
      <c r="U84" s="0" t="n">
        <f aca="false">U$6*NoOfHrsPerDay</f>
        <v>744</v>
      </c>
      <c r="V84" s="0" t="n">
        <f aca="false">V$6*NoOfHrsPerDay</f>
        <v>720</v>
      </c>
      <c r="W84" s="0" t="n">
        <f aca="false">W$6*NoOfHrsPerDay</f>
        <v>744</v>
      </c>
      <c r="X84" s="0" t="n">
        <f aca="false">X$6*NoOfHrsPerDay</f>
        <v>744</v>
      </c>
      <c r="Y84" s="0" t="n">
        <f aca="false">Y$6*NoOfHrsPerDay</f>
        <v>720</v>
      </c>
      <c r="Z84" s="0" t="n">
        <f aca="false">Z$6*NoOfHrsPerDay</f>
        <v>744</v>
      </c>
      <c r="AA84" s="0" t="n">
        <f aca="false">AA$6*NoOfHrsPerDay</f>
        <v>720</v>
      </c>
      <c r="AB84" s="0" t="n">
        <f aca="false">AB$6*NoOfHrsPerDay</f>
        <v>744</v>
      </c>
      <c r="AC84" s="0" t="n">
        <f aca="false">AC$6*NoOfHrsPerDay</f>
        <v>744</v>
      </c>
      <c r="AD84" s="0" t="n">
        <f aca="false">AD$6*NoOfHrsPerDay</f>
        <v>672</v>
      </c>
      <c r="AE84" s="0" t="n">
        <f aca="false">AE$6*NoOfHrsPerDay</f>
        <v>744</v>
      </c>
      <c r="AO84" s="0" t="n">
        <f aca="false">SUM(E84:P84)</f>
        <v>8784</v>
      </c>
    </row>
    <row r="85" customFormat="false" ht="12.75" hidden="false" customHeight="false" outlineLevel="0" collapsed="false">
      <c r="A85" s="0" t="s">
        <v>27</v>
      </c>
      <c r="B85" s="0" t="n">
        <v>2</v>
      </c>
      <c r="C85" s="0" t="n">
        <v>75</v>
      </c>
      <c r="D85" s="0" t="n">
        <f aca="false">D$6*NoOfHrsPerDay</f>
        <v>744</v>
      </c>
      <c r="E85" s="0" t="n">
        <f aca="false">E$6*NoOfHrsPerDay</f>
        <v>744</v>
      </c>
      <c r="F85" s="0" t="n">
        <f aca="false">F$6*NoOfHrsPerDay</f>
        <v>696</v>
      </c>
      <c r="G85" s="0" t="n">
        <f aca="false">G$6*NoOfHrsPerDay</f>
        <v>744</v>
      </c>
      <c r="H85" s="0" t="n">
        <f aca="false">H$6*NoOfHrsPerDay</f>
        <v>720</v>
      </c>
      <c r="I85" s="0" t="n">
        <f aca="false">I$6*NoOfHrsPerDay</f>
        <v>744</v>
      </c>
      <c r="J85" s="0" t="n">
        <f aca="false">J$6*NoOfHrsPerDay</f>
        <v>720</v>
      </c>
      <c r="K85" s="0" t="n">
        <f aca="false">K$6*NoOfHrsPerDay</f>
        <v>744</v>
      </c>
      <c r="L85" s="0" t="n">
        <f aca="false">L$6*NoOfHrsPerDay</f>
        <v>744</v>
      </c>
      <c r="M85" s="0" t="n">
        <f aca="false">M$6*NoOfHrsPerDay</f>
        <v>720</v>
      </c>
      <c r="N85" s="0" t="n">
        <f aca="false">N$6*NoOfHrsPerDay</f>
        <v>744</v>
      </c>
      <c r="O85" s="0" t="n">
        <f aca="false">O$6*NoOfHrsPerDay</f>
        <v>720</v>
      </c>
      <c r="P85" s="0" t="n">
        <f aca="false">P$6*NoOfHrsPerDay</f>
        <v>744</v>
      </c>
      <c r="Q85" s="0" t="n">
        <f aca="false">Q$6*NoOfHrsPerDay</f>
        <v>744</v>
      </c>
      <c r="R85" s="0" t="n">
        <f aca="false">R$6*NoOfHrsPerDay</f>
        <v>672</v>
      </c>
      <c r="S85" s="0" t="n">
        <f aca="false">S$6*NoOfHrsPerDay</f>
        <v>744</v>
      </c>
      <c r="T85" s="0" t="n">
        <f aca="false">T$6*NoOfHrsPerDay</f>
        <v>720</v>
      </c>
      <c r="U85" s="0" t="n">
        <f aca="false">U$6*NoOfHrsPerDay</f>
        <v>744</v>
      </c>
      <c r="V85" s="0" t="n">
        <f aca="false">V$6*NoOfHrsPerDay</f>
        <v>720</v>
      </c>
      <c r="W85" s="0" t="n">
        <f aca="false">W$6*NoOfHrsPerDay</f>
        <v>744</v>
      </c>
      <c r="X85" s="0" t="n">
        <f aca="false">X$6*NoOfHrsPerDay</f>
        <v>744</v>
      </c>
      <c r="Y85" s="0" t="n">
        <f aca="false">Y$6*NoOfHrsPerDay</f>
        <v>720</v>
      </c>
      <c r="Z85" s="0" t="n">
        <f aca="false">Z$6*NoOfHrsPerDay</f>
        <v>744</v>
      </c>
      <c r="AA85" s="0" t="n">
        <f aca="false">AA$6*NoOfHrsPerDay</f>
        <v>720</v>
      </c>
      <c r="AB85" s="0" t="n">
        <f aca="false">AB$6*NoOfHrsPerDay</f>
        <v>744</v>
      </c>
      <c r="AC85" s="0" t="n">
        <f aca="false">AC$6*NoOfHrsPerDay</f>
        <v>744</v>
      </c>
      <c r="AD85" s="0" t="n">
        <f aca="false">AD$6*NoOfHrsPerDay</f>
        <v>672</v>
      </c>
      <c r="AE85" s="0" t="n">
        <f aca="false">AE$6*NoOfHrsPerDay</f>
        <v>744</v>
      </c>
      <c r="AO85" s="0" t="n">
        <f aca="false">SUM(E85:P85)</f>
        <v>8784</v>
      </c>
    </row>
    <row r="86" customFormat="false" ht="12.75" hidden="false" customHeight="false" outlineLevel="0" collapsed="false">
      <c r="A86" s="0" t="s">
        <v>27</v>
      </c>
      <c r="B86" s="0" t="n">
        <v>2</v>
      </c>
      <c r="C86" s="0" t="n">
        <v>76</v>
      </c>
      <c r="D86" s="0" t="n">
        <f aca="false">D$6*NoOfHrsPerDay</f>
        <v>744</v>
      </c>
      <c r="E86" s="0" t="n">
        <f aca="false">E$6*NoOfHrsPerDay</f>
        <v>744</v>
      </c>
      <c r="F86" s="0" t="n">
        <f aca="false">F$6*NoOfHrsPerDay</f>
        <v>696</v>
      </c>
      <c r="G86" s="0" t="n">
        <f aca="false">G$6*NoOfHrsPerDay</f>
        <v>744</v>
      </c>
      <c r="H86" s="0" t="n">
        <f aca="false">H$6*NoOfHrsPerDay</f>
        <v>720</v>
      </c>
      <c r="I86" s="0" t="n">
        <f aca="false">I$6*NoOfHrsPerDay</f>
        <v>744</v>
      </c>
      <c r="J86" s="0" t="n">
        <f aca="false">J$6*NoOfHrsPerDay</f>
        <v>720</v>
      </c>
      <c r="K86" s="0" t="n">
        <f aca="false">K$6*NoOfHrsPerDay</f>
        <v>744</v>
      </c>
      <c r="L86" s="0" t="n">
        <f aca="false">L$6*NoOfHrsPerDay</f>
        <v>744</v>
      </c>
      <c r="M86" s="0" t="n">
        <f aca="false">M$6*NoOfHrsPerDay</f>
        <v>720</v>
      </c>
      <c r="N86" s="0" t="n">
        <f aca="false">N$6*NoOfHrsPerDay</f>
        <v>744</v>
      </c>
      <c r="O86" s="0" t="n">
        <f aca="false">O$6*NoOfHrsPerDay</f>
        <v>720</v>
      </c>
      <c r="P86" s="0" t="n">
        <f aca="false">P$6*NoOfHrsPerDay</f>
        <v>744</v>
      </c>
      <c r="Q86" s="0" t="n">
        <f aca="false">Q$6*NoOfHrsPerDay</f>
        <v>744</v>
      </c>
      <c r="R86" s="0" t="n">
        <f aca="false">R$6*NoOfHrsPerDay</f>
        <v>672</v>
      </c>
      <c r="S86" s="0" t="n">
        <f aca="false">S$6*NoOfHrsPerDay</f>
        <v>744</v>
      </c>
      <c r="T86" s="0" t="n">
        <f aca="false">T$6*NoOfHrsPerDay</f>
        <v>720</v>
      </c>
      <c r="U86" s="0" t="n">
        <f aca="false">U$6*NoOfHrsPerDay</f>
        <v>744</v>
      </c>
      <c r="V86" s="0" t="n">
        <f aca="false">V$6*NoOfHrsPerDay</f>
        <v>720</v>
      </c>
      <c r="W86" s="0" t="n">
        <f aca="false">W$6*NoOfHrsPerDay</f>
        <v>744</v>
      </c>
      <c r="X86" s="0" t="n">
        <f aca="false">X$6*NoOfHrsPerDay</f>
        <v>744</v>
      </c>
      <c r="Y86" s="0" t="n">
        <f aca="false">Y$6*NoOfHrsPerDay</f>
        <v>720</v>
      </c>
      <c r="Z86" s="0" t="n">
        <f aca="false">Z$6*NoOfHrsPerDay</f>
        <v>744</v>
      </c>
      <c r="AA86" s="0" t="n">
        <f aca="false">AA$6*NoOfHrsPerDay</f>
        <v>720</v>
      </c>
      <c r="AB86" s="0" t="n">
        <f aca="false">AB$6*NoOfHrsPerDay</f>
        <v>744</v>
      </c>
      <c r="AC86" s="0" t="n">
        <f aca="false">AC$6*NoOfHrsPerDay</f>
        <v>744</v>
      </c>
      <c r="AD86" s="0" t="n">
        <f aca="false">AD$6*NoOfHrsPerDay</f>
        <v>672</v>
      </c>
      <c r="AE86" s="0" t="n">
        <f aca="false">AE$6*NoOfHrsPerDay</f>
        <v>744</v>
      </c>
      <c r="AO86" s="0" t="n">
        <f aca="false">SUM(E86:P86)</f>
        <v>8784</v>
      </c>
    </row>
    <row r="87" customFormat="false" ht="12.75" hidden="false" customHeight="false" outlineLevel="0" collapsed="false">
      <c r="A87" s="0" t="s">
        <v>27</v>
      </c>
      <c r="B87" s="0" t="n">
        <v>2</v>
      </c>
      <c r="C87" s="0" t="n">
        <v>77</v>
      </c>
      <c r="D87" s="0" t="n">
        <f aca="false">D$6*NoOfHrsPerDay</f>
        <v>744</v>
      </c>
      <c r="E87" s="0" t="n">
        <f aca="false">E$6*NoOfHrsPerDay</f>
        <v>744</v>
      </c>
      <c r="F87" s="0" t="n">
        <f aca="false">F$6*NoOfHrsPerDay</f>
        <v>696</v>
      </c>
      <c r="G87" s="0" t="n">
        <f aca="false">G$6*NoOfHrsPerDay</f>
        <v>744</v>
      </c>
      <c r="H87" s="0" t="n">
        <f aca="false">H$6*NoOfHrsPerDay</f>
        <v>720</v>
      </c>
      <c r="I87" s="0" t="n">
        <f aca="false">I$6*NoOfHrsPerDay</f>
        <v>744</v>
      </c>
      <c r="J87" s="0" t="n">
        <f aca="false">J$6*NoOfHrsPerDay</f>
        <v>720</v>
      </c>
      <c r="K87" s="0" t="n">
        <f aca="false">K$6*NoOfHrsPerDay</f>
        <v>744</v>
      </c>
      <c r="L87" s="0" t="n">
        <f aca="false">L$6*NoOfHrsPerDay</f>
        <v>744</v>
      </c>
      <c r="M87" s="0" t="n">
        <f aca="false">M$6*NoOfHrsPerDay</f>
        <v>720</v>
      </c>
      <c r="N87" s="0" t="n">
        <f aca="false">N$6*NoOfHrsPerDay</f>
        <v>744</v>
      </c>
      <c r="O87" s="0" t="n">
        <f aca="false">O$6*NoOfHrsPerDay</f>
        <v>720</v>
      </c>
      <c r="P87" s="0" t="n">
        <f aca="false">P$6*NoOfHrsPerDay</f>
        <v>744</v>
      </c>
      <c r="Q87" s="0" t="n">
        <f aca="false">Q$6*NoOfHrsPerDay</f>
        <v>744</v>
      </c>
      <c r="R87" s="0" t="n">
        <f aca="false">R$6*NoOfHrsPerDay</f>
        <v>672</v>
      </c>
      <c r="S87" s="0" t="n">
        <f aca="false">S$6*NoOfHrsPerDay</f>
        <v>744</v>
      </c>
      <c r="T87" s="0" t="n">
        <f aca="false">T$6*NoOfHrsPerDay</f>
        <v>720</v>
      </c>
      <c r="U87" s="0" t="n">
        <f aca="false">U$6*NoOfHrsPerDay</f>
        <v>744</v>
      </c>
      <c r="V87" s="0" t="n">
        <f aca="false">V$6*NoOfHrsPerDay</f>
        <v>720</v>
      </c>
      <c r="W87" s="0" t="n">
        <f aca="false">W$6*NoOfHrsPerDay</f>
        <v>744</v>
      </c>
      <c r="X87" s="0" t="n">
        <f aca="false">X$6*NoOfHrsPerDay</f>
        <v>744</v>
      </c>
      <c r="Y87" s="0" t="n">
        <f aca="false">Y$6*NoOfHrsPerDay</f>
        <v>720</v>
      </c>
      <c r="Z87" s="0" t="n">
        <f aca="false">Z$6*NoOfHrsPerDay</f>
        <v>744</v>
      </c>
      <c r="AA87" s="0" t="n">
        <f aca="false">AA$6*NoOfHrsPerDay</f>
        <v>720</v>
      </c>
      <c r="AB87" s="0" t="n">
        <f aca="false">AB$6*NoOfHrsPerDay</f>
        <v>744</v>
      </c>
      <c r="AC87" s="0" t="n">
        <f aca="false">AC$6*NoOfHrsPerDay</f>
        <v>744</v>
      </c>
      <c r="AD87" s="0" t="n">
        <f aca="false">AD$6*NoOfHrsPerDay</f>
        <v>672</v>
      </c>
      <c r="AE87" s="0" t="n">
        <f aca="false">AE$6*NoOfHrsPerDay</f>
        <v>744</v>
      </c>
      <c r="AO87" s="0" t="n">
        <f aca="false">SUM(E87:P87)</f>
        <v>8784</v>
      </c>
    </row>
    <row r="88" customFormat="false" ht="12.75" hidden="false" customHeight="false" outlineLevel="0" collapsed="false">
      <c r="A88" s="0" t="s">
        <v>27</v>
      </c>
      <c r="B88" s="0" t="n">
        <v>2</v>
      </c>
      <c r="C88" s="0" t="n">
        <v>78</v>
      </c>
      <c r="D88" s="0" t="n">
        <f aca="false">D$6*NoOfHrsPerDay</f>
        <v>744</v>
      </c>
      <c r="E88" s="0" t="n">
        <f aca="false">E$6*NoOfHrsPerDay</f>
        <v>744</v>
      </c>
      <c r="F88" s="0" t="n">
        <f aca="false">F$6*NoOfHrsPerDay</f>
        <v>696</v>
      </c>
      <c r="G88" s="0" t="n">
        <f aca="false">G$6*NoOfHrsPerDay</f>
        <v>744</v>
      </c>
      <c r="H88" s="0" t="n">
        <f aca="false">H$6*NoOfHrsPerDay</f>
        <v>720</v>
      </c>
      <c r="I88" s="0" t="n">
        <f aca="false">I$6*NoOfHrsPerDay</f>
        <v>744</v>
      </c>
      <c r="J88" s="0" t="n">
        <f aca="false">J$6*NoOfHrsPerDay</f>
        <v>720</v>
      </c>
      <c r="K88" s="0" t="n">
        <f aca="false">K$6*NoOfHrsPerDay</f>
        <v>744</v>
      </c>
      <c r="L88" s="0" t="n">
        <f aca="false">L$6*NoOfHrsPerDay</f>
        <v>744</v>
      </c>
      <c r="M88" s="0" t="n">
        <f aca="false">M$6*NoOfHrsPerDay</f>
        <v>720</v>
      </c>
      <c r="N88" s="0" t="n">
        <f aca="false">N$6*NoOfHrsPerDay</f>
        <v>744</v>
      </c>
      <c r="O88" s="0" t="n">
        <f aca="false">O$6*NoOfHrsPerDay</f>
        <v>720</v>
      </c>
      <c r="P88" s="0" t="n">
        <f aca="false">P$6*NoOfHrsPerDay</f>
        <v>744</v>
      </c>
      <c r="Q88" s="0" t="n">
        <f aca="false">Q$6*NoOfHrsPerDay</f>
        <v>744</v>
      </c>
      <c r="R88" s="0" t="n">
        <f aca="false">R$6*NoOfHrsPerDay</f>
        <v>672</v>
      </c>
      <c r="S88" s="0" t="n">
        <f aca="false">S$6*NoOfHrsPerDay</f>
        <v>744</v>
      </c>
      <c r="T88" s="0" t="n">
        <f aca="false">T$6*NoOfHrsPerDay</f>
        <v>720</v>
      </c>
      <c r="U88" s="0" t="n">
        <f aca="false">U$6*NoOfHrsPerDay</f>
        <v>744</v>
      </c>
      <c r="V88" s="0" t="n">
        <f aca="false">V$6*NoOfHrsPerDay</f>
        <v>720</v>
      </c>
      <c r="W88" s="0" t="n">
        <f aca="false">W$6*NoOfHrsPerDay</f>
        <v>744</v>
      </c>
      <c r="X88" s="0" t="n">
        <f aca="false">X$6*NoOfHrsPerDay</f>
        <v>744</v>
      </c>
      <c r="Y88" s="0" t="n">
        <f aca="false">Y$6*NoOfHrsPerDay</f>
        <v>720</v>
      </c>
      <c r="Z88" s="0" t="n">
        <f aca="false">Z$6*NoOfHrsPerDay</f>
        <v>744</v>
      </c>
      <c r="AA88" s="0" t="n">
        <f aca="false">AA$6*NoOfHrsPerDay</f>
        <v>720</v>
      </c>
      <c r="AB88" s="0" t="n">
        <f aca="false">AB$6*NoOfHrsPerDay</f>
        <v>744</v>
      </c>
      <c r="AC88" s="0" t="n">
        <f aca="false">AC$6*NoOfHrsPerDay</f>
        <v>744</v>
      </c>
      <c r="AD88" s="0" t="n">
        <f aca="false">AD$6*NoOfHrsPerDay</f>
        <v>672</v>
      </c>
      <c r="AE88" s="0" t="n">
        <f aca="false">AE$6*NoOfHrsPerDay</f>
        <v>744</v>
      </c>
      <c r="AO88" s="0" t="n">
        <f aca="false">SUM(E88:P88)</f>
        <v>8784</v>
      </c>
    </row>
    <row r="89" customFormat="false" ht="12.75" hidden="false" customHeight="false" outlineLevel="0" collapsed="false">
      <c r="A89" s="0" t="s">
        <v>27</v>
      </c>
      <c r="B89" s="0" t="n">
        <v>2</v>
      </c>
      <c r="C89" s="0" t="n">
        <v>79</v>
      </c>
      <c r="D89" s="0" t="n">
        <f aca="false">D$6*NoOfHrsPerDay</f>
        <v>744</v>
      </c>
      <c r="E89" s="0" t="n">
        <f aca="false">E$6*NoOfHrsPerDay</f>
        <v>744</v>
      </c>
      <c r="F89" s="0" t="n">
        <f aca="false">F$6*NoOfHrsPerDay</f>
        <v>696</v>
      </c>
      <c r="G89" s="0" t="n">
        <f aca="false">G$6*NoOfHrsPerDay</f>
        <v>744</v>
      </c>
      <c r="H89" s="0" t="n">
        <f aca="false">H$6*NoOfHrsPerDay</f>
        <v>720</v>
      </c>
      <c r="I89" s="0" t="n">
        <f aca="false">I$6*NoOfHrsPerDay</f>
        <v>744</v>
      </c>
      <c r="J89" s="0" t="n">
        <f aca="false">J$6*NoOfHrsPerDay</f>
        <v>720</v>
      </c>
      <c r="K89" s="0" t="n">
        <f aca="false">K$6*NoOfHrsPerDay</f>
        <v>744</v>
      </c>
      <c r="L89" s="0" t="n">
        <f aca="false">L$6*NoOfHrsPerDay</f>
        <v>744</v>
      </c>
      <c r="M89" s="0" t="n">
        <f aca="false">M$6*NoOfHrsPerDay</f>
        <v>720</v>
      </c>
      <c r="N89" s="0" t="n">
        <f aca="false">N$6*NoOfHrsPerDay</f>
        <v>744</v>
      </c>
      <c r="O89" s="0" t="n">
        <f aca="false">O$6*NoOfHrsPerDay</f>
        <v>720</v>
      </c>
      <c r="P89" s="0" t="n">
        <f aca="false">P$6*NoOfHrsPerDay</f>
        <v>744</v>
      </c>
      <c r="Q89" s="0" t="n">
        <f aca="false">Q$6*NoOfHrsPerDay</f>
        <v>744</v>
      </c>
      <c r="R89" s="0" t="n">
        <f aca="false">R$6*NoOfHrsPerDay</f>
        <v>672</v>
      </c>
      <c r="S89" s="0" t="n">
        <f aca="false">S$6*NoOfHrsPerDay</f>
        <v>744</v>
      </c>
      <c r="T89" s="0" t="n">
        <f aca="false">T$6*NoOfHrsPerDay</f>
        <v>720</v>
      </c>
      <c r="U89" s="0" t="n">
        <f aca="false">U$6*NoOfHrsPerDay</f>
        <v>744</v>
      </c>
      <c r="V89" s="0" t="n">
        <f aca="false">V$6*NoOfHrsPerDay</f>
        <v>720</v>
      </c>
      <c r="W89" s="0" t="n">
        <f aca="false">W$6*NoOfHrsPerDay</f>
        <v>744</v>
      </c>
      <c r="X89" s="0" t="n">
        <f aca="false">X$6*NoOfHrsPerDay</f>
        <v>744</v>
      </c>
      <c r="Y89" s="0" t="n">
        <f aca="false">Y$6*NoOfHrsPerDay</f>
        <v>720</v>
      </c>
      <c r="Z89" s="0" t="n">
        <f aca="false">Z$6*NoOfHrsPerDay</f>
        <v>744</v>
      </c>
      <c r="AA89" s="0" t="n">
        <f aca="false">AA$6*NoOfHrsPerDay</f>
        <v>720</v>
      </c>
      <c r="AB89" s="0" t="n">
        <f aca="false">AB$6*NoOfHrsPerDay</f>
        <v>744</v>
      </c>
      <c r="AC89" s="0" t="n">
        <f aca="false">AC$6*NoOfHrsPerDay</f>
        <v>744</v>
      </c>
      <c r="AD89" s="0" t="n">
        <f aca="false">AD$6*NoOfHrsPerDay</f>
        <v>672</v>
      </c>
      <c r="AE89" s="0" t="n">
        <f aca="false">AE$6*NoOfHrsPerDay</f>
        <v>744</v>
      </c>
      <c r="AO89" s="0" t="n">
        <f aca="false">SUM(E89:P89)</f>
        <v>8784</v>
      </c>
    </row>
    <row r="90" customFormat="false" ht="12.75" hidden="false" customHeight="false" outlineLevel="0" collapsed="false">
      <c r="A90" s="0" t="s">
        <v>27</v>
      </c>
      <c r="B90" s="0" t="n">
        <v>2</v>
      </c>
      <c r="C90" s="0" t="n">
        <v>80</v>
      </c>
      <c r="D90" s="0" t="n">
        <f aca="false">D$6*NoOfHrsPerDay</f>
        <v>744</v>
      </c>
      <c r="E90" s="0" t="n">
        <f aca="false">E$6*NoOfHrsPerDay</f>
        <v>744</v>
      </c>
      <c r="F90" s="0" t="n">
        <f aca="false">F$6*NoOfHrsPerDay</f>
        <v>696</v>
      </c>
      <c r="G90" s="0" t="n">
        <f aca="false">G$6*NoOfHrsPerDay</f>
        <v>744</v>
      </c>
      <c r="H90" s="0" t="n">
        <f aca="false">H$6*NoOfHrsPerDay</f>
        <v>720</v>
      </c>
      <c r="I90" s="0" t="n">
        <f aca="false">I$6*NoOfHrsPerDay</f>
        <v>744</v>
      </c>
      <c r="J90" s="0" t="n">
        <f aca="false">J$6*NoOfHrsPerDay</f>
        <v>720</v>
      </c>
      <c r="K90" s="0" t="n">
        <f aca="false">K$6*NoOfHrsPerDay</f>
        <v>744</v>
      </c>
      <c r="L90" s="0" t="n">
        <f aca="false">L$6*NoOfHrsPerDay</f>
        <v>744</v>
      </c>
      <c r="M90" s="0" t="n">
        <f aca="false">M$6*NoOfHrsPerDay</f>
        <v>720</v>
      </c>
      <c r="N90" s="0" t="n">
        <f aca="false">N$6*NoOfHrsPerDay</f>
        <v>744</v>
      </c>
      <c r="O90" s="0" t="n">
        <f aca="false">O$6*NoOfHrsPerDay</f>
        <v>720</v>
      </c>
      <c r="P90" s="0" t="n">
        <f aca="false">P$6*NoOfHrsPerDay</f>
        <v>744</v>
      </c>
      <c r="Q90" s="0" t="n">
        <f aca="false">Q$6*NoOfHrsPerDay</f>
        <v>744</v>
      </c>
      <c r="R90" s="0" t="n">
        <f aca="false">R$6*NoOfHrsPerDay</f>
        <v>672</v>
      </c>
      <c r="S90" s="0" t="n">
        <f aca="false">S$6*NoOfHrsPerDay</f>
        <v>744</v>
      </c>
      <c r="T90" s="0" t="n">
        <f aca="false">T$6*NoOfHrsPerDay</f>
        <v>720</v>
      </c>
      <c r="U90" s="0" t="n">
        <f aca="false">U$6*NoOfHrsPerDay</f>
        <v>744</v>
      </c>
      <c r="V90" s="0" t="n">
        <f aca="false">V$6*NoOfHrsPerDay</f>
        <v>720</v>
      </c>
      <c r="W90" s="0" t="n">
        <f aca="false">W$6*NoOfHrsPerDay</f>
        <v>744</v>
      </c>
      <c r="X90" s="0" t="n">
        <f aca="false">X$6*NoOfHrsPerDay</f>
        <v>744</v>
      </c>
      <c r="Y90" s="0" t="n">
        <f aca="false">Y$6*NoOfHrsPerDay</f>
        <v>720</v>
      </c>
      <c r="Z90" s="0" t="n">
        <f aca="false">Z$6*NoOfHrsPerDay</f>
        <v>744</v>
      </c>
      <c r="AA90" s="0" t="n">
        <f aca="false">AA$6*NoOfHrsPerDay</f>
        <v>720</v>
      </c>
      <c r="AB90" s="0" t="n">
        <f aca="false">AB$6*NoOfHrsPerDay</f>
        <v>744</v>
      </c>
      <c r="AC90" s="0" t="n">
        <f aca="false">AC$6*NoOfHrsPerDay</f>
        <v>744</v>
      </c>
      <c r="AD90" s="0" t="n">
        <f aca="false">AD$6*NoOfHrsPerDay</f>
        <v>672</v>
      </c>
      <c r="AE90" s="0" t="n">
        <f aca="false">AE$6*NoOfHrsPerDay</f>
        <v>744</v>
      </c>
      <c r="AO90" s="0" t="n">
        <f aca="false">SUM(E90:P90)</f>
        <v>8784</v>
      </c>
    </row>
    <row r="91" customFormat="false" ht="12.75" hidden="false" customHeight="false" outlineLevel="0" collapsed="false">
      <c r="A91" s="0" t="s">
        <v>27</v>
      </c>
      <c r="B91" s="0" t="n">
        <v>2</v>
      </c>
      <c r="C91" s="0" t="n">
        <v>81</v>
      </c>
      <c r="D91" s="0" t="n">
        <f aca="false">D$6*NoOfHrsPerDay</f>
        <v>744</v>
      </c>
      <c r="E91" s="0" t="n">
        <f aca="false">E$6*NoOfHrsPerDay</f>
        <v>744</v>
      </c>
      <c r="F91" s="0" t="n">
        <f aca="false">F$6*NoOfHrsPerDay</f>
        <v>696</v>
      </c>
      <c r="G91" s="0" t="n">
        <f aca="false">G$6*NoOfHrsPerDay</f>
        <v>744</v>
      </c>
      <c r="H91" s="0" t="n">
        <f aca="false">H$6*NoOfHrsPerDay</f>
        <v>720</v>
      </c>
      <c r="I91" s="0" t="n">
        <f aca="false">I$6*NoOfHrsPerDay</f>
        <v>744</v>
      </c>
      <c r="J91" s="0" t="n">
        <f aca="false">J$6*NoOfHrsPerDay</f>
        <v>720</v>
      </c>
      <c r="K91" s="0" t="n">
        <f aca="false">K$6*NoOfHrsPerDay</f>
        <v>744</v>
      </c>
      <c r="L91" s="0" t="n">
        <f aca="false">L$6*NoOfHrsPerDay</f>
        <v>744</v>
      </c>
      <c r="M91" s="0" t="n">
        <f aca="false">M$6*NoOfHrsPerDay</f>
        <v>720</v>
      </c>
      <c r="N91" s="0" t="n">
        <f aca="false">N$6*NoOfHrsPerDay</f>
        <v>744</v>
      </c>
      <c r="O91" s="0" t="n">
        <f aca="false">O$6*NoOfHrsPerDay</f>
        <v>720</v>
      </c>
      <c r="P91" s="0" t="n">
        <f aca="false">P$6*NoOfHrsPerDay</f>
        <v>744</v>
      </c>
      <c r="Q91" s="0" t="n">
        <f aca="false">Q$6*NoOfHrsPerDay</f>
        <v>744</v>
      </c>
      <c r="R91" s="0" t="n">
        <f aca="false">R$6*NoOfHrsPerDay</f>
        <v>672</v>
      </c>
      <c r="S91" s="0" t="n">
        <f aca="false">S$6*NoOfHrsPerDay</f>
        <v>744</v>
      </c>
      <c r="T91" s="0" t="n">
        <f aca="false">T$6*NoOfHrsPerDay</f>
        <v>720</v>
      </c>
      <c r="U91" s="0" t="n">
        <f aca="false">U$6*NoOfHrsPerDay</f>
        <v>744</v>
      </c>
      <c r="V91" s="0" t="n">
        <f aca="false">V$6*NoOfHrsPerDay</f>
        <v>720</v>
      </c>
      <c r="W91" s="0" t="n">
        <f aca="false">W$6*NoOfHrsPerDay</f>
        <v>744</v>
      </c>
      <c r="X91" s="0" t="n">
        <f aca="false">X$6*NoOfHrsPerDay</f>
        <v>744</v>
      </c>
      <c r="Y91" s="0" t="n">
        <f aca="false">Y$6*NoOfHrsPerDay</f>
        <v>720</v>
      </c>
      <c r="Z91" s="0" t="n">
        <f aca="false">Z$6*NoOfHrsPerDay</f>
        <v>744</v>
      </c>
      <c r="AA91" s="0" t="n">
        <f aca="false">AA$6*NoOfHrsPerDay</f>
        <v>720</v>
      </c>
      <c r="AB91" s="0" t="n">
        <f aca="false">AB$6*NoOfHrsPerDay</f>
        <v>744</v>
      </c>
      <c r="AC91" s="0" t="n">
        <f aca="false">AC$6*NoOfHrsPerDay</f>
        <v>744</v>
      </c>
      <c r="AD91" s="0" t="n">
        <f aca="false">AD$6*NoOfHrsPerDay</f>
        <v>672</v>
      </c>
      <c r="AE91" s="0" t="n">
        <f aca="false">AE$6*NoOfHrsPerDay</f>
        <v>744</v>
      </c>
      <c r="AO91" s="0" t="n">
        <f aca="false">SUM(E91:P91)</f>
        <v>8784</v>
      </c>
    </row>
    <row r="92" customFormat="false" ht="12.75" hidden="false" customHeight="false" outlineLevel="0" collapsed="false">
      <c r="A92" s="0" t="s">
        <v>27</v>
      </c>
      <c r="B92" s="0" t="n">
        <v>2</v>
      </c>
      <c r="C92" s="0" t="n">
        <v>82</v>
      </c>
      <c r="D92" s="0" t="n">
        <f aca="false">D$6*NoOfHrsPerDay</f>
        <v>744</v>
      </c>
      <c r="E92" s="0" t="n">
        <f aca="false">E$6*NoOfHrsPerDay</f>
        <v>744</v>
      </c>
      <c r="F92" s="0" t="n">
        <f aca="false">F$6*NoOfHrsPerDay</f>
        <v>696</v>
      </c>
      <c r="G92" s="0" t="n">
        <f aca="false">G$6*NoOfHrsPerDay</f>
        <v>744</v>
      </c>
      <c r="H92" s="0" t="n">
        <f aca="false">H$6*NoOfHrsPerDay</f>
        <v>720</v>
      </c>
      <c r="I92" s="0" t="n">
        <f aca="false">I$6*NoOfHrsPerDay</f>
        <v>744</v>
      </c>
      <c r="J92" s="0" t="n">
        <f aca="false">J$6*NoOfHrsPerDay</f>
        <v>720</v>
      </c>
      <c r="K92" s="0" t="n">
        <f aca="false">K$6*NoOfHrsPerDay</f>
        <v>744</v>
      </c>
      <c r="L92" s="0" t="n">
        <f aca="false">L$6*NoOfHrsPerDay</f>
        <v>744</v>
      </c>
      <c r="M92" s="0" t="n">
        <f aca="false">M$6*NoOfHrsPerDay</f>
        <v>720</v>
      </c>
      <c r="N92" s="0" t="n">
        <f aca="false">N$6*NoOfHrsPerDay</f>
        <v>744</v>
      </c>
      <c r="O92" s="0" t="n">
        <f aca="false">O$6*NoOfHrsPerDay</f>
        <v>720</v>
      </c>
      <c r="P92" s="0" t="n">
        <f aca="false">P$6*NoOfHrsPerDay</f>
        <v>744</v>
      </c>
      <c r="Q92" s="0" t="n">
        <f aca="false">Q$6*NoOfHrsPerDay</f>
        <v>744</v>
      </c>
      <c r="R92" s="0" t="n">
        <f aca="false">R$6*NoOfHrsPerDay</f>
        <v>672</v>
      </c>
      <c r="S92" s="0" t="n">
        <f aca="false">S$6*NoOfHrsPerDay</f>
        <v>744</v>
      </c>
      <c r="T92" s="0" t="n">
        <f aca="false">T$6*NoOfHrsPerDay</f>
        <v>720</v>
      </c>
      <c r="U92" s="0" t="n">
        <f aca="false">U$6*NoOfHrsPerDay</f>
        <v>744</v>
      </c>
      <c r="V92" s="0" t="n">
        <f aca="false">V$6*NoOfHrsPerDay</f>
        <v>720</v>
      </c>
      <c r="W92" s="0" t="n">
        <f aca="false">W$6*NoOfHrsPerDay</f>
        <v>744</v>
      </c>
      <c r="X92" s="0" t="n">
        <f aca="false">X$6*NoOfHrsPerDay</f>
        <v>744</v>
      </c>
      <c r="Y92" s="0" t="n">
        <f aca="false">Y$6*NoOfHrsPerDay</f>
        <v>720</v>
      </c>
      <c r="Z92" s="0" t="n">
        <f aca="false">Z$6*NoOfHrsPerDay</f>
        <v>744</v>
      </c>
      <c r="AA92" s="0" t="n">
        <f aca="false">AA$6*NoOfHrsPerDay</f>
        <v>720</v>
      </c>
      <c r="AB92" s="0" t="n">
        <f aca="false">AB$6*NoOfHrsPerDay</f>
        <v>744</v>
      </c>
      <c r="AC92" s="0" t="n">
        <f aca="false">AC$6*NoOfHrsPerDay</f>
        <v>744</v>
      </c>
      <c r="AD92" s="0" t="n">
        <f aca="false">AD$6*NoOfHrsPerDay</f>
        <v>672</v>
      </c>
      <c r="AE92" s="0" t="n">
        <f aca="false">AE$6*NoOfHrsPerDay</f>
        <v>744</v>
      </c>
      <c r="AO92" s="0" t="n">
        <f aca="false">SUM(E92:P92)</f>
        <v>8784</v>
      </c>
    </row>
    <row r="93" customFormat="false" ht="12.75" hidden="false" customHeight="false" outlineLevel="0" collapsed="false">
      <c r="A93" s="0" t="s">
        <v>27</v>
      </c>
      <c r="B93" s="0" t="n">
        <v>2</v>
      </c>
      <c r="C93" s="0" t="n">
        <v>83</v>
      </c>
      <c r="D93" s="0" t="n">
        <f aca="false">D$6*NoOfHrsPerDay</f>
        <v>744</v>
      </c>
      <c r="E93" s="0" t="n">
        <f aca="false">E$6*NoOfHrsPerDay</f>
        <v>744</v>
      </c>
      <c r="F93" s="0" t="n">
        <f aca="false">F$6*NoOfHrsPerDay</f>
        <v>696</v>
      </c>
      <c r="G93" s="0" t="n">
        <f aca="false">G$6*NoOfHrsPerDay</f>
        <v>744</v>
      </c>
      <c r="H93" s="0" t="n">
        <f aca="false">H$6*NoOfHrsPerDay</f>
        <v>720</v>
      </c>
      <c r="I93" s="0" t="n">
        <f aca="false">I$6*NoOfHrsPerDay</f>
        <v>744</v>
      </c>
      <c r="J93" s="0" t="n">
        <f aca="false">J$6*NoOfHrsPerDay</f>
        <v>720</v>
      </c>
      <c r="K93" s="0" t="n">
        <f aca="false">K$6*NoOfHrsPerDay</f>
        <v>744</v>
      </c>
      <c r="L93" s="0" t="n">
        <f aca="false">L$6*NoOfHrsPerDay</f>
        <v>744</v>
      </c>
      <c r="M93" s="0" t="n">
        <f aca="false">M$6*NoOfHrsPerDay</f>
        <v>720</v>
      </c>
      <c r="N93" s="0" t="n">
        <f aca="false">N$6*NoOfHrsPerDay</f>
        <v>744</v>
      </c>
      <c r="O93" s="0" t="n">
        <f aca="false">O$6*NoOfHrsPerDay</f>
        <v>720</v>
      </c>
      <c r="P93" s="0" t="n">
        <f aca="false">P$6*NoOfHrsPerDay</f>
        <v>744</v>
      </c>
      <c r="Q93" s="0" t="n">
        <f aca="false">Q$6*NoOfHrsPerDay</f>
        <v>744</v>
      </c>
      <c r="R93" s="0" t="n">
        <f aca="false">R$6*NoOfHrsPerDay</f>
        <v>672</v>
      </c>
      <c r="S93" s="0" t="n">
        <f aca="false">S$6*NoOfHrsPerDay</f>
        <v>744</v>
      </c>
      <c r="T93" s="0" t="n">
        <f aca="false">T$6*NoOfHrsPerDay</f>
        <v>720</v>
      </c>
      <c r="U93" s="0" t="n">
        <f aca="false">U$6*NoOfHrsPerDay</f>
        <v>744</v>
      </c>
      <c r="V93" s="0" t="n">
        <f aca="false">V$6*NoOfHrsPerDay</f>
        <v>720</v>
      </c>
      <c r="W93" s="0" t="n">
        <f aca="false">W$6*NoOfHrsPerDay</f>
        <v>744</v>
      </c>
      <c r="X93" s="0" t="n">
        <f aca="false">X$6*NoOfHrsPerDay</f>
        <v>744</v>
      </c>
      <c r="Y93" s="0" t="n">
        <f aca="false">Y$6*NoOfHrsPerDay</f>
        <v>720</v>
      </c>
      <c r="Z93" s="0" t="n">
        <f aca="false">Z$6*NoOfHrsPerDay</f>
        <v>744</v>
      </c>
      <c r="AA93" s="0" t="n">
        <f aca="false">AA$6*NoOfHrsPerDay</f>
        <v>720</v>
      </c>
      <c r="AB93" s="0" t="n">
        <f aca="false">AB$6*NoOfHrsPerDay</f>
        <v>744</v>
      </c>
      <c r="AC93" s="0" t="n">
        <f aca="false">AC$6*NoOfHrsPerDay</f>
        <v>744</v>
      </c>
      <c r="AD93" s="0" t="n">
        <f aca="false">AD$6*NoOfHrsPerDay</f>
        <v>672</v>
      </c>
      <c r="AE93" s="0" t="n">
        <f aca="false">AE$6*NoOfHrsPerDay</f>
        <v>744</v>
      </c>
      <c r="AO93" s="0" t="n">
        <f aca="false">SUM(E93:P93)</f>
        <v>8784</v>
      </c>
    </row>
    <row r="94" customFormat="false" ht="12.75" hidden="false" customHeight="false" outlineLevel="0" collapsed="false">
      <c r="A94" s="0" t="s">
        <v>27</v>
      </c>
      <c r="B94" s="0" t="n">
        <v>2</v>
      </c>
      <c r="C94" s="0" t="n">
        <v>84</v>
      </c>
      <c r="D94" s="0" t="n">
        <f aca="false">D$6*NoOfHrsPerDay</f>
        <v>744</v>
      </c>
      <c r="E94" s="0" t="n">
        <f aca="false">E$6*NoOfHrsPerDay</f>
        <v>744</v>
      </c>
      <c r="F94" s="0" t="n">
        <f aca="false">F$6*NoOfHrsPerDay</f>
        <v>696</v>
      </c>
      <c r="G94" s="0" t="n">
        <f aca="false">G$6*NoOfHrsPerDay</f>
        <v>744</v>
      </c>
      <c r="H94" s="0" t="n">
        <f aca="false">H$6*NoOfHrsPerDay</f>
        <v>720</v>
      </c>
      <c r="I94" s="0" t="n">
        <f aca="false">I$6*NoOfHrsPerDay</f>
        <v>744</v>
      </c>
      <c r="J94" s="0" t="n">
        <f aca="false">J$6*NoOfHrsPerDay</f>
        <v>720</v>
      </c>
      <c r="K94" s="0" t="n">
        <f aca="false">K$6*NoOfHrsPerDay</f>
        <v>744</v>
      </c>
      <c r="L94" s="0" t="n">
        <f aca="false">L$6*NoOfHrsPerDay</f>
        <v>744</v>
      </c>
      <c r="M94" s="0" t="n">
        <f aca="false">M$6*NoOfHrsPerDay</f>
        <v>720</v>
      </c>
      <c r="N94" s="0" t="n">
        <f aca="false">N$6*NoOfHrsPerDay</f>
        <v>744</v>
      </c>
      <c r="O94" s="0" t="n">
        <f aca="false">O$6*NoOfHrsPerDay</f>
        <v>720</v>
      </c>
      <c r="P94" s="0" t="n">
        <f aca="false">P$6*NoOfHrsPerDay</f>
        <v>744</v>
      </c>
      <c r="Q94" s="0" t="n">
        <f aca="false">Q$6*NoOfHrsPerDay</f>
        <v>744</v>
      </c>
      <c r="R94" s="0" t="n">
        <f aca="false">R$6*NoOfHrsPerDay</f>
        <v>672</v>
      </c>
      <c r="S94" s="0" t="n">
        <f aca="false">S$6*NoOfHrsPerDay</f>
        <v>744</v>
      </c>
      <c r="T94" s="0" t="n">
        <f aca="false">T$6*NoOfHrsPerDay</f>
        <v>720</v>
      </c>
      <c r="U94" s="0" t="n">
        <f aca="false">U$6*NoOfHrsPerDay</f>
        <v>744</v>
      </c>
      <c r="V94" s="0" t="n">
        <f aca="false">V$6*NoOfHrsPerDay</f>
        <v>720</v>
      </c>
      <c r="W94" s="0" t="n">
        <f aca="false">W$6*NoOfHrsPerDay</f>
        <v>744</v>
      </c>
      <c r="X94" s="0" t="n">
        <f aca="false">X$6*NoOfHrsPerDay</f>
        <v>744</v>
      </c>
      <c r="Y94" s="0" t="n">
        <f aca="false">Y$6*NoOfHrsPerDay</f>
        <v>720</v>
      </c>
      <c r="Z94" s="0" t="n">
        <f aca="false">Z$6*NoOfHrsPerDay</f>
        <v>744</v>
      </c>
      <c r="AA94" s="0" t="n">
        <f aca="false">AA$6*NoOfHrsPerDay</f>
        <v>720</v>
      </c>
      <c r="AB94" s="0" t="n">
        <f aca="false">AB$6*NoOfHrsPerDay</f>
        <v>744</v>
      </c>
      <c r="AC94" s="0" t="n">
        <f aca="false">AC$6*NoOfHrsPerDay</f>
        <v>744</v>
      </c>
      <c r="AD94" s="0" t="n">
        <f aca="false">AD$6*NoOfHrsPerDay</f>
        <v>672</v>
      </c>
      <c r="AE94" s="0" t="n">
        <f aca="false">AE$6*NoOfHrsPerDay</f>
        <v>744</v>
      </c>
      <c r="AO94" s="0" t="n">
        <f aca="false">SUM(E94:P94)</f>
        <v>8784</v>
      </c>
    </row>
    <row r="95" customFormat="false" ht="12.75" hidden="false" customHeight="false" outlineLevel="0" collapsed="false">
      <c r="A95" s="0" t="s">
        <v>27</v>
      </c>
      <c r="B95" s="0" t="n">
        <v>2</v>
      </c>
      <c r="C95" s="0" t="n">
        <v>85</v>
      </c>
      <c r="D95" s="0" t="n">
        <f aca="false">D$6*NoOfHrsPerDay</f>
        <v>744</v>
      </c>
      <c r="E95" s="0" t="n">
        <f aca="false">E$6*NoOfHrsPerDay</f>
        <v>744</v>
      </c>
      <c r="F95" s="0" t="n">
        <f aca="false">F$6*NoOfHrsPerDay</f>
        <v>696</v>
      </c>
      <c r="G95" s="0" t="n">
        <f aca="false">G$6*NoOfHrsPerDay</f>
        <v>744</v>
      </c>
      <c r="H95" s="0" t="n">
        <f aca="false">H$6*NoOfHrsPerDay</f>
        <v>720</v>
      </c>
      <c r="I95" s="0" t="n">
        <f aca="false">I$6*NoOfHrsPerDay</f>
        <v>744</v>
      </c>
      <c r="J95" s="0" t="n">
        <f aca="false">J$6*NoOfHrsPerDay</f>
        <v>720</v>
      </c>
      <c r="K95" s="0" t="n">
        <f aca="false">K$6*NoOfHrsPerDay</f>
        <v>744</v>
      </c>
      <c r="L95" s="0" t="n">
        <f aca="false">L$6*NoOfHrsPerDay</f>
        <v>744</v>
      </c>
      <c r="M95" s="0" t="n">
        <f aca="false">M$6*NoOfHrsPerDay</f>
        <v>720</v>
      </c>
      <c r="N95" s="0" t="n">
        <f aca="false">N$6*NoOfHrsPerDay</f>
        <v>744</v>
      </c>
      <c r="O95" s="0" t="n">
        <f aca="false">O$6*NoOfHrsPerDay</f>
        <v>720</v>
      </c>
      <c r="P95" s="0" t="n">
        <f aca="false">P$6*NoOfHrsPerDay</f>
        <v>744</v>
      </c>
      <c r="Q95" s="0" t="n">
        <f aca="false">Q$6*NoOfHrsPerDay</f>
        <v>744</v>
      </c>
      <c r="R95" s="0" t="n">
        <f aca="false">R$6*NoOfHrsPerDay</f>
        <v>672</v>
      </c>
      <c r="S95" s="0" t="n">
        <f aca="false">S$6*NoOfHrsPerDay</f>
        <v>744</v>
      </c>
      <c r="T95" s="0" t="n">
        <f aca="false">T$6*NoOfHrsPerDay</f>
        <v>720</v>
      </c>
      <c r="U95" s="0" t="n">
        <f aca="false">U$6*NoOfHrsPerDay</f>
        <v>744</v>
      </c>
      <c r="V95" s="0" t="n">
        <f aca="false">V$6*NoOfHrsPerDay</f>
        <v>720</v>
      </c>
      <c r="W95" s="0" t="n">
        <f aca="false">W$6*NoOfHrsPerDay</f>
        <v>744</v>
      </c>
      <c r="X95" s="0" t="n">
        <f aca="false">X$6*NoOfHrsPerDay</f>
        <v>744</v>
      </c>
      <c r="Y95" s="0" t="n">
        <f aca="false">Y$6*NoOfHrsPerDay</f>
        <v>720</v>
      </c>
      <c r="Z95" s="0" t="n">
        <f aca="false">Z$6*NoOfHrsPerDay</f>
        <v>744</v>
      </c>
      <c r="AA95" s="0" t="n">
        <f aca="false">AA$6*NoOfHrsPerDay</f>
        <v>720</v>
      </c>
      <c r="AB95" s="0" t="n">
        <f aca="false">AB$6*NoOfHrsPerDay</f>
        <v>744</v>
      </c>
      <c r="AC95" s="0" t="n">
        <f aca="false">AC$6*NoOfHrsPerDay</f>
        <v>744</v>
      </c>
      <c r="AD95" s="0" t="n">
        <f aca="false">AD$6*NoOfHrsPerDay</f>
        <v>672</v>
      </c>
      <c r="AE95" s="0" t="n">
        <f aca="false">AE$6*NoOfHrsPerDay</f>
        <v>744</v>
      </c>
      <c r="AO95" s="0" t="n">
        <f aca="false">SUM(E95:P95)</f>
        <v>8784</v>
      </c>
    </row>
    <row r="96" customFormat="false" ht="12.75" hidden="false" customHeight="false" outlineLevel="0" collapsed="false">
      <c r="A96" s="0" t="s">
        <v>27</v>
      </c>
      <c r="B96" s="0" t="n">
        <v>2</v>
      </c>
      <c r="C96" s="0" t="n">
        <v>86</v>
      </c>
      <c r="D96" s="0" t="n">
        <f aca="false">D$6*NoOfHrsPerDay</f>
        <v>744</v>
      </c>
      <c r="E96" s="0" t="n">
        <f aca="false">E$6*NoOfHrsPerDay</f>
        <v>744</v>
      </c>
      <c r="F96" s="0" t="n">
        <f aca="false">F$6*NoOfHrsPerDay</f>
        <v>696</v>
      </c>
      <c r="G96" s="0" t="n">
        <f aca="false">G$6*NoOfHrsPerDay</f>
        <v>744</v>
      </c>
      <c r="H96" s="0" t="n">
        <f aca="false">H$6*NoOfHrsPerDay</f>
        <v>720</v>
      </c>
      <c r="I96" s="0" t="n">
        <f aca="false">I$6*NoOfHrsPerDay</f>
        <v>744</v>
      </c>
      <c r="J96" s="0" t="n">
        <f aca="false">J$6*NoOfHrsPerDay</f>
        <v>720</v>
      </c>
      <c r="K96" s="0" t="n">
        <f aca="false">K$6*NoOfHrsPerDay</f>
        <v>744</v>
      </c>
      <c r="L96" s="0" t="n">
        <f aca="false">L$6*NoOfHrsPerDay</f>
        <v>744</v>
      </c>
      <c r="M96" s="0" t="n">
        <f aca="false">M$6*NoOfHrsPerDay</f>
        <v>720</v>
      </c>
      <c r="N96" s="0" t="n">
        <f aca="false">N$6*NoOfHrsPerDay</f>
        <v>744</v>
      </c>
      <c r="O96" s="0" t="n">
        <f aca="false">O$6*NoOfHrsPerDay</f>
        <v>720</v>
      </c>
      <c r="P96" s="0" t="n">
        <f aca="false">P$6*NoOfHrsPerDay</f>
        <v>744</v>
      </c>
      <c r="Q96" s="0" t="n">
        <f aca="false">Q$6*NoOfHrsPerDay</f>
        <v>744</v>
      </c>
      <c r="R96" s="0" t="n">
        <f aca="false">R$6*NoOfHrsPerDay</f>
        <v>672</v>
      </c>
      <c r="S96" s="0" t="n">
        <f aca="false">S$6*NoOfHrsPerDay</f>
        <v>744</v>
      </c>
      <c r="T96" s="0" t="n">
        <f aca="false">T$6*NoOfHrsPerDay</f>
        <v>720</v>
      </c>
      <c r="U96" s="0" t="n">
        <f aca="false">U$6*NoOfHrsPerDay</f>
        <v>744</v>
      </c>
      <c r="V96" s="0" t="n">
        <f aca="false">V$6*NoOfHrsPerDay</f>
        <v>720</v>
      </c>
      <c r="W96" s="0" t="n">
        <f aca="false">W$6*NoOfHrsPerDay</f>
        <v>744</v>
      </c>
      <c r="X96" s="0" t="n">
        <f aca="false">X$6*NoOfHrsPerDay</f>
        <v>744</v>
      </c>
      <c r="Y96" s="0" t="n">
        <f aca="false">Y$6*NoOfHrsPerDay</f>
        <v>720</v>
      </c>
      <c r="Z96" s="0" t="n">
        <f aca="false">Z$6*NoOfHrsPerDay</f>
        <v>744</v>
      </c>
      <c r="AA96" s="0" t="n">
        <f aca="false">AA$6*NoOfHrsPerDay</f>
        <v>720</v>
      </c>
      <c r="AB96" s="0" t="n">
        <f aca="false">AB$6*NoOfHrsPerDay</f>
        <v>744</v>
      </c>
      <c r="AC96" s="0" t="n">
        <f aca="false">AC$6*NoOfHrsPerDay</f>
        <v>744</v>
      </c>
      <c r="AD96" s="0" t="n">
        <f aca="false">AD$6*NoOfHrsPerDay</f>
        <v>672</v>
      </c>
      <c r="AE96" s="0" t="n">
        <f aca="false">AE$6*NoOfHrsPerDay</f>
        <v>744</v>
      </c>
      <c r="AO96" s="0" t="n">
        <f aca="false">SUM(E96:P96)</f>
        <v>8784</v>
      </c>
    </row>
    <row r="97" customFormat="false" ht="12.75" hidden="false" customHeight="false" outlineLevel="0" collapsed="false">
      <c r="A97" s="0" t="s">
        <v>27</v>
      </c>
      <c r="B97" s="0" t="n">
        <v>2</v>
      </c>
      <c r="C97" s="0" t="n">
        <v>87</v>
      </c>
      <c r="D97" s="0" t="n">
        <f aca="false">D$6*NoOfHrsPerDay</f>
        <v>744</v>
      </c>
      <c r="E97" s="0" t="n">
        <f aca="false">E$6*NoOfHrsPerDay</f>
        <v>744</v>
      </c>
      <c r="F97" s="0" t="n">
        <f aca="false">F$6*NoOfHrsPerDay</f>
        <v>696</v>
      </c>
      <c r="G97" s="0" t="n">
        <f aca="false">G$6*NoOfHrsPerDay</f>
        <v>744</v>
      </c>
      <c r="H97" s="0" t="n">
        <f aca="false">H$6*NoOfHrsPerDay</f>
        <v>720</v>
      </c>
      <c r="I97" s="0" t="n">
        <f aca="false">I$6*NoOfHrsPerDay</f>
        <v>744</v>
      </c>
      <c r="J97" s="0" t="n">
        <f aca="false">J$6*NoOfHrsPerDay</f>
        <v>720</v>
      </c>
      <c r="K97" s="0" t="n">
        <f aca="false">K$6*NoOfHrsPerDay</f>
        <v>744</v>
      </c>
      <c r="L97" s="0" t="n">
        <f aca="false">L$6*NoOfHrsPerDay</f>
        <v>744</v>
      </c>
      <c r="M97" s="0" t="n">
        <f aca="false">M$6*NoOfHrsPerDay</f>
        <v>720</v>
      </c>
      <c r="N97" s="0" t="n">
        <f aca="false">N$6*NoOfHrsPerDay</f>
        <v>744</v>
      </c>
      <c r="O97" s="0" t="n">
        <f aca="false">O$6*NoOfHrsPerDay</f>
        <v>720</v>
      </c>
      <c r="P97" s="0" t="n">
        <f aca="false">P$6*NoOfHrsPerDay</f>
        <v>744</v>
      </c>
      <c r="Q97" s="0" t="n">
        <f aca="false">Q$6*NoOfHrsPerDay</f>
        <v>744</v>
      </c>
      <c r="R97" s="0" t="n">
        <f aca="false">R$6*NoOfHrsPerDay</f>
        <v>672</v>
      </c>
      <c r="S97" s="0" t="n">
        <f aca="false">S$6*NoOfHrsPerDay</f>
        <v>744</v>
      </c>
      <c r="T97" s="0" t="n">
        <f aca="false">T$6*NoOfHrsPerDay</f>
        <v>720</v>
      </c>
      <c r="U97" s="0" t="n">
        <f aca="false">U$6*NoOfHrsPerDay</f>
        <v>744</v>
      </c>
      <c r="V97" s="0" t="n">
        <f aca="false">V$6*NoOfHrsPerDay</f>
        <v>720</v>
      </c>
      <c r="W97" s="0" t="n">
        <f aca="false">W$6*NoOfHrsPerDay</f>
        <v>744</v>
      </c>
      <c r="X97" s="0" t="n">
        <f aca="false">X$6*NoOfHrsPerDay</f>
        <v>744</v>
      </c>
      <c r="Y97" s="0" t="n">
        <f aca="false">Y$6*NoOfHrsPerDay</f>
        <v>720</v>
      </c>
      <c r="Z97" s="0" t="n">
        <f aca="false">Z$6*NoOfHrsPerDay</f>
        <v>744</v>
      </c>
      <c r="AA97" s="0" t="n">
        <f aca="false">AA$6*NoOfHrsPerDay</f>
        <v>720</v>
      </c>
      <c r="AB97" s="0" t="n">
        <f aca="false">AB$6*NoOfHrsPerDay</f>
        <v>744</v>
      </c>
      <c r="AC97" s="0" t="n">
        <f aca="false">AC$6*NoOfHrsPerDay</f>
        <v>744</v>
      </c>
      <c r="AD97" s="0" t="n">
        <f aca="false">AD$6*NoOfHrsPerDay</f>
        <v>672</v>
      </c>
      <c r="AE97" s="0" t="n">
        <f aca="false">AE$6*NoOfHrsPerDay</f>
        <v>744</v>
      </c>
      <c r="AO97" s="0" t="n">
        <f aca="false">SUM(E97:P97)</f>
        <v>8784</v>
      </c>
    </row>
    <row r="98" customFormat="false" ht="12.75" hidden="false" customHeight="false" outlineLevel="0" collapsed="false">
      <c r="A98" s="0" t="s">
        <v>27</v>
      </c>
      <c r="B98" s="0" t="n">
        <v>2</v>
      </c>
      <c r="C98" s="0" t="n">
        <v>88</v>
      </c>
      <c r="D98" s="0" t="n">
        <f aca="false">D$6*NoOfHrsPerDay</f>
        <v>744</v>
      </c>
      <c r="E98" s="0" t="n">
        <f aca="false">E$6*NoOfHrsPerDay</f>
        <v>744</v>
      </c>
      <c r="F98" s="0" t="n">
        <f aca="false">F$6*NoOfHrsPerDay</f>
        <v>696</v>
      </c>
      <c r="G98" s="0" t="n">
        <f aca="false">G$6*NoOfHrsPerDay</f>
        <v>744</v>
      </c>
      <c r="H98" s="0" t="n">
        <f aca="false">H$6*NoOfHrsPerDay</f>
        <v>720</v>
      </c>
      <c r="I98" s="0" t="n">
        <f aca="false">I$6*NoOfHrsPerDay</f>
        <v>744</v>
      </c>
      <c r="J98" s="0" t="n">
        <f aca="false">J$6*NoOfHrsPerDay</f>
        <v>720</v>
      </c>
      <c r="K98" s="0" t="n">
        <f aca="false">K$6*NoOfHrsPerDay</f>
        <v>744</v>
      </c>
      <c r="L98" s="0" t="n">
        <f aca="false">L$6*NoOfHrsPerDay</f>
        <v>744</v>
      </c>
      <c r="M98" s="0" t="n">
        <f aca="false">M$6*NoOfHrsPerDay</f>
        <v>720</v>
      </c>
      <c r="N98" s="0" t="n">
        <f aca="false">N$6*NoOfHrsPerDay</f>
        <v>744</v>
      </c>
      <c r="O98" s="0" t="n">
        <f aca="false">O$6*NoOfHrsPerDay</f>
        <v>720</v>
      </c>
      <c r="P98" s="0" t="n">
        <f aca="false">P$6*NoOfHrsPerDay</f>
        <v>744</v>
      </c>
      <c r="Q98" s="0" t="n">
        <f aca="false">Q$6*NoOfHrsPerDay</f>
        <v>744</v>
      </c>
      <c r="R98" s="0" t="n">
        <f aca="false">R$6*NoOfHrsPerDay</f>
        <v>672</v>
      </c>
      <c r="S98" s="0" t="n">
        <f aca="false">S$6*NoOfHrsPerDay</f>
        <v>744</v>
      </c>
      <c r="T98" s="0" t="n">
        <f aca="false">T$6*NoOfHrsPerDay</f>
        <v>720</v>
      </c>
      <c r="U98" s="0" t="n">
        <f aca="false">U$6*NoOfHrsPerDay</f>
        <v>744</v>
      </c>
      <c r="V98" s="0" t="n">
        <f aca="false">V$6*NoOfHrsPerDay</f>
        <v>720</v>
      </c>
      <c r="W98" s="0" t="n">
        <f aca="false">W$6*NoOfHrsPerDay</f>
        <v>744</v>
      </c>
      <c r="X98" s="0" t="n">
        <f aca="false">X$6*NoOfHrsPerDay</f>
        <v>744</v>
      </c>
      <c r="Y98" s="0" t="n">
        <f aca="false">Y$6*NoOfHrsPerDay</f>
        <v>720</v>
      </c>
      <c r="Z98" s="0" t="n">
        <f aca="false">Z$6*NoOfHrsPerDay</f>
        <v>744</v>
      </c>
      <c r="AA98" s="0" t="n">
        <f aca="false">AA$6*NoOfHrsPerDay</f>
        <v>720</v>
      </c>
      <c r="AB98" s="0" t="n">
        <f aca="false">AB$6*NoOfHrsPerDay</f>
        <v>744</v>
      </c>
      <c r="AC98" s="0" t="n">
        <f aca="false">AC$6*NoOfHrsPerDay</f>
        <v>744</v>
      </c>
      <c r="AD98" s="0" t="n">
        <f aca="false">AD$6*NoOfHrsPerDay</f>
        <v>672</v>
      </c>
      <c r="AE98" s="0" t="n">
        <f aca="false">AE$6*NoOfHrsPerDay</f>
        <v>744</v>
      </c>
      <c r="AO98" s="0" t="n">
        <f aca="false">SUM(E98:P98)</f>
        <v>8784</v>
      </c>
    </row>
    <row r="99" customFormat="false" ht="12.75" hidden="false" customHeight="false" outlineLevel="0" collapsed="false">
      <c r="A99" s="0" t="s">
        <v>27</v>
      </c>
      <c r="B99" s="0" t="n">
        <v>2</v>
      </c>
      <c r="C99" s="0" t="n">
        <v>89</v>
      </c>
      <c r="D99" s="0" t="n">
        <f aca="false">D$6*NoOfHrsPerDay</f>
        <v>744</v>
      </c>
      <c r="E99" s="0" t="n">
        <f aca="false">E$6*NoOfHrsPerDay</f>
        <v>744</v>
      </c>
      <c r="F99" s="0" t="n">
        <f aca="false">F$6*NoOfHrsPerDay</f>
        <v>696</v>
      </c>
      <c r="G99" s="0" t="n">
        <f aca="false">G$6*NoOfHrsPerDay</f>
        <v>744</v>
      </c>
      <c r="H99" s="0" t="n">
        <f aca="false">H$6*NoOfHrsPerDay</f>
        <v>720</v>
      </c>
      <c r="I99" s="0" t="n">
        <f aca="false">I$6*NoOfHrsPerDay</f>
        <v>744</v>
      </c>
      <c r="J99" s="0" t="n">
        <f aca="false">J$6*NoOfHrsPerDay</f>
        <v>720</v>
      </c>
      <c r="K99" s="0" t="n">
        <f aca="false">K$6*NoOfHrsPerDay</f>
        <v>744</v>
      </c>
      <c r="L99" s="0" t="n">
        <f aca="false">L$6*NoOfHrsPerDay</f>
        <v>744</v>
      </c>
      <c r="M99" s="0" t="n">
        <f aca="false">M$6*NoOfHrsPerDay</f>
        <v>720</v>
      </c>
      <c r="N99" s="0" t="n">
        <f aca="false">N$6*NoOfHrsPerDay</f>
        <v>744</v>
      </c>
      <c r="O99" s="0" t="n">
        <f aca="false">O$6*NoOfHrsPerDay</f>
        <v>720</v>
      </c>
      <c r="P99" s="0" t="n">
        <f aca="false">P$6*NoOfHrsPerDay</f>
        <v>744</v>
      </c>
      <c r="Q99" s="0" t="n">
        <f aca="false">Q$6*NoOfHrsPerDay</f>
        <v>744</v>
      </c>
      <c r="R99" s="0" t="n">
        <f aca="false">R$6*NoOfHrsPerDay</f>
        <v>672</v>
      </c>
      <c r="S99" s="0" t="n">
        <f aca="false">S$6*NoOfHrsPerDay</f>
        <v>744</v>
      </c>
      <c r="T99" s="0" t="n">
        <f aca="false">T$6*NoOfHrsPerDay</f>
        <v>720</v>
      </c>
      <c r="U99" s="0" t="n">
        <f aca="false">U$6*NoOfHrsPerDay</f>
        <v>744</v>
      </c>
      <c r="V99" s="0" t="n">
        <f aca="false">V$6*NoOfHrsPerDay</f>
        <v>720</v>
      </c>
      <c r="W99" s="0" t="n">
        <f aca="false">W$6*NoOfHrsPerDay</f>
        <v>744</v>
      </c>
      <c r="X99" s="0" t="n">
        <f aca="false">X$6*NoOfHrsPerDay</f>
        <v>744</v>
      </c>
      <c r="Y99" s="0" t="n">
        <f aca="false">Y$6*NoOfHrsPerDay</f>
        <v>720</v>
      </c>
      <c r="Z99" s="0" t="n">
        <f aca="false">Z$6*NoOfHrsPerDay</f>
        <v>744</v>
      </c>
      <c r="AA99" s="0" t="n">
        <f aca="false">AA$6*NoOfHrsPerDay</f>
        <v>720</v>
      </c>
      <c r="AB99" s="0" t="n">
        <f aca="false">AB$6*NoOfHrsPerDay</f>
        <v>744</v>
      </c>
      <c r="AC99" s="0" t="n">
        <f aca="false">AC$6*NoOfHrsPerDay</f>
        <v>744</v>
      </c>
      <c r="AD99" s="0" t="n">
        <f aca="false">AD$6*NoOfHrsPerDay</f>
        <v>672</v>
      </c>
      <c r="AE99" s="0" t="n">
        <f aca="false">AE$6*NoOfHrsPerDay</f>
        <v>744</v>
      </c>
      <c r="AO99" s="0" t="n">
        <f aca="false">SUM(E99:P99)</f>
        <v>8784</v>
      </c>
    </row>
    <row r="100" customFormat="false" ht="12.75" hidden="false" customHeight="false" outlineLevel="0" collapsed="false">
      <c r="A100" s="0" t="s">
        <v>27</v>
      </c>
      <c r="B100" s="0" t="n">
        <v>2</v>
      </c>
      <c r="C100" s="0" t="n">
        <v>90</v>
      </c>
      <c r="D100" s="0" t="n">
        <f aca="false">D$6*NoOfHrsPerDay</f>
        <v>744</v>
      </c>
      <c r="E100" s="0" t="n">
        <f aca="false">E$6*NoOfHrsPerDay</f>
        <v>744</v>
      </c>
      <c r="F100" s="0" t="n">
        <f aca="false">F$6*NoOfHrsPerDay</f>
        <v>696</v>
      </c>
      <c r="G100" s="0" t="n">
        <f aca="false">G$6*NoOfHrsPerDay</f>
        <v>744</v>
      </c>
      <c r="H100" s="0" t="n">
        <f aca="false">H$6*NoOfHrsPerDay</f>
        <v>720</v>
      </c>
      <c r="I100" s="0" t="n">
        <f aca="false">I$6*NoOfHrsPerDay</f>
        <v>744</v>
      </c>
      <c r="J100" s="0" t="n">
        <f aca="false">J$6*NoOfHrsPerDay</f>
        <v>720</v>
      </c>
      <c r="K100" s="0" t="n">
        <f aca="false">K$6*NoOfHrsPerDay</f>
        <v>744</v>
      </c>
      <c r="L100" s="0" t="n">
        <f aca="false">L$6*NoOfHrsPerDay</f>
        <v>744</v>
      </c>
      <c r="M100" s="0" t="n">
        <f aca="false">M$6*NoOfHrsPerDay</f>
        <v>720</v>
      </c>
      <c r="N100" s="0" t="n">
        <f aca="false">N$6*NoOfHrsPerDay</f>
        <v>744</v>
      </c>
      <c r="O100" s="0" t="n">
        <f aca="false">O$6*NoOfHrsPerDay</f>
        <v>720</v>
      </c>
      <c r="P100" s="0" t="n">
        <f aca="false">P$6*NoOfHrsPerDay</f>
        <v>744</v>
      </c>
      <c r="Q100" s="0" t="n">
        <f aca="false">Q$6*NoOfHrsPerDay</f>
        <v>744</v>
      </c>
      <c r="R100" s="0" t="n">
        <f aca="false">R$6*NoOfHrsPerDay</f>
        <v>672</v>
      </c>
      <c r="S100" s="0" t="n">
        <f aca="false">S$6*NoOfHrsPerDay</f>
        <v>744</v>
      </c>
      <c r="T100" s="0" t="n">
        <f aca="false">T$6*NoOfHrsPerDay</f>
        <v>720</v>
      </c>
      <c r="U100" s="0" t="n">
        <f aca="false">U$6*NoOfHrsPerDay</f>
        <v>744</v>
      </c>
      <c r="V100" s="0" t="n">
        <f aca="false">V$6*NoOfHrsPerDay</f>
        <v>720</v>
      </c>
      <c r="W100" s="0" t="n">
        <f aca="false">W$6*NoOfHrsPerDay</f>
        <v>744</v>
      </c>
      <c r="X100" s="0" t="n">
        <f aca="false">X$6*NoOfHrsPerDay</f>
        <v>744</v>
      </c>
      <c r="Y100" s="0" t="n">
        <f aca="false">Y$6*NoOfHrsPerDay</f>
        <v>720</v>
      </c>
      <c r="Z100" s="0" t="n">
        <f aca="false">Z$6*NoOfHrsPerDay</f>
        <v>744</v>
      </c>
      <c r="AA100" s="0" t="n">
        <f aca="false">AA$6*NoOfHrsPerDay</f>
        <v>720</v>
      </c>
      <c r="AB100" s="0" t="n">
        <f aca="false">AB$6*NoOfHrsPerDay</f>
        <v>744</v>
      </c>
      <c r="AC100" s="0" t="n">
        <f aca="false">AC$6*NoOfHrsPerDay</f>
        <v>744</v>
      </c>
      <c r="AD100" s="0" t="n">
        <f aca="false">AD$6*NoOfHrsPerDay</f>
        <v>672</v>
      </c>
      <c r="AE100" s="0" t="n">
        <f aca="false">AE$6*NoOfHrsPerDay</f>
        <v>744</v>
      </c>
      <c r="AO100" s="0" t="n">
        <f aca="false">SUM(E100:P100)</f>
        <v>8784</v>
      </c>
    </row>
    <row r="101" customFormat="false" ht="12.75" hidden="false" customHeight="false" outlineLevel="0" collapsed="false">
      <c r="A101" s="0" t="s">
        <v>27</v>
      </c>
      <c r="B101" s="0" t="n">
        <v>2</v>
      </c>
      <c r="C101" s="0" t="n">
        <v>91</v>
      </c>
      <c r="D101" s="0" t="n">
        <f aca="false">D$6*NoOfHrsPerDay</f>
        <v>744</v>
      </c>
      <c r="E101" s="0" t="n">
        <f aca="false">E$6*NoOfHrsPerDay</f>
        <v>744</v>
      </c>
      <c r="F101" s="0" t="n">
        <f aca="false">F$6*NoOfHrsPerDay</f>
        <v>696</v>
      </c>
      <c r="G101" s="0" t="n">
        <f aca="false">G$6*NoOfHrsPerDay</f>
        <v>744</v>
      </c>
      <c r="H101" s="0" t="n">
        <f aca="false">H$6*NoOfHrsPerDay</f>
        <v>720</v>
      </c>
      <c r="I101" s="0" t="n">
        <f aca="false">I$6*NoOfHrsPerDay</f>
        <v>744</v>
      </c>
      <c r="J101" s="0" t="n">
        <f aca="false">J$6*NoOfHrsPerDay</f>
        <v>720</v>
      </c>
      <c r="K101" s="0" t="n">
        <f aca="false">K$6*NoOfHrsPerDay</f>
        <v>744</v>
      </c>
      <c r="L101" s="0" t="n">
        <f aca="false">L$6*NoOfHrsPerDay</f>
        <v>744</v>
      </c>
      <c r="M101" s="0" t="n">
        <f aca="false">M$6*NoOfHrsPerDay</f>
        <v>720</v>
      </c>
      <c r="N101" s="0" t="n">
        <f aca="false">N$6*NoOfHrsPerDay</f>
        <v>744</v>
      </c>
      <c r="O101" s="0" t="n">
        <f aca="false">O$6*NoOfHrsPerDay</f>
        <v>720</v>
      </c>
      <c r="P101" s="0" t="n">
        <f aca="false">P$6*NoOfHrsPerDay</f>
        <v>744</v>
      </c>
      <c r="Q101" s="0" t="n">
        <f aca="false">Q$6*NoOfHrsPerDay</f>
        <v>744</v>
      </c>
      <c r="R101" s="0" t="n">
        <f aca="false">R$6*NoOfHrsPerDay</f>
        <v>672</v>
      </c>
      <c r="S101" s="0" t="n">
        <f aca="false">S$6*NoOfHrsPerDay</f>
        <v>744</v>
      </c>
      <c r="T101" s="0" t="n">
        <f aca="false">T$6*NoOfHrsPerDay</f>
        <v>720</v>
      </c>
      <c r="U101" s="0" t="n">
        <f aca="false">U$6*NoOfHrsPerDay</f>
        <v>744</v>
      </c>
      <c r="V101" s="0" t="n">
        <f aca="false">V$6*NoOfHrsPerDay</f>
        <v>720</v>
      </c>
      <c r="W101" s="0" t="n">
        <f aca="false">W$6*NoOfHrsPerDay</f>
        <v>744</v>
      </c>
      <c r="X101" s="0" t="n">
        <f aca="false">X$6*NoOfHrsPerDay</f>
        <v>744</v>
      </c>
      <c r="Y101" s="0" t="n">
        <f aca="false">Y$6*NoOfHrsPerDay</f>
        <v>720</v>
      </c>
      <c r="Z101" s="0" t="n">
        <f aca="false">Z$6*NoOfHrsPerDay</f>
        <v>744</v>
      </c>
      <c r="AA101" s="0" t="n">
        <f aca="false">AA$6*NoOfHrsPerDay</f>
        <v>720</v>
      </c>
      <c r="AB101" s="0" t="n">
        <f aca="false">AB$6*NoOfHrsPerDay</f>
        <v>744</v>
      </c>
      <c r="AC101" s="0" t="n">
        <f aca="false">AC$6*NoOfHrsPerDay</f>
        <v>744</v>
      </c>
      <c r="AD101" s="0" t="n">
        <f aca="false">AD$6*NoOfHrsPerDay</f>
        <v>672</v>
      </c>
      <c r="AE101" s="0" t="n">
        <f aca="false">AE$6*NoOfHrsPerDay</f>
        <v>744</v>
      </c>
      <c r="AO101" s="0" t="n">
        <f aca="false">SUM(E101:P101)</f>
        <v>8784</v>
      </c>
    </row>
    <row r="102" customFormat="false" ht="12.75" hidden="false" customHeight="false" outlineLevel="0" collapsed="false">
      <c r="A102" s="0" t="s">
        <v>27</v>
      </c>
      <c r="B102" s="0" t="n">
        <v>2</v>
      </c>
      <c r="C102" s="0" t="n">
        <v>92</v>
      </c>
      <c r="D102" s="0" t="n">
        <f aca="false">D$6*NoOfHrsPerDay</f>
        <v>744</v>
      </c>
      <c r="E102" s="0" t="n">
        <f aca="false">E$6*NoOfHrsPerDay</f>
        <v>744</v>
      </c>
      <c r="F102" s="0" t="n">
        <f aca="false">F$6*NoOfHrsPerDay</f>
        <v>696</v>
      </c>
      <c r="G102" s="0" t="n">
        <f aca="false">G$6*NoOfHrsPerDay</f>
        <v>744</v>
      </c>
      <c r="H102" s="0" t="n">
        <f aca="false">H$6*NoOfHrsPerDay</f>
        <v>720</v>
      </c>
      <c r="I102" s="0" t="n">
        <f aca="false">I$6*NoOfHrsPerDay</f>
        <v>744</v>
      </c>
      <c r="J102" s="0" t="n">
        <f aca="false">J$6*NoOfHrsPerDay</f>
        <v>720</v>
      </c>
      <c r="K102" s="0" t="n">
        <f aca="false">K$6*NoOfHrsPerDay</f>
        <v>744</v>
      </c>
      <c r="L102" s="0" t="n">
        <f aca="false">L$6*NoOfHrsPerDay</f>
        <v>744</v>
      </c>
      <c r="M102" s="0" t="n">
        <f aca="false">M$6*NoOfHrsPerDay</f>
        <v>720</v>
      </c>
      <c r="N102" s="0" t="n">
        <f aca="false">N$6*NoOfHrsPerDay</f>
        <v>744</v>
      </c>
      <c r="O102" s="0" t="n">
        <f aca="false">O$6*NoOfHrsPerDay</f>
        <v>720</v>
      </c>
      <c r="P102" s="0" t="n">
        <f aca="false">P$6*NoOfHrsPerDay</f>
        <v>744</v>
      </c>
      <c r="Q102" s="0" t="n">
        <f aca="false">Q$6*NoOfHrsPerDay</f>
        <v>744</v>
      </c>
      <c r="R102" s="0" t="n">
        <f aca="false">R$6*NoOfHrsPerDay</f>
        <v>672</v>
      </c>
      <c r="S102" s="0" t="n">
        <f aca="false">S$6*NoOfHrsPerDay</f>
        <v>744</v>
      </c>
      <c r="T102" s="0" t="n">
        <f aca="false">T$6*NoOfHrsPerDay</f>
        <v>720</v>
      </c>
      <c r="U102" s="0" t="n">
        <f aca="false">U$6*NoOfHrsPerDay</f>
        <v>744</v>
      </c>
      <c r="V102" s="0" t="n">
        <f aca="false">V$6*NoOfHrsPerDay</f>
        <v>720</v>
      </c>
      <c r="W102" s="0" t="n">
        <f aca="false">W$6*NoOfHrsPerDay</f>
        <v>744</v>
      </c>
      <c r="X102" s="0" t="n">
        <f aca="false">X$6*NoOfHrsPerDay</f>
        <v>744</v>
      </c>
      <c r="Y102" s="0" t="n">
        <f aca="false">Y$6*NoOfHrsPerDay</f>
        <v>720</v>
      </c>
      <c r="Z102" s="0" t="n">
        <f aca="false">Z$6*NoOfHrsPerDay</f>
        <v>744</v>
      </c>
      <c r="AA102" s="0" t="n">
        <f aca="false">AA$6*NoOfHrsPerDay</f>
        <v>720</v>
      </c>
      <c r="AB102" s="0" t="n">
        <f aca="false">AB$6*NoOfHrsPerDay</f>
        <v>744</v>
      </c>
      <c r="AC102" s="0" t="n">
        <f aca="false">AC$6*NoOfHrsPerDay</f>
        <v>744</v>
      </c>
      <c r="AD102" s="0" t="n">
        <f aca="false">AD$6*NoOfHrsPerDay</f>
        <v>672</v>
      </c>
      <c r="AE102" s="0" t="n">
        <f aca="false">AE$6*NoOfHrsPerDay</f>
        <v>744</v>
      </c>
      <c r="AO102" s="0" t="n">
        <f aca="false">SUM(E102:P102)</f>
        <v>8784</v>
      </c>
    </row>
    <row r="103" customFormat="false" ht="12.75" hidden="false" customHeight="false" outlineLevel="0" collapsed="false">
      <c r="A103" s="0" t="s">
        <v>27</v>
      </c>
      <c r="B103" s="0" t="n">
        <v>2</v>
      </c>
      <c r="C103" s="0" t="n">
        <v>93</v>
      </c>
      <c r="D103" s="0" t="n">
        <f aca="false">D$6*NoOfHrsPerDay</f>
        <v>744</v>
      </c>
      <c r="E103" s="0" t="n">
        <f aca="false">E$6*NoOfHrsPerDay</f>
        <v>744</v>
      </c>
      <c r="F103" s="0" t="n">
        <f aca="false">F$6*NoOfHrsPerDay</f>
        <v>696</v>
      </c>
      <c r="G103" s="0" t="n">
        <f aca="false">G$6*NoOfHrsPerDay</f>
        <v>744</v>
      </c>
      <c r="H103" s="0" t="n">
        <f aca="false">H$6*NoOfHrsPerDay</f>
        <v>720</v>
      </c>
      <c r="I103" s="0" t="n">
        <f aca="false">I$6*NoOfHrsPerDay</f>
        <v>744</v>
      </c>
      <c r="J103" s="0" t="n">
        <f aca="false">J$6*NoOfHrsPerDay</f>
        <v>720</v>
      </c>
      <c r="K103" s="0" t="n">
        <f aca="false">K$6*NoOfHrsPerDay</f>
        <v>744</v>
      </c>
      <c r="L103" s="0" t="n">
        <f aca="false">L$6*NoOfHrsPerDay</f>
        <v>744</v>
      </c>
      <c r="M103" s="0" t="n">
        <f aca="false">M$6*NoOfHrsPerDay</f>
        <v>720</v>
      </c>
      <c r="N103" s="0" t="n">
        <f aca="false">N$6*NoOfHrsPerDay</f>
        <v>744</v>
      </c>
      <c r="O103" s="0" t="n">
        <f aca="false">O$6*NoOfHrsPerDay</f>
        <v>720</v>
      </c>
      <c r="P103" s="0" t="n">
        <f aca="false">P$6*NoOfHrsPerDay</f>
        <v>744</v>
      </c>
      <c r="Q103" s="0" t="n">
        <f aca="false">Q$6*NoOfHrsPerDay</f>
        <v>744</v>
      </c>
      <c r="R103" s="0" t="n">
        <f aca="false">R$6*NoOfHrsPerDay</f>
        <v>672</v>
      </c>
      <c r="S103" s="0" t="n">
        <f aca="false">S$6*NoOfHrsPerDay</f>
        <v>744</v>
      </c>
      <c r="T103" s="0" t="n">
        <f aca="false">T$6*NoOfHrsPerDay</f>
        <v>720</v>
      </c>
      <c r="U103" s="0" t="n">
        <f aca="false">U$6*NoOfHrsPerDay</f>
        <v>744</v>
      </c>
      <c r="V103" s="0" t="n">
        <f aca="false">V$6*NoOfHrsPerDay</f>
        <v>720</v>
      </c>
      <c r="W103" s="0" t="n">
        <f aca="false">W$6*NoOfHrsPerDay</f>
        <v>744</v>
      </c>
      <c r="X103" s="0" t="n">
        <f aca="false">X$6*NoOfHrsPerDay</f>
        <v>744</v>
      </c>
      <c r="Y103" s="0" t="n">
        <f aca="false">Y$6*NoOfHrsPerDay</f>
        <v>720</v>
      </c>
      <c r="Z103" s="0" t="n">
        <f aca="false">Z$6*NoOfHrsPerDay</f>
        <v>744</v>
      </c>
      <c r="AA103" s="0" t="n">
        <f aca="false">AA$6*NoOfHrsPerDay</f>
        <v>720</v>
      </c>
      <c r="AB103" s="0" t="n">
        <f aca="false">AB$6*NoOfHrsPerDay</f>
        <v>744</v>
      </c>
      <c r="AC103" s="0" t="n">
        <f aca="false">AC$6*NoOfHrsPerDay</f>
        <v>744</v>
      </c>
      <c r="AD103" s="0" t="n">
        <f aca="false">AD$6*NoOfHrsPerDay</f>
        <v>672</v>
      </c>
      <c r="AE103" s="0" t="n">
        <f aca="false">AE$6*NoOfHrsPerDay</f>
        <v>744</v>
      </c>
      <c r="AO103" s="0" t="n">
        <f aca="false">SUM(E103:P103)</f>
        <v>8784</v>
      </c>
    </row>
    <row r="104" customFormat="false" ht="12.75" hidden="false" customHeight="false" outlineLevel="0" collapsed="false">
      <c r="A104" s="0" t="s">
        <v>27</v>
      </c>
      <c r="B104" s="0" t="n">
        <v>2</v>
      </c>
      <c r="C104" s="0" t="n">
        <v>94</v>
      </c>
      <c r="D104" s="0" t="n">
        <f aca="false">D$6*NoOfHrsPerDay</f>
        <v>744</v>
      </c>
      <c r="E104" s="0" t="n">
        <f aca="false">E$6*NoOfHrsPerDay</f>
        <v>744</v>
      </c>
      <c r="F104" s="0" t="n">
        <f aca="false">F$6*NoOfHrsPerDay</f>
        <v>696</v>
      </c>
      <c r="G104" s="0" t="n">
        <f aca="false">G$6*NoOfHrsPerDay</f>
        <v>744</v>
      </c>
      <c r="H104" s="0" t="n">
        <f aca="false">H$6*NoOfHrsPerDay</f>
        <v>720</v>
      </c>
      <c r="I104" s="0" t="n">
        <f aca="false">I$6*NoOfHrsPerDay</f>
        <v>744</v>
      </c>
      <c r="J104" s="0" t="n">
        <f aca="false">J$6*NoOfHrsPerDay</f>
        <v>720</v>
      </c>
      <c r="K104" s="0" t="n">
        <f aca="false">K$6*NoOfHrsPerDay</f>
        <v>744</v>
      </c>
      <c r="L104" s="0" t="n">
        <f aca="false">L$6*NoOfHrsPerDay</f>
        <v>744</v>
      </c>
      <c r="M104" s="0" t="n">
        <f aca="false">M$6*NoOfHrsPerDay</f>
        <v>720</v>
      </c>
      <c r="N104" s="0" t="n">
        <f aca="false">N$6*NoOfHrsPerDay</f>
        <v>744</v>
      </c>
      <c r="O104" s="0" t="n">
        <f aca="false">O$6*NoOfHrsPerDay</f>
        <v>720</v>
      </c>
      <c r="P104" s="0" t="n">
        <f aca="false">P$6*NoOfHrsPerDay</f>
        <v>744</v>
      </c>
      <c r="Q104" s="0" t="n">
        <f aca="false">Q$6*NoOfHrsPerDay</f>
        <v>744</v>
      </c>
      <c r="R104" s="0" t="n">
        <f aca="false">R$6*NoOfHrsPerDay</f>
        <v>672</v>
      </c>
      <c r="S104" s="0" t="n">
        <f aca="false">S$6*NoOfHrsPerDay</f>
        <v>744</v>
      </c>
      <c r="T104" s="0" t="n">
        <f aca="false">T$6*NoOfHrsPerDay</f>
        <v>720</v>
      </c>
      <c r="U104" s="0" t="n">
        <f aca="false">U$6*NoOfHrsPerDay</f>
        <v>744</v>
      </c>
      <c r="V104" s="0" t="n">
        <f aca="false">V$6*NoOfHrsPerDay</f>
        <v>720</v>
      </c>
      <c r="W104" s="0" t="n">
        <f aca="false">W$6*NoOfHrsPerDay</f>
        <v>744</v>
      </c>
      <c r="X104" s="0" t="n">
        <f aca="false">X$6*NoOfHrsPerDay</f>
        <v>744</v>
      </c>
      <c r="Y104" s="0" t="n">
        <f aca="false">Y$6*NoOfHrsPerDay</f>
        <v>720</v>
      </c>
      <c r="Z104" s="0" t="n">
        <f aca="false">Z$6*NoOfHrsPerDay</f>
        <v>744</v>
      </c>
      <c r="AA104" s="0" t="n">
        <f aca="false">AA$6*NoOfHrsPerDay</f>
        <v>720</v>
      </c>
      <c r="AB104" s="0" t="n">
        <f aca="false">AB$6*NoOfHrsPerDay</f>
        <v>744</v>
      </c>
      <c r="AC104" s="0" t="n">
        <f aca="false">AC$6*NoOfHrsPerDay</f>
        <v>744</v>
      </c>
      <c r="AD104" s="0" t="n">
        <f aca="false">AD$6*NoOfHrsPerDay</f>
        <v>672</v>
      </c>
      <c r="AE104" s="0" t="n">
        <f aca="false">AE$6*NoOfHrsPerDay</f>
        <v>744</v>
      </c>
      <c r="AO104" s="0" t="n">
        <f aca="false">SUM(E104:P104)</f>
        <v>8784</v>
      </c>
    </row>
    <row r="105" customFormat="false" ht="12.75" hidden="false" customHeight="false" outlineLevel="0" collapsed="false">
      <c r="A105" s="0" t="s">
        <v>27</v>
      </c>
      <c r="B105" s="0" t="n">
        <v>2</v>
      </c>
      <c r="C105" s="0" t="n">
        <v>95</v>
      </c>
      <c r="D105" s="0" t="n">
        <f aca="false">D$6*NoOfHrsPerDay</f>
        <v>744</v>
      </c>
      <c r="E105" s="0" t="n">
        <f aca="false">E$6*NoOfHrsPerDay</f>
        <v>744</v>
      </c>
      <c r="F105" s="0" t="n">
        <f aca="false">F$6*NoOfHrsPerDay</f>
        <v>696</v>
      </c>
      <c r="G105" s="0" t="n">
        <f aca="false">G$6*NoOfHrsPerDay</f>
        <v>744</v>
      </c>
      <c r="H105" s="0" t="n">
        <f aca="false">H$6*NoOfHrsPerDay</f>
        <v>720</v>
      </c>
      <c r="I105" s="0" t="n">
        <f aca="false">I$6*NoOfHrsPerDay</f>
        <v>744</v>
      </c>
      <c r="J105" s="0" t="n">
        <f aca="false">J$6*NoOfHrsPerDay</f>
        <v>720</v>
      </c>
      <c r="K105" s="0" t="n">
        <f aca="false">K$6*NoOfHrsPerDay</f>
        <v>744</v>
      </c>
      <c r="L105" s="0" t="n">
        <f aca="false">L$6*NoOfHrsPerDay</f>
        <v>744</v>
      </c>
      <c r="M105" s="0" t="n">
        <f aca="false">M$6*NoOfHrsPerDay</f>
        <v>720</v>
      </c>
      <c r="N105" s="0" t="n">
        <f aca="false">N$6*NoOfHrsPerDay</f>
        <v>744</v>
      </c>
      <c r="O105" s="0" t="n">
        <f aca="false">O$6*NoOfHrsPerDay</f>
        <v>720</v>
      </c>
      <c r="P105" s="0" t="n">
        <f aca="false">P$6*NoOfHrsPerDay</f>
        <v>744</v>
      </c>
      <c r="Q105" s="0" t="n">
        <f aca="false">Q$6*NoOfHrsPerDay</f>
        <v>744</v>
      </c>
      <c r="R105" s="0" t="n">
        <f aca="false">R$6*NoOfHrsPerDay</f>
        <v>672</v>
      </c>
      <c r="S105" s="0" t="n">
        <f aca="false">S$6*NoOfHrsPerDay</f>
        <v>744</v>
      </c>
      <c r="T105" s="0" t="n">
        <f aca="false">T$6*NoOfHrsPerDay</f>
        <v>720</v>
      </c>
      <c r="U105" s="0" t="n">
        <f aca="false">U$6*NoOfHrsPerDay</f>
        <v>744</v>
      </c>
      <c r="V105" s="0" t="n">
        <f aca="false">V$6*NoOfHrsPerDay</f>
        <v>720</v>
      </c>
      <c r="W105" s="0" t="n">
        <f aca="false">W$6*NoOfHrsPerDay</f>
        <v>744</v>
      </c>
      <c r="X105" s="0" t="n">
        <f aca="false">X$6*NoOfHrsPerDay</f>
        <v>744</v>
      </c>
      <c r="Y105" s="0" t="n">
        <f aca="false">Y$6*NoOfHrsPerDay</f>
        <v>720</v>
      </c>
      <c r="Z105" s="0" t="n">
        <f aca="false">Z$6*NoOfHrsPerDay</f>
        <v>744</v>
      </c>
      <c r="AA105" s="0" t="n">
        <f aca="false">AA$6*NoOfHrsPerDay</f>
        <v>720</v>
      </c>
      <c r="AB105" s="0" t="n">
        <f aca="false">AB$6*NoOfHrsPerDay</f>
        <v>744</v>
      </c>
      <c r="AC105" s="0" t="n">
        <f aca="false">AC$6*NoOfHrsPerDay</f>
        <v>744</v>
      </c>
      <c r="AD105" s="0" t="n">
        <f aca="false">AD$6*NoOfHrsPerDay</f>
        <v>672</v>
      </c>
      <c r="AE105" s="0" t="n">
        <f aca="false">AE$6*NoOfHrsPerDay</f>
        <v>744</v>
      </c>
      <c r="AO105" s="0" t="n">
        <f aca="false">SUM(E105:P105)</f>
        <v>8784</v>
      </c>
    </row>
    <row r="106" customFormat="false" ht="12.75" hidden="false" customHeight="false" outlineLevel="0" collapsed="false">
      <c r="A106" s="0" t="s">
        <v>27</v>
      </c>
      <c r="B106" s="0" t="n">
        <v>2</v>
      </c>
      <c r="C106" s="0" t="n">
        <v>96</v>
      </c>
      <c r="D106" s="0" t="n">
        <f aca="false">D$6*NoOfHrsPerDay</f>
        <v>744</v>
      </c>
      <c r="E106" s="0" t="n">
        <f aca="false">E$6*NoOfHrsPerDay</f>
        <v>744</v>
      </c>
      <c r="F106" s="0" t="n">
        <f aca="false">F$6*NoOfHrsPerDay</f>
        <v>696</v>
      </c>
      <c r="G106" s="0" t="n">
        <f aca="false">G$6*NoOfHrsPerDay</f>
        <v>744</v>
      </c>
      <c r="H106" s="0" t="n">
        <f aca="false">H$6*NoOfHrsPerDay</f>
        <v>720</v>
      </c>
      <c r="I106" s="0" t="n">
        <f aca="false">I$6*NoOfHrsPerDay</f>
        <v>744</v>
      </c>
      <c r="J106" s="0" t="n">
        <f aca="false">J$6*NoOfHrsPerDay</f>
        <v>720</v>
      </c>
      <c r="K106" s="0" t="n">
        <f aca="false">K$6*NoOfHrsPerDay</f>
        <v>744</v>
      </c>
      <c r="L106" s="0" t="n">
        <f aca="false">L$6*NoOfHrsPerDay</f>
        <v>744</v>
      </c>
      <c r="M106" s="0" t="n">
        <f aca="false">M$6*NoOfHrsPerDay</f>
        <v>720</v>
      </c>
      <c r="N106" s="0" t="n">
        <f aca="false">N$6*NoOfHrsPerDay</f>
        <v>744</v>
      </c>
      <c r="O106" s="0" t="n">
        <f aca="false">O$6*NoOfHrsPerDay</f>
        <v>720</v>
      </c>
      <c r="P106" s="0" t="n">
        <f aca="false">P$6*NoOfHrsPerDay</f>
        <v>744</v>
      </c>
      <c r="Q106" s="0" t="n">
        <f aca="false">Q$6*NoOfHrsPerDay</f>
        <v>744</v>
      </c>
      <c r="R106" s="0" t="n">
        <f aca="false">R$6*NoOfHrsPerDay</f>
        <v>672</v>
      </c>
      <c r="S106" s="0" t="n">
        <f aca="false">S$6*NoOfHrsPerDay</f>
        <v>744</v>
      </c>
      <c r="T106" s="0" t="n">
        <f aca="false">T$6*NoOfHrsPerDay</f>
        <v>720</v>
      </c>
      <c r="U106" s="0" t="n">
        <f aca="false">U$6*NoOfHrsPerDay</f>
        <v>744</v>
      </c>
      <c r="V106" s="0" t="n">
        <f aca="false">V$6*NoOfHrsPerDay</f>
        <v>720</v>
      </c>
      <c r="W106" s="0" t="n">
        <f aca="false">W$6*NoOfHrsPerDay</f>
        <v>744</v>
      </c>
      <c r="X106" s="0" t="n">
        <f aca="false">X$6*NoOfHrsPerDay</f>
        <v>744</v>
      </c>
      <c r="Y106" s="0" t="n">
        <f aca="false">Y$6*NoOfHrsPerDay</f>
        <v>720</v>
      </c>
      <c r="Z106" s="0" t="n">
        <f aca="false">Z$6*NoOfHrsPerDay</f>
        <v>744</v>
      </c>
      <c r="AA106" s="0" t="n">
        <f aca="false">AA$6*NoOfHrsPerDay</f>
        <v>720</v>
      </c>
      <c r="AB106" s="0" t="n">
        <f aca="false">AB$6*NoOfHrsPerDay</f>
        <v>744</v>
      </c>
      <c r="AC106" s="0" t="n">
        <f aca="false">AC$6*NoOfHrsPerDay</f>
        <v>744</v>
      </c>
      <c r="AD106" s="0" t="n">
        <f aca="false">AD$6*NoOfHrsPerDay</f>
        <v>672</v>
      </c>
      <c r="AE106" s="0" t="n">
        <f aca="false">AE$6*NoOfHrsPerDay</f>
        <v>744</v>
      </c>
      <c r="AO106" s="0" t="n">
        <f aca="false">SUM(E106:P106)</f>
        <v>8784</v>
      </c>
    </row>
    <row r="107" customFormat="false" ht="12.75" hidden="false" customHeight="false" outlineLevel="0" collapsed="false">
      <c r="A107" s="0" t="s">
        <v>27</v>
      </c>
      <c r="B107" s="0" t="n">
        <v>2</v>
      </c>
      <c r="C107" s="0" t="n">
        <v>97</v>
      </c>
      <c r="D107" s="0" t="n">
        <f aca="false">D$6*NoOfHrsPerDay</f>
        <v>744</v>
      </c>
      <c r="E107" s="0" t="n">
        <f aca="false">E$6*NoOfHrsPerDay</f>
        <v>744</v>
      </c>
      <c r="F107" s="0" t="n">
        <f aca="false">F$6*NoOfHrsPerDay</f>
        <v>696</v>
      </c>
      <c r="G107" s="0" t="n">
        <f aca="false">G$6*NoOfHrsPerDay</f>
        <v>744</v>
      </c>
      <c r="H107" s="0" t="n">
        <f aca="false">H$6*NoOfHrsPerDay</f>
        <v>720</v>
      </c>
      <c r="I107" s="0" t="n">
        <f aca="false">I$6*NoOfHrsPerDay</f>
        <v>744</v>
      </c>
      <c r="J107" s="0" t="n">
        <f aca="false">J$6*NoOfHrsPerDay</f>
        <v>720</v>
      </c>
      <c r="K107" s="0" t="n">
        <f aca="false">K$6*NoOfHrsPerDay</f>
        <v>744</v>
      </c>
      <c r="L107" s="0" t="n">
        <f aca="false">L$6*NoOfHrsPerDay</f>
        <v>744</v>
      </c>
      <c r="M107" s="0" t="n">
        <f aca="false">M$6*NoOfHrsPerDay</f>
        <v>720</v>
      </c>
      <c r="N107" s="0" t="n">
        <f aca="false">N$6*NoOfHrsPerDay</f>
        <v>744</v>
      </c>
      <c r="O107" s="0" t="n">
        <f aca="false">O$6*NoOfHrsPerDay</f>
        <v>720</v>
      </c>
      <c r="P107" s="0" t="n">
        <f aca="false">P$6*NoOfHrsPerDay</f>
        <v>744</v>
      </c>
      <c r="Q107" s="0" t="n">
        <f aca="false">Q$6*NoOfHrsPerDay</f>
        <v>744</v>
      </c>
      <c r="R107" s="0" t="n">
        <f aca="false">R$6*NoOfHrsPerDay</f>
        <v>672</v>
      </c>
      <c r="S107" s="0" t="n">
        <f aca="false">S$6*NoOfHrsPerDay</f>
        <v>744</v>
      </c>
      <c r="T107" s="0" t="n">
        <f aca="false">T$6*NoOfHrsPerDay</f>
        <v>720</v>
      </c>
      <c r="U107" s="0" t="n">
        <f aca="false">U$6*NoOfHrsPerDay</f>
        <v>744</v>
      </c>
      <c r="V107" s="0" t="n">
        <f aca="false">V$6*NoOfHrsPerDay</f>
        <v>720</v>
      </c>
      <c r="W107" s="0" t="n">
        <f aca="false">W$6*NoOfHrsPerDay</f>
        <v>744</v>
      </c>
      <c r="X107" s="0" t="n">
        <f aca="false">X$6*NoOfHrsPerDay</f>
        <v>744</v>
      </c>
      <c r="Y107" s="0" t="n">
        <f aca="false">Y$6*NoOfHrsPerDay</f>
        <v>720</v>
      </c>
      <c r="Z107" s="0" t="n">
        <f aca="false">Z$6*NoOfHrsPerDay</f>
        <v>744</v>
      </c>
      <c r="AA107" s="0" t="n">
        <f aca="false">AA$6*NoOfHrsPerDay</f>
        <v>720</v>
      </c>
      <c r="AB107" s="0" t="n">
        <f aca="false">AB$6*NoOfHrsPerDay</f>
        <v>744</v>
      </c>
      <c r="AC107" s="0" t="n">
        <f aca="false">AC$6*NoOfHrsPerDay</f>
        <v>744</v>
      </c>
      <c r="AD107" s="0" t="n">
        <f aca="false">AD$6*NoOfHrsPerDay</f>
        <v>672</v>
      </c>
      <c r="AE107" s="0" t="n">
        <f aca="false">AE$6*NoOfHrsPerDay</f>
        <v>744</v>
      </c>
      <c r="AO107" s="0" t="n">
        <f aca="false">SUM(E107:P107)</f>
        <v>8784</v>
      </c>
    </row>
    <row r="108" customFormat="false" ht="12.75" hidden="false" customHeight="false" outlineLevel="0" collapsed="false">
      <c r="A108" s="0" t="s">
        <v>27</v>
      </c>
      <c r="B108" s="0" t="n">
        <v>2</v>
      </c>
      <c r="C108" s="0" t="n">
        <v>98</v>
      </c>
      <c r="D108" s="0" t="n">
        <f aca="false">D$6*NoOfHrsPerDay</f>
        <v>744</v>
      </c>
      <c r="E108" s="0" t="n">
        <f aca="false">E$6*NoOfHrsPerDay</f>
        <v>744</v>
      </c>
      <c r="F108" s="0" t="n">
        <f aca="false">F$6*NoOfHrsPerDay</f>
        <v>696</v>
      </c>
      <c r="G108" s="0" t="n">
        <f aca="false">G$6*NoOfHrsPerDay</f>
        <v>744</v>
      </c>
      <c r="H108" s="0" t="n">
        <f aca="false">H$6*NoOfHrsPerDay</f>
        <v>720</v>
      </c>
      <c r="I108" s="0" t="n">
        <f aca="false">I$6*NoOfHrsPerDay</f>
        <v>744</v>
      </c>
      <c r="J108" s="0" t="n">
        <f aca="false">J$6*NoOfHrsPerDay</f>
        <v>720</v>
      </c>
      <c r="K108" s="0" t="n">
        <f aca="false">K$6*NoOfHrsPerDay</f>
        <v>744</v>
      </c>
      <c r="L108" s="0" t="n">
        <f aca="false">L$6*NoOfHrsPerDay</f>
        <v>744</v>
      </c>
      <c r="M108" s="0" t="n">
        <f aca="false">M$6*NoOfHrsPerDay</f>
        <v>720</v>
      </c>
      <c r="N108" s="0" t="n">
        <f aca="false">N$6*NoOfHrsPerDay</f>
        <v>744</v>
      </c>
      <c r="O108" s="0" t="n">
        <f aca="false">O$6*NoOfHrsPerDay</f>
        <v>720</v>
      </c>
      <c r="P108" s="0" t="n">
        <f aca="false">P$6*NoOfHrsPerDay</f>
        <v>744</v>
      </c>
      <c r="Q108" s="0" t="n">
        <f aca="false">Q$6*NoOfHrsPerDay</f>
        <v>744</v>
      </c>
      <c r="R108" s="0" t="n">
        <f aca="false">R$6*NoOfHrsPerDay</f>
        <v>672</v>
      </c>
      <c r="S108" s="0" t="n">
        <f aca="false">S$6*NoOfHrsPerDay</f>
        <v>744</v>
      </c>
      <c r="T108" s="0" t="n">
        <f aca="false">T$6*NoOfHrsPerDay</f>
        <v>720</v>
      </c>
      <c r="U108" s="0" t="n">
        <f aca="false">U$6*NoOfHrsPerDay</f>
        <v>744</v>
      </c>
      <c r="V108" s="0" t="n">
        <f aca="false">V$6*NoOfHrsPerDay</f>
        <v>720</v>
      </c>
      <c r="W108" s="0" t="n">
        <f aca="false">W$6*NoOfHrsPerDay</f>
        <v>744</v>
      </c>
      <c r="X108" s="0" t="n">
        <f aca="false">X$6*NoOfHrsPerDay</f>
        <v>744</v>
      </c>
      <c r="Y108" s="0" t="n">
        <f aca="false">Y$6*NoOfHrsPerDay</f>
        <v>720</v>
      </c>
      <c r="Z108" s="0" t="n">
        <f aca="false">Z$6*NoOfHrsPerDay</f>
        <v>744</v>
      </c>
      <c r="AA108" s="0" t="n">
        <f aca="false">AA$6*NoOfHrsPerDay</f>
        <v>720</v>
      </c>
      <c r="AB108" s="0" t="n">
        <f aca="false">AB$6*NoOfHrsPerDay</f>
        <v>744</v>
      </c>
      <c r="AC108" s="0" t="n">
        <f aca="false">AC$6*NoOfHrsPerDay</f>
        <v>744</v>
      </c>
      <c r="AD108" s="0" t="n">
        <f aca="false">AD$6*NoOfHrsPerDay</f>
        <v>672</v>
      </c>
      <c r="AE108" s="0" t="n">
        <f aca="false">AE$6*NoOfHrsPerDay</f>
        <v>744</v>
      </c>
      <c r="AO108" s="0" t="n">
        <f aca="false">SUM(E108:P108)</f>
        <v>8784</v>
      </c>
    </row>
    <row r="109" customFormat="false" ht="12.75" hidden="false" customHeight="false" outlineLevel="0" collapsed="false">
      <c r="A109" s="0" t="s">
        <v>27</v>
      </c>
      <c r="B109" s="0" t="n">
        <v>2</v>
      </c>
      <c r="C109" s="0" t="n">
        <v>99</v>
      </c>
      <c r="D109" s="0" t="n">
        <f aca="false">D$6*NoOfHrsPerDay</f>
        <v>744</v>
      </c>
      <c r="E109" s="0" t="n">
        <f aca="false">E$6*NoOfHrsPerDay</f>
        <v>744</v>
      </c>
      <c r="F109" s="0" t="n">
        <f aca="false">F$6*NoOfHrsPerDay</f>
        <v>696</v>
      </c>
      <c r="G109" s="0" t="n">
        <f aca="false">G$6*NoOfHrsPerDay</f>
        <v>744</v>
      </c>
      <c r="H109" s="0" t="n">
        <f aca="false">H$6*NoOfHrsPerDay</f>
        <v>720</v>
      </c>
      <c r="I109" s="0" t="n">
        <f aca="false">I$6*NoOfHrsPerDay</f>
        <v>744</v>
      </c>
      <c r="J109" s="0" t="n">
        <f aca="false">J$6*NoOfHrsPerDay</f>
        <v>720</v>
      </c>
      <c r="K109" s="0" t="n">
        <f aca="false">K$6*NoOfHrsPerDay</f>
        <v>744</v>
      </c>
      <c r="L109" s="0" t="n">
        <f aca="false">L$6*NoOfHrsPerDay</f>
        <v>744</v>
      </c>
      <c r="M109" s="0" t="n">
        <f aca="false">M$6*NoOfHrsPerDay</f>
        <v>720</v>
      </c>
      <c r="N109" s="0" t="n">
        <f aca="false">N$6*NoOfHrsPerDay</f>
        <v>744</v>
      </c>
      <c r="O109" s="0" t="n">
        <f aca="false">O$6*NoOfHrsPerDay</f>
        <v>720</v>
      </c>
      <c r="P109" s="0" t="n">
        <f aca="false">P$6*NoOfHrsPerDay</f>
        <v>744</v>
      </c>
      <c r="Q109" s="0" t="n">
        <f aca="false">Q$6*NoOfHrsPerDay</f>
        <v>744</v>
      </c>
      <c r="R109" s="0" t="n">
        <f aca="false">R$6*NoOfHrsPerDay</f>
        <v>672</v>
      </c>
      <c r="S109" s="0" t="n">
        <f aca="false">S$6*NoOfHrsPerDay</f>
        <v>744</v>
      </c>
      <c r="T109" s="0" t="n">
        <f aca="false">T$6*NoOfHrsPerDay</f>
        <v>720</v>
      </c>
      <c r="U109" s="0" t="n">
        <f aca="false">U$6*NoOfHrsPerDay</f>
        <v>744</v>
      </c>
      <c r="V109" s="0" t="n">
        <f aca="false">V$6*NoOfHrsPerDay</f>
        <v>720</v>
      </c>
      <c r="W109" s="0" t="n">
        <f aca="false">W$6*NoOfHrsPerDay</f>
        <v>744</v>
      </c>
      <c r="X109" s="0" t="n">
        <f aca="false">X$6*NoOfHrsPerDay</f>
        <v>744</v>
      </c>
      <c r="Y109" s="0" t="n">
        <f aca="false">Y$6*NoOfHrsPerDay</f>
        <v>720</v>
      </c>
      <c r="Z109" s="0" t="n">
        <f aca="false">Z$6*NoOfHrsPerDay</f>
        <v>744</v>
      </c>
      <c r="AA109" s="0" t="n">
        <f aca="false">AA$6*NoOfHrsPerDay</f>
        <v>720</v>
      </c>
      <c r="AB109" s="0" t="n">
        <f aca="false">AB$6*NoOfHrsPerDay</f>
        <v>744</v>
      </c>
      <c r="AC109" s="0" t="n">
        <f aca="false">AC$6*NoOfHrsPerDay</f>
        <v>744</v>
      </c>
      <c r="AD109" s="0" t="n">
        <f aca="false">AD$6*NoOfHrsPerDay</f>
        <v>672</v>
      </c>
      <c r="AE109" s="0" t="n">
        <f aca="false">AE$6*NoOfHrsPerDay</f>
        <v>744</v>
      </c>
      <c r="AO109" s="0" t="n">
        <f aca="false">SUM(E109:P109)</f>
        <v>8784</v>
      </c>
    </row>
    <row r="110" customFormat="false" ht="12.75" hidden="false" customHeight="false" outlineLevel="0" collapsed="false">
      <c r="A110" s="0" t="s">
        <v>27</v>
      </c>
      <c r="B110" s="0" t="n">
        <v>2</v>
      </c>
      <c r="C110" s="0" t="n">
        <v>100</v>
      </c>
      <c r="D110" s="0" t="n">
        <f aca="false">D$6*NoOfHrsPerDay</f>
        <v>744</v>
      </c>
      <c r="E110" s="0" t="n">
        <f aca="false">E$6*NoOfHrsPerDay</f>
        <v>744</v>
      </c>
      <c r="F110" s="0" t="n">
        <f aca="false">F$6*NoOfHrsPerDay</f>
        <v>696</v>
      </c>
      <c r="G110" s="0" t="n">
        <f aca="false">G$6*NoOfHrsPerDay</f>
        <v>744</v>
      </c>
      <c r="H110" s="0" t="n">
        <f aca="false">H$6*NoOfHrsPerDay</f>
        <v>720</v>
      </c>
      <c r="I110" s="0" t="n">
        <f aca="false">I$6*NoOfHrsPerDay</f>
        <v>744</v>
      </c>
      <c r="J110" s="0" t="n">
        <f aca="false">J$6*NoOfHrsPerDay</f>
        <v>720</v>
      </c>
      <c r="K110" s="0" t="n">
        <f aca="false">K$6*NoOfHrsPerDay</f>
        <v>744</v>
      </c>
      <c r="L110" s="0" t="n">
        <f aca="false">L$6*NoOfHrsPerDay</f>
        <v>744</v>
      </c>
      <c r="M110" s="0" t="n">
        <f aca="false">M$6*NoOfHrsPerDay</f>
        <v>720</v>
      </c>
      <c r="N110" s="0" t="n">
        <f aca="false">N$6*NoOfHrsPerDay</f>
        <v>744</v>
      </c>
      <c r="O110" s="0" t="n">
        <f aca="false">O$6*NoOfHrsPerDay</f>
        <v>720</v>
      </c>
      <c r="P110" s="0" t="n">
        <f aca="false">P$6*NoOfHrsPerDay</f>
        <v>744</v>
      </c>
      <c r="Q110" s="0" t="n">
        <f aca="false">Q$6*NoOfHrsPerDay</f>
        <v>744</v>
      </c>
      <c r="R110" s="0" t="n">
        <f aca="false">R$6*NoOfHrsPerDay</f>
        <v>672</v>
      </c>
      <c r="S110" s="0" t="n">
        <f aca="false">S$6*NoOfHrsPerDay</f>
        <v>744</v>
      </c>
      <c r="T110" s="0" t="n">
        <f aca="false">T$6*NoOfHrsPerDay</f>
        <v>720</v>
      </c>
      <c r="U110" s="0" t="n">
        <f aca="false">U$6*NoOfHrsPerDay</f>
        <v>744</v>
      </c>
      <c r="V110" s="0" t="n">
        <f aca="false">V$6*NoOfHrsPerDay</f>
        <v>720</v>
      </c>
      <c r="W110" s="0" t="n">
        <f aca="false">W$6*NoOfHrsPerDay</f>
        <v>744</v>
      </c>
      <c r="X110" s="0" t="n">
        <f aca="false">X$6*NoOfHrsPerDay</f>
        <v>744</v>
      </c>
      <c r="Y110" s="0" t="n">
        <f aca="false">Y$6*NoOfHrsPerDay</f>
        <v>720</v>
      </c>
      <c r="Z110" s="0" t="n">
        <f aca="false">Z$6*NoOfHrsPerDay</f>
        <v>744</v>
      </c>
      <c r="AA110" s="0" t="n">
        <f aca="false">AA$6*NoOfHrsPerDay</f>
        <v>720</v>
      </c>
      <c r="AB110" s="0" t="n">
        <f aca="false">AB$6*NoOfHrsPerDay</f>
        <v>744</v>
      </c>
      <c r="AC110" s="0" t="n">
        <f aca="false">AC$6*NoOfHrsPerDay</f>
        <v>744</v>
      </c>
      <c r="AD110" s="0" t="n">
        <f aca="false">AD$6*NoOfHrsPerDay</f>
        <v>672</v>
      </c>
      <c r="AE110" s="0" t="n">
        <f aca="false">AE$6*NoOfHrsPerDay</f>
        <v>744</v>
      </c>
      <c r="AO110" s="0" t="n">
        <f aca="false">SUM(E110:P110)</f>
        <v>8784</v>
      </c>
    </row>
    <row r="111" customFormat="false" ht="12.75" hidden="false" customHeight="false" outlineLevel="0" collapsed="false">
      <c r="A111" s="0" t="s">
        <v>27</v>
      </c>
      <c r="B111" s="0" t="n">
        <v>2</v>
      </c>
      <c r="C111" s="0" t="n">
        <v>101</v>
      </c>
      <c r="D111" s="0" t="n">
        <f aca="false">D$6*NoOfHrsPerDay</f>
        <v>744</v>
      </c>
      <c r="E111" s="0" t="n">
        <f aca="false">E$6*NoOfHrsPerDay</f>
        <v>744</v>
      </c>
      <c r="F111" s="0" t="n">
        <f aca="false">F$6*NoOfHrsPerDay</f>
        <v>696</v>
      </c>
      <c r="G111" s="0" t="n">
        <f aca="false">G$6*NoOfHrsPerDay</f>
        <v>744</v>
      </c>
      <c r="H111" s="0" t="n">
        <f aca="false">H$6*NoOfHrsPerDay</f>
        <v>720</v>
      </c>
      <c r="I111" s="0" t="n">
        <f aca="false">I$6*NoOfHrsPerDay</f>
        <v>744</v>
      </c>
      <c r="J111" s="0" t="n">
        <f aca="false">J$6*NoOfHrsPerDay</f>
        <v>720</v>
      </c>
      <c r="K111" s="0" t="n">
        <f aca="false">K$6*NoOfHrsPerDay</f>
        <v>744</v>
      </c>
      <c r="L111" s="0" t="n">
        <f aca="false">L$6*NoOfHrsPerDay</f>
        <v>744</v>
      </c>
      <c r="M111" s="0" t="n">
        <f aca="false">M$6*NoOfHrsPerDay</f>
        <v>720</v>
      </c>
      <c r="N111" s="0" t="n">
        <f aca="false">N$6*NoOfHrsPerDay</f>
        <v>744</v>
      </c>
      <c r="O111" s="0" t="n">
        <f aca="false">O$6*NoOfHrsPerDay</f>
        <v>720</v>
      </c>
      <c r="P111" s="0" t="n">
        <f aca="false">P$6*NoOfHrsPerDay</f>
        <v>744</v>
      </c>
      <c r="Q111" s="0" t="n">
        <f aca="false">Q$6*NoOfHrsPerDay</f>
        <v>744</v>
      </c>
      <c r="R111" s="0" t="n">
        <f aca="false">R$6*NoOfHrsPerDay</f>
        <v>672</v>
      </c>
      <c r="S111" s="0" t="n">
        <f aca="false">S$6*NoOfHrsPerDay</f>
        <v>744</v>
      </c>
      <c r="T111" s="0" t="n">
        <f aca="false">T$6*NoOfHrsPerDay</f>
        <v>720</v>
      </c>
      <c r="U111" s="0" t="n">
        <f aca="false">U$6*NoOfHrsPerDay</f>
        <v>744</v>
      </c>
      <c r="V111" s="0" t="n">
        <f aca="false">V$6*NoOfHrsPerDay</f>
        <v>720</v>
      </c>
      <c r="W111" s="0" t="n">
        <f aca="false">W$6*NoOfHrsPerDay</f>
        <v>744</v>
      </c>
      <c r="X111" s="0" t="n">
        <f aca="false">X$6*NoOfHrsPerDay</f>
        <v>744</v>
      </c>
      <c r="Y111" s="0" t="n">
        <f aca="false">Y$6*NoOfHrsPerDay</f>
        <v>720</v>
      </c>
      <c r="Z111" s="0" t="n">
        <f aca="false">Z$6*NoOfHrsPerDay</f>
        <v>744</v>
      </c>
      <c r="AA111" s="0" t="n">
        <f aca="false">AA$6*NoOfHrsPerDay</f>
        <v>720</v>
      </c>
      <c r="AB111" s="0" t="n">
        <f aca="false">AB$6*NoOfHrsPerDay</f>
        <v>744</v>
      </c>
      <c r="AC111" s="0" t="n">
        <f aca="false">AC$6*NoOfHrsPerDay</f>
        <v>744</v>
      </c>
      <c r="AD111" s="0" t="n">
        <f aca="false">AD$6*NoOfHrsPerDay</f>
        <v>672</v>
      </c>
      <c r="AE111" s="0" t="n">
        <f aca="false">AE$6*NoOfHrsPerDay</f>
        <v>744</v>
      </c>
      <c r="AO111" s="0" t="n">
        <f aca="false">SUM(E111:P111)</f>
        <v>8784</v>
      </c>
    </row>
    <row r="112" customFormat="false" ht="12.75" hidden="false" customHeight="false" outlineLevel="0" collapsed="false">
      <c r="A112" s="0" t="s">
        <v>27</v>
      </c>
      <c r="B112" s="0" t="n">
        <v>2</v>
      </c>
      <c r="C112" s="0" t="n">
        <v>102</v>
      </c>
      <c r="D112" s="0" t="n">
        <f aca="false">D$6*NoOfHrsPerDay</f>
        <v>744</v>
      </c>
      <c r="E112" s="0" t="n">
        <f aca="false">E$6*NoOfHrsPerDay</f>
        <v>744</v>
      </c>
      <c r="F112" s="0" t="n">
        <f aca="false">F$6*NoOfHrsPerDay</f>
        <v>696</v>
      </c>
      <c r="G112" s="0" t="n">
        <f aca="false">G$6*NoOfHrsPerDay</f>
        <v>744</v>
      </c>
      <c r="H112" s="0" t="n">
        <f aca="false">H$6*NoOfHrsPerDay</f>
        <v>720</v>
      </c>
      <c r="I112" s="0" t="n">
        <f aca="false">I$6*NoOfHrsPerDay</f>
        <v>744</v>
      </c>
      <c r="J112" s="0" t="n">
        <f aca="false">J$6*NoOfHrsPerDay</f>
        <v>720</v>
      </c>
      <c r="K112" s="0" t="n">
        <f aca="false">K$6*NoOfHrsPerDay</f>
        <v>744</v>
      </c>
      <c r="L112" s="0" t="n">
        <f aca="false">L$6*NoOfHrsPerDay</f>
        <v>744</v>
      </c>
      <c r="M112" s="0" t="n">
        <f aca="false">M$6*NoOfHrsPerDay</f>
        <v>720</v>
      </c>
      <c r="N112" s="0" t="n">
        <f aca="false">N$6*NoOfHrsPerDay</f>
        <v>744</v>
      </c>
      <c r="O112" s="0" t="n">
        <f aca="false">O$6*NoOfHrsPerDay</f>
        <v>720</v>
      </c>
      <c r="P112" s="0" t="n">
        <f aca="false">P$6*NoOfHrsPerDay</f>
        <v>744</v>
      </c>
      <c r="Q112" s="0" t="n">
        <f aca="false">Q$6*NoOfHrsPerDay</f>
        <v>744</v>
      </c>
      <c r="R112" s="0" t="n">
        <f aca="false">R$6*NoOfHrsPerDay</f>
        <v>672</v>
      </c>
      <c r="S112" s="0" t="n">
        <f aca="false">S$6*NoOfHrsPerDay</f>
        <v>744</v>
      </c>
      <c r="T112" s="0" t="n">
        <f aca="false">T$6*NoOfHrsPerDay</f>
        <v>720</v>
      </c>
      <c r="U112" s="0" t="n">
        <f aca="false">U$6*NoOfHrsPerDay</f>
        <v>744</v>
      </c>
      <c r="V112" s="0" t="n">
        <f aca="false">V$6*NoOfHrsPerDay</f>
        <v>720</v>
      </c>
      <c r="W112" s="0" t="n">
        <f aca="false">W$6*NoOfHrsPerDay</f>
        <v>744</v>
      </c>
      <c r="X112" s="0" t="n">
        <f aca="false">X$6*NoOfHrsPerDay</f>
        <v>744</v>
      </c>
      <c r="Y112" s="0" t="n">
        <f aca="false">Y$6*NoOfHrsPerDay</f>
        <v>720</v>
      </c>
      <c r="Z112" s="0" t="n">
        <f aca="false">Z$6*NoOfHrsPerDay</f>
        <v>744</v>
      </c>
      <c r="AA112" s="0" t="n">
        <f aca="false">AA$6*NoOfHrsPerDay</f>
        <v>720</v>
      </c>
      <c r="AB112" s="0" t="n">
        <f aca="false">AB$6*NoOfHrsPerDay</f>
        <v>744</v>
      </c>
      <c r="AC112" s="0" t="n">
        <f aca="false">AC$6*NoOfHrsPerDay</f>
        <v>744</v>
      </c>
      <c r="AD112" s="0" t="n">
        <f aca="false">AD$6*NoOfHrsPerDay</f>
        <v>672</v>
      </c>
      <c r="AE112" s="0" t="n">
        <f aca="false">AE$6*NoOfHrsPerDay</f>
        <v>744</v>
      </c>
      <c r="AO112" s="0" t="n">
        <f aca="false">SUM(E112:P112)</f>
        <v>8784</v>
      </c>
    </row>
    <row r="113" customFormat="false" ht="12.75" hidden="false" customHeight="false" outlineLevel="0" collapsed="false">
      <c r="A113" s="0" t="s">
        <v>27</v>
      </c>
      <c r="B113" s="0" t="n">
        <v>2</v>
      </c>
      <c r="C113" s="0" t="n">
        <v>103</v>
      </c>
      <c r="D113" s="0" t="n">
        <f aca="false">D$6*NoOfHrsPerDay</f>
        <v>744</v>
      </c>
      <c r="E113" s="0" t="n">
        <f aca="false">E$6*NoOfHrsPerDay</f>
        <v>744</v>
      </c>
      <c r="F113" s="0" t="n">
        <f aca="false">F$6*NoOfHrsPerDay</f>
        <v>696</v>
      </c>
      <c r="G113" s="0" t="n">
        <f aca="false">G$6*NoOfHrsPerDay</f>
        <v>744</v>
      </c>
      <c r="H113" s="0" t="n">
        <f aca="false">H$6*NoOfHrsPerDay</f>
        <v>720</v>
      </c>
      <c r="I113" s="0" t="n">
        <f aca="false">I$6*NoOfHrsPerDay</f>
        <v>744</v>
      </c>
      <c r="J113" s="0" t="n">
        <f aca="false">J$6*NoOfHrsPerDay</f>
        <v>720</v>
      </c>
      <c r="K113" s="0" t="n">
        <f aca="false">K$6*NoOfHrsPerDay</f>
        <v>744</v>
      </c>
      <c r="L113" s="0" t="n">
        <f aca="false">L$6*NoOfHrsPerDay</f>
        <v>744</v>
      </c>
      <c r="M113" s="0" t="n">
        <f aca="false">M$6*NoOfHrsPerDay</f>
        <v>720</v>
      </c>
      <c r="N113" s="0" t="n">
        <f aca="false">N$6*NoOfHrsPerDay</f>
        <v>744</v>
      </c>
      <c r="O113" s="0" t="n">
        <f aca="false">O$6*NoOfHrsPerDay</f>
        <v>720</v>
      </c>
      <c r="P113" s="0" t="n">
        <f aca="false">P$6*NoOfHrsPerDay</f>
        <v>744</v>
      </c>
      <c r="Q113" s="0" t="n">
        <f aca="false">Q$6*NoOfHrsPerDay</f>
        <v>744</v>
      </c>
      <c r="R113" s="0" t="n">
        <f aca="false">R$6*NoOfHrsPerDay</f>
        <v>672</v>
      </c>
      <c r="S113" s="0" t="n">
        <f aca="false">S$6*NoOfHrsPerDay</f>
        <v>744</v>
      </c>
      <c r="T113" s="0" t="n">
        <f aca="false">T$6*NoOfHrsPerDay</f>
        <v>720</v>
      </c>
      <c r="U113" s="0" t="n">
        <f aca="false">U$6*NoOfHrsPerDay</f>
        <v>744</v>
      </c>
      <c r="V113" s="0" t="n">
        <f aca="false">V$6*NoOfHrsPerDay</f>
        <v>720</v>
      </c>
      <c r="W113" s="0" t="n">
        <f aca="false">W$6*NoOfHrsPerDay</f>
        <v>744</v>
      </c>
      <c r="X113" s="0" t="n">
        <f aca="false">X$6*NoOfHrsPerDay</f>
        <v>744</v>
      </c>
      <c r="Y113" s="0" t="n">
        <f aca="false">Y$6*NoOfHrsPerDay</f>
        <v>720</v>
      </c>
      <c r="Z113" s="0" t="n">
        <f aca="false">Z$6*NoOfHrsPerDay</f>
        <v>744</v>
      </c>
      <c r="AA113" s="0" t="n">
        <f aca="false">AA$6*NoOfHrsPerDay</f>
        <v>720</v>
      </c>
      <c r="AB113" s="0" t="n">
        <f aca="false">AB$6*NoOfHrsPerDay</f>
        <v>744</v>
      </c>
      <c r="AC113" s="0" t="n">
        <f aca="false">AC$6*NoOfHrsPerDay</f>
        <v>744</v>
      </c>
      <c r="AD113" s="0" t="n">
        <f aca="false">AD$6*NoOfHrsPerDay</f>
        <v>672</v>
      </c>
      <c r="AE113" s="0" t="n">
        <f aca="false">AE$6*NoOfHrsPerDay</f>
        <v>744</v>
      </c>
      <c r="AO113" s="0" t="n">
        <f aca="false">SUM(E113:P113)</f>
        <v>8784</v>
      </c>
    </row>
    <row r="114" customFormat="false" ht="12.75" hidden="false" customHeight="false" outlineLevel="0" collapsed="false">
      <c r="A114" s="0" t="s">
        <v>27</v>
      </c>
      <c r="B114" s="0" t="n">
        <v>2</v>
      </c>
      <c r="C114" s="0" t="n">
        <v>104</v>
      </c>
      <c r="D114" s="0" t="n">
        <f aca="false">D$6*NoOfHrsPerDay</f>
        <v>744</v>
      </c>
      <c r="E114" s="0" t="n">
        <f aca="false">E$6*NoOfHrsPerDay</f>
        <v>744</v>
      </c>
      <c r="F114" s="0" t="n">
        <f aca="false">F$6*NoOfHrsPerDay</f>
        <v>696</v>
      </c>
      <c r="G114" s="0" t="n">
        <f aca="false">G$6*NoOfHrsPerDay</f>
        <v>744</v>
      </c>
      <c r="H114" s="0" t="n">
        <f aca="false">H$6*NoOfHrsPerDay</f>
        <v>720</v>
      </c>
      <c r="I114" s="0" t="n">
        <f aca="false">I$6*NoOfHrsPerDay</f>
        <v>744</v>
      </c>
      <c r="J114" s="0" t="n">
        <f aca="false">J$6*NoOfHrsPerDay</f>
        <v>720</v>
      </c>
      <c r="K114" s="0" t="n">
        <f aca="false">K$6*NoOfHrsPerDay</f>
        <v>744</v>
      </c>
      <c r="L114" s="0" t="n">
        <f aca="false">L$6*NoOfHrsPerDay</f>
        <v>744</v>
      </c>
      <c r="M114" s="0" t="n">
        <f aca="false">M$6*NoOfHrsPerDay</f>
        <v>720</v>
      </c>
      <c r="N114" s="0" t="n">
        <f aca="false">N$6*NoOfHrsPerDay</f>
        <v>744</v>
      </c>
      <c r="O114" s="0" t="n">
        <f aca="false">O$6*NoOfHrsPerDay</f>
        <v>720</v>
      </c>
      <c r="P114" s="0" t="n">
        <f aca="false">P$6*NoOfHrsPerDay</f>
        <v>744</v>
      </c>
      <c r="Q114" s="0" t="n">
        <f aca="false">Q$6*NoOfHrsPerDay</f>
        <v>744</v>
      </c>
      <c r="R114" s="0" t="n">
        <f aca="false">R$6*NoOfHrsPerDay</f>
        <v>672</v>
      </c>
      <c r="S114" s="0" t="n">
        <f aca="false">S$6*NoOfHrsPerDay</f>
        <v>744</v>
      </c>
      <c r="T114" s="0" t="n">
        <f aca="false">T$6*NoOfHrsPerDay</f>
        <v>720</v>
      </c>
      <c r="U114" s="0" t="n">
        <f aca="false">U$6*NoOfHrsPerDay</f>
        <v>744</v>
      </c>
      <c r="V114" s="0" t="n">
        <f aca="false">V$6*NoOfHrsPerDay</f>
        <v>720</v>
      </c>
      <c r="W114" s="0" t="n">
        <f aca="false">W$6*NoOfHrsPerDay</f>
        <v>744</v>
      </c>
      <c r="X114" s="0" t="n">
        <f aca="false">X$6*NoOfHrsPerDay</f>
        <v>744</v>
      </c>
      <c r="Y114" s="0" t="n">
        <f aca="false">Y$6*NoOfHrsPerDay</f>
        <v>720</v>
      </c>
      <c r="Z114" s="0" t="n">
        <f aca="false">Z$6*NoOfHrsPerDay</f>
        <v>744</v>
      </c>
      <c r="AA114" s="0" t="n">
        <f aca="false">AA$6*NoOfHrsPerDay</f>
        <v>720</v>
      </c>
      <c r="AB114" s="0" t="n">
        <f aca="false">AB$6*NoOfHrsPerDay</f>
        <v>744</v>
      </c>
      <c r="AC114" s="0" t="n">
        <f aca="false">AC$6*NoOfHrsPerDay</f>
        <v>744</v>
      </c>
      <c r="AD114" s="0" t="n">
        <f aca="false">AD$6*NoOfHrsPerDay</f>
        <v>672</v>
      </c>
      <c r="AE114" s="0" t="n">
        <f aca="false">AE$6*NoOfHrsPerDay</f>
        <v>744</v>
      </c>
      <c r="AO114" s="0" t="n">
        <f aca="false">SUM(E114:P114)</f>
        <v>8784</v>
      </c>
    </row>
    <row r="115" customFormat="false" ht="12.75" hidden="false" customHeight="false" outlineLevel="0" collapsed="false">
      <c r="A115" s="0" t="s">
        <v>27</v>
      </c>
      <c r="B115" s="0" t="n">
        <v>2</v>
      </c>
      <c r="C115" s="0" t="n">
        <v>105</v>
      </c>
      <c r="D115" s="0" t="n">
        <f aca="false">D$6*NoOfHrsPerDay</f>
        <v>744</v>
      </c>
      <c r="E115" s="0" t="n">
        <f aca="false">E$6*NoOfHrsPerDay</f>
        <v>744</v>
      </c>
      <c r="F115" s="0" t="n">
        <f aca="false">F$6*NoOfHrsPerDay</f>
        <v>696</v>
      </c>
      <c r="G115" s="0" t="n">
        <f aca="false">G$6*NoOfHrsPerDay</f>
        <v>744</v>
      </c>
      <c r="H115" s="0" t="n">
        <f aca="false">H$6*NoOfHrsPerDay</f>
        <v>720</v>
      </c>
      <c r="I115" s="0" t="n">
        <f aca="false">I$6*NoOfHrsPerDay</f>
        <v>744</v>
      </c>
      <c r="J115" s="0" t="n">
        <f aca="false">J$6*NoOfHrsPerDay</f>
        <v>720</v>
      </c>
      <c r="K115" s="0" t="n">
        <f aca="false">K$6*NoOfHrsPerDay</f>
        <v>744</v>
      </c>
      <c r="L115" s="0" t="n">
        <f aca="false">L$6*NoOfHrsPerDay</f>
        <v>744</v>
      </c>
      <c r="M115" s="0" t="n">
        <f aca="false">M$6*NoOfHrsPerDay</f>
        <v>720</v>
      </c>
      <c r="N115" s="0" t="n">
        <f aca="false">N$6*NoOfHrsPerDay</f>
        <v>744</v>
      </c>
      <c r="O115" s="0" t="n">
        <f aca="false">O$6*NoOfHrsPerDay</f>
        <v>720</v>
      </c>
      <c r="P115" s="0" t="n">
        <f aca="false">P$6*NoOfHrsPerDay</f>
        <v>744</v>
      </c>
      <c r="Q115" s="0" t="n">
        <f aca="false">Q$6*NoOfHrsPerDay</f>
        <v>744</v>
      </c>
      <c r="R115" s="0" t="n">
        <f aca="false">R$6*NoOfHrsPerDay</f>
        <v>672</v>
      </c>
      <c r="S115" s="0" t="n">
        <f aca="false">S$6*NoOfHrsPerDay</f>
        <v>744</v>
      </c>
      <c r="T115" s="0" t="n">
        <f aca="false">T$6*NoOfHrsPerDay</f>
        <v>720</v>
      </c>
      <c r="U115" s="0" t="n">
        <f aca="false">U$6*NoOfHrsPerDay</f>
        <v>744</v>
      </c>
      <c r="V115" s="0" t="n">
        <f aca="false">V$6*NoOfHrsPerDay</f>
        <v>720</v>
      </c>
      <c r="W115" s="0" t="n">
        <f aca="false">W$6*NoOfHrsPerDay</f>
        <v>744</v>
      </c>
      <c r="X115" s="0" t="n">
        <f aca="false">X$6*NoOfHrsPerDay</f>
        <v>744</v>
      </c>
      <c r="Y115" s="0" t="n">
        <f aca="false">Y$6*NoOfHrsPerDay</f>
        <v>720</v>
      </c>
      <c r="Z115" s="0" t="n">
        <f aca="false">Z$6*NoOfHrsPerDay</f>
        <v>744</v>
      </c>
      <c r="AA115" s="0" t="n">
        <f aca="false">AA$6*NoOfHrsPerDay</f>
        <v>720</v>
      </c>
      <c r="AB115" s="0" t="n">
        <f aca="false">AB$6*NoOfHrsPerDay</f>
        <v>744</v>
      </c>
      <c r="AC115" s="0" t="n">
        <f aca="false">AC$6*NoOfHrsPerDay</f>
        <v>744</v>
      </c>
      <c r="AD115" s="0" t="n">
        <f aca="false">AD$6*NoOfHrsPerDay</f>
        <v>672</v>
      </c>
      <c r="AE115" s="0" t="n">
        <f aca="false">AE$6*NoOfHrsPerDay</f>
        <v>744</v>
      </c>
      <c r="AO115" s="0" t="n">
        <f aca="false">SUM(E115:P115)</f>
        <v>8784</v>
      </c>
    </row>
    <row r="116" customFormat="false" ht="12.75" hidden="false" customHeight="false" outlineLevel="0" collapsed="false">
      <c r="A116" s="0" t="s">
        <v>27</v>
      </c>
      <c r="B116" s="0" t="n">
        <v>2</v>
      </c>
      <c r="C116" s="0" t="n">
        <v>106</v>
      </c>
      <c r="D116" s="0" t="n">
        <f aca="false">D$6*NoOfHrsPerDay</f>
        <v>744</v>
      </c>
      <c r="E116" s="0" t="n">
        <f aca="false">E$6*NoOfHrsPerDay</f>
        <v>744</v>
      </c>
      <c r="F116" s="0" t="n">
        <f aca="false">F$6*NoOfHrsPerDay</f>
        <v>696</v>
      </c>
      <c r="G116" s="0" t="n">
        <f aca="false">G$6*NoOfHrsPerDay</f>
        <v>744</v>
      </c>
      <c r="H116" s="0" t="n">
        <f aca="false">H$6*NoOfHrsPerDay</f>
        <v>720</v>
      </c>
      <c r="I116" s="0" t="n">
        <f aca="false">I$6*NoOfHrsPerDay</f>
        <v>744</v>
      </c>
      <c r="J116" s="0" t="n">
        <f aca="false">J$6*NoOfHrsPerDay</f>
        <v>720</v>
      </c>
      <c r="K116" s="0" t="n">
        <f aca="false">K$6*NoOfHrsPerDay</f>
        <v>744</v>
      </c>
      <c r="L116" s="0" t="n">
        <f aca="false">L$6*NoOfHrsPerDay</f>
        <v>744</v>
      </c>
      <c r="M116" s="0" t="n">
        <f aca="false">M$6*NoOfHrsPerDay</f>
        <v>720</v>
      </c>
      <c r="N116" s="0" t="n">
        <f aca="false">N$6*NoOfHrsPerDay</f>
        <v>744</v>
      </c>
      <c r="O116" s="0" t="n">
        <f aca="false">O$6*NoOfHrsPerDay</f>
        <v>720</v>
      </c>
      <c r="P116" s="0" t="n">
        <f aca="false">P$6*NoOfHrsPerDay</f>
        <v>744</v>
      </c>
      <c r="Q116" s="0" t="n">
        <f aca="false">Q$6*NoOfHrsPerDay</f>
        <v>744</v>
      </c>
      <c r="R116" s="0" t="n">
        <f aca="false">R$6*NoOfHrsPerDay</f>
        <v>672</v>
      </c>
      <c r="S116" s="0" t="n">
        <f aca="false">S$6*NoOfHrsPerDay</f>
        <v>744</v>
      </c>
      <c r="T116" s="0" t="n">
        <f aca="false">T$6*NoOfHrsPerDay</f>
        <v>720</v>
      </c>
      <c r="U116" s="0" t="n">
        <f aca="false">U$6*NoOfHrsPerDay</f>
        <v>744</v>
      </c>
      <c r="V116" s="0" t="n">
        <f aca="false">V$6*NoOfHrsPerDay</f>
        <v>720</v>
      </c>
      <c r="W116" s="0" t="n">
        <f aca="false">W$6*NoOfHrsPerDay</f>
        <v>744</v>
      </c>
      <c r="X116" s="0" t="n">
        <f aca="false">X$6*NoOfHrsPerDay</f>
        <v>744</v>
      </c>
      <c r="Y116" s="0" t="n">
        <f aca="false">Y$6*NoOfHrsPerDay</f>
        <v>720</v>
      </c>
      <c r="Z116" s="0" t="n">
        <f aca="false">Z$6*NoOfHrsPerDay</f>
        <v>744</v>
      </c>
      <c r="AA116" s="0" t="n">
        <f aca="false">AA$6*NoOfHrsPerDay</f>
        <v>720</v>
      </c>
      <c r="AB116" s="0" t="n">
        <f aca="false">AB$6*NoOfHrsPerDay</f>
        <v>744</v>
      </c>
      <c r="AC116" s="0" t="n">
        <f aca="false">AC$6*NoOfHrsPerDay</f>
        <v>744</v>
      </c>
      <c r="AD116" s="0" t="n">
        <f aca="false">AD$6*NoOfHrsPerDay</f>
        <v>672</v>
      </c>
      <c r="AE116" s="0" t="n">
        <f aca="false">AE$6*NoOfHrsPerDay</f>
        <v>744</v>
      </c>
      <c r="AO116" s="0" t="n">
        <f aca="false">SUM(E116:P116)</f>
        <v>8784</v>
      </c>
    </row>
    <row r="117" customFormat="false" ht="12.75" hidden="false" customHeight="false" outlineLevel="0" collapsed="false">
      <c r="A117" s="0" t="s">
        <v>27</v>
      </c>
      <c r="B117" s="0" t="n">
        <v>2</v>
      </c>
      <c r="C117" s="0" t="n">
        <v>107</v>
      </c>
      <c r="D117" s="0" t="n">
        <f aca="false">D$6*NoOfHrsPerDay</f>
        <v>744</v>
      </c>
      <c r="E117" s="0" t="n">
        <f aca="false">E$6*NoOfHrsPerDay</f>
        <v>744</v>
      </c>
      <c r="F117" s="0" t="n">
        <f aca="false">F$6*NoOfHrsPerDay</f>
        <v>696</v>
      </c>
      <c r="G117" s="0" t="n">
        <f aca="false">G$6*NoOfHrsPerDay</f>
        <v>744</v>
      </c>
      <c r="H117" s="0" t="n">
        <f aca="false">H$6*NoOfHrsPerDay</f>
        <v>720</v>
      </c>
      <c r="I117" s="0" t="n">
        <f aca="false">I$6*NoOfHrsPerDay</f>
        <v>744</v>
      </c>
      <c r="J117" s="0" t="n">
        <f aca="false">J$6*NoOfHrsPerDay</f>
        <v>720</v>
      </c>
      <c r="K117" s="0" t="n">
        <f aca="false">K$6*NoOfHrsPerDay</f>
        <v>744</v>
      </c>
      <c r="L117" s="0" t="n">
        <f aca="false">L$6*NoOfHrsPerDay</f>
        <v>744</v>
      </c>
      <c r="M117" s="0" t="n">
        <f aca="false">M$6*NoOfHrsPerDay</f>
        <v>720</v>
      </c>
      <c r="N117" s="0" t="n">
        <f aca="false">N$6*NoOfHrsPerDay</f>
        <v>744</v>
      </c>
      <c r="O117" s="0" t="n">
        <f aca="false">O$6*NoOfHrsPerDay</f>
        <v>720</v>
      </c>
      <c r="P117" s="0" t="n">
        <f aca="false">P$6*NoOfHrsPerDay</f>
        <v>744</v>
      </c>
      <c r="Q117" s="0" t="n">
        <f aca="false">Q$6*NoOfHrsPerDay</f>
        <v>744</v>
      </c>
      <c r="R117" s="0" t="n">
        <f aca="false">R$6*NoOfHrsPerDay</f>
        <v>672</v>
      </c>
      <c r="S117" s="0" t="n">
        <f aca="false">S$6*NoOfHrsPerDay</f>
        <v>744</v>
      </c>
      <c r="T117" s="0" t="n">
        <f aca="false">T$6*NoOfHrsPerDay</f>
        <v>720</v>
      </c>
      <c r="U117" s="0" t="n">
        <f aca="false">U$6*NoOfHrsPerDay</f>
        <v>744</v>
      </c>
      <c r="V117" s="0" t="n">
        <f aca="false">V$6*NoOfHrsPerDay</f>
        <v>720</v>
      </c>
      <c r="W117" s="0" t="n">
        <f aca="false">W$6*NoOfHrsPerDay</f>
        <v>744</v>
      </c>
      <c r="X117" s="0" t="n">
        <f aca="false">X$6*NoOfHrsPerDay</f>
        <v>744</v>
      </c>
      <c r="Y117" s="0" t="n">
        <f aca="false">Y$6*NoOfHrsPerDay</f>
        <v>720</v>
      </c>
      <c r="Z117" s="0" t="n">
        <f aca="false">Z$6*NoOfHrsPerDay</f>
        <v>744</v>
      </c>
      <c r="AA117" s="0" t="n">
        <f aca="false">AA$6*NoOfHrsPerDay</f>
        <v>720</v>
      </c>
      <c r="AB117" s="0" t="n">
        <f aca="false">AB$6*NoOfHrsPerDay</f>
        <v>744</v>
      </c>
      <c r="AC117" s="0" t="n">
        <f aca="false">AC$6*NoOfHrsPerDay</f>
        <v>744</v>
      </c>
      <c r="AD117" s="0" t="n">
        <f aca="false">AD$6*NoOfHrsPerDay</f>
        <v>672</v>
      </c>
      <c r="AE117" s="0" t="n">
        <f aca="false">AE$6*NoOfHrsPerDay</f>
        <v>744</v>
      </c>
      <c r="AO117" s="0" t="n">
        <f aca="false">SUM(E117:P117)</f>
        <v>8784</v>
      </c>
    </row>
    <row r="118" customFormat="false" ht="12.75" hidden="false" customHeight="false" outlineLevel="0" collapsed="false">
      <c r="A118" s="0" t="s">
        <v>12</v>
      </c>
      <c r="B118" s="0" t="n">
        <v>1</v>
      </c>
      <c r="C118" s="0" t="n">
        <v>108</v>
      </c>
      <c r="D118" s="0" t="n">
        <f aca="false">D$6*NoOfHrsPerDay</f>
        <v>744</v>
      </c>
      <c r="E118" s="0" t="n">
        <f aca="false">E$6*NoOfHrsPerDay</f>
        <v>744</v>
      </c>
      <c r="F118" s="0" t="n">
        <f aca="false">F$6*NoOfHrsPerDay</f>
        <v>696</v>
      </c>
      <c r="G118" s="0" t="n">
        <f aca="false">G$6*NoOfHrsPerDay</f>
        <v>744</v>
      </c>
      <c r="H118" s="0" t="n">
        <f aca="false">H$6*NoOfHrsPerDay</f>
        <v>720</v>
      </c>
      <c r="I118" s="0" t="n">
        <f aca="false">I$6*NoOfHrsPerDay</f>
        <v>744</v>
      </c>
      <c r="J118" s="0" t="n">
        <f aca="false">J$6*NoOfHrsPerDay</f>
        <v>720</v>
      </c>
      <c r="K118" s="0" t="n">
        <f aca="false">K$6*NoOfHrsPerDay</f>
        <v>744</v>
      </c>
      <c r="L118" s="0" t="n">
        <f aca="false">L$6*NoOfHrsPerDay</f>
        <v>744</v>
      </c>
      <c r="M118" s="0" t="n">
        <f aca="false">M$6*NoOfHrsPerDay</f>
        <v>720</v>
      </c>
      <c r="N118" s="0" t="n">
        <f aca="false">N$6*NoOfHrsPerDay</f>
        <v>744</v>
      </c>
      <c r="O118" s="0" t="n">
        <f aca="false">O$6*NoOfHrsPerDay</f>
        <v>720</v>
      </c>
      <c r="P118" s="0" t="n">
        <f aca="false">P$6*NoOfHrsPerDay</f>
        <v>744</v>
      </c>
      <c r="Q118" s="0" t="n">
        <f aca="false">Q$6*NoOfHrsPerDay</f>
        <v>744</v>
      </c>
      <c r="R118" s="0" t="n">
        <f aca="false">R$6*NoOfHrsPerDay</f>
        <v>672</v>
      </c>
      <c r="S118" s="0" t="n">
        <f aca="false">S$6*NoOfHrsPerDay</f>
        <v>744</v>
      </c>
      <c r="T118" s="0" t="n">
        <f aca="false">T$6*NoOfHrsPerDay</f>
        <v>720</v>
      </c>
      <c r="U118" s="0" t="n">
        <f aca="false">U$6*NoOfHrsPerDay</f>
        <v>744</v>
      </c>
      <c r="V118" s="0" t="n">
        <f aca="false">V$6*NoOfHrsPerDay</f>
        <v>720</v>
      </c>
      <c r="W118" s="0" t="n">
        <f aca="false">W$6*NoOfHrsPerDay</f>
        <v>744</v>
      </c>
      <c r="X118" s="0" t="n">
        <f aca="false">X$6*NoOfHrsPerDay</f>
        <v>744</v>
      </c>
      <c r="Y118" s="0" t="n">
        <f aca="false">Y$6*NoOfHrsPerDay</f>
        <v>720</v>
      </c>
      <c r="Z118" s="0" t="n">
        <f aca="false">Z$6*NoOfHrsPerDay</f>
        <v>744</v>
      </c>
      <c r="AA118" s="0" t="n">
        <f aca="false">AA$6*NoOfHrsPerDay</f>
        <v>720</v>
      </c>
      <c r="AB118" s="0" t="n">
        <f aca="false">AB$6*NoOfHrsPerDay</f>
        <v>744</v>
      </c>
      <c r="AC118" s="0" t="n">
        <f aca="false">AC$6*NoOfHrsPerDay</f>
        <v>744</v>
      </c>
      <c r="AD118" s="0" t="n">
        <f aca="false">AD$6*NoOfHrsPerDay</f>
        <v>672</v>
      </c>
      <c r="AE118" s="0" t="n">
        <f aca="false">AE$6*NoOfHrsPerDay</f>
        <v>744</v>
      </c>
      <c r="AO118" s="0" t="n">
        <f aca="false">SUM(E118:P118)</f>
        <v>8784</v>
      </c>
    </row>
    <row r="119" customFormat="false" ht="12.75" hidden="false" customHeight="false" outlineLevel="0" collapsed="false">
      <c r="A119" s="0" t="s">
        <v>12</v>
      </c>
      <c r="B119" s="0" t="n">
        <v>1</v>
      </c>
      <c r="C119" s="0" t="n">
        <v>109</v>
      </c>
      <c r="D119" s="0" t="n">
        <f aca="false">D$6*NoOfHrsPerDay</f>
        <v>744</v>
      </c>
      <c r="E119" s="0" t="n">
        <f aca="false">E$6*NoOfHrsPerDay</f>
        <v>744</v>
      </c>
      <c r="F119" s="0" t="n">
        <f aca="false">F$6*NoOfHrsPerDay</f>
        <v>696</v>
      </c>
      <c r="G119" s="0" t="n">
        <f aca="false">G$6*NoOfHrsPerDay</f>
        <v>744</v>
      </c>
      <c r="H119" s="0" t="n">
        <f aca="false">H$6*NoOfHrsPerDay</f>
        <v>720</v>
      </c>
      <c r="I119" s="0" t="n">
        <f aca="false">I$6*NoOfHrsPerDay</f>
        <v>744</v>
      </c>
      <c r="J119" s="0" t="n">
        <f aca="false">J$6*NoOfHrsPerDay</f>
        <v>720</v>
      </c>
      <c r="K119" s="0" t="n">
        <f aca="false">K$6*NoOfHrsPerDay</f>
        <v>744</v>
      </c>
      <c r="L119" s="0" t="n">
        <f aca="false">L$6*NoOfHrsPerDay</f>
        <v>744</v>
      </c>
      <c r="M119" s="0" t="n">
        <f aca="false">M$6*NoOfHrsPerDay</f>
        <v>720</v>
      </c>
      <c r="N119" s="0" t="n">
        <f aca="false">N$6*NoOfHrsPerDay</f>
        <v>744</v>
      </c>
      <c r="O119" s="0" t="n">
        <f aca="false">O$6*NoOfHrsPerDay</f>
        <v>720</v>
      </c>
      <c r="P119" s="0" t="n">
        <f aca="false">P$6*NoOfHrsPerDay</f>
        <v>744</v>
      </c>
      <c r="Q119" s="0" t="n">
        <f aca="false">Q$6*NoOfHrsPerDay</f>
        <v>744</v>
      </c>
      <c r="R119" s="0" t="n">
        <f aca="false">R$6*NoOfHrsPerDay</f>
        <v>672</v>
      </c>
      <c r="S119" s="0" t="n">
        <f aca="false">S$6*NoOfHrsPerDay</f>
        <v>744</v>
      </c>
      <c r="T119" s="0" t="n">
        <f aca="false">T$6*NoOfHrsPerDay</f>
        <v>720</v>
      </c>
      <c r="U119" s="0" t="n">
        <f aca="false">U$6*NoOfHrsPerDay</f>
        <v>744</v>
      </c>
      <c r="V119" s="0" t="n">
        <f aca="false">V$6*NoOfHrsPerDay</f>
        <v>720</v>
      </c>
      <c r="W119" s="0" t="n">
        <f aca="false">W$6*NoOfHrsPerDay</f>
        <v>744</v>
      </c>
      <c r="X119" s="0" t="n">
        <f aca="false">X$6*NoOfHrsPerDay</f>
        <v>744</v>
      </c>
      <c r="Y119" s="0" t="n">
        <f aca="false">Y$6*NoOfHrsPerDay</f>
        <v>720</v>
      </c>
      <c r="Z119" s="0" t="n">
        <f aca="false">Z$6*NoOfHrsPerDay</f>
        <v>744</v>
      </c>
      <c r="AA119" s="0" t="n">
        <f aca="false">AA$6*NoOfHrsPerDay</f>
        <v>720</v>
      </c>
      <c r="AB119" s="0" t="n">
        <f aca="false">AB$6*NoOfHrsPerDay</f>
        <v>744</v>
      </c>
      <c r="AC119" s="0" t="n">
        <f aca="false">AC$6*NoOfHrsPerDay</f>
        <v>744</v>
      </c>
      <c r="AD119" s="0" t="n">
        <f aca="false">AD$6*NoOfHrsPerDay</f>
        <v>672</v>
      </c>
      <c r="AE119" s="0" t="n">
        <f aca="false">AE$6*NoOfHrsPerDay</f>
        <v>744</v>
      </c>
      <c r="AO119" s="0" t="n">
        <f aca="false">SUM(E119:P119)</f>
        <v>8784</v>
      </c>
    </row>
    <row r="120" customFormat="false" ht="12.75" hidden="false" customHeight="false" outlineLevel="0" collapsed="false">
      <c r="A120" s="0" t="s">
        <v>12</v>
      </c>
      <c r="B120" s="0" t="n">
        <v>1</v>
      </c>
      <c r="C120" s="0" t="n">
        <v>110</v>
      </c>
      <c r="D120" s="0" t="n">
        <f aca="false">D$6*NoOfHrsPerDay</f>
        <v>744</v>
      </c>
      <c r="E120" s="0" t="n">
        <f aca="false">E$6*NoOfHrsPerDay</f>
        <v>744</v>
      </c>
      <c r="F120" s="0" t="n">
        <f aca="false">F$6*NoOfHrsPerDay</f>
        <v>696</v>
      </c>
      <c r="G120" s="0" t="n">
        <f aca="false">G$6*NoOfHrsPerDay</f>
        <v>744</v>
      </c>
      <c r="H120" s="0" t="n">
        <f aca="false">H$6*NoOfHrsPerDay</f>
        <v>720</v>
      </c>
      <c r="I120" s="0" t="n">
        <f aca="false">I$6*NoOfHrsPerDay</f>
        <v>744</v>
      </c>
      <c r="J120" s="0" t="n">
        <f aca="false">J$6*NoOfHrsPerDay</f>
        <v>720</v>
      </c>
      <c r="K120" s="0" t="n">
        <f aca="false">K$6*NoOfHrsPerDay</f>
        <v>744</v>
      </c>
      <c r="L120" s="0" t="n">
        <f aca="false">L$6*NoOfHrsPerDay</f>
        <v>744</v>
      </c>
      <c r="M120" s="0" t="n">
        <f aca="false">M$6*NoOfHrsPerDay</f>
        <v>720</v>
      </c>
      <c r="N120" s="0" t="n">
        <f aca="false">N$6*NoOfHrsPerDay</f>
        <v>744</v>
      </c>
      <c r="O120" s="0" t="n">
        <f aca="false">O$6*NoOfHrsPerDay</f>
        <v>720</v>
      </c>
      <c r="P120" s="0" t="n">
        <f aca="false">P$6*NoOfHrsPerDay</f>
        <v>744</v>
      </c>
      <c r="Q120" s="0" t="n">
        <f aca="false">Q$6*NoOfHrsPerDay</f>
        <v>744</v>
      </c>
      <c r="R120" s="0" t="n">
        <f aca="false">R$6*NoOfHrsPerDay</f>
        <v>672</v>
      </c>
      <c r="S120" s="0" t="n">
        <f aca="false">S$6*NoOfHrsPerDay</f>
        <v>744</v>
      </c>
      <c r="T120" s="0" t="n">
        <f aca="false">T$6*NoOfHrsPerDay</f>
        <v>720</v>
      </c>
      <c r="U120" s="0" t="n">
        <f aca="false">U$6*NoOfHrsPerDay</f>
        <v>744</v>
      </c>
      <c r="V120" s="0" t="n">
        <f aca="false">V$6*NoOfHrsPerDay</f>
        <v>720</v>
      </c>
      <c r="W120" s="0" t="n">
        <f aca="false">W$6*NoOfHrsPerDay</f>
        <v>744</v>
      </c>
      <c r="X120" s="0" t="n">
        <f aca="false">X$6*NoOfHrsPerDay</f>
        <v>744</v>
      </c>
      <c r="Y120" s="0" t="n">
        <f aca="false">Y$6*NoOfHrsPerDay</f>
        <v>720</v>
      </c>
      <c r="Z120" s="0" t="n">
        <f aca="false">Z$6*NoOfHrsPerDay</f>
        <v>744</v>
      </c>
      <c r="AA120" s="0" t="n">
        <f aca="false">AA$6*NoOfHrsPerDay</f>
        <v>720</v>
      </c>
      <c r="AB120" s="0" t="n">
        <f aca="false">AB$6*NoOfHrsPerDay</f>
        <v>744</v>
      </c>
      <c r="AC120" s="0" t="n">
        <f aca="false">AC$6*NoOfHrsPerDay</f>
        <v>744</v>
      </c>
      <c r="AD120" s="0" t="n">
        <f aca="false">AD$6*NoOfHrsPerDay</f>
        <v>672</v>
      </c>
      <c r="AE120" s="0" t="n">
        <f aca="false">AE$6*NoOfHrsPerDay</f>
        <v>744</v>
      </c>
      <c r="AO120" s="0" t="n">
        <f aca="false">SUM(E120:P120)</f>
        <v>8784</v>
      </c>
    </row>
    <row r="121" customFormat="false" ht="12.75" hidden="false" customHeight="false" outlineLevel="0" collapsed="false">
      <c r="A121" s="0" t="s">
        <v>12</v>
      </c>
      <c r="B121" s="0" t="n">
        <v>1</v>
      </c>
      <c r="C121" s="0" t="n">
        <v>111</v>
      </c>
      <c r="D121" s="0" t="n">
        <f aca="false">D$6*NoOfHrsPerDay</f>
        <v>744</v>
      </c>
      <c r="E121" s="0" t="n">
        <f aca="false">E$6*NoOfHrsPerDay</f>
        <v>744</v>
      </c>
      <c r="F121" s="0" t="n">
        <f aca="false">F$6*NoOfHrsPerDay</f>
        <v>696</v>
      </c>
      <c r="G121" s="0" t="n">
        <f aca="false">G$6*NoOfHrsPerDay</f>
        <v>744</v>
      </c>
      <c r="H121" s="0" t="n">
        <f aca="false">H$6*NoOfHrsPerDay</f>
        <v>720</v>
      </c>
      <c r="I121" s="0" t="n">
        <f aca="false">I$6*NoOfHrsPerDay</f>
        <v>744</v>
      </c>
      <c r="J121" s="0" t="n">
        <f aca="false">J$6*NoOfHrsPerDay</f>
        <v>720</v>
      </c>
      <c r="K121" s="0" t="n">
        <f aca="false">K$6*NoOfHrsPerDay</f>
        <v>744</v>
      </c>
      <c r="L121" s="0" t="n">
        <f aca="false">L$6*NoOfHrsPerDay</f>
        <v>744</v>
      </c>
      <c r="M121" s="0" t="n">
        <f aca="false">M$6*NoOfHrsPerDay</f>
        <v>720</v>
      </c>
      <c r="N121" s="0" t="n">
        <f aca="false">N$6*NoOfHrsPerDay</f>
        <v>744</v>
      </c>
      <c r="O121" s="0" t="n">
        <f aca="false">O$6*NoOfHrsPerDay</f>
        <v>720</v>
      </c>
      <c r="P121" s="0" t="n">
        <f aca="false">P$6*NoOfHrsPerDay</f>
        <v>744</v>
      </c>
      <c r="Q121" s="0" t="n">
        <f aca="false">Q$6*NoOfHrsPerDay</f>
        <v>744</v>
      </c>
      <c r="R121" s="0" t="n">
        <f aca="false">R$6*NoOfHrsPerDay</f>
        <v>672</v>
      </c>
      <c r="S121" s="0" t="n">
        <f aca="false">S$6*NoOfHrsPerDay</f>
        <v>744</v>
      </c>
      <c r="T121" s="0" t="n">
        <f aca="false">T$6*NoOfHrsPerDay</f>
        <v>720</v>
      </c>
      <c r="U121" s="0" t="n">
        <f aca="false">U$6*NoOfHrsPerDay</f>
        <v>744</v>
      </c>
      <c r="V121" s="0" t="n">
        <f aca="false">V$6*NoOfHrsPerDay</f>
        <v>720</v>
      </c>
      <c r="W121" s="0" t="n">
        <f aca="false">W$6*NoOfHrsPerDay</f>
        <v>744</v>
      </c>
      <c r="X121" s="0" t="n">
        <f aca="false">X$6*NoOfHrsPerDay</f>
        <v>744</v>
      </c>
      <c r="Y121" s="0" t="n">
        <f aca="false">Y$6*NoOfHrsPerDay</f>
        <v>720</v>
      </c>
      <c r="Z121" s="0" t="n">
        <f aca="false">Z$6*NoOfHrsPerDay</f>
        <v>744</v>
      </c>
      <c r="AA121" s="0" t="n">
        <f aca="false">AA$6*NoOfHrsPerDay</f>
        <v>720</v>
      </c>
      <c r="AB121" s="0" t="n">
        <f aca="false">AB$6*NoOfHrsPerDay</f>
        <v>744</v>
      </c>
      <c r="AC121" s="0" t="n">
        <f aca="false">AC$6*NoOfHrsPerDay</f>
        <v>744</v>
      </c>
      <c r="AD121" s="0" t="n">
        <f aca="false">AD$6*NoOfHrsPerDay</f>
        <v>672</v>
      </c>
      <c r="AE121" s="0" t="n">
        <f aca="false">AE$6*NoOfHrsPerDay</f>
        <v>744</v>
      </c>
      <c r="AO121" s="0" t="n">
        <f aca="false">SUM(E121:P121)</f>
        <v>8784</v>
      </c>
    </row>
    <row r="122" customFormat="false" ht="12.75" hidden="false" customHeight="false" outlineLevel="0" collapsed="false">
      <c r="A122" s="0" t="s">
        <v>12</v>
      </c>
      <c r="B122" s="0" t="n">
        <v>1</v>
      </c>
      <c r="C122" s="0" t="n">
        <v>112</v>
      </c>
      <c r="D122" s="0" t="n">
        <f aca="false">D$6*NoOfHrsPerDay</f>
        <v>744</v>
      </c>
      <c r="E122" s="0" t="n">
        <f aca="false">E$6*NoOfHrsPerDay</f>
        <v>744</v>
      </c>
      <c r="F122" s="0" t="n">
        <f aca="false">F$6*NoOfHrsPerDay</f>
        <v>696</v>
      </c>
      <c r="G122" s="0" t="n">
        <f aca="false">G$6*NoOfHrsPerDay</f>
        <v>744</v>
      </c>
      <c r="H122" s="0" t="n">
        <f aca="false">H$6*NoOfHrsPerDay</f>
        <v>720</v>
      </c>
      <c r="I122" s="0" t="n">
        <f aca="false">I$6*NoOfHrsPerDay</f>
        <v>744</v>
      </c>
      <c r="J122" s="0" t="n">
        <f aca="false">J$6*NoOfHrsPerDay</f>
        <v>720</v>
      </c>
      <c r="K122" s="0" t="n">
        <f aca="false">K$6*NoOfHrsPerDay</f>
        <v>744</v>
      </c>
      <c r="L122" s="0" t="n">
        <f aca="false">L$6*NoOfHrsPerDay</f>
        <v>744</v>
      </c>
      <c r="M122" s="0" t="n">
        <f aca="false">M$6*NoOfHrsPerDay</f>
        <v>720</v>
      </c>
      <c r="N122" s="0" t="n">
        <f aca="false">N$6*NoOfHrsPerDay</f>
        <v>744</v>
      </c>
      <c r="O122" s="0" t="n">
        <f aca="false">O$6*NoOfHrsPerDay</f>
        <v>720</v>
      </c>
      <c r="P122" s="0" t="n">
        <f aca="false">P$6*NoOfHrsPerDay</f>
        <v>744</v>
      </c>
      <c r="Q122" s="0" t="n">
        <f aca="false">Q$6*NoOfHrsPerDay</f>
        <v>744</v>
      </c>
      <c r="R122" s="0" t="n">
        <f aca="false">R$6*NoOfHrsPerDay</f>
        <v>672</v>
      </c>
      <c r="S122" s="0" t="n">
        <f aca="false">S$6*NoOfHrsPerDay</f>
        <v>744</v>
      </c>
      <c r="T122" s="0" t="n">
        <f aca="false">T$6*NoOfHrsPerDay</f>
        <v>720</v>
      </c>
      <c r="U122" s="0" t="n">
        <f aca="false">U$6*NoOfHrsPerDay</f>
        <v>744</v>
      </c>
      <c r="V122" s="0" t="n">
        <f aca="false">V$6*NoOfHrsPerDay</f>
        <v>720</v>
      </c>
      <c r="W122" s="0" t="n">
        <f aca="false">W$6*NoOfHrsPerDay</f>
        <v>744</v>
      </c>
      <c r="X122" s="0" t="n">
        <f aca="false">X$6*NoOfHrsPerDay</f>
        <v>744</v>
      </c>
      <c r="Y122" s="0" t="n">
        <f aca="false">Y$6*NoOfHrsPerDay</f>
        <v>720</v>
      </c>
      <c r="Z122" s="0" t="n">
        <f aca="false">Z$6*NoOfHrsPerDay</f>
        <v>744</v>
      </c>
      <c r="AA122" s="0" t="n">
        <f aca="false">AA$6*NoOfHrsPerDay</f>
        <v>720</v>
      </c>
      <c r="AB122" s="0" t="n">
        <f aca="false">AB$6*NoOfHrsPerDay</f>
        <v>744</v>
      </c>
      <c r="AC122" s="0" t="n">
        <f aca="false">AC$6*NoOfHrsPerDay</f>
        <v>744</v>
      </c>
      <c r="AD122" s="0" t="n">
        <f aca="false">AD$6*NoOfHrsPerDay</f>
        <v>672</v>
      </c>
      <c r="AE122" s="0" t="n">
        <f aca="false">AE$6*NoOfHrsPerDay</f>
        <v>744</v>
      </c>
      <c r="AO122" s="0" t="n">
        <f aca="false">SUM(E122:P122)</f>
        <v>8784</v>
      </c>
    </row>
    <row r="123" customFormat="false" ht="12.75" hidden="false" customHeight="false" outlineLevel="0" collapsed="false">
      <c r="A123" s="0" t="s">
        <v>12</v>
      </c>
      <c r="B123" s="0" t="n">
        <v>1</v>
      </c>
      <c r="C123" s="0" t="n">
        <v>113</v>
      </c>
      <c r="D123" s="0" t="n">
        <f aca="false">D$6*NoOfHrsPerDay</f>
        <v>744</v>
      </c>
      <c r="E123" s="0" t="n">
        <f aca="false">E$6*NoOfHrsPerDay</f>
        <v>744</v>
      </c>
      <c r="F123" s="0" t="n">
        <f aca="false">F$6*NoOfHrsPerDay</f>
        <v>696</v>
      </c>
      <c r="G123" s="0" t="n">
        <f aca="false">G$6*NoOfHrsPerDay</f>
        <v>744</v>
      </c>
      <c r="H123" s="0" t="n">
        <f aca="false">H$6*NoOfHrsPerDay</f>
        <v>720</v>
      </c>
      <c r="I123" s="0" t="n">
        <f aca="false">I$6*NoOfHrsPerDay</f>
        <v>744</v>
      </c>
      <c r="J123" s="0" t="n">
        <f aca="false">J$6*NoOfHrsPerDay</f>
        <v>720</v>
      </c>
      <c r="K123" s="0" t="n">
        <f aca="false">K$6*NoOfHrsPerDay</f>
        <v>744</v>
      </c>
      <c r="L123" s="0" t="n">
        <f aca="false">L$6*NoOfHrsPerDay</f>
        <v>744</v>
      </c>
      <c r="M123" s="0" t="n">
        <f aca="false">M$6*NoOfHrsPerDay</f>
        <v>720</v>
      </c>
      <c r="N123" s="0" t="n">
        <f aca="false">N$6*NoOfHrsPerDay</f>
        <v>744</v>
      </c>
      <c r="O123" s="0" t="n">
        <f aca="false">O$6*NoOfHrsPerDay</f>
        <v>720</v>
      </c>
      <c r="P123" s="0" t="n">
        <f aca="false">P$6*NoOfHrsPerDay</f>
        <v>744</v>
      </c>
      <c r="Q123" s="0" t="n">
        <f aca="false">Q$6*NoOfHrsPerDay</f>
        <v>744</v>
      </c>
      <c r="R123" s="0" t="n">
        <f aca="false">R$6*NoOfHrsPerDay</f>
        <v>672</v>
      </c>
      <c r="S123" s="0" t="n">
        <f aca="false">S$6*NoOfHrsPerDay</f>
        <v>744</v>
      </c>
      <c r="T123" s="0" t="n">
        <f aca="false">T$6*NoOfHrsPerDay</f>
        <v>720</v>
      </c>
      <c r="U123" s="0" t="n">
        <f aca="false">U$6*NoOfHrsPerDay</f>
        <v>744</v>
      </c>
      <c r="V123" s="0" t="n">
        <f aca="false">V$6*NoOfHrsPerDay</f>
        <v>720</v>
      </c>
      <c r="W123" s="0" t="n">
        <f aca="false">W$6*NoOfHrsPerDay</f>
        <v>744</v>
      </c>
      <c r="X123" s="0" t="n">
        <f aca="false">X$6*NoOfHrsPerDay</f>
        <v>744</v>
      </c>
      <c r="Y123" s="0" t="n">
        <f aca="false">Y$6*NoOfHrsPerDay</f>
        <v>720</v>
      </c>
      <c r="Z123" s="0" t="n">
        <f aca="false">Z$6*NoOfHrsPerDay</f>
        <v>744</v>
      </c>
      <c r="AA123" s="0" t="n">
        <f aca="false">AA$6*NoOfHrsPerDay</f>
        <v>720</v>
      </c>
      <c r="AB123" s="0" t="n">
        <f aca="false">AB$6*NoOfHrsPerDay</f>
        <v>744</v>
      </c>
      <c r="AC123" s="0" t="n">
        <f aca="false">AC$6*NoOfHrsPerDay</f>
        <v>744</v>
      </c>
      <c r="AD123" s="0" t="n">
        <f aca="false">AD$6*NoOfHrsPerDay</f>
        <v>672</v>
      </c>
      <c r="AE123" s="0" t="n">
        <f aca="false">AE$6*NoOfHrsPerDay</f>
        <v>744</v>
      </c>
      <c r="AO123" s="0" t="n">
        <f aca="false">SUM(E123:P123)</f>
        <v>8784</v>
      </c>
    </row>
    <row r="124" customFormat="false" ht="12.75" hidden="false" customHeight="false" outlineLevel="0" collapsed="false">
      <c r="A124" s="0" t="s">
        <v>12</v>
      </c>
      <c r="B124" s="0" t="n">
        <v>1</v>
      </c>
      <c r="C124" s="0" t="n">
        <v>114</v>
      </c>
      <c r="D124" s="0" t="n">
        <f aca="false">D$6*NoOfHrsPerDay</f>
        <v>744</v>
      </c>
      <c r="E124" s="0" t="n">
        <f aca="false">E$6*NoOfHrsPerDay</f>
        <v>744</v>
      </c>
      <c r="F124" s="0" t="n">
        <f aca="false">F$6*NoOfHrsPerDay</f>
        <v>696</v>
      </c>
      <c r="G124" s="0" t="n">
        <f aca="false">G$6*NoOfHrsPerDay</f>
        <v>744</v>
      </c>
      <c r="H124" s="0" t="n">
        <f aca="false">H$6*NoOfHrsPerDay</f>
        <v>720</v>
      </c>
      <c r="I124" s="0" t="n">
        <f aca="false">I$6*NoOfHrsPerDay</f>
        <v>744</v>
      </c>
      <c r="J124" s="0" t="n">
        <f aca="false">J$6*NoOfHrsPerDay</f>
        <v>720</v>
      </c>
      <c r="K124" s="0" t="n">
        <f aca="false">K$6*NoOfHrsPerDay</f>
        <v>744</v>
      </c>
      <c r="L124" s="0" t="n">
        <f aca="false">L$6*NoOfHrsPerDay</f>
        <v>744</v>
      </c>
      <c r="M124" s="0" t="n">
        <f aca="false">M$6*NoOfHrsPerDay</f>
        <v>720</v>
      </c>
      <c r="N124" s="0" t="n">
        <f aca="false">N$6*NoOfHrsPerDay</f>
        <v>744</v>
      </c>
      <c r="O124" s="0" t="n">
        <f aca="false">O$6*NoOfHrsPerDay</f>
        <v>720</v>
      </c>
      <c r="P124" s="0" t="n">
        <f aca="false">P$6*NoOfHrsPerDay</f>
        <v>744</v>
      </c>
      <c r="Q124" s="0" t="n">
        <f aca="false">Q$6*NoOfHrsPerDay</f>
        <v>744</v>
      </c>
      <c r="R124" s="0" t="n">
        <f aca="false">R$6*NoOfHrsPerDay</f>
        <v>672</v>
      </c>
      <c r="S124" s="0" t="n">
        <f aca="false">S$6*NoOfHrsPerDay</f>
        <v>744</v>
      </c>
      <c r="T124" s="0" t="n">
        <f aca="false">T$6*NoOfHrsPerDay</f>
        <v>720</v>
      </c>
      <c r="U124" s="0" t="n">
        <f aca="false">U$6*NoOfHrsPerDay</f>
        <v>744</v>
      </c>
      <c r="V124" s="0" t="n">
        <f aca="false">V$6*NoOfHrsPerDay</f>
        <v>720</v>
      </c>
      <c r="W124" s="0" t="n">
        <f aca="false">W$6*NoOfHrsPerDay</f>
        <v>744</v>
      </c>
      <c r="X124" s="0" t="n">
        <f aca="false">X$6*NoOfHrsPerDay</f>
        <v>744</v>
      </c>
      <c r="Y124" s="0" t="n">
        <f aca="false">Y$6*NoOfHrsPerDay</f>
        <v>720</v>
      </c>
      <c r="Z124" s="0" t="n">
        <f aca="false">Z$6*NoOfHrsPerDay</f>
        <v>744</v>
      </c>
      <c r="AA124" s="0" t="n">
        <f aca="false">AA$6*NoOfHrsPerDay</f>
        <v>720</v>
      </c>
      <c r="AB124" s="0" t="n">
        <f aca="false">AB$6*NoOfHrsPerDay</f>
        <v>744</v>
      </c>
      <c r="AC124" s="0" t="n">
        <f aca="false">AC$6*NoOfHrsPerDay</f>
        <v>744</v>
      </c>
      <c r="AD124" s="0" t="n">
        <f aca="false">AD$6*NoOfHrsPerDay</f>
        <v>672</v>
      </c>
      <c r="AE124" s="0" t="n">
        <f aca="false">AE$6*NoOfHrsPerDay</f>
        <v>744</v>
      </c>
      <c r="AO124" s="0" t="n">
        <f aca="false">SUM(E124:P124)</f>
        <v>8784</v>
      </c>
    </row>
    <row r="125" customFormat="false" ht="12.75" hidden="false" customHeight="false" outlineLevel="0" collapsed="false">
      <c r="A125" s="0" t="s">
        <v>12</v>
      </c>
      <c r="B125" s="0" t="n">
        <v>1</v>
      </c>
      <c r="C125" s="0" t="n">
        <v>115</v>
      </c>
      <c r="D125" s="0" t="n">
        <f aca="false">D$6*NoOfHrsPerDay</f>
        <v>744</v>
      </c>
      <c r="E125" s="0" t="n">
        <f aca="false">E$6*NoOfHrsPerDay</f>
        <v>744</v>
      </c>
      <c r="F125" s="0" t="n">
        <f aca="false">F$6*NoOfHrsPerDay</f>
        <v>696</v>
      </c>
      <c r="G125" s="0" t="n">
        <f aca="false">G$6*NoOfHrsPerDay</f>
        <v>744</v>
      </c>
      <c r="H125" s="0" t="n">
        <f aca="false">H$6*NoOfHrsPerDay</f>
        <v>720</v>
      </c>
      <c r="I125" s="0" t="n">
        <f aca="false">I$6*NoOfHrsPerDay</f>
        <v>744</v>
      </c>
      <c r="J125" s="0" t="n">
        <f aca="false">J$6*NoOfHrsPerDay</f>
        <v>720</v>
      </c>
      <c r="K125" s="0" t="n">
        <f aca="false">K$6*NoOfHrsPerDay</f>
        <v>744</v>
      </c>
      <c r="L125" s="0" t="n">
        <f aca="false">L$6*NoOfHrsPerDay</f>
        <v>744</v>
      </c>
      <c r="M125" s="0" t="n">
        <f aca="false">M$6*NoOfHrsPerDay</f>
        <v>720</v>
      </c>
      <c r="N125" s="0" t="n">
        <f aca="false">N$6*NoOfHrsPerDay</f>
        <v>744</v>
      </c>
      <c r="O125" s="0" t="n">
        <f aca="false">O$6*NoOfHrsPerDay</f>
        <v>720</v>
      </c>
      <c r="P125" s="0" t="n">
        <f aca="false">P$6*NoOfHrsPerDay</f>
        <v>744</v>
      </c>
      <c r="Q125" s="0" t="n">
        <f aca="false">Q$6*NoOfHrsPerDay</f>
        <v>744</v>
      </c>
      <c r="R125" s="0" t="n">
        <f aca="false">R$6*NoOfHrsPerDay</f>
        <v>672</v>
      </c>
      <c r="S125" s="0" t="n">
        <f aca="false">S$6*NoOfHrsPerDay</f>
        <v>744</v>
      </c>
      <c r="T125" s="0" t="n">
        <f aca="false">T$6*NoOfHrsPerDay</f>
        <v>720</v>
      </c>
      <c r="U125" s="0" t="n">
        <f aca="false">U$6*NoOfHrsPerDay</f>
        <v>744</v>
      </c>
      <c r="V125" s="0" t="n">
        <f aca="false">V$6*NoOfHrsPerDay</f>
        <v>720</v>
      </c>
      <c r="W125" s="0" t="n">
        <f aca="false">W$6*NoOfHrsPerDay</f>
        <v>744</v>
      </c>
      <c r="X125" s="0" t="n">
        <f aca="false">X$6*NoOfHrsPerDay</f>
        <v>744</v>
      </c>
      <c r="Y125" s="0" t="n">
        <f aca="false">Y$6*NoOfHrsPerDay</f>
        <v>720</v>
      </c>
      <c r="Z125" s="0" t="n">
        <f aca="false">Z$6*NoOfHrsPerDay</f>
        <v>744</v>
      </c>
      <c r="AA125" s="0" t="n">
        <f aca="false">AA$6*NoOfHrsPerDay</f>
        <v>720</v>
      </c>
      <c r="AB125" s="0" t="n">
        <f aca="false">AB$6*NoOfHrsPerDay</f>
        <v>744</v>
      </c>
      <c r="AC125" s="0" t="n">
        <f aca="false">AC$6*NoOfHrsPerDay</f>
        <v>744</v>
      </c>
      <c r="AD125" s="0" t="n">
        <f aca="false">AD$6*NoOfHrsPerDay</f>
        <v>672</v>
      </c>
      <c r="AE125" s="0" t="n">
        <f aca="false">AE$6*NoOfHrsPerDay</f>
        <v>744</v>
      </c>
      <c r="AO125" s="0" t="n">
        <f aca="false">SUM(E125:P125)</f>
        <v>8784</v>
      </c>
    </row>
    <row r="126" customFormat="false" ht="12.75" hidden="false" customHeight="false" outlineLevel="0" collapsed="false">
      <c r="A126" s="0" t="s">
        <v>12</v>
      </c>
      <c r="B126" s="0" t="n">
        <v>1</v>
      </c>
      <c r="C126" s="0" t="n">
        <v>116</v>
      </c>
      <c r="D126" s="0" t="n">
        <f aca="false">D$6*NoOfHrsPerDay</f>
        <v>744</v>
      </c>
      <c r="E126" s="0" t="n">
        <f aca="false">E$6*NoOfHrsPerDay</f>
        <v>744</v>
      </c>
      <c r="F126" s="0" t="n">
        <f aca="false">F$6*NoOfHrsPerDay</f>
        <v>696</v>
      </c>
      <c r="G126" s="0" t="n">
        <f aca="false">G$6*NoOfHrsPerDay</f>
        <v>744</v>
      </c>
      <c r="H126" s="0" t="n">
        <f aca="false">H$6*NoOfHrsPerDay</f>
        <v>720</v>
      </c>
      <c r="I126" s="0" t="n">
        <f aca="false">I$6*NoOfHrsPerDay</f>
        <v>744</v>
      </c>
      <c r="J126" s="0" t="n">
        <f aca="false">J$6*NoOfHrsPerDay</f>
        <v>720</v>
      </c>
      <c r="K126" s="0" t="n">
        <f aca="false">K$6*NoOfHrsPerDay</f>
        <v>744</v>
      </c>
      <c r="L126" s="0" t="n">
        <f aca="false">L$6*NoOfHrsPerDay</f>
        <v>744</v>
      </c>
      <c r="M126" s="0" t="n">
        <f aca="false">M$6*NoOfHrsPerDay</f>
        <v>720</v>
      </c>
      <c r="N126" s="0" t="n">
        <f aca="false">N$6*NoOfHrsPerDay</f>
        <v>744</v>
      </c>
      <c r="O126" s="0" t="n">
        <f aca="false">O$6*NoOfHrsPerDay</f>
        <v>720</v>
      </c>
      <c r="P126" s="0" t="n">
        <f aca="false">P$6*NoOfHrsPerDay</f>
        <v>744</v>
      </c>
      <c r="Q126" s="0" t="n">
        <f aca="false">Q$6*NoOfHrsPerDay</f>
        <v>744</v>
      </c>
      <c r="R126" s="0" t="n">
        <f aca="false">R$6*NoOfHrsPerDay</f>
        <v>672</v>
      </c>
      <c r="S126" s="0" t="n">
        <f aca="false">S$6*NoOfHrsPerDay</f>
        <v>744</v>
      </c>
      <c r="T126" s="0" t="n">
        <f aca="false">T$6*NoOfHrsPerDay</f>
        <v>720</v>
      </c>
      <c r="U126" s="0" t="n">
        <f aca="false">U$6*NoOfHrsPerDay</f>
        <v>744</v>
      </c>
      <c r="V126" s="0" t="n">
        <f aca="false">V$6*NoOfHrsPerDay</f>
        <v>720</v>
      </c>
      <c r="W126" s="0" t="n">
        <f aca="false">W$6*NoOfHrsPerDay</f>
        <v>744</v>
      </c>
      <c r="X126" s="0" t="n">
        <f aca="false">X$6*NoOfHrsPerDay</f>
        <v>744</v>
      </c>
      <c r="Y126" s="0" t="n">
        <f aca="false">Y$6*NoOfHrsPerDay</f>
        <v>720</v>
      </c>
      <c r="Z126" s="0" t="n">
        <f aca="false">Z$6*NoOfHrsPerDay</f>
        <v>744</v>
      </c>
      <c r="AA126" s="0" t="n">
        <f aca="false">AA$6*NoOfHrsPerDay</f>
        <v>720</v>
      </c>
      <c r="AB126" s="0" t="n">
        <f aca="false">AB$6*NoOfHrsPerDay</f>
        <v>744</v>
      </c>
      <c r="AC126" s="0" t="n">
        <f aca="false">AC$6*NoOfHrsPerDay</f>
        <v>744</v>
      </c>
      <c r="AD126" s="0" t="n">
        <f aca="false">AD$6*NoOfHrsPerDay</f>
        <v>672</v>
      </c>
      <c r="AE126" s="0" t="n">
        <f aca="false">AE$6*NoOfHrsPerDay</f>
        <v>744</v>
      </c>
      <c r="AO126" s="0" t="n">
        <f aca="false">SUM(E126:P126)</f>
        <v>8784</v>
      </c>
    </row>
    <row r="127" customFormat="false" ht="12.75" hidden="false" customHeight="false" outlineLevel="0" collapsed="false">
      <c r="A127" s="0" t="s">
        <v>12</v>
      </c>
      <c r="B127" s="0" t="n">
        <v>1</v>
      </c>
      <c r="C127" s="0" t="n">
        <v>117</v>
      </c>
      <c r="D127" s="0" t="n">
        <f aca="false">D$6*NoOfHrsPerDay</f>
        <v>744</v>
      </c>
      <c r="E127" s="0" t="n">
        <f aca="false">E$6*NoOfHrsPerDay</f>
        <v>744</v>
      </c>
      <c r="F127" s="0" t="n">
        <f aca="false">F$6*NoOfHrsPerDay</f>
        <v>696</v>
      </c>
      <c r="G127" s="0" t="n">
        <f aca="false">G$6*NoOfHrsPerDay</f>
        <v>744</v>
      </c>
      <c r="H127" s="0" t="n">
        <f aca="false">H$6*NoOfHrsPerDay</f>
        <v>720</v>
      </c>
      <c r="I127" s="0" t="n">
        <f aca="false">I$6*NoOfHrsPerDay</f>
        <v>744</v>
      </c>
      <c r="J127" s="0" t="n">
        <f aca="false">J$6*NoOfHrsPerDay</f>
        <v>720</v>
      </c>
      <c r="K127" s="0" t="n">
        <f aca="false">K$6*NoOfHrsPerDay</f>
        <v>744</v>
      </c>
      <c r="L127" s="0" t="n">
        <f aca="false">L$6*NoOfHrsPerDay</f>
        <v>744</v>
      </c>
      <c r="M127" s="0" t="n">
        <f aca="false">M$6*NoOfHrsPerDay</f>
        <v>720</v>
      </c>
      <c r="N127" s="0" t="n">
        <f aca="false">N$6*NoOfHrsPerDay</f>
        <v>744</v>
      </c>
      <c r="O127" s="0" t="n">
        <f aca="false">O$6*NoOfHrsPerDay</f>
        <v>720</v>
      </c>
      <c r="P127" s="0" t="n">
        <f aca="false">P$6*NoOfHrsPerDay</f>
        <v>744</v>
      </c>
      <c r="Q127" s="0" t="n">
        <f aca="false">Q$6*NoOfHrsPerDay</f>
        <v>744</v>
      </c>
      <c r="R127" s="0" t="n">
        <f aca="false">R$6*NoOfHrsPerDay</f>
        <v>672</v>
      </c>
      <c r="S127" s="0" t="n">
        <f aca="false">S$6*NoOfHrsPerDay</f>
        <v>744</v>
      </c>
      <c r="T127" s="0" t="n">
        <f aca="false">T$6*NoOfHrsPerDay</f>
        <v>720</v>
      </c>
      <c r="U127" s="0" t="n">
        <f aca="false">U$6*NoOfHrsPerDay</f>
        <v>744</v>
      </c>
      <c r="V127" s="0" t="n">
        <f aca="false">V$6*NoOfHrsPerDay</f>
        <v>720</v>
      </c>
      <c r="W127" s="0" t="n">
        <f aca="false">W$6*NoOfHrsPerDay</f>
        <v>744</v>
      </c>
      <c r="X127" s="0" t="n">
        <f aca="false">X$6*NoOfHrsPerDay</f>
        <v>744</v>
      </c>
      <c r="Y127" s="0" t="n">
        <f aca="false">Y$6*NoOfHrsPerDay</f>
        <v>720</v>
      </c>
      <c r="Z127" s="0" t="n">
        <f aca="false">Z$6*NoOfHrsPerDay</f>
        <v>744</v>
      </c>
      <c r="AA127" s="0" t="n">
        <f aca="false">AA$6*NoOfHrsPerDay</f>
        <v>720</v>
      </c>
      <c r="AB127" s="0" t="n">
        <f aca="false">AB$6*NoOfHrsPerDay</f>
        <v>744</v>
      </c>
      <c r="AC127" s="0" t="n">
        <f aca="false">AC$6*NoOfHrsPerDay</f>
        <v>744</v>
      </c>
      <c r="AD127" s="0" t="n">
        <f aca="false">AD$6*NoOfHrsPerDay</f>
        <v>672</v>
      </c>
      <c r="AE127" s="0" t="n">
        <f aca="false">AE$6*NoOfHrsPerDay</f>
        <v>744</v>
      </c>
      <c r="AO127" s="0" t="n">
        <f aca="false">SUM(E127:P127)</f>
        <v>8784</v>
      </c>
    </row>
    <row r="128" customFormat="false" ht="12.75" hidden="false" customHeight="false" outlineLevel="0" collapsed="false">
      <c r="A128" s="0" t="s">
        <v>12</v>
      </c>
      <c r="B128" s="0" t="n">
        <v>1</v>
      </c>
      <c r="C128" s="0" t="n">
        <v>118</v>
      </c>
      <c r="D128" s="0" t="n">
        <f aca="false">D$6*NoOfHrsPerDay</f>
        <v>744</v>
      </c>
      <c r="E128" s="0" t="n">
        <f aca="false">E$6*NoOfHrsPerDay</f>
        <v>744</v>
      </c>
      <c r="F128" s="0" t="n">
        <f aca="false">F$6*NoOfHrsPerDay</f>
        <v>696</v>
      </c>
      <c r="G128" s="0" t="n">
        <f aca="false">G$6*NoOfHrsPerDay</f>
        <v>744</v>
      </c>
      <c r="H128" s="0" t="n">
        <f aca="false">H$6*NoOfHrsPerDay</f>
        <v>720</v>
      </c>
      <c r="I128" s="0" t="n">
        <f aca="false">I$6*NoOfHrsPerDay</f>
        <v>744</v>
      </c>
      <c r="J128" s="0" t="n">
        <f aca="false">J$6*NoOfHrsPerDay</f>
        <v>720</v>
      </c>
      <c r="K128" s="0" t="n">
        <f aca="false">K$6*NoOfHrsPerDay</f>
        <v>744</v>
      </c>
      <c r="L128" s="0" t="n">
        <f aca="false">L$6*NoOfHrsPerDay</f>
        <v>744</v>
      </c>
      <c r="M128" s="0" t="n">
        <f aca="false">M$6*NoOfHrsPerDay</f>
        <v>720</v>
      </c>
      <c r="N128" s="0" t="n">
        <f aca="false">N$6*NoOfHrsPerDay</f>
        <v>744</v>
      </c>
      <c r="O128" s="0" t="n">
        <f aca="false">O$6*NoOfHrsPerDay</f>
        <v>720</v>
      </c>
      <c r="P128" s="0" t="n">
        <f aca="false">P$6*NoOfHrsPerDay</f>
        <v>744</v>
      </c>
      <c r="Q128" s="0" t="n">
        <f aca="false">Q$6*NoOfHrsPerDay</f>
        <v>744</v>
      </c>
      <c r="R128" s="0" t="n">
        <f aca="false">R$6*NoOfHrsPerDay</f>
        <v>672</v>
      </c>
      <c r="S128" s="0" t="n">
        <f aca="false">S$6*NoOfHrsPerDay</f>
        <v>744</v>
      </c>
      <c r="T128" s="0" t="n">
        <f aca="false">T$6*NoOfHrsPerDay</f>
        <v>720</v>
      </c>
      <c r="U128" s="0" t="n">
        <f aca="false">U$6*NoOfHrsPerDay</f>
        <v>744</v>
      </c>
      <c r="V128" s="0" t="n">
        <f aca="false">V$6*NoOfHrsPerDay</f>
        <v>720</v>
      </c>
      <c r="W128" s="0" t="n">
        <f aca="false">W$6*NoOfHrsPerDay</f>
        <v>744</v>
      </c>
      <c r="X128" s="0" t="n">
        <f aca="false">X$6*NoOfHrsPerDay</f>
        <v>744</v>
      </c>
      <c r="Y128" s="0" t="n">
        <f aca="false">Y$6*NoOfHrsPerDay</f>
        <v>720</v>
      </c>
      <c r="Z128" s="0" t="n">
        <f aca="false">Z$6*NoOfHrsPerDay</f>
        <v>744</v>
      </c>
      <c r="AA128" s="0" t="n">
        <f aca="false">AA$6*NoOfHrsPerDay</f>
        <v>720</v>
      </c>
      <c r="AB128" s="0" t="n">
        <f aca="false">AB$6*NoOfHrsPerDay</f>
        <v>744</v>
      </c>
      <c r="AC128" s="0" t="n">
        <f aca="false">AC$6*NoOfHrsPerDay</f>
        <v>744</v>
      </c>
      <c r="AD128" s="0" t="n">
        <f aca="false">AD$6*NoOfHrsPerDay</f>
        <v>672</v>
      </c>
      <c r="AE128" s="0" t="n">
        <f aca="false">AE$6*NoOfHrsPerDay</f>
        <v>744</v>
      </c>
      <c r="AO128" s="0" t="n">
        <f aca="false">SUM(E128:P128)</f>
        <v>8784</v>
      </c>
    </row>
    <row r="129" customFormat="false" ht="12.75" hidden="false" customHeight="false" outlineLevel="0" collapsed="false">
      <c r="A129" s="0" t="s">
        <v>12</v>
      </c>
      <c r="B129" s="0" t="n">
        <v>1</v>
      </c>
      <c r="C129" s="0" t="n">
        <v>119</v>
      </c>
      <c r="D129" s="0" t="n">
        <f aca="false">D$6*NoOfHrsPerDay</f>
        <v>744</v>
      </c>
      <c r="E129" s="0" t="n">
        <f aca="false">E$6*NoOfHrsPerDay</f>
        <v>744</v>
      </c>
      <c r="F129" s="0" t="n">
        <f aca="false">F$6*NoOfHrsPerDay</f>
        <v>696</v>
      </c>
      <c r="G129" s="0" t="n">
        <f aca="false">G$6*NoOfHrsPerDay</f>
        <v>744</v>
      </c>
      <c r="H129" s="0" t="n">
        <f aca="false">H$6*NoOfHrsPerDay</f>
        <v>720</v>
      </c>
      <c r="I129" s="0" t="n">
        <f aca="false">I$6*NoOfHrsPerDay</f>
        <v>744</v>
      </c>
      <c r="J129" s="0" t="n">
        <f aca="false">J$6*NoOfHrsPerDay</f>
        <v>720</v>
      </c>
      <c r="K129" s="0" t="n">
        <f aca="false">K$6*NoOfHrsPerDay</f>
        <v>744</v>
      </c>
      <c r="L129" s="0" t="n">
        <f aca="false">L$6*NoOfHrsPerDay</f>
        <v>744</v>
      </c>
      <c r="M129" s="0" t="n">
        <f aca="false">M$6*NoOfHrsPerDay</f>
        <v>720</v>
      </c>
      <c r="N129" s="0" t="n">
        <f aca="false">N$6*NoOfHrsPerDay</f>
        <v>744</v>
      </c>
      <c r="O129" s="0" t="n">
        <f aca="false">O$6*NoOfHrsPerDay</f>
        <v>720</v>
      </c>
      <c r="P129" s="0" t="n">
        <f aca="false">P$6*NoOfHrsPerDay</f>
        <v>744</v>
      </c>
      <c r="Q129" s="0" t="n">
        <f aca="false">Q$6*NoOfHrsPerDay</f>
        <v>744</v>
      </c>
      <c r="R129" s="0" t="n">
        <f aca="false">R$6*NoOfHrsPerDay</f>
        <v>672</v>
      </c>
      <c r="S129" s="0" t="n">
        <f aca="false">S$6*NoOfHrsPerDay</f>
        <v>744</v>
      </c>
      <c r="T129" s="0" t="n">
        <f aca="false">T$6*NoOfHrsPerDay</f>
        <v>720</v>
      </c>
      <c r="U129" s="0" t="n">
        <f aca="false">U$6*NoOfHrsPerDay</f>
        <v>744</v>
      </c>
      <c r="V129" s="0" t="n">
        <f aca="false">V$6*NoOfHrsPerDay</f>
        <v>720</v>
      </c>
      <c r="W129" s="0" t="n">
        <f aca="false">W$6*NoOfHrsPerDay</f>
        <v>744</v>
      </c>
      <c r="X129" s="0" t="n">
        <f aca="false">X$6*NoOfHrsPerDay</f>
        <v>744</v>
      </c>
      <c r="Y129" s="0" t="n">
        <f aca="false">Y$6*NoOfHrsPerDay</f>
        <v>720</v>
      </c>
      <c r="Z129" s="0" t="n">
        <f aca="false">Z$6*NoOfHrsPerDay</f>
        <v>744</v>
      </c>
      <c r="AA129" s="0" t="n">
        <f aca="false">AA$6*NoOfHrsPerDay</f>
        <v>720</v>
      </c>
      <c r="AB129" s="0" t="n">
        <f aca="false">AB$6*NoOfHrsPerDay</f>
        <v>744</v>
      </c>
      <c r="AC129" s="0" t="n">
        <f aca="false">AC$6*NoOfHrsPerDay</f>
        <v>744</v>
      </c>
      <c r="AD129" s="0" t="n">
        <f aca="false">AD$6*NoOfHrsPerDay</f>
        <v>672</v>
      </c>
      <c r="AE129" s="0" t="n">
        <f aca="false">AE$6*NoOfHrsPerDay</f>
        <v>744</v>
      </c>
      <c r="AO129" s="0" t="n">
        <f aca="false">SUM(E129:P129)</f>
        <v>8784</v>
      </c>
    </row>
    <row r="130" customFormat="false" ht="12.75" hidden="false" customHeight="false" outlineLevel="0" collapsed="false">
      <c r="A130" s="0" t="s">
        <v>12</v>
      </c>
      <c r="B130" s="0" t="n">
        <v>1</v>
      </c>
      <c r="C130" s="0" t="n">
        <v>120</v>
      </c>
      <c r="D130" s="0" t="n">
        <f aca="false">D$6*NoOfHrsPerDay</f>
        <v>744</v>
      </c>
      <c r="E130" s="0" t="n">
        <f aca="false">E$6*NoOfHrsPerDay</f>
        <v>744</v>
      </c>
      <c r="F130" s="0" t="n">
        <f aca="false">F$6*NoOfHrsPerDay</f>
        <v>696</v>
      </c>
      <c r="G130" s="0" t="n">
        <f aca="false">G$6*NoOfHrsPerDay</f>
        <v>744</v>
      </c>
      <c r="H130" s="0" t="n">
        <f aca="false">H$6*NoOfHrsPerDay</f>
        <v>720</v>
      </c>
      <c r="I130" s="0" t="n">
        <f aca="false">I$6*NoOfHrsPerDay</f>
        <v>744</v>
      </c>
      <c r="J130" s="0" t="n">
        <f aca="false">J$6*NoOfHrsPerDay</f>
        <v>720</v>
      </c>
      <c r="K130" s="0" t="n">
        <f aca="false">K$6*NoOfHrsPerDay</f>
        <v>744</v>
      </c>
      <c r="L130" s="0" t="n">
        <f aca="false">L$6*NoOfHrsPerDay</f>
        <v>744</v>
      </c>
      <c r="M130" s="0" t="n">
        <f aca="false">M$6*NoOfHrsPerDay</f>
        <v>720</v>
      </c>
      <c r="N130" s="0" t="n">
        <f aca="false">N$6*NoOfHrsPerDay</f>
        <v>744</v>
      </c>
      <c r="O130" s="0" t="n">
        <f aca="false">O$6*NoOfHrsPerDay</f>
        <v>720</v>
      </c>
      <c r="P130" s="0" t="n">
        <f aca="false">P$6*NoOfHrsPerDay</f>
        <v>744</v>
      </c>
      <c r="Q130" s="0" t="n">
        <f aca="false">Q$6*NoOfHrsPerDay</f>
        <v>744</v>
      </c>
      <c r="R130" s="0" t="n">
        <f aca="false">R$6*NoOfHrsPerDay</f>
        <v>672</v>
      </c>
      <c r="S130" s="0" t="n">
        <f aca="false">S$6*NoOfHrsPerDay</f>
        <v>744</v>
      </c>
      <c r="T130" s="0" t="n">
        <f aca="false">T$6*NoOfHrsPerDay</f>
        <v>720</v>
      </c>
      <c r="U130" s="0" t="n">
        <f aca="false">U$6*NoOfHrsPerDay</f>
        <v>744</v>
      </c>
      <c r="V130" s="0" t="n">
        <f aca="false">V$6*NoOfHrsPerDay</f>
        <v>720</v>
      </c>
      <c r="W130" s="0" t="n">
        <f aca="false">W$6*NoOfHrsPerDay</f>
        <v>744</v>
      </c>
      <c r="X130" s="0" t="n">
        <f aca="false">X$6*NoOfHrsPerDay</f>
        <v>744</v>
      </c>
      <c r="Y130" s="0" t="n">
        <f aca="false">Y$6*NoOfHrsPerDay</f>
        <v>720</v>
      </c>
      <c r="Z130" s="0" t="n">
        <f aca="false">Z$6*NoOfHrsPerDay</f>
        <v>744</v>
      </c>
      <c r="AA130" s="0" t="n">
        <f aca="false">AA$6*NoOfHrsPerDay</f>
        <v>720</v>
      </c>
      <c r="AB130" s="0" t="n">
        <f aca="false">AB$6*NoOfHrsPerDay</f>
        <v>744</v>
      </c>
      <c r="AC130" s="0" t="n">
        <f aca="false">AC$6*NoOfHrsPerDay</f>
        <v>744</v>
      </c>
      <c r="AD130" s="0" t="n">
        <f aca="false">AD$6*NoOfHrsPerDay</f>
        <v>672</v>
      </c>
      <c r="AE130" s="0" t="n">
        <f aca="false">AE$6*NoOfHrsPerDay</f>
        <v>744</v>
      </c>
      <c r="AO130" s="0" t="n">
        <f aca="false">SUM(E130:P130)</f>
        <v>8784</v>
      </c>
    </row>
    <row r="131" customFormat="false" ht="12.75" hidden="false" customHeight="false" outlineLevel="0" collapsed="false">
      <c r="A131" s="0" t="s">
        <v>12</v>
      </c>
      <c r="B131" s="0" t="n">
        <v>1</v>
      </c>
      <c r="C131" s="0" t="n">
        <v>121</v>
      </c>
      <c r="D131" s="0" t="n">
        <f aca="false">D$6*NoOfHrsPerDay</f>
        <v>744</v>
      </c>
      <c r="E131" s="0" t="n">
        <f aca="false">E$6*NoOfHrsPerDay</f>
        <v>744</v>
      </c>
      <c r="F131" s="0" t="n">
        <f aca="false">F$6*NoOfHrsPerDay</f>
        <v>696</v>
      </c>
      <c r="G131" s="0" t="n">
        <f aca="false">G$6*NoOfHrsPerDay</f>
        <v>744</v>
      </c>
      <c r="H131" s="0" t="n">
        <f aca="false">H$6*NoOfHrsPerDay</f>
        <v>720</v>
      </c>
      <c r="I131" s="0" t="n">
        <f aca="false">I$6*NoOfHrsPerDay</f>
        <v>744</v>
      </c>
      <c r="J131" s="0" t="n">
        <f aca="false">J$6*NoOfHrsPerDay</f>
        <v>720</v>
      </c>
      <c r="K131" s="0" t="n">
        <f aca="false">K$6*NoOfHrsPerDay</f>
        <v>744</v>
      </c>
      <c r="L131" s="0" t="n">
        <f aca="false">L$6*NoOfHrsPerDay</f>
        <v>744</v>
      </c>
      <c r="M131" s="0" t="n">
        <f aca="false">M$6*NoOfHrsPerDay</f>
        <v>720</v>
      </c>
      <c r="N131" s="0" t="n">
        <f aca="false">N$6*NoOfHrsPerDay</f>
        <v>744</v>
      </c>
      <c r="O131" s="0" t="n">
        <f aca="false">O$6*NoOfHrsPerDay</f>
        <v>720</v>
      </c>
      <c r="P131" s="0" t="n">
        <f aca="false">P$6*NoOfHrsPerDay</f>
        <v>744</v>
      </c>
      <c r="Q131" s="0" t="n">
        <f aca="false">Q$6*NoOfHrsPerDay</f>
        <v>744</v>
      </c>
      <c r="R131" s="0" t="n">
        <f aca="false">R$6*NoOfHrsPerDay</f>
        <v>672</v>
      </c>
      <c r="S131" s="0" t="n">
        <f aca="false">S$6*NoOfHrsPerDay</f>
        <v>744</v>
      </c>
      <c r="T131" s="0" t="n">
        <f aca="false">T$6*NoOfHrsPerDay</f>
        <v>720</v>
      </c>
      <c r="U131" s="0" t="n">
        <f aca="false">U$6*NoOfHrsPerDay</f>
        <v>744</v>
      </c>
      <c r="V131" s="0" t="n">
        <f aca="false">V$6*NoOfHrsPerDay</f>
        <v>720</v>
      </c>
      <c r="W131" s="0" t="n">
        <f aca="false">W$6*NoOfHrsPerDay</f>
        <v>744</v>
      </c>
      <c r="X131" s="0" t="n">
        <f aca="false">X$6*NoOfHrsPerDay</f>
        <v>744</v>
      </c>
      <c r="Y131" s="0" t="n">
        <f aca="false">Y$6*NoOfHrsPerDay</f>
        <v>720</v>
      </c>
      <c r="Z131" s="0" t="n">
        <f aca="false">Z$6*NoOfHrsPerDay</f>
        <v>744</v>
      </c>
      <c r="AA131" s="0" t="n">
        <f aca="false">AA$6*NoOfHrsPerDay</f>
        <v>720</v>
      </c>
      <c r="AB131" s="0" t="n">
        <f aca="false">AB$6*NoOfHrsPerDay</f>
        <v>744</v>
      </c>
      <c r="AC131" s="0" t="n">
        <f aca="false">AC$6*NoOfHrsPerDay</f>
        <v>744</v>
      </c>
      <c r="AD131" s="0" t="n">
        <f aca="false">AD$6*NoOfHrsPerDay</f>
        <v>672</v>
      </c>
      <c r="AE131" s="0" t="n">
        <f aca="false">AE$6*NoOfHrsPerDay</f>
        <v>744</v>
      </c>
      <c r="AO131" s="0" t="n">
        <f aca="false">SUM(E131:P131)</f>
        <v>8784</v>
      </c>
    </row>
    <row r="132" customFormat="false" ht="12.75" hidden="false" customHeight="false" outlineLevel="0" collapsed="false">
      <c r="A132" s="0" t="s">
        <v>12</v>
      </c>
      <c r="B132" s="0" t="n">
        <v>1</v>
      </c>
      <c r="C132" s="0" t="n">
        <v>122</v>
      </c>
      <c r="D132" s="0" t="n">
        <f aca="false">D$6*NoOfHrsPerDay</f>
        <v>744</v>
      </c>
      <c r="E132" s="0" t="n">
        <f aca="false">E$6*NoOfHrsPerDay</f>
        <v>744</v>
      </c>
      <c r="F132" s="0" t="n">
        <f aca="false">F$6*NoOfHrsPerDay</f>
        <v>696</v>
      </c>
      <c r="G132" s="0" t="n">
        <f aca="false">G$6*NoOfHrsPerDay</f>
        <v>744</v>
      </c>
      <c r="H132" s="0" t="n">
        <f aca="false">H$6*NoOfHrsPerDay</f>
        <v>720</v>
      </c>
      <c r="I132" s="0" t="n">
        <f aca="false">I$6*NoOfHrsPerDay</f>
        <v>744</v>
      </c>
      <c r="J132" s="0" t="n">
        <f aca="false">J$6*NoOfHrsPerDay</f>
        <v>720</v>
      </c>
      <c r="K132" s="0" t="n">
        <f aca="false">K$6*NoOfHrsPerDay</f>
        <v>744</v>
      </c>
      <c r="L132" s="0" t="n">
        <f aca="false">L$6*NoOfHrsPerDay</f>
        <v>744</v>
      </c>
      <c r="M132" s="0" t="n">
        <f aca="false">M$6*NoOfHrsPerDay</f>
        <v>720</v>
      </c>
      <c r="N132" s="0" t="n">
        <f aca="false">N$6*NoOfHrsPerDay</f>
        <v>744</v>
      </c>
      <c r="O132" s="0" t="n">
        <f aca="false">O$6*NoOfHrsPerDay</f>
        <v>720</v>
      </c>
      <c r="P132" s="0" t="n">
        <f aca="false">P$6*NoOfHrsPerDay</f>
        <v>744</v>
      </c>
      <c r="Q132" s="0" t="n">
        <f aca="false">Q$6*NoOfHrsPerDay</f>
        <v>744</v>
      </c>
      <c r="R132" s="0" t="n">
        <f aca="false">R$6*NoOfHrsPerDay</f>
        <v>672</v>
      </c>
      <c r="S132" s="0" t="n">
        <f aca="false">S$6*NoOfHrsPerDay</f>
        <v>744</v>
      </c>
      <c r="T132" s="0" t="n">
        <f aca="false">T$6*NoOfHrsPerDay</f>
        <v>720</v>
      </c>
      <c r="U132" s="0" t="n">
        <f aca="false">U$6*NoOfHrsPerDay</f>
        <v>744</v>
      </c>
      <c r="V132" s="0" t="n">
        <f aca="false">V$6*NoOfHrsPerDay</f>
        <v>720</v>
      </c>
      <c r="W132" s="0" t="n">
        <f aca="false">W$6*NoOfHrsPerDay</f>
        <v>744</v>
      </c>
      <c r="X132" s="0" t="n">
        <f aca="false">X$6*NoOfHrsPerDay</f>
        <v>744</v>
      </c>
      <c r="Y132" s="0" t="n">
        <f aca="false">Y$6*NoOfHrsPerDay</f>
        <v>720</v>
      </c>
      <c r="Z132" s="0" t="n">
        <f aca="false">Z$6*NoOfHrsPerDay</f>
        <v>744</v>
      </c>
      <c r="AA132" s="0" t="n">
        <f aca="false">AA$6*NoOfHrsPerDay</f>
        <v>720</v>
      </c>
      <c r="AB132" s="0" t="n">
        <f aca="false">AB$6*NoOfHrsPerDay</f>
        <v>744</v>
      </c>
      <c r="AC132" s="0" t="n">
        <f aca="false">AC$6*NoOfHrsPerDay</f>
        <v>744</v>
      </c>
      <c r="AD132" s="0" t="n">
        <f aca="false">AD$6*NoOfHrsPerDay</f>
        <v>672</v>
      </c>
      <c r="AE132" s="0" t="n">
        <f aca="false">AE$6*NoOfHrsPerDay</f>
        <v>744</v>
      </c>
      <c r="AO132" s="0" t="n">
        <f aca="false">SUM(E132:P132)</f>
        <v>8784</v>
      </c>
    </row>
    <row r="133" customFormat="false" ht="12.75" hidden="false" customHeight="false" outlineLevel="0" collapsed="false">
      <c r="A133" s="0" t="s">
        <v>12</v>
      </c>
      <c r="B133" s="0" t="n">
        <v>1</v>
      </c>
      <c r="C133" s="0" t="n">
        <v>123</v>
      </c>
      <c r="D133" s="0" t="n">
        <f aca="false">D$6*NoOfHrsPerDay</f>
        <v>744</v>
      </c>
      <c r="E133" s="0" t="n">
        <f aca="false">E$6*NoOfHrsPerDay</f>
        <v>744</v>
      </c>
      <c r="F133" s="0" t="n">
        <f aca="false">F$6*NoOfHrsPerDay</f>
        <v>696</v>
      </c>
      <c r="G133" s="0" t="n">
        <f aca="false">G$6*NoOfHrsPerDay</f>
        <v>744</v>
      </c>
      <c r="H133" s="0" t="n">
        <f aca="false">H$6*NoOfHrsPerDay</f>
        <v>720</v>
      </c>
      <c r="I133" s="0" t="n">
        <f aca="false">I$6*NoOfHrsPerDay</f>
        <v>744</v>
      </c>
      <c r="J133" s="0" t="n">
        <f aca="false">J$6*NoOfHrsPerDay</f>
        <v>720</v>
      </c>
      <c r="K133" s="0" t="n">
        <f aca="false">K$6*NoOfHrsPerDay</f>
        <v>744</v>
      </c>
      <c r="L133" s="0" t="n">
        <f aca="false">L$6*NoOfHrsPerDay</f>
        <v>744</v>
      </c>
      <c r="M133" s="0" t="n">
        <f aca="false">M$6*NoOfHrsPerDay</f>
        <v>720</v>
      </c>
      <c r="N133" s="0" t="n">
        <f aca="false">N$6*NoOfHrsPerDay</f>
        <v>744</v>
      </c>
      <c r="O133" s="0" t="n">
        <f aca="false">O$6*NoOfHrsPerDay</f>
        <v>720</v>
      </c>
      <c r="P133" s="0" t="n">
        <f aca="false">P$6*NoOfHrsPerDay</f>
        <v>744</v>
      </c>
      <c r="Q133" s="0" t="n">
        <f aca="false">Q$6*NoOfHrsPerDay</f>
        <v>744</v>
      </c>
      <c r="R133" s="0" t="n">
        <f aca="false">R$6*NoOfHrsPerDay</f>
        <v>672</v>
      </c>
      <c r="S133" s="0" t="n">
        <f aca="false">S$6*NoOfHrsPerDay</f>
        <v>744</v>
      </c>
      <c r="T133" s="0" t="n">
        <f aca="false">T$6*NoOfHrsPerDay</f>
        <v>720</v>
      </c>
      <c r="U133" s="0" t="n">
        <f aca="false">U$6*NoOfHrsPerDay</f>
        <v>744</v>
      </c>
      <c r="V133" s="0" t="n">
        <f aca="false">V$6*NoOfHrsPerDay</f>
        <v>720</v>
      </c>
      <c r="W133" s="0" t="n">
        <f aca="false">W$6*NoOfHrsPerDay</f>
        <v>744</v>
      </c>
      <c r="X133" s="0" t="n">
        <f aca="false">X$6*NoOfHrsPerDay</f>
        <v>744</v>
      </c>
      <c r="Y133" s="0" t="n">
        <f aca="false">Y$6*NoOfHrsPerDay</f>
        <v>720</v>
      </c>
      <c r="Z133" s="0" t="n">
        <f aca="false">Z$6*NoOfHrsPerDay</f>
        <v>744</v>
      </c>
      <c r="AA133" s="0" t="n">
        <f aca="false">AA$6*NoOfHrsPerDay</f>
        <v>720</v>
      </c>
      <c r="AB133" s="0" t="n">
        <f aca="false">AB$6*NoOfHrsPerDay</f>
        <v>744</v>
      </c>
      <c r="AC133" s="0" t="n">
        <f aca="false">AC$6*NoOfHrsPerDay</f>
        <v>744</v>
      </c>
      <c r="AD133" s="0" t="n">
        <f aca="false">AD$6*NoOfHrsPerDay</f>
        <v>672</v>
      </c>
      <c r="AE133" s="0" t="n">
        <f aca="false">AE$6*NoOfHrsPerDay</f>
        <v>744</v>
      </c>
      <c r="AO133" s="0" t="n">
        <f aca="false">SUM(E133:P133)</f>
        <v>8784</v>
      </c>
    </row>
    <row r="134" customFormat="false" ht="12.75" hidden="false" customHeight="false" outlineLevel="0" collapsed="false">
      <c r="A134" s="0" t="s">
        <v>12</v>
      </c>
      <c r="B134" s="0" t="n">
        <v>1</v>
      </c>
      <c r="C134" s="0" t="n">
        <v>124</v>
      </c>
      <c r="D134" s="0" t="n">
        <f aca="false">D$6*NoOfHrsPerDay</f>
        <v>744</v>
      </c>
      <c r="E134" s="0" t="n">
        <f aca="false">E$6*NoOfHrsPerDay</f>
        <v>744</v>
      </c>
      <c r="F134" s="0" t="n">
        <f aca="false">F$6*NoOfHrsPerDay</f>
        <v>696</v>
      </c>
      <c r="G134" s="0" t="n">
        <f aca="false">G$6*NoOfHrsPerDay</f>
        <v>744</v>
      </c>
      <c r="H134" s="0" t="n">
        <f aca="false">H$6*NoOfHrsPerDay</f>
        <v>720</v>
      </c>
      <c r="I134" s="0" t="n">
        <f aca="false">I$6*NoOfHrsPerDay</f>
        <v>744</v>
      </c>
      <c r="J134" s="0" t="n">
        <f aca="false">J$6*NoOfHrsPerDay</f>
        <v>720</v>
      </c>
      <c r="K134" s="0" t="n">
        <f aca="false">K$6*NoOfHrsPerDay</f>
        <v>744</v>
      </c>
      <c r="L134" s="0" t="n">
        <f aca="false">L$6*NoOfHrsPerDay</f>
        <v>744</v>
      </c>
      <c r="M134" s="0" t="n">
        <f aca="false">M$6*NoOfHrsPerDay</f>
        <v>720</v>
      </c>
      <c r="N134" s="0" t="n">
        <f aca="false">N$6*NoOfHrsPerDay</f>
        <v>744</v>
      </c>
      <c r="O134" s="0" t="n">
        <f aca="false">O$6*NoOfHrsPerDay</f>
        <v>720</v>
      </c>
      <c r="P134" s="0" t="n">
        <f aca="false">P$6*NoOfHrsPerDay</f>
        <v>744</v>
      </c>
      <c r="Q134" s="0" t="n">
        <f aca="false">Q$6*NoOfHrsPerDay</f>
        <v>744</v>
      </c>
      <c r="R134" s="0" t="n">
        <f aca="false">R$6*NoOfHrsPerDay</f>
        <v>672</v>
      </c>
      <c r="S134" s="0" t="n">
        <f aca="false">S$6*NoOfHrsPerDay</f>
        <v>744</v>
      </c>
      <c r="T134" s="0" t="n">
        <f aca="false">T$6*NoOfHrsPerDay</f>
        <v>720</v>
      </c>
      <c r="U134" s="0" t="n">
        <f aca="false">U$6*NoOfHrsPerDay</f>
        <v>744</v>
      </c>
      <c r="V134" s="0" t="n">
        <f aca="false">V$6*NoOfHrsPerDay</f>
        <v>720</v>
      </c>
      <c r="W134" s="0" t="n">
        <f aca="false">W$6*NoOfHrsPerDay</f>
        <v>744</v>
      </c>
      <c r="X134" s="0" t="n">
        <f aca="false">X$6*NoOfHrsPerDay</f>
        <v>744</v>
      </c>
      <c r="Y134" s="0" t="n">
        <f aca="false">Y$6*NoOfHrsPerDay</f>
        <v>720</v>
      </c>
      <c r="Z134" s="0" t="n">
        <f aca="false">Z$6*NoOfHrsPerDay</f>
        <v>744</v>
      </c>
      <c r="AA134" s="0" t="n">
        <f aca="false">AA$6*NoOfHrsPerDay</f>
        <v>720</v>
      </c>
      <c r="AB134" s="0" t="n">
        <f aca="false">AB$6*NoOfHrsPerDay</f>
        <v>744</v>
      </c>
      <c r="AC134" s="0" t="n">
        <f aca="false">AC$6*NoOfHrsPerDay</f>
        <v>744</v>
      </c>
      <c r="AD134" s="0" t="n">
        <f aca="false">AD$6*NoOfHrsPerDay</f>
        <v>672</v>
      </c>
      <c r="AE134" s="0" t="n">
        <f aca="false">AE$6*NoOfHrsPerDay</f>
        <v>744</v>
      </c>
      <c r="AO134" s="0" t="n">
        <f aca="false">SUM(E134:P134)</f>
        <v>8784</v>
      </c>
    </row>
    <row r="135" customFormat="false" ht="12.75" hidden="false" customHeight="false" outlineLevel="0" collapsed="false">
      <c r="A135" s="0" t="s">
        <v>12</v>
      </c>
      <c r="B135" s="0" t="n">
        <v>1</v>
      </c>
      <c r="C135" s="0" t="n">
        <v>125</v>
      </c>
      <c r="D135" s="0" t="n">
        <f aca="false">D$6*NoOfHrsPerDay</f>
        <v>744</v>
      </c>
      <c r="E135" s="0" t="n">
        <f aca="false">E$6*NoOfHrsPerDay</f>
        <v>744</v>
      </c>
      <c r="F135" s="0" t="n">
        <f aca="false">F$6*NoOfHrsPerDay</f>
        <v>696</v>
      </c>
      <c r="G135" s="0" t="n">
        <f aca="false">G$6*NoOfHrsPerDay</f>
        <v>744</v>
      </c>
      <c r="H135" s="0" t="n">
        <f aca="false">H$6*NoOfHrsPerDay</f>
        <v>720</v>
      </c>
      <c r="I135" s="0" t="n">
        <f aca="false">I$6*NoOfHrsPerDay</f>
        <v>744</v>
      </c>
      <c r="J135" s="0" t="n">
        <f aca="false">J$6*NoOfHrsPerDay</f>
        <v>720</v>
      </c>
      <c r="K135" s="0" t="n">
        <f aca="false">K$6*NoOfHrsPerDay</f>
        <v>744</v>
      </c>
      <c r="L135" s="0" t="n">
        <f aca="false">L$6*NoOfHrsPerDay</f>
        <v>744</v>
      </c>
      <c r="M135" s="0" t="n">
        <f aca="false">M$6*NoOfHrsPerDay</f>
        <v>720</v>
      </c>
      <c r="N135" s="0" t="n">
        <f aca="false">N$6*NoOfHrsPerDay</f>
        <v>744</v>
      </c>
      <c r="O135" s="0" t="n">
        <f aca="false">O$6*NoOfHrsPerDay</f>
        <v>720</v>
      </c>
      <c r="P135" s="0" t="n">
        <f aca="false">P$6*NoOfHrsPerDay</f>
        <v>744</v>
      </c>
      <c r="Q135" s="0" t="n">
        <f aca="false">Q$6*NoOfHrsPerDay</f>
        <v>744</v>
      </c>
      <c r="R135" s="0" t="n">
        <f aca="false">R$6*NoOfHrsPerDay</f>
        <v>672</v>
      </c>
      <c r="S135" s="0" t="n">
        <f aca="false">S$6*NoOfHrsPerDay</f>
        <v>744</v>
      </c>
      <c r="T135" s="0" t="n">
        <f aca="false">T$6*NoOfHrsPerDay</f>
        <v>720</v>
      </c>
      <c r="U135" s="0" t="n">
        <f aca="false">U$6*NoOfHrsPerDay</f>
        <v>744</v>
      </c>
      <c r="V135" s="0" t="n">
        <f aca="false">V$6*NoOfHrsPerDay</f>
        <v>720</v>
      </c>
      <c r="W135" s="0" t="n">
        <f aca="false">W$6*NoOfHrsPerDay</f>
        <v>744</v>
      </c>
      <c r="X135" s="0" t="n">
        <f aca="false">X$6*NoOfHrsPerDay</f>
        <v>744</v>
      </c>
      <c r="Y135" s="0" t="n">
        <f aca="false">Y$6*NoOfHrsPerDay</f>
        <v>720</v>
      </c>
      <c r="Z135" s="0" t="n">
        <f aca="false">Z$6*NoOfHrsPerDay</f>
        <v>744</v>
      </c>
      <c r="AA135" s="0" t="n">
        <f aca="false">AA$6*NoOfHrsPerDay</f>
        <v>720</v>
      </c>
      <c r="AB135" s="0" t="n">
        <f aca="false">AB$6*NoOfHrsPerDay</f>
        <v>744</v>
      </c>
      <c r="AC135" s="0" t="n">
        <f aca="false">AC$6*NoOfHrsPerDay</f>
        <v>744</v>
      </c>
      <c r="AD135" s="0" t="n">
        <f aca="false">AD$6*NoOfHrsPerDay</f>
        <v>672</v>
      </c>
      <c r="AE135" s="0" t="n">
        <f aca="false">AE$6*NoOfHrsPerDay</f>
        <v>744</v>
      </c>
      <c r="AO135" s="0" t="n">
        <f aca="false">SUM(E135:P135)</f>
        <v>8784</v>
      </c>
    </row>
    <row r="136" customFormat="false" ht="12.75" hidden="false" customHeight="false" outlineLevel="0" collapsed="false">
      <c r="A136" s="0" t="s">
        <v>12</v>
      </c>
      <c r="B136" s="0" t="n">
        <v>1</v>
      </c>
      <c r="C136" s="0" t="n">
        <v>126</v>
      </c>
      <c r="D136" s="0" t="n">
        <f aca="false">D$6*NoOfHrsPerDay</f>
        <v>744</v>
      </c>
      <c r="E136" s="0" t="n">
        <f aca="false">E$6*NoOfHrsPerDay</f>
        <v>744</v>
      </c>
      <c r="F136" s="0" t="n">
        <f aca="false">F$6*NoOfHrsPerDay</f>
        <v>696</v>
      </c>
      <c r="G136" s="0" t="n">
        <f aca="false">G$6*NoOfHrsPerDay</f>
        <v>744</v>
      </c>
      <c r="H136" s="0" t="n">
        <f aca="false">H$6*NoOfHrsPerDay</f>
        <v>720</v>
      </c>
      <c r="I136" s="0" t="n">
        <f aca="false">I$6*NoOfHrsPerDay</f>
        <v>744</v>
      </c>
      <c r="J136" s="0" t="n">
        <f aca="false">J$6*NoOfHrsPerDay</f>
        <v>720</v>
      </c>
      <c r="K136" s="0" t="n">
        <f aca="false">K$6*NoOfHrsPerDay</f>
        <v>744</v>
      </c>
      <c r="L136" s="0" t="n">
        <f aca="false">L$6*NoOfHrsPerDay</f>
        <v>744</v>
      </c>
      <c r="M136" s="0" t="n">
        <f aca="false">M$6*NoOfHrsPerDay</f>
        <v>720</v>
      </c>
      <c r="N136" s="0" t="n">
        <f aca="false">N$6*NoOfHrsPerDay</f>
        <v>744</v>
      </c>
      <c r="O136" s="0" t="n">
        <f aca="false">O$6*NoOfHrsPerDay</f>
        <v>720</v>
      </c>
      <c r="P136" s="0" t="n">
        <f aca="false">P$6*NoOfHrsPerDay</f>
        <v>744</v>
      </c>
      <c r="Q136" s="0" t="n">
        <f aca="false">Q$6*NoOfHrsPerDay</f>
        <v>744</v>
      </c>
      <c r="R136" s="0" t="n">
        <f aca="false">R$6*NoOfHrsPerDay</f>
        <v>672</v>
      </c>
      <c r="S136" s="0" t="n">
        <f aca="false">S$6*NoOfHrsPerDay</f>
        <v>744</v>
      </c>
      <c r="T136" s="0" t="n">
        <f aca="false">T$6*NoOfHrsPerDay</f>
        <v>720</v>
      </c>
      <c r="U136" s="0" t="n">
        <f aca="false">U$6*NoOfHrsPerDay</f>
        <v>744</v>
      </c>
      <c r="V136" s="0" t="n">
        <f aca="false">V$6*NoOfHrsPerDay</f>
        <v>720</v>
      </c>
      <c r="W136" s="0" t="n">
        <f aca="false">W$6*NoOfHrsPerDay</f>
        <v>744</v>
      </c>
      <c r="X136" s="0" t="n">
        <f aca="false">X$6*NoOfHrsPerDay</f>
        <v>744</v>
      </c>
      <c r="Y136" s="0" t="n">
        <f aca="false">Y$6*NoOfHrsPerDay</f>
        <v>720</v>
      </c>
      <c r="Z136" s="0" t="n">
        <f aca="false">Z$6*NoOfHrsPerDay</f>
        <v>744</v>
      </c>
      <c r="AA136" s="0" t="n">
        <f aca="false">AA$6*NoOfHrsPerDay</f>
        <v>720</v>
      </c>
      <c r="AB136" s="0" t="n">
        <f aca="false">AB$6*NoOfHrsPerDay</f>
        <v>744</v>
      </c>
      <c r="AC136" s="0" t="n">
        <f aca="false">AC$6*NoOfHrsPerDay</f>
        <v>744</v>
      </c>
      <c r="AD136" s="0" t="n">
        <f aca="false">AD$6*NoOfHrsPerDay</f>
        <v>672</v>
      </c>
      <c r="AE136" s="0" t="n">
        <f aca="false">AE$6*NoOfHrsPerDay</f>
        <v>744</v>
      </c>
      <c r="AO136" s="0" t="n">
        <f aca="false">SUM(E136:P136)</f>
        <v>8784</v>
      </c>
    </row>
    <row r="137" customFormat="false" ht="12.75" hidden="false" customHeight="false" outlineLevel="0" collapsed="false">
      <c r="A137" s="0" t="s">
        <v>12</v>
      </c>
      <c r="B137" s="0" t="n">
        <v>1</v>
      </c>
      <c r="C137" s="0" t="n">
        <v>127</v>
      </c>
      <c r="D137" s="0" t="n">
        <f aca="false">D$6*NoOfHrsPerDay</f>
        <v>744</v>
      </c>
      <c r="E137" s="0" t="n">
        <f aca="false">E$6*NoOfHrsPerDay</f>
        <v>744</v>
      </c>
      <c r="F137" s="0" t="n">
        <f aca="false">F$6*NoOfHrsPerDay</f>
        <v>696</v>
      </c>
      <c r="G137" s="0" t="n">
        <f aca="false">G$6*NoOfHrsPerDay</f>
        <v>744</v>
      </c>
      <c r="H137" s="0" t="n">
        <f aca="false">H$6*NoOfHrsPerDay</f>
        <v>720</v>
      </c>
      <c r="I137" s="0" t="n">
        <f aca="false">I$6*NoOfHrsPerDay</f>
        <v>744</v>
      </c>
      <c r="J137" s="0" t="n">
        <f aca="false">J$6*NoOfHrsPerDay</f>
        <v>720</v>
      </c>
      <c r="K137" s="0" t="n">
        <f aca="false">K$6*NoOfHrsPerDay</f>
        <v>744</v>
      </c>
      <c r="L137" s="0" t="n">
        <f aca="false">L$6*NoOfHrsPerDay</f>
        <v>744</v>
      </c>
      <c r="M137" s="0" t="n">
        <f aca="false">M$6*NoOfHrsPerDay</f>
        <v>720</v>
      </c>
      <c r="N137" s="0" t="n">
        <f aca="false">N$6*NoOfHrsPerDay</f>
        <v>744</v>
      </c>
      <c r="O137" s="0" t="n">
        <f aca="false">O$6*NoOfHrsPerDay</f>
        <v>720</v>
      </c>
      <c r="P137" s="0" t="n">
        <f aca="false">P$6*NoOfHrsPerDay</f>
        <v>744</v>
      </c>
      <c r="Q137" s="0" t="n">
        <f aca="false">Q$6*NoOfHrsPerDay</f>
        <v>744</v>
      </c>
      <c r="R137" s="0" t="n">
        <f aca="false">R$6*NoOfHrsPerDay</f>
        <v>672</v>
      </c>
      <c r="S137" s="0" t="n">
        <f aca="false">S$6*NoOfHrsPerDay</f>
        <v>744</v>
      </c>
      <c r="T137" s="0" t="n">
        <f aca="false">T$6*NoOfHrsPerDay</f>
        <v>720</v>
      </c>
      <c r="U137" s="0" t="n">
        <f aca="false">U$6*NoOfHrsPerDay</f>
        <v>744</v>
      </c>
      <c r="V137" s="0" t="n">
        <f aca="false">V$6*NoOfHrsPerDay</f>
        <v>720</v>
      </c>
      <c r="W137" s="0" t="n">
        <f aca="false">W$6*NoOfHrsPerDay</f>
        <v>744</v>
      </c>
      <c r="X137" s="0" t="n">
        <f aca="false">X$6*NoOfHrsPerDay</f>
        <v>744</v>
      </c>
      <c r="Y137" s="0" t="n">
        <f aca="false">Y$6*NoOfHrsPerDay</f>
        <v>720</v>
      </c>
      <c r="Z137" s="0" t="n">
        <f aca="false">Z$6*NoOfHrsPerDay</f>
        <v>744</v>
      </c>
      <c r="AA137" s="0" t="n">
        <f aca="false">AA$6*NoOfHrsPerDay</f>
        <v>720</v>
      </c>
      <c r="AB137" s="0" t="n">
        <f aca="false">AB$6*NoOfHrsPerDay</f>
        <v>744</v>
      </c>
      <c r="AC137" s="0" t="n">
        <f aca="false">AC$6*NoOfHrsPerDay</f>
        <v>744</v>
      </c>
      <c r="AD137" s="0" t="n">
        <f aca="false">AD$6*NoOfHrsPerDay</f>
        <v>672</v>
      </c>
      <c r="AE137" s="0" t="n">
        <f aca="false">AE$6*NoOfHrsPerDay</f>
        <v>744</v>
      </c>
      <c r="AO137" s="0" t="n">
        <f aca="false">SUM(E137:P137)</f>
        <v>8784</v>
      </c>
    </row>
    <row r="138" customFormat="false" ht="12.75" hidden="false" customHeight="false" outlineLevel="0" collapsed="false">
      <c r="A138" s="0" t="s">
        <v>12</v>
      </c>
      <c r="B138" s="0" t="n">
        <v>1</v>
      </c>
      <c r="C138" s="0" t="n">
        <v>128</v>
      </c>
      <c r="D138" s="0" t="n">
        <f aca="false">D$6*NoOfHrsPerDay</f>
        <v>744</v>
      </c>
      <c r="E138" s="0" t="n">
        <f aca="false">E$6*NoOfHrsPerDay</f>
        <v>744</v>
      </c>
      <c r="F138" s="0" t="n">
        <f aca="false">F$6*NoOfHrsPerDay</f>
        <v>696</v>
      </c>
      <c r="G138" s="0" t="n">
        <f aca="false">G$6*NoOfHrsPerDay</f>
        <v>744</v>
      </c>
      <c r="H138" s="0" t="n">
        <f aca="false">H$6*NoOfHrsPerDay</f>
        <v>720</v>
      </c>
      <c r="I138" s="0" t="n">
        <f aca="false">I$6*NoOfHrsPerDay</f>
        <v>744</v>
      </c>
      <c r="J138" s="0" t="n">
        <f aca="false">J$6*NoOfHrsPerDay</f>
        <v>720</v>
      </c>
      <c r="K138" s="0" t="n">
        <f aca="false">K$6*NoOfHrsPerDay</f>
        <v>744</v>
      </c>
      <c r="L138" s="0" t="n">
        <f aca="false">L$6*NoOfHrsPerDay</f>
        <v>744</v>
      </c>
      <c r="M138" s="0" t="n">
        <f aca="false">M$6*NoOfHrsPerDay</f>
        <v>720</v>
      </c>
      <c r="N138" s="0" t="n">
        <f aca="false">N$6*NoOfHrsPerDay</f>
        <v>744</v>
      </c>
      <c r="O138" s="0" t="n">
        <f aca="false">O$6*NoOfHrsPerDay</f>
        <v>720</v>
      </c>
      <c r="P138" s="0" t="n">
        <f aca="false">P$6*NoOfHrsPerDay</f>
        <v>744</v>
      </c>
      <c r="Q138" s="0" t="n">
        <f aca="false">Q$6*NoOfHrsPerDay</f>
        <v>744</v>
      </c>
      <c r="R138" s="0" t="n">
        <f aca="false">R$6*NoOfHrsPerDay</f>
        <v>672</v>
      </c>
      <c r="S138" s="0" t="n">
        <f aca="false">S$6*NoOfHrsPerDay</f>
        <v>744</v>
      </c>
      <c r="T138" s="0" t="n">
        <f aca="false">T$6*NoOfHrsPerDay</f>
        <v>720</v>
      </c>
      <c r="U138" s="0" t="n">
        <f aca="false">U$6*NoOfHrsPerDay</f>
        <v>744</v>
      </c>
      <c r="V138" s="0" t="n">
        <f aca="false">V$6*NoOfHrsPerDay</f>
        <v>720</v>
      </c>
      <c r="W138" s="0" t="n">
        <f aca="false">W$6*NoOfHrsPerDay</f>
        <v>744</v>
      </c>
      <c r="X138" s="0" t="n">
        <f aca="false">X$6*NoOfHrsPerDay</f>
        <v>744</v>
      </c>
      <c r="Y138" s="0" t="n">
        <f aca="false">Y$6*NoOfHrsPerDay</f>
        <v>720</v>
      </c>
      <c r="Z138" s="0" t="n">
        <f aca="false">Z$6*NoOfHrsPerDay</f>
        <v>744</v>
      </c>
      <c r="AA138" s="0" t="n">
        <f aca="false">AA$6*NoOfHrsPerDay</f>
        <v>720</v>
      </c>
      <c r="AB138" s="0" t="n">
        <f aca="false">AB$6*NoOfHrsPerDay</f>
        <v>744</v>
      </c>
      <c r="AC138" s="0" t="n">
        <f aca="false">AC$6*NoOfHrsPerDay</f>
        <v>744</v>
      </c>
      <c r="AD138" s="0" t="n">
        <f aca="false">AD$6*NoOfHrsPerDay</f>
        <v>672</v>
      </c>
      <c r="AE138" s="0" t="n">
        <f aca="false">AE$6*NoOfHrsPerDay</f>
        <v>744</v>
      </c>
      <c r="AO138" s="0" t="n">
        <f aca="false">SUM(E138:P138)</f>
        <v>8784</v>
      </c>
    </row>
    <row r="139" customFormat="false" ht="12.75" hidden="false" customHeight="false" outlineLevel="0" collapsed="false">
      <c r="A139" s="0" t="s">
        <v>12</v>
      </c>
      <c r="B139" s="0" t="n">
        <v>1</v>
      </c>
      <c r="C139" s="0" t="n">
        <v>129</v>
      </c>
      <c r="D139" s="0" t="n">
        <f aca="false">D$6*NoOfHrsPerDay</f>
        <v>744</v>
      </c>
      <c r="E139" s="0" t="n">
        <f aca="false">E$6*NoOfHrsPerDay</f>
        <v>744</v>
      </c>
      <c r="F139" s="0" t="n">
        <f aca="false">F$6*NoOfHrsPerDay</f>
        <v>696</v>
      </c>
      <c r="G139" s="0" t="n">
        <f aca="false">G$6*NoOfHrsPerDay</f>
        <v>744</v>
      </c>
      <c r="H139" s="0" t="n">
        <f aca="false">H$6*NoOfHrsPerDay</f>
        <v>720</v>
      </c>
      <c r="I139" s="0" t="n">
        <f aca="false">I$6*NoOfHrsPerDay</f>
        <v>744</v>
      </c>
      <c r="J139" s="0" t="n">
        <f aca="false">J$6*NoOfHrsPerDay</f>
        <v>720</v>
      </c>
      <c r="K139" s="0" t="n">
        <f aca="false">K$6*NoOfHrsPerDay</f>
        <v>744</v>
      </c>
      <c r="L139" s="0" t="n">
        <f aca="false">L$6*NoOfHrsPerDay</f>
        <v>744</v>
      </c>
      <c r="M139" s="0" t="n">
        <f aca="false">M$6*NoOfHrsPerDay</f>
        <v>720</v>
      </c>
      <c r="N139" s="0" t="n">
        <f aca="false">N$6*NoOfHrsPerDay</f>
        <v>744</v>
      </c>
      <c r="O139" s="0" t="n">
        <f aca="false">O$6*NoOfHrsPerDay</f>
        <v>720</v>
      </c>
      <c r="P139" s="0" t="n">
        <f aca="false">P$6*NoOfHrsPerDay</f>
        <v>744</v>
      </c>
      <c r="Q139" s="0" t="n">
        <f aca="false">Q$6*NoOfHrsPerDay</f>
        <v>744</v>
      </c>
      <c r="R139" s="0" t="n">
        <f aca="false">R$6*NoOfHrsPerDay</f>
        <v>672</v>
      </c>
      <c r="S139" s="0" t="n">
        <f aca="false">S$6*NoOfHrsPerDay</f>
        <v>744</v>
      </c>
      <c r="T139" s="0" t="n">
        <f aca="false">T$6*NoOfHrsPerDay</f>
        <v>720</v>
      </c>
      <c r="U139" s="0" t="n">
        <f aca="false">U$6*NoOfHrsPerDay</f>
        <v>744</v>
      </c>
      <c r="V139" s="0" t="n">
        <f aca="false">V$6*NoOfHrsPerDay</f>
        <v>720</v>
      </c>
      <c r="W139" s="0" t="n">
        <f aca="false">W$6*NoOfHrsPerDay</f>
        <v>744</v>
      </c>
      <c r="X139" s="0" t="n">
        <f aca="false">X$6*NoOfHrsPerDay</f>
        <v>744</v>
      </c>
      <c r="Y139" s="0" t="n">
        <f aca="false">Y$6*NoOfHrsPerDay</f>
        <v>720</v>
      </c>
      <c r="Z139" s="0" t="n">
        <f aca="false">Z$6*NoOfHrsPerDay</f>
        <v>744</v>
      </c>
      <c r="AA139" s="0" t="n">
        <f aca="false">AA$6*NoOfHrsPerDay</f>
        <v>720</v>
      </c>
      <c r="AB139" s="0" t="n">
        <f aca="false">AB$6*NoOfHrsPerDay</f>
        <v>744</v>
      </c>
      <c r="AC139" s="0" t="n">
        <f aca="false">AC$6*NoOfHrsPerDay</f>
        <v>744</v>
      </c>
      <c r="AD139" s="0" t="n">
        <f aca="false">AD$6*NoOfHrsPerDay</f>
        <v>672</v>
      </c>
      <c r="AE139" s="0" t="n">
        <f aca="false">AE$6*NoOfHrsPerDay</f>
        <v>744</v>
      </c>
      <c r="AO139" s="0" t="n">
        <f aca="false">SUM(E139:P139)</f>
        <v>8784</v>
      </c>
    </row>
    <row r="140" customFormat="false" ht="12.75" hidden="false" customHeight="false" outlineLevel="0" collapsed="false">
      <c r="A140" s="0" t="s">
        <v>12</v>
      </c>
      <c r="B140" s="0" t="n">
        <v>1</v>
      </c>
      <c r="C140" s="0" t="n">
        <v>130</v>
      </c>
      <c r="D140" s="0" t="n">
        <f aca="false">D$6*NoOfHrsPerDay</f>
        <v>744</v>
      </c>
      <c r="E140" s="0" t="n">
        <f aca="false">E$6*NoOfHrsPerDay</f>
        <v>744</v>
      </c>
      <c r="F140" s="0" t="n">
        <f aca="false">F$6*NoOfHrsPerDay</f>
        <v>696</v>
      </c>
      <c r="G140" s="0" t="n">
        <f aca="false">G$6*NoOfHrsPerDay</f>
        <v>744</v>
      </c>
      <c r="H140" s="0" t="n">
        <f aca="false">H$6*NoOfHrsPerDay</f>
        <v>720</v>
      </c>
      <c r="I140" s="0" t="n">
        <f aca="false">I$6*NoOfHrsPerDay</f>
        <v>744</v>
      </c>
      <c r="J140" s="0" t="n">
        <f aca="false">J$6*NoOfHrsPerDay</f>
        <v>720</v>
      </c>
      <c r="K140" s="0" t="n">
        <f aca="false">K$6*NoOfHrsPerDay</f>
        <v>744</v>
      </c>
      <c r="L140" s="0" t="n">
        <f aca="false">L$6*NoOfHrsPerDay</f>
        <v>744</v>
      </c>
      <c r="M140" s="0" t="n">
        <f aca="false">M$6*NoOfHrsPerDay</f>
        <v>720</v>
      </c>
      <c r="N140" s="0" t="n">
        <f aca="false">N$6*NoOfHrsPerDay</f>
        <v>744</v>
      </c>
      <c r="O140" s="0" t="n">
        <f aca="false">O$6*NoOfHrsPerDay</f>
        <v>720</v>
      </c>
      <c r="P140" s="0" t="n">
        <f aca="false">P$6*NoOfHrsPerDay</f>
        <v>744</v>
      </c>
      <c r="Q140" s="0" t="n">
        <f aca="false">Q$6*NoOfHrsPerDay</f>
        <v>744</v>
      </c>
      <c r="R140" s="0" t="n">
        <f aca="false">R$6*NoOfHrsPerDay</f>
        <v>672</v>
      </c>
      <c r="S140" s="0" t="n">
        <f aca="false">S$6*NoOfHrsPerDay</f>
        <v>744</v>
      </c>
      <c r="T140" s="0" t="n">
        <f aca="false">T$6*NoOfHrsPerDay</f>
        <v>720</v>
      </c>
      <c r="U140" s="0" t="n">
        <f aca="false">U$6*NoOfHrsPerDay</f>
        <v>744</v>
      </c>
      <c r="V140" s="0" t="n">
        <f aca="false">V$6*NoOfHrsPerDay</f>
        <v>720</v>
      </c>
      <c r="W140" s="0" t="n">
        <f aca="false">W$6*NoOfHrsPerDay</f>
        <v>744</v>
      </c>
      <c r="X140" s="0" t="n">
        <f aca="false">X$6*NoOfHrsPerDay</f>
        <v>744</v>
      </c>
      <c r="Y140" s="0" t="n">
        <f aca="false">Y$6*NoOfHrsPerDay</f>
        <v>720</v>
      </c>
      <c r="Z140" s="0" t="n">
        <f aca="false">Z$6*NoOfHrsPerDay</f>
        <v>744</v>
      </c>
      <c r="AA140" s="0" t="n">
        <f aca="false">AA$6*NoOfHrsPerDay</f>
        <v>720</v>
      </c>
      <c r="AB140" s="0" t="n">
        <f aca="false">AB$6*NoOfHrsPerDay</f>
        <v>744</v>
      </c>
      <c r="AC140" s="0" t="n">
        <f aca="false">AC$6*NoOfHrsPerDay</f>
        <v>744</v>
      </c>
      <c r="AD140" s="0" t="n">
        <f aca="false">AD$6*NoOfHrsPerDay</f>
        <v>672</v>
      </c>
      <c r="AE140" s="0" t="n">
        <f aca="false">AE$6*NoOfHrsPerDay</f>
        <v>744</v>
      </c>
      <c r="AO140" s="0" t="n">
        <f aca="false">SUM(E140:P140)</f>
        <v>8784</v>
      </c>
    </row>
    <row r="141" customFormat="false" ht="12.75" hidden="false" customHeight="false" outlineLevel="0" collapsed="false">
      <c r="A141" s="0" t="s">
        <v>12</v>
      </c>
      <c r="B141" s="0" t="n">
        <v>1</v>
      </c>
      <c r="C141" s="0" t="n">
        <v>131</v>
      </c>
      <c r="D141" s="0" t="n">
        <f aca="false">D$6*NoOfHrsPerDay</f>
        <v>744</v>
      </c>
      <c r="E141" s="0" t="n">
        <f aca="false">E$6*NoOfHrsPerDay</f>
        <v>744</v>
      </c>
      <c r="F141" s="0" t="n">
        <f aca="false">F$6*NoOfHrsPerDay</f>
        <v>696</v>
      </c>
      <c r="G141" s="0" t="n">
        <f aca="false">G$6*NoOfHrsPerDay</f>
        <v>744</v>
      </c>
      <c r="H141" s="0" t="n">
        <f aca="false">H$6*NoOfHrsPerDay</f>
        <v>720</v>
      </c>
      <c r="I141" s="0" t="n">
        <f aca="false">I$6*NoOfHrsPerDay</f>
        <v>744</v>
      </c>
      <c r="J141" s="0" t="n">
        <f aca="false">J$6*NoOfHrsPerDay</f>
        <v>720</v>
      </c>
      <c r="K141" s="0" t="n">
        <f aca="false">K$6*NoOfHrsPerDay</f>
        <v>744</v>
      </c>
      <c r="L141" s="0" t="n">
        <f aca="false">L$6*NoOfHrsPerDay</f>
        <v>744</v>
      </c>
      <c r="M141" s="0" t="n">
        <f aca="false">M$6*NoOfHrsPerDay</f>
        <v>720</v>
      </c>
      <c r="N141" s="0" t="n">
        <f aca="false">N$6*NoOfHrsPerDay</f>
        <v>744</v>
      </c>
      <c r="O141" s="0" t="n">
        <f aca="false">O$6*NoOfHrsPerDay</f>
        <v>720</v>
      </c>
      <c r="P141" s="0" t="n">
        <f aca="false">P$6*NoOfHrsPerDay</f>
        <v>744</v>
      </c>
      <c r="Q141" s="0" t="n">
        <f aca="false">Q$6*NoOfHrsPerDay</f>
        <v>744</v>
      </c>
      <c r="R141" s="0" t="n">
        <f aca="false">R$6*NoOfHrsPerDay</f>
        <v>672</v>
      </c>
      <c r="S141" s="0" t="n">
        <f aca="false">S$6*NoOfHrsPerDay</f>
        <v>744</v>
      </c>
      <c r="T141" s="0" t="n">
        <f aca="false">T$6*NoOfHrsPerDay</f>
        <v>720</v>
      </c>
      <c r="U141" s="0" t="n">
        <f aca="false">U$6*NoOfHrsPerDay</f>
        <v>744</v>
      </c>
      <c r="V141" s="0" t="n">
        <f aca="false">V$6*NoOfHrsPerDay</f>
        <v>720</v>
      </c>
      <c r="W141" s="0" t="n">
        <f aca="false">W$6*NoOfHrsPerDay</f>
        <v>744</v>
      </c>
      <c r="X141" s="0" t="n">
        <f aca="false">X$6*NoOfHrsPerDay</f>
        <v>744</v>
      </c>
      <c r="Y141" s="0" t="n">
        <f aca="false">Y$6*NoOfHrsPerDay</f>
        <v>720</v>
      </c>
      <c r="Z141" s="0" t="n">
        <f aca="false">Z$6*NoOfHrsPerDay</f>
        <v>744</v>
      </c>
      <c r="AA141" s="0" t="n">
        <f aca="false">AA$6*NoOfHrsPerDay</f>
        <v>720</v>
      </c>
      <c r="AB141" s="0" t="n">
        <f aca="false">AB$6*NoOfHrsPerDay</f>
        <v>744</v>
      </c>
      <c r="AC141" s="0" t="n">
        <f aca="false">AC$6*NoOfHrsPerDay</f>
        <v>744</v>
      </c>
      <c r="AD141" s="0" t="n">
        <f aca="false">AD$6*NoOfHrsPerDay</f>
        <v>672</v>
      </c>
      <c r="AE141" s="0" t="n">
        <f aca="false">AE$6*NoOfHrsPerDay</f>
        <v>744</v>
      </c>
      <c r="AO141" s="0" t="n">
        <f aca="false">SUM(E141:P141)</f>
        <v>8784</v>
      </c>
    </row>
    <row r="142" customFormat="false" ht="12.75" hidden="false" customHeight="false" outlineLevel="0" collapsed="false">
      <c r="A142" s="0" t="s">
        <v>12</v>
      </c>
      <c r="B142" s="0" t="n">
        <v>1</v>
      </c>
      <c r="C142" s="0" t="n">
        <v>132</v>
      </c>
      <c r="D142" s="0" t="n">
        <f aca="false">D$6*NoOfHrsPerDay</f>
        <v>744</v>
      </c>
      <c r="E142" s="0" t="n">
        <f aca="false">E$6*NoOfHrsPerDay</f>
        <v>744</v>
      </c>
      <c r="F142" s="0" t="n">
        <f aca="false">F$6*NoOfHrsPerDay</f>
        <v>696</v>
      </c>
      <c r="G142" s="0" t="n">
        <f aca="false">G$6*NoOfHrsPerDay</f>
        <v>744</v>
      </c>
      <c r="H142" s="0" t="n">
        <f aca="false">H$6*NoOfHrsPerDay</f>
        <v>720</v>
      </c>
      <c r="I142" s="0" t="n">
        <f aca="false">I$6*NoOfHrsPerDay</f>
        <v>744</v>
      </c>
      <c r="J142" s="0" t="n">
        <f aca="false">J$6*NoOfHrsPerDay</f>
        <v>720</v>
      </c>
      <c r="K142" s="0" t="n">
        <f aca="false">K$6*NoOfHrsPerDay</f>
        <v>744</v>
      </c>
      <c r="L142" s="0" t="n">
        <f aca="false">L$6*NoOfHrsPerDay</f>
        <v>744</v>
      </c>
      <c r="M142" s="0" t="n">
        <f aca="false">M$6*NoOfHrsPerDay</f>
        <v>720</v>
      </c>
      <c r="N142" s="0" t="n">
        <f aca="false">N$6*NoOfHrsPerDay</f>
        <v>744</v>
      </c>
      <c r="O142" s="0" t="n">
        <f aca="false">O$6*NoOfHrsPerDay</f>
        <v>720</v>
      </c>
      <c r="P142" s="0" t="n">
        <f aca="false">P$6*NoOfHrsPerDay</f>
        <v>744</v>
      </c>
      <c r="Q142" s="0" t="n">
        <f aca="false">Q$6*NoOfHrsPerDay</f>
        <v>744</v>
      </c>
      <c r="R142" s="0" t="n">
        <f aca="false">R$6*NoOfHrsPerDay</f>
        <v>672</v>
      </c>
      <c r="S142" s="0" t="n">
        <f aca="false">S$6*NoOfHrsPerDay</f>
        <v>744</v>
      </c>
      <c r="T142" s="0" t="n">
        <f aca="false">T$6*NoOfHrsPerDay</f>
        <v>720</v>
      </c>
      <c r="U142" s="0" t="n">
        <f aca="false">U$6*NoOfHrsPerDay</f>
        <v>744</v>
      </c>
      <c r="V142" s="0" t="n">
        <f aca="false">V$6*NoOfHrsPerDay</f>
        <v>720</v>
      </c>
      <c r="W142" s="0" t="n">
        <f aca="false">W$6*NoOfHrsPerDay</f>
        <v>744</v>
      </c>
      <c r="X142" s="0" t="n">
        <f aca="false">X$6*NoOfHrsPerDay</f>
        <v>744</v>
      </c>
      <c r="Y142" s="0" t="n">
        <f aca="false">Y$6*NoOfHrsPerDay</f>
        <v>720</v>
      </c>
      <c r="Z142" s="0" t="n">
        <f aca="false">Z$6*NoOfHrsPerDay</f>
        <v>744</v>
      </c>
      <c r="AA142" s="0" t="n">
        <f aca="false">AA$6*NoOfHrsPerDay</f>
        <v>720</v>
      </c>
      <c r="AB142" s="0" t="n">
        <f aca="false">AB$6*NoOfHrsPerDay</f>
        <v>744</v>
      </c>
      <c r="AC142" s="0" t="n">
        <f aca="false">AC$6*NoOfHrsPerDay</f>
        <v>744</v>
      </c>
      <c r="AD142" s="0" t="n">
        <f aca="false">AD$6*NoOfHrsPerDay</f>
        <v>672</v>
      </c>
      <c r="AE142" s="0" t="n">
        <f aca="false">AE$6*NoOfHrsPerDay</f>
        <v>744</v>
      </c>
      <c r="AO142" s="0" t="n">
        <f aca="false">SUM(E142:P142)</f>
        <v>8784</v>
      </c>
    </row>
    <row r="143" customFormat="false" ht="12.75" hidden="false" customHeight="false" outlineLevel="0" collapsed="false">
      <c r="A143" s="0" t="s">
        <v>12</v>
      </c>
      <c r="B143" s="0" t="n">
        <v>1</v>
      </c>
      <c r="C143" s="0" t="n">
        <v>133</v>
      </c>
      <c r="D143" s="0" t="n">
        <f aca="false">D$6*NoOfHrsPerDay</f>
        <v>744</v>
      </c>
      <c r="E143" s="0" t="n">
        <f aca="false">E$6*NoOfHrsPerDay</f>
        <v>744</v>
      </c>
      <c r="F143" s="0" t="n">
        <f aca="false">F$6*NoOfHrsPerDay</f>
        <v>696</v>
      </c>
      <c r="G143" s="0" t="n">
        <f aca="false">G$6*NoOfHrsPerDay</f>
        <v>744</v>
      </c>
      <c r="H143" s="0" t="n">
        <f aca="false">H$6*NoOfHrsPerDay</f>
        <v>720</v>
      </c>
      <c r="I143" s="0" t="n">
        <f aca="false">I$6*NoOfHrsPerDay</f>
        <v>744</v>
      </c>
      <c r="J143" s="0" t="n">
        <f aca="false">J$6*NoOfHrsPerDay</f>
        <v>720</v>
      </c>
      <c r="K143" s="0" t="n">
        <f aca="false">K$6*NoOfHrsPerDay</f>
        <v>744</v>
      </c>
      <c r="L143" s="0" t="n">
        <f aca="false">L$6*NoOfHrsPerDay</f>
        <v>744</v>
      </c>
      <c r="M143" s="0" t="n">
        <f aca="false">M$6*NoOfHrsPerDay</f>
        <v>720</v>
      </c>
      <c r="N143" s="0" t="n">
        <f aca="false">N$6*NoOfHrsPerDay</f>
        <v>744</v>
      </c>
      <c r="O143" s="0" t="n">
        <f aca="false">O$6*NoOfHrsPerDay</f>
        <v>720</v>
      </c>
      <c r="P143" s="0" t="n">
        <f aca="false">P$6*NoOfHrsPerDay</f>
        <v>744</v>
      </c>
      <c r="Q143" s="0" t="n">
        <f aca="false">Q$6*NoOfHrsPerDay</f>
        <v>744</v>
      </c>
      <c r="R143" s="0" t="n">
        <f aca="false">R$6*NoOfHrsPerDay</f>
        <v>672</v>
      </c>
      <c r="S143" s="0" t="n">
        <f aca="false">S$6*NoOfHrsPerDay</f>
        <v>744</v>
      </c>
      <c r="T143" s="0" t="n">
        <f aca="false">T$6*NoOfHrsPerDay</f>
        <v>720</v>
      </c>
      <c r="U143" s="0" t="n">
        <f aca="false">U$6*NoOfHrsPerDay</f>
        <v>744</v>
      </c>
      <c r="V143" s="0" t="n">
        <f aca="false">V$6*NoOfHrsPerDay</f>
        <v>720</v>
      </c>
      <c r="W143" s="0" t="n">
        <f aca="false">W$6*NoOfHrsPerDay</f>
        <v>744</v>
      </c>
      <c r="X143" s="0" t="n">
        <f aca="false">X$6*NoOfHrsPerDay</f>
        <v>744</v>
      </c>
      <c r="Y143" s="0" t="n">
        <f aca="false">Y$6*NoOfHrsPerDay</f>
        <v>720</v>
      </c>
      <c r="Z143" s="0" t="n">
        <f aca="false">Z$6*NoOfHrsPerDay</f>
        <v>744</v>
      </c>
      <c r="AA143" s="0" t="n">
        <f aca="false">AA$6*NoOfHrsPerDay</f>
        <v>720</v>
      </c>
      <c r="AB143" s="0" t="n">
        <f aca="false">AB$6*NoOfHrsPerDay</f>
        <v>744</v>
      </c>
      <c r="AC143" s="0" t="n">
        <f aca="false">AC$6*NoOfHrsPerDay</f>
        <v>744</v>
      </c>
      <c r="AD143" s="0" t="n">
        <f aca="false">AD$6*NoOfHrsPerDay</f>
        <v>672</v>
      </c>
      <c r="AE143" s="0" t="n">
        <f aca="false">AE$6*NoOfHrsPerDay</f>
        <v>744</v>
      </c>
      <c r="AO143" s="0" t="n">
        <f aca="false">SUM(E143:P143)</f>
        <v>8784</v>
      </c>
    </row>
    <row r="144" customFormat="false" ht="12.75" hidden="false" customHeight="false" outlineLevel="0" collapsed="false">
      <c r="A144" s="0" t="s">
        <v>12</v>
      </c>
      <c r="B144" s="0" t="n">
        <v>1</v>
      </c>
      <c r="C144" s="0" t="n">
        <v>134</v>
      </c>
      <c r="D144" s="0" t="n">
        <f aca="false">D$6*NoOfHrsPerDay</f>
        <v>744</v>
      </c>
      <c r="E144" s="0" t="n">
        <f aca="false">E$6*NoOfHrsPerDay</f>
        <v>744</v>
      </c>
      <c r="F144" s="0" t="n">
        <f aca="false">F$6*NoOfHrsPerDay</f>
        <v>696</v>
      </c>
      <c r="G144" s="0" t="n">
        <f aca="false">G$6*NoOfHrsPerDay</f>
        <v>744</v>
      </c>
      <c r="H144" s="0" t="n">
        <f aca="false">H$6*NoOfHrsPerDay</f>
        <v>720</v>
      </c>
      <c r="I144" s="0" t="n">
        <f aca="false">I$6*NoOfHrsPerDay</f>
        <v>744</v>
      </c>
      <c r="J144" s="0" t="n">
        <f aca="false">J$6*NoOfHrsPerDay</f>
        <v>720</v>
      </c>
      <c r="K144" s="0" t="n">
        <f aca="false">K$6*NoOfHrsPerDay</f>
        <v>744</v>
      </c>
      <c r="L144" s="0" t="n">
        <f aca="false">L$6*NoOfHrsPerDay</f>
        <v>744</v>
      </c>
      <c r="M144" s="0" t="n">
        <f aca="false">M$6*NoOfHrsPerDay</f>
        <v>720</v>
      </c>
      <c r="N144" s="0" t="n">
        <f aca="false">N$6*NoOfHrsPerDay</f>
        <v>744</v>
      </c>
      <c r="O144" s="0" t="n">
        <f aca="false">O$6*NoOfHrsPerDay</f>
        <v>720</v>
      </c>
      <c r="P144" s="0" t="n">
        <f aca="false">P$6*NoOfHrsPerDay</f>
        <v>744</v>
      </c>
      <c r="Q144" s="0" t="n">
        <f aca="false">Q$6*NoOfHrsPerDay</f>
        <v>744</v>
      </c>
      <c r="R144" s="0" t="n">
        <f aca="false">R$6*NoOfHrsPerDay</f>
        <v>672</v>
      </c>
      <c r="S144" s="0" t="n">
        <f aca="false">S$6*NoOfHrsPerDay</f>
        <v>744</v>
      </c>
      <c r="T144" s="0" t="n">
        <f aca="false">T$6*NoOfHrsPerDay</f>
        <v>720</v>
      </c>
      <c r="U144" s="0" t="n">
        <f aca="false">U$6*NoOfHrsPerDay</f>
        <v>744</v>
      </c>
      <c r="V144" s="0" t="n">
        <f aca="false">V$6*NoOfHrsPerDay</f>
        <v>720</v>
      </c>
      <c r="W144" s="0" t="n">
        <f aca="false">W$6*NoOfHrsPerDay</f>
        <v>744</v>
      </c>
      <c r="X144" s="0" t="n">
        <f aca="false">X$6*NoOfHrsPerDay</f>
        <v>744</v>
      </c>
      <c r="Y144" s="0" t="n">
        <f aca="false">Y$6*NoOfHrsPerDay</f>
        <v>720</v>
      </c>
      <c r="Z144" s="0" t="n">
        <f aca="false">Z$6*NoOfHrsPerDay</f>
        <v>744</v>
      </c>
      <c r="AA144" s="0" t="n">
        <f aca="false">AA$6*NoOfHrsPerDay</f>
        <v>720</v>
      </c>
      <c r="AB144" s="0" t="n">
        <f aca="false">AB$6*NoOfHrsPerDay</f>
        <v>744</v>
      </c>
      <c r="AC144" s="0" t="n">
        <f aca="false">AC$6*NoOfHrsPerDay</f>
        <v>744</v>
      </c>
      <c r="AD144" s="0" t="n">
        <f aca="false">AD$6*NoOfHrsPerDay</f>
        <v>672</v>
      </c>
      <c r="AE144" s="0" t="n">
        <f aca="false">AE$6*NoOfHrsPerDay</f>
        <v>744</v>
      </c>
      <c r="AO144" s="0" t="n">
        <f aca="false">SUM(E144:P144)</f>
        <v>8784</v>
      </c>
    </row>
    <row r="145" customFormat="false" ht="12.75" hidden="false" customHeight="false" outlineLevel="0" collapsed="false">
      <c r="A145" s="0" t="s">
        <v>12</v>
      </c>
      <c r="B145" s="0" t="n">
        <v>1</v>
      </c>
      <c r="C145" s="0" t="n">
        <v>135</v>
      </c>
      <c r="D145" s="0" t="n">
        <f aca="false">D$6*NoOfHrsPerDay</f>
        <v>744</v>
      </c>
      <c r="E145" s="0" t="n">
        <f aca="false">E$6*NoOfHrsPerDay</f>
        <v>744</v>
      </c>
      <c r="F145" s="0" t="n">
        <f aca="false">F$6*NoOfHrsPerDay</f>
        <v>696</v>
      </c>
      <c r="G145" s="0" t="n">
        <f aca="false">G$6*NoOfHrsPerDay</f>
        <v>744</v>
      </c>
      <c r="H145" s="0" t="n">
        <f aca="false">H$6*NoOfHrsPerDay</f>
        <v>720</v>
      </c>
      <c r="I145" s="0" t="n">
        <f aca="false">I$6*NoOfHrsPerDay</f>
        <v>744</v>
      </c>
      <c r="J145" s="0" t="n">
        <f aca="false">J$6*NoOfHrsPerDay</f>
        <v>720</v>
      </c>
      <c r="K145" s="0" t="n">
        <f aca="false">K$6*NoOfHrsPerDay</f>
        <v>744</v>
      </c>
      <c r="L145" s="0" t="n">
        <f aca="false">L$6*NoOfHrsPerDay</f>
        <v>744</v>
      </c>
      <c r="M145" s="0" t="n">
        <f aca="false">M$6*NoOfHrsPerDay</f>
        <v>720</v>
      </c>
      <c r="N145" s="0" t="n">
        <f aca="false">N$6*NoOfHrsPerDay</f>
        <v>744</v>
      </c>
      <c r="O145" s="0" t="n">
        <f aca="false">O$6*NoOfHrsPerDay</f>
        <v>720</v>
      </c>
      <c r="P145" s="0" t="n">
        <f aca="false">P$6*NoOfHrsPerDay</f>
        <v>744</v>
      </c>
      <c r="Q145" s="0" t="n">
        <f aca="false">Q$6*NoOfHrsPerDay</f>
        <v>744</v>
      </c>
      <c r="R145" s="0" t="n">
        <f aca="false">R$6*NoOfHrsPerDay</f>
        <v>672</v>
      </c>
      <c r="S145" s="0" t="n">
        <f aca="false">S$6*NoOfHrsPerDay</f>
        <v>744</v>
      </c>
      <c r="T145" s="0" t="n">
        <f aca="false">T$6*NoOfHrsPerDay</f>
        <v>720</v>
      </c>
      <c r="U145" s="0" t="n">
        <f aca="false">U$6*NoOfHrsPerDay</f>
        <v>744</v>
      </c>
      <c r="V145" s="0" t="n">
        <f aca="false">V$6*NoOfHrsPerDay</f>
        <v>720</v>
      </c>
      <c r="W145" s="0" t="n">
        <f aca="false">W$6*NoOfHrsPerDay</f>
        <v>744</v>
      </c>
      <c r="X145" s="0" t="n">
        <f aca="false">X$6*NoOfHrsPerDay</f>
        <v>744</v>
      </c>
      <c r="Y145" s="0" t="n">
        <f aca="false">Y$6*NoOfHrsPerDay</f>
        <v>720</v>
      </c>
      <c r="Z145" s="0" t="n">
        <f aca="false">Z$6*NoOfHrsPerDay</f>
        <v>744</v>
      </c>
      <c r="AA145" s="0" t="n">
        <f aca="false">AA$6*NoOfHrsPerDay</f>
        <v>720</v>
      </c>
      <c r="AB145" s="0" t="n">
        <f aca="false">AB$6*NoOfHrsPerDay</f>
        <v>744</v>
      </c>
      <c r="AC145" s="0" t="n">
        <f aca="false">AC$6*NoOfHrsPerDay</f>
        <v>744</v>
      </c>
      <c r="AD145" s="0" t="n">
        <f aca="false">AD$6*NoOfHrsPerDay</f>
        <v>672</v>
      </c>
      <c r="AE145" s="0" t="n">
        <f aca="false">AE$6*NoOfHrsPerDay</f>
        <v>744</v>
      </c>
      <c r="AO145" s="0" t="n">
        <f aca="false">SUM(E145:P145)</f>
        <v>8784</v>
      </c>
    </row>
    <row r="146" customFormat="false" ht="12.75" hidden="false" customHeight="false" outlineLevel="0" collapsed="false">
      <c r="A146" s="0" t="s">
        <v>12</v>
      </c>
      <c r="B146" s="0" t="n">
        <v>1</v>
      </c>
      <c r="C146" s="0" t="n">
        <v>136</v>
      </c>
      <c r="D146" s="0" t="n">
        <f aca="false">D$6*NoOfHrsPerDay</f>
        <v>744</v>
      </c>
      <c r="E146" s="0" t="n">
        <f aca="false">E$6*NoOfHrsPerDay</f>
        <v>744</v>
      </c>
      <c r="F146" s="0" t="n">
        <f aca="false">F$6*NoOfHrsPerDay</f>
        <v>696</v>
      </c>
      <c r="G146" s="0" t="n">
        <f aca="false">G$6*NoOfHrsPerDay</f>
        <v>744</v>
      </c>
      <c r="H146" s="0" t="n">
        <f aca="false">H$6*NoOfHrsPerDay</f>
        <v>720</v>
      </c>
      <c r="I146" s="0" t="n">
        <f aca="false">I$6*NoOfHrsPerDay</f>
        <v>744</v>
      </c>
      <c r="J146" s="0" t="n">
        <f aca="false">J$6*NoOfHrsPerDay</f>
        <v>720</v>
      </c>
      <c r="K146" s="0" t="n">
        <f aca="false">K$6*NoOfHrsPerDay</f>
        <v>744</v>
      </c>
      <c r="L146" s="0" t="n">
        <f aca="false">L$6*NoOfHrsPerDay</f>
        <v>744</v>
      </c>
      <c r="M146" s="0" t="n">
        <f aca="false">M$6*NoOfHrsPerDay</f>
        <v>720</v>
      </c>
      <c r="N146" s="0" t="n">
        <f aca="false">N$6*NoOfHrsPerDay</f>
        <v>744</v>
      </c>
      <c r="O146" s="0" t="n">
        <f aca="false">O$6*NoOfHrsPerDay</f>
        <v>720</v>
      </c>
      <c r="P146" s="0" t="n">
        <f aca="false">P$6*NoOfHrsPerDay</f>
        <v>744</v>
      </c>
      <c r="Q146" s="0" t="n">
        <f aca="false">Q$6*NoOfHrsPerDay</f>
        <v>744</v>
      </c>
      <c r="R146" s="0" t="n">
        <f aca="false">R$6*NoOfHrsPerDay</f>
        <v>672</v>
      </c>
      <c r="S146" s="0" t="n">
        <f aca="false">S$6*NoOfHrsPerDay</f>
        <v>744</v>
      </c>
      <c r="T146" s="0" t="n">
        <f aca="false">T$6*NoOfHrsPerDay</f>
        <v>720</v>
      </c>
      <c r="U146" s="0" t="n">
        <f aca="false">U$6*NoOfHrsPerDay</f>
        <v>744</v>
      </c>
      <c r="V146" s="0" t="n">
        <f aca="false">V$6*NoOfHrsPerDay</f>
        <v>720</v>
      </c>
      <c r="W146" s="0" t="n">
        <f aca="false">W$6*NoOfHrsPerDay</f>
        <v>744</v>
      </c>
      <c r="X146" s="0" t="n">
        <f aca="false">X$6*NoOfHrsPerDay</f>
        <v>744</v>
      </c>
      <c r="Y146" s="0" t="n">
        <f aca="false">Y$6*NoOfHrsPerDay</f>
        <v>720</v>
      </c>
      <c r="Z146" s="0" t="n">
        <f aca="false">Z$6*NoOfHrsPerDay</f>
        <v>744</v>
      </c>
      <c r="AA146" s="0" t="n">
        <f aca="false">AA$6*NoOfHrsPerDay</f>
        <v>720</v>
      </c>
      <c r="AB146" s="0" t="n">
        <f aca="false">AB$6*NoOfHrsPerDay</f>
        <v>744</v>
      </c>
      <c r="AC146" s="0" t="n">
        <f aca="false">AC$6*NoOfHrsPerDay</f>
        <v>744</v>
      </c>
      <c r="AD146" s="0" t="n">
        <f aca="false">AD$6*NoOfHrsPerDay</f>
        <v>672</v>
      </c>
      <c r="AE146" s="0" t="n">
        <f aca="false">AE$6*NoOfHrsPerDay</f>
        <v>744</v>
      </c>
      <c r="AO146" s="0" t="n">
        <f aca="false">SUM(E146:P146)</f>
        <v>8784</v>
      </c>
    </row>
    <row r="147" customFormat="false" ht="12.75" hidden="false" customHeight="false" outlineLevel="0" collapsed="false">
      <c r="A147" s="0" t="s">
        <v>12</v>
      </c>
      <c r="B147" s="0" t="n">
        <v>1</v>
      </c>
      <c r="C147" s="0" t="n">
        <v>137</v>
      </c>
      <c r="D147" s="0" t="n">
        <f aca="false">D$6*NoOfHrsPerDay</f>
        <v>744</v>
      </c>
      <c r="E147" s="0" t="n">
        <f aca="false">E$6*NoOfHrsPerDay</f>
        <v>744</v>
      </c>
      <c r="F147" s="0" t="n">
        <f aca="false">F$6*NoOfHrsPerDay</f>
        <v>696</v>
      </c>
      <c r="G147" s="0" t="n">
        <f aca="false">G$6*NoOfHrsPerDay</f>
        <v>744</v>
      </c>
      <c r="H147" s="0" t="n">
        <f aca="false">H$6*NoOfHrsPerDay</f>
        <v>720</v>
      </c>
      <c r="I147" s="0" t="n">
        <f aca="false">I$6*NoOfHrsPerDay</f>
        <v>744</v>
      </c>
      <c r="J147" s="0" t="n">
        <f aca="false">J$6*NoOfHrsPerDay</f>
        <v>720</v>
      </c>
      <c r="K147" s="0" t="n">
        <f aca="false">K$6*NoOfHrsPerDay</f>
        <v>744</v>
      </c>
      <c r="L147" s="0" t="n">
        <f aca="false">L$6*NoOfHrsPerDay</f>
        <v>744</v>
      </c>
      <c r="M147" s="0" t="n">
        <f aca="false">M$6*NoOfHrsPerDay</f>
        <v>720</v>
      </c>
      <c r="N147" s="0" t="n">
        <f aca="false">N$6*NoOfHrsPerDay</f>
        <v>744</v>
      </c>
      <c r="O147" s="0" t="n">
        <f aca="false">O$6*NoOfHrsPerDay</f>
        <v>720</v>
      </c>
      <c r="P147" s="0" t="n">
        <f aca="false">P$6*NoOfHrsPerDay</f>
        <v>744</v>
      </c>
      <c r="Q147" s="0" t="n">
        <f aca="false">Q$6*NoOfHrsPerDay</f>
        <v>744</v>
      </c>
      <c r="R147" s="0" t="n">
        <f aca="false">R$6*NoOfHrsPerDay</f>
        <v>672</v>
      </c>
      <c r="S147" s="0" t="n">
        <f aca="false">S$6*NoOfHrsPerDay</f>
        <v>744</v>
      </c>
      <c r="T147" s="0" t="n">
        <f aca="false">T$6*NoOfHrsPerDay</f>
        <v>720</v>
      </c>
      <c r="U147" s="0" t="n">
        <f aca="false">U$6*NoOfHrsPerDay</f>
        <v>744</v>
      </c>
      <c r="V147" s="0" t="n">
        <f aca="false">V$6*NoOfHrsPerDay</f>
        <v>720</v>
      </c>
      <c r="W147" s="0" t="n">
        <f aca="false">W$6*NoOfHrsPerDay</f>
        <v>744</v>
      </c>
      <c r="X147" s="0" t="n">
        <f aca="false">X$6*NoOfHrsPerDay</f>
        <v>744</v>
      </c>
      <c r="Y147" s="0" t="n">
        <f aca="false">Y$6*NoOfHrsPerDay</f>
        <v>720</v>
      </c>
      <c r="Z147" s="0" t="n">
        <f aca="false">Z$6*NoOfHrsPerDay</f>
        <v>744</v>
      </c>
      <c r="AA147" s="0" t="n">
        <f aca="false">AA$6*NoOfHrsPerDay</f>
        <v>720</v>
      </c>
      <c r="AB147" s="0" t="n">
        <f aca="false">AB$6*NoOfHrsPerDay</f>
        <v>744</v>
      </c>
      <c r="AC147" s="0" t="n">
        <f aca="false">AC$6*NoOfHrsPerDay</f>
        <v>744</v>
      </c>
      <c r="AD147" s="0" t="n">
        <f aca="false">AD$6*NoOfHrsPerDay</f>
        <v>672</v>
      </c>
      <c r="AE147" s="0" t="n">
        <f aca="false">AE$6*NoOfHrsPerDay</f>
        <v>744</v>
      </c>
      <c r="AO147" s="0" t="n">
        <f aca="false">SUM(E147:P147)</f>
        <v>8784</v>
      </c>
    </row>
    <row r="148" customFormat="false" ht="12.75" hidden="false" customHeight="false" outlineLevel="0" collapsed="false">
      <c r="A148" s="0" t="s">
        <v>12</v>
      </c>
      <c r="B148" s="0" t="n">
        <v>1</v>
      </c>
      <c r="C148" s="0" t="n">
        <v>138</v>
      </c>
      <c r="D148" s="0" t="n">
        <f aca="false">D$6*NoOfHrsPerDay</f>
        <v>744</v>
      </c>
      <c r="E148" s="0" t="n">
        <f aca="false">E$6*NoOfHrsPerDay</f>
        <v>744</v>
      </c>
      <c r="F148" s="0" t="n">
        <f aca="false">F$6*NoOfHrsPerDay</f>
        <v>696</v>
      </c>
      <c r="G148" s="0" t="n">
        <f aca="false">G$6*NoOfHrsPerDay</f>
        <v>744</v>
      </c>
      <c r="H148" s="0" t="n">
        <f aca="false">H$6*NoOfHrsPerDay</f>
        <v>720</v>
      </c>
      <c r="I148" s="0" t="n">
        <f aca="false">I$6*NoOfHrsPerDay</f>
        <v>744</v>
      </c>
      <c r="J148" s="0" t="n">
        <f aca="false">J$6*NoOfHrsPerDay</f>
        <v>720</v>
      </c>
      <c r="K148" s="0" t="n">
        <f aca="false">K$6*NoOfHrsPerDay</f>
        <v>744</v>
      </c>
      <c r="L148" s="0" t="n">
        <f aca="false">L$6*NoOfHrsPerDay</f>
        <v>744</v>
      </c>
      <c r="M148" s="0" t="n">
        <f aca="false">M$6*NoOfHrsPerDay</f>
        <v>720</v>
      </c>
      <c r="N148" s="0" t="n">
        <f aca="false">N$6*NoOfHrsPerDay</f>
        <v>744</v>
      </c>
      <c r="O148" s="0" t="n">
        <f aca="false">O$6*NoOfHrsPerDay</f>
        <v>720</v>
      </c>
      <c r="P148" s="0" t="n">
        <f aca="false">P$6*NoOfHrsPerDay</f>
        <v>744</v>
      </c>
      <c r="Q148" s="0" t="n">
        <f aca="false">Q$6*NoOfHrsPerDay</f>
        <v>744</v>
      </c>
      <c r="R148" s="0" t="n">
        <f aca="false">R$6*NoOfHrsPerDay</f>
        <v>672</v>
      </c>
      <c r="S148" s="0" t="n">
        <f aca="false">S$6*NoOfHrsPerDay</f>
        <v>744</v>
      </c>
      <c r="T148" s="0" t="n">
        <f aca="false">T$6*NoOfHrsPerDay</f>
        <v>720</v>
      </c>
      <c r="U148" s="0" t="n">
        <f aca="false">U$6*NoOfHrsPerDay</f>
        <v>744</v>
      </c>
      <c r="V148" s="0" t="n">
        <f aca="false">V$6*NoOfHrsPerDay</f>
        <v>720</v>
      </c>
      <c r="W148" s="0" t="n">
        <f aca="false">W$6*NoOfHrsPerDay</f>
        <v>744</v>
      </c>
      <c r="X148" s="0" t="n">
        <f aca="false">X$6*NoOfHrsPerDay</f>
        <v>744</v>
      </c>
      <c r="Y148" s="0" t="n">
        <f aca="false">Y$6*NoOfHrsPerDay</f>
        <v>720</v>
      </c>
      <c r="Z148" s="0" t="n">
        <f aca="false">Z$6*NoOfHrsPerDay</f>
        <v>744</v>
      </c>
      <c r="AA148" s="0" t="n">
        <f aca="false">AA$6*NoOfHrsPerDay</f>
        <v>720</v>
      </c>
      <c r="AB148" s="0" t="n">
        <f aca="false">AB$6*NoOfHrsPerDay</f>
        <v>744</v>
      </c>
      <c r="AC148" s="0" t="n">
        <f aca="false">AC$6*NoOfHrsPerDay</f>
        <v>744</v>
      </c>
      <c r="AD148" s="0" t="n">
        <f aca="false">AD$6*NoOfHrsPerDay</f>
        <v>672</v>
      </c>
      <c r="AE148" s="0" t="n">
        <f aca="false">AE$6*NoOfHrsPerDay</f>
        <v>744</v>
      </c>
      <c r="AO148" s="0" t="n">
        <f aca="false">SUM(E148:P148)</f>
        <v>8784</v>
      </c>
    </row>
    <row r="149" customFormat="false" ht="12.75" hidden="false" customHeight="false" outlineLevel="0" collapsed="false">
      <c r="A149" s="0" t="s">
        <v>12</v>
      </c>
      <c r="B149" s="0" t="n">
        <v>1</v>
      </c>
      <c r="C149" s="0" t="n">
        <v>139</v>
      </c>
      <c r="D149" s="0" t="n">
        <f aca="false">D$6*NoOfHrsPerDay</f>
        <v>744</v>
      </c>
      <c r="E149" s="0" t="n">
        <f aca="false">E$6*NoOfHrsPerDay</f>
        <v>744</v>
      </c>
      <c r="F149" s="0" t="n">
        <f aca="false">F$6*NoOfHrsPerDay</f>
        <v>696</v>
      </c>
      <c r="G149" s="0" t="n">
        <f aca="false">G$6*NoOfHrsPerDay</f>
        <v>744</v>
      </c>
      <c r="H149" s="0" t="n">
        <f aca="false">H$6*NoOfHrsPerDay</f>
        <v>720</v>
      </c>
      <c r="I149" s="0" t="n">
        <f aca="false">I$6*NoOfHrsPerDay</f>
        <v>744</v>
      </c>
      <c r="J149" s="0" t="n">
        <f aca="false">J$6*NoOfHrsPerDay</f>
        <v>720</v>
      </c>
      <c r="K149" s="0" t="n">
        <f aca="false">K$6*NoOfHrsPerDay</f>
        <v>744</v>
      </c>
      <c r="L149" s="0" t="n">
        <f aca="false">L$6*NoOfHrsPerDay</f>
        <v>744</v>
      </c>
      <c r="M149" s="0" t="n">
        <f aca="false">M$6*NoOfHrsPerDay</f>
        <v>720</v>
      </c>
      <c r="N149" s="0" t="n">
        <f aca="false">N$6*NoOfHrsPerDay</f>
        <v>744</v>
      </c>
      <c r="O149" s="0" t="n">
        <f aca="false">O$6*NoOfHrsPerDay</f>
        <v>720</v>
      </c>
      <c r="P149" s="0" t="n">
        <f aca="false">P$6*NoOfHrsPerDay</f>
        <v>744</v>
      </c>
      <c r="Q149" s="0" t="n">
        <f aca="false">Q$6*NoOfHrsPerDay</f>
        <v>744</v>
      </c>
      <c r="R149" s="0" t="n">
        <f aca="false">R$6*NoOfHrsPerDay</f>
        <v>672</v>
      </c>
      <c r="S149" s="0" t="n">
        <f aca="false">S$6*NoOfHrsPerDay</f>
        <v>744</v>
      </c>
      <c r="T149" s="0" t="n">
        <f aca="false">T$6*NoOfHrsPerDay</f>
        <v>720</v>
      </c>
      <c r="U149" s="0" t="n">
        <f aca="false">U$6*NoOfHrsPerDay</f>
        <v>744</v>
      </c>
      <c r="V149" s="0" t="n">
        <f aca="false">V$6*NoOfHrsPerDay</f>
        <v>720</v>
      </c>
      <c r="W149" s="0" t="n">
        <f aca="false">W$6*NoOfHrsPerDay</f>
        <v>744</v>
      </c>
      <c r="X149" s="0" t="n">
        <f aca="false">X$6*NoOfHrsPerDay</f>
        <v>744</v>
      </c>
      <c r="Y149" s="0" t="n">
        <f aca="false">Y$6*NoOfHrsPerDay</f>
        <v>720</v>
      </c>
      <c r="Z149" s="0" t="n">
        <f aca="false">Z$6*NoOfHrsPerDay</f>
        <v>744</v>
      </c>
      <c r="AA149" s="0" t="n">
        <f aca="false">AA$6*NoOfHrsPerDay</f>
        <v>720</v>
      </c>
      <c r="AB149" s="0" t="n">
        <f aca="false">AB$6*NoOfHrsPerDay</f>
        <v>744</v>
      </c>
      <c r="AC149" s="0" t="n">
        <f aca="false">AC$6*NoOfHrsPerDay</f>
        <v>744</v>
      </c>
      <c r="AD149" s="0" t="n">
        <f aca="false">AD$6*NoOfHrsPerDay</f>
        <v>672</v>
      </c>
      <c r="AE149" s="0" t="n">
        <f aca="false">AE$6*NoOfHrsPerDay</f>
        <v>744</v>
      </c>
      <c r="AO149" s="0" t="n">
        <f aca="false">SUM(E149:P149)</f>
        <v>8784</v>
      </c>
    </row>
    <row r="150" customFormat="false" ht="12.75" hidden="false" customHeight="false" outlineLevel="0" collapsed="false">
      <c r="A150" s="0" t="s">
        <v>12</v>
      </c>
      <c r="B150" s="0" t="n">
        <v>1</v>
      </c>
      <c r="C150" s="0" t="n">
        <v>140</v>
      </c>
      <c r="D150" s="0" t="n">
        <f aca="false">D$6*NoOfHrsPerDay</f>
        <v>744</v>
      </c>
      <c r="E150" s="0" t="n">
        <f aca="false">E$6*NoOfHrsPerDay</f>
        <v>744</v>
      </c>
      <c r="F150" s="0" t="n">
        <f aca="false">F$6*NoOfHrsPerDay</f>
        <v>696</v>
      </c>
      <c r="G150" s="0" t="n">
        <f aca="false">G$6*NoOfHrsPerDay</f>
        <v>744</v>
      </c>
      <c r="H150" s="0" t="n">
        <f aca="false">H$6*NoOfHrsPerDay</f>
        <v>720</v>
      </c>
      <c r="I150" s="0" t="n">
        <f aca="false">I$6*NoOfHrsPerDay</f>
        <v>744</v>
      </c>
      <c r="J150" s="0" t="n">
        <f aca="false">J$6*NoOfHrsPerDay</f>
        <v>720</v>
      </c>
      <c r="K150" s="0" t="n">
        <f aca="false">K$6*NoOfHrsPerDay</f>
        <v>744</v>
      </c>
      <c r="L150" s="0" t="n">
        <f aca="false">L$6*NoOfHrsPerDay</f>
        <v>744</v>
      </c>
      <c r="M150" s="0" t="n">
        <f aca="false">M$6*NoOfHrsPerDay</f>
        <v>720</v>
      </c>
      <c r="N150" s="0" t="n">
        <f aca="false">N$6*NoOfHrsPerDay</f>
        <v>744</v>
      </c>
      <c r="O150" s="0" t="n">
        <f aca="false">O$6*NoOfHrsPerDay</f>
        <v>720</v>
      </c>
      <c r="P150" s="0" t="n">
        <f aca="false">P$6*NoOfHrsPerDay</f>
        <v>744</v>
      </c>
      <c r="Q150" s="0" t="n">
        <f aca="false">Q$6*NoOfHrsPerDay</f>
        <v>744</v>
      </c>
      <c r="R150" s="0" t="n">
        <f aca="false">R$6*NoOfHrsPerDay</f>
        <v>672</v>
      </c>
      <c r="S150" s="0" t="n">
        <f aca="false">S$6*NoOfHrsPerDay</f>
        <v>744</v>
      </c>
      <c r="T150" s="0" t="n">
        <f aca="false">T$6*NoOfHrsPerDay</f>
        <v>720</v>
      </c>
      <c r="U150" s="0" t="n">
        <f aca="false">U$6*NoOfHrsPerDay</f>
        <v>744</v>
      </c>
      <c r="V150" s="0" t="n">
        <f aca="false">V$6*NoOfHrsPerDay</f>
        <v>720</v>
      </c>
      <c r="W150" s="0" t="n">
        <f aca="false">W$6*NoOfHrsPerDay</f>
        <v>744</v>
      </c>
      <c r="X150" s="0" t="n">
        <f aca="false">X$6*NoOfHrsPerDay</f>
        <v>744</v>
      </c>
      <c r="Y150" s="0" t="n">
        <f aca="false">Y$6*NoOfHrsPerDay</f>
        <v>720</v>
      </c>
      <c r="Z150" s="0" t="n">
        <f aca="false">Z$6*NoOfHrsPerDay</f>
        <v>744</v>
      </c>
      <c r="AA150" s="0" t="n">
        <f aca="false">AA$6*NoOfHrsPerDay</f>
        <v>720</v>
      </c>
      <c r="AB150" s="0" t="n">
        <f aca="false">AB$6*NoOfHrsPerDay</f>
        <v>744</v>
      </c>
      <c r="AC150" s="0" t="n">
        <f aca="false">AC$6*NoOfHrsPerDay</f>
        <v>744</v>
      </c>
      <c r="AD150" s="0" t="n">
        <f aca="false">AD$6*NoOfHrsPerDay</f>
        <v>672</v>
      </c>
      <c r="AE150" s="0" t="n">
        <f aca="false">AE$6*NoOfHrsPerDay</f>
        <v>744</v>
      </c>
      <c r="AO150" s="0" t="n">
        <f aca="false">SUM(E150:P150)</f>
        <v>8784</v>
      </c>
    </row>
    <row r="151" customFormat="false" ht="12.75" hidden="false" customHeight="false" outlineLevel="0" collapsed="false">
      <c r="A151" s="0" t="s">
        <v>12</v>
      </c>
      <c r="B151" s="0" t="n">
        <v>1</v>
      </c>
      <c r="C151" s="0" t="n">
        <v>141</v>
      </c>
      <c r="D151" s="0" t="n">
        <f aca="false">D$6*NoOfHrsPerDay</f>
        <v>744</v>
      </c>
      <c r="E151" s="0" t="n">
        <f aca="false">E$6*NoOfHrsPerDay</f>
        <v>744</v>
      </c>
      <c r="F151" s="0" t="n">
        <f aca="false">F$6*NoOfHrsPerDay</f>
        <v>696</v>
      </c>
      <c r="G151" s="0" t="n">
        <f aca="false">G$6*NoOfHrsPerDay</f>
        <v>744</v>
      </c>
      <c r="H151" s="0" t="n">
        <f aca="false">H$6*NoOfHrsPerDay</f>
        <v>720</v>
      </c>
      <c r="I151" s="0" t="n">
        <f aca="false">I$6*NoOfHrsPerDay</f>
        <v>744</v>
      </c>
      <c r="J151" s="0" t="n">
        <f aca="false">J$6*NoOfHrsPerDay</f>
        <v>720</v>
      </c>
      <c r="K151" s="0" t="n">
        <f aca="false">K$6*NoOfHrsPerDay</f>
        <v>744</v>
      </c>
      <c r="L151" s="0" t="n">
        <f aca="false">L$6*NoOfHrsPerDay</f>
        <v>744</v>
      </c>
      <c r="M151" s="0" t="n">
        <f aca="false">M$6*NoOfHrsPerDay</f>
        <v>720</v>
      </c>
      <c r="N151" s="0" t="n">
        <f aca="false">N$6*NoOfHrsPerDay</f>
        <v>744</v>
      </c>
      <c r="O151" s="0" t="n">
        <f aca="false">O$6*NoOfHrsPerDay</f>
        <v>720</v>
      </c>
      <c r="P151" s="0" t="n">
        <f aca="false">P$6*NoOfHrsPerDay</f>
        <v>744</v>
      </c>
      <c r="Q151" s="0" t="n">
        <f aca="false">Q$6*NoOfHrsPerDay</f>
        <v>744</v>
      </c>
      <c r="R151" s="0" t="n">
        <f aca="false">R$6*NoOfHrsPerDay</f>
        <v>672</v>
      </c>
      <c r="S151" s="0" t="n">
        <f aca="false">S$6*NoOfHrsPerDay</f>
        <v>744</v>
      </c>
      <c r="T151" s="0" t="n">
        <f aca="false">T$6*NoOfHrsPerDay</f>
        <v>720</v>
      </c>
      <c r="U151" s="0" t="n">
        <f aca="false">U$6*NoOfHrsPerDay</f>
        <v>744</v>
      </c>
      <c r="V151" s="0" t="n">
        <f aca="false">V$6*NoOfHrsPerDay</f>
        <v>720</v>
      </c>
      <c r="W151" s="0" t="n">
        <f aca="false">W$6*NoOfHrsPerDay</f>
        <v>744</v>
      </c>
      <c r="X151" s="0" t="n">
        <f aca="false">X$6*NoOfHrsPerDay</f>
        <v>744</v>
      </c>
      <c r="Y151" s="0" t="n">
        <f aca="false">Y$6*NoOfHrsPerDay</f>
        <v>720</v>
      </c>
      <c r="Z151" s="0" t="n">
        <f aca="false">Z$6*NoOfHrsPerDay</f>
        <v>744</v>
      </c>
      <c r="AA151" s="0" t="n">
        <f aca="false">AA$6*NoOfHrsPerDay</f>
        <v>720</v>
      </c>
      <c r="AB151" s="0" t="n">
        <f aca="false">AB$6*NoOfHrsPerDay</f>
        <v>744</v>
      </c>
      <c r="AC151" s="0" t="n">
        <f aca="false">AC$6*NoOfHrsPerDay</f>
        <v>744</v>
      </c>
      <c r="AD151" s="0" t="n">
        <f aca="false">AD$6*NoOfHrsPerDay</f>
        <v>672</v>
      </c>
      <c r="AE151" s="0" t="n">
        <f aca="false">AE$6*NoOfHrsPerDay</f>
        <v>744</v>
      </c>
      <c r="AO151" s="0" t="n">
        <f aca="false">SUM(E151:P151)</f>
        <v>8784</v>
      </c>
    </row>
    <row r="152" customFormat="false" ht="12.75" hidden="false" customHeight="false" outlineLevel="0" collapsed="false">
      <c r="A152" s="0" t="s">
        <v>12</v>
      </c>
      <c r="B152" s="0" t="n">
        <v>1</v>
      </c>
      <c r="C152" s="0" t="n">
        <v>142</v>
      </c>
      <c r="D152" s="0" t="n">
        <f aca="false">D$6*NoOfHrsPerDay</f>
        <v>744</v>
      </c>
      <c r="E152" s="0" t="n">
        <f aca="false">E$6*NoOfHrsPerDay</f>
        <v>744</v>
      </c>
      <c r="F152" s="0" t="n">
        <f aca="false">F$6*NoOfHrsPerDay</f>
        <v>696</v>
      </c>
      <c r="G152" s="0" t="n">
        <f aca="false">G$6*NoOfHrsPerDay</f>
        <v>744</v>
      </c>
      <c r="H152" s="0" t="n">
        <f aca="false">H$6*NoOfHrsPerDay</f>
        <v>720</v>
      </c>
      <c r="I152" s="0" t="n">
        <f aca="false">I$6*NoOfHrsPerDay</f>
        <v>744</v>
      </c>
      <c r="J152" s="0" t="n">
        <f aca="false">J$6*NoOfHrsPerDay</f>
        <v>720</v>
      </c>
      <c r="K152" s="0" t="n">
        <f aca="false">K$6*NoOfHrsPerDay</f>
        <v>744</v>
      </c>
      <c r="L152" s="0" t="n">
        <f aca="false">L$6*NoOfHrsPerDay</f>
        <v>744</v>
      </c>
      <c r="M152" s="0" t="n">
        <f aca="false">M$6*NoOfHrsPerDay</f>
        <v>720</v>
      </c>
      <c r="N152" s="0" t="n">
        <f aca="false">N$6*NoOfHrsPerDay</f>
        <v>744</v>
      </c>
      <c r="O152" s="0" t="n">
        <f aca="false">O$6*NoOfHrsPerDay</f>
        <v>720</v>
      </c>
      <c r="P152" s="0" t="n">
        <f aca="false">P$6*NoOfHrsPerDay</f>
        <v>744</v>
      </c>
      <c r="Q152" s="0" t="n">
        <f aca="false">Q$6*NoOfHrsPerDay</f>
        <v>744</v>
      </c>
      <c r="R152" s="0" t="n">
        <f aca="false">R$6*NoOfHrsPerDay</f>
        <v>672</v>
      </c>
      <c r="S152" s="0" t="n">
        <f aca="false">S$6*NoOfHrsPerDay</f>
        <v>744</v>
      </c>
      <c r="T152" s="0" t="n">
        <f aca="false">T$6*NoOfHrsPerDay</f>
        <v>720</v>
      </c>
      <c r="U152" s="0" t="n">
        <f aca="false">U$6*NoOfHrsPerDay</f>
        <v>744</v>
      </c>
      <c r="V152" s="0" t="n">
        <f aca="false">V$6*NoOfHrsPerDay</f>
        <v>720</v>
      </c>
      <c r="W152" s="0" t="n">
        <f aca="false">W$6*NoOfHrsPerDay</f>
        <v>744</v>
      </c>
      <c r="X152" s="0" t="n">
        <f aca="false">X$6*NoOfHrsPerDay</f>
        <v>744</v>
      </c>
      <c r="Y152" s="0" t="n">
        <f aca="false">Y$6*NoOfHrsPerDay</f>
        <v>720</v>
      </c>
      <c r="Z152" s="0" t="n">
        <f aca="false">Z$6*NoOfHrsPerDay</f>
        <v>744</v>
      </c>
      <c r="AA152" s="0" t="n">
        <f aca="false">AA$6*NoOfHrsPerDay</f>
        <v>720</v>
      </c>
      <c r="AB152" s="0" t="n">
        <f aca="false">AB$6*NoOfHrsPerDay</f>
        <v>744</v>
      </c>
      <c r="AC152" s="0" t="n">
        <f aca="false">AC$6*NoOfHrsPerDay</f>
        <v>744</v>
      </c>
      <c r="AD152" s="0" t="n">
        <f aca="false">AD$6*NoOfHrsPerDay</f>
        <v>672</v>
      </c>
      <c r="AE152" s="0" t="n">
        <f aca="false">AE$6*NoOfHrsPerDay</f>
        <v>744</v>
      </c>
      <c r="AO152" s="0" t="n">
        <f aca="false">SUM(E152:P152)</f>
        <v>8784</v>
      </c>
    </row>
    <row r="153" customFormat="false" ht="12.75" hidden="false" customHeight="false" outlineLevel="0" collapsed="false">
      <c r="A153" s="0" t="s">
        <v>12</v>
      </c>
      <c r="B153" s="0" t="n">
        <v>1</v>
      </c>
      <c r="C153" s="0" t="n">
        <v>143</v>
      </c>
      <c r="D153" s="0" t="n">
        <f aca="false">D$6*NoOfHrsPerDay</f>
        <v>744</v>
      </c>
      <c r="E153" s="0" t="n">
        <f aca="false">E$6*NoOfHrsPerDay</f>
        <v>744</v>
      </c>
      <c r="F153" s="0" t="n">
        <f aca="false">F$6*NoOfHrsPerDay</f>
        <v>696</v>
      </c>
      <c r="G153" s="0" t="n">
        <f aca="false">G$6*NoOfHrsPerDay</f>
        <v>744</v>
      </c>
      <c r="H153" s="0" t="n">
        <f aca="false">H$6*NoOfHrsPerDay</f>
        <v>720</v>
      </c>
      <c r="I153" s="0" t="n">
        <f aca="false">I$6*NoOfHrsPerDay</f>
        <v>744</v>
      </c>
      <c r="J153" s="0" t="n">
        <f aca="false">J$6*NoOfHrsPerDay</f>
        <v>720</v>
      </c>
      <c r="K153" s="0" t="n">
        <f aca="false">K$6*NoOfHrsPerDay</f>
        <v>744</v>
      </c>
      <c r="L153" s="0" t="n">
        <f aca="false">L$6*NoOfHrsPerDay</f>
        <v>744</v>
      </c>
      <c r="M153" s="0" t="n">
        <f aca="false">M$6*NoOfHrsPerDay</f>
        <v>720</v>
      </c>
      <c r="N153" s="0" t="n">
        <f aca="false">N$6*NoOfHrsPerDay</f>
        <v>744</v>
      </c>
      <c r="O153" s="0" t="n">
        <f aca="false">O$6*NoOfHrsPerDay</f>
        <v>720</v>
      </c>
      <c r="P153" s="0" t="n">
        <f aca="false">P$6*NoOfHrsPerDay</f>
        <v>744</v>
      </c>
      <c r="Q153" s="0" t="n">
        <f aca="false">Q$6*NoOfHrsPerDay</f>
        <v>744</v>
      </c>
      <c r="R153" s="0" t="n">
        <f aca="false">R$6*NoOfHrsPerDay</f>
        <v>672</v>
      </c>
      <c r="S153" s="0" t="n">
        <f aca="false">S$6*NoOfHrsPerDay</f>
        <v>744</v>
      </c>
      <c r="T153" s="0" t="n">
        <f aca="false">T$6*NoOfHrsPerDay</f>
        <v>720</v>
      </c>
      <c r="U153" s="0" t="n">
        <f aca="false">U$6*NoOfHrsPerDay</f>
        <v>744</v>
      </c>
      <c r="V153" s="0" t="n">
        <f aca="false">V$6*NoOfHrsPerDay</f>
        <v>720</v>
      </c>
      <c r="W153" s="0" t="n">
        <f aca="false">W$6*NoOfHrsPerDay</f>
        <v>744</v>
      </c>
      <c r="X153" s="0" t="n">
        <f aca="false">X$6*NoOfHrsPerDay</f>
        <v>744</v>
      </c>
      <c r="Y153" s="0" t="n">
        <f aca="false">Y$6*NoOfHrsPerDay</f>
        <v>720</v>
      </c>
      <c r="Z153" s="0" t="n">
        <f aca="false">Z$6*NoOfHrsPerDay</f>
        <v>744</v>
      </c>
      <c r="AA153" s="0" t="n">
        <f aca="false">AA$6*NoOfHrsPerDay</f>
        <v>720</v>
      </c>
      <c r="AB153" s="0" t="n">
        <f aca="false">AB$6*NoOfHrsPerDay</f>
        <v>744</v>
      </c>
      <c r="AC153" s="0" t="n">
        <f aca="false">AC$6*NoOfHrsPerDay</f>
        <v>744</v>
      </c>
      <c r="AD153" s="0" t="n">
        <f aca="false">AD$6*NoOfHrsPerDay</f>
        <v>672</v>
      </c>
      <c r="AE153" s="0" t="n">
        <f aca="false">AE$6*NoOfHrsPerDay</f>
        <v>744</v>
      </c>
      <c r="AO153" s="0" t="n">
        <f aca="false">SUM(E153:P153)</f>
        <v>8784</v>
      </c>
    </row>
    <row r="154" customFormat="false" ht="12.75" hidden="false" customHeight="false" outlineLevel="0" collapsed="false">
      <c r="A154" s="0" t="s">
        <v>12</v>
      </c>
      <c r="B154" s="0" t="n">
        <v>1</v>
      </c>
      <c r="C154" s="0" t="n">
        <v>144</v>
      </c>
      <c r="D154" s="0" t="n">
        <f aca="false">D$6*NoOfHrsPerDay</f>
        <v>744</v>
      </c>
      <c r="E154" s="0" t="n">
        <f aca="false">E$6*NoOfHrsPerDay</f>
        <v>744</v>
      </c>
      <c r="F154" s="0" t="n">
        <f aca="false">F$6*NoOfHrsPerDay</f>
        <v>696</v>
      </c>
      <c r="G154" s="0" t="n">
        <f aca="false">G$6*NoOfHrsPerDay</f>
        <v>744</v>
      </c>
      <c r="H154" s="0" t="n">
        <f aca="false">H$6*NoOfHrsPerDay</f>
        <v>720</v>
      </c>
      <c r="I154" s="0" t="n">
        <f aca="false">I$6*NoOfHrsPerDay</f>
        <v>744</v>
      </c>
      <c r="J154" s="0" t="n">
        <f aca="false">J$6*NoOfHrsPerDay</f>
        <v>720</v>
      </c>
      <c r="K154" s="0" t="n">
        <f aca="false">K$6*NoOfHrsPerDay</f>
        <v>744</v>
      </c>
      <c r="L154" s="0" t="n">
        <f aca="false">L$6*NoOfHrsPerDay</f>
        <v>744</v>
      </c>
      <c r="M154" s="0" t="n">
        <f aca="false">M$6*NoOfHrsPerDay</f>
        <v>720</v>
      </c>
      <c r="N154" s="0" t="n">
        <f aca="false">N$6*NoOfHrsPerDay</f>
        <v>744</v>
      </c>
      <c r="O154" s="0" t="n">
        <f aca="false">O$6*NoOfHrsPerDay</f>
        <v>720</v>
      </c>
      <c r="P154" s="0" t="n">
        <f aca="false">P$6*NoOfHrsPerDay</f>
        <v>744</v>
      </c>
      <c r="Q154" s="0" t="n">
        <f aca="false">Q$6*NoOfHrsPerDay</f>
        <v>744</v>
      </c>
      <c r="R154" s="0" t="n">
        <f aca="false">R$6*NoOfHrsPerDay</f>
        <v>672</v>
      </c>
      <c r="S154" s="0" t="n">
        <f aca="false">S$6*NoOfHrsPerDay</f>
        <v>744</v>
      </c>
      <c r="T154" s="0" t="n">
        <f aca="false">T$6*NoOfHrsPerDay</f>
        <v>720</v>
      </c>
      <c r="U154" s="0" t="n">
        <f aca="false">U$6*NoOfHrsPerDay</f>
        <v>744</v>
      </c>
      <c r="V154" s="0" t="n">
        <f aca="false">V$6*NoOfHrsPerDay</f>
        <v>720</v>
      </c>
      <c r="W154" s="0" t="n">
        <f aca="false">W$6*NoOfHrsPerDay</f>
        <v>744</v>
      </c>
      <c r="X154" s="0" t="n">
        <f aca="false">X$6*NoOfHrsPerDay</f>
        <v>744</v>
      </c>
      <c r="Y154" s="0" t="n">
        <f aca="false">Y$6*NoOfHrsPerDay</f>
        <v>720</v>
      </c>
      <c r="Z154" s="0" t="n">
        <f aca="false">Z$6*NoOfHrsPerDay</f>
        <v>744</v>
      </c>
      <c r="AA154" s="0" t="n">
        <f aca="false">AA$6*NoOfHrsPerDay</f>
        <v>720</v>
      </c>
      <c r="AB154" s="0" t="n">
        <f aca="false">AB$6*NoOfHrsPerDay</f>
        <v>744</v>
      </c>
      <c r="AC154" s="0" t="n">
        <f aca="false">AC$6*NoOfHrsPerDay</f>
        <v>744</v>
      </c>
      <c r="AD154" s="0" t="n">
        <f aca="false">AD$6*NoOfHrsPerDay</f>
        <v>672</v>
      </c>
      <c r="AE154" s="0" t="n">
        <f aca="false">AE$6*NoOfHrsPerDay</f>
        <v>744</v>
      </c>
      <c r="AO154" s="0" t="n">
        <f aca="false">SUM(E154:P154)</f>
        <v>8784</v>
      </c>
    </row>
    <row r="155" customFormat="false" ht="12.75" hidden="false" customHeight="false" outlineLevel="0" collapsed="false">
      <c r="A155" s="0" t="s">
        <v>12</v>
      </c>
      <c r="B155" s="0" t="n">
        <v>1</v>
      </c>
      <c r="C155" s="0" t="n">
        <v>145</v>
      </c>
      <c r="D155" s="0" t="n">
        <f aca="false">D$6*NoOfHrsPerDay</f>
        <v>744</v>
      </c>
      <c r="E155" s="0" t="n">
        <f aca="false">E$6*NoOfHrsPerDay</f>
        <v>744</v>
      </c>
      <c r="F155" s="0" t="n">
        <f aca="false">F$6*NoOfHrsPerDay</f>
        <v>696</v>
      </c>
      <c r="G155" s="0" t="n">
        <f aca="false">G$6*NoOfHrsPerDay</f>
        <v>744</v>
      </c>
      <c r="H155" s="0" t="n">
        <f aca="false">H$6*NoOfHrsPerDay</f>
        <v>720</v>
      </c>
      <c r="I155" s="0" t="n">
        <f aca="false">I$6*NoOfHrsPerDay</f>
        <v>744</v>
      </c>
      <c r="J155" s="0" t="n">
        <f aca="false">J$6*NoOfHrsPerDay</f>
        <v>720</v>
      </c>
      <c r="K155" s="0" t="n">
        <f aca="false">K$6*NoOfHrsPerDay</f>
        <v>744</v>
      </c>
      <c r="L155" s="0" t="n">
        <f aca="false">L$6*NoOfHrsPerDay</f>
        <v>744</v>
      </c>
      <c r="M155" s="0" t="n">
        <f aca="false">M$6*NoOfHrsPerDay</f>
        <v>720</v>
      </c>
      <c r="N155" s="0" t="n">
        <f aca="false">N$6*NoOfHrsPerDay</f>
        <v>744</v>
      </c>
      <c r="O155" s="0" t="n">
        <f aca="false">O$6*NoOfHrsPerDay</f>
        <v>720</v>
      </c>
      <c r="P155" s="0" t="n">
        <f aca="false">P$6*NoOfHrsPerDay</f>
        <v>744</v>
      </c>
      <c r="Q155" s="0" t="n">
        <f aca="false">Q$6*NoOfHrsPerDay</f>
        <v>744</v>
      </c>
      <c r="R155" s="0" t="n">
        <f aca="false">R$6*NoOfHrsPerDay</f>
        <v>672</v>
      </c>
      <c r="S155" s="0" t="n">
        <f aca="false">S$6*NoOfHrsPerDay</f>
        <v>744</v>
      </c>
      <c r="T155" s="0" t="n">
        <f aca="false">T$6*NoOfHrsPerDay</f>
        <v>720</v>
      </c>
      <c r="U155" s="0" t="n">
        <f aca="false">U$6*NoOfHrsPerDay</f>
        <v>744</v>
      </c>
      <c r="V155" s="0" t="n">
        <f aca="false">V$6*NoOfHrsPerDay</f>
        <v>720</v>
      </c>
      <c r="W155" s="0" t="n">
        <f aca="false">W$6*NoOfHrsPerDay</f>
        <v>744</v>
      </c>
      <c r="X155" s="0" t="n">
        <f aca="false">X$6*NoOfHrsPerDay</f>
        <v>744</v>
      </c>
      <c r="Y155" s="0" t="n">
        <f aca="false">Y$6*NoOfHrsPerDay</f>
        <v>720</v>
      </c>
      <c r="Z155" s="0" t="n">
        <f aca="false">Z$6*NoOfHrsPerDay</f>
        <v>744</v>
      </c>
      <c r="AA155" s="0" t="n">
        <f aca="false">AA$6*NoOfHrsPerDay</f>
        <v>720</v>
      </c>
      <c r="AB155" s="0" t="n">
        <f aca="false">AB$6*NoOfHrsPerDay</f>
        <v>744</v>
      </c>
      <c r="AC155" s="0" t="n">
        <f aca="false">AC$6*NoOfHrsPerDay</f>
        <v>744</v>
      </c>
      <c r="AD155" s="0" t="n">
        <f aca="false">AD$6*NoOfHrsPerDay</f>
        <v>672</v>
      </c>
      <c r="AE155" s="0" t="n">
        <f aca="false">AE$6*NoOfHrsPerDay</f>
        <v>744</v>
      </c>
      <c r="AO155" s="0" t="n">
        <f aca="false">SUM(E155:P155)</f>
        <v>8784</v>
      </c>
    </row>
    <row r="156" customFormat="false" ht="12.75" hidden="false" customHeight="false" outlineLevel="0" collapsed="false">
      <c r="A156" s="0" t="s">
        <v>12</v>
      </c>
      <c r="B156" s="0" t="n">
        <v>1</v>
      </c>
      <c r="C156" s="0" t="n">
        <v>146</v>
      </c>
      <c r="D156" s="0" t="n">
        <f aca="false">D$6*NoOfHrsPerDay</f>
        <v>744</v>
      </c>
      <c r="E156" s="0" t="n">
        <f aca="false">E$6*NoOfHrsPerDay</f>
        <v>744</v>
      </c>
      <c r="F156" s="0" t="n">
        <f aca="false">F$6*NoOfHrsPerDay</f>
        <v>696</v>
      </c>
      <c r="G156" s="0" t="n">
        <f aca="false">G$6*NoOfHrsPerDay</f>
        <v>744</v>
      </c>
      <c r="H156" s="0" t="n">
        <f aca="false">H$6*NoOfHrsPerDay</f>
        <v>720</v>
      </c>
      <c r="I156" s="0" t="n">
        <f aca="false">I$6*NoOfHrsPerDay</f>
        <v>744</v>
      </c>
      <c r="J156" s="0" t="n">
        <f aca="false">J$6*NoOfHrsPerDay</f>
        <v>720</v>
      </c>
      <c r="K156" s="0" t="n">
        <f aca="false">K$6*NoOfHrsPerDay</f>
        <v>744</v>
      </c>
      <c r="L156" s="0" t="n">
        <f aca="false">L$6*NoOfHrsPerDay</f>
        <v>744</v>
      </c>
      <c r="M156" s="0" t="n">
        <f aca="false">M$6*NoOfHrsPerDay</f>
        <v>720</v>
      </c>
      <c r="N156" s="0" t="n">
        <f aca="false">N$6*NoOfHrsPerDay</f>
        <v>744</v>
      </c>
      <c r="O156" s="0" t="n">
        <f aca="false">O$6*NoOfHrsPerDay</f>
        <v>720</v>
      </c>
      <c r="P156" s="0" t="n">
        <f aca="false">P$6*NoOfHrsPerDay</f>
        <v>744</v>
      </c>
      <c r="Q156" s="0" t="n">
        <f aca="false">Q$6*NoOfHrsPerDay</f>
        <v>744</v>
      </c>
      <c r="R156" s="0" t="n">
        <f aca="false">R$6*NoOfHrsPerDay</f>
        <v>672</v>
      </c>
      <c r="S156" s="0" t="n">
        <f aca="false">S$6*NoOfHrsPerDay</f>
        <v>744</v>
      </c>
      <c r="T156" s="0" t="n">
        <f aca="false">T$6*NoOfHrsPerDay</f>
        <v>720</v>
      </c>
      <c r="U156" s="0" t="n">
        <f aca="false">U$6*NoOfHrsPerDay</f>
        <v>744</v>
      </c>
      <c r="V156" s="0" t="n">
        <f aca="false">V$6*NoOfHrsPerDay</f>
        <v>720</v>
      </c>
      <c r="W156" s="0" t="n">
        <f aca="false">W$6*NoOfHrsPerDay</f>
        <v>744</v>
      </c>
      <c r="X156" s="0" t="n">
        <f aca="false">X$6*NoOfHrsPerDay</f>
        <v>744</v>
      </c>
      <c r="Y156" s="0" t="n">
        <f aca="false">Y$6*NoOfHrsPerDay</f>
        <v>720</v>
      </c>
      <c r="Z156" s="0" t="n">
        <f aca="false">Z$6*NoOfHrsPerDay</f>
        <v>744</v>
      </c>
      <c r="AA156" s="0" t="n">
        <f aca="false">AA$6*NoOfHrsPerDay</f>
        <v>720</v>
      </c>
      <c r="AB156" s="0" t="n">
        <f aca="false">AB$6*NoOfHrsPerDay</f>
        <v>744</v>
      </c>
      <c r="AC156" s="0" t="n">
        <f aca="false">AC$6*NoOfHrsPerDay</f>
        <v>744</v>
      </c>
      <c r="AD156" s="0" t="n">
        <f aca="false">AD$6*NoOfHrsPerDay</f>
        <v>672</v>
      </c>
      <c r="AE156" s="0" t="n">
        <f aca="false">AE$6*NoOfHrsPerDay</f>
        <v>744</v>
      </c>
      <c r="AO156" s="0" t="n">
        <f aca="false">SUM(E156:P156)</f>
        <v>8784</v>
      </c>
    </row>
    <row r="157" customFormat="false" ht="12.75" hidden="false" customHeight="false" outlineLevel="0" collapsed="false">
      <c r="A157" s="0" t="s">
        <v>12</v>
      </c>
      <c r="B157" s="0" t="n">
        <v>1</v>
      </c>
      <c r="C157" s="0" t="n">
        <v>147</v>
      </c>
      <c r="D157" s="0" t="n">
        <f aca="false">D$6*NoOfHrsPerDay</f>
        <v>744</v>
      </c>
      <c r="E157" s="0" t="n">
        <f aca="false">E$6*NoOfHrsPerDay</f>
        <v>744</v>
      </c>
      <c r="F157" s="0" t="n">
        <f aca="false">F$6*NoOfHrsPerDay</f>
        <v>696</v>
      </c>
      <c r="G157" s="0" t="n">
        <f aca="false">G$6*NoOfHrsPerDay</f>
        <v>744</v>
      </c>
      <c r="H157" s="0" t="n">
        <f aca="false">H$6*NoOfHrsPerDay</f>
        <v>720</v>
      </c>
      <c r="I157" s="0" t="n">
        <f aca="false">I$6*NoOfHrsPerDay</f>
        <v>744</v>
      </c>
      <c r="J157" s="0" t="n">
        <f aca="false">J$6*NoOfHrsPerDay</f>
        <v>720</v>
      </c>
      <c r="K157" s="0" t="n">
        <f aca="false">K$6*NoOfHrsPerDay</f>
        <v>744</v>
      </c>
      <c r="L157" s="0" t="n">
        <f aca="false">L$6*NoOfHrsPerDay</f>
        <v>744</v>
      </c>
      <c r="M157" s="0" t="n">
        <f aca="false">M$6*NoOfHrsPerDay</f>
        <v>720</v>
      </c>
      <c r="N157" s="0" t="n">
        <f aca="false">N$6*NoOfHrsPerDay</f>
        <v>744</v>
      </c>
      <c r="O157" s="0" t="n">
        <f aca="false">O$6*NoOfHrsPerDay</f>
        <v>720</v>
      </c>
      <c r="P157" s="0" t="n">
        <f aca="false">P$6*NoOfHrsPerDay</f>
        <v>744</v>
      </c>
      <c r="Q157" s="0" t="n">
        <f aca="false">Q$6*NoOfHrsPerDay</f>
        <v>744</v>
      </c>
      <c r="R157" s="0" t="n">
        <f aca="false">R$6*NoOfHrsPerDay</f>
        <v>672</v>
      </c>
      <c r="S157" s="0" t="n">
        <f aca="false">S$6*NoOfHrsPerDay</f>
        <v>744</v>
      </c>
      <c r="T157" s="0" t="n">
        <f aca="false">T$6*NoOfHrsPerDay</f>
        <v>720</v>
      </c>
      <c r="U157" s="0" t="n">
        <f aca="false">U$6*NoOfHrsPerDay</f>
        <v>744</v>
      </c>
      <c r="V157" s="0" t="n">
        <f aca="false">V$6*NoOfHrsPerDay</f>
        <v>720</v>
      </c>
      <c r="W157" s="0" t="n">
        <f aca="false">W$6*NoOfHrsPerDay</f>
        <v>744</v>
      </c>
      <c r="X157" s="0" t="n">
        <f aca="false">X$6*NoOfHrsPerDay</f>
        <v>744</v>
      </c>
      <c r="Y157" s="0" t="n">
        <f aca="false">Y$6*NoOfHrsPerDay</f>
        <v>720</v>
      </c>
      <c r="Z157" s="0" t="n">
        <f aca="false">Z$6*NoOfHrsPerDay</f>
        <v>744</v>
      </c>
      <c r="AA157" s="0" t="n">
        <f aca="false">AA$6*NoOfHrsPerDay</f>
        <v>720</v>
      </c>
      <c r="AB157" s="0" t="n">
        <f aca="false">AB$6*NoOfHrsPerDay</f>
        <v>744</v>
      </c>
      <c r="AC157" s="0" t="n">
        <f aca="false">AC$6*NoOfHrsPerDay</f>
        <v>744</v>
      </c>
      <c r="AD157" s="0" t="n">
        <f aca="false">AD$6*NoOfHrsPerDay</f>
        <v>672</v>
      </c>
      <c r="AE157" s="0" t="n">
        <f aca="false">AE$6*NoOfHrsPerDay</f>
        <v>744</v>
      </c>
      <c r="AO157" s="0" t="n">
        <f aca="false">SUM(E157:P157)</f>
        <v>8784</v>
      </c>
    </row>
    <row r="158" customFormat="false" ht="12.75" hidden="false" customHeight="false" outlineLevel="0" collapsed="false">
      <c r="A158" s="0" t="s">
        <v>12</v>
      </c>
      <c r="B158" s="0" t="n">
        <v>1</v>
      </c>
      <c r="C158" s="0" t="n">
        <v>148</v>
      </c>
      <c r="D158" s="0" t="n">
        <f aca="false">D$6*NoOfHrsPerDay</f>
        <v>744</v>
      </c>
      <c r="E158" s="0" t="n">
        <f aca="false">E$6*NoOfHrsPerDay</f>
        <v>744</v>
      </c>
      <c r="F158" s="0" t="n">
        <f aca="false">F$6*NoOfHrsPerDay</f>
        <v>696</v>
      </c>
      <c r="G158" s="0" t="n">
        <f aca="false">G$6*NoOfHrsPerDay</f>
        <v>744</v>
      </c>
      <c r="H158" s="0" t="n">
        <f aca="false">H$6*NoOfHrsPerDay</f>
        <v>720</v>
      </c>
      <c r="I158" s="0" t="n">
        <f aca="false">I$6*NoOfHrsPerDay</f>
        <v>744</v>
      </c>
      <c r="J158" s="0" t="n">
        <f aca="false">J$6*NoOfHrsPerDay</f>
        <v>720</v>
      </c>
      <c r="K158" s="0" t="n">
        <f aca="false">K$6*NoOfHrsPerDay</f>
        <v>744</v>
      </c>
      <c r="L158" s="0" t="n">
        <f aca="false">L$6*NoOfHrsPerDay</f>
        <v>744</v>
      </c>
      <c r="M158" s="0" t="n">
        <f aca="false">M$6*NoOfHrsPerDay</f>
        <v>720</v>
      </c>
      <c r="N158" s="0" t="n">
        <f aca="false">N$6*NoOfHrsPerDay</f>
        <v>744</v>
      </c>
      <c r="O158" s="0" t="n">
        <f aca="false">O$6*NoOfHrsPerDay</f>
        <v>720</v>
      </c>
      <c r="P158" s="0" t="n">
        <f aca="false">P$6*NoOfHrsPerDay</f>
        <v>744</v>
      </c>
      <c r="Q158" s="0" t="n">
        <f aca="false">Q$6*NoOfHrsPerDay</f>
        <v>744</v>
      </c>
      <c r="R158" s="0" t="n">
        <f aca="false">R$6*NoOfHrsPerDay</f>
        <v>672</v>
      </c>
      <c r="S158" s="0" t="n">
        <f aca="false">S$6*NoOfHrsPerDay</f>
        <v>744</v>
      </c>
      <c r="T158" s="0" t="n">
        <f aca="false">T$6*NoOfHrsPerDay</f>
        <v>720</v>
      </c>
      <c r="U158" s="0" t="n">
        <f aca="false">U$6*NoOfHrsPerDay</f>
        <v>744</v>
      </c>
      <c r="V158" s="0" t="n">
        <f aca="false">V$6*NoOfHrsPerDay</f>
        <v>720</v>
      </c>
      <c r="W158" s="0" t="n">
        <f aca="false">W$6*NoOfHrsPerDay</f>
        <v>744</v>
      </c>
      <c r="X158" s="0" t="n">
        <f aca="false">X$6*NoOfHrsPerDay</f>
        <v>744</v>
      </c>
      <c r="Y158" s="0" t="n">
        <f aca="false">Y$6*NoOfHrsPerDay</f>
        <v>720</v>
      </c>
      <c r="Z158" s="0" t="n">
        <f aca="false">Z$6*NoOfHrsPerDay</f>
        <v>744</v>
      </c>
      <c r="AA158" s="0" t="n">
        <f aca="false">AA$6*NoOfHrsPerDay</f>
        <v>720</v>
      </c>
      <c r="AB158" s="0" t="n">
        <f aca="false">AB$6*NoOfHrsPerDay</f>
        <v>744</v>
      </c>
      <c r="AC158" s="0" t="n">
        <f aca="false">AC$6*NoOfHrsPerDay</f>
        <v>744</v>
      </c>
      <c r="AD158" s="0" t="n">
        <f aca="false">AD$6*NoOfHrsPerDay</f>
        <v>672</v>
      </c>
      <c r="AE158" s="0" t="n">
        <f aca="false">AE$6*NoOfHrsPerDay</f>
        <v>744</v>
      </c>
      <c r="AO158" s="0" t="n">
        <f aca="false">SUM(E158:P158)</f>
        <v>8784</v>
      </c>
    </row>
    <row r="159" customFormat="false" ht="12.75" hidden="false" customHeight="false" outlineLevel="0" collapsed="false">
      <c r="A159" s="0" t="s">
        <v>12</v>
      </c>
      <c r="B159" s="0" t="n">
        <v>1</v>
      </c>
      <c r="C159" s="0" t="n">
        <v>149</v>
      </c>
      <c r="D159" s="0" t="n">
        <f aca="false">D$6*NoOfHrsPerDay</f>
        <v>744</v>
      </c>
      <c r="E159" s="0" t="n">
        <f aca="false">E$6*NoOfHrsPerDay</f>
        <v>744</v>
      </c>
      <c r="F159" s="0" t="n">
        <f aca="false">F$6*NoOfHrsPerDay</f>
        <v>696</v>
      </c>
      <c r="G159" s="0" t="n">
        <f aca="false">G$6*NoOfHrsPerDay</f>
        <v>744</v>
      </c>
      <c r="H159" s="0" t="n">
        <f aca="false">H$6*NoOfHrsPerDay</f>
        <v>720</v>
      </c>
      <c r="I159" s="0" t="n">
        <f aca="false">I$6*NoOfHrsPerDay</f>
        <v>744</v>
      </c>
      <c r="J159" s="0" t="n">
        <f aca="false">J$6*NoOfHrsPerDay</f>
        <v>720</v>
      </c>
      <c r="K159" s="0" t="n">
        <f aca="false">K$6*NoOfHrsPerDay</f>
        <v>744</v>
      </c>
      <c r="L159" s="0" t="n">
        <f aca="false">L$6*NoOfHrsPerDay</f>
        <v>744</v>
      </c>
      <c r="M159" s="0" t="n">
        <f aca="false">M$6*NoOfHrsPerDay</f>
        <v>720</v>
      </c>
      <c r="N159" s="0" t="n">
        <f aca="false">N$6*NoOfHrsPerDay</f>
        <v>744</v>
      </c>
      <c r="O159" s="0" t="n">
        <f aca="false">O$6*NoOfHrsPerDay</f>
        <v>720</v>
      </c>
      <c r="P159" s="0" t="n">
        <f aca="false">P$6*NoOfHrsPerDay</f>
        <v>744</v>
      </c>
      <c r="Q159" s="0" t="n">
        <f aca="false">Q$6*NoOfHrsPerDay</f>
        <v>744</v>
      </c>
      <c r="R159" s="0" t="n">
        <f aca="false">R$6*NoOfHrsPerDay</f>
        <v>672</v>
      </c>
      <c r="S159" s="0" t="n">
        <f aca="false">S$6*NoOfHrsPerDay</f>
        <v>744</v>
      </c>
      <c r="T159" s="0" t="n">
        <f aca="false">T$6*NoOfHrsPerDay</f>
        <v>720</v>
      </c>
      <c r="U159" s="0" t="n">
        <f aca="false">U$6*NoOfHrsPerDay</f>
        <v>744</v>
      </c>
      <c r="V159" s="0" t="n">
        <f aca="false">V$6*NoOfHrsPerDay</f>
        <v>720</v>
      </c>
      <c r="W159" s="0" t="n">
        <f aca="false">W$6*NoOfHrsPerDay</f>
        <v>744</v>
      </c>
      <c r="X159" s="0" t="n">
        <f aca="false">X$6*NoOfHrsPerDay</f>
        <v>744</v>
      </c>
      <c r="Y159" s="0" t="n">
        <f aca="false">Y$6*NoOfHrsPerDay</f>
        <v>720</v>
      </c>
      <c r="Z159" s="0" t="n">
        <f aca="false">Z$6*NoOfHrsPerDay</f>
        <v>744</v>
      </c>
      <c r="AA159" s="0" t="n">
        <f aca="false">AA$6*NoOfHrsPerDay</f>
        <v>720</v>
      </c>
      <c r="AB159" s="0" t="n">
        <f aca="false">AB$6*NoOfHrsPerDay</f>
        <v>744</v>
      </c>
      <c r="AC159" s="0" t="n">
        <f aca="false">AC$6*NoOfHrsPerDay</f>
        <v>744</v>
      </c>
      <c r="AD159" s="0" t="n">
        <f aca="false">AD$6*NoOfHrsPerDay</f>
        <v>672</v>
      </c>
      <c r="AE159" s="0" t="n">
        <f aca="false">AE$6*NoOfHrsPerDay</f>
        <v>744</v>
      </c>
      <c r="AO159" s="0" t="n">
        <f aca="false">SUM(E159:P159)</f>
        <v>8784</v>
      </c>
    </row>
    <row r="160" customFormat="false" ht="12.75" hidden="false" customHeight="false" outlineLevel="0" collapsed="false">
      <c r="A160" s="0" t="s">
        <v>12</v>
      </c>
      <c r="B160" s="0" t="n">
        <v>1</v>
      </c>
      <c r="C160" s="0" t="n">
        <v>150</v>
      </c>
      <c r="D160" s="0" t="n">
        <f aca="false">D$6*NoOfHrsPerDay</f>
        <v>744</v>
      </c>
      <c r="E160" s="0" t="n">
        <f aca="false">E$6*NoOfHrsPerDay</f>
        <v>744</v>
      </c>
      <c r="F160" s="0" t="n">
        <f aca="false">F$6*NoOfHrsPerDay</f>
        <v>696</v>
      </c>
      <c r="G160" s="0" t="n">
        <f aca="false">G$6*NoOfHrsPerDay</f>
        <v>744</v>
      </c>
      <c r="H160" s="0" t="n">
        <f aca="false">H$6*NoOfHrsPerDay</f>
        <v>720</v>
      </c>
      <c r="I160" s="0" t="n">
        <f aca="false">I$6*NoOfHrsPerDay</f>
        <v>744</v>
      </c>
      <c r="J160" s="0" t="n">
        <f aca="false">J$6*NoOfHrsPerDay</f>
        <v>720</v>
      </c>
      <c r="K160" s="0" t="n">
        <f aca="false">K$6*NoOfHrsPerDay</f>
        <v>744</v>
      </c>
      <c r="L160" s="0" t="n">
        <f aca="false">L$6*NoOfHrsPerDay</f>
        <v>744</v>
      </c>
      <c r="M160" s="0" t="n">
        <f aca="false">M$6*NoOfHrsPerDay</f>
        <v>720</v>
      </c>
      <c r="N160" s="0" t="n">
        <f aca="false">N$6*NoOfHrsPerDay</f>
        <v>744</v>
      </c>
      <c r="O160" s="0" t="n">
        <f aca="false">O$6*NoOfHrsPerDay</f>
        <v>720</v>
      </c>
      <c r="P160" s="0" t="n">
        <f aca="false">P$6*NoOfHrsPerDay</f>
        <v>744</v>
      </c>
      <c r="Q160" s="0" t="n">
        <f aca="false">Q$6*NoOfHrsPerDay</f>
        <v>744</v>
      </c>
      <c r="R160" s="0" t="n">
        <f aca="false">R$6*NoOfHrsPerDay</f>
        <v>672</v>
      </c>
      <c r="S160" s="0" t="n">
        <f aca="false">S$6*NoOfHrsPerDay</f>
        <v>744</v>
      </c>
      <c r="T160" s="0" t="n">
        <f aca="false">T$6*NoOfHrsPerDay</f>
        <v>720</v>
      </c>
      <c r="U160" s="0" t="n">
        <f aca="false">U$6*NoOfHrsPerDay</f>
        <v>744</v>
      </c>
      <c r="V160" s="0" t="n">
        <f aca="false">V$6*NoOfHrsPerDay</f>
        <v>720</v>
      </c>
      <c r="W160" s="0" t="n">
        <f aca="false">W$6*NoOfHrsPerDay</f>
        <v>744</v>
      </c>
      <c r="X160" s="0" t="n">
        <f aca="false">X$6*NoOfHrsPerDay</f>
        <v>744</v>
      </c>
      <c r="Y160" s="0" t="n">
        <f aca="false">Y$6*NoOfHrsPerDay</f>
        <v>720</v>
      </c>
      <c r="Z160" s="0" t="n">
        <f aca="false">Z$6*NoOfHrsPerDay</f>
        <v>744</v>
      </c>
      <c r="AA160" s="0" t="n">
        <f aca="false">AA$6*NoOfHrsPerDay</f>
        <v>720</v>
      </c>
      <c r="AB160" s="0" t="n">
        <f aca="false">AB$6*NoOfHrsPerDay</f>
        <v>744</v>
      </c>
      <c r="AC160" s="0" t="n">
        <f aca="false">AC$6*NoOfHrsPerDay</f>
        <v>744</v>
      </c>
      <c r="AD160" s="0" t="n">
        <f aca="false">AD$6*NoOfHrsPerDay</f>
        <v>672</v>
      </c>
      <c r="AE160" s="0" t="n">
        <f aca="false">AE$6*NoOfHrsPerDay</f>
        <v>744</v>
      </c>
      <c r="AO160" s="0" t="n">
        <f aca="false">SUM(E160:P160)</f>
        <v>8784</v>
      </c>
    </row>
    <row r="161" customFormat="false" ht="12.75" hidden="false" customHeight="false" outlineLevel="0" collapsed="false">
      <c r="A161" s="0" t="s">
        <v>12</v>
      </c>
      <c r="B161" s="0" t="n">
        <v>1</v>
      </c>
      <c r="C161" s="0" t="n">
        <v>151</v>
      </c>
      <c r="D161" s="0" t="n">
        <f aca="false">D$6*NoOfHrsPerDay</f>
        <v>744</v>
      </c>
      <c r="E161" s="0" t="n">
        <f aca="false">E$6*NoOfHrsPerDay</f>
        <v>744</v>
      </c>
      <c r="F161" s="0" t="n">
        <f aca="false">F$6*NoOfHrsPerDay</f>
        <v>696</v>
      </c>
      <c r="G161" s="0" t="n">
        <f aca="false">G$6*NoOfHrsPerDay</f>
        <v>744</v>
      </c>
      <c r="H161" s="0" t="n">
        <f aca="false">H$6*NoOfHrsPerDay</f>
        <v>720</v>
      </c>
      <c r="I161" s="0" t="n">
        <f aca="false">I$6*NoOfHrsPerDay</f>
        <v>744</v>
      </c>
      <c r="J161" s="0" t="n">
        <f aca="false">J$6*NoOfHrsPerDay</f>
        <v>720</v>
      </c>
      <c r="K161" s="0" t="n">
        <f aca="false">K$6*NoOfHrsPerDay</f>
        <v>744</v>
      </c>
      <c r="L161" s="0" t="n">
        <f aca="false">L$6*NoOfHrsPerDay</f>
        <v>744</v>
      </c>
      <c r="M161" s="0" t="n">
        <f aca="false">M$6*NoOfHrsPerDay</f>
        <v>720</v>
      </c>
      <c r="N161" s="0" t="n">
        <f aca="false">N$6*NoOfHrsPerDay</f>
        <v>744</v>
      </c>
      <c r="O161" s="0" t="n">
        <f aca="false">O$6*NoOfHrsPerDay</f>
        <v>720</v>
      </c>
      <c r="P161" s="0" t="n">
        <f aca="false">P$6*NoOfHrsPerDay</f>
        <v>744</v>
      </c>
      <c r="Q161" s="0" t="n">
        <f aca="false">Q$6*NoOfHrsPerDay</f>
        <v>744</v>
      </c>
      <c r="R161" s="0" t="n">
        <f aca="false">R$6*NoOfHrsPerDay</f>
        <v>672</v>
      </c>
      <c r="S161" s="0" t="n">
        <f aca="false">S$6*NoOfHrsPerDay</f>
        <v>744</v>
      </c>
      <c r="T161" s="0" t="n">
        <f aca="false">T$6*NoOfHrsPerDay</f>
        <v>720</v>
      </c>
      <c r="U161" s="0" t="n">
        <f aca="false">U$6*NoOfHrsPerDay</f>
        <v>744</v>
      </c>
      <c r="V161" s="0" t="n">
        <f aca="false">V$6*NoOfHrsPerDay</f>
        <v>720</v>
      </c>
      <c r="W161" s="0" t="n">
        <f aca="false">W$6*NoOfHrsPerDay</f>
        <v>744</v>
      </c>
      <c r="X161" s="0" t="n">
        <f aca="false">X$6*NoOfHrsPerDay</f>
        <v>744</v>
      </c>
      <c r="Y161" s="0" t="n">
        <f aca="false">Y$6*NoOfHrsPerDay</f>
        <v>720</v>
      </c>
      <c r="Z161" s="0" t="n">
        <f aca="false">Z$6*NoOfHrsPerDay</f>
        <v>744</v>
      </c>
      <c r="AA161" s="0" t="n">
        <f aca="false">AA$6*NoOfHrsPerDay</f>
        <v>720</v>
      </c>
      <c r="AB161" s="0" t="n">
        <f aca="false">AB$6*NoOfHrsPerDay</f>
        <v>744</v>
      </c>
      <c r="AC161" s="0" t="n">
        <f aca="false">AC$6*NoOfHrsPerDay</f>
        <v>744</v>
      </c>
      <c r="AD161" s="0" t="n">
        <f aca="false">AD$6*NoOfHrsPerDay</f>
        <v>672</v>
      </c>
      <c r="AE161" s="0" t="n">
        <f aca="false">AE$6*NoOfHrsPerDay</f>
        <v>744</v>
      </c>
      <c r="AO161" s="0" t="n">
        <f aca="false">SUM(E161:P161)</f>
        <v>8784</v>
      </c>
    </row>
    <row r="162" customFormat="false" ht="12.75" hidden="false" customHeight="false" outlineLevel="0" collapsed="false">
      <c r="A162" s="0" t="s">
        <v>12</v>
      </c>
      <c r="B162" s="0" t="n">
        <v>1</v>
      </c>
      <c r="C162" s="0" t="n">
        <v>152</v>
      </c>
      <c r="D162" s="0" t="n">
        <f aca="false">D$6*NoOfHrsPerDay</f>
        <v>744</v>
      </c>
      <c r="E162" s="0" t="n">
        <f aca="false">E$6*NoOfHrsPerDay</f>
        <v>744</v>
      </c>
      <c r="F162" s="0" t="n">
        <f aca="false">F$6*NoOfHrsPerDay</f>
        <v>696</v>
      </c>
      <c r="G162" s="0" t="n">
        <f aca="false">G$6*NoOfHrsPerDay</f>
        <v>744</v>
      </c>
      <c r="H162" s="0" t="n">
        <f aca="false">H$6*NoOfHrsPerDay</f>
        <v>720</v>
      </c>
      <c r="I162" s="0" t="n">
        <f aca="false">I$6*NoOfHrsPerDay</f>
        <v>744</v>
      </c>
      <c r="J162" s="0" t="n">
        <f aca="false">J$6*NoOfHrsPerDay</f>
        <v>720</v>
      </c>
      <c r="K162" s="0" t="n">
        <f aca="false">K$6*NoOfHrsPerDay</f>
        <v>744</v>
      </c>
      <c r="L162" s="0" t="n">
        <f aca="false">L$6*NoOfHrsPerDay</f>
        <v>744</v>
      </c>
      <c r="M162" s="0" t="n">
        <f aca="false">M$6*NoOfHrsPerDay</f>
        <v>720</v>
      </c>
      <c r="N162" s="0" t="n">
        <f aca="false">N$6*NoOfHrsPerDay</f>
        <v>744</v>
      </c>
      <c r="O162" s="0" t="n">
        <f aca="false">O$6*NoOfHrsPerDay</f>
        <v>720</v>
      </c>
      <c r="P162" s="0" t="n">
        <f aca="false">P$6*NoOfHrsPerDay</f>
        <v>744</v>
      </c>
      <c r="Q162" s="0" t="n">
        <f aca="false">Q$6*NoOfHrsPerDay</f>
        <v>744</v>
      </c>
      <c r="R162" s="0" t="n">
        <f aca="false">R$6*NoOfHrsPerDay</f>
        <v>672</v>
      </c>
      <c r="S162" s="0" t="n">
        <f aca="false">S$6*NoOfHrsPerDay</f>
        <v>744</v>
      </c>
      <c r="T162" s="0" t="n">
        <f aca="false">T$6*NoOfHrsPerDay</f>
        <v>720</v>
      </c>
      <c r="U162" s="0" t="n">
        <f aca="false">U$6*NoOfHrsPerDay</f>
        <v>744</v>
      </c>
      <c r="V162" s="0" t="n">
        <f aca="false">V$6*NoOfHrsPerDay</f>
        <v>720</v>
      </c>
      <c r="W162" s="0" t="n">
        <f aca="false">W$6*NoOfHrsPerDay</f>
        <v>744</v>
      </c>
      <c r="X162" s="0" t="n">
        <f aca="false">X$6*NoOfHrsPerDay</f>
        <v>744</v>
      </c>
      <c r="Y162" s="0" t="n">
        <f aca="false">Y$6*NoOfHrsPerDay</f>
        <v>720</v>
      </c>
      <c r="Z162" s="0" t="n">
        <f aca="false">Z$6*NoOfHrsPerDay</f>
        <v>744</v>
      </c>
      <c r="AA162" s="0" t="n">
        <f aca="false">AA$6*NoOfHrsPerDay</f>
        <v>720</v>
      </c>
      <c r="AB162" s="0" t="n">
        <f aca="false">AB$6*NoOfHrsPerDay</f>
        <v>744</v>
      </c>
      <c r="AC162" s="0" t="n">
        <f aca="false">AC$6*NoOfHrsPerDay</f>
        <v>744</v>
      </c>
      <c r="AD162" s="0" t="n">
        <f aca="false">AD$6*NoOfHrsPerDay</f>
        <v>672</v>
      </c>
      <c r="AE162" s="0" t="n">
        <f aca="false">AE$6*NoOfHrsPerDay</f>
        <v>744</v>
      </c>
      <c r="AO162" s="0" t="n">
        <f aca="false">SUM(E162:P162)</f>
        <v>8784</v>
      </c>
    </row>
    <row r="163" customFormat="false" ht="12.75" hidden="false" customHeight="false" outlineLevel="0" collapsed="false">
      <c r="A163" s="0" t="s">
        <v>12</v>
      </c>
      <c r="B163" s="0" t="n">
        <v>1</v>
      </c>
      <c r="C163" s="0" t="n">
        <v>153</v>
      </c>
      <c r="D163" s="0" t="n">
        <f aca="false">D$6*NoOfHrsPerDay</f>
        <v>744</v>
      </c>
      <c r="E163" s="0" t="n">
        <f aca="false">E$6*NoOfHrsPerDay</f>
        <v>744</v>
      </c>
      <c r="F163" s="0" t="n">
        <f aca="false">F$6*NoOfHrsPerDay</f>
        <v>696</v>
      </c>
      <c r="G163" s="0" t="n">
        <f aca="false">G$6*NoOfHrsPerDay</f>
        <v>744</v>
      </c>
      <c r="H163" s="0" t="n">
        <f aca="false">H$6*NoOfHrsPerDay</f>
        <v>720</v>
      </c>
      <c r="I163" s="0" t="n">
        <f aca="false">I$6*NoOfHrsPerDay</f>
        <v>744</v>
      </c>
      <c r="J163" s="0" t="n">
        <f aca="false">J$6*NoOfHrsPerDay</f>
        <v>720</v>
      </c>
      <c r="K163" s="0" t="n">
        <f aca="false">K$6*NoOfHrsPerDay</f>
        <v>744</v>
      </c>
      <c r="L163" s="0" t="n">
        <f aca="false">L$6*NoOfHrsPerDay</f>
        <v>744</v>
      </c>
      <c r="M163" s="0" t="n">
        <f aca="false">M$6*NoOfHrsPerDay</f>
        <v>720</v>
      </c>
      <c r="N163" s="0" t="n">
        <f aca="false">N$6*NoOfHrsPerDay</f>
        <v>744</v>
      </c>
      <c r="O163" s="0" t="n">
        <f aca="false">O$6*NoOfHrsPerDay</f>
        <v>720</v>
      </c>
      <c r="P163" s="0" t="n">
        <f aca="false">P$6*NoOfHrsPerDay</f>
        <v>744</v>
      </c>
      <c r="Q163" s="0" t="n">
        <f aca="false">Q$6*NoOfHrsPerDay</f>
        <v>744</v>
      </c>
      <c r="R163" s="0" t="n">
        <f aca="false">R$6*NoOfHrsPerDay</f>
        <v>672</v>
      </c>
      <c r="S163" s="0" t="n">
        <f aca="false">S$6*NoOfHrsPerDay</f>
        <v>744</v>
      </c>
      <c r="T163" s="0" t="n">
        <f aca="false">T$6*NoOfHrsPerDay</f>
        <v>720</v>
      </c>
      <c r="U163" s="0" t="n">
        <f aca="false">U$6*NoOfHrsPerDay</f>
        <v>744</v>
      </c>
      <c r="V163" s="0" t="n">
        <f aca="false">V$6*NoOfHrsPerDay</f>
        <v>720</v>
      </c>
      <c r="W163" s="0" t="n">
        <f aca="false">W$6*NoOfHrsPerDay</f>
        <v>744</v>
      </c>
      <c r="X163" s="0" t="n">
        <f aca="false">X$6*NoOfHrsPerDay</f>
        <v>744</v>
      </c>
      <c r="Y163" s="0" t="n">
        <f aca="false">Y$6*NoOfHrsPerDay</f>
        <v>720</v>
      </c>
      <c r="Z163" s="0" t="n">
        <f aca="false">Z$6*NoOfHrsPerDay</f>
        <v>744</v>
      </c>
      <c r="AA163" s="0" t="n">
        <f aca="false">AA$6*NoOfHrsPerDay</f>
        <v>720</v>
      </c>
      <c r="AB163" s="0" t="n">
        <f aca="false">AB$6*NoOfHrsPerDay</f>
        <v>744</v>
      </c>
      <c r="AC163" s="0" t="n">
        <f aca="false">AC$6*NoOfHrsPerDay</f>
        <v>744</v>
      </c>
      <c r="AD163" s="0" t="n">
        <f aca="false">AD$6*NoOfHrsPerDay</f>
        <v>672</v>
      </c>
      <c r="AE163" s="0" t="n">
        <f aca="false">AE$6*NoOfHrsPerDay</f>
        <v>744</v>
      </c>
      <c r="AO163" s="0" t="n">
        <f aca="false">SUM(E163:P163)</f>
        <v>8784</v>
      </c>
    </row>
    <row r="164" customFormat="false" ht="12.75" hidden="false" customHeight="false" outlineLevel="0" collapsed="false">
      <c r="A164" s="0" t="s">
        <v>12</v>
      </c>
      <c r="B164" s="0" t="n">
        <v>1</v>
      </c>
      <c r="C164" s="0" t="n">
        <v>154</v>
      </c>
      <c r="D164" s="0" t="n">
        <f aca="false">D$6*NoOfHrsPerDay</f>
        <v>744</v>
      </c>
      <c r="E164" s="0" t="n">
        <f aca="false">E$6*NoOfHrsPerDay</f>
        <v>744</v>
      </c>
      <c r="F164" s="0" t="n">
        <f aca="false">F$6*NoOfHrsPerDay</f>
        <v>696</v>
      </c>
      <c r="G164" s="0" t="n">
        <f aca="false">G$6*NoOfHrsPerDay</f>
        <v>744</v>
      </c>
      <c r="H164" s="0" t="n">
        <f aca="false">H$6*NoOfHrsPerDay</f>
        <v>720</v>
      </c>
      <c r="I164" s="0" t="n">
        <f aca="false">I$6*NoOfHrsPerDay</f>
        <v>744</v>
      </c>
      <c r="J164" s="0" t="n">
        <f aca="false">J$6*NoOfHrsPerDay</f>
        <v>720</v>
      </c>
      <c r="K164" s="0" t="n">
        <f aca="false">K$6*NoOfHrsPerDay</f>
        <v>744</v>
      </c>
      <c r="L164" s="0" t="n">
        <f aca="false">L$6*NoOfHrsPerDay</f>
        <v>744</v>
      </c>
      <c r="M164" s="0" t="n">
        <f aca="false">M$6*NoOfHrsPerDay</f>
        <v>720</v>
      </c>
      <c r="N164" s="0" t="n">
        <f aca="false">N$6*NoOfHrsPerDay</f>
        <v>744</v>
      </c>
      <c r="O164" s="0" t="n">
        <f aca="false">O$6*NoOfHrsPerDay</f>
        <v>720</v>
      </c>
      <c r="P164" s="0" t="n">
        <f aca="false">P$6*NoOfHrsPerDay</f>
        <v>744</v>
      </c>
      <c r="Q164" s="0" t="n">
        <f aca="false">Q$6*NoOfHrsPerDay</f>
        <v>744</v>
      </c>
      <c r="R164" s="0" t="n">
        <f aca="false">R$6*NoOfHrsPerDay</f>
        <v>672</v>
      </c>
      <c r="S164" s="0" t="n">
        <f aca="false">S$6*NoOfHrsPerDay</f>
        <v>744</v>
      </c>
      <c r="T164" s="0" t="n">
        <f aca="false">T$6*NoOfHrsPerDay</f>
        <v>720</v>
      </c>
      <c r="U164" s="0" t="n">
        <f aca="false">U$6*NoOfHrsPerDay</f>
        <v>744</v>
      </c>
      <c r="V164" s="0" t="n">
        <f aca="false">V$6*NoOfHrsPerDay</f>
        <v>720</v>
      </c>
      <c r="W164" s="0" t="n">
        <f aca="false">W$6*NoOfHrsPerDay</f>
        <v>744</v>
      </c>
      <c r="X164" s="0" t="n">
        <f aca="false">X$6*NoOfHrsPerDay</f>
        <v>744</v>
      </c>
      <c r="Y164" s="0" t="n">
        <f aca="false">Y$6*NoOfHrsPerDay</f>
        <v>720</v>
      </c>
      <c r="Z164" s="0" t="n">
        <f aca="false">Z$6*NoOfHrsPerDay</f>
        <v>744</v>
      </c>
      <c r="AA164" s="0" t="n">
        <f aca="false">AA$6*NoOfHrsPerDay</f>
        <v>720</v>
      </c>
      <c r="AB164" s="0" t="n">
        <f aca="false">AB$6*NoOfHrsPerDay</f>
        <v>744</v>
      </c>
      <c r="AC164" s="0" t="n">
        <f aca="false">AC$6*NoOfHrsPerDay</f>
        <v>744</v>
      </c>
      <c r="AD164" s="0" t="n">
        <f aca="false">AD$6*NoOfHrsPerDay</f>
        <v>672</v>
      </c>
      <c r="AE164" s="0" t="n">
        <f aca="false">AE$6*NoOfHrsPerDay</f>
        <v>744</v>
      </c>
      <c r="AO164" s="0" t="n">
        <f aca="false">SUM(E164:P164)</f>
        <v>8784</v>
      </c>
    </row>
    <row r="165" customFormat="false" ht="12.75" hidden="false" customHeight="false" outlineLevel="0" collapsed="false">
      <c r="A165" s="0" t="s">
        <v>12</v>
      </c>
      <c r="B165" s="0" t="n">
        <v>1</v>
      </c>
      <c r="C165" s="0" t="n">
        <v>155</v>
      </c>
      <c r="D165" s="0" t="n">
        <f aca="false">D$6*NoOfHrsPerDay</f>
        <v>744</v>
      </c>
      <c r="E165" s="0" t="n">
        <f aca="false">E$6*NoOfHrsPerDay</f>
        <v>744</v>
      </c>
      <c r="F165" s="0" t="n">
        <f aca="false">F$6*NoOfHrsPerDay</f>
        <v>696</v>
      </c>
      <c r="G165" s="0" t="n">
        <f aca="false">G$6*NoOfHrsPerDay</f>
        <v>744</v>
      </c>
      <c r="H165" s="0" t="n">
        <f aca="false">H$6*NoOfHrsPerDay</f>
        <v>720</v>
      </c>
      <c r="I165" s="0" t="n">
        <f aca="false">I$6*NoOfHrsPerDay</f>
        <v>744</v>
      </c>
      <c r="J165" s="0" t="n">
        <f aca="false">J$6*NoOfHrsPerDay</f>
        <v>720</v>
      </c>
      <c r="K165" s="0" t="n">
        <f aca="false">K$6*NoOfHrsPerDay</f>
        <v>744</v>
      </c>
      <c r="L165" s="0" t="n">
        <f aca="false">L$6*NoOfHrsPerDay</f>
        <v>744</v>
      </c>
      <c r="M165" s="0" t="n">
        <f aca="false">M$6*NoOfHrsPerDay</f>
        <v>720</v>
      </c>
      <c r="N165" s="0" t="n">
        <f aca="false">N$6*NoOfHrsPerDay</f>
        <v>744</v>
      </c>
      <c r="O165" s="0" t="n">
        <f aca="false">O$6*NoOfHrsPerDay</f>
        <v>720</v>
      </c>
      <c r="P165" s="0" t="n">
        <f aca="false">P$6*NoOfHrsPerDay</f>
        <v>744</v>
      </c>
      <c r="Q165" s="0" t="n">
        <f aca="false">Q$6*NoOfHrsPerDay</f>
        <v>744</v>
      </c>
      <c r="R165" s="0" t="n">
        <f aca="false">R$6*NoOfHrsPerDay</f>
        <v>672</v>
      </c>
      <c r="S165" s="0" t="n">
        <f aca="false">S$6*NoOfHrsPerDay</f>
        <v>744</v>
      </c>
      <c r="T165" s="0" t="n">
        <f aca="false">T$6*NoOfHrsPerDay</f>
        <v>720</v>
      </c>
      <c r="U165" s="0" t="n">
        <f aca="false">U$6*NoOfHrsPerDay</f>
        <v>744</v>
      </c>
      <c r="V165" s="0" t="n">
        <f aca="false">V$6*NoOfHrsPerDay</f>
        <v>720</v>
      </c>
      <c r="W165" s="0" t="n">
        <f aca="false">W$6*NoOfHrsPerDay</f>
        <v>744</v>
      </c>
      <c r="X165" s="0" t="n">
        <f aca="false">X$6*NoOfHrsPerDay</f>
        <v>744</v>
      </c>
      <c r="Y165" s="0" t="n">
        <f aca="false">Y$6*NoOfHrsPerDay</f>
        <v>720</v>
      </c>
      <c r="Z165" s="0" t="n">
        <f aca="false">Z$6*NoOfHrsPerDay</f>
        <v>744</v>
      </c>
      <c r="AA165" s="0" t="n">
        <f aca="false">AA$6*NoOfHrsPerDay</f>
        <v>720</v>
      </c>
      <c r="AB165" s="0" t="n">
        <f aca="false">AB$6*NoOfHrsPerDay</f>
        <v>744</v>
      </c>
      <c r="AC165" s="0" t="n">
        <f aca="false">AC$6*NoOfHrsPerDay</f>
        <v>744</v>
      </c>
      <c r="AD165" s="0" t="n">
        <f aca="false">AD$6*NoOfHrsPerDay</f>
        <v>672</v>
      </c>
      <c r="AE165" s="0" t="n">
        <f aca="false">AE$6*NoOfHrsPerDay</f>
        <v>744</v>
      </c>
      <c r="AO165" s="0" t="n">
        <f aca="false">SUM(E165:P165)</f>
        <v>8784</v>
      </c>
    </row>
    <row r="166" customFormat="false" ht="12.75" hidden="false" customHeight="false" outlineLevel="0" collapsed="false">
      <c r="A166" s="0" t="s">
        <v>12</v>
      </c>
      <c r="B166" s="0" t="n">
        <v>1</v>
      </c>
      <c r="C166" s="0" t="n">
        <v>156</v>
      </c>
      <c r="D166" s="0" t="n">
        <f aca="false">D$6*NoOfHrsPerDay</f>
        <v>744</v>
      </c>
      <c r="E166" s="0" t="n">
        <f aca="false">E$6*NoOfHrsPerDay</f>
        <v>744</v>
      </c>
      <c r="F166" s="0" t="n">
        <f aca="false">F$6*NoOfHrsPerDay</f>
        <v>696</v>
      </c>
      <c r="G166" s="0" t="n">
        <f aca="false">G$6*NoOfHrsPerDay</f>
        <v>744</v>
      </c>
      <c r="H166" s="0" t="n">
        <f aca="false">H$6*NoOfHrsPerDay</f>
        <v>720</v>
      </c>
      <c r="I166" s="0" t="n">
        <f aca="false">I$6*NoOfHrsPerDay</f>
        <v>744</v>
      </c>
      <c r="J166" s="0" t="n">
        <f aca="false">J$6*NoOfHrsPerDay</f>
        <v>720</v>
      </c>
      <c r="K166" s="0" t="n">
        <f aca="false">K$6*NoOfHrsPerDay</f>
        <v>744</v>
      </c>
      <c r="L166" s="0" t="n">
        <f aca="false">L$6*NoOfHrsPerDay</f>
        <v>744</v>
      </c>
      <c r="M166" s="0" t="n">
        <f aca="false">M$6*NoOfHrsPerDay</f>
        <v>720</v>
      </c>
      <c r="N166" s="0" t="n">
        <f aca="false">N$6*NoOfHrsPerDay</f>
        <v>744</v>
      </c>
      <c r="O166" s="0" t="n">
        <f aca="false">O$6*NoOfHrsPerDay</f>
        <v>720</v>
      </c>
      <c r="P166" s="0" t="n">
        <f aca="false">P$6*NoOfHrsPerDay</f>
        <v>744</v>
      </c>
      <c r="Q166" s="0" t="n">
        <f aca="false">Q$6*NoOfHrsPerDay</f>
        <v>744</v>
      </c>
      <c r="R166" s="0" t="n">
        <f aca="false">R$6*NoOfHrsPerDay</f>
        <v>672</v>
      </c>
      <c r="S166" s="0" t="n">
        <f aca="false">S$6*NoOfHrsPerDay</f>
        <v>744</v>
      </c>
      <c r="T166" s="0" t="n">
        <f aca="false">T$6*NoOfHrsPerDay</f>
        <v>720</v>
      </c>
      <c r="U166" s="0" t="n">
        <f aca="false">U$6*NoOfHrsPerDay</f>
        <v>744</v>
      </c>
      <c r="V166" s="0" t="n">
        <f aca="false">V$6*NoOfHrsPerDay</f>
        <v>720</v>
      </c>
      <c r="W166" s="0" t="n">
        <f aca="false">W$6*NoOfHrsPerDay</f>
        <v>744</v>
      </c>
      <c r="X166" s="0" t="n">
        <f aca="false">X$6*NoOfHrsPerDay</f>
        <v>744</v>
      </c>
      <c r="Y166" s="0" t="n">
        <f aca="false">Y$6*NoOfHrsPerDay</f>
        <v>720</v>
      </c>
      <c r="Z166" s="0" t="n">
        <f aca="false">Z$6*NoOfHrsPerDay</f>
        <v>744</v>
      </c>
      <c r="AA166" s="0" t="n">
        <f aca="false">AA$6*NoOfHrsPerDay</f>
        <v>720</v>
      </c>
      <c r="AB166" s="0" t="n">
        <f aca="false">AB$6*NoOfHrsPerDay</f>
        <v>744</v>
      </c>
      <c r="AC166" s="0" t="n">
        <f aca="false">AC$6*NoOfHrsPerDay</f>
        <v>744</v>
      </c>
      <c r="AD166" s="0" t="n">
        <f aca="false">AD$6*NoOfHrsPerDay</f>
        <v>672</v>
      </c>
      <c r="AE166" s="0" t="n">
        <f aca="false">AE$6*NoOfHrsPerDay</f>
        <v>744</v>
      </c>
      <c r="AO166" s="0" t="n">
        <f aca="false">SUM(E166:P166)</f>
        <v>8784</v>
      </c>
    </row>
    <row r="167" customFormat="false" ht="12.75" hidden="false" customHeight="false" outlineLevel="0" collapsed="false">
      <c r="A167" s="0" t="s">
        <v>12</v>
      </c>
      <c r="B167" s="0" t="n">
        <v>1</v>
      </c>
      <c r="C167" s="0" t="n">
        <v>157</v>
      </c>
      <c r="D167" s="0" t="n">
        <f aca="false">D$6*NoOfHrsPerDay</f>
        <v>744</v>
      </c>
      <c r="E167" s="0" t="n">
        <f aca="false">E$6*NoOfHrsPerDay</f>
        <v>744</v>
      </c>
      <c r="F167" s="0" t="n">
        <f aca="false">F$6*NoOfHrsPerDay</f>
        <v>696</v>
      </c>
      <c r="G167" s="0" t="n">
        <f aca="false">G$6*NoOfHrsPerDay</f>
        <v>744</v>
      </c>
      <c r="H167" s="0" t="n">
        <f aca="false">H$6*NoOfHrsPerDay</f>
        <v>720</v>
      </c>
      <c r="I167" s="0" t="n">
        <f aca="false">I$6*NoOfHrsPerDay</f>
        <v>744</v>
      </c>
      <c r="J167" s="0" t="n">
        <f aca="false">J$6*NoOfHrsPerDay</f>
        <v>720</v>
      </c>
      <c r="K167" s="0" t="n">
        <f aca="false">K$6*NoOfHrsPerDay</f>
        <v>744</v>
      </c>
      <c r="L167" s="0" t="n">
        <f aca="false">L$6*NoOfHrsPerDay</f>
        <v>744</v>
      </c>
      <c r="M167" s="0" t="n">
        <f aca="false">M$6*NoOfHrsPerDay</f>
        <v>720</v>
      </c>
      <c r="N167" s="0" t="n">
        <f aca="false">N$6*NoOfHrsPerDay</f>
        <v>744</v>
      </c>
      <c r="O167" s="0" t="n">
        <f aca="false">O$6*NoOfHrsPerDay</f>
        <v>720</v>
      </c>
      <c r="P167" s="0" t="n">
        <f aca="false">P$6*NoOfHrsPerDay</f>
        <v>744</v>
      </c>
      <c r="Q167" s="0" t="n">
        <f aca="false">Q$6*NoOfHrsPerDay</f>
        <v>744</v>
      </c>
      <c r="R167" s="0" t="n">
        <f aca="false">R$6*NoOfHrsPerDay</f>
        <v>672</v>
      </c>
      <c r="S167" s="0" t="n">
        <f aca="false">S$6*NoOfHrsPerDay</f>
        <v>744</v>
      </c>
      <c r="T167" s="0" t="n">
        <f aca="false">T$6*NoOfHrsPerDay</f>
        <v>720</v>
      </c>
      <c r="U167" s="0" t="n">
        <f aca="false">U$6*NoOfHrsPerDay</f>
        <v>744</v>
      </c>
      <c r="V167" s="0" t="n">
        <f aca="false">V$6*NoOfHrsPerDay</f>
        <v>720</v>
      </c>
      <c r="W167" s="0" t="n">
        <f aca="false">W$6*NoOfHrsPerDay</f>
        <v>744</v>
      </c>
      <c r="X167" s="0" t="n">
        <f aca="false">X$6*NoOfHrsPerDay</f>
        <v>744</v>
      </c>
      <c r="Y167" s="0" t="n">
        <f aca="false">Y$6*NoOfHrsPerDay</f>
        <v>720</v>
      </c>
      <c r="Z167" s="0" t="n">
        <f aca="false">Z$6*NoOfHrsPerDay</f>
        <v>744</v>
      </c>
      <c r="AA167" s="0" t="n">
        <f aca="false">AA$6*NoOfHrsPerDay</f>
        <v>720</v>
      </c>
      <c r="AB167" s="0" t="n">
        <f aca="false">AB$6*NoOfHrsPerDay</f>
        <v>744</v>
      </c>
      <c r="AC167" s="0" t="n">
        <f aca="false">AC$6*NoOfHrsPerDay</f>
        <v>744</v>
      </c>
      <c r="AD167" s="0" t="n">
        <f aca="false">AD$6*NoOfHrsPerDay</f>
        <v>672</v>
      </c>
      <c r="AE167" s="0" t="n">
        <f aca="false">AE$6*NoOfHrsPerDay</f>
        <v>744</v>
      </c>
      <c r="AO167" s="0" t="n">
        <f aca="false">SUM(E167:P167)</f>
        <v>8784</v>
      </c>
    </row>
    <row r="168" customFormat="false" ht="12.75" hidden="false" customHeight="false" outlineLevel="0" collapsed="false">
      <c r="A168" s="0" t="s">
        <v>12</v>
      </c>
      <c r="B168" s="0" t="n">
        <v>1</v>
      </c>
      <c r="C168" s="0" t="n">
        <v>158</v>
      </c>
      <c r="D168" s="0" t="n">
        <f aca="false">D$6*NoOfHrsPerDay</f>
        <v>744</v>
      </c>
      <c r="E168" s="0" t="n">
        <f aca="false">E$6*NoOfHrsPerDay</f>
        <v>744</v>
      </c>
      <c r="F168" s="0" t="n">
        <f aca="false">F$6*NoOfHrsPerDay</f>
        <v>696</v>
      </c>
      <c r="G168" s="0" t="n">
        <f aca="false">G$6*NoOfHrsPerDay</f>
        <v>744</v>
      </c>
      <c r="H168" s="0" t="n">
        <f aca="false">H$6*NoOfHrsPerDay</f>
        <v>720</v>
      </c>
      <c r="I168" s="0" t="n">
        <f aca="false">I$6*NoOfHrsPerDay</f>
        <v>744</v>
      </c>
      <c r="J168" s="0" t="n">
        <f aca="false">J$6*NoOfHrsPerDay</f>
        <v>720</v>
      </c>
      <c r="K168" s="0" t="n">
        <f aca="false">K$6*NoOfHrsPerDay</f>
        <v>744</v>
      </c>
      <c r="L168" s="0" t="n">
        <f aca="false">L$6*NoOfHrsPerDay</f>
        <v>744</v>
      </c>
      <c r="M168" s="0" t="n">
        <f aca="false">M$6*NoOfHrsPerDay</f>
        <v>720</v>
      </c>
      <c r="N168" s="0" t="n">
        <f aca="false">N$6*NoOfHrsPerDay</f>
        <v>744</v>
      </c>
      <c r="O168" s="0" t="n">
        <f aca="false">O$6*NoOfHrsPerDay</f>
        <v>720</v>
      </c>
      <c r="P168" s="0" t="n">
        <f aca="false">P$6*NoOfHrsPerDay</f>
        <v>744</v>
      </c>
      <c r="Q168" s="0" t="n">
        <f aca="false">Q$6*NoOfHrsPerDay</f>
        <v>744</v>
      </c>
      <c r="R168" s="0" t="n">
        <f aca="false">R$6*NoOfHrsPerDay</f>
        <v>672</v>
      </c>
      <c r="S168" s="0" t="n">
        <f aca="false">S$6*NoOfHrsPerDay</f>
        <v>744</v>
      </c>
      <c r="T168" s="0" t="n">
        <f aca="false">T$6*NoOfHrsPerDay</f>
        <v>720</v>
      </c>
      <c r="U168" s="0" t="n">
        <f aca="false">U$6*NoOfHrsPerDay</f>
        <v>744</v>
      </c>
      <c r="V168" s="0" t="n">
        <f aca="false">V$6*NoOfHrsPerDay</f>
        <v>720</v>
      </c>
      <c r="W168" s="0" t="n">
        <f aca="false">W$6*NoOfHrsPerDay</f>
        <v>744</v>
      </c>
      <c r="X168" s="0" t="n">
        <f aca="false">X$6*NoOfHrsPerDay</f>
        <v>744</v>
      </c>
      <c r="Y168" s="0" t="n">
        <f aca="false">Y$6*NoOfHrsPerDay</f>
        <v>720</v>
      </c>
      <c r="Z168" s="0" t="n">
        <f aca="false">Z$6*NoOfHrsPerDay</f>
        <v>744</v>
      </c>
      <c r="AA168" s="0" t="n">
        <f aca="false">AA$6*NoOfHrsPerDay</f>
        <v>720</v>
      </c>
      <c r="AB168" s="0" t="n">
        <f aca="false">AB$6*NoOfHrsPerDay</f>
        <v>744</v>
      </c>
      <c r="AC168" s="0" t="n">
        <f aca="false">AC$6*NoOfHrsPerDay</f>
        <v>744</v>
      </c>
      <c r="AD168" s="0" t="n">
        <f aca="false">AD$6*NoOfHrsPerDay</f>
        <v>672</v>
      </c>
      <c r="AE168" s="0" t="n">
        <f aca="false">AE$6*NoOfHrsPerDay</f>
        <v>744</v>
      </c>
      <c r="AO168" s="0" t="n">
        <f aca="false">SUM(E168:P168)</f>
        <v>8784</v>
      </c>
    </row>
    <row r="169" customFormat="false" ht="12.75" hidden="false" customHeight="false" outlineLevel="0" collapsed="false">
      <c r="A169" s="0" t="s">
        <v>12</v>
      </c>
      <c r="B169" s="0" t="n">
        <v>1</v>
      </c>
      <c r="C169" s="0" t="n">
        <v>159</v>
      </c>
      <c r="D169" s="0" t="n">
        <f aca="false">D$6*NoOfHrsPerDay</f>
        <v>744</v>
      </c>
      <c r="E169" s="0" t="n">
        <f aca="false">E$6*NoOfHrsPerDay</f>
        <v>744</v>
      </c>
      <c r="F169" s="0" t="n">
        <f aca="false">F$6*NoOfHrsPerDay</f>
        <v>696</v>
      </c>
      <c r="G169" s="0" t="n">
        <f aca="false">G$6*NoOfHrsPerDay</f>
        <v>744</v>
      </c>
      <c r="H169" s="0" t="n">
        <f aca="false">H$6*NoOfHrsPerDay</f>
        <v>720</v>
      </c>
      <c r="I169" s="0" t="n">
        <f aca="false">I$6*NoOfHrsPerDay</f>
        <v>744</v>
      </c>
      <c r="J169" s="0" t="n">
        <f aca="false">J$6*NoOfHrsPerDay</f>
        <v>720</v>
      </c>
      <c r="K169" s="0" t="n">
        <f aca="false">K$6*NoOfHrsPerDay</f>
        <v>744</v>
      </c>
      <c r="L169" s="0" t="n">
        <f aca="false">L$6*NoOfHrsPerDay</f>
        <v>744</v>
      </c>
      <c r="M169" s="0" t="n">
        <f aca="false">M$6*NoOfHrsPerDay</f>
        <v>720</v>
      </c>
      <c r="N169" s="0" t="n">
        <f aca="false">N$6*NoOfHrsPerDay</f>
        <v>744</v>
      </c>
      <c r="O169" s="0" t="n">
        <f aca="false">O$6*NoOfHrsPerDay</f>
        <v>720</v>
      </c>
      <c r="P169" s="0" t="n">
        <f aca="false">P$6*NoOfHrsPerDay</f>
        <v>744</v>
      </c>
      <c r="Q169" s="0" t="n">
        <f aca="false">Q$6*NoOfHrsPerDay</f>
        <v>744</v>
      </c>
      <c r="R169" s="0" t="n">
        <f aca="false">R$6*NoOfHrsPerDay</f>
        <v>672</v>
      </c>
      <c r="S169" s="0" t="n">
        <f aca="false">S$6*NoOfHrsPerDay</f>
        <v>744</v>
      </c>
      <c r="T169" s="0" t="n">
        <f aca="false">T$6*NoOfHrsPerDay</f>
        <v>720</v>
      </c>
      <c r="U169" s="0" t="n">
        <f aca="false">U$6*NoOfHrsPerDay</f>
        <v>744</v>
      </c>
      <c r="V169" s="0" t="n">
        <f aca="false">V$6*NoOfHrsPerDay</f>
        <v>720</v>
      </c>
      <c r="W169" s="0" t="n">
        <f aca="false">W$6*NoOfHrsPerDay</f>
        <v>744</v>
      </c>
      <c r="X169" s="0" t="n">
        <f aca="false">X$6*NoOfHrsPerDay</f>
        <v>744</v>
      </c>
      <c r="Y169" s="0" t="n">
        <f aca="false">Y$6*NoOfHrsPerDay</f>
        <v>720</v>
      </c>
      <c r="Z169" s="0" t="n">
        <f aca="false">Z$6*NoOfHrsPerDay</f>
        <v>744</v>
      </c>
      <c r="AA169" s="0" t="n">
        <f aca="false">AA$6*NoOfHrsPerDay</f>
        <v>720</v>
      </c>
      <c r="AB169" s="0" t="n">
        <f aca="false">AB$6*NoOfHrsPerDay</f>
        <v>744</v>
      </c>
      <c r="AC169" s="0" t="n">
        <f aca="false">AC$6*NoOfHrsPerDay</f>
        <v>744</v>
      </c>
      <c r="AD169" s="0" t="n">
        <f aca="false">AD$6*NoOfHrsPerDay</f>
        <v>672</v>
      </c>
      <c r="AE169" s="0" t="n">
        <f aca="false">AE$6*NoOfHrsPerDay</f>
        <v>744</v>
      </c>
      <c r="AO169" s="0" t="n">
        <f aca="false">SUM(E169:P169)</f>
        <v>8784</v>
      </c>
    </row>
    <row r="170" customFormat="false" ht="12.75" hidden="false" customHeight="false" outlineLevel="0" collapsed="false">
      <c r="A170" s="0" t="s">
        <v>12</v>
      </c>
      <c r="B170" s="0" t="n">
        <v>1</v>
      </c>
      <c r="C170" s="0" t="n">
        <v>160</v>
      </c>
      <c r="D170" s="0" t="n">
        <f aca="false">D$6*NoOfHrsPerDay</f>
        <v>744</v>
      </c>
      <c r="E170" s="0" t="n">
        <f aca="false">E$6*NoOfHrsPerDay</f>
        <v>744</v>
      </c>
      <c r="F170" s="0" t="n">
        <f aca="false">F$6*NoOfHrsPerDay</f>
        <v>696</v>
      </c>
      <c r="G170" s="0" t="n">
        <f aca="false">G$6*NoOfHrsPerDay</f>
        <v>744</v>
      </c>
      <c r="H170" s="0" t="n">
        <f aca="false">H$6*NoOfHrsPerDay</f>
        <v>720</v>
      </c>
      <c r="I170" s="0" t="n">
        <f aca="false">I$6*NoOfHrsPerDay</f>
        <v>744</v>
      </c>
      <c r="J170" s="0" t="n">
        <f aca="false">J$6*NoOfHrsPerDay</f>
        <v>720</v>
      </c>
      <c r="K170" s="0" t="n">
        <f aca="false">K$6*NoOfHrsPerDay</f>
        <v>744</v>
      </c>
      <c r="L170" s="0" t="n">
        <f aca="false">L$6*NoOfHrsPerDay</f>
        <v>744</v>
      </c>
      <c r="M170" s="0" t="n">
        <f aca="false">M$6*NoOfHrsPerDay</f>
        <v>720</v>
      </c>
      <c r="N170" s="0" t="n">
        <f aca="false">N$6*NoOfHrsPerDay</f>
        <v>744</v>
      </c>
      <c r="O170" s="0" t="n">
        <f aca="false">O$6*NoOfHrsPerDay</f>
        <v>720</v>
      </c>
      <c r="P170" s="0" t="n">
        <f aca="false">P$6*NoOfHrsPerDay</f>
        <v>744</v>
      </c>
      <c r="Q170" s="0" t="n">
        <f aca="false">Q$6*NoOfHrsPerDay</f>
        <v>744</v>
      </c>
      <c r="R170" s="0" t="n">
        <f aca="false">R$6*NoOfHrsPerDay</f>
        <v>672</v>
      </c>
      <c r="S170" s="0" t="n">
        <f aca="false">S$6*NoOfHrsPerDay</f>
        <v>744</v>
      </c>
      <c r="T170" s="0" t="n">
        <f aca="false">T$6*NoOfHrsPerDay</f>
        <v>720</v>
      </c>
      <c r="U170" s="0" t="n">
        <f aca="false">U$6*NoOfHrsPerDay</f>
        <v>744</v>
      </c>
      <c r="V170" s="0" t="n">
        <f aca="false">V$6*NoOfHrsPerDay</f>
        <v>720</v>
      </c>
      <c r="W170" s="0" t="n">
        <f aca="false">W$6*NoOfHrsPerDay</f>
        <v>744</v>
      </c>
      <c r="X170" s="0" t="n">
        <f aca="false">X$6*NoOfHrsPerDay</f>
        <v>744</v>
      </c>
      <c r="Y170" s="0" t="n">
        <f aca="false">Y$6*NoOfHrsPerDay</f>
        <v>720</v>
      </c>
      <c r="Z170" s="0" t="n">
        <f aca="false">Z$6*NoOfHrsPerDay</f>
        <v>744</v>
      </c>
      <c r="AA170" s="0" t="n">
        <f aca="false">AA$6*NoOfHrsPerDay</f>
        <v>720</v>
      </c>
      <c r="AB170" s="0" t="n">
        <f aca="false">AB$6*NoOfHrsPerDay</f>
        <v>744</v>
      </c>
      <c r="AC170" s="0" t="n">
        <f aca="false">AC$6*NoOfHrsPerDay</f>
        <v>744</v>
      </c>
      <c r="AD170" s="0" t="n">
        <f aca="false">AD$6*NoOfHrsPerDay</f>
        <v>672</v>
      </c>
      <c r="AE170" s="0" t="n">
        <f aca="false">AE$6*NoOfHrsPerDay</f>
        <v>744</v>
      </c>
      <c r="AO170" s="0" t="n">
        <f aca="false">SUM(E170:P170)</f>
        <v>8784</v>
      </c>
    </row>
    <row r="171" customFormat="false" ht="12.75" hidden="false" customHeight="false" outlineLevel="0" collapsed="false">
      <c r="A171" s="0" t="s">
        <v>12</v>
      </c>
      <c r="B171" s="0" t="n">
        <v>1</v>
      </c>
      <c r="C171" s="0" t="n">
        <v>161</v>
      </c>
      <c r="D171" s="0" t="n">
        <f aca="false">D$6*NoOfHrsPerDay</f>
        <v>744</v>
      </c>
      <c r="E171" s="0" t="n">
        <f aca="false">E$6*NoOfHrsPerDay</f>
        <v>744</v>
      </c>
      <c r="F171" s="0" t="n">
        <f aca="false">F$6*NoOfHrsPerDay</f>
        <v>696</v>
      </c>
      <c r="G171" s="0" t="n">
        <f aca="false">G$6*NoOfHrsPerDay</f>
        <v>744</v>
      </c>
      <c r="H171" s="0" t="n">
        <f aca="false">H$6*NoOfHrsPerDay</f>
        <v>720</v>
      </c>
      <c r="I171" s="0" t="n">
        <f aca="false">I$6*NoOfHrsPerDay</f>
        <v>744</v>
      </c>
      <c r="J171" s="0" t="n">
        <f aca="false">J$6*NoOfHrsPerDay</f>
        <v>720</v>
      </c>
      <c r="K171" s="0" t="n">
        <f aca="false">K$6*NoOfHrsPerDay</f>
        <v>744</v>
      </c>
      <c r="L171" s="0" t="n">
        <f aca="false">L$6*NoOfHrsPerDay</f>
        <v>744</v>
      </c>
      <c r="M171" s="0" t="n">
        <f aca="false">M$6*NoOfHrsPerDay</f>
        <v>720</v>
      </c>
      <c r="N171" s="0" t="n">
        <f aca="false">N$6*NoOfHrsPerDay</f>
        <v>744</v>
      </c>
      <c r="O171" s="0" t="n">
        <f aca="false">O$6*NoOfHrsPerDay</f>
        <v>720</v>
      </c>
      <c r="P171" s="0" t="n">
        <f aca="false">P$6*NoOfHrsPerDay</f>
        <v>744</v>
      </c>
      <c r="Q171" s="0" t="n">
        <f aca="false">Q$6*NoOfHrsPerDay</f>
        <v>744</v>
      </c>
      <c r="R171" s="0" t="n">
        <f aca="false">R$6*NoOfHrsPerDay</f>
        <v>672</v>
      </c>
      <c r="S171" s="0" t="n">
        <f aca="false">S$6*NoOfHrsPerDay</f>
        <v>744</v>
      </c>
      <c r="T171" s="0" t="n">
        <f aca="false">T$6*NoOfHrsPerDay</f>
        <v>720</v>
      </c>
      <c r="U171" s="0" t="n">
        <f aca="false">U$6*NoOfHrsPerDay</f>
        <v>744</v>
      </c>
      <c r="V171" s="0" t="n">
        <f aca="false">V$6*NoOfHrsPerDay</f>
        <v>720</v>
      </c>
      <c r="W171" s="0" t="n">
        <f aca="false">W$6*NoOfHrsPerDay</f>
        <v>744</v>
      </c>
      <c r="X171" s="0" t="n">
        <f aca="false">X$6*NoOfHrsPerDay</f>
        <v>744</v>
      </c>
      <c r="Y171" s="0" t="n">
        <f aca="false">Y$6*NoOfHrsPerDay</f>
        <v>720</v>
      </c>
      <c r="Z171" s="0" t="n">
        <f aca="false">Z$6*NoOfHrsPerDay</f>
        <v>744</v>
      </c>
      <c r="AA171" s="0" t="n">
        <f aca="false">AA$6*NoOfHrsPerDay</f>
        <v>720</v>
      </c>
      <c r="AB171" s="0" t="n">
        <f aca="false">AB$6*NoOfHrsPerDay</f>
        <v>744</v>
      </c>
      <c r="AC171" s="0" t="n">
        <f aca="false">AC$6*NoOfHrsPerDay</f>
        <v>744</v>
      </c>
      <c r="AD171" s="0" t="n">
        <f aca="false">AD$6*NoOfHrsPerDay</f>
        <v>672</v>
      </c>
      <c r="AE171" s="0" t="n">
        <f aca="false">AE$6*NoOfHrsPerDay</f>
        <v>744</v>
      </c>
      <c r="AO171" s="0" t="n">
        <f aca="false">SUM(E171:P171)</f>
        <v>8784</v>
      </c>
    </row>
    <row r="172" customFormat="false" ht="12.75" hidden="false" customHeight="false" outlineLevel="0" collapsed="false">
      <c r="A172" s="0" t="s">
        <v>12</v>
      </c>
      <c r="B172" s="0" t="n">
        <v>1</v>
      </c>
      <c r="C172" s="0" t="n">
        <v>162</v>
      </c>
      <c r="D172" s="0" t="n">
        <f aca="false">D$6*NoOfHrsPerDay</f>
        <v>744</v>
      </c>
      <c r="E172" s="0" t="n">
        <f aca="false">E$6*NoOfHrsPerDay</f>
        <v>744</v>
      </c>
      <c r="F172" s="0" t="n">
        <f aca="false">F$6*NoOfHrsPerDay</f>
        <v>696</v>
      </c>
      <c r="G172" s="0" t="n">
        <f aca="false">G$6*NoOfHrsPerDay</f>
        <v>744</v>
      </c>
      <c r="H172" s="0" t="n">
        <f aca="false">H$6*NoOfHrsPerDay</f>
        <v>720</v>
      </c>
      <c r="I172" s="0" t="n">
        <f aca="false">I$6*NoOfHrsPerDay</f>
        <v>744</v>
      </c>
      <c r="J172" s="0" t="n">
        <f aca="false">J$6*NoOfHrsPerDay</f>
        <v>720</v>
      </c>
      <c r="K172" s="0" t="n">
        <f aca="false">K$6*NoOfHrsPerDay</f>
        <v>744</v>
      </c>
      <c r="L172" s="0" t="n">
        <f aca="false">L$6*NoOfHrsPerDay</f>
        <v>744</v>
      </c>
      <c r="M172" s="0" t="n">
        <f aca="false">M$6*NoOfHrsPerDay</f>
        <v>720</v>
      </c>
      <c r="N172" s="0" t="n">
        <f aca="false">N$6*NoOfHrsPerDay</f>
        <v>744</v>
      </c>
      <c r="O172" s="0" t="n">
        <f aca="false">O$6*NoOfHrsPerDay</f>
        <v>720</v>
      </c>
      <c r="P172" s="0" t="n">
        <f aca="false">P$6*NoOfHrsPerDay</f>
        <v>744</v>
      </c>
      <c r="Q172" s="0" t="n">
        <f aca="false">Q$6*NoOfHrsPerDay</f>
        <v>744</v>
      </c>
      <c r="R172" s="0" t="n">
        <f aca="false">R$6*NoOfHrsPerDay</f>
        <v>672</v>
      </c>
      <c r="S172" s="0" t="n">
        <f aca="false">S$6*NoOfHrsPerDay</f>
        <v>744</v>
      </c>
      <c r="T172" s="0" t="n">
        <f aca="false">T$6*NoOfHrsPerDay</f>
        <v>720</v>
      </c>
      <c r="U172" s="0" t="n">
        <f aca="false">U$6*NoOfHrsPerDay</f>
        <v>744</v>
      </c>
      <c r="V172" s="0" t="n">
        <f aca="false">V$6*NoOfHrsPerDay</f>
        <v>720</v>
      </c>
      <c r="W172" s="0" t="n">
        <f aca="false">W$6*NoOfHrsPerDay</f>
        <v>744</v>
      </c>
      <c r="X172" s="0" t="n">
        <f aca="false">X$6*NoOfHrsPerDay</f>
        <v>744</v>
      </c>
      <c r="Y172" s="0" t="n">
        <f aca="false">Y$6*NoOfHrsPerDay</f>
        <v>720</v>
      </c>
      <c r="Z172" s="0" t="n">
        <f aca="false">Z$6*NoOfHrsPerDay</f>
        <v>744</v>
      </c>
      <c r="AA172" s="0" t="n">
        <f aca="false">AA$6*NoOfHrsPerDay</f>
        <v>720</v>
      </c>
      <c r="AB172" s="0" t="n">
        <f aca="false">AB$6*NoOfHrsPerDay</f>
        <v>744</v>
      </c>
      <c r="AC172" s="0" t="n">
        <f aca="false">AC$6*NoOfHrsPerDay</f>
        <v>744</v>
      </c>
      <c r="AD172" s="0" t="n">
        <f aca="false">AD$6*NoOfHrsPerDay</f>
        <v>672</v>
      </c>
      <c r="AE172" s="0" t="n">
        <f aca="false">AE$6*NoOfHrsPerDay</f>
        <v>744</v>
      </c>
      <c r="AO172" s="0" t="n">
        <f aca="false">SUM(E172:P172)</f>
        <v>8784</v>
      </c>
    </row>
    <row r="173" customFormat="false" ht="12.75" hidden="false" customHeight="false" outlineLevel="0" collapsed="false">
      <c r="A173" s="0" t="s">
        <v>12</v>
      </c>
      <c r="B173" s="0" t="n">
        <v>1</v>
      </c>
      <c r="C173" s="0" t="n">
        <v>163</v>
      </c>
      <c r="D173" s="0" t="n">
        <f aca="false">D$6*NoOfHrsPerDay</f>
        <v>744</v>
      </c>
      <c r="E173" s="0" t="n">
        <f aca="false">E$6*NoOfHrsPerDay</f>
        <v>744</v>
      </c>
      <c r="F173" s="0" t="n">
        <f aca="false">F$6*NoOfHrsPerDay</f>
        <v>696</v>
      </c>
      <c r="G173" s="0" t="n">
        <f aca="false">G$6*NoOfHrsPerDay</f>
        <v>744</v>
      </c>
      <c r="H173" s="0" t="n">
        <f aca="false">H$6*NoOfHrsPerDay</f>
        <v>720</v>
      </c>
      <c r="I173" s="0" t="n">
        <f aca="false">I$6*NoOfHrsPerDay</f>
        <v>744</v>
      </c>
      <c r="J173" s="0" t="n">
        <f aca="false">J$6*NoOfHrsPerDay</f>
        <v>720</v>
      </c>
      <c r="K173" s="0" t="n">
        <f aca="false">K$6*NoOfHrsPerDay</f>
        <v>744</v>
      </c>
      <c r="L173" s="0" t="n">
        <f aca="false">L$6*NoOfHrsPerDay</f>
        <v>744</v>
      </c>
      <c r="M173" s="0" t="n">
        <f aca="false">M$6*NoOfHrsPerDay</f>
        <v>720</v>
      </c>
      <c r="N173" s="0" t="n">
        <f aca="false">N$6*NoOfHrsPerDay</f>
        <v>744</v>
      </c>
      <c r="O173" s="0" t="n">
        <f aca="false">O$6*NoOfHrsPerDay</f>
        <v>720</v>
      </c>
      <c r="P173" s="0" t="n">
        <f aca="false">P$6*NoOfHrsPerDay</f>
        <v>744</v>
      </c>
      <c r="Q173" s="0" t="n">
        <f aca="false">Q$6*NoOfHrsPerDay</f>
        <v>744</v>
      </c>
      <c r="R173" s="0" t="n">
        <f aca="false">R$6*NoOfHrsPerDay</f>
        <v>672</v>
      </c>
      <c r="S173" s="0" t="n">
        <f aca="false">S$6*NoOfHrsPerDay</f>
        <v>744</v>
      </c>
      <c r="T173" s="0" t="n">
        <f aca="false">T$6*NoOfHrsPerDay</f>
        <v>720</v>
      </c>
      <c r="U173" s="0" t="n">
        <f aca="false">U$6*NoOfHrsPerDay</f>
        <v>744</v>
      </c>
      <c r="V173" s="0" t="n">
        <f aca="false">V$6*NoOfHrsPerDay</f>
        <v>720</v>
      </c>
      <c r="W173" s="0" t="n">
        <f aca="false">W$6*NoOfHrsPerDay</f>
        <v>744</v>
      </c>
      <c r="X173" s="0" t="n">
        <f aca="false">X$6*NoOfHrsPerDay</f>
        <v>744</v>
      </c>
      <c r="Y173" s="0" t="n">
        <f aca="false">Y$6*NoOfHrsPerDay</f>
        <v>720</v>
      </c>
      <c r="Z173" s="0" t="n">
        <f aca="false">Z$6*NoOfHrsPerDay</f>
        <v>744</v>
      </c>
      <c r="AA173" s="0" t="n">
        <f aca="false">AA$6*NoOfHrsPerDay</f>
        <v>720</v>
      </c>
      <c r="AB173" s="0" t="n">
        <f aca="false">AB$6*NoOfHrsPerDay</f>
        <v>744</v>
      </c>
      <c r="AC173" s="0" t="n">
        <f aca="false">AC$6*NoOfHrsPerDay</f>
        <v>744</v>
      </c>
      <c r="AD173" s="0" t="n">
        <f aca="false">AD$6*NoOfHrsPerDay</f>
        <v>672</v>
      </c>
      <c r="AE173" s="0" t="n">
        <f aca="false">AE$6*NoOfHrsPerDay</f>
        <v>744</v>
      </c>
      <c r="AO173" s="0" t="n">
        <f aca="false">SUM(E173:P173)</f>
        <v>8784</v>
      </c>
    </row>
    <row r="174" customFormat="false" ht="12.75" hidden="false" customHeight="false" outlineLevel="0" collapsed="false">
      <c r="A174" s="0" t="s">
        <v>12</v>
      </c>
      <c r="B174" s="0" t="n">
        <v>1</v>
      </c>
      <c r="C174" s="0" t="n">
        <v>164</v>
      </c>
      <c r="D174" s="0" t="n">
        <f aca="false">D$6*NoOfHrsPerDay</f>
        <v>744</v>
      </c>
      <c r="E174" s="0" t="n">
        <f aca="false">E$6*NoOfHrsPerDay</f>
        <v>744</v>
      </c>
      <c r="F174" s="0" t="n">
        <f aca="false">F$6*NoOfHrsPerDay</f>
        <v>696</v>
      </c>
      <c r="G174" s="0" t="n">
        <f aca="false">G$6*NoOfHrsPerDay</f>
        <v>744</v>
      </c>
      <c r="H174" s="0" t="n">
        <f aca="false">H$6*NoOfHrsPerDay</f>
        <v>720</v>
      </c>
      <c r="I174" s="0" t="n">
        <f aca="false">I$6*NoOfHrsPerDay</f>
        <v>744</v>
      </c>
      <c r="J174" s="0" t="n">
        <f aca="false">J$6*NoOfHrsPerDay</f>
        <v>720</v>
      </c>
      <c r="K174" s="0" t="n">
        <f aca="false">K$6*NoOfHrsPerDay</f>
        <v>744</v>
      </c>
      <c r="L174" s="0" t="n">
        <f aca="false">L$6*NoOfHrsPerDay</f>
        <v>744</v>
      </c>
      <c r="M174" s="0" t="n">
        <f aca="false">M$6*NoOfHrsPerDay</f>
        <v>720</v>
      </c>
      <c r="N174" s="0" t="n">
        <f aca="false">N$6*NoOfHrsPerDay</f>
        <v>744</v>
      </c>
      <c r="O174" s="0" t="n">
        <f aca="false">O$6*NoOfHrsPerDay</f>
        <v>720</v>
      </c>
      <c r="P174" s="0" t="n">
        <f aca="false">P$6*NoOfHrsPerDay</f>
        <v>744</v>
      </c>
      <c r="Q174" s="0" t="n">
        <f aca="false">Q$6*NoOfHrsPerDay</f>
        <v>744</v>
      </c>
      <c r="R174" s="0" t="n">
        <f aca="false">R$6*NoOfHrsPerDay</f>
        <v>672</v>
      </c>
      <c r="S174" s="0" t="n">
        <f aca="false">S$6*NoOfHrsPerDay</f>
        <v>744</v>
      </c>
      <c r="T174" s="0" t="n">
        <f aca="false">T$6*NoOfHrsPerDay</f>
        <v>720</v>
      </c>
      <c r="U174" s="0" t="n">
        <f aca="false">U$6*NoOfHrsPerDay</f>
        <v>744</v>
      </c>
      <c r="V174" s="0" t="n">
        <f aca="false">V$6*NoOfHrsPerDay</f>
        <v>720</v>
      </c>
      <c r="W174" s="0" t="n">
        <f aca="false">W$6*NoOfHrsPerDay</f>
        <v>744</v>
      </c>
      <c r="X174" s="0" t="n">
        <f aca="false">X$6*NoOfHrsPerDay</f>
        <v>744</v>
      </c>
      <c r="Y174" s="0" t="n">
        <f aca="false">Y$6*NoOfHrsPerDay</f>
        <v>720</v>
      </c>
      <c r="Z174" s="0" t="n">
        <f aca="false">Z$6*NoOfHrsPerDay</f>
        <v>744</v>
      </c>
      <c r="AA174" s="0" t="n">
        <f aca="false">AA$6*NoOfHrsPerDay</f>
        <v>720</v>
      </c>
      <c r="AB174" s="0" t="n">
        <f aca="false">AB$6*NoOfHrsPerDay</f>
        <v>744</v>
      </c>
      <c r="AC174" s="0" t="n">
        <f aca="false">AC$6*NoOfHrsPerDay</f>
        <v>744</v>
      </c>
      <c r="AD174" s="0" t="n">
        <f aca="false">AD$6*NoOfHrsPerDay</f>
        <v>672</v>
      </c>
      <c r="AE174" s="0" t="n">
        <f aca="false">AE$6*NoOfHrsPerDay</f>
        <v>744</v>
      </c>
      <c r="AO174" s="0" t="n">
        <f aca="false">SUM(E174:P174)</f>
        <v>8784</v>
      </c>
    </row>
    <row r="175" customFormat="false" ht="12.75" hidden="false" customHeight="false" outlineLevel="0" collapsed="false">
      <c r="A175" s="0" t="s">
        <v>12</v>
      </c>
      <c r="B175" s="0" t="n">
        <v>1</v>
      </c>
      <c r="C175" s="0" t="n">
        <v>165</v>
      </c>
      <c r="D175" s="0" t="n">
        <f aca="false">D$6*NoOfHrsPerDay</f>
        <v>744</v>
      </c>
      <c r="E175" s="0" t="n">
        <f aca="false">E$6*NoOfHrsPerDay</f>
        <v>744</v>
      </c>
      <c r="F175" s="0" t="n">
        <f aca="false">F$6*NoOfHrsPerDay</f>
        <v>696</v>
      </c>
      <c r="G175" s="0" t="n">
        <f aca="false">G$6*NoOfHrsPerDay</f>
        <v>744</v>
      </c>
      <c r="H175" s="0" t="n">
        <f aca="false">H$6*NoOfHrsPerDay</f>
        <v>720</v>
      </c>
      <c r="I175" s="0" t="n">
        <f aca="false">I$6*NoOfHrsPerDay</f>
        <v>744</v>
      </c>
      <c r="J175" s="0" t="n">
        <f aca="false">J$6*NoOfHrsPerDay</f>
        <v>720</v>
      </c>
      <c r="K175" s="0" t="n">
        <f aca="false">K$6*NoOfHrsPerDay</f>
        <v>744</v>
      </c>
      <c r="L175" s="0" t="n">
        <f aca="false">L$6*NoOfHrsPerDay</f>
        <v>744</v>
      </c>
      <c r="M175" s="0" t="n">
        <f aca="false">M$6*NoOfHrsPerDay</f>
        <v>720</v>
      </c>
      <c r="N175" s="0" t="n">
        <f aca="false">N$6*NoOfHrsPerDay</f>
        <v>744</v>
      </c>
      <c r="O175" s="0" t="n">
        <f aca="false">O$6*NoOfHrsPerDay</f>
        <v>720</v>
      </c>
      <c r="P175" s="0" t="n">
        <f aca="false">P$6*NoOfHrsPerDay</f>
        <v>744</v>
      </c>
      <c r="Q175" s="0" t="n">
        <f aca="false">Q$6*NoOfHrsPerDay</f>
        <v>744</v>
      </c>
      <c r="R175" s="0" t="n">
        <f aca="false">R$6*NoOfHrsPerDay</f>
        <v>672</v>
      </c>
      <c r="S175" s="0" t="n">
        <f aca="false">S$6*NoOfHrsPerDay</f>
        <v>744</v>
      </c>
      <c r="T175" s="0" t="n">
        <f aca="false">T$6*NoOfHrsPerDay</f>
        <v>720</v>
      </c>
      <c r="U175" s="0" t="n">
        <f aca="false">U$6*NoOfHrsPerDay</f>
        <v>744</v>
      </c>
      <c r="V175" s="0" t="n">
        <f aca="false">V$6*NoOfHrsPerDay</f>
        <v>720</v>
      </c>
      <c r="W175" s="0" t="n">
        <f aca="false">W$6*NoOfHrsPerDay</f>
        <v>744</v>
      </c>
      <c r="X175" s="0" t="n">
        <f aca="false">X$6*NoOfHrsPerDay</f>
        <v>744</v>
      </c>
      <c r="Y175" s="0" t="n">
        <f aca="false">Y$6*NoOfHrsPerDay</f>
        <v>720</v>
      </c>
      <c r="Z175" s="0" t="n">
        <f aca="false">Z$6*NoOfHrsPerDay</f>
        <v>744</v>
      </c>
      <c r="AA175" s="0" t="n">
        <f aca="false">AA$6*NoOfHrsPerDay</f>
        <v>720</v>
      </c>
      <c r="AB175" s="0" t="n">
        <f aca="false">AB$6*NoOfHrsPerDay</f>
        <v>744</v>
      </c>
      <c r="AC175" s="0" t="n">
        <f aca="false">AC$6*NoOfHrsPerDay</f>
        <v>744</v>
      </c>
      <c r="AD175" s="0" t="n">
        <f aca="false">AD$6*NoOfHrsPerDay</f>
        <v>672</v>
      </c>
      <c r="AE175" s="0" t="n">
        <f aca="false">AE$6*NoOfHrsPerDay</f>
        <v>744</v>
      </c>
      <c r="AO175" s="0" t="n">
        <f aca="false">SUM(E175:P175)</f>
        <v>8784</v>
      </c>
    </row>
    <row r="176" customFormat="false" ht="12.75" hidden="false" customHeight="false" outlineLevel="0" collapsed="false">
      <c r="A176" s="0" t="s">
        <v>12</v>
      </c>
      <c r="B176" s="0" t="n">
        <v>1</v>
      </c>
      <c r="C176" s="0" t="n">
        <v>166</v>
      </c>
      <c r="D176" s="0" t="n">
        <f aca="false">D$6*NoOfHrsPerDay</f>
        <v>744</v>
      </c>
      <c r="E176" s="0" t="n">
        <f aca="false">E$6*NoOfHrsPerDay</f>
        <v>744</v>
      </c>
      <c r="F176" s="0" t="n">
        <f aca="false">F$6*NoOfHrsPerDay</f>
        <v>696</v>
      </c>
      <c r="G176" s="0" t="n">
        <f aca="false">G$6*NoOfHrsPerDay</f>
        <v>744</v>
      </c>
      <c r="H176" s="0" t="n">
        <f aca="false">H$6*NoOfHrsPerDay</f>
        <v>720</v>
      </c>
      <c r="I176" s="0" t="n">
        <f aca="false">I$6*NoOfHrsPerDay</f>
        <v>744</v>
      </c>
      <c r="J176" s="0" t="n">
        <f aca="false">J$6*NoOfHrsPerDay</f>
        <v>720</v>
      </c>
      <c r="K176" s="0" t="n">
        <f aca="false">K$6*NoOfHrsPerDay</f>
        <v>744</v>
      </c>
      <c r="L176" s="0" t="n">
        <f aca="false">L$6*NoOfHrsPerDay</f>
        <v>744</v>
      </c>
      <c r="M176" s="0" t="n">
        <f aca="false">M$6*NoOfHrsPerDay</f>
        <v>720</v>
      </c>
      <c r="N176" s="0" t="n">
        <f aca="false">N$6*NoOfHrsPerDay</f>
        <v>744</v>
      </c>
      <c r="O176" s="0" t="n">
        <f aca="false">O$6*NoOfHrsPerDay</f>
        <v>720</v>
      </c>
      <c r="P176" s="0" t="n">
        <f aca="false">P$6*NoOfHrsPerDay</f>
        <v>744</v>
      </c>
      <c r="Q176" s="0" t="n">
        <f aca="false">Q$6*NoOfHrsPerDay</f>
        <v>744</v>
      </c>
      <c r="R176" s="0" t="n">
        <f aca="false">R$6*NoOfHrsPerDay</f>
        <v>672</v>
      </c>
      <c r="S176" s="0" t="n">
        <f aca="false">S$6*NoOfHrsPerDay</f>
        <v>744</v>
      </c>
      <c r="T176" s="0" t="n">
        <f aca="false">T$6*NoOfHrsPerDay</f>
        <v>720</v>
      </c>
      <c r="U176" s="0" t="n">
        <f aca="false">U$6*NoOfHrsPerDay</f>
        <v>744</v>
      </c>
      <c r="V176" s="0" t="n">
        <f aca="false">V$6*NoOfHrsPerDay</f>
        <v>720</v>
      </c>
      <c r="W176" s="0" t="n">
        <f aca="false">W$6*NoOfHrsPerDay</f>
        <v>744</v>
      </c>
      <c r="X176" s="0" t="n">
        <f aca="false">X$6*NoOfHrsPerDay</f>
        <v>744</v>
      </c>
      <c r="Y176" s="0" t="n">
        <f aca="false">Y$6*NoOfHrsPerDay</f>
        <v>720</v>
      </c>
      <c r="Z176" s="0" t="n">
        <f aca="false">Z$6*NoOfHrsPerDay</f>
        <v>744</v>
      </c>
      <c r="AA176" s="0" t="n">
        <f aca="false">AA$6*NoOfHrsPerDay</f>
        <v>720</v>
      </c>
      <c r="AB176" s="0" t="n">
        <f aca="false">AB$6*NoOfHrsPerDay</f>
        <v>744</v>
      </c>
      <c r="AC176" s="0" t="n">
        <f aca="false">AC$6*NoOfHrsPerDay</f>
        <v>744</v>
      </c>
      <c r="AD176" s="0" t="n">
        <f aca="false">AD$6*NoOfHrsPerDay</f>
        <v>672</v>
      </c>
      <c r="AE176" s="0" t="n">
        <f aca="false">AE$6*NoOfHrsPerDay</f>
        <v>744</v>
      </c>
      <c r="AO176" s="0" t="n">
        <f aca="false">SUM(E176:P176)</f>
        <v>8784</v>
      </c>
    </row>
    <row r="177" customFormat="false" ht="12.75" hidden="false" customHeight="false" outlineLevel="0" collapsed="false">
      <c r="A177" s="0" t="s">
        <v>12</v>
      </c>
      <c r="B177" s="0" t="n">
        <v>1</v>
      </c>
      <c r="C177" s="0" t="n">
        <v>167</v>
      </c>
      <c r="D177" s="0" t="n">
        <f aca="false">D$6*NoOfHrsPerDay</f>
        <v>744</v>
      </c>
      <c r="E177" s="0" t="n">
        <f aca="false">E$6*NoOfHrsPerDay</f>
        <v>744</v>
      </c>
      <c r="F177" s="0" t="n">
        <f aca="false">F$6*NoOfHrsPerDay</f>
        <v>696</v>
      </c>
      <c r="G177" s="0" t="n">
        <f aca="false">G$6*NoOfHrsPerDay</f>
        <v>744</v>
      </c>
      <c r="H177" s="0" t="n">
        <f aca="false">H$6*NoOfHrsPerDay</f>
        <v>720</v>
      </c>
      <c r="I177" s="0" t="n">
        <f aca="false">I$6*NoOfHrsPerDay</f>
        <v>744</v>
      </c>
      <c r="J177" s="0" t="n">
        <f aca="false">J$6*NoOfHrsPerDay</f>
        <v>720</v>
      </c>
      <c r="K177" s="0" t="n">
        <f aca="false">K$6*NoOfHrsPerDay</f>
        <v>744</v>
      </c>
      <c r="L177" s="0" t="n">
        <f aca="false">L$6*NoOfHrsPerDay</f>
        <v>744</v>
      </c>
      <c r="M177" s="0" t="n">
        <f aca="false">M$6*NoOfHrsPerDay</f>
        <v>720</v>
      </c>
      <c r="N177" s="0" t="n">
        <f aca="false">N$6*NoOfHrsPerDay</f>
        <v>744</v>
      </c>
      <c r="O177" s="0" t="n">
        <f aca="false">O$6*NoOfHrsPerDay</f>
        <v>720</v>
      </c>
      <c r="P177" s="0" t="n">
        <f aca="false">P$6*NoOfHrsPerDay</f>
        <v>744</v>
      </c>
      <c r="Q177" s="0" t="n">
        <f aca="false">Q$6*NoOfHrsPerDay</f>
        <v>744</v>
      </c>
      <c r="R177" s="0" t="n">
        <f aca="false">R$6*NoOfHrsPerDay</f>
        <v>672</v>
      </c>
      <c r="S177" s="0" t="n">
        <f aca="false">S$6*NoOfHrsPerDay</f>
        <v>744</v>
      </c>
      <c r="T177" s="0" t="n">
        <f aca="false">T$6*NoOfHrsPerDay</f>
        <v>720</v>
      </c>
      <c r="U177" s="0" t="n">
        <f aca="false">U$6*NoOfHrsPerDay</f>
        <v>744</v>
      </c>
      <c r="V177" s="0" t="n">
        <f aca="false">V$6*NoOfHrsPerDay</f>
        <v>720</v>
      </c>
      <c r="W177" s="0" t="n">
        <f aca="false">W$6*NoOfHrsPerDay</f>
        <v>744</v>
      </c>
      <c r="X177" s="0" t="n">
        <f aca="false">X$6*NoOfHrsPerDay</f>
        <v>744</v>
      </c>
      <c r="Y177" s="0" t="n">
        <f aca="false">Y$6*NoOfHrsPerDay</f>
        <v>720</v>
      </c>
      <c r="Z177" s="0" t="n">
        <f aca="false">Z$6*NoOfHrsPerDay</f>
        <v>744</v>
      </c>
      <c r="AA177" s="0" t="n">
        <f aca="false">AA$6*NoOfHrsPerDay</f>
        <v>720</v>
      </c>
      <c r="AB177" s="0" t="n">
        <f aca="false">AB$6*NoOfHrsPerDay</f>
        <v>744</v>
      </c>
      <c r="AC177" s="0" t="n">
        <f aca="false">AC$6*NoOfHrsPerDay</f>
        <v>744</v>
      </c>
      <c r="AD177" s="0" t="n">
        <f aca="false">AD$6*NoOfHrsPerDay</f>
        <v>672</v>
      </c>
      <c r="AE177" s="0" t="n">
        <f aca="false">AE$6*NoOfHrsPerDay</f>
        <v>744</v>
      </c>
      <c r="AO177" s="0" t="n">
        <f aca="false">SUM(E177:P177)</f>
        <v>8784</v>
      </c>
    </row>
    <row r="178" customFormat="false" ht="12.75" hidden="false" customHeight="false" outlineLevel="0" collapsed="false">
      <c r="A178" s="0" t="s">
        <v>12</v>
      </c>
      <c r="B178" s="0" t="n">
        <v>1</v>
      </c>
      <c r="C178" s="0" t="n">
        <v>168</v>
      </c>
      <c r="D178" s="0" t="n">
        <f aca="false">D$6*NoOfHrsPerDay</f>
        <v>744</v>
      </c>
      <c r="E178" s="0" t="n">
        <f aca="false">E$6*NoOfHrsPerDay</f>
        <v>744</v>
      </c>
      <c r="F178" s="0" t="n">
        <f aca="false">F$6*NoOfHrsPerDay</f>
        <v>696</v>
      </c>
      <c r="G178" s="0" t="n">
        <f aca="false">G$6*NoOfHrsPerDay</f>
        <v>744</v>
      </c>
      <c r="H178" s="0" t="n">
        <f aca="false">H$6*NoOfHrsPerDay</f>
        <v>720</v>
      </c>
      <c r="I178" s="0" t="n">
        <f aca="false">I$6*NoOfHrsPerDay</f>
        <v>744</v>
      </c>
      <c r="J178" s="0" t="n">
        <f aca="false">J$6*NoOfHrsPerDay</f>
        <v>720</v>
      </c>
      <c r="K178" s="0" t="n">
        <f aca="false">K$6*NoOfHrsPerDay</f>
        <v>744</v>
      </c>
      <c r="L178" s="0" t="n">
        <f aca="false">L$6*NoOfHrsPerDay</f>
        <v>744</v>
      </c>
      <c r="M178" s="0" t="n">
        <f aca="false">M$6*NoOfHrsPerDay</f>
        <v>720</v>
      </c>
      <c r="N178" s="0" t="n">
        <f aca="false">N$6*NoOfHrsPerDay</f>
        <v>744</v>
      </c>
      <c r="O178" s="0" t="n">
        <f aca="false">O$6*NoOfHrsPerDay</f>
        <v>720</v>
      </c>
      <c r="P178" s="0" t="n">
        <f aca="false">P$6*NoOfHrsPerDay</f>
        <v>744</v>
      </c>
      <c r="Q178" s="0" t="n">
        <f aca="false">Q$6*NoOfHrsPerDay</f>
        <v>744</v>
      </c>
      <c r="R178" s="0" t="n">
        <f aca="false">R$6*NoOfHrsPerDay</f>
        <v>672</v>
      </c>
      <c r="S178" s="0" t="n">
        <f aca="false">S$6*NoOfHrsPerDay</f>
        <v>744</v>
      </c>
      <c r="T178" s="0" t="n">
        <f aca="false">T$6*NoOfHrsPerDay</f>
        <v>720</v>
      </c>
      <c r="U178" s="0" t="n">
        <f aca="false">U$6*NoOfHrsPerDay</f>
        <v>744</v>
      </c>
      <c r="V178" s="0" t="n">
        <f aca="false">V$6*NoOfHrsPerDay</f>
        <v>720</v>
      </c>
      <c r="W178" s="0" t="n">
        <f aca="false">W$6*NoOfHrsPerDay</f>
        <v>744</v>
      </c>
      <c r="X178" s="0" t="n">
        <f aca="false">X$6*NoOfHrsPerDay</f>
        <v>744</v>
      </c>
      <c r="Y178" s="0" t="n">
        <f aca="false">Y$6*NoOfHrsPerDay</f>
        <v>720</v>
      </c>
      <c r="Z178" s="0" t="n">
        <f aca="false">Z$6*NoOfHrsPerDay</f>
        <v>744</v>
      </c>
      <c r="AA178" s="0" t="n">
        <f aca="false">AA$6*NoOfHrsPerDay</f>
        <v>720</v>
      </c>
      <c r="AB178" s="0" t="n">
        <f aca="false">AB$6*NoOfHrsPerDay</f>
        <v>744</v>
      </c>
      <c r="AC178" s="0" t="n">
        <f aca="false">AC$6*NoOfHrsPerDay</f>
        <v>744</v>
      </c>
      <c r="AD178" s="0" t="n">
        <f aca="false">AD$6*NoOfHrsPerDay</f>
        <v>672</v>
      </c>
      <c r="AE178" s="0" t="n">
        <f aca="false">AE$6*NoOfHrsPerDay</f>
        <v>744</v>
      </c>
      <c r="AO178" s="0" t="n">
        <f aca="false">SUM(E178:P178)</f>
        <v>8784</v>
      </c>
    </row>
    <row r="179" customFormat="false" ht="12.75" hidden="false" customHeight="false" outlineLevel="0" collapsed="false">
      <c r="A179" s="0" t="s">
        <v>12</v>
      </c>
      <c r="B179" s="0" t="n">
        <v>1</v>
      </c>
      <c r="C179" s="0" t="n">
        <v>169</v>
      </c>
      <c r="D179" s="0" t="n">
        <f aca="false">D$6*NoOfHrsPerDay</f>
        <v>744</v>
      </c>
      <c r="E179" s="0" t="n">
        <f aca="false">E$6*NoOfHrsPerDay</f>
        <v>744</v>
      </c>
      <c r="F179" s="0" t="n">
        <f aca="false">F$6*NoOfHrsPerDay</f>
        <v>696</v>
      </c>
      <c r="G179" s="0" t="n">
        <f aca="false">G$6*NoOfHrsPerDay</f>
        <v>744</v>
      </c>
      <c r="H179" s="0" t="n">
        <f aca="false">H$6*NoOfHrsPerDay</f>
        <v>720</v>
      </c>
      <c r="I179" s="0" t="n">
        <f aca="false">I$6*NoOfHrsPerDay</f>
        <v>744</v>
      </c>
      <c r="J179" s="0" t="n">
        <f aca="false">J$6*NoOfHrsPerDay</f>
        <v>720</v>
      </c>
      <c r="K179" s="0" t="n">
        <f aca="false">K$6*NoOfHrsPerDay</f>
        <v>744</v>
      </c>
      <c r="L179" s="0" t="n">
        <f aca="false">L$6*NoOfHrsPerDay</f>
        <v>744</v>
      </c>
      <c r="M179" s="0" t="n">
        <f aca="false">M$6*NoOfHrsPerDay</f>
        <v>720</v>
      </c>
      <c r="N179" s="0" t="n">
        <f aca="false">N$6*NoOfHrsPerDay</f>
        <v>744</v>
      </c>
      <c r="O179" s="0" t="n">
        <f aca="false">O$6*NoOfHrsPerDay</f>
        <v>720</v>
      </c>
      <c r="P179" s="0" t="n">
        <f aca="false">P$6*NoOfHrsPerDay</f>
        <v>744</v>
      </c>
      <c r="Q179" s="0" t="n">
        <f aca="false">Q$6*NoOfHrsPerDay</f>
        <v>744</v>
      </c>
      <c r="R179" s="0" t="n">
        <f aca="false">R$6*NoOfHrsPerDay</f>
        <v>672</v>
      </c>
      <c r="S179" s="0" t="n">
        <f aca="false">S$6*NoOfHrsPerDay</f>
        <v>744</v>
      </c>
      <c r="T179" s="0" t="n">
        <f aca="false">T$6*NoOfHrsPerDay</f>
        <v>720</v>
      </c>
      <c r="U179" s="0" t="n">
        <f aca="false">U$6*NoOfHrsPerDay</f>
        <v>744</v>
      </c>
      <c r="V179" s="0" t="n">
        <f aca="false">V$6*NoOfHrsPerDay</f>
        <v>720</v>
      </c>
      <c r="W179" s="0" t="n">
        <f aca="false">W$6*NoOfHrsPerDay</f>
        <v>744</v>
      </c>
      <c r="X179" s="0" t="n">
        <f aca="false">X$6*NoOfHrsPerDay</f>
        <v>744</v>
      </c>
      <c r="Y179" s="0" t="n">
        <f aca="false">Y$6*NoOfHrsPerDay</f>
        <v>720</v>
      </c>
      <c r="Z179" s="0" t="n">
        <f aca="false">Z$6*NoOfHrsPerDay</f>
        <v>744</v>
      </c>
      <c r="AA179" s="0" t="n">
        <f aca="false">AA$6*NoOfHrsPerDay</f>
        <v>720</v>
      </c>
      <c r="AB179" s="0" t="n">
        <f aca="false">AB$6*NoOfHrsPerDay</f>
        <v>744</v>
      </c>
      <c r="AC179" s="0" t="n">
        <f aca="false">AC$6*NoOfHrsPerDay</f>
        <v>744</v>
      </c>
      <c r="AD179" s="0" t="n">
        <f aca="false">AD$6*NoOfHrsPerDay</f>
        <v>672</v>
      </c>
      <c r="AE179" s="0" t="n">
        <f aca="false">AE$6*NoOfHrsPerDay</f>
        <v>744</v>
      </c>
      <c r="AO179" s="0" t="n">
        <f aca="false">SUM(E179:P179)</f>
        <v>8784</v>
      </c>
    </row>
    <row r="180" customFormat="false" ht="12.75" hidden="false" customHeight="false" outlineLevel="0" collapsed="false">
      <c r="A180" s="0" t="s">
        <v>12</v>
      </c>
      <c r="B180" s="0" t="n">
        <v>1</v>
      </c>
      <c r="C180" s="0" t="n">
        <v>170</v>
      </c>
      <c r="D180" s="0" t="n">
        <f aca="false">D$6*NoOfHrsPerDay</f>
        <v>744</v>
      </c>
      <c r="E180" s="0" t="n">
        <f aca="false">E$6*NoOfHrsPerDay</f>
        <v>744</v>
      </c>
      <c r="F180" s="0" t="n">
        <f aca="false">F$6*NoOfHrsPerDay</f>
        <v>696</v>
      </c>
      <c r="G180" s="0" t="n">
        <f aca="false">G$6*NoOfHrsPerDay</f>
        <v>744</v>
      </c>
      <c r="H180" s="0" t="n">
        <f aca="false">H$6*NoOfHrsPerDay</f>
        <v>720</v>
      </c>
      <c r="I180" s="0" t="n">
        <f aca="false">I$6*NoOfHrsPerDay</f>
        <v>744</v>
      </c>
      <c r="J180" s="0" t="n">
        <f aca="false">J$6*NoOfHrsPerDay</f>
        <v>720</v>
      </c>
      <c r="K180" s="0" t="n">
        <f aca="false">K$6*NoOfHrsPerDay</f>
        <v>744</v>
      </c>
      <c r="L180" s="0" t="n">
        <f aca="false">L$6*NoOfHrsPerDay</f>
        <v>744</v>
      </c>
      <c r="M180" s="0" t="n">
        <f aca="false">M$6*NoOfHrsPerDay</f>
        <v>720</v>
      </c>
      <c r="N180" s="0" t="n">
        <f aca="false">N$6*NoOfHrsPerDay</f>
        <v>744</v>
      </c>
      <c r="O180" s="0" t="n">
        <f aca="false">O$6*NoOfHrsPerDay</f>
        <v>720</v>
      </c>
      <c r="P180" s="0" t="n">
        <f aca="false">P$6*NoOfHrsPerDay</f>
        <v>744</v>
      </c>
      <c r="Q180" s="0" t="n">
        <f aca="false">Q$6*NoOfHrsPerDay</f>
        <v>744</v>
      </c>
      <c r="R180" s="0" t="n">
        <f aca="false">R$6*NoOfHrsPerDay</f>
        <v>672</v>
      </c>
      <c r="S180" s="0" t="n">
        <f aca="false">S$6*NoOfHrsPerDay</f>
        <v>744</v>
      </c>
      <c r="T180" s="0" t="n">
        <f aca="false">T$6*NoOfHrsPerDay</f>
        <v>720</v>
      </c>
      <c r="U180" s="0" t="n">
        <f aca="false">U$6*NoOfHrsPerDay</f>
        <v>744</v>
      </c>
      <c r="V180" s="0" t="n">
        <f aca="false">V$6*NoOfHrsPerDay</f>
        <v>720</v>
      </c>
      <c r="W180" s="0" t="n">
        <f aca="false">W$6*NoOfHrsPerDay</f>
        <v>744</v>
      </c>
      <c r="X180" s="0" t="n">
        <f aca="false">X$6*NoOfHrsPerDay</f>
        <v>744</v>
      </c>
      <c r="Y180" s="0" t="n">
        <f aca="false">Y$6*NoOfHrsPerDay</f>
        <v>720</v>
      </c>
      <c r="Z180" s="0" t="n">
        <f aca="false">Z$6*NoOfHrsPerDay</f>
        <v>744</v>
      </c>
      <c r="AA180" s="0" t="n">
        <f aca="false">AA$6*NoOfHrsPerDay</f>
        <v>720</v>
      </c>
      <c r="AB180" s="0" t="n">
        <f aca="false">AB$6*NoOfHrsPerDay</f>
        <v>744</v>
      </c>
      <c r="AC180" s="0" t="n">
        <f aca="false">AC$6*NoOfHrsPerDay</f>
        <v>744</v>
      </c>
      <c r="AD180" s="0" t="n">
        <f aca="false">AD$6*NoOfHrsPerDay</f>
        <v>672</v>
      </c>
      <c r="AE180" s="0" t="n">
        <f aca="false">AE$6*NoOfHrsPerDay</f>
        <v>744</v>
      </c>
      <c r="AO180" s="0" t="n">
        <f aca="false">SUM(E180:P180)</f>
        <v>8784</v>
      </c>
    </row>
    <row r="181" customFormat="false" ht="12.75" hidden="false" customHeight="false" outlineLevel="0" collapsed="false">
      <c r="A181" s="0" t="s">
        <v>12</v>
      </c>
      <c r="B181" s="0" t="n">
        <v>1</v>
      </c>
      <c r="C181" s="0" t="n">
        <v>171</v>
      </c>
      <c r="D181" s="0" t="n">
        <f aca="false">D$6*NoOfHrsPerDay</f>
        <v>744</v>
      </c>
      <c r="E181" s="0" t="n">
        <f aca="false">E$6*NoOfHrsPerDay</f>
        <v>744</v>
      </c>
      <c r="F181" s="0" t="n">
        <f aca="false">F$6*NoOfHrsPerDay</f>
        <v>696</v>
      </c>
      <c r="G181" s="0" t="n">
        <f aca="false">G$6*NoOfHrsPerDay</f>
        <v>744</v>
      </c>
      <c r="H181" s="0" t="n">
        <f aca="false">H$6*NoOfHrsPerDay</f>
        <v>720</v>
      </c>
      <c r="I181" s="0" t="n">
        <f aca="false">I$6*NoOfHrsPerDay</f>
        <v>744</v>
      </c>
      <c r="J181" s="0" t="n">
        <f aca="false">J$6*NoOfHrsPerDay</f>
        <v>720</v>
      </c>
      <c r="K181" s="0" t="n">
        <f aca="false">K$6*NoOfHrsPerDay</f>
        <v>744</v>
      </c>
      <c r="L181" s="0" t="n">
        <f aca="false">L$6*NoOfHrsPerDay</f>
        <v>744</v>
      </c>
      <c r="M181" s="0" t="n">
        <f aca="false">M$6*NoOfHrsPerDay</f>
        <v>720</v>
      </c>
      <c r="N181" s="0" t="n">
        <f aca="false">N$6*NoOfHrsPerDay</f>
        <v>744</v>
      </c>
      <c r="O181" s="0" t="n">
        <f aca="false">O$6*NoOfHrsPerDay</f>
        <v>720</v>
      </c>
      <c r="P181" s="0" t="n">
        <f aca="false">P$6*NoOfHrsPerDay</f>
        <v>744</v>
      </c>
      <c r="Q181" s="0" t="n">
        <f aca="false">Q$6*NoOfHrsPerDay</f>
        <v>744</v>
      </c>
      <c r="R181" s="0" t="n">
        <f aca="false">R$6*NoOfHrsPerDay</f>
        <v>672</v>
      </c>
      <c r="S181" s="0" t="n">
        <f aca="false">S$6*NoOfHrsPerDay</f>
        <v>744</v>
      </c>
      <c r="T181" s="0" t="n">
        <f aca="false">T$6*NoOfHrsPerDay</f>
        <v>720</v>
      </c>
      <c r="U181" s="0" t="n">
        <f aca="false">U$6*NoOfHrsPerDay</f>
        <v>744</v>
      </c>
      <c r="V181" s="0" t="n">
        <f aca="false">V$6*NoOfHrsPerDay</f>
        <v>720</v>
      </c>
      <c r="W181" s="0" t="n">
        <f aca="false">W$6*NoOfHrsPerDay</f>
        <v>744</v>
      </c>
      <c r="X181" s="0" t="n">
        <f aca="false">X$6*NoOfHrsPerDay</f>
        <v>744</v>
      </c>
      <c r="Y181" s="0" t="n">
        <f aca="false">Y$6*NoOfHrsPerDay</f>
        <v>720</v>
      </c>
      <c r="Z181" s="0" t="n">
        <f aca="false">Z$6*NoOfHrsPerDay</f>
        <v>744</v>
      </c>
      <c r="AA181" s="0" t="n">
        <f aca="false">AA$6*NoOfHrsPerDay</f>
        <v>720</v>
      </c>
      <c r="AB181" s="0" t="n">
        <f aca="false">AB$6*NoOfHrsPerDay</f>
        <v>744</v>
      </c>
      <c r="AC181" s="0" t="n">
        <f aca="false">AC$6*NoOfHrsPerDay</f>
        <v>744</v>
      </c>
      <c r="AD181" s="0" t="n">
        <f aca="false">AD$6*NoOfHrsPerDay</f>
        <v>672</v>
      </c>
      <c r="AE181" s="0" t="n">
        <f aca="false">AE$6*NoOfHrsPerDay</f>
        <v>744</v>
      </c>
      <c r="AO181" s="0" t="n">
        <f aca="false">SUM(E181:P181)</f>
        <v>8784</v>
      </c>
    </row>
    <row r="182" customFormat="false" ht="12.75" hidden="false" customHeight="false" outlineLevel="0" collapsed="false">
      <c r="A182" s="0" t="s">
        <v>12</v>
      </c>
      <c r="B182" s="0" t="n">
        <v>1</v>
      </c>
      <c r="C182" s="0" t="n">
        <v>172</v>
      </c>
      <c r="D182" s="0" t="n">
        <f aca="false">D$6*NoOfHrsPerDay</f>
        <v>744</v>
      </c>
      <c r="E182" s="0" t="n">
        <f aca="false">E$6*NoOfHrsPerDay</f>
        <v>744</v>
      </c>
      <c r="F182" s="0" t="n">
        <f aca="false">F$6*NoOfHrsPerDay</f>
        <v>696</v>
      </c>
      <c r="G182" s="0" t="n">
        <f aca="false">G$6*NoOfHrsPerDay</f>
        <v>744</v>
      </c>
      <c r="H182" s="0" t="n">
        <f aca="false">H$6*NoOfHrsPerDay</f>
        <v>720</v>
      </c>
      <c r="I182" s="0" t="n">
        <f aca="false">I$6*NoOfHrsPerDay</f>
        <v>744</v>
      </c>
      <c r="J182" s="0" t="n">
        <f aca="false">J$6*NoOfHrsPerDay</f>
        <v>720</v>
      </c>
      <c r="K182" s="0" t="n">
        <f aca="false">K$6*NoOfHrsPerDay</f>
        <v>744</v>
      </c>
      <c r="L182" s="0" t="n">
        <f aca="false">L$6*NoOfHrsPerDay</f>
        <v>744</v>
      </c>
      <c r="M182" s="0" t="n">
        <f aca="false">M$6*NoOfHrsPerDay</f>
        <v>720</v>
      </c>
      <c r="N182" s="0" t="n">
        <f aca="false">N$6*NoOfHrsPerDay</f>
        <v>744</v>
      </c>
      <c r="O182" s="0" t="n">
        <f aca="false">O$6*NoOfHrsPerDay</f>
        <v>720</v>
      </c>
      <c r="P182" s="0" t="n">
        <f aca="false">P$6*NoOfHrsPerDay</f>
        <v>744</v>
      </c>
      <c r="Q182" s="0" t="n">
        <f aca="false">Q$6*NoOfHrsPerDay</f>
        <v>744</v>
      </c>
      <c r="R182" s="0" t="n">
        <f aca="false">R$6*NoOfHrsPerDay</f>
        <v>672</v>
      </c>
      <c r="S182" s="0" t="n">
        <f aca="false">S$6*NoOfHrsPerDay</f>
        <v>744</v>
      </c>
      <c r="T182" s="0" t="n">
        <f aca="false">T$6*NoOfHrsPerDay</f>
        <v>720</v>
      </c>
      <c r="U182" s="0" t="n">
        <f aca="false">U$6*NoOfHrsPerDay</f>
        <v>744</v>
      </c>
      <c r="V182" s="0" t="n">
        <f aca="false">V$6*NoOfHrsPerDay</f>
        <v>720</v>
      </c>
      <c r="W182" s="0" t="n">
        <f aca="false">W$6*NoOfHrsPerDay</f>
        <v>744</v>
      </c>
      <c r="X182" s="0" t="n">
        <f aca="false">X$6*NoOfHrsPerDay</f>
        <v>744</v>
      </c>
      <c r="Y182" s="0" t="n">
        <f aca="false">Y$6*NoOfHrsPerDay</f>
        <v>720</v>
      </c>
      <c r="Z182" s="0" t="n">
        <f aca="false">Z$6*NoOfHrsPerDay</f>
        <v>744</v>
      </c>
      <c r="AA182" s="0" t="n">
        <f aca="false">AA$6*NoOfHrsPerDay</f>
        <v>720</v>
      </c>
      <c r="AB182" s="0" t="n">
        <f aca="false">AB$6*NoOfHrsPerDay</f>
        <v>744</v>
      </c>
      <c r="AC182" s="0" t="n">
        <f aca="false">AC$6*NoOfHrsPerDay</f>
        <v>744</v>
      </c>
      <c r="AD182" s="0" t="n">
        <f aca="false">AD$6*NoOfHrsPerDay</f>
        <v>672</v>
      </c>
      <c r="AE182" s="0" t="n">
        <f aca="false">AE$6*NoOfHrsPerDay</f>
        <v>744</v>
      </c>
      <c r="AO182" s="0" t="n">
        <f aca="false">SUM(E182:P182)</f>
        <v>8784</v>
      </c>
    </row>
    <row r="183" customFormat="false" ht="12.75" hidden="false" customHeight="false" outlineLevel="0" collapsed="false">
      <c r="A183" s="0" t="s">
        <v>12</v>
      </c>
      <c r="B183" s="0" t="n">
        <v>1</v>
      </c>
      <c r="C183" s="0" t="n">
        <v>173</v>
      </c>
      <c r="D183" s="0" t="n">
        <f aca="false">D$6*NoOfHrsPerDay</f>
        <v>744</v>
      </c>
      <c r="E183" s="0" t="n">
        <f aca="false">E$6*NoOfHrsPerDay</f>
        <v>744</v>
      </c>
      <c r="F183" s="0" t="n">
        <f aca="false">F$6*NoOfHrsPerDay</f>
        <v>696</v>
      </c>
      <c r="G183" s="0" t="n">
        <f aca="false">G$6*NoOfHrsPerDay</f>
        <v>744</v>
      </c>
      <c r="H183" s="0" t="n">
        <f aca="false">H$6*NoOfHrsPerDay</f>
        <v>720</v>
      </c>
      <c r="I183" s="0" t="n">
        <f aca="false">I$6*NoOfHrsPerDay</f>
        <v>744</v>
      </c>
      <c r="J183" s="0" t="n">
        <f aca="false">J$6*NoOfHrsPerDay</f>
        <v>720</v>
      </c>
      <c r="K183" s="0" t="n">
        <f aca="false">K$6*NoOfHrsPerDay</f>
        <v>744</v>
      </c>
      <c r="L183" s="0" t="n">
        <f aca="false">L$6*NoOfHrsPerDay</f>
        <v>744</v>
      </c>
      <c r="M183" s="0" t="n">
        <f aca="false">M$6*NoOfHrsPerDay</f>
        <v>720</v>
      </c>
      <c r="N183" s="0" t="n">
        <f aca="false">N$6*NoOfHrsPerDay</f>
        <v>744</v>
      </c>
      <c r="O183" s="0" t="n">
        <f aca="false">O$6*NoOfHrsPerDay</f>
        <v>720</v>
      </c>
      <c r="P183" s="0" t="n">
        <f aca="false">P$6*NoOfHrsPerDay</f>
        <v>744</v>
      </c>
      <c r="Q183" s="0" t="n">
        <f aca="false">Q$6*NoOfHrsPerDay</f>
        <v>744</v>
      </c>
      <c r="R183" s="0" t="n">
        <f aca="false">R$6*NoOfHrsPerDay</f>
        <v>672</v>
      </c>
      <c r="S183" s="0" t="n">
        <f aca="false">S$6*NoOfHrsPerDay</f>
        <v>744</v>
      </c>
      <c r="T183" s="0" t="n">
        <f aca="false">T$6*NoOfHrsPerDay</f>
        <v>720</v>
      </c>
      <c r="U183" s="0" t="n">
        <f aca="false">U$6*NoOfHrsPerDay</f>
        <v>744</v>
      </c>
      <c r="V183" s="0" t="n">
        <f aca="false">V$6*NoOfHrsPerDay</f>
        <v>720</v>
      </c>
      <c r="W183" s="0" t="n">
        <f aca="false">W$6*NoOfHrsPerDay</f>
        <v>744</v>
      </c>
      <c r="X183" s="0" t="n">
        <f aca="false">X$6*NoOfHrsPerDay</f>
        <v>744</v>
      </c>
      <c r="Y183" s="0" t="n">
        <f aca="false">Y$6*NoOfHrsPerDay</f>
        <v>720</v>
      </c>
      <c r="Z183" s="0" t="n">
        <f aca="false">Z$6*NoOfHrsPerDay</f>
        <v>744</v>
      </c>
      <c r="AA183" s="0" t="n">
        <f aca="false">AA$6*NoOfHrsPerDay</f>
        <v>720</v>
      </c>
      <c r="AB183" s="0" t="n">
        <f aca="false">AB$6*NoOfHrsPerDay</f>
        <v>744</v>
      </c>
      <c r="AC183" s="0" t="n">
        <f aca="false">AC$6*NoOfHrsPerDay</f>
        <v>744</v>
      </c>
      <c r="AD183" s="0" t="n">
        <f aca="false">AD$6*NoOfHrsPerDay</f>
        <v>672</v>
      </c>
      <c r="AE183" s="0" t="n">
        <f aca="false">AE$6*NoOfHrsPerDay</f>
        <v>744</v>
      </c>
      <c r="AO183" s="0" t="n">
        <f aca="false">SUM(E183:P183)</f>
        <v>8784</v>
      </c>
    </row>
    <row r="184" customFormat="false" ht="12.75" hidden="false" customHeight="false" outlineLevel="0" collapsed="false">
      <c r="A184" s="0" t="s">
        <v>12</v>
      </c>
      <c r="B184" s="0" t="n">
        <v>1</v>
      </c>
      <c r="C184" s="0" t="n">
        <v>174</v>
      </c>
      <c r="D184" s="0" t="n">
        <f aca="false">D$6*NoOfHrsPerDay</f>
        <v>744</v>
      </c>
      <c r="E184" s="0" t="n">
        <f aca="false">E$6*NoOfHrsPerDay</f>
        <v>744</v>
      </c>
      <c r="F184" s="0" t="n">
        <f aca="false">F$6*NoOfHrsPerDay</f>
        <v>696</v>
      </c>
      <c r="G184" s="0" t="n">
        <f aca="false">G$6*NoOfHrsPerDay</f>
        <v>744</v>
      </c>
      <c r="H184" s="0" t="n">
        <f aca="false">H$6*NoOfHrsPerDay</f>
        <v>720</v>
      </c>
      <c r="I184" s="0" t="n">
        <f aca="false">I$6*NoOfHrsPerDay</f>
        <v>744</v>
      </c>
      <c r="J184" s="0" t="n">
        <f aca="false">J$6*NoOfHrsPerDay</f>
        <v>720</v>
      </c>
      <c r="K184" s="0" t="n">
        <f aca="false">K$6*NoOfHrsPerDay</f>
        <v>744</v>
      </c>
      <c r="L184" s="0" t="n">
        <f aca="false">L$6*NoOfHrsPerDay</f>
        <v>744</v>
      </c>
      <c r="M184" s="0" t="n">
        <f aca="false">M$6*NoOfHrsPerDay</f>
        <v>720</v>
      </c>
      <c r="N184" s="0" t="n">
        <f aca="false">N$6*NoOfHrsPerDay</f>
        <v>744</v>
      </c>
      <c r="O184" s="0" t="n">
        <f aca="false">O$6*NoOfHrsPerDay</f>
        <v>720</v>
      </c>
      <c r="P184" s="0" t="n">
        <f aca="false">P$6*NoOfHrsPerDay</f>
        <v>744</v>
      </c>
      <c r="Q184" s="0" t="n">
        <f aca="false">Q$6*NoOfHrsPerDay</f>
        <v>744</v>
      </c>
      <c r="R184" s="0" t="n">
        <f aca="false">R$6*NoOfHrsPerDay</f>
        <v>672</v>
      </c>
      <c r="S184" s="0" t="n">
        <f aca="false">S$6*NoOfHrsPerDay</f>
        <v>744</v>
      </c>
      <c r="T184" s="0" t="n">
        <f aca="false">T$6*NoOfHrsPerDay</f>
        <v>720</v>
      </c>
      <c r="U184" s="0" t="n">
        <f aca="false">U$6*NoOfHrsPerDay</f>
        <v>744</v>
      </c>
      <c r="V184" s="0" t="n">
        <f aca="false">V$6*NoOfHrsPerDay</f>
        <v>720</v>
      </c>
      <c r="W184" s="0" t="n">
        <f aca="false">W$6*NoOfHrsPerDay</f>
        <v>744</v>
      </c>
      <c r="X184" s="0" t="n">
        <f aca="false">X$6*NoOfHrsPerDay</f>
        <v>744</v>
      </c>
      <c r="Y184" s="0" t="n">
        <f aca="false">Y$6*NoOfHrsPerDay</f>
        <v>720</v>
      </c>
      <c r="Z184" s="0" t="n">
        <f aca="false">Z$6*NoOfHrsPerDay</f>
        <v>744</v>
      </c>
      <c r="AA184" s="0" t="n">
        <f aca="false">AA$6*NoOfHrsPerDay</f>
        <v>720</v>
      </c>
      <c r="AB184" s="0" t="n">
        <f aca="false">AB$6*NoOfHrsPerDay</f>
        <v>744</v>
      </c>
      <c r="AC184" s="0" t="n">
        <f aca="false">AC$6*NoOfHrsPerDay</f>
        <v>744</v>
      </c>
      <c r="AD184" s="0" t="n">
        <f aca="false">AD$6*NoOfHrsPerDay</f>
        <v>672</v>
      </c>
      <c r="AE184" s="0" t="n">
        <f aca="false">AE$6*NoOfHrsPerDay</f>
        <v>744</v>
      </c>
      <c r="AO184" s="0" t="n">
        <f aca="false">SUM(E184:P184)</f>
        <v>8784</v>
      </c>
    </row>
    <row r="185" customFormat="false" ht="12.75" hidden="false" customHeight="false" outlineLevel="0" collapsed="false">
      <c r="A185" s="0" t="s">
        <v>12</v>
      </c>
      <c r="B185" s="0" t="n">
        <v>1</v>
      </c>
      <c r="C185" s="0" t="n">
        <v>175</v>
      </c>
      <c r="D185" s="0" t="n">
        <f aca="false">D$6*NoOfHrsPerDay</f>
        <v>744</v>
      </c>
      <c r="E185" s="0" t="n">
        <f aca="false">E$6*NoOfHrsPerDay</f>
        <v>744</v>
      </c>
      <c r="F185" s="0" t="n">
        <f aca="false">F$6*NoOfHrsPerDay</f>
        <v>696</v>
      </c>
      <c r="G185" s="0" t="n">
        <f aca="false">G$6*NoOfHrsPerDay</f>
        <v>744</v>
      </c>
      <c r="H185" s="0" t="n">
        <f aca="false">H$6*NoOfHrsPerDay</f>
        <v>720</v>
      </c>
      <c r="I185" s="0" t="n">
        <f aca="false">I$6*NoOfHrsPerDay</f>
        <v>744</v>
      </c>
      <c r="J185" s="0" t="n">
        <f aca="false">J$6*NoOfHrsPerDay</f>
        <v>720</v>
      </c>
      <c r="K185" s="0" t="n">
        <f aca="false">K$6*NoOfHrsPerDay</f>
        <v>744</v>
      </c>
      <c r="L185" s="0" t="n">
        <f aca="false">L$6*NoOfHrsPerDay</f>
        <v>744</v>
      </c>
      <c r="M185" s="0" t="n">
        <f aca="false">M$6*NoOfHrsPerDay</f>
        <v>720</v>
      </c>
      <c r="N185" s="0" t="n">
        <f aca="false">N$6*NoOfHrsPerDay</f>
        <v>744</v>
      </c>
      <c r="O185" s="0" t="n">
        <f aca="false">O$6*NoOfHrsPerDay</f>
        <v>720</v>
      </c>
      <c r="P185" s="0" t="n">
        <f aca="false">P$6*NoOfHrsPerDay</f>
        <v>744</v>
      </c>
      <c r="Q185" s="0" t="n">
        <f aca="false">Q$6*NoOfHrsPerDay</f>
        <v>744</v>
      </c>
      <c r="R185" s="0" t="n">
        <f aca="false">R$6*NoOfHrsPerDay</f>
        <v>672</v>
      </c>
      <c r="S185" s="0" t="n">
        <f aca="false">S$6*NoOfHrsPerDay</f>
        <v>744</v>
      </c>
      <c r="T185" s="0" t="n">
        <f aca="false">T$6*NoOfHrsPerDay</f>
        <v>720</v>
      </c>
      <c r="U185" s="0" t="n">
        <f aca="false">U$6*NoOfHrsPerDay</f>
        <v>744</v>
      </c>
      <c r="V185" s="0" t="n">
        <f aca="false">V$6*NoOfHrsPerDay</f>
        <v>720</v>
      </c>
      <c r="W185" s="0" t="n">
        <f aca="false">W$6*NoOfHrsPerDay</f>
        <v>744</v>
      </c>
      <c r="X185" s="0" t="n">
        <f aca="false">X$6*NoOfHrsPerDay</f>
        <v>744</v>
      </c>
      <c r="Y185" s="0" t="n">
        <f aca="false">Y$6*NoOfHrsPerDay</f>
        <v>720</v>
      </c>
      <c r="Z185" s="0" t="n">
        <f aca="false">Z$6*NoOfHrsPerDay</f>
        <v>744</v>
      </c>
      <c r="AA185" s="0" t="n">
        <f aca="false">AA$6*NoOfHrsPerDay</f>
        <v>720</v>
      </c>
      <c r="AB185" s="0" t="n">
        <f aca="false">AB$6*NoOfHrsPerDay</f>
        <v>744</v>
      </c>
      <c r="AC185" s="0" t="n">
        <f aca="false">AC$6*NoOfHrsPerDay</f>
        <v>744</v>
      </c>
      <c r="AD185" s="0" t="n">
        <f aca="false">AD$6*NoOfHrsPerDay</f>
        <v>672</v>
      </c>
      <c r="AE185" s="0" t="n">
        <f aca="false">AE$6*NoOfHrsPerDay</f>
        <v>744</v>
      </c>
      <c r="AO185" s="0" t="n">
        <f aca="false">SUM(E185:P185)</f>
        <v>8784</v>
      </c>
    </row>
    <row r="186" customFormat="false" ht="12.75" hidden="false" customHeight="false" outlineLevel="0" collapsed="false">
      <c r="A186" s="0" t="s">
        <v>12</v>
      </c>
      <c r="B186" s="0" t="n">
        <v>1</v>
      </c>
      <c r="C186" s="0" t="n">
        <v>176</v>
      </c>
      <c r="D186" s="0" t="n">
        <f aca="false">D$6*NoOfHrsPerDay</f>
        <v>744</v>
      </c>
      <c r="E186" s="0" t="n">
        <f aca="false">E$6*NoOfHrsPerDay</f>
        <v>744</v>
      </c>
      <c r="F186" s="0" t="n">
        <f aca="false">F$6*NoOfHrsPerDay</f>
        <v>696</v>
      </c>
      <c r="G186" s="0" t="n">
        <f aca="false">G$6*NoOfHrsPerDay</f>
        <v>744</v>
      </c>
      <c r="H186" s="0" t="n">
        <f aca="false">H$6*NoOfHrsPerDay</f>
        <v>720</v>
      </c>
      <c r="I186" s="0" t="n">
        <f aca="false">I$6*NoOfHrsPerDay</f>
        <v>744</v>
      </c>
      <c r="J186" s="0" t="n">
        <f aca="false">J$6*NoOfHrsPerDay</f>
        <v>720</v>
      </c>
      <c r="K186" s="0" t="n">
        <f aca="false">K$6*NoOfHrsPerDay</f>
        <v>744</v>
      </c>
      <c r="L186" s="0" t="n">
        <f aca="false">L$6*NoOfHrsPerDay</f>
        <v>744</v>
      </c>
      <c r="M186" s="0" t="n">
        <f aca="false">M$6*NoOfHrsPerDay</f>
        <v>720</v>
      </c>
      <c r="N186" s="0" t="n">
        <f aca="false">N$6*NoOfHrsPerDay</f>
        <v>744</v>
      </c>
      <c r="O186" s="0" t="n">
        <f aca="false">O$6*NoOfHrsPerDay</f>
        <v>720</v>
      </c>
      <c r="P186" s="0" t="n">
        <f aca="false">P$6*NoOfHrsPerDay</f>
        <v>744</v>
      </c>
      <c r="Q186" s="0" t="n">
        <f aca="false">Q$6*NoOfHrsPerDay</f>
        <v>744</v>
      </c>
      <c r="R186" s="0" t="n">
        <f aca="false">R$6*NoOfHrsPerDay</f>
        <v>672</v>
      </c>
      <c r="S186" s="0" t="n">
        <f aca="false">S$6*NoOfHrsPerDay</f>
        <v>744</v>
      </c>
      <c r="T186" s="0" t="n">
        <f aca="false">T$6*NoOfHrsPerDay</f>
        <v>720</v>
      </c>
      <c r="U186" s="0" t="n">
        <f aca="false">U$6*NoOfHrsPerDay</f>
        <v>744</v>
      </c>
      <c r="V186" s="0" t="n">
        <f aca="false">V$6*NoOfHrsPerDay</f>
        <v>720</v>
      </c>
      <c r="W186" s="0" t="n">
        <f aca="false">W$6*NoOfHrsPerDay</f>
        <v>744</v>
      </c>
      <c r="X186" s="0" t="n">
        <f aca="false">X$6*NoOfHrsPerDay</f>
        <v>744</v>
      </c>
      <c r="Y186" s="0" t="n">
        <f aca="false">Y$6*NoOfHrsPerDay</f>
        <v>720</v>
      </c>
      <c r="Z186" s="0" t="n">
        <f aca="false">Z$6*NoOfHrsPerDay</f>
        <v>744</v>
      </c>
      <c r="AA186" s="0" t="n">
        <f aca="false">AA$6*NoOfHrsPerDay</f>
        <v>720</v>
      </c>
      <c r="AB186" s="0" t="n">
        <f aca="false">AB$6*NoOfHrsPerDay</f>
        <v>744</v>
      </c>
      <c r="AC186" s="0" t="n">
        <f aca="false">AC$6*NoOfHrsPerDay</f>
        <v>744</v>
      </c>
      <c r="AD186" s="0" t="n">
        <f aca="false">AD$6*NoOfHrsPerDay</f>
        <v>672</v>
      </c>
      <c r="AE186" s="0" t="n">
        <f aca="false">AE$6*NoOfHrsPerDay</f>
        <v>744</v>
      </c>
      <c r="AO186" s="0" t="n">
        <f aca="false">SUM(E186:P186)</f>
        <v>8784</v>
      </c>
    </row>
    <row r="187" customFormat="false" ht="12.75" hidden="false" customHeight="false" outlineLevel="0" collapsed="false">
      <c r="A187" s="0" t="s">
        <v>12</v>
      </c>
      <c r="B187" s="0" t="n">
        <v>1</v>
      </c>
      <c r="C187" s="0" t="n">
        <v>177</v>
      </c>
      <c r="D187" s="0" t="n">
        <f aca="false">D$6*NoOfHrsPerDay</f>
        <v>744</v>
      </c>
      <c r="E187" s="0" t="n">
        <f aca="false">E$6*NoOfHrsPerDay</f>
        <v>744</v>
      </c>
      <c r="F187" s="0" t="n">
        <f aca="false">F$6*NoOfHrsPerDay</f>
        <v>696</v>
      </c>
      <c r="G187" s="0" t="n">
        <f aca="false">G$6*NoOfHrsPerDay</f>
        <v>744</v>
      </c>
      <c r="H187" s="0" t="n">
        <f aca="false">H$6*NoOfHrsPerDay</f>
        <v>720</v>
      </c>
      <c r="I187" s="0" t="n">
        <f aca="false">I$6*NoOfHrsPerDay</f>
        <v>744</v>
      </c>
      <c r="J187" s="0" t="n">
        <f aca="false">J$6*NoOfHrsPerDay</f>
        <v>720</v>
      </c>
      <c r="K187" s="0" t="n">
        <f aca="false">K$6*NoOfHrsPerDay</f>
        <v>744</v>
      </c>
      <c r="L187" s="0" t="n">
        <f aca="false">L$6*NoOfHrsPerDay</f>
        <v>744</v>
      </c>
      <c r="M187" s="0" t="n">
        <f aca="false">M$6*NoOfHrsPerDay</f>
        <v>720</v>
      </c>
      <c r="N187" s="0" t="n">
        <f aca="false">N$6*NoOfHrsPerDay</f>
        <v>744</v>
      </c>
      <c r="O187" s="0" t="n">
        <f aca="false">O$6*NoOfHrsPerDay</f>
        <v>720</v>
      </c>
      <c r="P187" s="0" t="n">
        <f aca="false">P$6*NoOfHrsPerDay</f>
        <v>744</v>
      </c>
      <c r="Q187" s="0" t="n">
        <f aca="false">Q$6*NoOfHrsPerDay</f>
        <v>744</v>
      </c>
      <c r="R187" s="0" t="n">
        <f aca="false">R$6*NoOfHrsPerDay</f>
        <v>672</v>
      </c>
      <c r="S187" s="0" t="n">
        <f aca="false">S$6*NoOfHrsPerDay</f>
        <v>744</v>
      </c>
      <c r="T187" s="0" t="n">
        <f aca="false">T$6*NoOfHrsPerDay</f>
        <v>720</v>
      </c>
      <c r="U187" s="0" t="n">
        <f aca="false">U$6*NoOfHrsPerDay</f>
        <v>744</v>
      </c>
      <c r="V187" s="0" t="n">
        <f aca="false">V$6*NoOfHrsPerDay</f>
        <v>720</v>
      </c>
      <c r="W187" s="0" t="n">
        <f aca="false">W$6*NoOfHrsPerDay</f>
        <v>744</v>
      </c>
      <c r="X187" s="0" t="n">
        <f aca="false">X$6*NoOfHrsPerDay</f>
        <v>744</v>
      </c>
      <c r="Y187" s="0" t="n">
        <f aca="false">Y$6*NoOfHrsPerDay</f>
        <v>720</v>
      </c>
      <c r="Z187" s="0" t="n">
        <f aca="false">Z$6*NoOfHrsPerDay</f>
        <v>744</v>
      </c>
      <c r="AA187" s="0" t="n">
        <f aca="false">AA$6*NoOfHrsPerDay</f>
        <v>720</v>
      </c>
      <c r="AB187" s="0" t="n">
        <f aca="false">AB$6*NoOfHrsPerDay</f>
        <v>744</v>
      </c>
      <c r="AC187" s="0" t="n">
        <f aca="false">AC$6*NoOfHrsPerDay</f>
        <v>744</v>
      </c>
      <c r="AD187" s="0" t="n">
        <f aca="false">AD$6*NoOfHrsPerDay</f>
        <v>672</v>
      </c>
      <c r="AE187" s="0" t="n">
        <f aca="false">AE$6*NoOfHrsPerDay</f>
        <v>744</v>
      </c>
      <c r="AO187" s="0" t="n">
        <f aca="false">SUM(E187:P187)</f>
        <v>8784</v>
      </c>
    </row>
    <row r="188" customFormat="false" ht="12.75" hidden="false" customHeight="false" outlineLevel="0" collapsed="false">
      <c r="A188" s="0" t="s">
        <v>12</v>
      </c>
      <c r="B188" s="0" t="n">
        <v>1</v>
      </c>
      <c r="C188" s="0" t="n">
        <v>178</v>
      </c>
      <c r="D188" s="0" t="n">
        <f aca="false">D$6*NoOfHrsPerDay</f>
        <v>744</v>
      </c>
      <c r="E188" s="0" t="n">
        <f aca="false">E$6*NoOfHrsPerDay</f>
        <v>744</v>
      </c>
      <c r="F188" s="0" t="n">
        <f aca="false">F$6*NoOfHrsPerDay</f>
        <v>696</v>
      </c>
      <c r="G188" s="0" t="n">
        <f aca="false">G$6*NoOfHrsPerDay</f>
        <v>744</v>
      </c>
      <c r="H188" s="0" t="n">
        <f aca="false">H$6*NoOfHrsPerDay</f>
        <v>720</v>
      </c>
      <c r="I188" s="0" t="n">
        <f aca="false">I$6*NoOfHrsPerDay</f>
        <v>744</v>
      </c>
      <c r="J188" s="0" t="n">
        <f aca="false">J$6*NoOfHrsPerDay</f>
        <v>720</v>
      </c>
      <c r="K188" s="0" t="n">
        <f aca="false">K$6*NoOfHrsPerDay</f>
        <v>744</v>
      </c>
      <c r="L188" s="0" t="n">
        <f aca="false">L$6*NoOfHrsPerDay</f>
        <v>744</v>
      </c>
      <c r="M188" s="0" t="n">
        <f aca="false">M$6*NoOfHrsPerDay</f>
        <v>720</v>
      </c>
      <c r="N188" s="0" t="n">
        <f aca="false">N$6*NoOfHrsPerDay</f>
        <v>744</v>
      </c>
      <c r="O188" s="0" t="n">
        <f aca="false">O$6*NoOfHrsPerDay</f>
        <v>720</v>
      </c>
      <c r="P188" s="0" t="n">
        <f aca="false">P$6*NoOfHrsPerDay</f>
        <v>744</v>
      </c>
      <c r="Q188" s="0" t="n">
        <f aca="false">Q$6*NoOfHrsPerDay</f>
        <v>744</v>
      </c>
      <c r="R188" s="0" t="n">
        <f aca="false">R$6*NoOfHrsPerDay</f>
        <v>672</v>
      </c>
      <c r="S188" s="0" t="n">
        <f aca="false">S$6*NoOfHrsPerDay</f>
        <v>744</v>
      </c>
      <c r="T188" s="0" t="n">
        <f aca="false">T$6*NoOfHrsPerDay</f>
        <v>720</v>
      </c>
      <c r="U188" s="0" t="n">
        <f aca="false">U$6*NoOfHrsPerDay</f>
        <v>744</v>
      </c>
      <c r="V188" s="0" t="n">
        <f aca="false">V$6*NoOfHrsPerDay</f>
        <v>720</v>
      </c>
      <c r="W188" s="0" t="n">
        <f aca="false">W$6*NoOfHrsPerDay</f>
        <v>744</v>
      </c>
      <c r="X188" s="0" t="n">
        <f aca="false">X$6*NoOfHrsPerDay</f>
        <v>744</v>
      </c>
      <c r="Y188" s="0" t="n">
        <f aca="false">Y$6*NoOfHrsPerDay</f>
        <v>720</v>
      </c>
      <c r="Z188" s="0" t="n">
        <f aca="false">Z$6*NoOfHrsPerDay</f>
        <v>744</v>
      </c>
      <c r="AA188" s="0" t="n">
        <f aca="false">AA$6*NoOfHrsPerDay</f>
        <v>720</v>
      </c>
      <c r="AB188" s="0" t="n">
        <f aca="false">AB$6*NoOfHrsPerDay</f>
        <v>744</v>
      </c>
      <c r="AC188" s="0" t="n">
        <f aca="false">AC$6*NoOfHrsPerDay</f>
        <v>744</v>
      </c>
      <c r="AD188" s="0" t="n">
        <f aca="false">AD$6*NoOfHrsPerDay</f>
        <v>672</v>
      </c>
      <c r="AE188" s="0" t="n">
        <f aca="false">AE$6*NoOfHrsPerDay</f>
        <v>744</v>
      </c>
      <c r="AO188" s="0" t="n">
        <f aca="false">SUM(E188:P188)</f>
        <v>8784</v>
      </c>
    </row>
    <row r="189" customFormat="false" ht="12.75" hidden="false" customHeight="false" outlineLevel="0" collapsed="false">
      <c r="A189" s="0" t="s">
        <v>12</v>
      </c>
      <c r="B189" s="0" t="n">
        <v>1</v>
      </c>
      <c r="C189" s="0" t="n">
        <v>179</v>
      </c>
      <c r="D189" s="0" t="n">
        <f aca="false">D$6*NoOfHrsPerDay</f>
        <v>744</v>
      </c>
      <c r="E189" s="0" t="n">
        <f aca="false">E$6*NoOfHrsPerDay</f>
        <v>744</v>
      </c>
      <c r="F189" s="0" t="n">
        <f aca="false">F$6*NoOfHrsPerDay</f>
        <v>696</v>
      </c>
      <c r="G189" s="0" t="n">
        <f aca="false">G$6*NoOfHrsPerDay</f>
        <v>744</v>
      </c>
      <c r="H189" s="0" t="n">
        <f aca="false">H$6*NoOfHrsPerDay</f>
        <v>720</v>
      </c>
      <c r="I189" s="0" t="n">
        <f aca="false">I$6*NoOfHrsPerDay</f>
        <v>744</v>
      </c>
      <c r="J189" s="0" t="n">
        <f aca="false">J$6*NoOfHrsPerDay</f>
        <v>720</v>
      </c>
      <c r="K189" s="0" t="n">
        <f aca="false">K$6*NoOfHrsPerDay</f>
        <v>744</v>
      </c>
      <c r="L189" s="0" t="n">
        <f aca="false">L$6*NoOfHrsPerDay</f>
        <v>744</v>
      </c>
      <c r="M189" s="0" t="n">
        <f aca="false">M$6*NoOfHrsPerDay</f>
        <v>720</v>
      </c>
      <c r="N189" s="0" t="n">
        <f aca="false">N$6*NoOfHrsPerDay</f>
        <v>744</v>
      </c>
      <c r="O189" s="0" t="n">
        <f aca="false">O$6*NoOfHrsPerDay</f>
        <v>720</v>
      </c>
      <c r="P189" s="0" t="n">
        <f aca="false">P$6*NoOfHrsPerDay</f>
        <v>744</v>
      </c>
      <c r="Q189" s="0" t="n">
        <f aca="false">Q$6*NoOfHrsPerDay</f>
        <v>744</v>
      </c>
      <c r="R189" s="0" t="n">
        <f aca="false">R$6*NoOfHrsPerDay</f>
        <v>672</v>
      </c>
      <c r="S189" s="0" t="n">
        <f aca="false">S$6*NoOfHrsPerDay</f>
        <v>744</v>
      </c>
      <c r="T189" s="0" t="n">
        <f aca="false">T$6*NoOfHrsPerDay</f>
        <v>720</v>
      </c>
      <c r="U189" s="0" t="n">
        <f aca="false">U$6*NoOfHrsPerDay</f>
        <v>744</v>
      </c>
      <c r="V189" s="0" t="n">
        <f aca="false">V$6*NoOfHrsPerDay</f>
        <v>720</v>
      </c>
      <c r="W189" s="0" t="n">
        <f aca="false">W$6*NoOfHrsPerDay</f>
        <v>744</v>
      </c>
      <c r="X189" s="0" t="n">
        <f aca="false">X$6*NoOfHrsPerDay</f>
        <v>744</v>
      </c>
      <c r="Y189" s="0" t="n">
        <f aca="false">Y$6*NoOfHrsPerDay</f>
        <v>720</v>
      </c>
      <c r="Z189" s="0" t="n">
        <f aca="false">Z$6*NoOfHrsPerDay</f>
        <v>744</v>
      </c>
      <c r="AA189" s="0" t="n">
        <f aca="false">AA$6*NoOfHrsPerDay</f>
        <v>720</v>
      </c>
      <c r="AB189" s="0" t="n">
        <f aca="false">AB$6*NoOfHrsPerDay</f>
        <v>744</v>
      </c>
      <c r="AC189" s="0" t="n">
        <f aca="false">AC$6*NoOfHrsPerDay</f>
        <v>744</v>
      </c>
      <c r="AD189" s="0" t="n">
        <f aca="false">AD$6*NoOfHrsPerDay</f>
        <v>672</v>
      </c>
      <c r="AE189" s="0" t="n">
        <f aca="false">AE$6*NoOfHrsPerDay</f>
        <v>744</v>
      </c>
      <c r="AO189" s="0" t="n">
        <f aca="false">SUM(E189:P189)</f>
        <v>8784</v>
      </c>
    </row>
    <row r="190" customFormat="false" ht="12.75" hidden="false" customHeight="false" outlineLevel="0" collapsed="false">
      <c r="A190" s="0" t="s">
        <v>12</v>
      </c>
      <c r="B190" s="0" t="n">
        <v>1</v>
      </c>
      <c r="C190" s="0" t="n">
        <v>180</v>
      </c>
      <c r="D190" s="0" t="n">
        <f aca="false">D$6*NoOfHrsPerDay</f>
        <v>744</v>
      </c>
      <c r="E190" s="0" t="n">
        <f aca="false">E$6*NoOfHrsPerDay</f>
        <v>744</v>
      </c>
      <c r="F190" s="0" t="n">
        <f aca="false">F$6*NoOfHrsPerDay</f>
        <v>696</v>
      </c>
      <c r="G190" s="0" t="n">
        <f aca="false">G$6*NoOfHrsPerDay</f>
        <v>744</v>
      </c>
      <c r="H190" s="0" t="n">
        <f aca="false">H$6*NoOfHrsPerDay</f>
        <v>720</v>
      </c>
      <c r="I190" s="0" t="n">
        <f aca="false">I$6*NoOfHrsPerDay</f>
        <v>744</v>
      </c>
      <c r="J190" s="0" t="n">
        <f aca="false">J$6*NoOfHrsPerDay</f>
        <v>720</v>
      </c>
      <c r="K190" s="0" t="n">
        <f aca="false">K$6*NoOfHrsPerDay</f>
        <v>744</v>
      </c>
      <c r="L190" s="0" t="n">
        <f aca="false">L$6*NoOfHrsPerDay</f>
        <v>744</v>
      </c>
      <c r="M190" s="0" t="n">
        <f aca="false">M$6*NoOfHrsPerDay</f>
        <v>720</v>
      </c>
      <c r="N190" s="0" t="n">
        <f aca="false">N$6*NoOfHrsPerDay</f>
        <v>744</v>
      </c>
      <c r="O190" s="0" t="n">
        <f aca="false">O$6*NoOfHrsPerDay</f>
        <v>720</v>
      </c>
      <c r="P190" s="0" t="n">
        <f aca="false">P$6*NoOfHrsPerDay</f>
        <v>744</v>
      </c>
      <c r="Q190" s="0" t="n">
        <f aca="false">Q$6*NoOfHrsPerDay</f>
        <v>744</v>
      </c>
      <c r="R190" s="0" t="n">
        <f aca="false">R$6*NoOfHrsPerDay</f>
        <v>672</v>
      </c>
      <c r="S190" s="0" t="n">
        <f aca="false">S$6*NoOfHrsPerDay</f>
        <v>744</v>
      </c>
      <c r="T190" s="0" t="n">
        <f aca="false">T$6*NoOfHrsPerDay</f>
        <v>720</v>
      </c>
      <c r="U190" s="0" t="n">
        <f aca="false">U$6*NoOfHrsPerDay</f>
        <v>744</v>
      </c>
      <c r="V190" s="0" t="n">
        <f aca="false">V$6*NoOfHrsPerDay</f>
        <v>720</v>
      </c>
      <c r="W190" s="0" t="n">
        <f aca="false">W$6*NoOfHrsPerDay</f>
        <v>744</v>
      </c>
      <c r="X190" s="0" t="n">
        <f aca="false">X$6*NoOfHrsPerDay</f>
        <v>744</v>
      </c>
      <c r="Y190" s="0" t="n">
        <f aca="false">Y$6*NoOfHrsPerDay</f>
        <v>720</v>
      </c>
      <c r="Z190" s="0" t="n">
        <f aca="false">Z$6*NoOfHrsPerDay</f>
        <v>744</v>
      </c>
      <c r="AA190" s="0" t="n">
        <f aca="false">AA$6*NoOfHrsPerDay</f>
        <v>720</v>
      </c>
      <c r="AB190" s="0" t="n">
        <f aca="false">AB$6*NoOfHrsPerDay</f>
        <v>744</v>
      </c>
      <c r="AC190" s="0" t="n">
        <f aca="false">AC$6*NoOfHrsPerDay</f>
        <v>744</v>
      </c>
      <c r="AD190" s="0" t="n">
        <f aca="false">AD$6*NoOfHrsPerDay</f>
        <v>672</v>
      </c>
      <c r="AE190" s="0" t="n">
        <f aca="false">AE$6*NoOfHrsPerDay</f>
        <v>744</v>
      </c>
      <c r="AO190" s="0" t="n">
        <f aca="false">SUM(E190:P190)</f>
        <v>8784</v>
      </c>
    </row>
    <row r="191" customFormat="false" ht="12.75" hidden="false" customHeight="false" outlineLevel="0" collapsed="false">
      <c r="A191" s="0" t="s">
        <v>12</v>
      </c>
      <c r="B191" s="0" t="n">
        <v>1</v>
      </c>
      <c r="C191" s="0" t="n">
        <v>181</v>
      </c>
      <c r="D191" s="0" t="n">
        <f aca="false">D$6*NoOfHrsPerDay</f>
        <v>744</v>
      </c>
      <c r="E191" s="0" t="n">
        <f aca="false">E$6*NoOfHrsPerDay</f>
        <v>744</v>
      </c>
      <c r="F191" s="0" t="n">
        <f aca="false">F$6*NoOfHrsPerDay</f>
        <v>696</v>
      </c>
      <c r="G191" s="0" t="n">
        <f aca="false">G$6*NoOfHrsPerDay</f>
        <v>744</v>
      </c>
      <c r="H191" s="0" t="n">
        <f aca="false">H$6*NoOfHrsPerDay</f>
        <v>720</v>
      </c>
      <c r="I191" s="0" t="n">
        <f aca="false">I$6*NoOfHrsPerDay</f>
        <v>744</v>
      </c>
      <c r="J191" s="0" t="n">
        <f aca="false">J$6*NoOfHrsPerDay</f>
        <v>720</v>
      </c>
      <c r="K191" s="0" t="n">
        <f aca="false">K$6*NoOfHrsPerDay</f>
        <v>744</v>
      </c>
      <c r="L191" s="0" t="n">
        <f aca="false">L$6*NoOfHrsPerDay</f>
        <v>744</v>
      </c>
      <c r="M191" s="0" t="n">
        <f aca="false">M$6*NoOfHrsPerDay</f>
        <v>720</v>
      </c>
      <c r="N191" s="0" t="n">
        <f aca="false">N$6*NoOfHrsPerDay</f>
        <v>744</v>
      </c>
      <c r="O191" s="0" t="n">
        <f aca="false">O$6*NoOfHrsPerDay</f>
        <v>720</v>
      </c>
      <c r="P191" s="0" t="n">
        <f aca="false">P$6*NoOfHrsPerDay</f>
        <v>744</v>
      </c>
      <c r="Q191" s="0" t="n">
        <f aca="false">Q$6*NoOfHrsPerDay</f>
        <v>744</v>
      </c>
      <c r="R191" s="0" t="n">
        <f aca="false">R$6*NoOfHrsPerDay</f>
        <v>672</v>
      </c>
      <c r="S191" s="0" t="n">
        <f aca="false">S$6*NoOfHrsPerDay</f>
        <v>744</v>
      </c>
      <c r="T191" s="0" t="n">
        <f aca="false">T$6*NoOfHrsPerDay</f>
        <v>720</v>
      </c>
      <c r="U191" s="0" t="n">
        <f aca="false">U$6*NoOfHrsPerDay</f>
        <v>744</v>
      </c>
      <c r="V191" s="0" t="n">
        <f aca="false">V$6*NoOfHrsPerDay</f>
        <v>720</v>
      </c>
      <c r="W191" s="0" t="n">
        <f aca="false">W$6*NoOfHrsPerDay</f>
        <v>744</v>
      </c>
      <c r="X191" s="0" t="n">
        <f aca="false">X$6*NoOfHrsPerDay</f>
        <v>744</v>
      </c>
      <c r="Y191" s="0" t="n">
        <f aca="false">Y$6*NoOfHrsPerDay</f>
        <v>720</v>
      </c>
      <c r="Z191" s="0" t="n">
        <f aca="false">Z$6*NoOfHrsPerDay</f>
        <v>744</v>
      </c>
      <c r="AA191" s="0" t="n">
        <f aca="false">AA$6*NoOfHrsPerDay</f>
        <v>720</v>
      </c>
      <c r="AB191" s="0" t="n">
        <f aca="false">AB$6*NoOfHrsPerDay</f>
        <v>744</v>
      </c>
      <c r="AC191" s="0" t="n">
        <f aca="false">AC$6*NoOfHrsPerDay</f>
        <v>744</v>
      </c>
      <c r="AD191" s="0" t="n">
        <f aca="false">AD$6*NoOfHrsPerDay</f>
        <v>672</v>
      </c>
      <c r="AE191" s="0" t="n">
        <f aca="false">AE$6*NoOfHrsPerDay</f>
        <v>744</v>
      </c>
      <c r="AO191" s="0" t="n">
        <f aca="false">SUM(E191:P191)</f>
        <v>8784</v>
      </c>
    </row>
    <row r="192" customFormat="false" ht="12.75" hidden="false" customHeight="false" outlineLevel="0" collapsed="false">
      <c r="A192" s="0" t="s">
        <v>12</v>
      </c>
      <c r="B192" s="0" t="n">
        <v>1</v>
      </c>
      <c r="C192" s="0" t="n">
        <v>182</v>
      </c>
      <c r="D192" s="0" t="n">
        <f aca="false">D$6*NoOfHrsPerDay</f>
        <v>744</v>
      </c>
      <c r="E192" s="0" t="n">
        <f aca="false">E$6*NoOfHrsPerDay</f>
        <v>744</v>
      </c>
      <c r="F192" s="0" t="n">
        <f aca="false">F$6*NoOfHrsPerDay</f>
        <v>696</v>
      </c>
      <c r="G192" s="0" t="n">
        <f aca="false">G$6*NoOfHrsPerDay</f>
        <v>744</v>
      </c>
      <c r="H192" s="0" t="n">
        <f aca="false">H$6*NoOfHrsPerDay</f>
        <v>720</v>
      </c>
      <c r="I192" s="0" t="n">
        <f aca="false">I$6*NoOfHrsPerDay</f>
        <v>744</v>
      </c>
      <c r="J192" s="0" t="n">
        <f aca="false">J$6*NoOfHrsPerDay</f>
        <v>720</v>
      </c>
      <c r="K192" s="0" t="n">
        <f aca="false">K$6*NoOfHrsPerDay</f>
        <v>744</v>
      </c>
      <c r="L192" s="0" t="n">
        <f aca="false">L$6*NoOfHrsPerDay</f>
        <v>744</v>
      </c>
      <c r="M192" s="0" t="n">
        <f aca="false">M$6*NoOfHrsPerDay</f>
        <v>720</v>
      </c>
      <c r="N192" s="0" t="n">
        <f aca="false">N$6*NoOfHrsPerDay</f>
        <v>744</v>
      </c>
      <c r="O192" s="0" t="n">
        <f aca="false">O$6*NoOfHrsPerDay</f>
        <v>720</v>
      </c>
      <c r="P192" s="0" t="n">
        <f aca="false">P$6*NoOfHrsPerDay</f>
        <v>744</v>
      </c>
      <c r="Q192" s="0" t="n">
        <f aca="false">Q$6*NoOfHrsPerDay</f>
        <v>744</v>
      </c>
      <c r="R192" s="0" t="n">
        <f aca="false">R$6*NoOfHrsPerDay</f>
        <v>672</v>
      </c>
      <c r="S192" s="0" t="n">
        <f aca="false">S$6*NoOfHrsPerDay</f>
        <v>744</v>
      </c>
      <c r="T192" s="0" t="n">
        <f aca="false">T$6*NoOfHrsPerDay</f>
        <v>720</v>
      </c>
      <c r="U192" s="0" t="n">
        <f aca="false">U$6*NoOfHrsPerDay</f>
        <v>744</v>
      </c>
      <c r="V192" s="0" t="n">
        <f aca="false">V$6*NoOfHrsPerDay</f>
        <v>720</v>
      </c>
      <c r="W192" s="0" t="n">
        <f aca="false">W$6*NoOfHrsPerDay</f>
        <v>744</v>
      </c>
      <c r="X192" s="0" t="n">
        <f aca="false">X$6*NoOfHrsPerDay</f>
        <v>744</v>
      </c>
      <c r="Y192" s="0" t="n">
        <f aca="false">Y$6*NoOfHrsPerDay</f>
        <v>720</v>
      </c>
      <c r="Z192" s="0" t="n">
        <f aca="false">Z$6*NoOfHrsPerDay</f>
        <v>744</v>
      </c>
      <c r="AA192" s="0" t="n">
        <f aca="false">AA$6*NoOfHrsPerDay</f>
        <v>720</v>
      </c>
      <c r="AB192" s="0" t="n">
        <f aca="false">AB$6*NoOfHrsPerDay</f>
        <v>744</v>
      </c>
      <c r="AC192" s="0" t="n">
        <f aca="false">AC$6*NoOfHrsPerDay</f>
        <v>744</v>
      </c>
      <c r="AD192" s="0" t="n">
        <f aca="false">AD$6*NoOfHrsPerDay</f>
        <v>672</v>
      </c>
      <c r="AE192" s="0" t="n">
        <f aca="false">AE$6*NoOfHrsPerDay</f>
        <v>744</v>
      </c>
      <c r="AO192" s="0" t="n">
        <f aca="false">SUM(E192:P192)</f>
        <v>8784</v>
      </c>
    </row>
    <row r="193" customFormat="false" ht="12.75" hidden="false" customHeight="false" outlineLevel="0" collapsed="false">
      <c r="A193" s="0" t="s">
        <v>12</v>
      </c>
      <c r="B193" s="0" t="n">
        <v>1</v>
      </c>
      <c r="C193" s="0" t="n">
        <v>183</v>
      </c>
      <c r="D193" s="0" t="n">
        <f aca="false">D$6*NoOfHrsPerDay</f>
        <v>744</v>
      </c>
      <c r="E193" s="0" t="n">
        <f aca="false">E$6*NoOfHrsPerDay</f>
        <v>744</v>
      </c>
      <c r="F193" s="0" t="n">
        <f aca="false">F$6*NoOfHrsPerDay</f>
        <v>696</v>
      </c>
      <c r="G193" s="0" t="n">
        <f aca="false">G$6*NoOfHrsPerDay</f>
        <v>744</v>
      </c>
      <c r="H193" s="0" t="n">
        <f aca="false">H$6*NoOfHrsPerDay</f>
        <v>720</v>
      </c>
      <c r="I193" s="0" t="n">
        <f aca="false">I$6*NoOfHrsPerDay</f>
        <v>744</v>
      </c>
      <c r="J193" s="0" t="n">
        <f aca="false">J$6*NoOfHrsPerDay</f>
        <v>720</v>
      </c>
      <c r="K193" s="0" t="n">
        <f aca="false">K$6*NoOfHrsPerDay</f>
        <v>744</v>
      </c>
      <c r="L193" s="0" t="n">
        <f aca="false">L$6*NoOfHrsPerDay</f>
        <v>744</v>
      </c>
      <c r="M193" s="0" t="n">
        <f aca="false">M$6*NoOfHrsPerDay</f>
        <v>720</v>
      </c>
      <c r="N193" s="0" t="n">
        <f aca="false">N$6*NoOfHrsPerDay</f>
        <v>744</v>
      </c>
      <c r="O193" s="0" t="n">
        <f aca="false">O$6*NoOfHrsPerDay</f>
        <v>720</v>
      </c>
      <c r="P193" s="0" t="n">
        <f aca="false">P$6*NoOfHrsPerDay</f>
        <v>744</v>
      </c>
      <c r="Q193" s="0" t="n">
        <f aca="false">Q$6*NoOfHrsPerDay</f>
        <v>744</v>
      </c>
      <c r="R193" s="0" t="n">
        <f aca="false">R$6*NoOfHrsPerDay</f>
        <v>672</v>
      </c>
      <c r="S193" s="0" t="n">
        <f aca="false">S$6*NoOfHrsPerDay</f>
        <v>744</v>
      </c>
      <c r="T193" s="0" t="n">
        <f aca="false">T$6*NoOfHrsPerDay</f>
        <v>720</v>
      </c>
      <c r="U193" s="0" t="n">
        <f aca="false">U$6*NoOfHrsPerDay</f>
        <v>744</v>
      </c>
      <c r="V193" s="0" t="n">
        <f aca="false">V$6*NoOfHrsPerDay</f>
        <v>720</v>
      </c>
      <c r="W193" s="0" t="n">
        <f aca="false">W$6*NoOfHrsPerDay</f>
        <v>744</v>
      </c>
      <c r="X193" s="0" t="n">
        <f aca="false">X$6*NoOfHrsPerDay</f>
        <v>744</v>
      </c>
      <c r="Y193" s="0" t="n">
        <f aca="false">Y$6*NoOfHrsPerDay</f>
        <v>720</v>
      </c>
      <c r="Z193" s="0" t="n">
        <f aca="false">Z$6*NoOfHrsPerDay</f>
        <v>744</v>
      </c>
      <c r="AA193" s="0" t="n">
        <f aca="false">AA$6*NoOfHrsPerDay</f>
        <v>720</v>
      </c>
      <c r="AB193" s="0" t="n">
        <f aca="false">AB$6*NoOfHrsPerDay</f>
        <v>744</v>
      </c>
      <c r="AC193" s="0" t="n">
        <f aca="false">AC$6*NoOfHrsPerDay</f>
        <v>744</v>
      </c>
      <c r="AD193" s="0" t="n">
        <f aca="false">AD$6*NoOfHrsPerDay</f>
        <v>672</v>
      </c>
      <c r="AE193" s="0" t="n">
        <f aca="false">AE$6*NoOfHrsPerDay</f>
        <v>744</v>
      </c>
      <c r="AO193" s="0" t="n">
        <f aca="false">SUM(E193:P193)</f>
        <v>8784</v>
      </c>
    </row>
    <row r="194" customFormat="false" ht="12.75" hidden="false" customHeight="false" outlineLevel="0" collapsed="false">
      <c r="A194" s="0" t="s">
        <v>12</v>
      </c>
      <c r="B194" s="0" t="n">
        <v>1</v>
      </c>
      <c r="C194" s="0" t="n">
        <v>184</v>
      </c>
      <c r="D194" s="0" t="n">
        <f aca="false">D$6*NoOfHrsPerDay</f>
        <v>744</v>
      </c>
      <c r="E194" s="0" t="n">
        <f aca="false">E$6*NoOfHrsPerDay</f>
        <v>744</v>
      </c>
      <c r="F194" s="0" t="n">
        <f aca="false">F$6*NoOfHrsPerDay</f>
        <v>696</v>
      </c>
      <c r="G194" s="0" t="n">
        <f aca="false">G$6*NoOfHrsPerDay</f>
        <v>744</v>
      </c>
      <c r="H194" s="0" t="n">
        <f aca="false">H$6*NoOfHrsPerDay</f>
        <v>720</v>
      </c>
      <c r="I194" s="0" t="n">
        <f aca="false">I$6*NoOfHrsPerDay</f>
        <v>744</v>
      </c>
      <c r="J194" s="0" t="n">
        <f aca="false">J$6*NoOfHrsPerDay</f>
        <v>720</v>
      </c>
      <c r="K194" s="0" t="n">
        <f aca="false">K$6*NoOfHrsPerDay</f>
        <v>744</v>
      </c>
      <c r="L194" s="0" t="n">
        <f aca="false">L$6*NoOfHrsPerDay</f>
        <v>744</v>
      </c>
      <c r="M194" s="0" t="n">
        <f aca="false">M$6*NoOfHrsPerDay</f>
        <v>720</v>
      </c>
      <c r="N194" s="0" t="n">
        <f aca="false">N$6*NoOfHrsPerDay</f>
        <v>744</v>
      </c>
      <c r="O194" s="0" t="n">
        <f aca="false">O$6*NoOfHrsPerDay</f>
        <v>720</v>
      </c>
      <c r="P194" s="0" t="n">
        <f aca="false">P$6*NoOfHrsPerDay</f>
        <v>744</v>
      </c>
      <c r="Q194" s="0" t="n">
        <f aca="false">Q$6*NoOfHrsPerDay</f>
        <v>744</v>
      </c>
      <c r="R194" s="0" t="n">
        <f aca="false">R$6*NoOfHrsPerDay</f>
        <v>672</v>
      </c>
      <c r="S194" s="0" t="n">
        <f aca="false">S$6*NoOfHrsPerDay</f>
        <v>744</v>
      </c>
      <c r="T194" s="0" t="n">
        <f aca="false">T$6*NoOfHrsPerDay</f>
        <v>720</v>
      </c>
      <c r="U194" s="0" t="n">
        <f aca="false">U$6*NoOfHrsPerDay</f>
        <v>744</v>
      </c>
      <c r="V194" s="0" t="n">
        <f aca="false">V$6*NoOfHrsPerDay</f>
        <v>720</v>
      </c>
      <c r="W194" s="0" t="n">
        <f aca="false">W$6*NoOfHrsPerDay</f>
        <v>744</v>
      </c>
      <c r="X194" s="0" t="n">
        <f aca="false">X$6*NoOfHrsPerDay</f>
        <v>744</v>
      </c>
      <c r="Y194" s="0" t="n">
        <f aca="false">Y$6*NoOfHrsPerDay</f>
        <v>720</v>
      </c>
      <c r="Z194" s="0" t="n">
        <f aca="false">Z$6*NoOfHrsPerDay</f>
        <v>744</v>
      </c>
      <c r="AA194" s="0" t="n">
        <f aca="false">AA$6*NoOfHrsPerDay</f>
        <v>720</v>
      </c>
      <c r="AB194" s="0" t="n">
        <f aca="false">AB$6*NoOfHrsPerDay</f>
        <v>744</v>
      </c>
      <c r="AC194" s="0" t="n">
        <f aca="false">AC$6*NoOfHrsPerDay</f>
        <v>744</v>
      </c>
      <c r="AD194" s="0" t="n">
        <f aca="false">AD$6*NoOfHrsPerDay</f>
        <v>672</v>
      </c>
      <c r="AE194" s="0" t="n">
        <f aca="false">AE$6*NoOfHrsPerDay</f>
        <v>744</v>
      </c>
      <c r="AO194" s="0" t="n">
        <f aca="false">SUM(E194:P194)</f>
        <v>8784</v>
      </c>
    </row>
    <row r="195" customFormat="false" ht="12.75" hidden="false" customHeight="false" outlineLevel="0" collapsed="false">
      <c r="A195" s="0" t="s">
        <v>12</v>
      </c>
      <c r="B195" s="0" t="n">
        <v>1</v>
      </c>
      <c r="C195" s="0" t="n">
        <v>185</v>
      </c>
      <c r="D195" s="0" t="n">
        <f aca="false">D$6*NoOfHrsPerDay</f>
        <v>744</v>
      </c>
      <c r="E195" s="0" t="n">
        <f aca="false">E$6*NoOfHrsPerDay</f>
        <v>744</v>
      </c>
      <c r="F195" s="0" t="n">
        <f aca="false">F$6*NoOfHrsPerDay</f>
        <v>696</v>
      </c>
      <c r="G195" s="0" t="n">
        <f aca="false">G$6*NoOfHrsPerDay</f>
        <v>744</v>
      </c>
      <c r="H195" s="0" t="n">
        <f aca="false">H$6*NoOfHrsPerDay</f>
        <v>720</v>
      </c>
      <c r="I195" s="0" t="n">
        <f aca="false">I$6*NoOfHrsPerDay</f>
        <v>744</v>
      </c>
      <c r="J195" s="0" t="n">
        <f aca="false">J$6*NoOfHrsPerDay</f>
        <v>720</v>
      </c>
      <c r="K195" s="0" t="n">
        <f aca="false">K$6*NoOfHrsPerDay</f>
        <v>744</v>
      </c>
      <c r="L195" s="0" t="n">
        <f aca="false">L$6*NoOfHrsPerDay</f>
        <v>744</v>
      </c>
      <c r="M195" s="0" t="n">
        <f aca="false">M$6*NoOfHrsPerDay</f>
        <v>720</v>
      </c>
      <c r="N195" s="0" t="n">
        <f aca="false">N$6*NoOfHrsPerDay</f>
        <v>744</v>
      </c>
      <c r="O195" s="0" t="n">
        <f aca="false">O$6*NoOfHrsPerDay</f>
        <v>720</v>
      </c>
      <c r="P195" s="0" t="n">
        <f aca="false">P$6*NoOfHrsPerDay</f>
        <v>744</v>
      </c>
      <c r="Q195" s="0" t="n">
        <f aca="false">Q$6*NoOfHrsPerDay</f>
        <v>744</v>
      </c>
      <c r="R195" s="0" t="n">
        <f aca="false">R$6*NoOfHrsPerDay</f>
        <v>672</v>
      </c>
      <c r="S195" s="0" t="n">
        <f aca="false">S$6*NoOfHrsPerDay</f>
        <v>744</v>
      </c>
      <c r="T195" s="0" t="n">
        <f aca="false">T$6*NoOfHrsPerDay</f>
        <v>720</v>
      </c>
      <c r="U195" s="0" t="n">
        <f aca="false">U$6*NoOfHrsPerDay</f>
        <v>744</v>
      </c>
      <c r="V195" s="0" t="n">
        <f aca="false">V$6*NoOfHrsPerDay</f>
        <v>720</v>
      </c>
      <c r="W195" s="0" t="n">
        <f aca="false">W$6*NoOfHrsPerDay</f>
        <v>744</v>
      </c>
      <c r="X195" s="0" t="n">
        <f aca="false">X$6*NoOfHrsPerDay</f>
        <v>744</v>
      </c>
      <c r="Y195" s="0" t="n">
        <f aca="false">Y$6*NoOfHrsPerDay</f>
        <v>720</v>
      </c>
      <c r="Z195" s="0" t="n">
        <f aca="false">Z$6*NoOfHrsPerDay</f>
        <v>744</v>
      </c>
      <c r="AA195" s="0" t="n">
        <f aca="false">AA$6*NoOfHrsPerDay</f>
        <v>720</v>
      </c>
      <c r="AB195" s="0" t="n">
        <f aca="false">AB$6*NoOfHrsPerDay</f>
        <v>744</v>
      </c>
      <c r="AC195" s="0" t="n">
        <f aca="false">AC$6*NoOfHrsPerDay</f>
        <v>744</v>
      </c>
      <c r="AD195" s="0" t="n">
        <f aca="false">AD$6*NoOfHrsPerDay</f>
        <v>672</v>
      </c>
      <c r="AE195" s="0" t="n">
        <f aca="false">AE$6*NoOfHrsPerDay</f>
        <v>744</v>
      </c>
      <c r="AO195" s="0" t="n">
        <f aca="false">SUM(E195:P195)</f>
        <v>8784</v>
      </c>
    </row>
    <row r="196" customFormat="false" ht="12.75" hidden="false" customHeight="false" outlineLevel="0" collapsed="false">
      <c r="A196" s="0" t="s">
        <v>12</v>
      </c>
      <c r="B196" s="0" t="n">
        <v>1</v>
      </c>
      <c r="C196" s="0" t="n">
        <v>186</v>
      </c>
      <c r="D196" s="0" t="n">
        <f aca="false">D$6*NoOfHrsPerDay</f>
        <v>744</v>
      </c>
      <c r="E196" s="0" t="n">
        <f aca="false">E$6*NoOfHrsPerDay</f>
        <v>744</v>
      </c>
      <c r="F196" s="0" t="n">
        <f aca="false">F$6*NoOfHrsPerDay</f>
        <v>696</v>
      </c>
      <c r="G196" s="0" t="n">
        <f aca="false">G$6*NoOfHrsPerDay</f>
        <v>744</v>
      </c>
      <c r="H196" s="0" t="n">
        <f aca="false">H$6*NoOfHrsPerDay</f>
        <v>720</v>
      </c>
      <c r="I196" s="0" t="n">
        <f aca="false">I$6*NoOfHrsPerDay</f>
        <v>744</v>
      </c>
      <c r="J196" s="0" t="n">
        <f aca="false">J$6*NoOfHrsPerDay</f>
        <v>720</v>
      </c>
      <c r="K196" s="0" t="n">
        <f aca="false">K$6*NoOfHrsPerDay</f>
        <v>744</v>
      </c>
      <c r="L196" s="0" t="n">
        <f aca="false">L$6*NoOfHrsPerDay</f>
        <v>744</v>
      </c>
      <c r="M196" s="0" t="n">
        <f aca="false">M$6*NoOfHrsPerDay</f>
        <v>720</v>
      </c>
      <c r="N196" s="0" t="n">
        <f aca="false">N$6*NoOfHrsPerDay</f>
        <v>744</v>
      </c>
      <c r="O196" s="0" t="n">
        <f aca="false">O$6*NoOfHrsPerDay</f>
        <v>720</v>
      </c>
      <c r="P196" s="0" t="n">
        <f aca="false">P$6*NoOfHrsPerDay</f>
        <v>744</v>
      </c>
      <c r="Q196" s="0" t="n">
        <f aca="false">Q$6*NoOfHrsPerDay</f>
        <v>744</v>
      </c>
      <c r="R196" s="0" t="n">
        <f aca="false">R$6*NoOfHrsPerDay</f>
        <v>672</v>
      </c>
      <c r="S196" s="0" t="n">
        <f aca="false">S$6*NoOfHrsPerDay</f>
        <v>744</v>
      </c>
      <c r="T196" s="0" t="n">
        <f aca="false">T$6*NoOfHrsPerDay</f>
        <v>720</v>
      </c>
      <c r="U196" s="0" t="n">
        <f aca="false">U$6*NoOfHrsPerDay</f>
        <v>744</v>
      </c>
      <c r="V196" s="0" t="n">
        <f aca="false">V$6*NoOfHrsPerDay</f>
        <v>720</v>
      </c>
      <c r="W196" s="0" t="n">
        <f aca="false">W$6*NoOfHrsPerDay</f>
        <v>744</v>
      </c>
      <c r="X196" s="0" t="n">
        <f aca="false">X$6*NoOfHrsPerDay</f>
        <v>744</v>
      </c>
      <c r="Y196" s="0" t="n">
        <f aca="false">Y$6*NoOfHrsPerDay</f>
        <v>720</v>
      </c>
      <c r="Z196" s="0" t="n">
        <f aca="false">Z$6*NoOfHrsPerDay</f>
        <v>744</v>
      </c>
      <c r="AA196" s="0" t="n">
        <f aca="false">AA$6*NoOfHrsPerDay</f>
        <v>720</v>
      </c>
      <c r="AB196" s="0" t="n">
        <f aca="false">AB$6*NoOfHrsPerDay</f>
        <v>744</v>
      </c>
      <c r="AC196" s="0" t="n">
        <f aca="false">AC$6*NoOfHrsPerDay</f>
        <v>744</v>
      </c>
      <c r="AD196" s="0" t="n">
        <f aca="false">AD$6*NoOfHrsPerDay</f>
        <v>672</v>
      </c>
      <c r="AE196" s="0" t="n">
        <f aca="false">AE$6*NoOfHrsPerDay</f>
        <v>744</v>
      </c>
      <c r="AO196" s="0" t="n">
        <f aca="false">SUM(E196:P196)</f>
        <v>8784</v>
      </c>
    </row>
    <row r="197" customFormat="false" ht="12.75" hidden="false" customHeight="false" outlineLevel="0" collapsed="false">
      <c r="A197" s="0" t="s">
        <v>12</v>
      </c>
      <c r="B197" s="0" t="n">
        <v>1</v>
      </c>
      <c r="C197" s="0" t="n">
        <v>187</v>
      </c>
      <c r="D197" s="0" t="n">
        <f aca="false">D$6*NoOfHrsPerDay</f>
        <v>744</v>
      </c>
      <c r="E197" s="0" t="n">
        <f aca="false">E$6*NoOfHrsPerDay</f>
        <v>744</v>
      </c>
      <c r="F197" s="0" t="n">
        <f aca="false">F$6*NoOfHrsPerDay</f>
        <v>696</v>
      </c>
      <c r="G197" s="0" t="n">
        <f aca="false">G$6*NoOfHrsPerDay</f>
        <v>744</v>
      </c>
      <c r="H197" s="0" t="n">
        <f aca="false">H$6*NoOfHrsPerDay</f>
        <v>720</v>
      </c>
      <c r="I197" s="0" t="n">
        <f aca="false">I$6*NoOfHrsPerDay</f>
        <v>744</v>
      </c>
      <c r="J197" s="0" t="n">
        <f aca="false">J$6*NoOfHrsPerDay</f>
        <v>720</v>
      </c>
      <c r="K197" s="0" t="n">
        <f aca="false">K$6*NoOfHrsPerDay</f>
        <v>744</v>
      </c>
      <c r="L197" s="0" t="n">
        <f aca="false">L$6*NoOfHrsPerDay</f>
        <v>744</v>
      </c>
      <c r="M197" s="0" t="n">
        <f aca="false">M$6*NoOfHrsPerDay</f>
        <v>720</v>
      </c>
      <c r="N197" s="0" t="n">
        <f aca="false">N$6*NoOfHrsPerDay</f>
        <v>744</v>
      </c>
      <c r="O197" s="0" t="n">
        <f aca="false">O$6*NoOfHrsPerDay</f>
        <v>720</v>
      </c>
      <c r="P197" s="0" t="n">
        <f aca="false">P$6*NoOfHrsPerDay</f>
        <v>744</v>
      </c>
      <c r="Q197" s="0" t="n">
        <f aca="false">Q$6*NoOfHrsPerDay</f>
        <v>744</v>
      </c>
      <c r="R197" s="0" t="n">
        <f aca="false">R$6*NoOfHrsPerDay</f>
        <v>672</v>
      </c>
      <c r="S197" s="0" t="n">
        <f aca="false">S$6*NoOfHrsPerDay</f>
        <v>744</v>
      </c>
      <c r="T197" s="0" t="n">
        <f aca="false">T$6*NoOfHrsPerDay</f>
        <v>720</v>
      </c>
      <c r="U197" s="0" t="n">
        <f aca="false">U$6*NoOfHrsPerDay</f>
        <v>744</v>
      </c>
      <c r="V197" s="0" t="n">
        <f aca="false">V$6*NoOfHrsPerDay</f>
        <v>720</v>
      </c>
      <c r="W197" s="0" t="n">
        <f aca="false">W$6*NoOfHrsPerDay</f>
        <v>744</v>
      </c>
      <c r="X197" s="0" t="n">
        <f aca="false">X$6*NoOfHrsPerDay</f>
        <v>744</v>
      </c>
      <c r="Y197" s="0" t="n">
        <f aca="false">Y$6*NoOfHrsPerDay</f>
        <v>720</v>
      </c>
      <c r="Z197" s="0" t="n">
        <f aca="false">Z$6*NoOfHrsPerDay</f>
        <v>744</v>
      </c>
      <c r="AA197" s="0" t="n">
        <f aca="false">AA$6*NoOfHrsPerDay</f>
        <v>720</v>
      </c>
      <c r="AB197" s="0" t="n">
        <f aca="false">AB$6*NoOfHrsPerDay</f>
        <v>744</v>
      </c>
      <c r="AC197" s="0" t="n">
        <f aca="false">AC$6*NoOfHrsPerDay</f>
        <v>744</v>
      </c>
      <c r="AD197" s="0" t="n">
        <f aca="false">AD$6*NoOfHrsPerDay</f>
        <v>672</v>
      </c>
      <c r="AE197" s="0" t="n">
        <f aca="false">AE$6*NoOfHrsPerDay</f>
        <v>744</v>
      </c>
      <c r="AO197" s="0" t="n">
        <f aca="false">SUM(E197:P197)</f>
        <v>8784</v>
      </c>
    </row>
    <row r="198" customFormat="false" ht="12.75" hidden="false" customHeight="false" outlineLevel="0" collapsed="false">
      <c r="A198" s="0" t="s">
        <v>12</v>
      </c>
      <c r="B198" s="0" t="n">
        <v>1</v>
      </c>
      <c r="C198" s="0" t="n">
        <v>188</v>
      </c>
      <c r="D198" s="0" t="n">
        <f aca="false">D$6*NoOfHrsPerDay</f>
        <v>744</v>
      </c>
      <c r="E198" s="0" t="n">
        <f aca="false">E$6*NoOfHrsPerDay</f>
        <v>744</v>
      </c>
      <c r="F198" s="0" t="n">
        <f aca="false">F$6*NoOfHrsPerDay</f>
        <v>696</v>
      </c>
      <c r="G198" s="0" t="n">
        <f aca="false">G$6*NoOfHrsPerDay</f>
        <v>744</v>
      </c>
      <c r="H198" s="0" t="n">
        <f aca="false">H$6*NoOfHrsPerDay</f>
        <v>720</v>
      </c>
      <c r="I198" s="0" t="n">
        <f aca="false">I$6*NoOfHrsPerDay</f>
        <v>744</v>
      </c>
      <c r="J198" s="0" t="n">
        <f aca="false">J$6*NoOfHrsPerDay</f>
        <v>720</v>
      </c>
      <c r="K198" s="0" t="n">
        <f aca="false">K$6*NoOfHrsPerDay</f>
        <v>744</v>
      </c>
      <c r="L198" s="0" t="n">
        <f aca="false">L$6*NoOfHrsPerDay</f>
        <v>744</v>
      </c>
      <c r="M198" s="0" t="n">
        <f aca="false">M$6*NoOfHrsPerDay</f>
        <v>720</v>
      </c>
      <c r="N198" s="0" t="n">
        <f aca="false">N$6*NoOfHrsPerDay</f>
        <v>744</v>
      </c>
      <c r="O198" s="0" t="n">
        <f aca="false">O$6*NoOfHrsPerDay</f>
        <v>720</v>
      </c>
      <c r="P198" s="0" t="n">
        <f aca="false">P$6*NoOfHrsPerDay</f>
        <v>744</v>
      </c>
      <c r="Q198" s="0" t="n">
        <f aca="false">Q$6*NoOfHrsPerDay</f>
        <v>744</v>
      </c>
      <c r="R198" s="0" t="n">
        <f aca="false">R$6*NoOfHrsPerDay</f>
        <v>672</v>
      </c>
      <c r="S198" s="0" t="n">
        <f aca="false">S$6*NoOfHrsPerDay</f>
        <v>744</v>
      </c>
      <c r="T198" s="0" t="n">
        <f aca="false">T$6*NoOfHrsPerDay</f>
        <v>720</v>
      </c>
      <c r="U198" s="0" t="n">
        <f aca="false">U$6*NoOfHrsPerDay</f>
        <v>744</v>
      </c>
      <c r="V198" s="0" t="n">
        <f aca="false">V$6*NoOfHrsPerDay</f>
        <v>720</v>
      </c>
      <c r="W198" s="0" t="n">
        <f aca="false">W$6*NoOfHrsPerDay</f>
        <v>744</v>
      </c>
      <c r="X198" s="0" t="n">
        <f aca="false">X$6*NoOfHrsPerDay</f>
        <v>744</v>
      </c>
      <c r="Y198" s="0" t="n">
        <f aca="false">Y$6*NoOfHrsPerDay</f>
        <v>720</v>
      </c>
      <c r="Z198" s="0" t="n">
        <f aca="false">Z$6*NoOfHrsPerDay</f>
        <v>744</v>
      </c>
      <c r="AA198" s="0" t="n">
        <f aca="false">AA$6*NoOfHrsPerDay</f>
        <v>720</v>
      </c>
      <c r="AB198" s="0" t="n">
        <f aca="false">AB$6*NoOfHrsPerDay</f>
        <v>744</v>
      </c>
      <c r="AC198" s="0" t="n">
        <f aca="false">AC$6*NoOfHrsPerDay</f>
        <v>744</v>
      </c>
      <c r="AD198" s="0" t="n">
        <f aca="false">AD$6*NoOfHrsPerDay</f>
        <v>672</v>
      </c>
      <c r="AE198" s="0" t="n">
        <f aca="false">AE$6*NoOfHrsPerDay</f>
        <v>744</v>
      </c>
      <c r="AO198" s="0" t="n">
        <f aca="false">SUM(E198:P198)</f>
        <v>8784</v>
      </c>
    </row>
    <row r="199" customFormat="false" ht="12.75" hidden="false" customHeight="false" outlineLevel="0" collapsed="false">
      <c r="A199" s="0" t="s">
        <v>12</v>
      </c>
      <c r="B199" s="0" t="n">
        <v>1</v>
      </c>
      <c r="C199" s="0" t="n">
        <v>189</v>
      </c>
      <c r="D199" s="0" t="n">
        <f aca="false">D$6*NoOfHrsPerDay</f>
        <v>744</v>
      </c>
      <c r="E199" s="0" t="n">
        <f aca="false">E$6*NoOfHrsPerDay</f>
        <v>744</v>
      </c>
      <c r="F199" s="0" t="n">
        <f aca="false">F$6*NoOfHrsPerDay</f>
        <v>696</v>
      </c>
      <c r="G199" s="0" t="n">
        <f aca="false">G$6*NoOfHrsPerDay</f>
        <v>744</v>
      </c>
      <c r="H199" s="0" t="n">
        <f aca="false">H$6*NoOfHrsPerDay</f>
        <v>720</v>
      </c>
      <c r="I199" s="0" t="n">
        <f aca="false">I$6*NoOfHrsPerDay</f>
        <v>744</v>
      </c>
      <c r="J199" s="0" t="n">
        <f aca="false">J$6*NoOfHrsPerDay</f>
        <v>720</v>
      </c>
      <c r="K199" s="0" t="n">
        <f aca="false">K$6*NoOfHrsPerDay</f>
        <v>744</v>
      </c>
      <c r="L199" s="0" t="n">
        <f aca="false">L$6*NoOfHrsPerDay</f>
        <v>744</v>
      </c>
      <c r="M199" s="0" t="n">
        <f aca="false">M$6*NoOfHrsPerDay</f>
        <v>720</v>
      </c>
      <c r="N199" s="0" t="n">
        <f aca="false">N$6*NoOfHrsPerDay</f>
        <v>744</v>
      </c>
      <c r="O199" s="0" t="n">
        <f aca="false">O$6*NoOfHrsPerDay</f>
        <v>720</v>
      </c>
      <c r="P199" s="0" t="n">
        <f aca="false">P$6*NoOfHrsPerDay</f>
        <v>744</v>
      </c>
      <c r="Q199" s="0" t="n">
        <f aca="false">Q$6*NoOfHrsPerDay</f>
        <v>744</v>
      </c>
      <c r="R199" s="0" t="n">
        <f aca="false">R$6*NoOfHrsPerDay</f>
        <v>672</v>
      </c>
      <c r="S199" s="0" t="n">
        <f aca="false">S$6*NoOfHrsPerDay</f>
        <v>744</v>
      </c>
      <c r="T199" s="0" t="n">
        <f aca="false">T$6*NoOfHrsPerDay</f>
        <v>720</v>
      </c>
      <c r="U199" s="0" t="n">
        <f aca="false">U$6*NoOfHrsPerDay</f>
        <v>744</v>
      </c>
      <c r="V199" s="0" t="n">
        <f aca="false">V$6*NoOfHrsPerDay</f>
        <v>720</v>
      </c>
      <c r="W199" s="0" t="n">
        <f aca="false">W$6*NoOfHrsPerDay</f>
        <v>744</v>
      </c>
      <c r="X199" s="0" t="n">
        <f aca="false">X$6*NoOfHrsPerDay</f>
        <v>744</v>
      </c>
      <c r="Y199" s="0" t="n">
        <f aca="false">Y$6*NoOfHrsPerDay</f>
        <v>720</v>
      </c>
      <c r="Z199" s="0" t="n">
        <f aca="false">Z$6*NoOfHrsPerDay</f>
        <v>744</v>
      </c>
      <c r="AA199" s="0" t="n">
        <f aca="false">AA$6*NoOfHrsPerDay</f>
        <v>720</v>
      </c>
      <c r="AB199" s="0" t="n">
        <f aca="false">AB$6*NoOfHrsPerDay</f>
        <v>744</v>
      </c>
      <c r="AC199" s="0" t="n">
        <f aca="false">AC$6*NoOfHrsPerDay</f>
        <v>744</v>
      </c>
      <c r="AD199" s="0" t="n">
        <f aca="false">AD$6*NoOfHrsPerDay</f>
        <v>672</v>
      </c>
      <c r="AE199" s="0" t="n">
        <f aca="false">AE$6*NoOfHrsPerDay</f>
        <v>744</v>
      </c>
      <c r="AO199" s="0" t="n">
        <f aca="false">SUM(E199:P199)</f>
        <v>8784</v>
      </c>
    </row>
    <row r="200" customFormat="false" ht="12.75" hidden="false" customHeight="false" outlineLevel="0" collapsed="false">
      <c r="A200" s="0" t="s">
        <v>12</v>
      </c>
      <c r="B200" s="0" t="n">
        <v>1</v>
      </c>
      <c r="C200" s="0" t="n">
        <v>190</v>
      </c>
      <c r="D200" s="0" t="n">
        <f aca="false">D$6*NoOfHrsPerDay</f>
        <v>744</v>
      </c>
      <c r="E200" s="0" t="n">
        <f aca="false">E$6*NoOfHrsPerDay</f>
        <v>744</v>
      </c>
      <c r="F200" s="0" t="n">
        <f aca="false">F$6*NoOfHrsPerDay</f>
        <v>696</v>
      </c>
      <c r="G200" s="0" t="n">
        <f aca="false">G$6*NoOfHrsPerDay</f>
        <v>744</v>
      </c>
      <c r="H200" s="0" t="n">
        <f aca="false">H$6*NoOfHrsPerDay</f>
        <v>720</v>
      </c>
      <c r="I200" s="0" t="n">
        <f aca="false">I$6*NoOfHrsPerDay</f>
        <v>744</v>
      </c>
      <c r="J200" s="0" t="n">
        <f aca="false">J$6*NoOfHrsPerDay</f>
        <v>720</v>
      </c>
      <c r="K200" s="0" t="n">
        <f aca="false">K$6*NoOfHrsPerDay</f>
        <v>744</v>
      </c>
      <c r="L200" s="0" t="n">
        <f aca="false">L$6*NoOfHrsPerDay</f>
        <v>744</v>
      </c>
      <c r="M200" s="0" t="n">
        <f aca="false">M$6*NoOfHrsPerDay</f>
        <v>720</v>
      </c>
      <c r="N200" s="0" t="n">
        <f aca="false">N$6*NoOfHrsPerDay</f>
        <v>744</v>
      </c>
      <c r="O200" s="0" t="n">
        <f aca="false">O$6*NoOfHrsPerDay</f>
        <v>720</v>
      </c>
      <c r="P200" s="0" t="n">
        <f aca="false">P$6*NoOfHrsPerDay</f>
        <v>744</v>
      </c>
      <c r="Q200" s="0" t="n">
        <f aca="false">Q$6*NoOfHrsPerDay</f>
        <v>744</v>
      </c>
      <c r="R200" s="0" t="n">
        <f aca="false">R$6*NoOfHrsPerDay</f>
        <v>672</v>
      </c>
      <c r="S200" s="0" t="n">
        <f aca="false">S$6*NoOfHrsPerDay</f>
        <v>744</v>
      </c>
      <c r="T200" s="0" t="n">
        <f aca="false">T$6*NoOfHrsPerDay</f>
        <v>720</v>
      </c>
      <c r="U200" s="0" t="n">
        <f aca="false">U$6*NoOfHrsPerDay</f>
        <v>744</v>
      </c>
      <c r="V200" s="0" t="n">
        <f aca="false">V$6*NoOfHrsPerDay</f>
        <v>720</v>
      </c>
      <c r="W200" s="0" t="n">
        <f aca="false">W$6*NoOfHrsPerDay</f>
        <v>744</v>
      </c>
      <c r="X200" s="0" t="n">
        <f aca="false">X$6*NoOfHrsPerDay</f>
        <v>744</v>
      </c>
      <c r="Y200" s="0" t="n">
        <f aca="false">Y$6*NoOfHrsPerDay</f>
        <v>720</v>
      </c>
      <c r="Z200" s="0" t="n">
        <f aca="false">Z$6*NoOfHrsPerDay</f>
        <v>744</v>
      </c>
      <c r="AA200" s="0" t="n">
        <f aca="false">AA$6*NoOfHrsPerDay</f>
        <v>720</v>
      </c>
      <c r="AB200" s="0" t="n">
        <f aca="false">AB$6*NoOfHrsPerDay</f>
        <v>744</v>
      </c>
      <c r="AC200" s="0" t="n">
        <f aca="false">AC$6*NoOfHrsPerDay</f>
        <v>744</v>
      </c>
      <c r="AD200" s="0" t="n">
        <f aca="false">AD$6*NoOfHrsPerDay</f>
        <v>672</v>
      </c>
      <c r="AE200" s="0" t="n">
        <f aca="false">AE$6*NoOfHrsPerDay</f>
        <v>744</v>
      </c>
      <c r="AO200" s="0" t="n">
        <f aca="false">SUM(E200:P200)</f>
        <v>8784</v>
      </c>
    </row>
    <row r="201" customFormat="false" ht="12.75" hidden="false" customHeight="false" outlineLevel="0" collapsed="false">
      <c r="A201" s="0" t="s">
        <v>12</v>
      </c>
      <c r="B201" s="0" t="n">
        <v>1</v>
      </c>
      <c r="C201" s="0" t="n">
        <v>191</v>
      </c>
      <c r="D201" s="0" t="n">
        <f aca="false">D$6*NoOfHrsPerDay</f>
        <v>744</v>
      </c>
      <c r="E201" s="0" t="n">
        <f aca="false">E$6*NoOfHrsPerDay</f>
        <v>744</v>
      </c>
      <c r="F201" s="0" t="n">
        <f aca="false">F$6*NoOfHrsPerDay</f>
        <v>696</v>
      </c>
      <c r="G201" s="0" t="n">
        <f aca="false">G$6*NoOfHrsPerDay</f>
        <v>744</v>
      </c>
      <c r="H201" s="0" t="n">
        <f aca="false">H$6*NoOfHrsPerDay</f>
        <v>720</v>
      </c>
      <c r="I201" s="0" t="n">
        <f aca="false">I$6*NoOfHrsPerDay</f>
        <v>744</v>
      </c>
      <c r="J201" s="0" t="n">
        <f aca="false">J$6*NoOfHrsPerDay</f>
        <v>720</v>
      </c>
      <c r="K201" s="0" t="n">
        <f aca="false">K$6*NoOfHrsPerDay</f>
        <v>744</v>
      </c>
      <c r="L201" s="0" t="n">
        <f aca="false">L$6*NoOfHrsPerDay</f>
        <v>744</v>
      </c>
      <c r="M201" s="0" t="n">
        <f aca="false">M$6*NoOfHrsPerDay</f>
        <v>720</v>
      </c>
      <c r="N201" s="0" t="n">
        <f aca="false">N$6*NoOfHrsPerDay</f>
        <v>744</v>
      </c>
      <c r="O201" s="0" t="n">
        <f aca="false">O$6*NoOfHrsPerDay</f>
        <v>720</v>
      </c>
      <c r="P201" s="0" t="n">
        <f aca="false">P$6*NoOfHrsPerDay</f>
        <v>744</v>
      </c>
      <c r="Q201" s="0" t="n">
        <f aca="false">Q$6*NoOfHrsPerDay</f>
        <v>744</v>
      </c>
      <c r="R201" s="0" t="n">
        <f aca="false">R$6*NoOfHrsPerDay</f>
        <v>672</v>
      </c>
      <c r="S201" s="0" t="n">
        <f aca="false">S$6*NoOfHrsPerDay</f>
        <v>744</v>
      </c>
      <c r="T201" s="0" t="n">
        <f aca="false">T$6*NoOfHrsPerDay</f>
        <v>720</v>
      </c>
      <c r="U201" s="0" t="n">
        <f aca="false">U$6*NoOfHrsPerDay</f>
        <v>744</v>
      </c>
      <c r="V201" s="0" t="n">
        <f aca="false">V$6*NoOfHrsPerDay</f>
        <v>720</v>
      </c>
      <c r="W201" s="0" t="n">
        <f aca="false">W$6*NoOfHrsPerDay</f>
        <v>744</v>
      </c>
      <c r="X201" s="0" t="n">
        <f aca="false">X$6*NoOfHrsPerDay</f>
        <v>744</v>
      </c>
      <c r="Y201" s="0" t="n">
        <f aca="false">Y$6*NoOfHrsPerDay</f>
        <v>720</v>
      </c>
      <c r="Z201" s="0" t="n">
        <f aca="false">Z$6*NoOfHrsPerDay</f>
        <v>744</v>
      </c>
      <c r="AA201" s="0" t="n">
        <f aca="false">AA$6*NoOfHrsPerDay</f>
        <v>720</v>
      </c>
      <c r="AB201" s="0" t="n">
        <f aca="false">AB$6*NoOfHrsPerDay</f>
        <v>744</v>
      </c>
      <c r="AC201" s="0" t="n">
        <f aca="false">AC$6*NoOfHrsPerDay</f>
        <v>744</v>
      </c>
      <c r="AD201" s="0" t="n">
        <f aca="false">AD$6*NoOfHrsPerDay</f>
        <v>672</v>
      </c>
      <c r="AE201" s="0" t="n">
        <f aca="false">AE$6*NoOfHrsPerDay</f>
        <v>744</v>
      </c>
      <c r="AO201" s="0" t="n">
        <f aca="false">SUM(E201:P201)</f>
        <v>8784</v>
      </c>
    </row>
    <row r="202" customFormat="false" ht="12.75" hidden="false" customHeight="false" outlineLevel="0" collapsed="false">
      <c r="A202" s="0" t="s">
        <v>12</v>
      </c>
      <c r="B202" s="0" t="n">
        <v>1</v>
      </c>
      <c r="C202" s="0" t="n">
        <v>192</v>
      </c>
      <c r="D202" s="0" t="n">
        <f aca="false">D$6*NoOfHrsPerDay</f>
        <v>744</v>
      </c>
      <c r="E202" s="0" t="n">
        <f aca="false">E$6*NoOfHrsPerDay</f>
        <v>744</v>
      </c>
      <c r="F202" s="0" t="n">
        <f aca="false">F$6*NoOfHrsPerDay</f>
        <v>696</v>
      </c>
      <c r="G202" s="0" t="n">
        <f aca="false">G$6*NoOfHrsPerDay</f>
        <v>744</v>
      </c>
      <c r="H202" s="0" t="n">
        <f aca="false">H$6*NoOfHrsPerDay</f>
        <v>720</v>
      </c>
      <c r="I202" s="0" t="n">
        <f aca="false">I$6*NoOfHrsPerDay</f>
        <v>744</v>
      </c>
      <c r="J202" s="0" t="n">
        <f aca="false">J$6*NoOfHrsPerDay</f>
        <v>720</v>
      </c>
      <c r="K202" s="0" t="n">
        <f aca="false">K$6*NoOfHrsPerDay</f>
        <v>744</v>
      </c>
      <c r="L202" s="0" t="n">
        <f aca="false">L$6*NoOfHrsPerDay</f>
        <v>744</v>
      </c>
      <c r="M202" s="0" t="n">
        <f aca="false">M$6*NoOfHrsPerDay</f>
        <v>720</v>
      </c>
      <c r="N202" s="0" t="n">
        <f aca="false">N$6*NoOfHrsPerDay</f>
        <v>744</v>
      </c>
      <c r="O202" s="0" t="n">
        <f aca="false">O$6*NoOfHrsPerDay</f>
        <v>720</v>
      </c>
      <c r="P202" s="0" t="n">
        <f aca="false">P$6*NoOfHrsPerDay</f>
        <v>744</v>
      </c>
      <c r="Q202" s="0" t="n">
        <f aca="false">Q$6*NoOfHrsPerDay</f>
        <v>744</v>
      </c>
      <c r="R202" s="0" t="n">
        <f aca="false">R$6*NoOfHrsPerDay</f>
        <v>672</v>
      </c>
      <c r="S202" s="0" t="n">
        <f aca="false">S$6*NoOfHrsPerDay</f>
        <v>744</v>
      </c>
      <c r="T202" s="0" t="n">
        <f aca="false">T$6*NoOfHrsPerDay</f>
        <v>720</v>
      </c>
      <c r="U202" s="0" t="n">
        <f aca="false">U$6*NoOfHrsPerDay</f>
        <v>744</v>
      </c>
      <c r="V202" s="0" t="n">
        <f aca="false">V$6*NoOfHrsPerDay</f>
        <v>720</v>
      </c>
      <c r="W202" s="0" t="n">
        <f aca="false">W$6*NoOfHrsPerDay</f>
        <v>744</v>
      </c>
      <c r="X202" s="0" t="n">
        <f aca="false">X$6*NoOfHrsPerDay</f>
        <v>744</v>
      </c>
      <c r="Y202" s="0" t="n">
        <f aca="false">Y$6*NoOfHrsPerDay</f>
        <v>720</v>
      </c>
      <c r="Z202" s="0" t="n">
        <f aca="false">Z$6*NoOfHrsPerDay</f>
        <v>744</v>
      </c>
      <c r="AA202" s="0" t="n">
        <f aca="false">AA$6*NoOfHrsPerDay</f>
        <v>720</v>
      </c>
      <c r="AB202" s="0" t="n">
        <f aca="false">AB$6*NoOfHrsPerDay</f>
        <v>744</v>
      </c>
      <c r="AC202" s="0" t="n">
        <f aca="false">AC$6*NoOfHrsPerDay</f>
        <v>744</v>
      </c>
      <c r="AD202" s="0" t="n">
        <f aca="false">AD$6*NoOfHrsPerDay</f>
        <v>672</v>
      </c>
      <c r="AE202" s="0" t="n">
        <f aca="false">AE$6*NoOfHrsPerDay</f>
        <v>744</v>
      </c>
      <c r="AO202" s="0" t="n">
        <f aca="false">SUM(E202:P202)</f>
        <v>8784</v>
      </c>
    </row>
    <row r="203" customFormat="false" ht="12.75" hidden="false" customHeight="false" outlineLevel="0" collapsed="false">
      <c r="A203" s="0" t="s">
        <v>12</v>
      </c>
      <c r="B203" s="0" t="n">
        <v>1</v>
      </c>
      <c r="C203" s="0" t="n">
        <v>193</v>
      </c>
      <c r="D203" s="0" t="n">
        <f aca="false">D$6*NoOfHrsPerDay</f>
        <v>744</v>
      </c>
      <c r="E203" s="0" t="n">
        <f aca="false">E$6*NoOfHrsPerDay</f>
        <v>744</v>
      </c>
      <c r="F203" s="0" t="n">
        <f aca="false">F$6*NoOfHrsPerDay</f>
        <v>696</v>
      </c>
      <c r="G203" s="0" t="n">
        <f aca="false">G$6*NoOfHrsPerDay</f>
        <v>744</v>
      </c>
      <c r="H203" s="0" t="n">
        <f aca="false">H$6*NoOfHrsPerDay</f>
        <v>720</v>
      </c>
      <c r="I203" s="0" t="n">
        <f aca="false">I$6*NoOfHrsPerDay</f>
        <v>744</v>
      </c>
      <c r="J203" s="0" t="n">
        <f aca="false">J$6*NoOfHrsPerDay</f>
        <v>720</v>
      </c>
      <c r="K203" s="0" t="n">
        <f aca="false">MAX(751,K$6*NoOfHrsPerDay)</f>
        <v>751</v>
      </c>
      <c r="L203" s="0" t="n">
        <f aca="false">MAX(751,L$6*NoOfHrsPerDay)</f>
        <v>751</v>
      </c>
      <c r="M203" s="0" t="n">
        <f aca="false">M$6*NoOfHrsPerDay</f>
        <v>720</v>
      </c>
      <c r="N203" s="0" t="n">
        <f aca="false">N$6*NoOfHrsPerDay</f>
        <v>744</v>
      </c>
      <c r="O203" s="0" t="n">
        <f aca="false">O$6*NoOfHrsPerDay</f>
        <v>720</v>
      </c>
      <c r="P203" s="0" t="n">
        <f aca="false">P$6*NoOfHrsPerDay</f>
        <v>744</v>
      </c>
      <c r="Q203" s="0" t="n">
        <f aca="false">Q$6*NoOfHrsPerDay</f>
        <v>744</v>
      </c>
      <c r="R203" s="0" t="n">
        <f aca="false">R$6*NoOfHrsPerDay</f>
        <v>672</v>
      </c>
      <c r="S203" s="0" t="n">
        <f aca="false">S$6*NoOfHrsPerDay</f>
        <v>744</v>
      </c>
      <c r="T203" s="0" t="n">
        <f aca="false">T$6*NoOfHrsPerDay</f>
        <v>720</v>
      </c>
      <c r="U203" s="0" t="n">
        <f aca="false">U$6*NoOfHrsPerDay</f>
        <v>744</v>
      </c>
      <c r="V203" s="0" t="n">
        <f aca="false">V$6*NoOfHrsPerDay</f>
        <v>720</v>
      </c>
      <c r="W203" s="0" t="n">
        <f aca="false">W$6*NoOfHrsPerDay</f>
        <v>744</v>
      </c>
      <c r="X203" s="0" t="n">
        <f aca="false">X$6*NoOfHrsPerDay</f>
        <v>744</v>
      </c>
      <c r="Y203" s="0" t="n">
        <f aca="false">Y$6*NoOfHrsPerDay</f>
        <v>720</v>
      </c>
      <c r="Z203" s="0" t="n">
        <f aca="false">Z$6*NoOfHrsPerDay</f>
        <v>744</v>
      </c>
      <c r="AA203" s="0" t="n">
        <f aca="false">AA$6*NoOfHrsPerDay</f>
        <v>720</v>
      </c>
      <c r="AB203" s="0" t="n">
        <f aca="false">AB$6*NoOfHrsPerDay</f>
        <v>744</v>
      </c>
      <c r="AC203" s="0" t="n">
        <f aca="false">AC$6*NoOfHrsPerDay</f>
        <v>744</v>
      </c>
      <c r="AD203" s="0" t="n">
        <f aca="false">AD$6*NoOfHrsPerDay</f>
        <v>672</v>
      </c>
      <c r="AE203" s="0" t="n">
        <f aca="false">AE$6*NoOfHrsPerDay</f>
        <v>744</v>
      </c>
      <c r="AO203" s="0" t="n">
        <f aca="false">SUM(E203:P203)</f>
        <v>8798</v>
      </c>
    </row>
    <row r="204" customFormat="false" ht="12.75" hidden="false" customHeight="false" outlineLevel="0" collapsed="false">
      <c r="A204" s="0" t="s">
        <v>12</v>
      </c>
      <c r="B204" s="0" t="n">
        <v>1</v>
      </c>
      <c r="C204" s="0" t="n">
        <v>194</v>
      </c>
      <c r="D204" s="0" t="n">
        <f aca="false">D$6*NoOfHrsPerDay</f>
        <v>744</v>
      </c>
      <c r="E204" s="0" t="n">
        <f aca="false">E$6*NoOfHrsPerDay</f>
        <v>744</v>
      </c>
      <c r="F204" s="0" t="n">
        <f aca="false">F$6*NoOfHrsPerDay</f>
        <v>696</v>
      </c>
      <c r="G204" s="0" t="n">
        <f aca="false">G$6*NoOfHrsPerDay</f>
        <v>744</v>
      </c>
      <c r="H204" s="0" t="n">
        <f aca="false">H$6*NoOfHrsPerDay</f>
        <v>720</v>
      </c>
      <c r="I204" s="0" t="n">
        <f aca="false">I$6*NoOfHrsPerDay</f>
        <v>744</v>
      </c>
      <c r="J204" s="0" t="n">
        <f aca="false">J$6*NoOfHrsPerDay</f>
        <v>720</v>
      </c>
      <c r="K204" s="0" t="n">
        <f aca="false">K$6*NoOfHrsPerDay</f>
        <v>744</v>
      </c>
      <c r="L204" s="0" t="n">
        <f aca="false">L$6*NoOfHrsPerDay</f>
        <v>744</v>
      </c>
      <c r="M204" s="0" t="n">
        <f aca="false">M$6*NoOfHrsPerDay</f>
        <v>720</v>
      </c>
      <c r="N204" s="0" t="n">
        <f aca="false">N$6*NoOfHrsPerDay</f>
        <v>744</v>
      </c>
      <c r="O204" s="0" t="n">
        <f aca="false">O$6*NoOfHrsPerDay</f>
        <v>720</v>
      </c>
      <c r="P204" s="0" t="n">
        <f aca="false">P$6*NoOfHrsPerDay</f>
        <v>744</v>
      </c>
      <c r="Q204" s="0" t="n">
        <f aca="false">Q$6*NoOfHrsPerDay</f>
        <v>744</v>
      </c>
      <c r="R204" s="0" t="n">
        <f aca="false">R$6*NoOfHrsPerDay</f>
        <v>672</v>
      </c>
      <c r="S204" s="0" t="n">
        <f aca="false">S$6*NoOfHrsPerDay</f>
        <v>744</v>
      </c>
      <c r="T204" s="0" t="n">
        <f aca="false">T$6*NoOfHrsPerDay</f>
        <v>720</v>
      </c>
      <c r="U204" s="0" t="n">
        <f aca="false">U$6*NoOfHrsPerDay</f>
        <v>744</v>
      </c>
      <c r="V204" s="0" t="n">
        <f aca="false">V$6*NoOfHrsPerDay</f>
        <v>720</v>
      </c>
      <c r="W204" s="0" t="n">
        <f aca="false">W$6*NoOfHrsPerDay</f>
        <v>744</v>
      </c>
      <c r="X204" s="0" t="n">
        <f aca="false">X$6*NoOfHrsPerDay</f>
        <v>744</v>
      </c>
      <c r="Y204" s="0" t="n">
        <f aca="false">Y$6*NoOfHrsPerDay</f>
        <v>720</v>
      </c>
      <c r="Z204" s="0" t="n">
        <f aca="false">Z$6*NoOfHrsPerDay</f>
        <v>744</v>
      </c>
      <c r="AA204" s="0" t="n">
        <f aca="false">AA$6*NoOfHrsPerDay</f>
        <v>720</v>
      </c>
      <c r="AB204" s="0" t="n">
        <f aca="false">AB$6*NoOfHrsPerDay</f>
        <v>744</v>
      </c>
      <c r="AC204" s="0" t="n">
        <f aca="false">AC$6*NoOfHrsPerDay</f>
        <v>744</v>
      </c>
      <c r="AD204" s="0" t="n">
        <f aca="false">AD$6*NoOfHrsPerDay</f>
        <v>672</v>
      </c>
      <c r="AE204" s="0" t="n">
        <f aca="false">AE$6*NoOfHrsPerDay</f>
        <v>744</v>
      </c>
      <c r="AO204" s="0" t="n">
        <f aca="false">SUM(E204:P204)</f>
        <v>8784</v>
      </c>
    </row>
    <row r="205" customFormat="false" ht="12.75" hidden="false" customHeight="false" outlineLevel="0" collapsed="false">
      <c r="A205" s="0" t="s">
        <v>12</v>
      </c>
      <c r="B205" s="0" t="n">
        <v>1</v>
      </c>
      <c r="C205" s="0" t="n">
        <v>195</v>
      </c>
      <c r="D205" s="0" t="n">
        <f aca="false">D$6*NoOfHrsPerDay</f>
        <v>744</v>
      </c>
      <c r="E205" s="0" t="n">
        <f aca="false">E$6*NoOfHrsPerDay</f>
        <v>744</v>
      </c>
      <c r="F205" s="0" t="n">
        <f aca="false">F$6*NoOfHrsPerDay</f>
        <v>696</v>
      </c>
      <c r="G205" s="0" t="n">
        <f aca="false">G$6*NoOfHrsPerDay</f>
        <v>744</v>
      </c>
      <c r="H205" s="0" t="n">
        <f aca="false">H$6*NoOfHrsPerDay</f>
        <v>720</v>
      </c>
      <c r="I205" s="0" t="n">
        <f aca="false">I$6*NoOfHrsPerDay</f>
        <v>744</v>
      </c>
      <c r="J205" s="0" t="n">
        <f aca="false">J$6*NoOfHrsPerDay</f>
        <v>720</v>
      </c>
      <c r="K205" s="0" t="n">
        <f aca="false">K$6*NoOfHrsPerDay</f>
        <v>744</v>
      </c>
      <c r="L205" s="0" t="n">
        <f aca="false">L$6*NoOfHrsPerDay</f>
        <v>744</v>
      </c>
      <c r="M205" s="0" t="n">
        <f aca="false">M$6*NoOfHrsPerDay</f>
        <v>720</v>
      </c>
      <c r="N205" s="0" t="n">
        <f aca="false">N$6*NoOfHrsPerDay</f>
        <v>744</v>
      </c>
      <c r="O205" s="0" t="n">
        <f aca="false">O$6*NoOfHrsPerDay</f>
        <v>720</v>
      </c>
      <c r="P205" s="0" t="n">
        <f aca="false">P$6*NoOfHrsPerDay</f>
        <v>744</v>
      </c>
      <c r="Q205" s="0" t="n">
        <f aca="false">Q$6*NoOfHrsPerDay</f>
        <v>744</v>
      </c>
      <c r="R205" s="0" t="n">
        <f aca="false">R$6*NoOfHrsPerDay</f>
        <v>672</v>
      </c>
      <c r="S205" s="0" t="n">
        <f aca="false">S$6*NoOfHrsPerDay</f>
        <v>744</v>
      </c>
      <c r="T205" s="0" t="n">
        <f aca="false">T$6*NoOfHrsPerDay</f>
        <v>720</v>
      </c>
      <c r="U205" s="0" t="n">
        <f aca="false">U$6*NoOfHrsPerDay</f>
        <v>744</v>
      </c>
      <c r="V205" s="0" t="n">
        <f aca="false">V$6*NoOfHrsPerDay</f>
        <v>720</v>
      </c>
      <c r="W205" s="0" t="n">
        <f aca="false">W$6*NoOfHrsPerDay</f>
        <v>744</v>
      </c>
      <c r="X205" s="0" t="n">
        <f aca="false">X$6*NoOfHrsPerDay</f>
        <v>744</v>
      </c>
      <c r="Y205" s="0" t="n">
        <f aca="false">Y$6*NoOfHrsPerDay</f>
        <v>720</v>
      </c>
      <c r="Z205" s="0" t="n">
        <f aca="false">Z$6*NoOfHrsPerDay</f>
        <v>744</v>
      </c>
      <c r="AA205" s="0" t="n">
        <f aca="false">AA$6*NoOfHrsPerDay</f>
        <v>720</v>
      </c>
      <c r="AB205" s="0" t="n">
        <f aca="false">AB$6*NoOfHrsPerDay</f>
        <v>744</v>
      </c>
      <c r="AC205" s="0" t="n">
        <f aca="false">AC$6*NoOfHrsPerDay</f>
        <v>744</v>
      </c>
      <c r="AD205" s="0" t="n">
        <f aca="false">AD$6*NoOfHrsPerDay</f>
        <v>672</v>
      </c>
      <c r="AE205" s="0" t="n">
        <f aca="false">AE$6*NoOfHrsPerDay</f>
        <v>744</v>
      </c>
      <c r="AO205" s="0" t="n">
        <f aca="false">SUM(E205:P205)</f>
        <v>8784</v>
      </c>
    </row>
    <row r="206" customFormat="false" ht="12.75" hidden="false" customHeight="false" outlineLevel="0" collapsed="false">
      <c r="A206" s="0" t="s">
        <v>12</v>
      </c>
      <c r="B206" s="0" t="n">
        <v>1</v>
      </c>
      <c r="C206" s="0" t="n">
        <v>196</v>
      </c>
      <c r="D206" s="0" t="n">
        <f aca="false">D$6*NoOfHrsPerDay</f>
        <v>744</v>
      </c>
      <c r="E206" s="0" t="n">
        <f aca="false">E$6*NoOfHrsPerDay</f>
        <v>744</v>
      </c>
      <c r="F206" s="0" t="n">
        <f aca="false">F$6*NoOfHrsPerDay</f>
        <v>696</v>
      </c>
      <c r="G206" s="0" t="n">
        <f aca="false">G$6*NoOfHrsPerDay</f>
        <v>744</v>
      </c>
      <c r="H206" s="0" t="n">
        <f aca="false">H$6*NoOfHrsPerDay</f>
        <v>720</v>
      </c>
      <c r="I206" s="0" t="n">
        <f aca="false">I$6*NoOfHrsPerDay</f>
        <v>744</v>
      </c>
      <c r="J206" s="0" t="n">
        <f aca="false">J$6*NoOfHrsPerDay</f>
        <v>720</v>
      </c>
      <c r="K206" s="0" t="n">
        <f aca="false">K$6*NoOfHrsPerDay</f>
        <v>744</v>
      </c>
      <c r="L206" s="0" t="n">
        <f aca="false">L$6*NoOfHrsPerDay</f>
        <v>744</v>
      </c>
      <c r="M206" s="0" t="n">
        <f aca="false">M$6*NoOfHrsPerDay</f>
        <v>720</v>
      </c>
      <c r="N206" s="0" t="n">
        <f aca="false">N$6*NoOfHrsPerDay</f>
        <v>744</v>
      </c>
      <c r="O206" s="0" t="n">
        <f aca="false">O$6*NoOfHrsPerDay</f>
        <v>720</v>
      </c>
      <c r="P206" s="0" t="n">
        <f aca="false">P$6*NoOfHrsPerDay</f>
        <v>744</v>
      </c>
      <c r="Q206" s="0" t="n">
        <f aca="false">Q$6*NoOfHrsPerDay</f>
        <v>744</v>
      </c>
      <c r="R206" s="0" t="n">
        <f aca="false">R$6*NoOfHrsPerDay</f>
        <v>672</v>
      </c>
      <c r="S206" s="0" t="n">
        <f aca="false">S$6*NoOfHrsPerDay</f>
        <v>744</v>
      </c>
      <c r="T206" s="0" t="n">
        <f aca="false">T$6*NoOfHrsPerDay</f>
        <v>720</v>
      </c>
      <c r="U206" s="0" t="n">
        <f aca="false">U$6*NoOfHrsPerDay</f>
        <v>744</v>
      </c>
      <c r="V206" s="0" t="n">
        <f aca="false">V$6*NoOfHrsPerDay</f>
        <v>720</v>
      </c>
      <c r="W206" s="0" t="n">
        <f aca="false">W$6*NoOfHrsPerDay</f>
        <v>744</v>
      </c>
      <c r="X206" s="0" t="n">
        <f aca="false">X$6*NoOfHrsPerDay</f>
        <v>744</v>
      </c>
      <c r="Y206" s="0" t="n">
        <f aca="false">Y$6*NoOfHrsPerDay</f>
        <v>720</v>
      </c>
      <c r="Z206" s="0" t="n">
        <f aca="false">Z$6*NoOfHrsPerDay</f>
        <v>744</v>
      </c>
      <c r="AA206" s="0" t="n">
        <f aca="false">AA$6*NoOfHrsPerDay</f>
        <v>720</v>
      </c>
      <c r="AB206" s="0" t="n">
        <f aca="false">AB$6*NoOfHrsPerDay</f>
        <v>744</v>
      </c>
      <c r="AC206" s="0" t="n">
        <f aca="false">AC$6*NoOfHrsPerDay</f>
        <v>744</v>
      </c>
      <c r="AD206" s="0" t="n">
        <f aca="false">AD$6*NoOfHrsPerDay</f>
        <v>672</v>
      </c>
      <c r="AE206" s="0" t="n">
        <f aca="false">AE$6*NoOfHrsPerDay</f>
        <v>744</v>
      </c>
      <c r="AO206" s="0" t="n">
        <f aca="false">SUM(E206:P206)</f>
        <v>8784</v>
      </c>
    </row>
    <row r="207" customFormat="false" ht="12.75" hidden="false" customHeight="false" outlineLevel="0" collapsed="false">
      <c r="A207" s="0" t="s">
        <v>12</v>
      </c>
      <c r="B207" s="0" t="n">
        <v>1</v>
      </c>
      <c r="C207" s="0" t="n">
        <v>197</v>
      </c>
      <c r="D207" s="0" t="n">
        <f aca="false">D$6*NoOfHrsPerDay</f>
        <v>744</v>
      </c>
      <c r="E207" s="0" t="n">
        <f aca="false">E$6*NoOfHrsPerDay</f>
        <v>744</v>
      </c>
      <c r="F207" s="0" t="n">
        <f aca="false">F$6*NoOfHrsPerDay</f>
        <v>696</v>
      </c>
      <c r="G207" s="0" t="n">
        <f aca="false">G$6*NoOfHrsPerDay</f>
        <v>744</v>
      </c>
      <c r="H207" s="0" t="n">
        <f aca="false">H$6*NoOfHrsPerDay</f>
        <v>720</v>
      </c>
      <c r="I207" s="0" t="n">
        <f aca="false">I$6*NoOfHrsPerDay</f>
        <v>744</v>
      </c>
      <c r="J207" s="0" t="n">
        <f aca="false">J$6*NoOfHrsPerDay</f>
        <v>720</v>
      </c>
      <c r="K207" s="0" t="n">
        <f aca="false">K$6*NoOfHrsPerDay</f>
        <v>744</v>
      </c>
      <c r="L207" s="0" t="n">
        <f aca="false">L$6*NoOfHrsPerDay</f>
        <v>744</v>
      </c>
      <c r="M207" s="0" t="n">
        <f aca="false">M$6*NoOfHrsPerDay</f>
        <v>720</v>
      </c>
      <c r="N207" s="0" t="n">
        <f aca="false">N$6*NoOfHrsPerDay</f>
        <v>744</v>
      </c>
      <c r="O207" s="0" t="n">
        <f aca="false">O$6*NoOfHrsPerDay</f>
        <v>720</v>
      </c>
      <c r="P207" s="0" t="n">
        <f aca="false">P$6*NoOfHrsPerDay</f>
        <v>744</v>
      </c>
      <c r="Q207" s="0" t="n">
        <f aca="false">Q$6*NoOfHrsPerDay</f>
        <v>744</v>
      </c>
      <c r="R207" s="0" t="n">
        <f aca="false">R$6*NoOfHrsPerDay</f>
        <v>672</v>
      </c>
      <c r="S207" s="0" t="n">
        <f aca="false">S$6*NoOfHrsPerDay</f>
        <v>744</v>
      </c>
      <c r="T207" s="0" t="n">
        <f aca="false">T$6*NoOfHrsPerDay</f>
        <v>720</v>
      </c>
      <c r="U207" s="0" t="n">
        <f aca="false">U$6*NoOfHrsPerDay</f>
        <v>744</v>
      </c>
      <c r="V207" s="0" t="n">
        <f aca="false">V$6*NoOfHrsPerDay</f>
        <v>720</v>
      </c>
      <c r="W207" s="0" t="n">
        <f aca="false">W$6*NoOfHrsPerDay</f>
        <v>744</v>
      </c>
      <c r="X207" s="0" t="n">
        <f aca="false">X$6*NoOfHrsPerDay</f>
        <v>744</v>
      </c>
      <c r="Y207" s="0" t="n">
        <f aca="false">Y$6*NoOfHrsPerDay</f>
        <v>720</v>
      </c>
      <c r="Z207" s="0" t="n">
        <f aca="false">Z$6*NoOfHrsPerDay</f>
        <v>744</v>
      </c>
      <c r="AA207" s="0" t="n">
        <f aca="false">AA$6*NoOfHrsPerDay</f>
        <v>720</v>
      </c>
      <c r="AB207" s="0" t="n">
        <f aca="false">AB$6*NoOfHrsPerDay</f>
        <v>744</v>
      </c>
      <c r="AC207" s="0" t="n">
        <f aca="false">AC$6*NoOfHrsPerDay</f>
        <v>744</v>
      </c>
      <c r="AD207" s="0" t="n">
        <f aca="false">AD$6*NoOfHrsPerDay</f>
        <v>672</v>
      </c>
      <c r="AE207" s="0" t="n">
        <f aca="false">AE$6*NoOfHrsPerDay</f>
        <v>744</v>
      </c>
      <c r="AO207" s="0" t="n">
        <f aca="false">SUM(E207:P207)</f>
        <v>8784</v>
      </c>
    </row>
    <row r="208" customFormat="false" ht="12.75" hidden="false" customHeight="false" outlineLevel="0" collapsed="false">
      <c r="A208" s="0" t="s">
        <v>12</v>
      </c>
      <c r="B208" s="0" t="n">
        <v>1</v>
      </c>
      <c r="C208" s="0" t="n">
        <v>198</v>
      </c>
      <c r="D208" s="0" t="n">
        <f aca="false">D$6*NoOfHrsPerDay</f>
        <v>744</v>
      </c>
      <c r="E208" s="0" t="n">
        <f aca="false">E$6*NoOfHrsPerDay</f>
        <v>744</v>
      </c>
      <c r="F208" s="0" t="n">
        <f aca="false">F$6*NoOfHrsPerDay</f>
        <v>696</v>
      </c>
      <c r="G208" s="0" t="n">
        <f aca="false">G$6*NoOfHrsPerDay</f>
        <v>744</v>
      </c>
      <c r="H208" s="0" t="n">
        <f aca="false">H$6*NoOfHrsPerDay</f>
        <v>720</v>
      </c>
      <c r="I208" s="0" t="n">
        <f aca="false">I$6*NoOfHrsPerDay</f>
        <v>744</v>
      </c>
      <c r="J208" s="0" t="n">
        <f aca="false">J$6*NoOfHrsPerDay</f>
        <v>720</v>
      </c>
      <c r="K208" s="0" t="n">
        <f aca="false">K$6*NoOfHrsPerDay</f>
        <v>744</v>
      </c>
      <c r="L208" s="0" t="n">
        <f aca="false">L$6*NoOfHrsPerDay</f>
        <v>744</v>
      </c>
      <c r="M208" s="0" t="n">
        <f aca="false">M$6*NoOfHrsPerDay</f>
        <v>720</v>
      </c>
      <c r="N208" s="0" t="n">
        <f aca="false">N$6*NoOfHrsPerDay</f>
        <v>744</v>
      </c>
      <c r="O208" s="0" t="n">
        <f aca="false">O$6*NoOfHrsPerDay</f>
        <v>720</v>
      </c>
      <c r="P208" s="0" t="n">
        <f aca="false">P$6*NoOfHrsPerDay</f>
        <v>744</v>
      </c>
      <c r="Q208" s="0" t="n">
        <f aca="false">Q$6*NoOfHrsPerDay</f>
        <v>744</v>
      </c>
      <c r="R208" s="0" t="n">
        <f aca="false">R$6*NoOfHrsPerDay</f>
        <v>672</v>
      </c>
      <c r="S208" s="0" t="n">
        <f aca="false">S$6*NoOfHrsPerDay</f>
        <v>744</v>
      </c>
      <c r="T208" s="0" t="n">
        <f aca="false">T$6*NoOfHrsPerDay</f>
        <v>720</v>
      </c>
      <c r="U208" s="0" t="n">
        <f aca="false">U$6*NoOfHrsPerDay</f>
        <v>744</v>
      </c>
      <c r="V208" s="0" t="n">
        <f aca="false">V$6*NoOfHrsPerDay</f>
        <v>720</v>
      </c>
      <c r="W208" s="0" t="n">
        <f aca="false">W$6*NoOfHrsPerDay</f>
        <v>744</v>
      </c>
      <c r="X208" s="0" t="n">
        <f aca="false">X$6*NoOfHrsPerDay</f>
        <v>744</v>
      </c>
      <c r="Y208" s="0" t="n">
        <f aca="false">Y$6*NoOfHrsPerDay</f>
        <v>720</v>
      </c>
      <c r="Z208" s="0" t="n">
        <f aca="false">Z$6*NoOfHrsPerDay</f>
        <v>744</v>
      </c>
      <c r="AA208" s="0" t="n">
        <f aca="false">AA$6*NoOfHrsPerDay</f>
        <v>720</v>
      </c>
      <c r="AB208" s="0" t="n">
        <f aca="false">AB$6*NoOfHrsPerDay</f>
        <v>744</v>
      </c>
      <c r="AC208" s="0" t="n">
        <f aca="false">AC$6*NoOfHrsPerDay</f>
        <v>744</v>
      </c>
      <c r="AD208" s="0" t="n">
        <f aca="false">AD$6*NoOfHrsPerDay</f>
        <v>672</v>
      </c>
      <c r="AE208" s="0" t="n">
        <f aca="false">AE$6*NoOfHrsPerDay</f>
        <v>744</v>
      </c>
      <c r="AO208" s="0" t="n">
        <f aca="false">SUM(E208:P208)</f>
        <v>8784</v>
      </c>
    </row>
    <row r="209" customFormat="false" ht="12.75" hidden="false" customHeight="false" outlineLevel="0" collapsed="false">
      <c r="A209" s="0" t="s">
        <v>12</v>
      </c>
      <c r="B209" s="0" t="n">
        <v>1</v>
      </c>
      <c r="C209" s="0" t="n">
        <v>199</v>
      </c>
      <c r="D209" s="0" t="n">
        <f aca="false">D$6*NoOfHrsPerDay</f>
        <v>744</v>
      </c>
      <c r="E209" s="0" t="n">
        <f aca="false">E$6*NoOfHrsPerDay</f>
        <v>744</v>
      </c>
      <c r="F209" s="0" t="n">
        <f aca="false">F$6*NoOfHrsPerDay</f>
        <v>696</v>
      </c>
      <c r="G209" s="0" t="n">
        <f aca="false">G$6*NoOfHrsPerDay</f>
        <v>744</v>
      </c>
      <c r="H209" s="0" t="n">
        <f aca="false">H$6*NoOfHrsPerDay</f>
        <v>720</v>
      </c>
      <c r="I209" s="0" t="n">
        <f aca="false">I$6*NoOfHrsPerDay</f>
        <v>744</v>
      </c>
      <c r="J209" s="0" t="n">
        <f aca="false">J$6*NoOfHrsPerDay</f>
        <v>720</v>
      </c>
      <c r="K209" s="0" t="n">
        <f aca="false">K$6*NoOfHrsPerDay</f>
        <v>744</v>
      </c>
      <c r="L209" s="0" t="n">
        <f aca="false">L$6*NoOfHrsPerDay</f>
        <v>744</v>
      </c>
      <c r="M209" s="0" t="n">
        <f aca="false">M$6*NoOfHrsPerDay</f>
        <v>720</v>
      </c>
      <c r="N209" s="0" t="n">
        <f aca="false">N$6*NoOfHrsPerDay</f>
        <v>744</v>
      </c>
      <c r="O209" s="0" t="n">
        <f aca="false">O$6*NoOfHrsPerDay</f>
        <v>720</v>
      </c>
      <c r="P209" s="0" t="n">
        <f aca="false">P$6*NoOfHrsPerDay</f>
        <v>744</v>
      </c>
      <c r="Q209" s="0" t="n">
        <f aca="false">Q$6*NoOfHrsPerDay</f>
        <v>744</v>
      </c>
      <c r="R209" s="0" t="n">
        <f aca="false">R$6*NoOfHrsPerDay</f>
        <v>672</v>
      </c>
      <c r="S209" s="0" t="n">
        <f aca="false">S$6*NoOfHrsPerDay</f>
        <v>744</v>
      </c>
      <c r="T209" s="0" t="n">
        <f aca="false">T$6*NoOfHrsPerDay</f>
        <v>720</v>
      </c>
      <c r="U209" s="0" t="n">
        <f aca="false">U$6*NoOfHrsPerDay</f>
        <v>744</v>
      </c>
      <c r="V209" s="0" t="n">
        <f aca="false">V$6*NoOfHrsPerDay</f>
        <v>720</v>
      </c>
      <c r="W209" s="0" t="n">
        <f aca="false">W$6*NoOfHrsPerDay</f>
        <v>744</v>
      </c>
      <c r="X209" s="0" t="n">
        <f aca="false">X$6*NoOfHrsPerDay</f>
        <v>744</v>
      </c>
      <c r="Y209" s="0" t="n">
        <f aca="false">Y$6*NoOfHrsPerDay</f>
        <v>720</v>
      </c>
      <c r="Z209" s="0" t="n">
        <f aca="false">Z$6*NoOfHrsPerDay</f>
        <v>744</v>
      </c>
      <c r="AA209" s="0" t="n">
        <f aca="false">AA$6*NoOfHrsPerDay</f>
        <v>720</v>
      </c>
      <c r="AB209" s="0" t="n">
        <f aca="false">AB$6*NoOfHrsPerDay</f>
        <v>744</v>
      </c>
      <c r="AC209" s="0" t="n">
        <f aca="false">AC$6*NoOfHrsPerDay</f>
        <v>744</v>
      </c>
      <c r="AD209" s="0" t="n">
        <f aca="false">AD$6*NoOfHrsPerDay</f>
        <v>672</v>
      </c>
      <c r="AE209" s="0" t="n">
        <f aca="false">AE$6*NoOfHrsPerDay</f>
        <v>744</v>
      </c>
      <c r="AO209" s="0" t="n">
        <f aca="false">SUM(E209:P209)</f>
        <v>8784</v>
      </c>
    </row>
    <row r="210" customFormat="false" ht="12.75" hidden="false" customHeight="false" outlineLevel="0" collapsed="false">
      <c r="A210" s="0" t="s">
        <v>12</v>
      </c>
      <c r="B210" s="0" t="n">
        <v>1</v>
      </c>
      <c r="C210" s="0" t="n">
        <v>200</v>
      </c>
      <c r="D210" s="0" t="n">
        <f aca="false">D$6*NoOfHrsPerDay</f>
        <v>744</v>
      </c>
      <c r="E210" s="0" t="n">
        <f aca="false">E$6*NoOfHrsPerDay</f>
        <v>744</v>
      </c>
      <c r="F210" s="0" t="n">
        <f aca="false">F$6*NoOfHrsPerDay</f>
        <v>696</v>
      </c>
      <c r="G210" s="0" t="n">
        <f aca="false">G$6*NoOfHrsPerDay</f>
        <v>744</v>
      </c>
      <c r="H210" s="0" t="n">
        <f aca="false">H$6*NoOfHrsPerDay</f>
        <v>720</v>
      </c>
      <c r="I210" s="0" t="n">
        <f aca="false">I$6*NoOfHrsPerDay</f>
        <v>744</v>
      </c>
      <c r="J210" s="0" t="n">
        <f aca="false">J$6*NoOfHrsPerDay</f>
        <v>720</v>
      </c>
      <c r="K210" s="0" t="n">
        <f aca="false">K$6*NoOfHrsPerDay</f>
        <v>744</v>
      </c>
      <c r="L210" s="0" t="n">
        <f aca="false">L$6*NoOfHrsPerDay</f>
        <v>744</v>
      </c>
      <c r="M210" s="0" t="n">
        <f aca="false">M$6*NoOfHrsPerDay</f>
        <v>720</v>
      </c>
      <c r="N210" s="0" t="n">
        <f aca="false">N$6*NoOfHrsPerDay</f>
        <v>744</v>
      </c>
      <c r="O210" s="0" t="n">
        <f aca="false">O$6*NoOfHrsPerDay</f>
        <v>720</v>
      </c>
      <c r="P210" s="0" t="n">
        <f aca="false">P$6*NoOfHrsPerDay</f>
        <v>744</v>
      </c>
      <c r="Q210" s="0" t="n">
        <f aca="false">Q$6*NoOfHrsPerDay</f>
        <v>744</v>
      </c>
      <c r="R210" s="0" t="n">
        <f aca="false">R$6*NoOfHrsPerDay</f>
        <v>672</v>
      </c>
      <c r="S210" s="0" t="n">
        <f aca="false">S$6*NoOfHrsPerDay</f>
        <v>744</v>
      </c>
      <c r="T210" s="0" t="n">
        <f aca="false">T$6*NoOfHrsPerDay</f>
        <v>720</v>
      </c>
      <c r="U210" s="0" t="n">
        <f aca="false">U$6*NoOfHrsPerDay</f>
        <v>744</v>
      </c>
      <c r="V210" s="0" t="n">
        <f aca="false">V$6*NoOfHrsPerDay</f>
        <v>720</v>
      </c>
      <c r="W210" s="0" t="n">
        <f aca="false">W$6*NoOfHrsPerDay</f>
        <v>744</v>
      </c>
      <c r="X210" s="0" t="n">
        <f aca="false">X$6*NoOfHrsPerDay</f>
        <v>744</v>
      </c>
      <c r="Y210" s="0" t="n">
        <f aca="false">Y$6*NoOfHrsPerDay</f>
        <v>720</v>
      </c>
      <c r="Z210" s="0" t="n">
        <f aca="false">Z$6*NoOfHrsPerDay</f>
        <v>744</v>
      </c>
      <c r="AA210" s="0" t="n">
        <f aca="false">AA$6*NoOfHrsPerDay</f>
        <v>720</v>
      </c>
      <c r="AB210" s="0" t="n">
        <f aca="false">AB$6*NoOfHrsPerDay</f>
        <v>744</v>
      </c>
      <c r="AC210" s="0" t="n">
        <f aca="false">AC$6*NoOfHrsPerDay</f>
        <v>744</v>
      </c>
      <c r="AD210" s="0" t="n">
        <f aca="false">AD$6*NoOfHrsPerDay</f>
        <v>672</v>
      </c>
      <c r="AE210" s="0" t="n">
        <f aca="false">AE$6*NoOfHrsPerDay</f>
        <v>744</v>
      </c>
      <c r="AO210" s="0" t="n">
        <f aca="false">SUM(E210:P210)</f>
        <v>8784</v>
      </c>
    </row>
    <row r="211" customFormat="false" ht="12.75" hidden="false" customHeight="false" outlineLevel="0" collapsed="false">
      <c r="A211" s="0" t="s">
        <v>12</v>
      </c>
      <c r="B211" s="0" t="n">
        <v>1</v>
      </c>
      <c r="C211" s="0" t="n">
        <v>201</v>
      </c>
      <c r="D211" s="0" t="n">
        <f aca="false">D$6*NoOfHrsPerDay</f>
        <v>744</v>
      </c>
      <c r="E211" s="0" t="n">
        <f aca="false">E$6*NoOfHrsPerDay</f>
        <v>744</v>
      </c>
      <c r="F211" s="0" t="n">
        <f aca="false">F$6*NoOfHrsPerDay</f>
        <v>696</v>
      </c>
      <c r="G211" s="0" t="n">
        <f aca="false">G$6*NoOfHrsPerDay</f>
        <v>744</v>
      </c>
      <c r="H211" s="0" t="n">
        <f aca="false">H$6*NoOfHrsPerDay</f>
        <v>720</v>
      </c>
      <c r="I211" s="0" t="n">
        <f aca="false">I$6*NoOfHrsPerDay</f>
        <v>744</v>
      </c>
      <c r="J211" s="0" t="n">
        <f aca="false">J$6*NoOfHrsPerDay</f>
        <v>720</v>
      </c>
      <c r="K211" s="0" t="n">
        <f aca="false">K$6*NoOfHrsPerDay</f>
        <v>744</v>
      </c>
      <c r="L211" s="0" t="n">
        <f aca="false">L$6*NoOfHrsPerDay</f>
        <v>744</v>
      </c>
      <c r="M211" s="0" t="n">
        <f aca="false">M$6*NoOfHrsPerDay</f>
        <v>720</v>
      </c>
      <c r="N211" s="0" t="n">
        <f aca="false">N$6*NoOfHrsPerDay</f>
        <v>744</v>
      </c>
      <c r="O211" s="0" t="n">
        <f aca="false">O$6*NoOfHrsPerDay</f>
        <v>720</v>
      </c>
      <c r="P211" s="0" t="n">
        <f aca="false">P$6*NoOfHrsPerDay</f>
        <v>744</v>
      </c>
      <c r="Q211" s="0" t="n">
        <f aca="false">Q$6*NoOfHrsPerDay</f>
        <v>744</v>
      </c>
      <c r="R211" s="0" t="n">
        <f aca="false">R$6*NoOfHrsPerDay</f>
        <v>672</v>
      </c>
      <c r="S211" s="0" t="n">
        <f aca="false">S$6*NoOfHrsPerDay</f>
        <v>744</v>
      </c>
      <c r="T211" s="0" t="n">
        <f aca="false">T$6*NoOfHrsPerDay</f>
        <v>720</v>
      </c>
      <c r="U211" s="0" t="n">
        <f aca="false">U$6*NoOfHrsPerDay</f>
        <v>744</v>
      </c>
      <c r="V211" s="0" t="n">
        <f aca="false">V$6*NoOfHrsPerDay</f>
        <v>720</v>
      </c>
      <c r="W211" s="0" t="n">
        <f aca="false">W$6*NoOfHrsPerDay</f>
        <v>744</v>
      </c>
      <c r="X211" s="0" t="n">
        <f aca="false">X$6*NoOfHrsPerDay</f>
        <v>744</v>
      </c>
      <c r="Y211" s="0" t="n">
        <f aca="false">Y$6*NoOfHrsPerDay</f>
        <v>720</v>
      </c>
      <c r="Z211" s="0" t="n">
        <f aca="false">Z$6*NoOfHrsPerDay</f>
        <v>744</v>
      </c>
      <c r="AA211" s="0" t="n">
        <f aca="false">AA$6*NoOfHrsPerDay</f>
        <v>720</v>
      </c>
      <c r="AB211" s="0" t="n">
        <f aca="false">AB$6*NoOfHrsPerDay</f>
        <v>744</v>
      </c>
      <c r="AC211" s="0" t="n">
        <f aca="false">AC$6*NoOfHrsPerDay</f>
        <v>744</v>
      </c>
      <c r="AD211" s="0" t="n">
        <f aca="false">AD$6*NoOfHrsPerDay</f>
        <v>672</v>
      </c>
      <c r="AE211" s="0" t="n">
        <f aca="false">AE$6*NoOfHrsPerDay</f>
        <v>744</v>
      </c>
      <c r="AO211" s="0" t="n">
        <f aca="false">SUM(E211:P211)</f>
        <v>8784</v>
      </c>
    </row>
    <row r="212" customFormat="false" ht="12.75" hidden="false" customHeight="false" outlineLevel="0" collapsed="false">
      <c r="A212" s="0" t="s">
        <v>12</v>
      </c>
      <c r="B212" s="0" t="n">
        <v>1</v>
      </c>
      <c r="C212" s="0" t="n">
        <v>202</v>
      </c>
      <c r="D212" s="0" t="n">
        <f aca="false">D$6*NoOfHrsPerDay</f>
        <v>744</v>
      </c>
      <c r="E212" s="0" t="n">
        <f aca="false">E$6*NoOfHrsPerDay</f>
        <v>744</v>
      </c>
      <c r="F212" s="0" t="n">
        <f aca="false">F$6*NoOfHrsPerDay</f>
        <v>696</v>
      </c>
      <c r="G212" s="0" t="n">
        <f aca="false">G$6*NoOfHrsPerDay</f>
        <v>744</v>
      </c>
      <c r="H212" s="0" t="n">
        <f aca="false">H$6*NoOfHrsPerDay</f>
        <v>720</v>
      </c>
      <c r="I212" s="0" t="n">
        <f aca="false">I$6*NoOfHrsPerDay</f>
        <v>744</v>
      </c>
      <c r="J212" s="0" t="n">
        <f aca="false">J$6*NoOfHrsPerDay</f>
        <v>720</v>
      </c>
      <c r="K212" s="0" t="n">
        <f aca="false">K$6*NoOfHrsPerDay</f>
        <v>744</v>
      </c>
      <c r="L212" s="0" t="n">
        <f aca="false">L$6*NoOfHrsPerDay</f>
        <v>744</v>
      </c>
      <c r="M212" s="0" t="n">
        <f aca="false">M$6*NoOfHrsPerDay</f>
        <v>720</v>
      </c>
      <c r="N212" s="0" t="n">
        <f aca="false">N$6*NoOfHrsPerDay</f>
        <v>744</v>
      </c>
      <c r="O212" s="0" t="n">
        <f aca="false">O$6*NoOfHrsPerDay</f>
        <v>720</v>
      </c>
      <c r="P212" s="0" t="n">
        <f aca="false">P$6*NoOfHrsPerDay</f>
        <v>744</v>
      </c>
      <c r="Q212" s="0" t="n">
        <f aca="false">Q$6*NoOfHrsPerDay</f>
        <v>744</v>
      </c>
      <c r="R212" s="0" t="n">
        <f aca="false">R$6*NoOfHrsPerDay</f>
        <v>672</v>
      </c>
      <c r="S212" s="0" t="n">
        <f aca="false">S$6*NoOfHrsPerDay</f>
        <v>744</v>
      </c>
      <c r="T212" s="0" t="n">
        <f aca="false">T$6*NoOfHrsPerDay</f>
        <v>720</v>
      </c>
      <c r="U212" s="0" t="n">
        <f aca="false">U$6*NoOfHrsPerDay</f>
        <v>744</v>
      </c>
      <c r="V212" s="0" t="n">
        <f aca="false">V$6*NoOfHrsPerDay</f>
        <v>720</v>
      </c>
      <c r="W212" s="0" t="n">
        <f aca="false">W$6*NoOfHrsPerDay</f>
        <v>744</v>
      </c>
      <c r="X212" s="0" t="n">
        <f aca="false">X$6*NoOfHrsPerDay</f>
        <v>744</v>
      </c>
      <c r="Y212" s="0" t="n">
        <f aca="false">Y$6*NoOfHrsPerDay</f>
        <v>720</v>
      </c>
      <c r="Z212" s="0" t="n">
        <f aca="false">Z$6*NoOfHrsPerDay</f>
        <v>744</v>
      </c>
      <c r="AA212" s="0" t="n">
        <f aca="false">AA$6*NoOfHrsPerDay</f>
        <v>720</v>
      </c>
      <c r="AB212" s="0" t="n">
        <f aca="false">AB$6*NoOfHrsPerDay</f>
        <v>744</v>
      </c>
      <c r="AC212" s="0" t="n">
        <f aca="false">AC$6*NoOfHrsPerDay</f>
        <v>744</v>
      </c>
      <c r="AD212" s="0" t="n">
        <f aca="false">AD$6*NoOfHrsPerDay</f>
        <v>672</v>
      </c>
      <c r="AE212" s="0" t="n">
        <f aca="false">AE$6*NoOfHrsPerDay</f>
        <v>744</v>
      </c>
      <c r="AO212" s="0" t="n">
        <f aca="false">SUM(E212:P212)</f>
        <v>8784</v>
      </c>
    </row>
    <row r="213" customFormat="false" ht="12.75" hidden="false" customHeight="false" outlineLevel="0" collapsed="false">
      <c r="A213" s="0" t="s">
        <v>12</v>
      </c>
      <c r="B213" s="0" t="n">
        <v>1</v>
      </c>
      <c r="C213" s="0" t="n">
        <v>203</v>
      </c>
      <c r="D213" s="0" t="n">
        <f aca="false">D$6*NoOfHrsPerDay</f>
        <v>744</v>
      </c>
      <c r="E213" s="0" t="n">
        <f aca="false">E$6*NoOfHrsPerDay</f>
        <v>744</v>
      </c>
      <c r="F213" s="0" t="n">
        <f aca="false">F$6*NoOfHrsPerDay</f>
        <v>696</v>
      </c>
      <c r="G213" s="0" t="n">
        <f aca="false">G$6*NoOfHrsPerDay</f>
        <v>744</v>
      </c>
      <c r="H213" s="0" t="n">
        <f aca="false">H$6*NoOfHrsPerDay</f>
        <v>720</v>
      </c>
      <c r="I213" s="0" t="n">
        <f aca="false">I$6*NoOfHrsPerDay</f>
        <v>744</v>
      </c>
      <c r="J213" s="0" t="n">
        <f aca="false">J$6*NoOfHrsPerDay</f>
        <v>720</v>
      </c>
      <c r="K213" s="0" t="n">
        <f aca="false">K$6*NoOfHrsPerDay</f>
        <v>744</v>
      </c>
      <c r="L213" s="0" t="n">
        <f aca="false">L$6*NoOfHrsPerDay</f>
        <v>744</v>
      </c>
      <c r="M213" s="0" t="n">
        <f aca="false">M$6*NoOfHrsPerDay</f>
        <v>720</v>
      </c>
      <c r="N213" s="0" t="n">
        <f aca="false">N$6*NoOfHrsPerDay</f>
        <v>744</v>
      </c>
      <c r="O213" s="0" t="n">
        <f aca="false">O$6*NoOfHrsPerDay</f>
        <v>720</v>
      </c>
      <c r="P213" s="0" t="n">
        <f aca="false">P$6*NoOfHrsPerDay</f>
        <v>744</v>
      </c>
      <c r="Q213" s="0" t="n">
        <f aca="false">Q$6*NoOfHrsPerDay</f>
        <v>744</v>
      </c>
      <c r="R213" s="0" t="n">
        <f aca="false">R$6*NoOfHrsPerDay</f>
        <v>672</v>
      </c>
      <c r="S213" s="0" t="n">
        <f aca="false">S$6*NoOfHrsPerDay</f>
        <v>744</v>
      </c>
      <c r="T213" s="0" t="n">
        <f aca="false">T$6*NoOfHrsPerDay</f>
        <v>720</v>
      </c>
      <c r="U213" s="0" t="n">
        <f aca="false">U$6*NoOfHrsPerDay</f>
        <v>744</v>
      </c>
      <c r="V213" s="0" t="n">
        <f aca="false">V$6*NoOfHrsPerDay</f>
        <v>720</v>
      </c>
      <c r="W213" s="0" t="n">
        <f aca="false">W$6*NoOfHrsPerDay</f>
        <v>744</v>
      </c>
      <c r="X213" s="0" t="n">
        <f aca="false">X$6*NoOfHrsPerDay</f>
        <v>744</v>
      </c>
      <c r="Y213" s="0" t="n">
        <f aca="false">Y$6*NoOfHrsPerDay</f>
        <v>720</v>
      </c>
      <c r="Z213" s="0" t="n">
        <f aca="false">Z$6*NoOfHrsPerDay</f>
        <v>744</v>
      </c>
      <c r="AA213" s="0" t="n">
        <f aca="false">AA$6*NoOfHrsPerDay</f>
        <v>720</v>
      </c>
      <c r="AB213" s="0" t="n">
        <f aca="false">AB$6*NoOfHrsPerDay</f>
        <v>744</v>
      </c>
      <c r="AC213" s="0" t="n">
        <f aca="false">AC$6*NoOfHrsPerDay</f>
        <v>744</v>
      </c>
      <c r="AD213" s="0" t="n">
        <f aca="false">AD$6*NoOfHrsPerDay</f>
        <v>672</v>
      </c>
      <c r="AE213" s="0" t="n">
        <f aca="false">AE$6*NoOfHrsPerDay</f>
        <v>744</v>
      </c>
      <c r="AO213" s="0" t="n">
        <f aca="false">SUM(E213:P213)</f>
        <v>8784</v>
      </c>
    </row>
    <row r="214" customFormat="false" ht="12.75" hidden="false" customHeight="false" outlineLevel="0" collapsed="false">
      <c r="A214" s="0" t="s">
        <v>12</v>
      </c>
      <c r="B214" s="0" t="n">
        <v>1</v>
      </c>
      <c r="C214" s="0" t="n">
        <v>204</v>
      </c>
      <c r="D214" s="0" t="n">
        <f aca="false">D$6*NoOfHrsPerDay</f>
        <v>744</v>
      </c>
      <c r="E214" s="0" t="n">
        <f aca="false">E$6*NoOfHrsPerDay</f>
        <v>744</v>
      </c>
      <c r="F214" s="0" t="n">
        <f aca="false">F$6*NoOfHrsPerDay</f>
        <v>696</v>
      </c>
      <c r="G214" s="0" t="n">
        <f aca="false">G$6*NoOfHrsPerDay</f>
        <v>744</v>
      </c>
      <c r="H214" s="0" t="n">
        <f aca="false">H$6*NoOfHrsPerDay</f>
        <v>720</v>
      </c>
      <c r="I214" s="0" t="n">
        <f aca="false">I$6*NoOfHrsPerDay</f>
        <v>744</v>
      </c>
      <c r="J214" s="0" t="n">
        <f aca="false">J$6*NoOfHrsPerDay</f>
        <v>720</v>
      </c>
      <c r="K214" s="0" t="n">
        <f aca="false">K$6*NoOfHrsPerDay</f>
        <v>744</v>
      </c>
      <c r="L214" s="0" t="n">
        <f aca="false">L$6*NoOfHrsPerDay</f>
        <v>744</v>
      </c>
      <c r="M214" s="0" t="n">
        <f aca="false">M$6*NoOfHrsPerDay</f>
        <v>720</v>
      </c>
      <c r="N214" s="0" t="n">
        <f aca="false">N$6*NoOfHrsPerDay</f>
        <v>744</v>
      </c>
      <c r="O214" s="0" t="n">
        <f aca="false">O$6*NoOfHrsPerDay</f>
        <v>720</v>
      </c>
      <c r="P214" s="0" t="n">
        <f aca="false">P$6*NoOfHrsPerDay</f>
        <v>744</v>
      </c>
      <c r="Q214" s="0" t="n">
        <f aca="false">Q$6*NoOfHrsPerDay</f>
        <v>744</v>
      </c>
      <c r="R214" s="0" t="n">
        <f aca="false">R$6*NoOfHrsPerDay</f>
        <v>672</v>
      </c>
      <c r="S214" s="0" t="n">
        <f aca="false">S$6*NoOfHrsPerDay</f>
        <v>744</v>
      </c>
      <c r="T214" s="0" t="n">
        <f aca="false">T$6*NoOfHrsPerDay</f>
        <v>720</v>
      </c>
      <c r="U214" s="0" t="n">
        <f aca="false">U$6*NoOfHrsPerDay</f>
        <v>744</v>
      </c>
      <c r="V214" s="0" t="n">
        <f aca="false">V$6*NoOfHrsPerDay</f>
        <v>720</v>
      </c>
      <c r="W214" s="0" t="n">
        <f aca="false">W$6*NoOfHrsPerDay</f>
        <v>744</v>
      </c>
      <c r="X214" s="0" t="n">
        <f aca="false">X$6*NoOfHrsPerDay</f>
        <v>744</v>
      </c>
      <c r="Y214" s="0" t="n">
        <f aca="false">Y$6*NoOfHrsPerDay</f>
        <v>720</v>
      </c>
      <c r="Z214" s="0" t="n">
        <f aca="false">Z$6*NoOfHrsPerDay</f>
        <v>744</v>
      </c>
      <c r="AA214" s="0" t="n">
        <f aca="false">AA$6*NoOfHrsPerDay</f>
        <v>720</v>
      </c>
      <c r="AB214" s="0" t="n">
        <f aca="false">AB$6*NoOfHrsPerDay</f>
        <v>744</v>
      </c>
      <c r="AC214" s="0" t="n">
        <f aca="false">AC$6*NoOfHrsPerDay</f>
        <v>744</v>
      </c>
      <c r="AD214" s="0" t="n">
        <f aca="false">AD$6*NoOfHrsPerDay</f>
        <v>672</v>
      </c>
      <c r="AE214" s="0" t="n">
        <f aca="false">AE$6*NoOfHrsPerDay</f>
        <v>744</v>
      </c>
      <c r="AO214" s="0" t="n">
        <f aca="false">SUM(E214:P214)</f>
        <v>8784</v>
      </c>
    </row>
    <row r="215" customFormat="false" ht="12.75" hidden="false" customHeight="false" outlineLevel="0" collapsed="false">
      <c r="A215" s="0" t="s">
        <v>12</v>
      </c>
      <c r="B215" s="0" t="n">
        <v>1</v>
      </c>
      <c r="C215" s="0" t="n">
        <v>205</v>
      </c>
      <c r="D215" s="0" t="n">
        <f aca="false">D$6*NoOfHrsPerDay</f>
        <v>744</v>
      </c>
      <c r="E215" s="0" t="n">
        <f aca="false">E$6*NoOfHrsPerDay</f>
        <v>744</v>
      </c>
      <c r="F215" s="0" t="n">
        <f aca="false">F$6*NoOfHrsPerDay</f>
        <v>696</v>
      </c>
      <c r="G215" s="0" t="n">
        <f aca="false">G$6*NoOfHrsPerDay</f>
        <v>744</v>
      </c>
      <c r="H215" s="0" t="n">
        <f aca="false">H$6*NoOfHrsPerDay</f>
        <v>720</v>
      </c>
      <c r="I215" s="0" t="n">
        <f aca="false">I$6*NoOfHrsPerDay</f>
        <v>744</v>
      </c>
      <c r="J215" s="0" t="n">
        <f aca="false">J$6*NoOfHrsPerDay</f>
        <v>720</v>
      </c>
      <c r="K215" s="0" t="n">
        <f aca="false">K$6*NoOfHrsPerDay</f>
        <v>744</v>
      </c>
      <c r="L215" s="0" t="n">
        <f aca="false">L$6*NoOfHrsPerDay</f>
        <v>744</v>
      </c>
      <c r="M215" s="0" t="n">
        <f aca="false">M$6*NoOfHrsPerDay</f>
        <v>720</v>
      </c>
      <c r="N215" s="0" t="n">
        <f aca="false">N$6*NoOfHrsPerDay</f>
        <v>744</v>
      </c>
      <c r="O215" s="0" t="n">
        <f aca="false">O$6*NoOfHrsPerDay</f>
        <v>720</v>
      </c>
      <c r="P215" s="0" t="n">
        <f aca="false">P$6*NoOfHrsPerDay</f>
        <v>744</v>
      </c>
      <c r="Q215" s="0" t="n">
        <f aca="false">Q$6*NoOfHrsPerDay</f>
        <v>744</v>
      </c>
      <c r="R215" s="0" t="n">
        <f aca="false">R$6*NoOfHrsPerDay</f>
        <v>672</v>
      </c>
      <c r="S215" s="0" t="n">
        <f aca="false">S$6*NoOfHrsPerDay</f>
        <v>744</v>
      </c>
      <c r="T215" s="0" t="n">
        <f aca="false">T$6*NoOfHrsPerDay</f>
        <v>720</v>
      </c>
      <c r="U215" s="0" t="n">
        <f aca="false">U$6*NoOfHrsPerDay</f>
        <v>744</v>
      </c>
      <c r="V215" s="0" t="n">
        <f aca="false">V$6*NoOfHrsPerDay</f>
        <v>720</v>
      </c>
      <c r="W215" s="0" t="n">
        <f aca="false">W$6*NoOfHrsPerDay</f>
        <v>744</v>
      </c>
      <c r="X215" s="0" t="n">
        <f aca="false">X$6*NoOfHrsPerDay</f>
        <v>744</v>
      </c>
      <c r="Y215" s="0" t="n">
        <f aca="false">Y$6*NoOfHrsPerDay</f>
        <v>720</v>
      </c>
      <c r="Z215" s="0" t="n">
        <f aca="false">Z$6*NoOfHrsPerDay</f>
        <v>744</v>
      </c>
      <c r="AA215" s="0" t="n">
        <f aca="false">AA$6*NoOfHrsPerDay</f>
        <v>720</v>
      </c>
      <c r="AB215" s="0" t="n">
        <f aca="false">AB$6*NoOfHrsPerDay</f>
        <v>744</v>
      </c>
      <c r="AC215" s="0" t="n">
        <f aca="false">AC$6*NoOfHrsPerDay</f>
        <v>744</v>
      </c>
      <c r="AD215" s="0" t="n">
        <f aca="false">AD$6*NoOfHrsPerDay</f>
        <v>672</v>
      </c>
      <c r="AE215" s="0" t="n">
        <f aca="false">AE$6*NoOfHrsPerDay</f>
        <v>744</v>
      </c>
      <c r="AO215" s="0" t="n">
        <f aca="false">SUM(E215:P215)</f>
        <v>8784</v>
      </c>
    </row>
    <row r="216" customFormat="false" ht="12.75" hidden="false" customHeight="false" outlineLevel="0" collapsed="false">
      <c r="A216" s="0" t="s">
        <v>12</v>
      </c>
      <c r="B216" s="0" t="n">
        <v>1</v>
      </c>
      <c r="C216" s="0" t="n">
        <v>206</v>
      </c>
      <c r="D216" s="0" t="n">
        <f aca="false">D$6*NoOfHrsPerDay</f>
        <v>744</v>
      </c>
      <c r="E216" s="0" t="n">
        <f aca="false">E$6*NoOfHrsPerDay</f>
        <v>744</v>
      </c>
      <c r="F216" s="0" t="n">
        <f aca="false">F$6*NoOfHrsPerDay</f>
        <v>696</v>
      </c>
      <c r="G216" s="0" t="n">
        <f aca="false">G$6*NoOfHrsPerDay</f>
        <v>744</v>
      </c>
      <c r="H216" s="0" t="n">
        <f aca="false">H$6*NoOfHrsPerDay</f>
        <v>720</v>
      </c>
      <c r="I216" s="0" t="n">
        <f aca="false">I$6*NoOfHrsPerDay</f>
        <v>744</v>
      </c>
      <c r="J216" s="0" t="n">
        <f aca="false">J$6*NoOfHrsPerDay</f>
        <v>720</v>
      </c>
      <c r="K216" s="0" t="n">
        <f aca="false">K$6*NoOfHrsPerDay</f>
        <v>744</v>
      </c>
      <c r="L216" s="0" t="n">
        <f aca="false">L$6*NoOfHrsPerDay</f>
        <v>744</v>
      </c>
      <c r="M216" s="0" t="n">
        <f aca="false">M$6*NoOfHrsPerDay</f>
        <v>720</v>
      </c>
      <c r="N216" s="0" t="n">
        <f aca="false">N$6*NoOfHrsPerDay</f>
        <v>744</v>
      </c>
      <c r="O216" s="0" t="n">
        <f aca="false">O$6*NoOfHrsPerDay</f>
        <v>720</v>
      </c>
      <c r="P216" s="0" t="n">
        <f aca="false">P$6*NoOfHrsPerDay</f>
        <v>744</v>
      </c>
      <c r="Q216" s="0" t="n">
        <f aca="false">Q$6*NoOfHrsPerDay</f>
        <v>744</v>
      </c>
      <c r="R216" s="0" t="n">
        <f aca="false">R$6*NoOfHrsPerDay</f>
        <v>672</v>
      </c>
      <c r="S216" s="0" t="n">
        <f aca="false">S$6*NoOfHrsPerDay</f>
        <v>744</v>
      </c>
      <c r="T216" s="0" t="n">
        <f aca="false">T$6*NoOfHrsPerDay</f>
        <v>720</v>
      </c>
      <c r="U216" s="0" t="n">
        <f aca="false">U$6*NoOfHrsPerDay</f>
        <v>744</v>
      </c>
      <c r="V216" s="0" t="n">
        <f aca="false">V$6*NoOfHrsPerDay</f>
        <v>720</v>
      </c>
      <c r="W216" s="0" t="n">
        <f aca="false">W$6*NoOfHrsPerDay</f>
        <v>744</v>
      </c>
      <c r="X216" s="0" t="n">
        <f aca="false">X$6*NoOfHrsPerDay</f>
        <v>744</v>
      </c>
      <c r="Y216" s="0" t="n">
        <f aca="false">Y$6*NoOfHrsPerDay</f>
        <v>720</v>
      </c>
      <c r="Z216" s="0" t="n">
        <f aca="false">Z$6*NoOfHrsPerDay</f>
        <v>744</v>
      </c>
      <c r="AA216" s="0" t="n">
        <f aca="false">AA$6*NoOfHrsPerDay</f>
        <v>720</v>
      </c>
      <c r="AB216" s="0" t="n">
        <f aca="false">AB$6*NoOfHrsPerDay</f>
        <v>744</v>
      </c>
      <c r="AC216" s="0" t="n">
        <f aca="false">AC$6*NoOfHrsPerDay</f>
        <v>744</v>
      </c>
      <c r="AD216" s="0" t="n">
        <f aca="false">AD$6*NoOfHrsPerDay</f>
        <v>672</v>
      </c>
      <c r="AE216" s="0" t="n">
        <f aca="false">AE$6*NoOfHrsPerDay</f>
        <v>744</v>
      </c>
      <c r="AO216" s="0" t="n">
        <f aca="false">SUM(E216:P216)</f>
        <v>8784</v>
      </c>
    </row>
    <row r="217" customFormat="false" ht="12.75" hidden="false" customHeight="false" outlineLevel="0" collapsed="false">
      <c r="A217" s="0" t="s">
        <v>12</v>
      </c>
      <c r="B217" s="0" t="n">
        <v>1</v>
      </c>
      <c r="C217" s="0" t="n">
        <v>207</v>
      </c>
      <c r="D217" s="0" t="n">
        <f aca="false">D$6*NoOfHrsPerDay</f>
        <v>744</v>
      </c>
      <c r="E217" s="0" t="n">
        <f aca="false">E$6*NoOfHrsPerDay</f>
        <v>744</v>
      </c>
      <c r="F217" s="0" t="n">
        <f aca="false">F$6*NoOfHrsPerDay</f>
        <v>696</v>
      </c>
      <c r="G217" s="0" t="n">
        <f aca="false">G$6*NoOfHrsPerDay</f>
        <v>744</v>
      </c>
      <c r="H217" s="0" t="n">
        <f aca="false">H$6*NoOfHrsPerDay</f>
        <v>720</v>
      </c>
      <c r="I217" s="0" t="n">
        <f aca="false">I$6*NoOfHrsPerDay</f>
        <v>744</v>
      </c>
      <c r="J217" s="0" t="n">
        <f aca="false">J$6*NoOfHrsPerDay</f>
        <v>720</v>
      </c>
      <c r="K217" s="0" t="n">
        <f aca="false">K$6*NoOfHrsPerDay</f>
        <v>744</v>
      </c>
      <c r="L217" s="0" t="n">
        <f aca="false">L$6*NoOfHrsPerDay</f>
        <v>744</v>
      </c>
      <c r="M217" s="0" t="n">
        <f aca="false">M$6*NoOfHrsPerDay</f>
        <v>720</v>
      </c>
      <c r="N217" s="0" t="n">
        <f aca="false">N$6*NoOfHrsPerDay</f>
        <v>744</v>
      </c>
      <c r="O217" s="0" t="n">
        <f aca="false">O$6*NoOfHrsPerDay</f>
        <v>720</v>
      </c>
      <c r="P217" s="0" t="n">
        <f aca="false">P$6*NoOfHrsPerDay</f>
        <v>744</v>
      </c>
      <c r="Q217" s="0" t="n">
        <f aca="false">Q$6*NoOfHrsPerDay</f>
        <v>744</v>
      </c>
      <c r="R217" s="0" t="n">
        <f aca="false">R$6*NoOfHrsPerDay</f>
        <v>672</v>
      </c>
      <c r="S217" s="0" t="n">
        <f aca="false">S$6*NoOfHrsPerDay</f>
        <v>744</v>
      </c>
      <c r="T217" s="0" t="n">
        <f aca="false">T$6*NoOfHrsPerDay</f>
        <v>720</v>
      </c>
      <c r="U217" s="0" t="n">
        <f aca="false">U$6*NoOfHrsPerDay</f>
        <v>744</v>
      </c>
      <c r="V217" s="0" t="n">
        <f aca="false">V$6*NoOfHrsPerDay</f>
        <v>720</v>
      </c>
      <c r="W217" s="0" t="n">
        <f aca="false">W$6*NoOfHrsPerDay</f>
        <v>744</v>
      </c>
      <c r="X217" s="0" t="n">
        <f aca="false">X$6*NoOfHrsPerDay</f>
        <v>744</v>
      </c>
      <c r="Y217" s="0" t="n">
        <f aca="false">Y$6*NoOfHrsPerDay</f>
        <v>720</v>
      </c>
      <c r="Z217" s="0" t="n">
        <f aca="false">Z$6*NoOfHrsPerDay</f>
        <v>744</v>
      </c>
      <c r="AA217" s="0" t="n">
        <f aca="false">AA$6*NoOfHrsPerDay</f>
        <v>720</v>
      </c>
      <c r="AB217" s="0" t="n">
        <f aca="false">AB$6*NoOfHrsPerDay</f>
        <v>744</v>
      </c>
      <c r="AC217" s="0" t="n">
        <f aca="false">AC$6*NoOfHrsPerDay</f>
        <v>744</v>
      </c>
      <c r="AD217" s="0" t="n">
        <f aca="false">AD$6*NoOfHrsPerDay</f>
        <v>672</v>
      </c>
      <c r="AE217" s="0" t="n">
        <f aca="false">AE$6*NoOfHrsPerDay</f>
        <v>744</v>
      </c>
      <c r="AO217" s="0" t="n">
        <f aca="false">SUM(E217:P217)</f>
        <v>8784</v>
      </c>
    </row>
    <row r="218" customFormat="false" ht="12.75" hidden="false" customHeight="false" outlineLevel="0" collapsed="false">
      <c r="A218" s="0" t="s">
        <v>12</v>
      </c>
      <c r="B218" s="0" t="n">
        <v>1</v>
      </c>
      <c r="C218" s="0" t="n">
        <v>208</v>
      </c>
      <c r="D218" s="0" t="n">
        <f aca="false">D$6*NoOfHrsPerDay</f>
        <v>744</v>
      </c>
      <c r="E218" s="0" t="n">
        <f aca="false">E$6*NoOfHrsPerDay</f>
        <v>744</v>
      </c>
      <c r="F218" s="0" t="n">
        <f aca="false">F$6*NoOfHrsPerDay</f>
        <v>696</v>
      </c>
      <c r="G218" s="0" t="n">
        <f aca="false">G$6*NoOfHrsPerDay</f>
        <v>744</v>
      </c>
      <c r="H218" s="0" t="n">
        <f aca="false">H$6*NoOfHrsPerDay</f>
        <v>720</v>
      </c>
      <c r="I218" s="0" t="n">
        <f aca="false">I$6*NoOfHrsPerDay</f>
        <v>744</v>
      </c>
      <c r="J218" s="0" t="n">
        <f aca="false">J$6*NoOfHrsPerDay</f>
        <v>720</v>
      </c>
      <c r="K218" s="0" t="n">
        <f aca="false">K$6*NoOfHrsPerDay</f>
        <v>744</v>
      </c>
      <c r="L218" s="0" t="n">
        <f aca="false">L$6*NoOfHrsPerDay</f>
        <v>744</v>
      </c>
      <c r="M218" s="0" t="n">
        <f aca="false">M$6*NoOfHrsPerDay</f>
        <v>720</v>
      </c>
      <c r="N218" s="0" t="n">
        <f aca="false">N$6*NoOfHrsPerDay</f>
        <v>744</v>
      </c>
      <c r="O218" s="0" t="n">
        <f aca="false">O$6*NoOfHrsPerDay</f>
        <v>720</v>
      </c>
      <c r="P218" s="0" t="n">
        <f aca="false">P$6*NoOfHrsPerDay</f>
        <v>744</v>
      </c>
      <c r="Q218" s="0" t="n">
        <f aca="false">Q$6*NoOfHrsPerDay</f>
        <v>744</v>
      </c>
      <c r="R218" s="0" t="n">
        <f aca="false">R$6*NoOfHrsPerDay</f>
        <v>672</v>
      </c>
      <c r="S218" s="0" t="n">
        <f aca="false">S$6*NoOfHrsPerDay</f>
        <v>744</v>
      </c>
      <c r="T218" s="0" t="n">
        <f aca="false">T$6*NoOfHrsPerDay</f>
        <v>720</v>
      </c>
      <c r="U218" s="0" t="n">
        <f aca="false">U$6*NoOfHrsPerDay</f>
        <v>744</v>
      </c>
      <c r="V218" s="0" t="n">
        <f aca="false">V$6*NoOfHrsPerDay</f>
        <v>720</v>
      </c>
      <c r="W218" s="0" t="n">
        <f aca="false">W$6*NoOfHrsPerDay</f>
        <v>744</v>
      </c>
      <c r="X218" s="0" t="n">
        <f aca="false">X$6*NoOfHrsPerDay</f>
        <v>744</v>
      </c>
      <c r="Y218" s="0" t="n">
        <f aca="false">Y$6*NoOfHrsPerDay</f>
        <v>720</v>
      </c>
      <c r="Z218" s="0" t="n">
        <f aca="false">Z$6*NoOfHrsPerDay</f>
        <v>744</v>
      </c>
      <c r="AA218" s="0" t="n">
        <f aca="false">AA$6*NoOfHrsPerDay</f>
        <v>720</v>
      </c>
      <c r="AB218" s="0" t="n">
        <f aca="false">AB$6*NoOfHrsPerDay</f>
        <v>744</v>
      </c>
      <c r="AC218" s="0" t="n">
        <f aca="false">AC$6*NoOfHrsPerDay</f>
        <v>744</v>
      </c>
      <c r="AD218" s="0" t="n">
        <f aca="false">AD$6*NoOfHrsPerDay</f>
        <v>672</v>
      </c>
      <c r="AE218" s="0" t="n">
        <f aca="false">AE$6*NoOfHrsPerDay</f>
        <v>744</v>
      </c>
      <c r="AO218" s="0" t="n">
        <f aca="false">SUM(E218:P218)</f>
        <v>8784</v>
      </c>
    </row>
    <row r="219" customFormat="false" ht="12.75" hidden="false" customHeight="false" outlineLevel="0" collapsed="false">
      <c r="A219" s="0" t="s">
        <v>12</v>
      </c>
      <c r="B219" s="0" t="n">
        <v>1</v>
      </c>
      <c r="C219" s="0" t="n">
        <v>209</v>
      </c>
      <c r="D219" s="0" t="n">
        <f aca="false">D$6*NoOfHrsPerDay</f>
        <v>744</v>
      </c>
      <c r="E219" s="0" t="n">
        <f aca="false">E$6*NoOfHrsPerDay</f>
        <v>744</v>
      </c>
      <c r="F219" s="0" t="n">
        <f aca="false">F$6*NoOfHrsPerDay</f>
        <v>696</v>
      </c>
      <c r="G219" s="0" t="n">
        <f aca="false">G$6*NoOfHrsPerDay</f>
        <v>744</v>
      </c>
      <c r="H219" s="0" t="n">
        <f aca="false">H$6*NoOfHrsPerDay</f>
        <v>720</v>
      </c>
      <c r="I219" s="0" t="n">
        <f aca="false">I$6*NoOfHrsPerDay</f>
        <v>744</v>
      </c>
      <c r="J219" s="0" t="n">
        <f aca="false">J$6*NoOfHrsPerDay</f>
        <v>720</v>
      </c>
      <c r="K219" s="0" t="n">
        <f aca="false">K$6*NoOfHrsPerDay</f>
        <v>744</v>
      </c>
      <c r="L219" s="0" t="n">
        <f aca="false">L$6*NoOfHrsPerDay</f>
        <v>744</v>
      </c>
      <c r="M219" s="0" t="n">
        <f aca="false">M$6*NoOfHrsPerDay</f>
        <v>720</v>
      </c>
      <c r="N219" s="0" t="n">
        <f aca="false">N$6*NoOfHrsPerDay</f>
        <v>744</v>
      </c>
      <c r="O219" s="0" t="n">
        <f aca="false">O$6*NoOfHrsPerDay</f>
        <v>720</v>
      </c>
      <c r="P219" s="0" t="n">
        <f aca="false">P$6*NoOfHrsPerDay</f>
        <v>744</v>
      </c>
      <c r="Q219" s="0" t="n">
        <f aca="false">Q$6*NoOfHrsPerDay</f>
        <v>744</v>
      </c>
      <c r="R219" s="0" t="n">
        <f aca="false">R$6*NoOfHrsPerDay</f>
        <v>672</v>
      </c>
      <c r="S219" s="0" t="n">
        <f aca="false">S$6*NoOfHrsPerDay</f>
        <v>744</v>
      </c>
      <c r="T219" s="0" t="n">
        <f aca="false">T$6*NoOfHrsPerDay</f>
        <v>720</v>
      </c>
      <c r="U219" s="0" t="n">
        <f aca="false">U$6*NoOfHrsPerDay</f>
        <v>744</v>
      </c>
      <c r="V219" s="0" t="n">
        <f aca="false">V$6*NoOfHrsPerDay</f>
        <v>720</v>
      </c>
      <c r="W219" s="0" t="n">
        <f aca="false">W$6*NoOfHrsPerDay</f>
        <v>744</v>
      </c>
      <c r="X219" s="0" t="n">
        <f aca="false">X$6*NoOfHrsPerDay</f>
        <v>744</v>
      </c>
      <c r="Y219" s="0" t="n">
        <f aca="false">Y$6*NoOfHrsPerDay</f>
        <v>720</v>
      </c>
      <c r="Z219" s="0" t="n">
        <f aca="false">Z$6*NoOfHrsPerDay</f>
        <v>744</v>
      </c>
      <c r="AA219" s="0" t="n">
        <f aca="false">AA$6*NoOfHrsPerDay</f>
        <v>720</v>
      </c>
      <c r="AB219" s="0" t="n">
        <f aca="false">AB$6*NoOfHrsPerDay</f>
        <v>744</v>
      </c>
      <c r="AC219" s="0" t="n">
        <f aca="false">AC$6*NoOfHrsPerDay</f>
        <v>744</v>
      </c>
      <c r="AD219" s="0" t="n">
        <f aca="false">AD$6*NoOfHrsPerDay</f>
        <v>672</v>
      </c>
      <c r="AE219" s="0" t="n">
        <f aca="false">AE$6*NoOfHrsPerDay</f>
        <v>744</v>
      </c>
      <c r="AO219" s="0" t="n">
        <f aca="false">SUM(E219:P219)</f>
        <v>8784</v>
      </c>
    </row>
    <row r="220" customFormat="false" ht="12.75" hidden="false" customHeight="false" outlineLevel="0" collapsed="false">
      <c r="A220" s="0" t="s">
        <v>14</v>
      </c>
      <c r="B220" s="0" t="n">
        <v>1</v>
      </c>
      <c r="C220" s="0" t="n">
        <v>210</v>
      </c>
      <c r="D220" s="0" t="n">
        <f aca="false">D$6*NoOfHrsPerDay</f>
        <v>744</v>
      </c>
      <c r="E220" s="0" t="n">
        <f aca="false">E$6*NoOfHrsPerDay</f>
        <v>744</v>
      </c>
      <c r="F220" s="0" t="n">
        <f aca="false">F$6*NoOfHrsPerDay</f>
        <v>696</v>
      </c>
      <c r="G220" s="0" t="n">
        <f aca="false">G$6*NoOfHrsPerDay</f>
        <v>744</v>
      </c>
      <c r="H220" s="0" t="n">
        <f aca="false">H$6*NoOfHrsPerDay</f>
        <v>720</v>
      </c>
      <c r="I220" s="0" t="n">
        <f aca="false">I$6*NoOfHrsPerDay</f>
        <v>744</v>
      </c>
      <c r="J220" s="0" t="n">
        <f aca="false">J$6*NoOfHrsPerDay</f>
        <v>720</v>
      </c>
      <c r="K220" s="0" t="n">
        <f aca="false">K$6*NoOfHrsPerDay</f>
        <v>744</v>
      </c>
      <c r="L220" s="0" t="n">
        <f aca="false">L$6*NoOfHrsPerDay</f>
        <v>744</v>
      </c>
      <c r="M220" s="0" t="n">
        <f aca="false">M$6*NoOfHrsPerDay</f>
        <v>720</v>
      </c>
      <c r="N220" s="0" t="n">
        <f aca="false">N$6*NoOfHrsPerDay</f>
        <v>744</v>
      </c>
      <c r="O220" s="0" t="n">
        <f aca="false">O$6*NoOfHrsPerDay</f>
        <v>720</v>
      </c>
      <c r="P220" s="0" t="n">
        <f aca="false">P$6*NoOfHrsPerDay</f>
        <v>744</v>
      </c>
      <c r="Q220" s="0" t="n">
        <f aca="false">Q$6*NoOfHrsPerDay</f>
        <v>744</v>
      </c>
      <c r="R220" s="0" t="n">
        <f aca="false">R$6*NoOfHrsPerDay</f>
        <v>672</v>
      </c>
      <c r="S220" s="0" t="n">
        <f aca="false">S$6*NoOfHrsPerDay</f>
        <v>744</v>
      </c>
      <c r="T220" s="0" t="n">
        <f aca="false">T$6*NoOfHrsPerDay</f>
        <v>720</v>
      </c>
      <c r="U220" s="0" t="n">
        <f aca="false">U$6*NoOfHrsPerDay</f>
        <v>744</v>
      </c>
      <c r="V220" s="0" t="n">
        <f aca="false">V$6*NoOfHrsPerDay</f>
        <v>720</v>
      </c>
      <c r="W220" s="0" t="n">
        <f aca="false">W$6*NoOfHrsPerDay</f>
        <v>744</v>
      </c>
      <c r="X220" s="0" t="n">
        <f aca="false">X$6*NoOfHrsPerDay</f>
        <v>744</v>
      </c>
      <c r="Y220" s="0" t="n">
        <f aca="false">Y$6*NoOfHrsPerDay</f>
        <v>720</v>
      </c>
      <c r="Z220" s="0" t="n">
        <f aca="false">Z$6*NoOfHrsPerDay</f>
        <v>744</v>
      </c>
      <c r="AA220" s="0" t="n">
        <f aca="false">AA$6*NoOfHrsPerDay</f>
        <v>720</v>
      </c>
      <c r="AB220" s="0" t="n">
        <f aca="false">AB$6*NoOfHrsPerDay</f>
        <v>744</v>
      </c>
      <c r="AC220" s="0" t="n">
        <f aca="false">AC$6*NoOfHrsPerDay</f>
        <v>744</v>
      </c>
      <c r="AD220" s="0" t="n">
        <f aca="false">AD$6*NoOfHrsPerDay</f>
        <v>672</v>
      </c>
      <c r="AE220" s="0" t="n">
        <f aca="false">AE$6*NoOfHrsPerDay</f>
        <v>744</v>
      </c>
      <c r="AO220" s="0" t="n">
        <f aca="false">SUM(E220:P220)</f>
        <v>8784</v>
      </c>
    </row>
    <row r="221" customFormat="false" ht="12.75" hidden="false" customHeight="false" outlineLevel="0" collapsed="false">
      <c r="A221" s="0" t="s">
        <v>14</v>
      </c>
      <c r="B221" s="0" t="n">
        <v>1</v>
      </c>
      <c r="C221" s="0" t="n">
        <v>211</v>
      </c>
      <c r="D221" s="0" t="n">
        <f aca="false">D$6*NoOfHrsPerDay</f>
        <v>744</v>
      </c>
      <c r="E221" s="0" t="n">
        <f aca="false">E$6*NoOfHrsPerDay</f>
        <v>744</v>
      </c>
      <c r="F221" s="0" t="n">
        <f aca="false">F$6*NoOfHrsPerDay</f>
        <v>696</v>
      </c>
      <c r="G221" s="0" t="n">
        <f aca="false">G$6*NoOfHrsPerDay</f>
        <v>744</v>
      </c>
      <c r="H221" s="0" t="n">
        <f aca="false">H$6*NoOfHrsPerDay</f>
        <v>720</v>
      </c>
      <c r="I221" s="0" t="n">
        <f aca="false">I$6*NoOfHrsPerDay</f>
        <v>744</v>
      </c>
      <c r="J221" s="0" t="n">
        <f aca="false">J$6*NoOfHrsPerDay</f>
        <v>720</v>
      </c>
      <c r="K221" s="0" t="n">
        <f aca="false">K$6*NoOfHrsPerDay</f>
        <v>744</v>
      </c>
      <c r="L221" s="0" t="n">
        <f aca="false">L$6*NoOfHrsPerDay</f>
        <v>744</v>
      </c>
      <c r="M221" s="0" t="n">
        <f aca="false">M$6*NoOfHrsPerDay</f>
        <v>720</v>
      </c>
      <c r="N221" s="0" t="n">
        <f aca="false">N$6*NoOfHrsPerDay</f>
        <v>744</v>
      </c>
      <c r="O221" s="0" t="n">
        <f aca="false">O$6*NoOfHrsPerDay</f>
        <v>720</v>
      </c>
      <c r="P221" s="0" t="n">
        <f aca="false">P$6*NoOfHrsPerDay</f>
        <v>744</v>
      </c>
      <c r="Q221" s="0" t="n">
        <f aca="false">Q$6*NoOfHrsPerDay</f>
        <v>744</v>
      </c>
      <c r="R221" s="0" t="n">
        <f aca="false">R$6*NoOfHrsPerDay</f>
        <v>672</v>
      </c>
      <c r="S221" s="0" t="n">
        <f aca="false">S$6*NoOfHrsPerDay</f>
        <v>744</v>
      </c>
      <c r="T221" s="0" t="n">
        <f aca="false">T$6*NoOfHrsPerDay</f>
        <v>720</v>
      </c>
      <c r="U221" s="0" t="n">
        <f aca="false">U$6*NoOfHrsPerDay</f>
        <v>744</v>
      </c>
      <c r="V221" s="0" t="n">
        <f aca="false">V$6*NoOfHrsPerDay</f>
        <v>720</v>
      </c>
      <c r="W221" s="0" t="n">
        <f aca="false">W$6*NoOfHrsPerDay</f>
        <v>744</v>
      </c>
      <c r="X221" s="0" t="n">
        <f aca="false">X$6*NoOfHrsPerDay</f>
        <v>744</v>
      </c>
      <c r="Y221" s="0" t="n">
        <f aca="false">Y$6*NoOfHrsPerDay</f>
        <v>720</v>
      </c>
      <c r="Z221" s="0" t="n">
        <f aca="false">Z$6*NoOfHrsPerDay</f>
        <v>744</v>
      </c>
      <c r="AA221" s="0" t="n">
        <f aca="false">AA$6*NoOfHrsPerDay</f>
        <v>720</v>
      </c>
      <c r="AB221" s="0" t="n">
        <f aca="false">AB$6*NoOfHrsPerDay</f>
        <v>744</v>
      </c>
      <c r="AC221" s="0" t="n">
        <f aca="false">AC$6*NoOfHrsPerDay</f>
        <v>744</v>
      </c>
      <c r="AD221" s="0" t="n">
        <f aca="false">AD$6*NoOfHrsPerDay</f>
        <v>672</v>
      </c>
      <c r="AE221" s="0" t="n">
        <f aca="false">AE$6*NoOfHrsPerDay</f>
        <v>744</v>
      </c>
      <c r="AO221" s="0" t="n">
        <f aca="false">SUM(E221:P221)</f>
        <v>8784</v>
      </c>
    </row>
    <row r="222" customFormat="false" ht="12.75" hidden="false" customHeight="false" outlineLevel="0" collapsed="false">
      <c r="A222" s="0" t="s">
        <v>12</v>
      </c>
      <c r="B222" s="0" t="n">
        <v>1</v>
      </c>
      <c r="C222" s="0" t="n">
        <v>212</v>
      </c>
      <c r="D222" s="0" t="n">
        <f aca="false">D$6*NoOfHrsPerDay</f>
        <v>744</v>
      </c>
      <c r="E222" s="0" t="n">
        <f aca="false">E$6*NoOfHrsPerDay</f>
        <v>744</v>
      </c>
      <c r="F222" s="0" t="n">
        <f aca="false">F$6*NoOfHrsPerDay</f>
        <v>696</v>
      </c>
      <c r="G222" s="0" t="n">
        <f aca="false">G$6*NoOfHrsPerDay</f>
        <v>744</v>
      </c>
      <c r="H222" s="0" t="n">
        <f aca="false">H$6*NoOfHrsPerDay</f>
        <v>720</v>
      </c>
      <c r="I222" s="0" t="n">
        <f aca="false">I$6*NoOfHrsPerDay</f>
        <v>744</v>
      </c>
      <c r="J222" s="0" t="n">
        <f aca="false">J$6*NoOfHrsPerDay</f>
        <v>720</v>
      </c>
      <c r="K222" s="0" t="n">
        <f aca="false">K$6*NoOfHrsPerDay</f>
        <v>744</v>
      </c>
      <c r="L222" s="0" t="n">
        <f aca="false">L$6*NoOfHrsPerDay</f>
        <v>744</v>
      </c>
      <c r="M222" s="0" t="n">
        <f aca="false">M$6*NoOfHrsPerDay</f>
        <v>720</v>
      </c>
      <c r="N222" s="0" t="n">
        <f aca="false">N$6*NoOfHrsPerDay</f>
        <v>744</v>
      </c>
      <c r="O222" s="0" t="n">
        <f aca="false">O$6*NoOfHrsPerDay</f>
        <v>720</v>
      </c>
      <c r="P222" s="0" t="n">
        <f aca="false">P$6*NoOfHrsPerDay</f>
        <v>744</v>
      </c>
      <c r="Q222" s="0" t="n">
        <f aca="false">Q$6*NoOfHrsPerDay</f>
        <v>744</v>
      </c>
      <c r="R222" s="0" t="n">
        <f aca="false">R$6*NoOfHrsPerDay</f>
        <v>672</v>
      </c>
      <c r="S222" s="0" t="n">
        <f aca="false">S$6*NoOfHrsPerDay</f>
        <v>744</v>
      </c>
      <c r="T222" s="0" t="n">
        <f aca="false">T$6*NoOfHrsPerDay</f>
        <v>720</v>
      </c>
      <c r="U222" s="0" t="n">
        <f aca="false">U$6*NoOfHrsPerDay</f>
        <v>744</v>
      </c>
      <c r="V222" s="0" t="n">
        <f aca="false">V$6*NoOfHrsPerDay</f>
        <v>720</v>
      </c>
      <c r="W222" s="0" t="n">
        <f aca="false">W$6*NoOfHrsPerDay</f>
        <v>744</v>
      </c>
      <c r="X222" s="0" t="n">
        <f aca="false">X$6*NoOfHrsPerDay</f>
        <v>744</v>
      </c>
      <c r="Y222" s="0" t="n">
        <f aca="false">Y$6*NoOfHrsPerDay</f>
        <v>720</v>
      </c>
      <c r="Z222" s="0" t="n">
        <f aca="false">Z$6*NoOfHrsPerDay</f>
        <v>744</v>
      </c>
      <c r="AA222" s="0" t="n">
        <f aca="false">AA$6*NoOfHrsPerDay</f>
        <v>720</v>
      </c>
      <c r="AB222" s="0" t="n">
        <f aca="false">AB$6*NoOfHrsPerDay</f>
        <v>744</v>
      </c>
      <c r="AC222" s="0" t="n">
        <f aca="false">AC$6*NoOfHrsPerDay</f>
        <v>744</v>
      </c>
      <c r="AD222" s="0" t="n">
        <f aca="false">AD$6*NoOfHrsPerDay</f>
        <v>672</v>
      </c>
      <c r="AE222" s="0" t="n">
        <f aca="false">AE$6*NoOfHrsPerDay</f>
        <v>744</v>
      </c>
      <c r="AO222" s="0" t="n">
        <f aca="false">SUM(E222:P222)</f>
        <v>8784</v>
      </c>
    </row>
    <row r="223" customFormat="false" ht="12.75" hidden="false" customHeight="false" outlineLevel="0" collapsed="false">
      <c r="A223" s="0" t="s">
        <v>12</v>
      </c>
      <c r="B223" s="0" t="n">
        <v>1</v>
      </c>
      <c r="C223" s="0" t="n">
        <v>213</v>
      </c>
      <c r="D223" s="0" t="n">
        <f aca="false">D$6*NoOfHrsPerDay</f>
        <v>744</v>
      </c>
      <c r="E223" s="0" t="n">
        <f aca="false">E$6*NoOfHrsPerDay</f>
        <v>744</v>
      </c>
      <c r="F223" s="0" t="n">
        <f aca="false">F$6*NoOfHrsPerDay</f>
        <v>696</v>
      </c>
      <c r="G223" s="0" t="n">
        <f aca="false">G$6*NoOfHrsPerDay</f>
        <v>744</v>
      </c>
      <c r="H223" s="0" t="n">
        <f aca="false">H$6*NoOfHrsPerDay</f>
        <v>720</v>
      </c>
      <c r="I223" s="0" t="n">
        <f aca="false">I$6*NoOfHrsPerDay</f>
        <v>744</v>
      </c>
      <c r="J223" s="0" t="n">
        <f aca="false">J$6*NoOfHrsPerDay</f>
        <v>720</v>
      </c>
      <c r="K223" s="0" t="n">
        <f aca="false">K$6*NoOfHrsPerDay</f>
        <v>744</v>
      </c>
      <c r="L223" s="0" t="n">
        <f aca="false">L$6*NoOfHrsPerDay</f>
        <v>744</v>
      </c>
      <c r="M223" s="0" t="n">
        <f aca="false">M$6*NoOfHrsPerDay</f>
        <v>720</v>
      </c>
      <c r="N223" s="0" t="n">
        <f aca="false">N$6*NoOfHrsPerDay</f>
        <v>744</v>
      </c>
      <c r="O223" s="0" t="n">
        <f aca="false">O$6*NoOfHrsPerDay</f>
        <v>720</v>
      </c>
      <c r="P223" s="0" t="n">
        <f aca="false">P$6*NoOfHrsPerDay</f>
        <v>744</v>
      </c>
      <c r="Q223" s="0" t="n">
        <f aca="false">Q$6*NoOfHrsPerDay</f>
        <v>744</v>
      </c>
      <c r="R223" s="0" t="n">
        <f aca="false">R$6*NoOfHrsPerDay</f>
        <v>672</v>
      </c>
      <c r="S223" s="0" t="n">
        <f aca="false">S$6*NoOfHrsPerDay</f>
        <v>744</v>
      </c>
      <c r="T223" s="0" t="n">
        <f aca="false">T$6*NoOfHrsPerDay</f>
        <v>720</v>
      </c>
      <c r="U223" s="0" t="n">
        <f aca="false">U$6*NoOfHrsPerDay</f>
        <v>744</v>
      </c>
      <c r="V223" s="0" t="n">
        <f aca="false">V$6*NoOfHrsPerDay</f>
        <v>720</v>
      </c>
      <c r="W223" s="0" t="n">
        <f aca="false">W$6*NoOfHrsPerDay</f>
        <v>744</v>
      </c>
      <c r="X223" s="0" t="n">
        <f aca="false">X$6*NoOfHrsPerDay</f>
        <v>744</v>
      </c>
      <c r="Y223" s="0" t="n">
        <f aca="false">Y$6*NoOfHrsPerDay</f>
        <v>720</v>
      </c>
      <c r="Z223" s="0" t="n">
        <f aca="false">Z$6*NoOfHrsPerDay</f>
        <v>744</v>
      </c>
      <c r="AA223" s="0" t="n">
        <f aca="false">AA$6*NoOfHrsPerDay</f>
        <v>720</v>
      </c>
      <c r="AB223" s="0" t="n">
        <f aca="false">AB$6*NoOfHrsPerDay</f>
        <v>744</v>
      </c>
      <c r="AC223" s="0" t="n">
        <f aca="false">AC$6*NoOfHrsPerDay</f>
        <v>744</v>
      </c>
      <c r="AD223" s="0" t="n">
        <f aca="false">AD$6*NoOfHrsPerDay</f>
        <v>672</v>
      </c>
      <c r="AE223" s="0" t="n">
        <f aca="false">AE$6*NoOfHrsPerDay</f>
        <v>744</v>
      </c>
      <c r="AO223" s="0" t="n">
        <f aca="false">SUM(E223:P223)</f>
        <v>8784</v>
      </c>
    </row>
    <row r="224" customFormat="false" ht="12.75" hidden="false" customHeight="false" outlineLevel="0" collapsed="false">
      <c r="A224" s="0" t="s">
        <v>12</v>
      </c>
      <c r="B224" s="0" t="n">
        <v>1</v>
      </c>
      <c r="C224" s="0" t="n">
        <v>214</v>
      </c>
      <c r="D224" s="0" t="n">
        <f aca="false">D$6*NoOfHrsPerDay</f>
        <v>744</v>
      </c>
      <c r="E224" s="0" t="n">
        <f aca="false">E$6*NoOfHrsPerDay</f>
        <v>744</v>
      </c>
      <c r="F224" s="0" t="n">
        <f aca="false">F$6*NoOfHrsPerDay</f>
        <v>696</v>
      </c>
      <c r="G224" s="0" t="n">
        <f aca="false">G$6*NoOfHrsPerDay</f>
        <v>744</v>
      </c>
      <c r="H224" s="0" t="n">
        <f aca="false">H$6*NoOfHrsPerDay</f>
        <v>720</v>
      </c>
      <c r="I224" s="0" t="n">
        <f aca="false">I$6*NoOfHrsPerDay</f>
        <v>744</v>
      </c>
      <c r="J224" s="0" t="n">
        <f aca="false">J$6*NoOfHrsPerDay</f>
        <v>720</v>
      </c>
      <c r="K224" s="0" t="n">
        <f aca="false">K$6*NoOfHrsPerDay</f>
        <v>744</v>
      </c>
      <c r="L224" s="0" t="n">
        <f aca="false">L$6*NoOfHrsPerDay</f>
        <v>744</v>
      </c>
      <c r="M224" s="0" t="n">
        <f aca="false">M$6*NoOfHrsPerDay</f>
        <v>720</v>
      </c>
      <c r="N224" s="0" t="n">
        <f aca="false">N$6*NoOfHrsPerDay</f>
        <v>744</v>
      </c>
      <c r="O224" s="0" t="n">
        <f aca="false">O$6*NoOfHrsPerDay</f>
        <v>720</v>
      </c>
      <c r="P224" s="0" t="n">
        <f aca="false">P$6*NoOfHrsPerDay</f>
        <v>744</v>
      </c>
      <c r="Q224" s="0" t="n">
        <f aca="false">Q$6*NoOfHrsPerDay</f>
        <v>744</v>
      </c>
      <c r="R224" s="0" t="n">
        <f aca="false">R$6*NoOfHrsPerDay</f>
        <v>672</v>
      </c>
      <c r="S224" s="0" t="n">
        <f aca="false">S$6*NoOfHrsPerDay</f>
        <v>744</v>
      </c>
      <c r="T224" s="0" t="n">
        <f aca="false">T$6*NoOfHrsPerDay</f>
        <v>720</v>
      </c>
      <c r="U224" s="0" t="n">
        <f aca="false">U$6*NoOfHrsPerDay</f>
        <v>744</v>
      </c>
      <c r="V224" s="0" t="n">
        <f aca="false">V$6*NoOfHrsPerDay</f>
        <v>720</v>
      </c>
      <c r="W224" s="0" t="n">
        <f aca="false">W$6*NoOfHrsPerDay</f>
        <v>744</v>
      </c>
      <c r="X224" s="0" t="n">
        <f aca="false">X$6*NoOfHrsPerDay</f>
        <v>744</v>
      </c>
      <c r="Y224" s="0" t="n">
        <f aca="false">Y$6*NoOfHrsPerDay</f>
        <v>720</v>
      </c>
      <c r="Z224" s="0" t="n">
        <f aca="false">Z$6*NoOfHrsPerDay</f>
        <v>744</v>
      </c>
      <c r="AA224" s="0" t="n">
        <f aca="false">AA$6*NoOfHrsPerDay</f>
        <v>720</v>
      </c>
      <c r="AB224" s="0" t="n">
        <f aca="false">AB$6*NoOfHrsPerDay</f>
        <v>744</v>
      </c>
      <c r="AC224" s="0" t="n">
        <f aca="false">AC$6*NoOfHrsPerDay</f>
        <v>744</v>
      </c>
      <c r="AD224" s="0" t="n">
        <f aca="false">AD$6*NoOfHrsPerDay</f>
        <v>672</v>
      </c>
      <c r="AE224" s="0" t="n">
        <f aca="false">AE$6*NoOfHrsPerDay</f>
        <v>744</v>
      </c>
      <c r="AO224" s="0" t="n">
        <f aca="false">SUM(E224:P224)</f>
        <v>8784</v>
      </c>
    </row>
    <row r="225" customFormat="false" ht="12.75" hidden="false" customHeight="false" outlineLevel="0" collapsed="false">
      <c r="A225" s="0" t="s">
        <v>12</v>
      </c>
      <c r="B225" s="0" t="n">
        <v>1</v>
      </c>
      <c r="C225" s="0" t="n">
        <v>215</v>
      </c>
      <c r="D225" s="0" t="n">
        <f aca="false">D$6*NoOfHrsPerDay</f>
        <v>744</v>
      </c>
      <c r="E225" s="0" t="n">
        <f aca="false">E$6*NoOfHrsPerDay</f>
        <v>744</v>
      </c>
      <c r="F225" s="0" t="n">
        <f aca="false">F$6*NoOfHrsPerDay</f>
        <v>696</v>
      </c>
      <c r="G225" s="0" t="n">
        <f aca="false">G$6*NoOfHrsPerDay</f>
        <v>744</v>
      </c>
      <c r="H225" s="0" t="n">
        <f aca="false">H$6*NoOfHrsPerDay</f>
        <v>720</v>
      </c>
      <c r="I225" s="0" t="n">
        <f aca="false">I$6*NoOfHrsPerDay</f>
        <v>744</v>
      </c>
      <c r="J225" s="0" t="n">
        <f aca="false">J$6*NoOfHrsPerDay</f>
        <v>720</v>
      </c>
      <c r="K225" s="0" t="n">
        <f aca="false">K$6*NoOfHrsPerDay</f>
        <v>744</v>
      </c>
      <c r="L225" s="0" t="n">
        <f aca="false">L$6*NoOfHrsPerDay</f>
        <v>744</v>
      </c>
      <c r="M225" s="0" t="n">
        <f aca="false">M$6*NoOfHrsPerDay</f>
        <v>720</v>
      </c>
      <c r="N225" s="0" t="n">
        <f aca="false">N$6*NoOfHrsPerDay</f>
        <v>744</v>
      </c>
      <c r="O225" s="0" t="n">
        <f aca="false">O$6*NoOfHrsPerDay</f>
        <v>720</v>
      </c>
      <c r="P225" s="0" t="n">
        <f aca="false">P$6*NoOfHrsPerDay</f>
        <v>744</v>
      </c>
      <c r="Q225" s="0" t="n">
        <f aca="false">Q$6*NoOfHrsPerDay</f>
        <v>744</v>
      </c>
      <c r="R225" s="0" t="n">
        <f aca="false">R$6*NoOfHrsPerDay</f>
        <v>672</v>
      </c>
      <c r="S225" s="0" t="n">
        <f aca="false">S$6*NoOfHrsPerDay</f>
        <v>744</v>
      </c>
      <c r="T225" s="0" t="n">
        <f aca="false">T$6*NoOfHrsPerDay</f>
        <v>720</v>
      </c>
      <c r="U225" s="0" t="n">
        <f aca="false">U$6*NoOfHrsPerDay</f>
        <v>744</v>
      </c>
      <c r="V225" s="0" t="n">
        <f aca="false">V$6*NoOfHrsPerDay</f>
        <v>720</v>
      </c>
      <c r="W225" s="0" t="n">
        <f aca="false">W$6*NoOfHrsPerDay</f>
        <v>744</v>
      </c>
      <c r="X225" s="0" t="n">
        <f aca="false">X$6*NoOfHrsPerDay</f>
        <v>744</v>
      </c>
      <c r="Y225" s="0" t="n">
        <f aca="false">Y$6*NoOfHrsPerDay</f>
        <v>720</v>
      </c>
      <c r="Z225" s="0" t="n">
        <f aca="false">Z$6*NoOfHrsPerDay</f>
        <v>744</v>
      </c>
      <c r="AA225" s="0" t="n">
        <f aca="false">AA$6*NoOfHrsPerDay</f>
        <v>720</v>
      </c>
      <c r="AB225" s="0" t="n">
        <f aca="false">AB$6*NoOfHrsPerDay</f>
        <v>744</v>
      </c>
      <c r="AC225" s="0" t="n">
        <f aca="false">AC$6*NoOfHrsPerDay</f>
        <v>744</v>
      </c>
      <c r="AD225" s="0" t="n">
        <f aca="false">AD$6*NoOfHrsPerDay</f>
        <v>672</v>
      </c>
      <c r="AE225" s="0" t="n">
        <f aca="false">AE$6*NoOfHrsPerDay</f>
        <v>744</v>
      </c>
      <c r="AO225" s="0" t="n">
        <f aca="false">SUM(E225:P225)</f>
        <v>8784</v>
      </c>
    </row>
    <row r="226" customFormat="false" ht="12.75" hidden="false" customHeight="false" outlineLevel="0" collapsed="false">
      <c r="A226" s="0" t="s">
        <v>12</v>
      </c>
      <c r="B226" s="0" t="n">
        <v>1</v>
      </c>
      <c r="C226" s="0" t="n">
        <v>216</v>
      </c>
      <c r="D226" s="0" t="n">
        <f aca="false">D$6*NoOfHrsPerDay</f>
        <v>744</v>
      </c>
      <c r="E226" s="0" t="n">
        <f aca="false">E$6*NoOfHrsPerDay</f>
        <v>744</v>
      </c>
      <c r="F226" s="0" t="n">
        <f aca="false">F$6*NoOfHrsPerDay</f>
        <v>696</v>
      </c>
      <c r="G226" s="0" t="n">
        <f aca="false">G$6*NoOfHrsPerDay</f>
        <v>744</v>
      </c>
      <c r="H226" s="0" t="n">
        <f aca="false">H$6*NoOfHrsPerDay</f>
        <v>720</v>
      </c>
      <c r="I226" s="0" t="n">
        <f aca="false">I$6*NoOfHrsPerDay</f>
        <v>744</v>
      </c>
      <c r="J226" s="0" t="n">
        <f aca="false">J$6*NoOfHrsPerDay</f>
        <v>720</v>
      </c>
      <c r="K226" s="0" t="n">
        <f aca="false">K$6*NoOfHrsPerDay</f>
        <v>744</v>
      </c>
      <c r="L226" s="0" t="n">
        <f aca="false">L$6*NoOfHrsPerDay</f>
        <v>744</v>
      </c>
      <c r="M226" s="0" t="n">
        <f aca="false">M$6*NoOfHrsPerDay</f>
        <v>720</v>
      </c>
      <c r="N226" s="0" t="n">
        <f aca="false">N$6*NoOfHrsPerDay</f>
        <v>744</v>
      </c>
      <c r="O226" s="0" t="n">
        <f aca="false">O$6*NoOfHrsPerDay</f>
        <v>720</v>
      </c>
      <c r="P226" s="0" t="n">
        <f aca="false">P$6*NoOfHrsPerDay</f>
        <v>744</v>
      </c>
      <c r="Q226" s="0" t="n">
        <f aca="false">Q$6*NoOfHrsPerDay</f>
        <v>744</v>
      </c>
      <c r="R226" s="0" t="n">
        <f aca="false">R$6*NoOfHrsPerDay</f>
        <v>672</v>
      </c>
      <c r="S226" s="0" t="n">
        <f aca="false">S$6*NoOfHrsPerDay</f>
        <v>744</v>
      </c>
      <c r="T226" s="0" t="n">
        <f aca="false">T$6*NoOfHrsPerDay</f>
        <v>720</v>
      </c>
      <c r="U226" s="0" t="n">
        <f aca="false">U$6*NoOfHrsPerDay</f>
        <v>744</v>
      </c>
      <c r="V226" s="0" t="n">
        <f aca="false">V$6*NoOfHrsPerDay</f>
        <v>720</v>
      </c>
      <c r="W226" s="0" t="n">
        <f aca="false">W$6*NoOfHrsPerDay</f>
        <v>744</v>
      </c>
      <c r="X226" s="0" t="n">
        <f aca="false">X$6*NoOfHrsPerDay</f>
        <v>744</v>
      </c>
      <c r="Y226" s="0" t="n">
        <f aca="false">Y$6*NoOfHrsPerDay</f>
        <v>720</v>
      </c>
      <c r="Z226" s="0" t="n">
        <f aca="false">Z$6*NoOfHrsPerDay</f>
        <v>744</v>
      </c>
      <c r="AA226" s="0" t="n">
        <f aca="false">AA$6*NoOfHrsPerDay</f>
        <v>720</v>
      </c>
      <c r="AB226" s="0" t="n">
        <f aca="false">AB$6*NoOfHrsPerDay</f>
        <v>744</v>
      </c>
      <c r="AC226" s="0" t="n">
        <f aca="false">AC$6*NoOfHrsPerDay</f>
        <v>744</v>
      </c>
      <c r="AD226" s="0" t="n">
        <f aca="false">AD$6*NoOfHrsPerDay</f>
        <v>672</v>
      </c>
      <c r="AE226" s="0" t="n">
        <f aca="false">AE$6*NoOfHrsPerDay</f>
        <v>744</v>
      </c>
      <c r="AO226" s="0" t="n">
        <f aca="false">SUM(E226:P226)</f>
        <v>8784</v>
      </c>
    </row>
    <row r="227" customFormat="false" ht="12.75" hidden="false" customHeight="false" outlineLevel="0" collapsed="false">
      <c r="A227" s="0" t="s">
        <v>12</v>
      </c>
      <c r="B227" s="0" t="n">
        <v>1</v>
      </c>
      <c r="C227" s="0" t="n">
        <v>217</v>
      </c>
      <c r="D227" s="0" t="n">
        <f aca="false">D$6*NoOfHrsPerDay</f>
        <v>744</v>
      </c>
      <c r="E227" s="0" t="n">
        <f aca="false">E$6*NoOfHrsPerDay</f>
        <v>744</v>
      </c>
      <c r="F227" s="0" t="n">
        <f aca="false">F$6*NoOfHrsPerDay</f>
        <v>696</v>
      </c>
      <c r="G227" s="0" t="n">
        <f aca="false">G$6*NoOfHrsPerDay</f>
        <v>744</v>
      </c>
      <c r="H227" s="0" t="n">
        <f aca="false">H$6*NoOfHrsPerDay</f>
        <v>720</v>
      </c>
      <c r="I227" s="0" t="n">
        <f aca="false">I$6*NoOfHrsPerDay</f>
        <v>744</v>
      </c>
      <c r="J227" s="0" t="n">
        <f aca="false">J$6*NoOfHrsPerDay</f>
        <v>720</v>
      </c>
      <c r="K227" s="0" t="n">
        <f aca="false">K$6*NoOfHrsPerDay</f>
        <v>744</v>
      </c>
      <c r="L227" s="0" t="n">
        <f aca="false">L$6*NoOfHrsPerDay</f>
        <v>744</v>
      </c>
      <c r="M227" s="0" t="n">
        <f aca="false">M$6*NoOfHrsPerDay</f>
        <v>720</v>
      </c>
      <c r="N227" s="0" t="n">
        <f aca="false">N$6*NoOfHrsPerDay</f>
        <v>744</v>
      </c>
      <c r="O227" s="0" t="n">
        <f aca="false">O$6*NoOfHrsPerDay</f>
        <v>720</v>
      </c>
      <c r="P227" s="0" t="n">
        <f aca="false">P$6*NoOfHrsPerDay</f>
        <v>744</v>
      </c>
      <c r="Q227" s="0" t="n">
        <f aca="false">Q$6*NoOfHrsPerDay</f>
        <v>744</v>
      </c>
      <c r="R227" s="0" t="n">
        <f aca="false">R$6*NoOfHrsPerDay</f>
        <v>672</v>
      </c>
      <c r="S227" s="0" t="n">
        <f aca="false">S$6*NoOfHrsPerDay</f>
        <v>744</v>
      </c>
      <c r="T227" s="0" t="n">
        <f aca="false">T$6*NoOfHrsPerDay</f>
        <v>720</v>
      </c>
      <c r="U227" s="0" t="n">
        <f aca="false">U$6*NoOfHrsPerDay</f>
        <v>744</v>
      </c>
      <c r="V227" s="0" t="n">
        <f aca="false">V$6*NoOfHrsPerDay</f>
        <v>720</v>
      </c>
      <c r="W227" s="0" t="n">
        <f aca="false">W$6*NoOfHrsPerDay</f>
        <v>744</v>
      </c>
      <c r="X227" s="0" t="n">
        <f aca="false">X$6*NoOfHrsPerDay</f>
        <v>744</v>
      </c>
      <c r="Y227" s="0" t="n">
        <f aca="false">Y$6*NoOfHrsPerDay</f>
        <v>720</v>
      </c>
      <c r="Z227" s="0" t="n">
        <f aca="false">Z$6*NoOfHrsPerDay</f>
        <v>744</v>
      </c>
      <c r="AA227" s="0" t="n">
        <f aca="false">AA$6*NoOfHrsPerDay</f>
        <v>720</v>
      </c>
      <c r="AB227" s="0" t="n">
        <f aca="false">AB$6*NoOfHrsPerDay</f>
        <v>744</v>
      </c>
      <c r="AC227" s="0" t="n">
        <f aca="false">AC$6*NoOfHrsPerDay</f>
        <v>744</v>
      </c>
      <c r="AD227" s="0" t="n">
        <f aca="false">AD$6*NoOfHrsPerDay</f>
        <v>672</v>
      </c>
      <c r="AE227" s="0" t="n">
        <f aca="false">AE$6*NoOfHrsPerDay</f>
        <v>744</v>
      </c>
      <c r="AO227" s="0" t="n">
        <f aca="false">SUM(E227:P227)</f>
        <v>8784</v>
      </c>
    </row>
    <row r="228" customFormat="false" ht="12.75" hidden="false" customHeight="false" outlineLevel="0" collapsed="false">
      <c r="A228" s="0" t="s">
        <v>12</v>
      </c>
      <c r="B228" s="0" t="n">
        <v>1</v>
      </c>
      <c r="C228" s="0" t="n">
        <v>218</v>
      </c>
      <c r="D228" s="0" t="n">
        <f aca="false">D$6*NoOfHrsPerDay</f>
        <v>744</v>
      </c>
      <c r="E228" s="0" t="n">
        <f aca="false">E$6*NoOfHrsPerDay</f>
        <v>744</v>
      </c>
      <c r="F228" s="0" t="n">
        <f aca="false">F$6*NoOfHrsPerDay</f>
        <v>696</v>
      </c>
      <c r="G228" s="0" t="n">
        <f aca="false">G$6*NoOfHrsPerDay</f>
        <v>744</v>
      </c>
      <c r="H228" s="0" t="n">
        <f aca="false">H$6*NoOfHrsPerDay</f>
        <v>720</v>
      </c>
      <c r="I228" s="0" t="n">
        <f aca="false">I$6*NoOfHrsPerDay</f>
        <v>744</v>
      </c>
      <c r="J228" s="0" t="n">
        <f aca="false">J$6*NoOfHrsPerDay</f>
        <v>720</v>
      </c>
      <c r="K228" s="0" t="n">
        <f aca="false">K$6*NoOfHrsPerDay</f>
        <v>744</v>
      </c>
      <c r="L228" s="0" t="n">
        <f aca="false">L$6*NoOfHrsPerDay</f>
        <v>744</v>
      </c>
      <c r="M228" s="0" t="n">
        <f aca="false">M$6*NoOfHrsPerDay</f>
        <v>720</v>
      </c>
      <c r="N228" s="0" t="n">
        <f aca="false">N$6*NoOfHrsPerDay</f>
        <v>744</v>
      </c>
      <c r="O228" s="0" t="n">
        <f aca="false">O$6*NoOfHrsPerDay</f>
        <v>720</v>
      </c>
      <c r="P228" s="0" t="n">
        <f aca="false">P$6*NoOfHrsPerDay</f>
        <v>744</v>
      </c>
      <c r="Q228" s="0" t="n">
        <f aca="false">Q$6*NoOfHrsPerDay</f>
        <v>744</v>
      </c>
      <c r="R228" s="0" t="n">
        <f aca="false">R$6*NoOfHrsPerDay</f>
        <v>672</v>
      </c>
      <c r="S228" s="0" t="n">
        <f aca="false">S$6*NoOfHrsPerDay</f>
        <v>744</v>
      </c>
      <c r="T228" s="0" t="n">
        <f aca="false">T$6*NoOfHrsPerDay</f>
        <v>720</v>
      </c>
      <c r="U228" s="0" t="n">
        <f aca="false">U$6*NoOfHrsPerDay</f>
        <v>744</v>
      </c>
      <c r="V228" s="0" t="n">
        <f aca="false">V$6*NoOfHrsPerDay</f>
        <v>720</v>
      </c>
      <c r="W228" s="0" t="n">
        <f aca="false">W$6*NoOfHrsPerDay</f>
        <v>744</v>
      </c>
      <c r="X228" s="0" t="n">
        <f aca="false">X$6*NoOfHrsPerDay</f>
        <v>744</v>
      </c>
      <c r="Y228" s="0" t="n">
        <f aca="false">Y$6*NoOfHrsPerDay</f>
        <v>720</v>
      </c>
      <c r="Z228" s="0" t="n">
        <f aca="false">Z$6*NoOfHrsPerDay</f>
        <v>744</v>
      </c>
      <c r="AA228" s="0" t="n">
        <f aca="false">AA$6*NoOfHrsPerDay</f>
        <v>720</v>
      </c>
      <c r="AB228" s="0" t="n">
        <f aca="false">AB$6*NoOfHrsPerDay</f>
        <v>744</v>
      </c>
      <c r="AC228" s="0" t="n">
        <f aca="false">AC$6*NoOfHrsPerDay</f>
        <v>744</v>
      </c>
      <c r="AD228" s="0" t="n">
        <f aca="false">AD$6*NoOfHrsPerDay</f>
        <v>672</v>
      </c>
      <c r="AE228" s="0" t="n">
        <f aca="false">AE$6*NoOfHrsPerDay</f>
        <v>744</v>
      </c>
      <c r="AO228" s="0" t="n">
        <f aca="false">SUM(E228:P228)</f>
        <v>8784</v>
      </c>
    </row>
    <row r="229" customFormat="false" ht="12.75" hidden="false" customHeight="false" outlineLevel="0" collapsed="false">
      <c r="A229" s="0" t="s">
        <v>12</v>
      </c>
      <c r="B229" s="0" t="n">
        <v>1</v>
      </c>
      <c r="C229" s="0" t="n">
        <v>219</v>
      </c>
      <c r="D229" s="0" t="n">
        <f aca="false">D$6*NoOfHrsPerDay</f>
        <v>744</v>
      </c>
      <c r="E229" s="0" t="n">
        <f aca="false">E$6*NoOfHrsPerDay</f>
        <v>744</v>
      </c>
      <c r="F229" s="0" t="n">
        <f aca="false">F$6*NoOfHrsPerDay</f>
        <v>696</v>
      </c>
      <c r="G229" s="0" t="n">
        <f aca="false">G$6*NoOfHrsPerDay</f>
        <v>744</v>
      </c>
      <c r="H229" s="0" t="n">
        <f aca="false">H$6*NoOfHrsPerDay</f>
        <v>720</v>
      </c>
      <c r="I229" s="0" t="n">
        <f aca="false">I$6*NoOfHrsPerDay</f>
        <v>744</v>
      </c>
      <c r="J229" s="0" t="n">
        <f aca="false">J$6*NoOfHrsPerDay</f>
        <v>720</v>
      </c>
      <c r="K229" s="0" t="n">
        <f aca="false">K$6*NoOfHrsPerDay</f>
        <v>744</v>
      </c>
      <c r="L229" s="0" t="n">
        <f aca="false">L$6*NoOfHrsPerDay</f>
        <v>744</v>
      </c>
      <c r="M229" s="0" t="n">
        <f aca="false">M$6*NoOfHrsPerDay</f>
        <v>720</v>
      </c>
      <c r="N229" s="0" t="n">
        <f aca="false">N$6*NoOfHrsPerDay</f>
        <v>744</v>
      </c>
      <c r="O229" s="0" t="n">
        <f aca="false">O$6*NoOfHrsPerDay</f>
        <v>720</v>
      </c>
      <c r="P229" s="0" t="n">
        <f aca="false">P$6*NoOfHrsPerDay</f>
        <v>744</v>
      </c>
      <c r="Q229" s="0" t="n">
        <f aca="false">Q$6*NoOfHrsPerDay</f>
        <v>744</v>
      </c>
      <c r="R229" s="0" t="n">
        <f aca="false">R$6*NoOfHrsPerDay</f>
        <v>672</v>
      </c>
      <c r="S229" s="0" t="n">
        <f aca="false">S$6*NoOfHrsPerDay</f>
        <v>744</v>
      </c>
      <c r="T229" s="0" t="n">
        <f aca="false">T$6*NoOfHrsPerDay</f>
        <v>720</v>
      </c>
      <c r="U229" s="0" t="n">
        <f aca="false">U$6*NoOfHrsPerDay</f>
        <v>744</v>
      </c>
      <c r="V229" s="0" t="n">
        <f aca="false">V$6*NoOfHrsPerDay</f>
        <v>720</v>
      </c>
      <c r="W229" s="0" t="n">
        <f aca="false">W$6*NoOfHrsPerDay</f>
        <v>744</v>
      </c>
      <c r="X229" s="0" t="n">
        <f aca="false">X$6*NoOfHrsPerDay</f>
        <v>744</v>
      </c>
      <c r="Y229" s="0" t="n">
        <f aca="false">Y$6*NoOfHrsPerDay</f>
        <v>720</v>
      </c>
      <c r="Z229" s="0" t="n">
        <f aca="false">Z$6*NoOfHrsPerDay</f>
        <v>744</v>
      </c>
      <c r="AA229" s="0" t="n">
        <f aca="false">AA$6*NoOfHrsPerDay</f>
        <v>720</v>
      </c>
      <c r="AB229" s="0" t="n">
        <f aca="false">AB$6*NoOfHrsPerDay</f>
        <v>744</v>
      </c>
      <c r="AC229" s="0" t="n">
        <f aca="false">AC$6*NoOfHrsPerDay</f>
        <v>744</v>
      </c>
      <c r="AD229" s="0" t="n">
        <f aca="false">AD$6*NoOfHrsPerDay</f>
        <v>672</v>
      </c>
      <c r="AE229" s="0" t="n">
        <f aca="false">AE$6*NoOfHrsPerDay</f>
        <v>744</v>
      </c>
      <c r="AO229" s="0" t="n">
        <f aca="false">SUM(E229:P229)</f>
        <v>8784</v>
      </c>
    </row>
    <row r="230" customFormat="false" ht="12.75" hidden="false" customHeight="false" outlineLevel="0" collapsed="false">
      <c r="A230" s="0" t="s">
        <v>12</v>
      </c>
      <c r="B230" s="0" t="n">
        <v>1</v>
      </c>
      <c r="C230" s="0" t="n">
        <v>220</v>
      </c>
      <c r="D230" s="0" t="n">
        <f aca="false">D$6*NoOfHrsPerDay</f>
        <v>744</v>
      </c>
      <c r="E230" s="0" t="n">
        <f aca="false">E$6*NoOfHrsPerDay</f>
        <v>744</v>
      </c>
      <c r="F230" s="0" t="n">
        <f aca="false">F$6*NoOfHrsPerDay</f>
        <v>696</v>
      </c>
      <c r="G230" s="0" t="n">
        <f aca="false">G$6*NoOfHrsPerDay</f>
        <v>744</v>
      </c>
      <c r="H230" s="0" t="n">
        <f aca="false">H$6*NoOfHrsPerDay</f>
        <v>720</v>
      </c>
      <c r="I230" s="0" t="n">
        <f aca="false">I$6*NoOfHrsPerDay</f>
        <v>744</v>
      </c>
      <c r="J230" s="0" t="n">
        <f aca="false">J$6*NoOfHrsPerDay</f>
        <v>720</v>
      </c>
      <c r="K230" s="0" t="n">
        <f aca="false">K$6*NoOfHrsPerDay</f>
        <v>744</v>
      </c>
      <c r="L230" s="0" t="n">
        <f aca="false">L$6*NoOfHrsPerDay</f>
        <v>744</v>
      </c>
      <c r="M230" s="0" t="n">
        <f aca="false">M$6*NoOfHrsPerDay</f>
        <v>720</v>
      </c>
      <c r="N230" s="0" t="n">
        <f aca="false">N$6*NoOfHrsPerDay</f>
        <v>744</v>
      </c>
      <c r="O230" s="0" t="n">
        <f aca="false">O$6*NoOfHrsPerDay</f>
        <v>720</v>
      </c>
      <c r="P230" s="0" t="n">
        <f aca="false">P$6*NoOfHrsPerDay</f>
        <v>744</v>
      </c>
      <c r="Q230" s="0" t="n">
        <f aca="false">Q$6*NoOfHrsPerDay</f>
        <v>744</v>
      </c>
      <c r="R230" s="0" t="n">
        <f aca="false">R$6*NoOfHrsPerDay</f>
        <v>672</v>
      </c>
      <c r="S230" s="0" t="n">
        <f aca="false">S$6*NoOfHrsPerDay</f>
        <v>744</v>
      </c>
      <c r="T230" s="0" t="n">
        <f aca="false">T$6*NoOfHrsPerDay</f>
        <v>720</v>
      </c>
      <c r="U230" s="0" t="n">
        <f aca="false">U$6*NoOfHrsPerDay</f>
        <v>744</v>
      </c>
      <c r="V230" s="0" t="n">
        <f aca="false">V$6*NoOfHrsPerDay</f>
        <v>720</v>
      </c>
      <c r="W230" s="0" t="n">
        <f aca="false">W$6*NoOfHrsPerDay</f>
        <v>744</v>
      </c>
      <c r="X230" s="0" t="n">
        <f aca="false">X$6*NoOfHrsPerDay</f>
        <v>744</v>
      </c>
      <c r="Y230" s="0" t="n">
        <f aca="false">Y$6*NoOfHrsPerDay</f>
        <v>720</v>
      </c>
      <c r="Z230" s="0" t="n">
        <f aca="false">Z$6*NoOfHrsPerDay</f>
        <v>744</v>
      </c>
      <c r="AA230" s="0" t="n">
        <f aca="false">AA$6*NoOfHrsPerDay</f>
        <v>720</v>
      </c>
      <c r="AB230" s="0" t="n">
        <f aca="false">AB$6*NoOfHrsPerDay</f>
        <v>744</v>
      </c>
      <c r="AC230" s="0" t="n">
        <f aca="false">AC$6*NoOfHrsPerDay</f>
        <v>744</v>
      </c>
      <c r="AD230" s="0" t="n">
        <f aca="false">AD$6*NoOfHrsPerDay</f>
        <v>672</v>
      </c>
      <c r="AE230" s="0" t="n">
        <f aca="false">AE$6*NoOfHrsPerDay</f>
        <v>744</v>
      </c>
      <c r="AO230" s="0" t="n">
        <f aca="false">SUM(E230:P230)</f>
        <v>8784</v>
      </c>
    </row>
    <row r="231" customFormat="false" ht="12.75" hidden="false" customHeight="false" outlineLevel="0" collapsed="false">
      <c r="A231" s="0" t="s">
        <v>12</v>
      </c>
      <c r="B231" s="0" t="n">
        <v>1</v>
      </c>
      <c r="C231" s="0" t="n">
        <v>221</v>
      </c>
      <c r="D231" s="0" t="n">
        <f aca="false">D$6*NoOfHrsPerDay</f>
        <v>744</v>
      </c>
      <c r="E231" s="0" t="n">
        <f aca="false">E$6*NoOfHrsPerDay</f>
        <v>744</v>
      </c>
      <c r="F231" s="0" t="n">
        <f aca="false">F$6*NoOfHrsPerDay</f>
        <v>696</v>
      </c>
      <c r="G231" s="0" t="n">
        <f aca="false">G$6*NoOfHrsPerDay</f>
        <v>744</v>
      </c>
      <c r="H231" s="0" t="n">
        <f aca="false">H$6*NoOfHrsPerDay</f>
        <v>720</v>
      </c>
      <c r="I231" s="0" t="n">
        <f aca="false">I$6*NoOfHrsPerDay</f>
        <v>744</v>
      </c>
      <c r="J231" s="0" t="n">
        <f aca="false">J$6*NoOfHrsPerDay</f>
        <v>720</v>
      </c>
      <c r="K231" s="0" t="n">
        <f aca="false">K$6*NoOfHrsPerDay</f>
        <v>744</v>
      </c>
      <c r="L231" s="0" t="n">
        <f aca="false">L$6*NoOfHrsPerDay</f>
        <v>744</v>
      </c>
      <c r="M231" s="0" t="n">
        <f aca="false">M$6*NoOfHrsPerDay</f>
        <v>720</v>
      </c>
      <c r="N231" s="0" t="n">
        <f aca="false">N$6*NoOfHrsPerDay</f>
        <v>744</v>
      </c>
      <c r="O231" s="0" t="n">
        <f aca="false">O$6*NoOfHrsPerDay</f>
        <v>720</v>
      </c>
      <c r="P231" s="0" t="n">
        <f aca="false">P$6*NoOfHrsPerDay</f>
        <v>744</v>
      </c>
      <c r="Q231" s="0" t="n">
        <f aca="false">Q$6*NoOfHrsPerDay</f>
        <v>744</v>
      </c>
      <c r="R231" s="0" t="n">
        <f aca="false">R$6*NoOfHrsPerDay</f>
        <v>672</v>
      </c>
      <c r="S231" s="0" t="n">
        <f aca="false">S$6*NoOfHrsPerDay</f>
        <v>744</v>
      </c>
      <c r="T231" s="0" t="n">
        <f aca="false">T$6*NoOfHrsPerDay</f>
        <v>720</v>
      </c>
      <c r="U231" s="0" t="n">
        <f aca="false">U$6*NoOfHrsPerDay</f>
        <v>744</v>
      </c>
      <c r="V231" s="0" t="n">
        <f aca="false">V$6*NoOfHrsPerDay</f>
        <v>720</v>
      </c>
      <c r="W231" s="0" t="n">
        <f aca="false">W$6*NoOfHrsPerDay</f>
        <v>744</v>
      </c>
      <c r="X231" s="0" t="n">
        <f aca="false">X$6*NoOfHrsPerDay</f>
        <v>744</v>
      </c>
      <c r="Y231" s="0" t="n">
        <f aca="false">Y$6*NoOfHrsPerDay</f>
        <v>720</v>
      </c>
      <c r="Z231" s="0" t="n">
        <f aca="false">Z$6*NoOfHrsPerDay</f>
        <v>744</v>
      </c>
      <c r="AA231" s="0" t="n">
        <f aca="false">AA$6*NoOfHrsPerDay</f>
        <v>720</v>
      </c>
      <c r="AB231" s="0" t="n">
        <f aca="false">AB$6*NoOfHrsPerDay</f>
        <v>744</v>
      </c>
      <c r="AC231" s="0" t="n">
        <f aca="false">AC$6*NoOfHrsPerDay</f>
        <v>744</v>
      </c>
      <c r="AD231" s="0" t="n">
        <f aca="false">AD$6*NoOfHrsPerDay</f>
        <v>672</v>
      </c>
      <c r="AE231" s="0" t="n">
        <f aca="false">AE$6*NoOfHrsPerDay</f>
        <v>744</v>
      </c>
      <c r="AO231" s="0" t="n">
        <f aca="false">SUM(E231:P231)</f>
        <v>8784</v>
      </c>
    </row>
    <row r="232" customFormat="false" ht="12.75" hidden="false" customHeight="false" outlineLevel="0" collapsed="false">
      <c r="A232" s="0" t="s">
        <v>12</v>
      </c>
      <c r="B232" s="0" t="n">
        <v>1</v>
      </c>
      <c r="C232" s="0" t="n">
        <v>222</v>
      </c>
      <c r="D232" s="0" t="n">
        <f aca="false">D$6*NoOfHrsPerDay</f>
        <v>744</v>
      </c>
      <c r="E232" s="0" t="n">
        <f aca="false">E$6*NoOfHrsPerDay</f>
        <v>744</v>
      </c>
      <c r="F232" s="0" t="n">
        <f aca="false">F$6*NoOfHrsPerDay</f>
        <v>696</v>
      </c>
      <c r="G232" s="0" t="n">
        <f aca="false">G$6*NoOfHrsPerDay</f>
        <v>744</v>
      </c>
      <c r="H232" s="0" t="n">
        <f aca="false">H$6*NoOfHrsPerDay</f>
        <v>720</v>
      </c>
      <c r="I232" s="0" t="n">
        <f aca="false">I$6*NoOfHrsPerDay</f>
        <v>744</v>
      </c>
      <c r="J232" s="0" t="n">
        <f aca="false">J$6*NoOfHrsPerDay</f>
        <v>720</v>
      </c>
      <c r="K232" s="0" t="n">
        <f aca="false">K$6*NoOfHrsPerDay</f>
        <v>744</v>
      </c>
      <c r="L232" s="0" t="n">
        <f aca="false">L$6*NoOfHrsPerDay</f>
        <v>744</v>
      </c>
      <c r="M232" s="0" t="n">
        <f aca="false">M$6*NoOfHrsPerDay</f>
        <v>720</v>
      </c>
      <c r="N232" s="0" t="n">
        <f aca="false">N$6*NoOfHrsPerDay</f>
        <v>744</v>
      </c>
      <c r="O232" s="0" t="n">
        <f aca="false">O$6*NoOfHrsPerDay</f>
        <v>720</v>
      </c>
      <c r="P232" s="0" t="n">
        <f aca="false">P$6*NoOfHrsPerDay</f>
        <v>744</v>
      </c>
      <c r="Q232" s="0" t="n">
        <f aca="false">Q$6*NoOfHrsPerDay</f>
        <v>744</v>
      </c>
      <c r="R232" s="0" t="n">
        <f aca="false">R$6*NoOfHrsPerDay</f>
        <v>672</v>
      </c>
      <c r="S232" s="0" t="n">
        <f aca="false">S$6*NoOfHrsPerDay</f>
        <v>744</v>
      </c>
      <c r="T232" s="0" t="n">
        <f aca="false">T$6*NoOfHrsPerDay</f>
        <v>720</v>
      </c>
      <c r="U232" s="0" t="n">
        <f aca="false">U$6*NoOfHrsPerDay</f>
        <v>744</v>
      </c>
      <c r="V232" s="0" t="n">
        <f aca="false">V$6*NoOfHrsPerDay</f>
        <v>720</v>
      </c>
      <c r="W232" s="0" t="n">
        <f aca="false">W$6*NoOfHrsPerDay</f>
        <v>744</v>
      </c>
      <c r="X232" s="0" t="n">
        <f aca="false">X$6*NoOfHrsPerDay</f>
        <v>744</v>
      </c>
      <c r="Y232" s="0" t="n">
        <f aca="false">Y$6*NoOfHrsPerDay</f>
        <v>720</v>
      </c>
      <c r="Z232" s="0" t="n">
        <f aca="false">Z$6*NoOfHrsPerDay</f>
        <v>744</v>
      </c>
      <c r="AA232" s="0" t="n">
        <f aca="false">AA$6*NoOfHrsPerDay</f>
        <v>720</v>
      </c>
      <c r="AB232" s="0" t="n">
        <f aca="false">AB$6*NoOfHrsPerDay</f>
        <v>744</v>
      </c>
      <c r="AC232" s="0" t="n">
        <f aca="false">AC$6*NoOfHrsPerDay</f>
        <v>744</v>
      </c>
      <c r="AD232" s="0" t="n">
        <f aca="false">AD$6*NoOfHrsPerDay</f>
        <v>672</v>
      </c>
      <c r="AE232" s="0" t="n">
        <f aca="false">AE$6*NoOfHrsPerDay</f>
        <v>744</v>
      </c>
      <c r="AO232" s="0" t="n">
        <f aca="false">SUM(E232:P232)</f>
        <v>8784</v>
      </c>
    </row>
    <row r="233" customFormat="false" ht="12.75" hidden="false" customHeight="false" outlineLevel="0" collapsed="false">
      <c r="A233" s="0" t="s">
        <v>12</v>
      </c>
      <c r="B233" s="0" t="n">
        <v>1</v>
      </c>
      <c r="C233" s="0" t="n">
        <v>223</v>
      </c>
      <c r="D233" s="0" t="n">
        <f aca="false">D$6*NoOfHrsPerDay</f>
        <v>744</v>
      </c>
      <c r="E233" s="0" t="n">
        <f aca="false">E$6*NoOfHrsPerDay</f>
        <v>744</v>
      </c>
      <c r="F233" s="0" t="n">
        <f aca="false">F$6*NoOfHrsPerDay</f>
        <v>696</v>
      </c>
      <c r="G233" s="0" t="n">
        <f aca="false">G$6*NoOfHrsPerDay</f>
        <v>744</v>
      </c>
      <c r="H233" s="0" t="n">
        <f aca="false">H$6*NoOfHrsPerDay</f>
        <v>720</v>
      </c>
      <c r="I233" s="0" t="n">
        <f aca="false">I$6*NoOfHrsPerDay</f>
        <v>744</v>
      </c>
      <c r="J233" s="0" t="n">
        <f aca="false">J$6*NoOfHrsPerDay</f>
        <v>720</v>
      </c>
      <c r="K233" s="0" t="n">
        <f aca="false">K$6*NoOfHrsPerDay</f>
        <v>744</v>
      </c>
      <c r="L233" s="0" t="n">
        <f aca="false">L$6*NoOfHrsPerDay</f>
        <v>744</v>
      </c>
      <c r="M233" s="0" t="n">
        <f aca="false">M$6*NoOfHrsPerDay</f>
        <v>720</v>
      </c>
      <c r="N233" s="0" t="n">
        <f aca="false">N$6*NoOfHrsPerDay</f>
        <v>744</v>
      </c>
      <c r="O233" s="0" t="n">
        <f aca="false">O$6*NoOfHrsPerDay</f>
        <v>720</v>
      </c>
      <c r="P233" s="0" t="n">
        <f aca="false">P$6*NoOfHrsPerDay</f>
        <v>744</v>
      </c>
      <c r="Q233" s="0" t="n">
        <f aca="false">Q$6*NoOfHrsPerDay</f>
        <v>744</v>
      </c>
      <c r="R233" s="0" t="n">
        <f aca="false">R$6*NoOfHrsPerDay</f>
        <v>672</v>
      </c>
      <c r="S233" s="0" t="n">
        <f aca="false">S$6*NoOfHrsPerDay</f>
        <v>744</v>
      </c>
      <c r="T233" s="0" t="n">
        <f aca="false">T$6*NoOfHrsPerDay</f>
        <v>720</v>
      </c>
      <c r="U233" s="0" t="n">
        <f aca="false">U$6*NoOfHrsPerDay</f>
        <v>744</v>
      </c>
      <c r="V233" s="0" t="n">
        <f aca="false">V$6*NoOfHrsPerDay</f>
        <v>720</v>
      </c>
      <c r="W233" s="0" t="n">
        <f aca="false">W$6*NoOfHrsPerDay</f>
        <v>744</v>
      </c>
      <c r="X233" s="0" t="n">
        <f aca="false">X$6*NoOfHrsPerDay</f>
        <v>744</v>
      </c>
      <c r="Y233" s="0" t="n">
        <f aca="false">Y$6*NoOfHrsPerDay</f>
        <v>720</v>
      </c>
      <c r="Z233" s="0" t="n">
        <f aca="false">Z$6*NoOfHrsPerDay</f>
        <v>744</v>
      </c>
      <c r="AA233" s="0" t="n">
        <f aca="false">AA$6*NoOfHrsPerDay</f>
        <v>720</v>
      </c>
      <c r="AB233" s="0" t="n">
        <f aca="false">AB$6*NoOfHrsPerDay</f>
        <v>744</v>
      </c>
      <c r="AC233" s="0" t="n">
        <f aca="false">AC$6*NoOfHrsPerDay</f>
        <v>744</v>
      </c>
      <c r="AD233" s="0" t="n">
        <f aca="false">AD$6*NoOfHrsPerDay</f>
        <v>672</v>
      </c>
      <c r="AE233" s="0" t="n">
        <f aca="false">AE$6*NoOfHrsPerDay</f>
        <v>744</v>
      </c>
      <c r="AO233" s="0" t="n">
        <f aca="false">SUM(E233:P233)</f>
        <v>8784</v>
      </c>
    </row>
    <row r="234" customFormat="false" ht="12.75" hidden="false" customHeight="false" outlineLevel="0" collapsed="false">
      <c r="A234" s="0" t="s">
        <v>12</v>
      </c>
      <c r="B234" s="0" t="n">
        <v>1</v>
      </c>
      <c r="C234" s="0" t="n">
        <v>224</v>
      </c>
      <c r="D234" s="0" t="n">
        <f aca="false">D$6*NoOfHrsPerDay</f>
        <v>744</v>
      </c>
      <c r="E234" s="0" t="n">
        <f aca="false">E$6*NoOfHrsPerDay</f>
        <v>744</v>
      </c>
      <c r="F234" s="0" t="n">
        <f aca="false">F$6*NoOfHrsPerDay</f>
        <v>696</v>
      </c>
      <c r="G234" s="0" t="n">
        <f aca="false">G$6*NoOfHrsPerDay</f>
        <v>744</v>
      </c>
      <c r="H234" s="0" t="n">
        <f aca="false">H$6*NoOfHrsPerDay</f>
        <v>720</v>
      </c>
      <c r="I234" s="0" t="n">
        <f aca="false">I$6*NoOfHrsPerDay</f>
        <v>744</v>
      </c>
      <c r="J234" s="0" t="n">
        <f aca="false">J$6*NoOfHrsPerDay</f>
        <v>720</v>
      </c>
      <c r="K234" s="0" t="n">
        <f aca="false">K$6*NoOfHrsPerDay</f>
        <v>744</v>
      </c>
      <c r="L234" s="0" t="n">
        <f aca="false">L$6*NoOfHrsPerDay</f>
        <v>744</v>
      </c>
      <c r="M234" s="0" t="n">
        <f aca="false">M$6*NoOfHrsPerDay</f>
        <v>720</v>
      </c>
      <c r="N234" s="0" t="n">
        <f aca="false">N$6*NoOfHrsPerDay</f>
        <v>744</v>
      </c>
      <c r="O234" s="0" t="n">
        <f aca="false">O$6*NoOfHrsPerDay</f>
        <v>720</v>
      </c>
      <c r="P234" s="0" t="n">
        <f aca="false">P$6*NoOfHrsPerDay</f>
        <v>744</v>
      </c>
      <c r="Q234" s="0" t="n">
        <f aca="false">Q$6*NoOfHrsPerDay</f>
        <v>744</v>
      </c>
      <c r="R234" s="0" t="n">
        <f aca="false">R$6*NoOfHrsPerDay</f>
        <v>672</v>
      </c>
      <c r="S234" s="0" t="n">
        <f aca="false">S$6*NoOfHrsPerDay</f>
        <v>744</v>
      </c>
      <c r="T234" s="0" t="n">
        <f aca="false">T$6*NoOfHrsPerDay</f>
        <v>720</v>
      </c>
      <c r="U234" s="0" t="n">
        <f aca="false">U$6*NoOfHrsPerDay</f>
        <v>744</v>
      </c>
      <c r="V234" s="0" t="n">
        <f aca="false">V$6*NoOfHrsPerDay</f>
        <v>720</v>
      </c>
      <c r="W234" s="0" t="n">
        <f aca="false">W$6*NoOfHrsPerDay</f>
        <v>744</v>
      </c>
      <c r="X234" s="0" t="n">
        <f aca="false">X$6*NoOfHrsPerDay</f>
        <v>744</v>
      </c>
      <c r="Y234" s="0" t="n">
        <f aca="false">Y$6*NoOfHrsPerDay</f>
        <v>720</v>
      </c>
      <c r="Z234" s="0" t="n">
        <f aca="false">Z$6*NoOfHrsPerDay</f>
        <v>744</v>
      </c>
      <c r="AA234" s="0" t="n">
        <f aca="false">AA$6*NoOfHrsPerDay</f>
        <v>720</v>
      </c>
      <c r="AB234" s="0" t="n">
        <f aca="false">AB$6*NoOfHrsPerDay</f>
        <v>744</v>
      </c>
      <c r="AC234" s="0" t="n">
        <f aca="false">AC$6*NoOfHrsPerDay</f>
        <v>744</v>
      </c>
      <c r="AD234" s="0" t="n">
        <f aca="false">AD$6*NoOfHrsPerDay</f>
        <v>672</v>
      </c>
      <c r="AE234" s="0" t="n">
        <f aca="false">AE$6*NoOfHrsPerDay</f>
        <v>744</v>
      </c>
      <c r="AO234" s="0" t="n">
        <f aca="false">SUM(E234:P234)</f>
        <v>8784</v>
      </c>
    </row>
    <row r="235" customFormat="false" ht="12.75" hidden="false" customHeight="false" outlineLevel="0" collapsed="false">
      <c r="A235" s="0" t="s">
        <v>12</v>
      </c>
      <c r="B235" s="0" t="n">
        <v>1</v>
      </c>
      <c r="C235" s="0" t="n">
        <v>225</v>
      </c>
      <c r="D235" s="0" t="n">
        <f aca="false">D$6*NoOfHrsPerDay</f>
        <v>744</v>
      </c>
      <c r="E235" s="0" t="n">
        <f aca="false">E$6*NoOfHrsPerDay</f>
        <v>744</v>
      </c>
      <c r="F235" s="0" t="n">
        <f aca="false">F$6*NoOfHrsPerDay</f>
        <v>696</v>
      </c>
      <c r="G235" s="0" t="n">
        <f aca="false">G$6*NoOfHrsPerDay</f>
        <v>744</v>
      </c>
      <c r="H235" s="0" t="n">
        <f aca="false">H$6*NoOfHrsPerDay</f>
        <v>720</v>
      </c>
      <c r="I235" s="0" t="n">
        <f aca="false">I$6*NoOfHrsPerDay</f>
        <v>744</v>
      </c>
      <c r="J235" s="0" t="n">
        <f aca="false">J$6*NoOfHrsPerDay</f>
        <v>720</v>
      </c>
      <c r="K235" s="0" t="n">
        <f aca="false">K$6*NoOfHrsPerDay</f>
        <v>744</v>
      </c>
      <c r="L235" s="0" t="n">
        <f aca="false">L$6*NoOfHrsPerDay</f>
        <v>744</v>
      </c>
      <c r="M235" s="0" t="n">
        <f aca="false">M$6*NoOfHrsPerDay</f>
        <v>720</v>
      </c>
      <c r="N235" s="0" t="n">
        <f aca="false">N$6*NoOfHrsPerDay</f>
        <v>744</v>
      </c>
      <c r="O235" s="0" t="n">
        <f aca="false">O$6*NoOfHrsPerDay</f>
        <v>720</v>
      </c>
      <c r="P235" s="0" t="n">
        <f aca="false">P$6*NoOfHrsPerDay</f>
        <v>744</v>
      </c>
      <c r="Q235" s="0" t="n">
        <f aca="false">Q$6*NoOfHrsPerDay</f>
        <v>744</v>
      </c>
      <c r="R235" s="0" t="n">
        <f aca="false">R$6*NoOfHrsPerDay</f>
        <v>672</v>
      </c>
      <c r="S235" s="0" t="n">
        <f aca="false">S$6*NoOfHrsPerDay</f>
        <v>744</v>
      </c>
      <c r="T235" s="0" t="n">
        <f aca="false">T$6*NoOfHrsPerDay</f>
        <v>720</v>
      </c>
      <c r="U235" s="0" t="n">
        <f aca="false">U$6*NoOfHrsPerDay</f>
        <v>744</v>
      </c>
      <c r="V235" s="0" t="n">
        <f aca="false">V$6*NoOfHrsPerDay</f>
        <v>720</v>
      </c>
      <c r="W235" s="0" t="n">
        <f aca="false">W$6*NoOfHrsPerDay</f>
        <v>744</v>
      </c>
      <c r="X235" s="0" t="n">
        <f aca="false">X$6*NoOfHrsPerDay</f>
        <v>744</v>
      </c>
      <c r="Y235" s="0" t="n">
        <f aca="false">Y$6*NoOfHrsPerDay</f>
        <v>720</v>
      </c>
      <c r="Z235" s="0" t="n">
        <f aca="false">Z$6*NoOfHrsPerDay</f>
        <v>744</v>
      </c>
      <c r="AA235" s="0" t="n">
        <f aca="false">AA$6*NoOfHrsPerDay</f>
        <v>720</v>
      </c>
      <c r="AB235" s="0" t="n">
        <f aca="false">AB$6*NoOfHrsPerDay</f>
        <v>744</v>
      </c>
      <c r="AC235" s="0" t="n">
        <f aca="false">AC$6*NoOfHrsPerDay</f>
        <v>744</v>
      </c>
      <c r="AD235" s="0" t="n">
        <f aca="false">AD$6*NoOfHrsPerDay</f>
        <v>672</v>
      </c>
      <c r="AE235" s="0" t="n">
        <f aca="false">AE$6*NoOfHrsPerDay</f>
        <v>744</v>
      </c>
      <c r="AO235" s="0" t="n">
        <f aca="false">SUM(E235:P235)</f>
        <v>8784</v>
      </c>
    </row>
    <row r="236" customFormat="false" ht="12.75" hidden="false" customHeight="false" outlineLevel="0" collapsed="false">
      <c r="A236" s="0" t="s">
        <v>12</v>
      </c>
      <c r="B236" s="0" t="n">
        <v>1</v>
      </c>
      <c r="C236" s="0" t="n">
        <v>226</v>
      </c>
      <c r="D236" s="0" t="n">
        <f aca="false">D$6*NoOfHrsPerDay</f>
        <v>744</v>
      </c>
      <c r="E236" s="0" t="n">
        <f aca="false">E$6*NoOfHrsPerDay</f>
        <v>744</v>
      </c>
      <c r="F236" s="0" t="n">
        <f aca="false">F$6*NoOfHrsPerDay</f>
        <v>696</v>
      </c>
      <c r="G236" s="0" t="n">
        <f aca="false">G$6*NoOfHrsPerDay</f>
        <v>744</v>
      </c>
      <c r="H236" s="0" t="n">
        <f aca="false">H$6*NoOfHrsPerDay</f>
        <v>720</v>
      </c>
      <c r="I236" s="0" t="n">
        <f aca="false">I$6*NoOfHrsPerDay</f>
        <v>744</v>
      </c>
      <c r="J236" s="0" t="n">
        <f aca="false">J$6*NoOfHrsPerDay</f>
        <v>720</v>
      </c>
      <c r="K236" s="0" t="n">
        <f aca="false">K$6*NoOfHrsPerDay</f>
        <v>744</v>
      </c>
      <c r="L236" s="0" t="n">
        <f aca="false">L$6*NoOfHrsPerDay</f>
        <v>744</v>
      </c>
      <c r="M236" s="0" t="n">
        <f aca="false">M$6*NoOfHrsPerDay</f>
        <v>720</v>
      </c>
      <c r="N236" s="0" t="n">
        <f aca="false">N$6*NoOfHrsPerDay</f>
        <v>744</v>
      </c>
      <c r="O236" s="0" t="n">
        <f aca="false">O$6*NoOfHrsPerDay</f>
        <v>720</v>
      </c>
      <c r="P236" s="0" t="n">
        <f aca="false">P$6*NoOfHrsPerDay</f>
        <v>744</v>
      </c>
      <c r="Q236" s="0" t="n">
        <f aca="false">Q$6*NoOfHrsPerDay</f>
        <v>744</v>
      </c>
      <c r="R236" s="0" t="n">
        <f aca="false">R$6*NoOfHrsPerDay</f>
        <v>672</v>
      </c>
      <c r="S236" s="0" t="n">
        <f aca="false">S$6*NoOfHrsPerDay</f>
        <v>744</v>
      </c>
      <c r="T236" s="0" t="n">
        <f aca="false">T$6*NoOfHrsPerDay</f>
        <v>720</v>
      </c>
      <c r="U236" s="0" t="n">
        <f aca="false">U$6*NoOfHrsPerDay</f>
        <v>744</v>
      </c>
      <c r="V236" s="0" t="n">
        <f aca="false">V$6*NoOfHrsPerDay</f>
        <v>720</v>
      </c>
      <c r="W236" s="0" t="n">
        <f aca="false">W$6*NoOfHrsPerDay</f>
        <v>744</v>
      </c>
      <c r="X236" s="0" t="n">
        <f aca="false">X$6*NoOfHrsPerDay</f>
        <v>744</v>
      </c>
      <c r="Y236" s="0" t="n">
        <f aca="false">Y$6*NoOfHrsPerDay</f>
        <v>720</v>
      </c>
      <c r="Z236" s="0" t="n">
        <f aca="false">Z$6*NoOfHrsPerDay</f>
        <v>744</v>
      </c>
      <c r="AA236" s="0" t="n">
        <f aca="false">AA$6*NoOfHrsPerDay</f>
        <v>720</v>
      </c>
      <c r="AB236" s="0" t="n">
        <f aca="false">AB$6*NoOfHrsPerDay</f>
        <v>744</v>
      </c>
      <c r="AC236" s="0" t="n">
        <f aca="false">AC$6*NoOfHrsPerDay</f>
        <v>744</v>
      </c>
      <c r="AD236" s="0" t="n">
        <f aca="false">AD$6*NoOfHrsPerDay</f>
        <v>672</v>
      </c>
      <c r="AE236" s="0" t="n">
        <f aca="false">AE$6*NoOfHrsPerDay</f>
        <v>744</v>
      </c>
      <c r="AO236" s="0" t="n">
        <f aca="false">SUM(E236:P236)</f>
        <v>8784</v>
      </c>
    </row>
    <row r="237" customFormat="false" ht="12.75" hidden="false" customHeight="false" outlineLevel="0" collapsed="false">
      <c r="A237" s="0" t="s">
        <v>12</v>
      </c>
      <c r="B237" s="0" t="n">
        <v>1</v>
      </c>
      <c r="C237" s="0" t="n">
        <v>227</v>
      </c>
      <c r="D237" s="0" t="n">
        <f aca="false">D$6*NoOfHrsPerDay</f>
        <v>744</v>
      </c>
      <c r="E237" s="0" t="n">
        <f aca="false">E$6*NoOfHrsPerDay</f>
        <v>744</v>
      </c>
      <c r="F237" s="0" t="n">
        <f aca="false">F$6*NoOfHrsPerDay</f>
        <v>696</v>
      </c>
      <c r="G237" s="0" t="n">
        <f aca="false">G$6*NoOfHrsPerDay</f>
        <v>744</v>
      </c>
      <c r="H237" s="0" t="n">
        <f aca="false">H$6*NoOfHrsPerDay</f>
        <v>720</v>
      </c>
      <c r="I237" s="0" t="n">
        <f aca="false">I$6*NoOfHrsPerDay</f>
        <v>744</v>
      </c>
      <c r="J237" s="0" t="n">
        <f aca="false">J$6*NoOfHrsPerDay</f>
        <v>720</v>
      </c>
      <c r="K237" s="0" t="n">
        <f aca="false">K$6*NoOfHrsPerDay</f>
        <v>744</v>
      </c>
      <c r="L237" s="0" t="n">
        <f aca="false">L$6*NoOfHrsPerDay</f>
        <v>744</v>
      </c>
      <c r="M237" s="0" t="n">
        <f aca="false">M$6*NoOfHrsPerDay</f>
        <v>720</v>
      </c>
      <c r="N237" s="0" t="n">
        <f aca="false">N$6*NoOfHrsPerDay</f>
        <v>744</v>
      </c>
      <c r="O237" s="0" t="n">
        <f aca="false">O$6*NoOfHrsPerDay</f>
        <v>720</v>
      </c>
      <c r="P237" s="0" t="n">
        <f aca="false">P$6*NoOfHrsPerDay</f>
        <v>744</v>
      </c>
      <c r="Q237" s="0" t="n">
        <f aca="false">Q$6*NoOfHrsPerDay</f>
        <v>744</v>
      </c>
      <c r="R237" s="0" t="n">
        <f aca="false">R$6*NoOfHrsPerDay</f>
        <v>672</v>
      </c>
      <c r="S237" s="0" t="n">
        <f aca="false">S$6*NoOfHrsPerDay</f>
        <v>744</v>
      </c>
      <c r="T237" s="0" t="n">
        <f aca="false">T$6*NoOfHrsPerDay</f>
        <v>720</v>
      </c>
      <c r="U237" s="0" t="n">
        <f aca="false">U$6*NoOfHrsPerDay</f>
        <v>744</v>
      </c>
      <c r="V237" s="0" t="n">
        <f aca="false">V$6*NoOfHrsPerDay</f>
        <v>720</v>
      </c>
      <c r="W237" s="0" t="n">
        <f aca="false">W$6*NoOfHrsPerDay</f>
        <v>744</v>
      </c>
      <c r="X237" s="0" t="n">
        <f aca="false">X$6*NoOfHrsPerDay</f>
        <v>744</v>
      </c>
      <c r="Y237" s="0" t="n">
        <f aca="false">Y$6*NoOfHrsPerDay</f>
        <v>720</v>
      </c>
      <c r="Z237" s="0" t="n">
        <f aca="false">Z$6*NoOfHrsPerDay</f>
        <v>744</v>
      </c>
      <c r="AA237" s="0" t="n">
        <f aca="false">AA$6*NoOfHrsPerDay</f>
        <v>720</v>
      </c>
      <c r="AB237" s="0" t="n">
        <f aca="false">AB$6*NoOfHrsPerDay</f>
        <v>744</v>
      </c>
      <c r="AC237" s="0" t="n">
        <f aca="false">AC$6*NoOfHrsPerDay</f>
        <v>744</v>
      </c>
      <c r="AD237" s="0" t="n">
        <f aca="false">AD$6*NoOfHrsPerDay</f>
        <v>672</v>
      </c>
      <c r="AE237" s="0" t="n">
        <f aca="false">AE$6*NoOfHrsPerDay</f>
        <v>744</v>
      </c>
      <c r="AO237" s="0" t="n">
        <f aca="false">SUM(E237:P237)</f>
        <v>8784</v>
      </c>
    </row>
    <row r="238" customFormat="false" ht="12.75" hidden="false" customHeight="false" outlineLevel="0" collapsed="false">
      <c r="A238" s="0" t="s">
        <v>12</v>
      </c>
      <c r="B238" s="0" t="n">
        <v>1</v>
      </c>
      <c r="C238" s="0" t="n">
        <v>228</v>
      </c>
      <c r="D238" s="0" t="n">
        <f aca="false">D$6*NoOfHrsPerDay</f>
        <v>744</v>
      </c>
      <c r="E238" s="0" t="n">
        <f aca="false">E$6*NoOfHrsPerDay</f>
        <v>744</v>
      </c>
      <c r="F238" s="0" t="n">
        <f aca="false">F$6*NoOfHrsPerDay</f>
        <v>696</v>
      </c>
      <c r="G238" s="0" t="n">
        <f aca="false">G$6*NoOfHrsPerDay</f>
        <v>744</v>
      </c>
      <c r="H238" s="0" t="n">
        <f aca="false">H$6*NoOfHrsPerDay</f>
        <v>720</v>
      </c>
      <c r="I238" s="0" t="n">
        <f aca="false">I$6*NoOfHrsPerDay</f>
        <v>744</v>
      </c>
      <c r="J238" s="0" t="n">
        <f aca="false">J$6*NoOfHrsPerDay</f>
        <v>720</v>
      </c>
      <c r="K238" s="0" t="n">
        <f aca="false">K$6*NoOfHrsPerDay</f>
        <v>744</v>
      </c>
      <c r="L238" s="0" t="n">
        <f aca="false">L$6*NoOfHrsPerDay</f>
        <v>744</v>
      </c>
      <c r="M238" s="0" t="n">
        <f aca="false">M$6*NoOfHrsPerDay</f>
        <v>720</v>
      </c>
      <c r="N238" s="0" t="n">
        <f aca="false">N$6*NoOfHrsPerDay</f>
        <v>744</v>
      </c>
      <c r="O238" s="0" t="n">
        <f aca="false">O$6*NoOfHrsPerDay</f>
        <v>720</v>
      </c>
      <c r="P238" s="0" t="n">
        <f aca="false">P$6*NoOfHrsPerDay</f>
        <v>744</v>
      </c>
      <c r="Q238" s="0" t="n">
        <f aca="false">Q$6*NoOfHrsPerDay</f>
        <v>744</v>
      </c>
      <c r="R238" s="0" t="n">
        <f aca="false">R$6*NoOfHrsPerDay</f>
        <v>672</v>
      </c>
      <c r="S238" s="0" t="n">
        <f aca="false">S$6*NoOfHrsPerDay</f>
        <v>744</v>
      </c>
      <c r="T238" s="0" t="n">
        <f aca="false">T$6*NoOfHrsPerDay</f>
        <v>720</v>
      </c>
      <c r="U238" s="0" t="n">
        <f aca="false">U$6*NoOfHrsPerDay</f>
        <v>744</v>
      </c>
      <c r="V238" s="0" t="n">
        <f aca="false">V$6*NoOfHrsPerDay</f>
        <v>720</v>
      </c>
      <c r="W238" s="0" t="n">
        <f aca="false">W$6*NoOfHrsPerDay</f>
        <v>744</v>
      </c>
      <c r="X238" s="0" t="n">
        <f aca="false">X$6*NoOfHrsPerDay</f>
        <v>744</v>
      </c>
      <c r="Y238" s="0" t="n">
        <f aca="false">Y$6*NoOfHrsPerDay</f>
        <v>720</v>
      </c>
      <c r="Z238" s="0" t="n">
        <f aca="false">Z$6*NoOfHrsPerDay</f>
        <v>744</v>
      </c>
      <c r="AA238" s="0" t="n">
        <f aca="false">AA$6*NoOfHrsPerDay</f>
        <v>720</v>
      </c>
      <c r="AB238" s="0" t="n">
        <f aca="false">AB$6*NoOfHrsPerDay</f>
        <v>744</v>
      </c>
      <c r="AC238" s="0" t="n">
        <f aca="false">AC$6*NoOfHrsPerDay</f>
        <v>744</v>
      </c>
      <c r="AD238" s="0" t="n">
        <f aca="false">AD$6*NoOfHrsPerDay</f>
        <v>672</v>
      </c>
      <c r="AE238" s="0" t="n">
        <f aca="false">AE$6*NoOfHrsPerDay</f>
        <v>744</v>
      </c>
      <c r="AO238" s="0" t="n">
        <f aca="false">SUM(E238:P238)</f>
        <v>8784</v>
      </c>
    </row>
    <row r="239" customFormat="false" ht="12.75" hidden="false" customHeight="false" outlineLevel="0" collapsed="false">
      <c r="A239" s="0" t="s">
        <v>12</v>
      </c>
      <c r="B239" s="0" t="n">
        <v>1</v>
      </c>
      <c r="C239" s="0" t="n">
        <v>229</v>
      </c>
      <c r="D239" s="0" t="n">
        <f aca="false">D$6*NoOfHrsPerDay</f>
        <v>744</v>
      </c>
      <c r="E239" s="0" t="n">
        <f aca="false">E$6*NoOfHrsPerDay</f>
        <v>744</v>
      </c>
      <c r="F239" s="0" t="n">
        <f aca="false">F$6*NoOfHrsPerDay</f>
        <v>696</v>
      </c>
      <c r="G239" s="0" t="n">
        <f aca="false">G$6*NoOfHrsPerDay</f>
        <v>744</v>
      </c>
      <c r="H239" s="0" t="n">
        <f aca="false">H$6*NoOfHrsPerDay</f>
        <v>720</v>
      </c>
      <c r="I239" s="0" t="n">
        <f aca="false">I$6*NoOfHrsPerDay</f>
        <v>744</v>
      </c>
      <c r="J239" s="0" t="n">
        <f aca="false">J$6*NoOfHrsPerDay</f>
        <v>720</v>
      </c>
      <c r="K239" s="0" t="n">
        <f aca="false">K$6*NoOfHrsPerDay</f>
        <v>744</v>
      </c>
      <c r="L239" s="0" t="n">
        <f aca="false">L$6*NoOfHrsPerDay</f>
        <v>744</v>
      </c>
      <c r="M239" s="0" t="n">
        <f aca="false">M$6*NoOfHrsPerDay</f>
        <v>720</v>
      </c>
      <c r="N239" s="0" t="n">
        <f aca="false">N$6*NoOfHrsPerDay</f>
        <v>744</v>
      </c>
      <c r="O239" s="0" t="n">
        <f aca="false">O$6*NoOfHrsPerDay</f>
        <v>720</v>
      </c>
      <c r="P239" s="0" t="n">
        <f aca="false">P$6*NoOfHrsPerDay</f>
        <v>744</v>
      </c>
      <c r="Q239" s="0" t="n">
        <f aca="false">Q$6*NoOfHrsPerDay</f>
        <v>744</v>
      </c>
      <c r="R239" s="0" t="n">
        <f aca="false">R$6*NoOfHrsPerDay</f>
        <v>672</v>
      </c>
      <c r="S239" s="0" t="n">
        <f aca="false">S$6*NoOfHrsPerDay</f>
        <v>744</v>
      </c>
      <c r="T239" s="0" t="n">
        <f aca="false">T$6*NoOfHrsPerDay</f>
        <v>720</v>
      </c>
      <c r="U239" s="0" t="n">
        <f aca="false">U$6*NoOfHrsPerDay</f>
        <v>744</v>
      </c>
      <c r="V239" s="0" t="n">
        <f aca="false">V$6*NoOfHrsPerDay</f>
        <v>720</v>
      </c>
      <c r="W239" s="0" t="n">
        <f aca="false">W$6*NoOfHrsPerDay</f>
        <v>744</v>
      </c>
      <c r="X239" s="0" t="n">
        <f aca="false">X$6*NoOfHrsPerDay</f>
        <v>744</v>
      </c>
      <c r="Y239" s="0" t="n">
        <f aca="false">Y$6*NoOfHrsPerDay</f>
        <v>720</v>
      </c>
      <c r="Z239" s="0" t="n">
        <f aca="false">Z$6*NoOfHrsPerDay</f>
        <v>744</v>
      </c>
      <c r="AA239" s="0" t="n">
        <f aca="false">AA$6*NoOfHrsPerDay</f>
        <v>720</v>
      </c>
      <c r="AB239" s="0" t="n">
        <f aca="false">AB$6*NoOfHrsPerDay</f>
        <v>744</v>
      </c>
      <c r="AC239" s="0" t="n">
        <f aca="false">AC$6*NoOfHrsPerDay</f>
        <v>744</v>
      </c>
      <c r="AD239" s="0" t="n">
        <f aca="false">AD$6*NoOfHrsPerDay</f>
        <v>672</v>
      </c>
      <c r="AE239" s="0" t="n">
        <f aca="false">AE$6*NoOfHrsPerDay</f>
        <v>744</v>
      </c>
      <c r="AO239" s="0" t="n">
        <f aca="false">SUM(E239:P239)</f>
        <v>8784</v>
      </c>
    </row>
    <row r="240" customFormat="false" ht="12.75" hidden="false" customHeight="false" outlineLevel="0" collapsed="false">
      <c r="A240" s="0" t="s">
        <v>12</v>
      </c>
      <c r="B240" s="0" t="n">
        <v>1</v>
      </c>
      <c r="C240" s="0" t="n">
        <v>230</v>
      </c>
      <c r="D240" s="0" t="n">
        <f aca="false">D$6*NoOfHrsPerDay</f>
        <v>744</v>
      </c>
      <c r="E240" s="0" t="n">
        <f aca="false">E$6*NoOfHrsPerDay</f>
        <v>744</v>
      </c>
      <c r="F240" s="0" t="n">
        <f aca="false">F$6*NoOfHrsPerDay</f>
        <v>696</v>
      </c>
      <c r="G240" s="0" t="n">
        <f aca="false">G$6*NoOfHrsPerDay</f>
        <v>744</v>
      </c>
      <c r="H240" s="0" t="n">
        <f aca="false">H$6*NoOfHrsPerDay</f>
        <v>720</v>
      </c>
      <c r="I240" s="0" t="n">
        <f aca="false">I$6*NoOfHrsPerDay</f>
        <v>744</v>
      </c>
      <c r="J240" s="0" t="n">
        <f aca="false">J$6*NoOfHrsPerDay</f>
        <v>720</v>
      </c>
      <c r="K240" s="0" t="n">
        <f aca="false">K$6*NoOfHrsPerDay</f>
        <v>744</v>
      </c>
      <c r="L240" s="0" t="n">
        <f aca="false">L$6*NoOfHrsPerDay</f>
        <v>744</v>
      </c>
      <c r="M240" s="0" t="n">
        <f aca="false">M$6*NoOfHrsPerDay</f>
        <v>720</v>
      </c>
      <c r="N240" s="0" t="n">
        <f aca="false">N$6*NoOfHrsPerDay</f>
        <v>744</v>
      </c>
      <c r="O240" s="0" t="n">
        <f aca="false">O$6*NoOfHrsPerDay</f>
        <v>720</v>
      </c>
      <c r="P240" s="0" t="n">
        <f aca="false">P$6*NoOfHrsPerDay</f>
        <v>744</v>
      </c>
      <c r="Q240" s="0" t="n">
        <f aca="false">Q$6*NoOfHrsPerDay</f>
        <v>744</v>
      </c>
      <c r="R240" s="0" t="n">
        <f aca="false">R$6*NoOfHrsPerDay</f>
        <v>672</v>
      </c>
      <c r="S240" s="0" t="n">
        <f aca="false">S$6*NoOfHrsPerDay</f>
        <v>744</v>
      </c>
      <c r="T240" s="0" t="n">
        <f aca="false">T$6*NoOfHrsPerDay</f>
        <v>720</v>
      </c>
      <c r="U240" s="0" t="n">
        <f aca="false">U$6*NoOfHrsPerDay</f>
        <v>744</v>
      </c>
      <c r="V240" s="0" t="n">
        <f aca="false">V$6*NoOfHrsPerDay</f>
        <v>720</v>
      </c>
      <c r="W240" s="0" t="n">
        <f aca="false">W$6*NoOfHrsPerDay</f>
        <v>744</v>
      </c>
      <c r="X240" s="0" t="n">
        <f aca="false">X$6*NoOfHrsPerDay</f>
        <v>744</v>
      </c>
      <c r="Y240" s="0" t="n">
        <f aca="false">Y$6*NoOfHrsPerDay</f>
        <v>720</v>
      </c>
      <c r="Z240" s="0" t="n">
        <f aca="false">Z$6*NoOfHrsPerDay</f>
        <v>744</v>
      </c>
      <c r="AA240" s="0" t="n">
        <f aca="false">AA$6*NoOfHrsPerDay</f>
        <v>720</v>
      </c>
      <c r="AB240" s="0" t="n">
        <f aca="false">AB$6*NoOfHrsPerDay</f>
        <v>744</v>
      </c>
      <c r="AC240" s="0" t="n">
        <f aca="false">AC$6*NoOfHrsPerDay</f>
        <v>744</v>
      </c>
      <c r="AD240" s="0" t="n">
        <f aca="false">AD$6*NoOfHrsPerDay</f>
        <v>672</v>
      </c>
      <c r="AE240" s="0" t="n">
        <f aca="false">AE$6*NoOfHrsPerDay</f>
        <v>744</v>
      </c>
      <c r="AO240" s="0" t="n">
        <f aca="false">SUM(E240:P240)</f>
        <v>8784</v>
      </c>
    </row>
    <row r="241" customFormat="false" ht="12.75" hidden="false" customHeight="false" outlineLevel="0" collapsed="false">
      <c r="A241" s="0" t="s">
        <v>12</v>
      </c>
      <c r="B241" s="0" t="n">
        <v>1</v>
      </c>
      <c r="C241" s="0" t="n">
        <v>231</v>
      </c>
      <c r="D241" s="0" t="n">
        <f aca="false">D$6*NoOfHrsPerDay</f>
        <v>744</v>
      </c>
      <c r="E241" s="0" t="n">
        <f aca="false">E$6*NoOfHrsPerDay</f>
        <v>744</v>
      </c>
      <c r="F241" s="0" t="n">
        <f aca="false">F$6*NoOfHrsPerDay</f>
        <v>696</v>
      </c>
      <c r="G241" s="0" t="n">
        <f aca="false">G$6*NoOfHrsPerDay</f>
        <v>744</v>
      </c>
      <c r="H241" s="0" t="n">
        <f aca="false">H$6*NoOfHrsPerDay</f>
        <v>720</v>
      </c>
      <c r="I241" s="0" t="n">
        <f aca="false">I$6*NoOfHrsPerDay</f>
        <v>744</v>
      </c>
      <c r="J241" s="0" t="n">
        <f aca="false">J$6*NoOfHrsPerDay</f>
        <v>720</v>
      </c>
      <c r="K241" s="0" t="n">
        <f aca="false">K$6*NoOfHrsPerDay</f>
        <v>744</v>
      </c>
      <c r="L241" s="0" t="n">
        <f aca="false">L$6*NoOfHrsPerDay</f>
        <v>744</v>
      </c>
      <c r="M241" s="0" t="n">
        <f aca="false">M$6*NoOfHrsPerDay</f>
        <v>720</v>
      </c>
      <c r="N241" s="0" t="n">
        <f aca="false">N$6*NoOfHrsPerDay</f>
        <v>744</v>
      </c>
      <c r="O241" s="0" t="n">
        <f aca="false">O$6*NoOfHrsPerDay</f>
        <v>720</v>
      </c>
      <c r="P241" s="0" t="n">
        <f aca="false">P$6*NoOfHrsPerDay</f>
        <v>744</v>
      </c>
      <c r="Q241" s="0" t="n">
        <f aca="false">Q$6*NoOfHrsPerDay</f>
        <v>744</v>
      </c>
      <c r="R241" s="0" t="n">
        <f aca="false">R$6*NoOfHrsPerDay</f>
        <v>672</v>
      </c>
      <c r="S241" s="0" t="n">
        <f aca="false">S$6*NoOfHrsPerDay</f>
        <v>744</v>
      </c>
      <c r="T241" s="0" t="n">
        <f aca="false">T$6*NoOfHrsPerDay</f>
        <v>720</v>
      </c>
      <c r="U241" s="0" t="n">
        <f aca="false">U$6*NoOfHrsPerDay</f>
        <v>744</v>
      </c>
      <c r="V241" s="0" t="n">
        <f aca="false">V$6*NoOfHrsPerDay</f>
        <v>720</v>
      </c>
      <c r="W241" s="0" t="n">
        <f aca="false">W$6*NoOfHrsPerDay</f>
        <v>744</v>
      </c>
      <c r="X241" s="0" t="n">
        <f aca="false">X$6*NoOfHrsPerDay</f>
        <v>744</v>
      </c>
      <c r="Y241" s="0" t="n">
        <f aca="false">Y$6*NoOfHrsPerDay</f>
        <v>720</v>
      </c>
      <c r="Z241" s="0" t="n">
        <f aca="false">Z$6*NoOfHrsPerDay</f>
        <v>744</v>
      </c>
      <c r="AA241" s="0" t="n">
        <f aca="false">AA$6*NoOfHrsPerDay</f>
        <v>720</v>
      </c>
      <c r="AB241" s="0" t="n">
        <f aca="false">AB$6*NoOfHrsPerDay</f>
        <v>744</v>
      </c>
      <c r="AC241" s="0" t="n">
        <f aca="false">AC$6*NoOfHrsPerDay</f>
        <v>744</v>
      </c>
      <c r="AD241" s="0" t="n">
        <f aca="false">AD$6*NoOfHrsPerDay</f>
        <v>672</v>
      </c>
      <c r="AE241" s="0" t="n">
        <f aca="false">AE$6*NoOfHrsPerDay</f>
        <v>744</v>
      </c>
      <c r="AO241" s="0" t="n">
        <f aca="false">SUM(E241:P241)</f>
        <v>8784</v>
      </c>
    </row>
    <row r="242" customFormat="false" ht="12.75" hidden="false" customHeight="false" outlineLevel="0" collapsed="false">
      <c r="A242" s="0" t="s">
        <v>12</v>
      </c>
      <c r="B242" s="0" t="n">
        <v>1</v>
      </c>
      <c r="C242" s="0" t="n">
        <v>232</v>
      </c>
      <c r="D242" s="0" t="n">
        <f aca="false">D$6*NoOfHrsPerDay</f>
        <v>744</v>
      </c>
      <c r="E242" s="0" t="n">
        <f aca="false">E$6*NoOfHrsPerDay</f>
        <v>744</v>
      </c>
      <c r="F242" s="0" t="n">
        <f aca="false">F$6*NoOfHrsPerDay</f>
        <v>696</v>
      </c>
      <c r="G242" s="0" t="n">
        <f aca="false">G$6*NoOfHrsPerDay</f>
        <v>744</v>
      </c>
      <c r="H242" s="0" t="n">
        <f aca="false">H$6*NoOfHrsPerDay</f>
        <v>720</v>
      </c>
      <c r="I242" s="0" t="n">
        <f aca="false">I$6*NoOfHrsPerDay</f>
        <v>744</v>
      </c>
      <c r="J242" s="0" t="n">
        <f aca="false">J$6*NoOfHrsPerDay</f>
        <v>720</v>
      </c>
      <c r="K242" s="0" t="n">
        <f aca="false">K$6*NoOfHrsPerDay</f>
        <v>744</v>
      </c>
      <c r="L242" s="0" t="n">
        <f aca="false">L$6*NoOfHrsPerDay</f>
        <v>744</v>
      </c>
      <c r="M242" s="0" t="n">
        <f aca="false">M$6*NoOfHrsPerDay</f>
        <v>720</v>
      </c>
      <c r="N242" s="0" t="n">
        <f aca="false">N$6*NoOfHrsPerDay</f>
        <v>744</v>
      </c>
      <c r="O242" s="0" t="n">
        <f aca="false">O$6*NoOfHrsPerDay</f>
        <v>720</v>
      </c>
      <c r="P242" s="0" t="n">
        <f aca="false">P$6*NoOfHrsPerDay</f>
        <v>744</v>
      </c>
      <c r="Q242" s="0" t="n">
        <f aca="false">Q$6*NoOfHrsPerDay</f>
        <v>744</v>
      </c>
      <c r="R242" s="0" t="n">
        <f aca="false">R$6*NoOfHrsPerDay</f>
        <v>672</v>
      </c>
      <c r="S242" s="0" t="n">
        <f aca="false">S$6*NoOfHrsPerDay</f>
        <v>744</v>
      </c>
      <c r="T242" s="0" t="n">
        <f aca="false">T$6*NoOfHrsPerDay</f>
        <v>720</v>
      </c>
      <c r="U242" s="0" t="n">
        <f aca="false">U$6*NoOfHrsPerDay</f>
        <v>744</v>
      </c>
      <c r="V242" s="0" t="n">
        <f aca="false">V$6*NoOfHrsPerDay</f>
        <v>720</v>
      </c>
      <c r="W242" s="0" t="n">
        <f aca="false">W$6*NoOfHrsPerDay</f>
        <v>744</v>
      </c>
      <c r="X242" s="0" t="n">
        <f aca="false">X$6*NoOfHrsPerDay</f>
        <v>744</v>
      </c>
      <c r="Y242" s="0" t="n">
        <f aca="false">Y$6*NoOfHrsPerDay</f>
        <v>720</v>
      </c>
      <c r="Z242" s="0" t="n">
        <f aca="false">Z$6*NoOfHrsPerDay</f>
        <v>744</v>
      </c>
      <c r="AA242" s="0" t="n">
        <f aca="false">AA$6*NoOfHrsPerDay</f>
        <v>720</v>
      </c>
      <c r="AB242" s="0" t="n">
        <f aca="false">AB$6*NoOfHrsPerDay</f>
        <v>744</v>
      </c>
      <c r="AC242" s="0" t="n">
        <f aca="false">AC$6*NoOfHrsPerDay</f>
        <v>744</v>
      </c>
      <c r="AD242" s="0" t="n">
        <f aca="false">AD$6*NoOfHrsPerDay</f>
        <v>672</v>
      </c>
      <c r="AE242" s="0" t="n">
        <f aca="false">AE$6*NoOfHrsPerDay</f>
        <v>744</v>
      </c>
      <c r="AO242" s="0" t="n">
        <f aca="false">SUM(E242:P242)</f>
        <v>8784</v>
      </c>
    </row>
    <row r="243" customFormat="false" ht="12.75" hidden="false" customHeight="false" outlineLevel="0" collapsed="false">
      <c r="A243" s="0" t="s">
        <v>12</v>
      </c>
      <c r="B243" s="0" t="n">
        <v>1</v>
      </c>
      <c r="C243" s="0" t="n">
        <v>233</v>
      </c>
      <c r="D243" s="0" t="n">
        <f aca="false">D$6*NoOfHrsPerDay</f>
        <v>744</v>
      </c>
      <c r="E243" s="0" t="n">
        <f aca="false">E$6*NoOfHrsPerDay</f>
        <v>744</v>
      </c>
      <c r="F243" s="0" t="n">
        <f aca="false">F$6*NoOfHrsPerDay</f>
        <v>696</v>
      </c>
      <c r="G243" s="0" t="n">
        <f aca="false">G$6*NoOfHrsPerDay</f>
        <v>744</v>
      </c>
      <c r="H243" s="0" t="n">
        <f aca="false">H$6*NoOfHrsPerDay</f>
        <v>720</v>
      </c>
      <c r="I243" s="0" t="n">
        <f aca="false">I$6*NoOfHrsPerDay</f>
        <v>744</v>
      </c>
      <c r="J243" s="0" t="n">
        <f aca="false">J$6*NoOfHrsPerDay</f>
        <v>720</v>
      </c>
      <c r="K243" s="0" t="n">
        <f aca="false">K$6*NoOfHrsPerDay</f>
        <v>744</v>
      </c>
      <c r="L243" s="0" t="n">
        <f aca="false">L$6*NoOfHrsPerDay</f>
        <v>744</v>
      </c>
      <c r="M243" s="0" t="n">
        <f aca="false">M$6*NoOfHrsPerDay</f>
        <v>720</v>
      </c>
      <c r="N243" s="0" t="n">
        <f aca="false">N$6*NoOfHrsPerDay</f>
        <v>744</v>
      </c>
      <c r="O243" s="0" t="n">
        <f aca="false">O$6*NoOfHrsPerDay</f>
        <v>720</v>
      </c>
      <c r="P243" s="0" t="n">
        <f aca="false">P$6*NoOfHrsPerDay</f>
        <v>744</v>
      </c>
      <c r="Q243" s="0" t="n">
        <f aca="false">Q$6*NoOfHrsPerDay</f>
        <v>744</v>
      </c>
      <c r="R243" s="0" t="n">
        <f aca="false">R$6*NoOfHrsPerDay</f>
        <v>672</v>
      </c>
      <c r="S243" s="0" t="n">
        <f aca="false">S$6*NoOfHrsPerDay</f>
        <v>744</v>
      </c>
      <c r="T243" s="0" t="n">
        <f aca="false">T$6*NoOfHrsPerDay</f>
        <v>720</v>
      </c>
      <c r="U243" s="0" t="n">
        <f aca="false">U$6*NoOfHrsPerDay</f>
        <v>744</v>
      </c>
      <c r="V243" s="0" t="n">
        <f aca="false">V$6*NoOfHrsPerDay</f>
        <v>720</v>
      </c>
      <c r="W243" s="0" t="n">
        <f aca="false">W$6*NoOfHrsPerDay</f>
        <v>744</v>
      </c>
      <c r="X243" s="0" t="n">
        <f aca="false">X$6*NoOfHrsPerDay</f>
        <v>744</v>
      </c>
      <c r="Y243" s="0" t="n">
        <f aca="false">Y$6*NoOfHrsPerDay</f>
        <v>720</v>
      </c>
      <c r="Z243" s="0" t="n">
        <f aca="false">Z$6*NoOfHrsPerDay</f>
        <v>744</v>
      </c>
      <c r="AA243" s="0" t="n">
        <f aca="false">AA$6*NoOfHrsPerDay</f>
        <v>720</v>
      </c>
      <c r="AB243" s="0" t="n">
        <f aca="false">AB$6*NoOfHrsPerDay</f>
        <v>744</v>
      </c>
      <c r="AC243" s="0" t="n">
        <f aca="false">AC$6*NoOfHrsPerDay</f>
        <v>744</v>
      </c>
      <c r="AD243" s="0" t="n">
        <f aca="false">AD$6*NoOfHrsPerDay</f>
        <v>672</v>
      </c>
      <c r="AE243" s="0" t="n">
        <f aca="false">AE$6*NoOfHrsPerDay</f>
        <v>744</v>
      </c>
      <c r="AO243" s="0" t="n">
        <f aca="false">SUM(E243:P243)</f>
        <v>8784</v>
      </c>
    </row>
    <row r="244" customFormat="false" ht="12.75" hidden="false" customHeight="false" outlineLevel="0" collapsed="false">
      <c r="A244" s="0" t="s">
        <v>12</v>
      </c>
      <c r="B244" s="0" t="n">
        <v>1</v>
      </c>
      <c r="C244" s="0" t="n">
        <v>234</v>
      </c>
      <c r="D244" s="0" t="n">
        <f aca="false">D$6*NoOfHrsPerDay</f>
        <v>744</v>
      </c>
      <c r="E244" s="0" t="n">
        <f aca="false">E$6*NoOfHrsPerDay</f>
        <v>744</v>
      </c>
      <c r="F244" s="0" t="n">
        <f aca="false">F$6*NoOfHrsPerDay</f>
        <v>696</v>
      </c>
      <c r="G244" s="0" t="n">
        <f aca="false">G$6*NoOfHrsPerDay</f>
        <v>744</v>
      </c>
      <c r="H244" s="0" t="n">
        <f aca="false">H$6*NoOfHrsPerDay</f>
        <v>720</v>
      </c>
      <c r="I244" s="0" t="n">
        <f aca="false">I$6*NoOfHrsPerDay</f>
        <v>744</v>
      </c>
      <c r="J244" s="0" t="n">
        <f aca="false">J$6*NoOfHrsPerDay</f>
        <v>720</v>
      </c>
      <c r="K244" s="0" t="n">
        <f aca="false">K$6*NoOfHrsPerDay</f>
        <v>744</v>
      </c>
      <c r="L244" s="0" t="n">
        <f aca="false">L$6*NoOfHrsPerDay</f>
        <v>744</v>
      </c>
      <c r="M244" s="0" t="n">
        <f aca="false">M$6*NoOfHrsPerDay</f>
        <v>720</v>
      </c>
      <c r="N244" s="0" t="n">
        <f aca="false">N$6*NoOfHrsPerDay</f>
        <v>744</v>
      </c>
      <c r="O244" s="0" t="n">
        <f aca="false">O$6*NoOfHrsPerDay</f>
        <v>720</v>
      </c>
      <c r="P244" s="0" t="n">
        <f aca="false">P$6*NoOfHrsPerDay</f>
        <v>744</v>
      </c>
      <c r="Q244" s="0" t="n">
        <f aca="false">Q$6*NoOfHrsPerDay</f>
        <v>744</v>
      </c>
      <c r="R244" s="0" t="n">
        <f aca="false">R$6*NoOfHrsPerDay</f>
        <v>672</v>
      </c>
      <c r="S244" s="0" t="n">
        <f aca="false">S$6*NoOfHrsPerDay</f>
        <v>744</v>
      </c>
      <c r="T244" s="0" t="n">
        <f aca="false">T$6*NoOfHrsPerDay</f>
        <v>720</v>
      </c>
      <c r="U244" s="0" t="n">
        <f aca="false">U$6*NoOfHrsPerDay</f>
        <v>744</v>
      </c>
      <c r="V244" s="0" t="n">
        <f aca="false">V$6*NoOfHrsPerDay</f>
        <v>720</v>
      </c>
      <c r="W244" s="0" t="n">
        <f aca="false">W$6*NoOfHrsPerDay</f>
        <v>744</v>
      </c>
      <c r="X244" s="0" t="n">
        <f aca="false">X$6*NoOfHrsPerDay</f>
        <v>744</v>
      </c>
      <c r="Y244" s="0" t="n">
        <f aca="false">Y$6*NoOfHrsPerDay</f>
        <v>720</v>
      </c>
      <c r="Z244" s="0" t="n">
        <f aca="false">Z$6*NoOfHrsPerDay</f>
        <v>744</v>
      </c>
      <c r="AA244" s="0" t="n">
        <f aca="false">AA$6*NoOfHrsPerDay</f>
        <v>720</v>
      </c>
      <c r="AB244" s="0" t="n">
        <f aca="false">AB$6*NoOfHrsPerDay</f>
        <v>744</v>
      </c>
      <c r="AC244" s="0" t="n">
        <f aca="false">AC$6*NoOfHrsPerDay</f>
        <v>744</v>
      </c>
      <c r="AD244" s="0" t="n">
        <f aca="false">AD$6*NoOfHrsPerDay</f>
        <v>672</v>
      </c>
      <c r="AE244" s="0" t="n">
        <f aca="false">AE$6*NoOfHrsPerDay</f>
        <v>744</v>
      </c>
      <c r="AO244" s="0" t="n">
        <f aca="false">SUM(E244:P244)</f>
        <v>8784</v>
      </c>
    </row>
    <row r="245" customFormat="false" ht="12.75" hidden="false" customHeight="false" outlineLevel="0" collapsed="false">
      <c r="A245" s="0" t="s">
        <v>12</v>
      </c>
      <c r="B245" s="0" t="n">
        <v>1</v>
      </c>
      <c r="C245" s="0" t="n">
        <v>235</v>
      </c>
      <c r="D245" s="0" t="n">
        <f aca="false">D$6*NoOfHrsPerDay</f>
        <v>744</v>
      </c>
      <c r="E245" s="0" t="n">
        <f aca="false">E$6*NoOfHrsPerDay</f>
        <v>744</v>
      </c>
      <c r="F245" s="0" t="n">
        <f aca="false">F$6*NoOfHrsPerDay</f>
        <v>696</v>
      </c>
      <c r="G245" s="0" t="n">
        <f aca="false">G$6*NoOfHrsPerDay</f>
        <v>744</v>
      </c>
      <c r="H245" s="0" t="n">
        <f aca="false">H$6*NoOfHrsPerDay</f>
        <v>720</v>
      </c>
      <c r="I245" s="0" t="n">
        <f aca="false">I$6*NoOfHrsPerDay</f>
        <v>744</v>
      </c>
      <c r="J245" s="0" t="n">
        <f aca="false">J$6*NoOfHrsPerDay</f>
        <v>720</v>
      </c>
      <c r="K245" s="0" t="n">
        <f aca="false">K$6*NoOfHrsPerDay</f>
        <v>744</v>
      </c>
      <c r="L245" s="0" t="n">
        <f aca="false">L$6*NoOfHrsPerDay</f>
        <v>744</v>
      </c>
      <c r="M245" s="0" t="n">
        <f aca="false">M$6*NoOfHrsPerDay</f>
        <v>720</v>
      </c>
      <c r="N245" s="0" t="n">
        <f aca="false">N$6*NoOfHrsPerDay</f>
        <v>744</v>
      </c>
      <c r="O245" s="0" t="n">
        <f aca="false">O$6*NoOfHrsPerDay</f>
        <v>720</v>
      </c>
      <c r="P245" s="0" t="n">
        <f aca="false">P$6*NoOfHrsPerDay</f>
        <v>744</v>
      </c>
      <c r="Q245" s="0" t="n">
        <f aca="false">Q$6*NoOfHrsPerDay</f>
        <v>744</v>
      </c>
      <c r="R245" s="0" t="n">
        <f aca="false">R$6*NoOfHrsPerDay</f>
        <v>672</v>
      </c>
      <c r="S245" s="0" t="n">
        <f aca="false">S$6*NoOfHrsPerDay</f>
        <v>744</v>
      </c>
      <c r="T245" s="0" t="n">
        <f aca="false">T$6*NoOfHrsPerDay</f>
        <v>720</v>
      </c>
      <c r="U245" s="0" t="n">
        <f aca="false">U$6*NoOfHrsPerDay</f>
        <v>744</v>
      </c>
      <c r="V245" s="0" t="n">
        <f aca="false">V$6*NoOfHrsPerDay</f>
        <v>720</v>
      </c>
      <c r="W245" s="0" t="n">
        <f aca="false">W$6*NoOfHrsPerDay</f>
        <v>744</v>
      </c>
      <c r="X245" s="0" t="n">
        <f aca="false">X$6*NoOfHrsPerDay</f>
        <v>744</v>
      </c>
      <c r="Y245" s="0" t="n">
        <f aca="false">Y$6*NoOfHrsPerDay</f>
        <v>720</v>
      </c>
      <c r="Z245" s="0" t="n">
        <f aca="false">Z$6*NoOfHrsPerDay</f>
        <v>744</v>
      </c>
      <c r="AA245" s="0" t="n">
        <f aca="false">AA$6*NoOfHrsPerDay</f>
        <v>720</v>
      </c>
      <c r="AB245" s="0" t="n">
        <f aca="false">AB$6*NoOfHrsPerDay</f>
        <v>744</v>
      </c>
      <c r="AC245" s="0" t="n">
        <f aca="false">AC$6*NoOfHrsPerDay</f>
        <v>744</v>
      </c>
      <c r="AD245" s="0" t="n">
        <f aca="false">AD$6*NoOfHrsPerDay</f>
        <v>672</v>
      </c>
      <c r="AE245" s="0" t="n">
        <f aca="false">AE$6*NoOfHrsPerDay</f>
        <v>744</v>
      </c>
      <c r="AO245" s="0" t="n">
        <f aca="false">SUM(E245:P245)</f>
        <v>8784</v>
      </c>
    </row>
    <row r="246" customFormat="false" ht="12.75" hidden="false" customHeight="false" outlineLevel="0" collapsed="false">
      <c r="A246" s="0" t="s">
        <v>12</v>
      </c>
      <c r="B246" s="0" t="n">
        <v>1</v>
      </c>
      <c r="C246" s="0" t="n">
        <v>236</v>
      </c>
      <c r="D246" s="0" t="n">
        <f aca="false">D$6*NoOfHrsPerDay</f>
        <v>744</v>
      </c>
      <c r="E246" s="0" t="n">
        <f aca="false">E$6*NoOfHrsPerDay</f>
        <v>744</v>
      </c>
      <c r="F246" s="0" t="n">
        <f aca="false">F$6*NoOfHrsPerDay</f>
        <v>696</v>
      </c>
      <c r="G246" s="0" t="n">
        <f aca="false">G$6*NoOfHrsPerDay</f>
        <v>744</v>
      </c>
      <c r="H246" s="0" t="n">
        <f aca="false">H$6*NoOfHrsPerDay</f>
        <v>720</v>
      </c>
      <c r="I246" s="0" t="n">
        <f aca="false">I$6*NoOfHrsPerDay</f>
        <v>744</v>
      </c>
      <c r="J246" s="0" t="n">
        <f aca="false">J$6*NoOfHrsPerDay</f>
        <v>720</v>
      </c>
      <c r="K246" s="0" t="n">
        <f aca="false">K$6*NoOfHrsPerDay</f>
        <v>744</v>
      </c>
      <c r="L246" s="0" t="n">
        <f aca="false">L$6*NoOfHrsPerDay</f>
        <v>744</v>
      </c>
      <c r="M246" s="0" t="n">
        <f aca="false">M$6*NoOfHrsPerDay</f>
        <v>720</v>
      </c>
      <c r="N246" s="0" t="n">
        <f aca="false">N$6*NoOfHrsPerDay</f>
        <v>744</v>
      </c>
      <c r="O246" s="0" t="n">
        <f aca="false">O$6*NoOfHrsPerDay</f>
        <v>720</v>
      </c>
      <c r="P246" s="0" t="n">
        <f aca="false">P$6*NoOfHrsPerDay</f>
        <v>744</v>
      </c>
      <c r="Q246" s="0" t="n">
        <f aca="false">Q$6*NoOfHrsPerDay</f>
        <v>744</v>
      </c>
      <c r="R246" s="0" t="n">
        <f aca="false">R$6*NoOfHrsPerDay</f>
        <v>672</v>
      </c>
      <c r="S246" s="0" t="n">
        <f aca="false">S$6*NoOfHrsPerDay</f>
        <v>744</v>
      </c>
      <c r="T246" s="0" t="n">
        <f aca="false">T$6*NoOfHrsPerDay</f>
        <v>720</v>
      </c>
      <c r="U246" s="0" t="n">
        <f aca="false">U$6*NoOfHrsPerDay</f>
        <v>744</v>
      </c>
      <c r="V246" s="0" t="n">
        <f aca="false">V$6*NoOfHrsPerDay</f>
        <v>720</v>
      </c>
      <c r="W246" s="0" t="n">
        <f aca="false">W$6*NoOfHrsPerDay</f>
        <v>744</v>
      </c>
      <c r="X246" s="0" t="n">
        <f aca="false">X$6*NoOfHrsPerDay</f>
        <v>744</v>
      </c>
      <c r="Y246" s="0" t="n">
        <f aca="false">Y$6*NoOfHrsPerDay</f>
        <v>720</v>
      </c>
      <c r="Z246" s="0" t="n">
        <f aca="false">Z$6*NoOfHrsPerDay</f>
        <v>744</v>
      </c>
      <c r="AA246" s="0" t="n">
        <f aca="false">AA$6*NoOfHrsPerDay</f>
        <v>720</v>
      </c>
      <c r="AB246" s="0" t="n">
        <f aca="false">AB$6*NoOfHrsPerDay</f>
        <v>744</v>
      </c>
      <c r="AC246" s="0" t="n">
        <f aca="false">AC$6*NoOfHrsPerDay</f>
        <v>744</v>
      </c>
      <c r="AD246" s="0" t="n">
        <f aca="false">AD$6*NoOfHrsPerDay</f>
        <v>672</v>
      </c>
      <c r="AE246" s="0" t="n">
        <f aca="false">AE$6*NoOfHrsPerDay</f>
        <v>744</v>
      </c>
      <c r="AO246" s="0" t="n">
        <f aca="false">SUM(E246:P246)</f>
        <v>8784</v>
      </c>
    </row>
    <row r="247" customFormat="false" ht="12.75" hidden="false" customHeight="false" outlineLevel="0" collapsed="false">
      <c r="A247" s="0" t="s">
        <v>12</v>
      </c>
      <c r="B247" s="0" t="n">
        <v>1</v>
      </c>
      <c r="C247" s="0" t="n">
        <v>237</v>
      </c>
      <c r="D247" s="0" t="n">
        <f aca="false">D$6*NoOfHrsPerDay</f>
        <v>744</v>
      </c>
      <c r="E247" s="0" t="n">
        <f aca="false">E$6*NoOfHrsPerDay</f>
        <v>744</v>
      </c>
      <c r="F247" s="0" t="n">
        <f aca="false">F$6*NoOfHrsPerDay</f>
        <v>696</v>
      </c>
      <c r="G247" s="0" t="n">
        <f aca="false">G$6*NoOfHrsPerDay</f>
        <v>744</v>
      </c>
      <c r="H247" s="0" t="n">
        <f aca="false">H$6*NoOfHrsPerDay</f>
        <v>720</v>
      </c>
      <c r="I247" s="0" t="n">
        <f aca="false">I$6*NoOfHrsPerDay</f>
        <v>744</v>
      </c>
      <c r="J247" s="0" t="n">
        <f aca="false">J$6*NoOfHrsPerDay</f>
        <v>720</v>
      </c>
      <c r="K247" s="0" t="n">
        <f aca="false">K$6*NoOfHrsPerDay</f>
        <v>744</v>
      </c>
      <c r="L247" s="0" t="n">
        <f aca="false">L$6*NoOfHrsPerDay</f>
        <v>744</v>
      </c>
      <c r="M247" s="0" t="n">
        <f aca="false">M$6*NoOfHrsPerDay</f>
        <v>720</v>
      </c>
      <c r="N247" s="0" t="n">
        <f aca="false">N$6*NoOfHrsPerDay</f>
        <v>744</v>
      </c>
      <c r="O247" s="0" t="n">
        <f aca="false">O$6*NoOfHrsPerDay</f>
        <v>720</v>
      </c>
      <c r="P247" s="0" t="n">
        <f aca="false">P$6*NoOfHrsPerDay</f>
        <v>744</v>
      </c>
      <c r="Q247" s="0" t="n">
        <f aca="false">Q$6*NoOfHrsPerDay</f>
        <v>744</v>
      </c>
      <c r="R247" s="0" t="n">
        <f aca="false">R$6*NoOfHrsPerDay</f>
        <v>672</v>
      </c>
      <c r="S247" s="0" t="n">
        <f aca="false">S$6*NoOfHrsPerDay</f>
        <v>744</v>
      </c>
      <c r="T247" s="0" t="n">
        <f aca="false">T$6*NoOfHrsPerDay</f>
        <v>720</v>
      </c>
      <c r="U247" s="0" t="n">
        <f aca="false">U$6*NoOfHrsPerDay</f>
        <v>744</v>
      </c>
      <c r="V247" s="0" t="n">
        <f aca="false">V$6*NoOfHrsPerDay</f>
        <v>720</v>
      </c>
      <c r="W247" s="0" t="n">
        <f aca="false">W$6*NoOfHrsPerDay</f>
        <v>744</v>
      </c>
      <c r="X247" s="0" t="n">
        <f aca="false">X$6*NoOfHrsPerDay</f>
        <v>744</v>
      </c>
      <c r="Y247" s="0" t="n">
        <f aca="false">Y$6*NoOfHrsPerDay</f>
        <v>720</v>
      </c>
      <c r="Z247" s="0" t="n">
        <f aca="false">Z$6*NoOfHrsPerDay</f>
        <v>744</v>
      </c>
      <c r="AA247" s="0" t="n">
        <f aca="false">AA$6*NoOfHrsPerDay</f>
        <v>720</v>
      </c>
      <c r="AB247" s="0" t="n">
        <f aca="false">AB$6*NoOfHrsPerDay</f>
        <v>744</v>
      </c>
      <c r="AC247" s="0" t="n">
        <f aca="false">AC$6*NoOfHrsPerDay</f>
        <v>744</v>
      </c>
      <c r="AD247" s="0" t="n">
        <f aca="false">AD$6*NoOfHrsPerDay</f>
        <v>672</v>
      </c>
      <c r="AE247" s="0" t="n">
        <f aca="false">AE$6*NoOfHrsPerDay</f>
        <v>744</v>
      </c>
      <c r="AO247" s="0" t="n">
        <f aca="false">SUM(E247:P247)</f>
        <v>8784</v>
      </c>
    </row>
    <row r="248" customFormat="false" ht="12.75" hidden="false" customHeight="false" outlineLevel="0" collapsed="false">
      <c r="A248" s="0" t="s">
        <v>12</v>
      </c>
      <c r="B248" s="0" t="n">
        <v>1</v>
      </c>
      <c r="C248" s="0" t="n">
        <v>238</v>
      </c>
      <c r="D248" s="0" t="n">
        <f aca="false">D$6*NoOfHrsPerDay</f>
        <v>744</v>
      </c>
      <c r="E248" s="0" t="n">
        <f aca="false">E$6*NoOfHrsPerDay</f>
        <v>744</v>
      </c>
      <c r="F248" s="0" t="n">
        <f aca="false">F$6*NoOfHrsPerDay</f>
        <v>696</v>
      </c>
      <c r="G248" s="0" t="n">
        <f aca="false">G$6*NoOfHrsPerDay</f>
        <v>744</v>
      </c>
      <c r="H248" s="0" t="n">
        <f aca="false">H$6*NoOfHrsPerDay</f>
        <v>720</v>
      </c>
      <c r="I248" s="0" t="n">
        <f aca="false">I$6*NoOfHrsPerDay</f>
        <v>744</v>
      </c>
      <c r="J248" s="0" t="n">
        <f aca="false">J$6*NoOfHrsPerDay</f>
        <v>720</v>
      </c>
      <c r="K248" s="0" t="n">
        <f aca="false">K$6*NoOfHrsPerDay</f>
        <v>744</v>
      </c>
      <c r="L248" s="0" t="n">
        <f aca="false">L$6*NoOfHrsPerDay</f>
        <v>744</v>
      </c>
      <c r="M248" s="0" t="n">
        <f aca="false">M$6*NoOfHrsPerDay</f>
        <v>720</v>
      </c>
      <c r="N248" s="0" t="n">
        <f aca="false">N$6*NoOfHrsPerDay</f>
        <v>744</v>
      </c>
      <c r="O248" s="0" t="n">
        <f aca="false">O$6*NoOfHrsPerDay</f>
        <v>720</v>
      </c>
      <c r="P248" s="0" t="n">
        <f aca="false">P$6*NoOfHrsPerDay</f>
        <v>744</v>
      </c>
      <c r="Q248" s="0" t="n">
        <f aca="false">Q$6*NoOfHrsPerDay</f>
        <v>744</v>
      </c>
      <c r="R248" s="0" t="n">
        <f aca="false">R$6*NoOfHrsPerDay</f>
        <v>672</v>
      </c>
      <c r="S248" s="0" t="n">
        <f aca="false">S$6*NoOfHrsPerDay</f>
        <v>744</v>
      </c>
      <c r="T248" s="0" t="n">
        <f aca="false">T$6*NoOfHrsPerDay</f>
        <v>720</v>
      </c>
      <c r="U248" s="0" t="n">
        <f aca="false">U$6*NoOfHrsPerDay</f>
        <v>744</v>
      </c>
      <c r="V248" s="0" t="n">
        <f aca="false">V$6*NoOfHrsPerDay</f>
        <v>720</v>
      </c>
      <c r="W248" s="0" t="n">
        <f aca="false">W$6*NoOfHrsPerDay</f>
        <v>744</v>
      </c>
      <c r="X248" s="0" t="n">
        <f aca="false">X$6*NoOfHrsPerDay</f>
        <v>744</v>
      </c>
      <c r="Y248" s="0" t="n">
        <f aca="false">Y$6*NoOfHrsPerDay</f>
        <v>720</v>
      </c>
      <c r="Z248" s="0" t="n">
        <f aca="false">Z$6*NoOfHrsPerDay</f>
        <v>744</v>
      </c>
      <c r="AA248" s="0" t="n">
        <f aca="false">AA$6*NoOfHrsPerDay</f>
        <v>720</v>
      </c>
      <c r="AB248" s="0" t="n">
        <f aca="false">AB$6*NoOfHrsPerDay</f>
        <v>744</v>
      </c>
      <c r="AC248" s="0" t="n">
        <f aca="false">AC$6*NoOfHrsPerDay</f>
        <v>744</v>
      </c>
      <c r="AD248" s="0" t="n">
        <f aca="false">AD$6*NoOfHrsPerDay</f>
        <v>672</v>
      </c>
      <c r="AE248" s="0" t="n">
        <f aca="false">AE$6*NoOfHrsPerDay</f>
        <v>744</v>
      </c>
      <c r="AO248" s="0" t="n">
        <f aca="false">SUM(E248:P248)</f>
        <v>8784</v>
      </c>
    </row>
    <row r="249" customFormat="false" ht="12.75" hidden="false" customHeight="false" outlineLevel="0" collapsed="false">
      <c r="A249" s="0" t="s">
        <v>12</v>
      </c>
      <c r="B249" s="0" t="n">
        <v>1</v>
      </c>
      <c r="C249" s="0" t="n">
        <v>239</v>
      </c>
      <c r="D249" s="0" t="n">
        <f aca="false">D$6*NoOfHrsPerDay</f>
        <v>744</v>
      </c>
      <c r="E249" s="0" t="n">
        <f aca="false">E$6*NoOfHrsPerDay</f>
        <v>744</v>
      </c>
      <c r="F249" s="0" t="n">
        <f aca="false">F$6*NoOfHrsPerDay</f>
        <v>696</v>
      </c>
      <c r="G249" s="0" t="n">
        <f aca="false">G$6*NoOfHrsPerDay</f>
        <v>744</v>
      </c>
      <c r="H249" s="0" t="n">
        <f aca="false">H$6*NoOfHrsPerDay</f>
        <v>720</v>
      </c>
      <c r="I249" s="0" t="n">
        <f aca="false">I$6*NoOfHrsPerDay</f>
        <v>744</v>
      </c>
      <c r="J249" s="0" t="n">
        <f aca="false">J$6*NoOfHrsPerDay</f>
        <v>720</v>
      </c>
      <c r="K249" s="0" t="n">
        <f aca="false">K$6*NoOfHrsPerDay</f>
        <v>744</v>
      </c>
      <c r="L249" s="0" t="n">
        <f aca="false">L$6*NoOfHrsPerDay</f>
        <v>744</v>
      </c>
      <c r="M249" s="0" t="n">
        <f aca="false">M$6*NoOfHrsPerDay</f>
        <v>720</v>
      </c>
      <c r="N249" s="0" t="n">
        <f aca="false">N$6*NoOfHrsPerDay</f>
        <v>744</v>
      </c>
      <c r="O249" s="0" t="n">
        <f aca="false">O$6*NoOfHrsPerDay</f>
        <v>720</v>
      </c>
      <c r="P249" s="0" t="n">
        <f aca="false">P$6*NoOfHrsPerDay</f>
        <v>744</v>
      </c>
      <c r="Q249" s="0" t="n">
        <f aca="false">Q$6*NoOfHrsPerDay</f>
        <v>744</v>
      </c>
      <c r="R249" s="0" t="n">
        <f aca="false">R$6*NoOfHrsPerDay</f>
        <v>672</v>
      </c>
      <c r="S249" s="0" t="n">
        <f aca="false">S$6*NoOfHrsPerDay</f>
        <v>744</v>
      </c>
      <c r="T249" s="0" t="n">
        <f aca="false">T$6*NoOfHrsPerDay</f>
        <v>720</v>
      </c>
      <c r="U249" s="0" t="n">
        <f aca="false">U$6*NoOfHrsPerDay</f>
        <v>744</v>
      </c>
      <c r="V249" s="0" t="n">
        <f aca="false">V$6*NoOfHrsPerDay</f>
        <v>720</v>
      </c>
      <c r="W249" s="0" t="n">
        <f aca="false">W$6*NoOfHrsPerDay</f>
        <v>744</v>
      </c>
      <c r="X249" s="0" t="n">
        <f aca="false">X$6*NoOfHrsPerDay</f>
        <v>744</v>
      </c>
      <c r="Y249" s="0" t="n">
        <f aca="false">Y$6*NoOfHrsPerDay</f>
        <v>720</v>
      </c>
      <c r="Z249" s="0" t="n">
        <f aca="false">Z$6*NoOfHrsPerDay</f>
        <v>744</v>
      </c>
      <c r="AA249" s="0" t="n">
        <f aca="false">AA$6*NoOfHrsPerDay</f>
        <v>720</v>
      </c>
      <c r="AB249" s="0" t="n">
        <f aca="false">AB$6*NoOfHrsPerDay</f>
        <v>744</v>
      </c>
      <c r="AC249" s="0" t="n">
        <f aca="false">AC$6*NoOfHrsPerDay</f>
        <v>744</v>
      </c>
      <c r="AD249" s="0" t="n">
        <f aca="false">AD$6*NoOfHrsPerDay</f>
        <v>672</v>
      </c>
      <c r="AE249" s="0" t="n">
        <f aca="false">AE$6*NoOfHrsPerDay</f>
        <v>744</v>
      </c>
      <c r="AO249" s="0" t="n">
        <f aca="false">SUM(E249:P249)</f>
        <v>8784</v>
      </c>
    </row>
    <row r="250" customFormat="false" ht="12.75" hidden="false" customHeight="false" outlineLevel="0" collapsed="false">
      <c r="A250" s="0" t="s">
        <v>12</v>
      </c>
      <c r="B250" s="0" t="n">
        <v>1</v>
      </c>
      <c r="C250" s="0" t="n">
        <v>240</v>
      </c>
      <c r="D250" s="0" t="n">
        <f aca="false">D$6*NoOfHrsPerDay</f>
        <v>744</v>
      </c>
      <c r="E250" s="0" t="n">
        <f aca="false">E$6*NoOfHrsPerDay</f>
        <v>744</v>
      </c>
      <c r="F250" s="0" t="n">
        <f aca="false">F$6*NoOfHrsPerDay</f>
        <v>696</v>
      </c>
      <c r="G250" s="0" t="n">
        <f aca="false">G$6*NoOfHrsPerDay</f>
        <v>744</v>
      </c>
      <c r="H250" s="0" t="n">
        <f aca="false">H$6*NoOfHrsPerDay</f>
        <v>720</v>
      </c>
      <c r="I250" s="0" t="n">
        <f aca="false">I$6*NoOfHrsPerDay</f>
        <v>744</v>
      </c>
      <c r="J250" s="0" t="n">
        <f aca="false">J$6*NoOfHrsPerDay</f>
        <v>720</v>
      </c>
      <c r="K250" s="0" t="n">
        <f aca="false">K$6*NoOfHrsPerDay</f>
        <v>744</v>
      </c>
      <c r="L250" s="0" t="n">
        <f aca="false">L$6*NoOfHrsPerDay</f>
        <v>744</v>
      </c>
      <c r="M250" s="0" t="n">
        <f aca="false">M$6*NoOfHrsPerDay</f>
        <v>720</v>
      </c>
      <c r="N250" s="0" t="n">
        <f aca="false">N$6*NoOfHrsPerDay</f>
        <v>744</v>
      </c>
      <c r="O250" s="0" t="n">
        <f aca="false">O$6*NoOfHrsPerDay</f>
        <v>720</v>
      </c>
      <c r="P250" s="0" t="n">
        <f aca="false">P$6*NoOfHrsPerDay</f>
        <v>744</v>
      </c>
      <c r="Q250" s="0" t="n">
        <f aca="false">Q$6*NoOfHrsPerDay</f>
        <v>744</v>
      </c>
      <c r="R250" s="0" t="n">
        <f aca="false">R$6*NoOfHrsPerDay</f>
        <v>672</v>
      </c>
      <c r="S250" s="0" t="n">
        <f aca="false">S$6*NoOfHrsPerDay</f>
        <v>744</v>
      </c>
      <c r="T250" s="0" t="n">
        <f aca="false">T$6*NoOfHrsPerDay</f>
        <v>720</v>
      </c>
      <c r="U250" s="0" t="n">
        <f aca="false">U$6*NoOfHrsPerDay</f>
        <v>744</v>
      </c>
      <c r="V250" s="0" t="n">
        <f aca="false">V$6*NoOfHrsPerDay</f>
        <v>720</v>
      </c>
      <c r="W250" s="0" t="n">
        <f aca="false">W$6*NoOfHrsPerDay</f>
        <v>744</v>
      </c>
      <c r="X250" s="0" t="n">
        <f aca="false">X$6*NoOfHrsPerDay</f>
        <v>744</v>
      </c>
      <c r="Y250" s="0" t="n">
        <f aca="false">Y$6*NoOfHrsPerDay</f>
        <v>720</v>
      </c>
      <c r="Z250" s="0" t="n">
        <f aca="false">Z$6*NoOfHrsPerDay</f>
        <v>744</v>
      </c>
      <c r="AA250" s="0" t="n">
        <f aca="false">AA$6*NoOfHrsPerDay</f>
        <v>720</v>
      </c>
      <c r="AB250" s="0" t="n">
        <f aca="false">AB$6*NoOfHrsPerDay</f>
        <v>744</v>
      </c>
      <c r="AC250" s="0" t="n">
        <f aca="false">AC$6*NoOfHrsPerDay</f>
        <v>744</v>
      </c>
      <c r="AD250" s="0" t="n">
        <f aca="false">AD$6*NoOfHrsPerDay</f>
        <v>672</v>
      </c>
      <c r="AE250" s="0" t="n">
        <f aca="false">AE$6*NoOfHrsPerDay</f>
        <v>744</v>
      </c>
      <c r="AO250" s="0" t="n">
        <f aca="false">SUM(E250:P250)</f>
        <v>8784</v>
      </c>
    </row>
    <row r="251" customFormat="false" ht="12.75" hidden="false" customHeight="false" outlineLevel="0" collapsed="false">
      <c r="A251" s="0" t="s">
        <v>12</v>
      </c>
      <c r="B251" s="0" t="n">
        <v>1</v>
      </c>
      <c r="C251" s="0" t="n">
        <v>241</v>
      </c>
      <c r="D251" s="0" t="n">
        <f aca="false">D$6*NoOfHrsPerDay</f>
        <v>744</v>
      </c>
      <c r="E251" s="0" t="n">
        <f aca="false">E$6*NoOfHrsPerDay</f>
        <v>744</v>
      </c>
      <c r="F251" s="0" t="n">
        <f aca="false">F$6*NoOfHrsPerDay</f>
        <v>696</v>
      </c>
      <c r="G251" s="0" t="n">
        <f aca="false">G$6*NoOfHrsPerDay</f>
        <v>744</v>
      </c>
      <c r="H251" s="0" t="n">
        <f aca="false">H$6*NoOfHrsPerDay</f>
        <v>720</v>
      </c>
      <c r="I251" s="0" t="n">
        <f aca="false">I$6*NoOfHrsPerDay</f>
        <v>744</v>
      </c>
      <c r="J251" s="0" t="n">
        <f aca="false">J$6*NoOfHrsPerDay</f>
        <v>720</v>
      </c>
      <c r="K251" s="0" t="n">
        <f aca="false">K$6*NoOfHrsPerDay</f>
        <v>744</v>
      </c>
      <c r="L251" s="0" t="n">
        <f aca="false">L$6*NoOfHrsPerDay</f>
        <v>744</v>
      </c>
      <c r="M251" s="0" t="n">
        <f aca="false">M$6*NoOfHrsPerDay</f>
        <v>720</v>
      </c>
      <c r="N251" s="0" t="n">
        <f aca="false">N$6*NoOfHrsPerDay</f>
        <v>744</v>
      </c>
      <c r="O251" s="0" t="n">
        <f aca="false">O$6*NoOfHrsPerDay</f>
        <v>720</v>
      </c>
      <c r="P251" s="0" t="n">
        <f aca="false">P$6*NoOfHrsPerDay</f>
        <v>744</v>
      </c>
      <c r="Q251" s="0" t="n">
        <f aca="false">Q$6*NoOfHrsPerDay</f>
        <v>744</v>
      </c>
      <c r="R251" s="0" t="n">
        <f aca="false">R$6*NoOfHrsPerDay</f>
        <v>672</v>
      </c>
      <c r="S251" s="0" t="n">
        <f aca="false">S$6*NoOfHrsPerDay</f>
        <v>744</v>
      </c>
      <c r="T251" s="0" t="n">
        <f aca="false">T$6*NoOfHrsPerDay</f>
        <v>720</v>
      </c>
      <c r="U251" s="0" t="n">
        <f aca="false">U$6*NoOfHrsPerDay</f>
        <v>744</v>
      </c>
      <c r="V251" s="0" t="n">
        <f aca="false">V$6*NoOfHrsPerDay</f>
        <v>720</v>
      </c>
      <c r="W251" s="0" t="n">
        <f aca="false">W$6*NoOfHrsPerDay</f>
        <v>744</v>
      </c>
      <c r="X251" s="0" t="n">
        <f aca="false">X$6*NoOfHrsPerDay</f>
        <v>744</v>
      </c>
      <c r="Y251" s="0" t="n">
        <f aca="false">Y$6*NoOfHrsPerDay</f>
        <v>720</v>
      </c>
      <c r="Z251" s="0" t="n">
        <f aca="false">Z$6*NoOfHrsPerDay</f>
        <v>744</v>
      </c>
      <c r="AA251" s="0" t="n">
        <f aca="false">AA$6*NoOfHrsPerDay</f>
        <v>720</v>
      </c>
      <c r="AB251" s="0" t="n">
        <f aca="false">AB$6*NoOfHrsPerDay</f>
        <v>744</v>
      </c>
      <c r="AC251" s="0" t="n">
        <f aca="false">AC$6*NoOfHrsPerDay</f>
        <v>744</v>
      </c>
      <c r="AD251" s="0" t="n">
        <f aca="false">AD$6*NoOfHrsPerDay</f>
        <v>672</v>
      </c>
      <c r="AE251" s="0" t="n">
        <f aca="false">AE$6*NoOfHrsPerDay</f>
        <v>744</v>
      </c>
      <c r="AO251" s="0" t="n">
        <f aca="false">SUM(E251:P251)</f>
        <v>8784</v>
      </c>
    </row>
    <row r="252" customFormat="false" ht="12.75" hidden="false" customHeight="false" outlineLevel="0" collapsed="false">
      <c r="A252" s="0" t="s">
        <v>12</v>
      </c>
      <c r="B252" s="0" t="n">
        <v>1</v>
      </c>
      <c r="C252" s="0" t="n">
        <v>242</v>
      </c>
      <c r="D252" s="0" t="n">
        <f aca="false">D$6*NoOfHrsPerDay</f>
        <v>744</v>
      </c>
      <c r="E252" s="0" t="n">
        <f aca="false">E$6*NoOfHrsPerDay</f>
        <v>744</v>
      </c>
      <c r="F252" s="0" t="n">
        <f aca="false">F$6*NoOfHrsPerDay</f>
        <v>696</v>
      </c>
      <c r="G252" s="0" t="n">
        <f aca="false">G$6*NoOfHrsPerDay</f>
        <v>744</v>
      </c>
      <c r="H252" s="0" t="n">
        <f aca="false">H$6*NoOfHrsPerDay</f>
        <v>720</v>
      </c>
      <c r="I252" s="0" t="n">
        <f aca="false">I$6*NoOfHrsPerDay</f>
        <v>744</v>
      </c>
      <c r="J252" s="0" t="n">
        <f aca="false">J$6*NoOfHrsPerDay</f>
        <v>720</v>
      </c>
      <c r="K252" s="0" t="n">
        <f aca="false">K$6*NoOfHrsPerDay</f>
        <v>744</v>
      </c>
      <c r="L252" s="0" t="n">
        <f aca="false">L$6*NoOfHrsPerDay</f>
        <v>744</v>
      </c>
      <c r="M252" s="0" t="n">
        <f aca="false">M$6*NoOfHrsPerDay</f>
        <v>720</v>
      </c>
      <c r="N252" s="0" t="n">
        <f aca="false">N$6*NoOfHrsPerDay</f>
        <v>744</v>
      </c>
      <c r="O252" s="0" t="n">
        <f aca="false">O$6*NoOfHrsPerDay</f>
        <v>720</v>
      </c>
      <c r="P252" s="0" t="n">
        <f aca="false">P$6*NoOfHrsPerDay</f>
        <v>744</v>
      </c>
      <c r="Q252" s="0" t="n">
        <f aca="false">Q$6*NoOfHrsPerDay</f>
        <v>744</v>
      </c>
      <c r="R252" s="0" t="n">
        <f aca="false">R$6*NoOfHrsPerDay</f>
        <v>672</v>
      </c>
      <c r="S252" s="0" t="n">
        <f aca="false">S$6*NoOfHrsPerDay</f>
        <v>744</v>
      </c>
      <c r="T252" s="0" t="n">
        <f aca="false">T$6*NoOfHrsPerDay</f>
        <v>720</v>
      </c>
      <c r="U252" s="0" t="n">
        <f aca="false">U$6*NoOfHrsPerDay</f>
        <v>744</v>
      </c>
      <c r="V252" s="0" t="n">
        <f aca="false">V$6*NoOfHrsPerDay</f>
        <v>720</v>
      </c>
      <c r="W252" s="0" t="n">
        <f aca="false">W$6*NoOfHrsPerDay</f>
        <v>744</v>
      </c>
      <c r="X252" s="0" t="n">
        <f aca="false">X$6*NoOfHrsPerDay</f>
        <v>744</v>
      </c>
      <c r="Y252" s="0" t="n">
        <f aca="false">Y$6*NoOfHrsPerDay</f>
        <v>720</v>
      </c>
      <c r="Z252" s="0" t="n">
        <f aca="false">Z$6*NoOfHrsPerDay</f>
        <v>744</v>
      </c>
      <c r="AA252" s="0" t="n">
        <f aca="false">AA$6*NoOfHrsPerDay</f>
        <v>720</v>
      </c>
      <c r="AB252" s="0" t="n">
        <f aca="false">AB$6*NoOfHrsPerDay</f>
        <v>744</v>
      </c>
      <c r="AC252" s="0" t="n">
        <f aca="false">AC$6*NoOfHrsPerDay</f>
        <v>744</v>
      </c>
      <c r="AD252" s="0" t="n">
        <f aca="false">AD$6*NoOfHrsPerDay</f>
        <v>672</v>
      </c>
      <c r="AE252" s="0" t="n">
        <f aca="false">AE$6*NoOfHrsPerDay</f>
        <v>744</v>
      </c>
      <c r="AO252" s="0" t="n">
        <f aca="false">SUM(E252:P252)</f>
        <v>8784</v>
      </c>
    </row>
    <row r="253" customFormat="false" ht="12.75" hidden="false" customHeight="false" outlineLevel="0" collapsed="false">
      <c r="A253" s="0" t="s">
        <v>12</v>
      </c>
      <c r="B253" s="0" t="n">
        <v>1</v>
      </c>
      <c r="C253" s="0" t="n">
        <v>243</v>
      </c>
      <c r="D253" s="0" t="n">
        <f aca="false">D$6*NoOfHrsPerDay</f>
        <v>744</v>
      </c>
      <c r="E253" s="0" t="n">
        <f aca="false">E$6*NoOfHrsPerDay</f>
        <v>744</v>
      </c>
      <c r="F253" s="0" t="n">
        <f aca="false">F$6*NoOfHrsPerDay</f>
        <v>696</v>
      </c>
      <c r="G253" s="0" t="n">
        <f aca="false">G$6*NoOfHrsPerDay</f>
        <v>744</v>
      </c>
      <c r="H253" s="0" t="n">
        <f aca="false">H$6*NoOfHrsPerDay</f>
        <v>720</v>
      </c>
      <c r="I253" s="0" t="n">
        <f aca="false">I$6*NoOfHrsPerDay</f>
        <v>744</v>
      </c>
      <c r="J253" s="0" t="n">
        <f aca="false">J$6*NoOfHrsPerDay</f>
        <v>720</v>
      </c>
      <c r="K253" s="0" t="n">
        <f aca="false">K$6*NoOfHrsPerDay</f>
        <v>744</v>
      </c>
      <c r="L253" s="0" t="n">
        <f aca="false">L$6*NoOfHrsPerDay</f>
        <v>744</v>
      </c>
      <c r="M253" s="0" t="n">
        <f aca="false">M$6*NoOfHrsPerDay</f>
        <v>720</v>
      </c>
      <c r="N253" s="0" t="n">
        <f aca="false">N$6*NoOfHrsPerDay</f>
        <v>744</v>
      </c>
      <c r="O253" s="0" t="n">
        <f aca="false">O$6*NoOfHrsPerDay</f>
        <v>720</v>
      </c>
      <c r="P253" s="0" t="n">
        <f aca="false">P$6*NoOfHrsPerDay</f>
        <v>744</v>
      </c>
      <c r="Q253" s="0" t="n">
        <f aca="false">Q$6*NoOfHrsPerDay</f>
        <v>744</v>
      </c>
      <c r="R253" s="0" t="n">
        <f aca="false">R$6*NoOfHrsPerDay</f>
        <v>672</v>
      </c>
      <c r="S253" s="0" t="n">
        <f aca="false">S$6*NoOfHrsPerDay</f>
        <v>744</v>
      </c>
      <c r="T253" s="0" t="n">
        <f aca="false">T$6*NoOfHrsPerDay</f>
        <v>720</v>
      </c>
      <c r="U253" s="0" t="n">
        <f aca="false">U$6*NoOfHrsPerDay</f>
        <v>744</v>
      </c>
      <c r="V253" s="0" t="n">
        <f aca="false">V$6*NoOfHrsPerDay</f>
        <v>720</v>
      </c>
      <c r="W253" s="0" t="n">
        <f aca="false">W$6*NoOfHrsPerDay</f>
        <v>744</v>
      </c>
      <c r="X253" s="0" t="n">
        <f aca="false">X$6*NoOfHrsPerDay</f>
        <v>744</v>
      </c>
      <c r="Y253" s="0" t="n">
        <f aca="false">Y$6*NoOfHrsPerDay</f>
        <v>720</v>
      </c>
      <c r="Z253" s="0" t="n">
        <f aca="false">Z$6*NoOfHrsPerDay</f>
        <v>744</v>
      </c>
      <c r="AA253" s="0" t="n">
        <f aca="false">AA$6*NoOfHrsPerDay</f>
        <v>720</v>
      </c>
      <c r="AB253" s="0" t="n">
        <f aca="false">AB$6*NoOfHrsPerDay</f>
        <v>744</v>
      </c>
      <c r="AC253" s="0" t="n">
        <f aca="false">AC$6*NoOfHrsPerDay</f>
        <v>744</v>
      </c>
      <c r="AD253" s="0" t="n">
        <f aca="false">AD$6*NoOfHrsPerDay</f>
        <v>672</v>
      </c>
      <c r="AE253" s="0" t="n">
        <f aca="false">AE$6*NoOfHrsPerDay</f>
        <v>744</v>
      </c>
      <c r="AO253" s="0" t="n">
        <f aca="false">SUM(E253:P253)</f>
        <v>8784</v>
      </c>
    </row>
    <row r="254" customFormat="false" ht="12.75" hidden="false" customHeight="false" outlineLevel="0" collapsed="false">
      <c r="A254" s="0" t="s">
        <v>12</v>
      </c>
      <c r="B254" s="0" t="n">
        <v>1</v>
      </c>
      <c r="C254" s="0" t="n">
        <v>244</v>
      </c>
      <c r="D254" s="0" t="n">
        <f aca="false">D$6*NoOfHrsPerDay</f>
        <v>744</v>
      </c>
      <c r="E254" s="0" t="n">
        <f aca="false">E$6*NoOfHrsPerDay</f>
        <v>744</v>
      </c>
      <c r="F254" s="0" t="n">
        <f aca="false">F$6*NoOfHrsPerDay</f>
        <v>696</v>
      </c>
      <c r="G254" s="0" t="n">
        <f aca="false">G$6*NoOfHrsPerDay</f>
        <v>744</v>
      </c>
      <c r="H254" s="0" t="n">
        <f aca="false">H$6*NoOfHrsPerDay</f>
        <v>720</v>
      </c>
      <c r="I254" s="0" t="n">
        <f aca="false">I$6*NoOfHrsPerDay</f>
        <v>744</v>
      </c>
      <c r="J254" s="0" t="n">
        <f aca="false">J$6*NoOfHrsPerDay</f>
        <v>720</v>
      </c>
      <c r="K254" s="0" t="n">
        <f aca="false">K$6*NoOfHrsPerDay</f>
        <v>744</v>
      </c>
      <c r="L254" s="0" t="n">
        <f aca="false">L$6*NoOfHrsPerDay</f>
        <v>744</v>
      </c>
      <c r="M254" s="0" t="n">
        <f aca="false">M$6*NoOfHrsPerDay</f>
        <v>720</v>
      </c>
      <c r="N254" s="0" t="n">
        <f aca="false">N$6*NoOfHrsPerDay</f>
        <v>744</v>
      </c>
      <c r="O254" s="0" t="n">
        <f aca="false">O$6*NoOfHrsPerDay</f>
        <v>720</v>
      </c>
      <c r="P254" s="0" t="n">
        <f aca="false">P$6*NoOfHrsPerDay</f>
        <v>744</v>
      </c>
      <c r="Q254" s="0" t="n">
        <f aca="false">Q$6*NoOfHrsPerDay</f>
        <v>744</v>
      </c>
      <c r="R254" s="0" t="n">
        <f aca="false">R$6*NoOfHrsPerDay</f>
        <v>672</v>
      </c>
      <c r="S254" s="0" t="n">
        <f aca="false">S$6*NoOfHrsPerDay</f>
        <v>744</v>
      </c>
      <c r="T254" s="0" t="n">
        <f aca="false">T$6*NoOfHrsPerDay</f>
        <v>720</v>
      </c>
      <c r="U254" s="0" t="n">
        <f aca="false">U$6*NoOfHrsPerDay</f>
        <v>744</v>
      </c>
      <c r="V254" s="0" t="n">
        <f aca="false">V$6*NoOfHrsPerDay</f>
        <v>720</v>
      </c>
      <c r="W254" s="0" t="n">
        <f aca="false">W$6*NoOfHrsPerDay</f>
        <v>744</v>
      </c>
      <c r="X254" s="0" t="n">
        <f aca="false">X$6*NoOfHrsPerDay</f>
        <v>744</v>
      </c>
      <c r="Y254" s="0" t="n">
        <f aca="false">Y$6*NoOfHrsPerDay</f>
        <v>720</v>
      </c>
      <c r="Z254" s="0" t="n">
        <f aca="false">Z$6*NoOfHrsPerDay</f>
        <v>744</v>
      </c>
      <c r="AA254" s="0" t="n">
        <f aca="false">AA$6*NoOfHrsPerDay</f>
        <v>720</v>
      </c>
      <c r="AB254" s="0" t="n">
        <f aca="false">AB$6*NoOfHrsPerDay</f>
        <v>744</v>
      </c>
      <c r="AC254" s="0" t="n">
        <f aca="false">AC$6*NoOfHrsPerDay</f>
        <v>744</v>
      </c>
      <c r="AD254" s="0" t="n">
        <f aca="false">AD$6*NoOfHrsPerDay</f>
        <v>672</v>
      </c>
      <c r="AE254" s="0" t="n">
        <f aca="false">AE$6*NoOfHrsPerDay</f>
        <v>744</v>
      </c>
      <c r="AO254" s="0" t="n">
        <f aca="false">SUM(E254:P254)</f>
        <v>8784</v>
      </c>
    </row>
    <row r="255" customFormat="false" ht="12.75" hidden="false" customHeight="false" outlineLevel="0" collapsed="false">
      <c r="A255" s="0" t="s">
        <v>12</v>
      </c>
      <c r="B255" s="0" t="n">
        <v>1</v>
      </c>
      <c r="C255" s="0" t="n">
        <v>245</v>
      </c>
      <c r="D255" s="0" t="n">
        <f aca="false">D$6*NoOfHrsPerDay</f>
        <v>744</v>
      </c>
      <c r="E255" s="0" t="n">
        <f aca="false">E$6*NoOfHrsPerDay</f>
        <v>744</v>
      </c>
      <c r="F255" s="0" t="n">
        <f aca="false">F$6*NoOfHrsPerDay</f>
        <v>696</v>
      </c>
      <c r="G255" s="0" t="n">
        <f aca="false">G$6*NoOfHrsPerDay</f>
        <v>744</v>
      </c>
      <c r="H255" s="0" t="n">
        <f aca="false">H$6*NoOfHrsPerDay</f>
        <v>720</v>
      </c>
      <c r="I255" s="0" t="n">
        <f aca="false">I$6*NoOfHrsPerDay</f>
        <v>744</v>
      </c>
      <c r="J255" s="0" t="n">
        <f aca="false">J$6*NoOfHrsPerDay</f>
        <v>720</v>
      </c>
      <c r="K255" s="0" t="n">
        <f aca="false">K$6*NoOfHrsPerDay</f>
        <v>744</v>
      </c>
      <c r="L255" s="0" t="n">
        <f aca="false">L$6*NoOfHrsPerDay</f>
        <v>744</v>
      </c>
      <c r="M255" s="0" t="n">
        <f aca="false">M$6*NoOfHrsPerDay</f>
        <v>720</v>
      </c>
      <c r="N255" s="0" t="n">
        <f aca="false">N$6*NoOfHrsPerDay</f>
        <v>744</v>
      </c>
      <c r="O255" s="0" t="n">
        <f aca="false">O$6*NoOfHrsPerDay</f>
        <v>720</v>
      </c>
      <c r="P255" s="0" t="n">
        <f aca="false">P$6*NoOfHrsPerDay</f>
        <v>744</v>
      </c>
      <c r="Q255" s="0" t="n">
        <f aca="false">Q$6*NoOfHrsPerDay</f>
        <v>744</v>
      </c>
      <c r="R255" s="0" t="n">
        <f aca="false">R$6*NoOfHrsPerDay</f>
        <v>672</v>
      </c>
      <c r="S255" s="0" t="n">
        <f aca="false">S$6*NoOfHrsPerDay</f>
        <v>744</v>
      </c>
      <c r="T255" s="0" t="n">
        <f aca="false">T$6*NoOfHrsPerDay</f>
        <v>720</v>
      </c>
      <c r="U255" s="0" t="n">
        <f aca="false">U$6*NoOfHrsPerDay</f>
        <v>744</v>
      </c>
      <c r="V255" s="0" t="n">
        <f aca="false">V$6*NoOfHrsPerDay</f>
        <v>720</v>
      </c>
      <c r="W255" s="0" t="n">
        <f aca="false">W$6*NoOfHrsPerDay</f>
        <v>744</v>
      </c>
      <c r="X255" s="0" t="n">
        <f aca="false">X$6*NoOfHrsPerDay</f>
        <v>744</v>
      </c>
      <c r="Y255" s="0" t="n">
        <f aca="false">Y$6*NoOfHrsPerDay</f>
        <v>720</v>
      </c>
      <c r="Z255" s="0" t="n">
        <f aca="false">Z$6*NoOfHrsPerDay</f>
        <v>744</v>
      </c>
      <c r="AA255" s="0" t="n">
        <f aca="false">AA$6*NoOfHrsPerDay</f>
        <v>720</v>
      </c>
      <c r="AB255" s="0" t="n">
        <f aca="false">AB$6*NoOfHrsPerDay</f>
        <v>744</v>
      </c>
      <c r="AC255" s="0" t="n">
        <f aca="false">AC$6*NoOfHrsPerDay</f>
        <v>744</v>
      </c>
      <c r="AD255" s="0" t="n">
        <f aca="false">AD$6*NoOfHrsPerDay</f>
        <v>672</v>
      </c>
      <c r="AE255" s="0" t="n">
        <f aca="false">AE$6*NoOfHrsPerDay</f>
        <v>744</v>
      </c>
      <c r="AO255" s="0" t="n">
        <f aca="false">SUM(E255:P255)</f>
        <v>8784</v>
      </c>
    </row>
    <row r="256" customFormat="false" ht="12.75" hidden="false" customHeight="false" outlineLevel="0" collapsed="false">
      <c r="A256" s="0" t="s">
        <v>12</v>
      </c>
      <c r="B256" s="0" t="n">
        <v>1</v>
      </c>
      <c r="C256" s="0" t="n">
        <v>246</v>
      </c>
      <c r="D256" s="0" t="n">
        <f aca="false">D$6*NoOfHrsPerDay</f>
        <v>744</v>
      </c>
      <c r="E256" s="0" t="n">
        <f aca="false">E$6*NoOfHrsPerDay</f>
        <v>744</v>
      </c>
      <c r="F256" s="0" t="n">
        <f aca="false">F$6*NoOfHrsPerDay</f>
        <v>696</v>
      </c>
      <c r="G256" s="0" t="n">
        <f aca="false">G$6*NoOfHrsPerDay</f>
        <v>744</v>
      </c>
      <c r="H256" s="0" t="n">
        <f aca="false">H$6*NoOfHrsPerDay</f>
        <v>720</v>
      </c>
      <c r="I256" s="0" t="n">
        <f aca="false">I$6*NoOfHrsPerDay</f>
        <v>744</v>
      </c>
      <c r="J256" s="0" t="n">
        <f aca="false">J$6*NoOfHrsPerDay</f>
        <v>720</v>
      </c>
      <c r="K256" s="0" t="n">
        <f aca="false">K$6*NoOfHrsPerDay</f>
        <v>744</v>
      </c>
      <c r="L256" s="0" t="n">
        <f aca="false">L$6*NoOfHrsPerDay</f>
        <v>744</v>
      </c>
      <c r="M256" s="0" t="n">
        <f aca="false">M$6*NoOfHrsPerDay</f>
        <v>720</v>
      </c>
      <c r="N256" s="0" t="n">
        <f aca="false">N$6*NoOfHrsPerDay</f>
        <v>744</v>
      </c>
      <c r="O256" s="0" t="n">
        <f aca="false">O$6*NoOfHrsPerDay</f>
        <v>720</v>
      </c>
      <c r="P256" s="0" t="n">
        <f aca="false">P$6*NoOfHrsPerDay</f>
        <v>744</v>
      </c>
      <c r="Q256" s="0" t="n">
        <f aca="false">Q$6*NoOfHrsPerDay</f>
        <v>744</v>
      </c>
      <c r="R256" s="0" t="n">
        <f aca="false">R$6*NoOfHrsPerDay</f>
        <v>672</v>
      </c>
      <c r="S256" s="0" t="n">
        <f aca="false">S$6*NoOfHrsPerDay</f>
        <v>744</v>
      </c>
      <c r="T256" s="0" t="n">
        <f aca="false">T$6*NoOfHrsPerDay</f>
        <v>720</v>
      </c>
      <c r="U256" s="0" t="n">
        <f aca="false">U$6*NoOfHrsPerDay</f>
        <v>744</v>
      </c>
      <c r="V256" s="0" t="n">
        <f aca="false">V$6*NoOfHrsPerDay</f>
        <v>720</v>
      </c>
      <c r="W256" s="0" t="n">
        <f aca="false">W$6*NoOfHrsPerDay</f>
        <v>744</v>
      </c>
      <c r="X256" s="0" t="n">
        <f aca="false">X$6*NoOfHrsPerDay</f>
        <v>744</v>
      </c>
      <c r="Y256" s="0" t="n">
        <f aca="false">Y$6*NoOfHrsPerDay</f>
        <v>720</v>
      </c>
      <c r="Z256" s="0" t="n">
        <f aca="false">Z$6*NoOfHrsPerDay</f>
        <v>744</v>
      </c>
      <c r="AA256" s="0" t="n">
        <f aca="false">AA$6*NoOfHrsPerDay</f>
        <v>720</v>
      </c>
      <c r="AB256" s="0" t="n">
        <f aca="false">AB$6*NoOfHrsPerDay</f>
        <v>744</v>
      </c>
      <c r="AC256" s="0" t="n">
        <f aca="false">AC$6*NoOfHrsPerDay</f>
        <v>744</v>
      </c>
      <c r="AD256" s="0" t="n">
        <f aca="false">AD$6*NoOfHrsPerDay</f>
        <v>672</v>
      </c>
      <c r="AE256" s="0" t="n">
        <f aca="false">AE$6*NoOfHrsPerDay</f>
        <v>744</v>
      </c>
      <c r="AO256" s="0" t="n">
        <f aca="false">SUM(E256:P256)</f>
        <v>8784</v>
      </c>
    </row>
    <row r="257" customFormat="false" ht="12.75" hidden="false" customHeight="false" outlineLevel="0" collapsed="false">
      <c r="A257" s="0" t="s">
        <v>12</v>
      </c>
      <c r="B257" s="0" t="n">
        <v>1</v>
      </c>
      <c r="C257" s="0" t="n">
        <v>247</v>
      </c>
      <c r="D257" s="0" t="n">
        <f aca="false">D$6*NoOfHrsPerDay</f>
        <v>744</v>
      </c>
      <c r="E257" s="0" t="n">
        <f aca="false">E$6*NoOfHrsPerDay</f>
        <v>744</v>
      </c>
      <c r="F257" s="0" t="n">
        <f aca="false">F$6*NoOfHrsPerDay</f>
        <v>696</v>
      </c>
      <c r="G257" s="0" t="n">
        <f aca="false">G$6*NoOfHrsPerDay</f>
        <v>744</v>
      </c>
      <c r="H257" s="0" t="n">
        <f aca="false">H$6*NoOfHrsPerDay</f>
        <v>720</v>
      </c>
      <c r="I257" s="0" t="n">
        <f aca="false">I$6*NoOfHrsPerDay</f>
        <v>744</v>
      </c>
      <c r="J257" s="0" t="n">
        <f aca="false">J$6*NoOfHrsPerDay</f>
        <v>720</v>
      </c>
      <c r="K257" s="0" t="n">
        <f aca="false">K$6*NoOfHrsPerDay</f>
        <v>744</v>
      </c>
      <c r="L257" s="0" t="n">
        <f aca="false">L$6*NoOfHrsPerDay</f>
        <v>744</v>
      </c>
      <c r="M257" s="0" t="n">
        <f aca="false">M$6*NoOfHrsPerDay</f>
        <v>720</v>
      </c>
      <c r="N257" s="0" t="n">
        <f aca="false">N$6*NoOfHrsPerDay</f>
        <v>744</v>
      </c>
      <c r="O257" s="0" t="n">
        <f aca="false">O$6*NoOfHrsPerDay</f>
        <v>720</v>
      </c>
      <c r="P257" s="0" t="n">
        <f aca="false">P$6*NoOfHrsPerDay</f>
        <v>744</v>
      </c>
      <c r="Q257" s="0" t="n">
        <f aca="false">Q$6*NoOfHrsPerDay</f>
        <v>744</v>
      </c>
      <c r="R257" s="0" t="n">
        <f aca="false">R$6*NoOfHrsPerDay</f>
        <v>672</v>
      </c>
      <c r="S257" s="0" t="n">
        <f aca="false">S$6*NoOfHrsPerDay</f>
        <v>744</v>
      </c>
      <c r="T257" s="0" t="n">
        <f aca="false">T$6*NoOfHrsPerDay</f>
        <v>720</v>
      </c>
      <c r="U257" s="0" t="n">
        <f aca="false">U$6*NoOfHrsPerDay</f>
        <v>744</v>
      </c>
      <c r="V257" s="0" t="n">
        <f aca="false">V$6*NoOfHrsPerDay</f>
        <v>720</v>
      </c>
      <c r="W257" s="0" t="n">
        <f aca="false">W$6*NoOfHrsPerDay</f>
        <v>744</v>
      </c>
      <c r="X257" s="0" t="n">
        <f aca="false">X$6*NoOfHrsPerDay</f>
        <v>744</v>
      </c>
      <c r="Y257" s="0" t="n">
        <f aca="false">Y$6*NoOfHrsPerDay</f>
        <v>720</v>
      </c>
      <c r="Z257" s="0" t="n">
        <f aca="false">Z$6*NoOfHrsPerDay</f>
        <v>744</v>
      </c>
      <c r="AA257" s="0" t="n">
        <f aca="false">AA$6*NoOfHrsPerDay</f>
        <v>720</v>
      </c>
      <c r="AB257" s="0" t="n">
        <f aca="false">AB$6*NoOfHrsPerDay</f>
        <v>744</v>
      </c>
      <c r="AC257" s="0" t="n">
        <f aca="false">AC$6*NoOfHrsPerDay</f>
        <v>744</v>
      </c>
      <c r="AD257" s="0" t="n">
        <f aca="false">AD$6*NoOfHrsPerDay</f>
        <v>672</v>
      </c>
      <c r="AE257" s="0" t="n">
        <f aca="false">AE$6*NoOfHrsPerDay</f>
        <v>744</v>
      </c>
      <c r="AO257" s="0" t="n">
        <f aca="false">SUM(E257:P257)</f>
        <v>8784</v>
      </c>
    </row>
    <row r="258" customFormat="false" ht="12.75" hidden="false" customHeight="false" outlineLevel="0" collapsed="false">
      <c r="A258" s="0" t="s">
        <v>12</v>
      </c>
      <c r="B258" s="0" t="n">
        <v>1</v>
      </c>
      <c r="C258" s="0" t="n">
        <v>248</v>
      </c>
      <c r="D258" s="0" t="n">
        <f aca="false">D$6*NoOfHrsPerDay</f>
        <v>744</v>
      </c>
      <c r="E258" s="0" t="n">
        <f aca="false">E$6*NoOfHrsPerDay</f>
        <v>744</v>
      </c>
      <c r="F258" s="0" t="n">
        <f aca="false">F$6*NoOfHrsPerDay</f>
        <v>696</v>
      </c>
      <c r="G258" s="0" t="n">
        <f aca="false">G$6*NoOfHrsPerDay</f>
        <v>744</v>
      </c>
      <c r="H258" s="0" t="n">
        <f aca="false">H$6*NoOfHrsPerDay</f>
        <v>720</v>
      </c>
      <c r="I258" s="0" t="n">
        <f aca="false">I$6*NoOfHrsPerDay</f>
        <v>744</v>
      </c>
      <c r="J258" s="0" t="n">
        <f aca="false">J$6*NoOfHrsPerDay</f>
        <v>720</v>
      </c>
      <c r="K258" s="0" t="n">
        <f aca="false">K$6*NoOfHrsPerDay</f>
        <v>744</v>
      </c>
      <c r="L258" s="0" t="n">
        <f aca="false">L$6*NoOfHrsPerDay</f>
        <v>744</v>
      </c>
      <c r="M258" s="0" t="n">
        <f aca="false">M$6*NoOfHrsPerDay</f>
        <v>720</v>
      </c>
      <c r="N258" s="0" t="n">
        <f aca="false">N$6*NoOfHrsPerDay</f>
        <v>744</v>
      </c>
      <c r="O258" s="0" t="n">
        <f aca="false">O$6*NoOfHrsPerDay</f>
        <v>720</v>
      </c>
      <c r="P258" s="0" t="n">
        <f aca="false">P$6*NoOfHrsPerDay</f>
        <v>744</v>
      </c>
      <c r="Q258" s="0" t="n">
        <f aca="false">Q$6*NoOfHrsPerDay</f>
        <v>744</v>
      </c>
      <c r="R258" s="0" t="n">
        <f aca="false">R$6*NoOfHrsPerDay</f>
        <v>672</v>
      </c>
      <c r="S258" s="0" t="n">
        <f aca="false">S$6*NoOfHrsPerDay</f>
        <v>744</v>
      </c>
      <c r="T258" s="0" t="n">
        <f aca="false">T$6*NoOfHrsPerDay</f>
        <v>720</v>
      </c>
      <c r="U258" s="0" t="n">
        <f aca="false">U$6*NoOfHrsPerDay</f>
        <v>744</v>
      </c>
      <c r="V258" s="0" t="n">
        <f aca="false">V$6*NoOfHrsPerDay</f>
        <v>720</v>
      </c>
      <c r="W258" s="0" t="n">
        <f aca="false">W$6*NoOfHrsPerDay</f>
        <v>744</v>
      </c>
      <c r="X258" s="0" t="n">
        <f aca="false">X$6*NoOfHrsPerDay</f>
        <v>744</v>
      </c>
      <c r="Y258" s="0" t="n">
        <f aca="false">Y$6*NoOfHrsPerDay</f>
        <v>720</v>
      </c>
      <c r="Z258" s="0" t="n">
        <f aca="false">Z$6*NoOfHrsPerDay</f>
        <v>744</v>
      </c>
      <c r="AA258" s="0" t="n">
        <f aca="false">AA$6*NoOfHrsPerDay</f>
        <v>720</v>
      </c>
      <c r="AB258" s="0" t="n">
        <f aca="false">AB$6*NoOfHrsPerDay</f>
        <v>744</v>
      </c>
      <c r="AC258" s="0" t="n">
        <f aca="false">AC$6*NoOfHrsPerDay</f>
        <v>744</v>
      </c>
      <c r="AD258" s="0" t="n">
        <f aca="false">AD$6*NoOfHrsPerDay</f>
        <v>672</v>
      </c>
      <c r="AE258" s="0" t="n">
        <f aca="false">AE$6*NoOfHrsPerDay</f>
        <v>744</v>
      </c>
      <c r="AO258" s="0" t="n">
        <f aca="false">SUM(E258:P258)</f>
        <v>8784</v>
      </c>
    </row>
    <row r="259" customFormat="false" ht="12.75" hidden="false" customHeight="false" outlineLevel="0" collapsed="false">
      <c r="A259" s="0" t="s">
        <v>12</v>
      </c>
      <c r="B259" s="0" t="n">
        <v>1</v>
      </c>
      <c r="C259" s="0" t="n">
        <v>249</v>
      </c>
      <c r="D259" s="0" t="n">
        <f aca="false">D$6*NoOfHrsPerDay</f>
        <v>744</v>
      </c>
      <c r="E259" s="0" t="n">
        <f aca="false">E$6*NoOfHrsPerDay</f>
        <v>744</v>
      </c>
      <c r="F259" s="0" t="n">
        <f aca="false">F$6*NoOfHrsPerDay</f>
        <v>696</v>
      </c>
      <c r="G259" s="0" t="n">
        <f aca="false">G$6*NoOfHrsPerDay</f>
        <v>744</v>
      </c>
      <c r="H259" s="0" t="n">
        <f aca="false">H$6*NoOfHrsPerDay</f>
        <v>720</v>
      </c>
      <c r="I259" s="0" t="n">
        <f aca="false">I$6*NoOfHrsPerDay</f>
        <v>744</v>
      </c>
      <c r="J259" s="0" t="n">
        <f aca="false">J$6*NoOfHrsPerDay</f>
        <v>720</v>
      </c>
      <c r="K259" s="0" t="n">
        <f aca="false">K$6*NoOfHrsPerDay</f>
        <v>744</v>
      </c>
      <c r="L259" s="0" t="n">
        <f aca="false">L$6*NoOfHrsPerDay</f>
        <v>744</v>
      </c>
      <c r="M259" s="0" t="n">
        <f aca="false">M$6*NoOfHrsPerDay</f>
        <v>720</v>
      </c>
      <c r="N259" s="0" t="n">
        <f aca="false">N$6*NoOfHrsPerDay</f>
        <v>744</v>
      </c>
      <c r="O259" s="0" t="n">
        <f aca="false">O$6*NoOfHrsPerDay</f>
        <v>720</v>
      </c>
      <c r="P259" s="0" t="n">
        <f aca="false">P$6*NoOfHrsPerDay</f>
        <v>744</v>
      </c>
      <c r="Q259" s="0" t="n">
        <f aca="false">Q$6*NoOfHrsPerDay</f>
        <v>744</v>
      </c>
      <c r="R259" s="0" t="n">
        <f aca="false">R$6*NoOfHrsPerDay</f>
        <v>672</v>
      </c>
      <c r="S259" s="0" t="n">
        <f aca="false">S$6*NoOfHrsPerDay</f>
        <v>744</v>
      </c>
      <c r="T259" s="0" t="n">
        <f aca="false">T$6*NoOfHrsPerDay</f>
        <v>720</v>
      </c>
      <c r="U259" s="0" t="n">
        <f aca="false">U$6*NoOfHrsPerDay</f>
        <v>744</v>
      </c>
      <c r="V259" s="0" t="n">
        <f aca="false">V$6*NoOfHrsPerDay</f>
        <v>720</v>
      </c>
      <c r="W259" s="0" t="n">
        <f aca="false">W$6*NoOfHrsPerDay</f>
        <v>744</v>
      </c>
      <c r="X259" s="0" t="n">
        <f aca="false">X$6*NoOfHrsPerDay</f>
        <v>744</v>
      </c>
      <c r="Y259" s="0" t="n">
        <f aca="false">Y$6*NoOfHrsPerDay</f>
        <v>720</v>
      </c>
      <c r="Z259" s="0" t="n">
        <f aca="false">Z$6*NoOfHrsPerDay</f>
        <v>744</v>
      </c>
      <c r="AA259" s="0" t="n">
        <f aca="false">AA$6*NoOfHrsPerDay</f>
        <v>720</v>
      </c>
      <c r="AB259" s="0" t="n">
        <f aca="false">AB$6*NoOfHrsPerDay</f>
        <v>744</v>
      </c>
      <c r="AC259" s="0" t="n">
        <f aca="false">AC$6*NoOfHrsPerDay</f>
        <v>744</v>
      </c>
      <c r="AD259" s="0" t="n">
        <f aca="false">AD$6*NoOfHrsPerDay</f>
        <v>672</v>
      </c>
      <c r="AE259" s="0" t="n">
        <f aca="false">AE$6*NoOfHrsPerDay</f>
        <v>744</v>
      </c>
      <c r="AO259" s="0" t="n">
        <f aca="false">SUM(E259:P259)</f>
        <v>8784</v>
      </c>
    </row>
    <row r="260" customFormat="false" ht="12.75" hidden="false" customHeight="false" outlineLevel="0" collapsed="false">
      <c r="A260" s="0" t="s">
        <v>12</v>
      </c>
      <c r="B260" s="0" t="n">
        <v>1</v>
      </c>
      <c r="C260" s="0" t="n">
        <v>250</v>
      </c>
      <c r="D260" s="0" t="n">
        <f aca="false">D$6*NoOfHrsPerDay</f>
        <v>744</v>
      </c>
      <c r="E260" s="0" t="n">
        <f aca="false">E$6*NoOfHrsPerDay</f>
        <v>744</v>
      </c>
      <c r="F260" s="0" t="n">
        <f aca="false">F$6*NoOfHrsPerDay</f>
        <v>696</v>
      </c>
      <c r="G260" s="0" t="n">
        <f aca="false">G$6*NoOfHrsPerDay</f>
        <v>744</v>
      </c>
      <c r="H260" s="0" t="n">
        <f aca="false">H$6*NoOfHrsPerDay</f>
        <v>720</v>
      </c>
      <c r="I260" s="0" t="n">
        <f aca="false">I$6*NoOfHrsPerDay</f>
        <v>744</v>
      </c>
      <c r="J260" s="0" t="n">
        <f aca="false">J$6*NoOfHrsPerDay</f>
        <v>720</v>
      </c>
      <c r="K260" s="0" t="n">
        <f aca="false">K$6*NoOfHrsPerDay</f>
        <v>744</v>
      </c>
      <c r="L260" s="0" t="n">
        <f aca="false">L$6*NoOfHrsPerDay</f>
        <v>744</v>
      </c>
      <c r="M260" s="0" t="n">
        <f aca="false">M$6*NoOfHrsPerDay</f>
        <v>720</v>
      </c>
      <c r="N260" s="0" t="n">
        <f aca="false">N$6*NoOfHrsPerDay</f>
        <v>744</v>
      </c>
      <c r="O260" s="0" t="n">
        <f aca="false">O$6*NoOfHrsPerDay</f>
        <v>720</v>
      </c>
      <c r="P260" s="0" t="n">
        <f aca="false">P$6*NoOfHrsPerDay</f>
        <v>744</v>
      </c>
      <c r="Q260" s="0" t="n">
        <f aca="false">Q$6*NoOfHrsPerDay</f>
        <v>744</v>
      </c>
      <c r="R260" s="0" t="n">
        <f aca="false">R$6*NoOfHrsPerDay</f>
        <v>672</v>
      </c>
      <c r="S260" s="0" t="n">
        <f aca="false">S$6*NoOfHrsPerDay</f>
        <v>744</v>
      </c>
      <c r="T260" s="0" t="n">
        <f aca="false">T$6*NoOfHrsPerDay</f>
        <v>720</v>
      </c>
      <c r="U260" s="0" t="n">
        <f aca="false">U$6*NoOfHrsPerDay</f>
        <v>744</v>
      </c>
      <c r="V260" s="0" t="n">
        <f aca="false">V$6*NoOfHrsPerDay</f>
        <v>720</v>
      </c>
      <c r="W260" s="0" t="n">
        <f aca="false">W$6*NoOfHrsPerDay</f>
        <v>744</v>
      </c>
      <c r="X260" s="0" t="n">
        <f aca="false">X$6*NoOfHrsPerDay</f>
        <v>744</v>
      </c>
      <c r="Y260" s="0" t="n">
        <f aca="false">Y$6*NoOfHrsPerDay</f>
        <v>720</v>
      </c>
      <c r="Z260" s="0" t="n">
        <f aca="false">Z$6*NoOfHrsPerDay</f>
        <v>744</v>
      </c>
      <c r="AA260" s="0" t="n">
        <f aca="false">AA$6*NoOfHrsPerDay</f>
        <v>720</v>
      </c>
      <c r="AB260" s="0" t="n">
        <f aca="false">AB$6*NoOfHrsPerDay</f>
        <v>744</v>
      </c>
      <c r="AC260" s="0" t="n">
        <f aca="false">AC$6*NoOfHrsPerDay</f>
        <v>744</v>
      </c>
      <c r="AD260" s="0" t="n">
        <f aca="false">AD$6*NoOfHrsPerDay</f>
        <v>672</v>
      </c>
      <c r="AE260" s="0" t="n">
        <f aca="false">AE$6*NoOfHrsPerDay</f>
        <v>744</v>
      </c>
      <c r="AO260" s="0" t="n">
        <f aca="false">SUM(E260:P260)</f>
        <v>8784</v>
      </c>
    </row>
    <row r="261" customFormat="false" ht="12.75" hidden="false" customHeight="false" outlineLevel="0" collapsed="false">
      <c r="A261" s="0" t="s">
        <v>12</v>
      </c>
      <c r="B261" s="0" t="n">
        <v>1</v>
      </c>
      <c r="C261" s="0" t="n">
        <v>251</v>
      </c>
      <c r="D261" s="0" t="n">
        <f aca="false">D$6*NoOfHrsPerDay</f>
        <v>744</v>
      </c>
      <c r="E261" s="0" t="n">
        <f aca="false">E$6*NoOfHrsPerDay</f>
        <v>744</v>
      </c>
      <c r="F261" s="0" t="n">
        <f aca="false">F$6*NoOfHrsPerDay</f>
        <v>696</v>
      </c>
      <c r="G261" s="0" t="n">
        <f aca="false">G$6*NoOfHrsPerDay</f>
        <v>744</v>
      </c>
      <c r="H261" s="0" t="n">
        <f aca="false">H$6*NoOfHrsPerDay</f>
        <v>720</v>
      </c>
      <c r="I261" s="0" t="n">
        <f aca="false">I$6*NoOfHrsPerDay</f>
        <v>744</v>
      </c>
      <c r="J261" s="0" t="n">
        <f aca="false">J$6*NoOfHrsPerDay</f>
        <v>720</v>
      </c>
      <c r="K261" s="0" t="n">
        <f aca="false">K$6*NoOfHrsPerDay</f>
        <v>744</v>
      </c>
      <c r="L261" s="0" t="n">
        <f aca="false">L$6*NoOfHrsPerDay</f>
        <v>744</v>
      </c>
      <c r="M261" s="0" t="n">
        <f aca="false">M$6*NoOfHrsPerDay</f>
        <v>720</v>
      </c>
      <c r="N261" s="0" t="n">
        <f aca="false">N$6*NoOfHrsPerDay</f>
        <v>744</v>
      </c>
      <c r="O261" s="0" t="n">
        <f aca="false">O$6*NoOfHrsPerDay</f>
        <v>720</v>
      </c>
      <c r="P261" s="0" t="n">
        <f aca="false">P$6*NoOfHrsPerDay</f>
        <v>744</v>
      </c>
      <c r="Q261" s="0" t="n">
        <f aca="false">Q$6*NoOfHrsPerDay</f>
        <v>744</v>
      </c>
      <c r="R261" s="0" t="n">
        <f aca="false">R$6*NoOfHrsPerDay</f>
        <v>672</v>
      </c>
      <c r="S261" s="0" t="n">
        <f aca="false">S$6*NoOfHrsPerDay</f>
        <v>744</v>
      </c>
      <c r="T261" s="0" t="n">
        <f aca="false">T$6*NoOfHrsPerDay</f>
        <v>720</v>
      </c>
      <c r="U261" s="0" t="n">
        <f aca="false">U$6*NoOfHrsPerDay</f>
        <v>744</v>
      </c>
      <c r="V261" s="0" t="n">
        <f aca="false">V$6*NoOfHrsPerDay</f>
        <v>720</v>
      </c>
      <c r="W261" s="0" t="n">
        <f aca="false">W$6*NoOfHrsPerDay</f>
        <v>744</v>
      </c>
      <c r="X261" s="0" t="n">
        <f aca="false">X$6*NoOfHrsPerDay</f>
        <v>744</v>
      </c>
      <c r="Y261" s="0" t="n">
        <f aca="false">Y$6*NoOfHrsPerDay</f>
        <v>720</v>
      </c>
      <c r="Z261" s="0" t="n">
        <f aca="false">Z$6*NoOfHrsPerDay</f>
        <v>744</v>
      </c>
      <c r="AA261" s="0" t="n">
        <f aca="false">AA$6*NoOfHrsPerDay</f>
        <v>720</v>
      </c>
      <c r="AB261" s="0" t="n">
        <f aca="false">AB$6*NoOfHrsPerDay</f>
        <v>744</v>
      </c>
      <c r="AC261" s="0" t="n">
        <f aca="false">AC$6*NoOfHrsPerDay</f>
        <v>744</v>
      </c>
      <c r="AD261" s="0" t="n">
        <f aca="false">AD$6*NoOfHrsPerDay</f>
        <v>672</v>
      </c>
      <c r="AE261" s="0" t="n">
        <f aca="false">AE$6*NoOfHrsPerDay</f>
        <v>744</v>
      </c>
      <c r="AO261" s="0" t="n">
        <f aca="false">SUM(E261:P261)</f>
        <v>8784</v>
      </c>
    </row>
    <row r="262" customFormat="false" ht="12.75" hidden="false" customHeight="false" outlineLevel="0" collapsed="false">
      <c r="A262" s="0" t="s">
        <v>12</v>
      </c>
      <c r="B262" s="0" t="n">
        <v>1</v>
      </c>
      <c r="C262" s="0" t="n">
        <v>252</v>
      </c>
      <c r="D262" s="0" t="n">
        <f aca="false">D$6*NoOfHrsPerDay</f>
        <v>744</v>
      </c>
      <c r="E262" s="0" t="n">
        <f aca="false">E$6*NoOfHrsPerDay</f>
        <v>744</v>
      </c>
      <c r="F262" s="0" t="n">
        <f aca="false">F$6*NoOfHrsPerDay</f>
        <v>696</v>
      </c>
      <c r="G262" s="0" t="n">
        <f aca="false">G$6*NoOfHrsPerDay</f>
        <v>744</v>
      </c>
      <c r="H262" s="0" t="n">
        <f aca="false">H$6*NoOfHrsPerDay</f>
        <v>720</v>
      </c>
      <c r="I262" s="0" t="n">
        <f aca="false">I$6*NoOfHrsPerDay</f>
        <v>744</v>
      </c>
      <c r="J262" s="0" t="n">
        <f aca="false">J$6*NoOfHrsPerDay</f>
        <v>720</v>
      </c>
      <c r="K262" s="0" t="n">
        <f aca="false">K$6*NoOfHrsPerDay</f>
        <v>744</v>
      </c>
      <c r="L262" s="0" t="n">
        <f aca="false">L$6*NoOfHrsPerDay</f>
        <v>744</v>
      </c>
      <c r="M262" s="0" t="n">
        <f aca="false">M$6*NoOfHrsPerDay</f>
        <v>720</v>
      </c>
      <c r="N262" s="0" t="n">
        <f aca="false">N$6*NoOfHrsPerDay</f>
        <v>744</v>
      </c>
      <c r="O262" s="0" t="n">
        <f aca="false">O$6*NoOfHrsPerDay</f>
        <v>720</v>
      </c>
      <c r="P262" s="0" t="n">
        <f aca="false">P$6*NoOfHrsPerDay</f>
        <v>744</v>
      </c>
      <c r="Q262" s="0" t="n">
        <f aca="false">Q$6*NoOfHrsPerDay</f>
        <v>744</v>
      </c>
      <c r="R262" s="0" t="n">
        <f aca="false">R$6*NoOfHrsPerDay</f>
        <v>672</v>
      </c>
      <c r="S262" s="0" t="n">
        <f aca="false">S$6*NoOfHrsPerDay</f>
        <v>744</v>
      </c>
      <c r="T262" s="0" t="n">
        <f aca="false">T$6*NoOfHrsPerDay</f>
        <v>720</v>
      </c>
      <c r="U262" s="0" t="n">
        <f aca="false">U$6*NoOfHrsPerDay</f>
        <v>744</v>
      </c>
      <c r="V262" s="0" t="n">
        <f aca="false">V$6*NoOfHrsPerDay</f>
        <v>720</v>
      </c>
      <c r="W262" s="0" t="n">
        <f aca="false">W$6*NoOfHrsPerDay</f>
        <v>744</v>
      </c>
      <c r="X262" s="0" t="n">
        <f aca="false">X$6*NoOfHrsPerDay</f>
        <v>744</v>
      </c>
      <c r="Y262" s="0" t="n">
        <f aca="false">Y$6*NoOfHrsPerDay</f>
        <v>720</v>
      </c>
      <c r="Z262" s="0" t="n">
        <f aca="false">Z$6*NoOfHrsPerDay</f>
        <v>744</v>
      </c>
      <c r="AA262" s="0" t="n">
        <f aca="false">AA$6*NoOfHrsPerDay</f>
        <v>720</v>
      </c>
      <c r="AB262" s="0" t="n">
        <f aca="false">AB$6*NoOfHrsPerDay</f>
        <v>744</v>
      </c>
      <c r="AC262" s="0" t="n">
        <f aca="false">AC$6*NoOfHrsPerDay</f>
        <v>744</v>
      </c>
      <c r="AD262" s="0" t="n">
        <f aca="false">AD$6*NoOfHrsPerDay</f>
        <v>672</v>
      </c>
      <c r="AE262" s="0" t="n">
        <f aca="false">AE$6*NoOfHrsPerDay</f>
        <v>744</v>
      </c>
      <c r="AO262" s="0" t="n">
        <f aca="false">SUM(E262:P262)</f>
        <v>8784</v>
      </c>
    </row>
    <row r="263" customFormat="false" ht="12.75" hidden="false" customHeight="false" outlineLevel="0" collapsed="false">
      <c r="A263" s="0" t="s">
        <v>12</v>
      </c>
      <c r="B263" s="0" t="n">
        <v>1</v>
      </c>
      <c r="C263" s="0" t="n">
        <v>253</v>
      </c>
      <c r="D263" s="0" t="n">
        <f aca="false">D$6*NoOfHrsPerDay</f>
        <v>744</v>
      </c>
      <c r="E263" s="0" t="n">
        <f aca="false">E$6*NoOfHrsPerDay</f>
        <v>744</v>
      </c>
      <c r="F263" s="0" t="n">
        <f aca="false">F$6*NoOfHrsPerDay</f>
        <v>696</v>
      </c>
      <c r="G263" s="0" t="n">
        <f aca="false">G$6*NoOfHrsPerDay</f>
        <v>744</v>
      </c>
      <c r="H263" s="0" t="n">
        <f aca="false">H$6*NoOfHrsPerDay</f>
        <v>720</v>
      </c>
      <c r="I263" s="0" t="n">
        <f aca="false">I$6*NoOfHrsPerDay</f>
        <v>744</v>
      </c>
      <c r="J263" s="0" t="n">
        <f aca="false">J$6*NoOfHrsPerDay</f>
        <v>720</v>
      </c>
      <c r="K263" s="0" t="n">
        <f aca="false">K$6*NoOfHrsPerDay</f>
        <v>744</v>
      </c>
      <c r="L263" s="0" t="n">
        <f aca="false">L$6*NoOfHrsPerDay</f>
        <v>744</v>
      </c>
      <c r="M263" s="0" t="n">
        <f aca="false">M$6*NoOfHrsPerDay</f>
        <v>720</v>
      </c>
      <c r="N263" s="0" t="n">
        <f aca="false">N$6*NoOfHrsPerDay</f>
        <v>744</v>
      </c>
      <c r="O263" s="0" t="n">
        <f aca="false">O$6*NoOfHrsPerDay</f>
        <v>720</v>
      </c>
      <c r="P263" s="0" t="n">
        <f aca="false">P$6*NoOfHrsPerDay</f>
        <v>744</v>
      </c>
      <c r="Q263" s="0" t="n">
        <f aca="false">Q$6*NoOfHrsPerDay</f>
        <v>744</v>
      </c>
      <c r="R263" s="0" t="n">
        <f aca="false">R$6*NoOfHrsPerDay</f>
        <v>672</v>
      </c>
      <c r="S263" s="0" t="n">
        <f aca="false">S$6*NoOfHrsPerDay</f>
        <v>744</v>
      </c>
      <c r="T263" s="0" t="n">
        <f aca="false">T$6*NoOfHrsPerDay</f>
        <v>720</v>
      </c>
      <c r="U263" s="0" t="n">
        <f aca="false">U$6*NoOfHrsPerDay</f>
        <v>744</v>
      </c>
      <c r="V263" s="0" t="n">
        <f aca="false">V$6*NoOfHrsPerDay</f>
        <v>720</v>
      </c>
      <c r="W263" s="0" t="n">
        <f aca="false">W$6*NoOfHrsPerDay</f>
        <v>744</v>
      </c>
      <c r="X263" s="0" t="n">
        <f aca="false">X$6*NoOfHrsPerDay</f>
        <v>744</v>
      </c>
      <c r="Y263" s="0" t="n">
        <f aca="false">Y$6*NoOfHrsPerDay</f>
        <v>720</v>
      </c>
      <c r="Z263" s="0" t="n">
        <f aca="false">Z$6*NoOfHrsPerDay</f>
        <v>744</v>
      </c>
      <c r="AA263" s="0" t="n">
        <f aca="false">AA$6*NoOfHrsPerDay</f>
        <v>720</v>
      </c>
      <c r="AB263" s="0" t="n">
        <f aca="false">AB$6*NoOfHrsPerDay</f>
        <v>744</v>
      </c>
      <c r="AC263" s="0" t="n">
        <f aca="false">AC$6*NoOfHrsPerDay</f>
        <v>744</v>
      </c>
      <c r="AD263" s="0" t="n">
        <f aca="false">AD$6*NoOfHrsPerDay</f>
        <v>672</v>
      </c>
      <c r="AE263" s="0" t="n">
        <f aca="false">AE$6*NoOfHrsPerDay</f>
        <v>744</v>
      </c>
      <c r="AO263" s="0" t="n">
        <f aca="false">SUM(E263:P263)</f>
        <v>8784</v>
      </c>
    </row>
    <row r="264" customFormat="false" ht="12.75" hidden="false" customHeight="false" outlineLevel="0" collapsed="false">
      <c r="A264" s="0" t="s">
        <v>12</v>
      </c>
      <c r="B264" s="0" t="n">
        <v>1</v>
      </c>
      <c r="C264" s="0" t="n">
        <v>254</v>
      </c>
      <c r="D264" s="0" t="n">
        <f aca="false">D$6*NoOfHrsPerDay</f>
        <v>744</v>
      </c>
      <c r="E264" s="0" t="n">
        <f aca="false">E$6*NoOfHrsPerDay</f>
        <v>744</v>
      </c>
      <c r="F264" s="0" t="n">
        <f aca="false">F$6*NoOfHrsPerDay</f>
        <v>696</v>
      </c>
      <c r="G264" s="0" t="n">
        <f aca="false">G$6*NoOfHrsPerDay</f>
        <v>744</v>
      </c>
      <c r="H264" s="0" t="n">
        <f aca="false">H$6*NoOfHrsPerDay</f>
        <v>720</v>
      </c>
      <c r="I264" s="0" t="n">
        <f aca="false">I$6*NoOfHrsPerDay</f>
        <v>744</v>
      </c>
      <c r="J264" s="0" t="n">
        <f aca="false">J$6*NoOfHrsPerDay</f>
        <v>720</v>
      </c>
      <c r="K264" s="0" t="n">
        <f aca="false">K$6*NoOfHrsPerDay</f>
        <v>744</v>
      </c>
      <c r="L264" s="0" t="n">
        <f aca="false">L$6*NoOfHrsPerDay</f>
        <v>744</v>
      </c>
      <c r="M264" s="0" t="n">
        <f aca="false">M$6*NoOfHrsPerDay</f>
        <v>720</v>
      </c>
      <c r="N264" s="0" t="n">
        <f aca="false">N$6*NoOfHrsPerDay</f>
        <v>744</v>
      </c>
      <c r="O264" s="0" t="n">
        <f aca="false">O$6*NoOfHrsPerDay</f>
        <v>720</v>
      </c>
      <c r="P264" s="0" t="n">
        <f aca="false">P$6*NoOfHrsPerDay</f>
        <v>744</v>
      </c>
      <c r="Q264" s="0" t="n">
        <f aca="false">Q$6*NoOfHrsPerDay</f>
        <v>744</v>
      </c>
      <c r="R264" s="0" t="n">
        <f aca="false">R$6*NoOfHrsPerDay</f>
        <v>672</v>
      </c>
      <c r="S264" s="0" t="n">
        <f aca="false">S$6*NoOfHrsPerDay</f>
        <v>744</v>
      </c>
      <c r="T264" s="0" t="n">
        <f aca="false">T$6*NoOfHrsPerDay</f>
        <v>720</v>
      </c>
      <c r="U264" s="0" t="n">
        <f aca="false">U$6*NoOfHrsPerDay</f>
        <v>744</v>
      </c>
      <c r="V264" s="0" t="n">
        <f aca="false">V$6*NoOfHrsPerDay</f>
        <v>720</v>
      </c>
      <c r="W264" s="0" t="n">
        <f aca="false">W$6*NoOfHrsPerDay</f>
        <v>744</v>
      </c>
      <c r="X264" s="0" t="n">
        <f aca="false">X$6*NoOfHrsPerDay</f>
        <v>744</v>
      </c>
      <c r="Y264" s="0" t="n">
        <f aca="false">Y$6*NoOfHrsPerDay</f>
        <v>720</v>
      </c>
      <c r="Z264" s="0" t="n">
        <f aca="false">Z$6*NoOfHrsPerDay</f>
        <v>744</v>
      </c>
      <c r="AA264" s="0" t="n">
        <f aca="false">AA$6*NoOfHrsPerDay</f>
        <v>720</v>
      </c>
      <c r="AB264" s="0" t="n">
        <f aca="false">AB$6*NoOfHrsPerDay</f>
        <v>744</v>
      </c>
      <c r="AC264" s="0" t="n">
        <f aca="false">AC$6*NoOfHrsPerDay</f>
        <v>744</v>
      </c>
      <c r="AD264" s="0" t="n">
        <f aca="false">AD$6*NoOfHrsPerDay</f>
        <v>672</v>
      </c>
      <c r="AE264" s="0" t="n">
        <f aca="false">AE$6*NoOfHrsPerDay</f>
        <v>744</v>
      </c>
      <c r="AO264" s="0" t="n">
        <f aca="false">SUM(E264:P264)</f>
        <v>8784</v>
      </c>
    </row>
    <row r="265" customFormat="false" ht="12.75" hidden="false" customHeight="false" outlineLevel="0" collapsed="false">
      <c r="A265" s="0" t="s">
        <v>12</v>
      </c>
      <c r="B265" s="0" t="n">
        <v>1</v>
      </c>
      <c r="C265" s="0" t="n">
        <v>255</v>
      </c>
      <c r="D265" s="0" t="n">
        <f aca="false">D$6*NoOfHrsPerDay</f>
        <v>744</v>
      </c>
      <c r="E265" s="0" t="n">
        <f aca="false">E$6*NoOfHrsPerDay</f>
        <v>744</v>
      </c>
      <c r="F265" s="0" t="n">
        <f aca="false">F$6*NoOfHrsPerDay</f>
        <v>696</v>
      </c>
      <c r="G265" s="0" t="n">
        <f aca="false">G$6*NoOfHrsPerDay</f>
        <v>744</v>
      </c>
      <c r="H265" s="0" t="n">
        <f aca="false">H$6*NoOfHrsPerDay</f>
        <v>720</v>
      </c>
      <c r="I265" s="0" t="n">
        <f aca="false">I$6*NoOfHrsPerDay</f>
        <v>744</v>
      </c>
      <c r="J265" s="0" t="n">
        <f aca="false">J$6*NoOfHrsPerDay</f>
        <v>720</v>
      </c>
      <c r="K265" s="0" t="n">
        <f aca="false">K$6*NoOfHrsPerDay</f>
        <v>744</v>
      </c>
      <c r="L265" s="0" t="n">
        <f aca="false">L$6*NoOfHrsPerDay</f>
        <v>744</v>
      </c>
      <c r="M265" s="0" t="n">
        <f aca="false">M$6*NoOfHrsPerDay</f>
        <v>720</v>
      </c>
      <c r="N265" s="0" t="n">
        <f aca="false">N$6*NoOfHrsPerDay</f>
        <v>744</v>
      </c>
      <c r="O265" s="0" t="n">
        <f aca="false">O$6*NoOfHrsPerDay</f>
        <v>720</v>
      </c>
      <c r="P265" s="0" t="n">
        <f aca="false">P$6*NoOfHrsPerDay</f>
        <v>744</v>
      </c>
      <c r="Q265" s="0" t="n">
        <f aca="false">Q$6*NoOfHrsPerDay</f>
        <v>744</v>
      </c>
      <c r="R265" s="0" t="n">
        <f aca="false">R$6*NoOfHrsPerDay</f>
        <v>672</v>
      </c>
      <c r="S265" s="0" t="n">
        <f aca="false">S$6*NoOfHrsPerDay</f>
        <v>744</v>
      </c>
      <c r="T265" s="0" t="n">
        <f aca="false">T$6*NoOfHrsPerDay</f>
        <v>720</v>
      </c>
      <c r="U265" s="0" t="n">
        <f aca="false">U$6*NoOfHrsPerDay</f>
        <v>744</v>
      </c>
      <c r="V265" s="0" t="n">
        <f aca="false">V$6*NoOfHrsPerDay</f>
        <v>720</v>
      </c>
      <c r="W265" s="0" t="n">
        <f aca="false">W$6*NoOfHrsPerDay</f>
        <v>744</v>
      </c>
      <c r="X265" s="0" t="n">
        <f aca="false">X$6*NoOfHrsPerDay</f>
        <v>744</v>
      </c>
      <c r="Y265" s="0" t="n">
        <f aca="false">Y$6*NoOfHrsPerDay</f>
        <v>720</v>
      </c>
      <c r="Z265" s="0" t="n">
        <f aca="false">Z$6*NoOfHrsPerDay</f>
        <v>744</v>
      </c>
      <c r="AA265" s="0" t="n">
        <f aca="false">AA$6*NoOfHrsPerDay</f>
        <v>720</v>
      </c>
      <c r="AB265" s="0" t="n">
        <f aca="false">AB$6*NoOfHrsPerDay</f>
        <v>744</v>
      </c>
      <c r="AC265" s="0" t="n">
        <f aca="false">AC$6*NoOfHrsPerDay</f>
        <v>744</v>
      </c>
      <c r="AD265" s="0" t="n">
        <f aca="false">AD$6*NoOfHrsPerDay</f>
        <v>672</v>
      </c>
      <c r="AE265" s="0" t="n">
        <f aca="false">AE$6*NoOfHrsPerDay</f>
        <v>744</v>
      </c>
      <c r="AO265" s="0" t="n">
        <f aca="false">SUM(E265:P265)</f>
        <v>8784</v>
      </c>
    </row>
    <row r="266" customFormat="false" ht="12.75" hidden="false" customHeight="false" outlineLevel="0" collapsed="false">
      <c r="A266" s="0" t="s">
        <v>12</v>
      </c>
      <c r="B266" s="0" t="n">
        <v>1</v>
      </c>
      <c r="C266" s="0" t="n">
        <v>256</v>
      </c>
      <c r="D266" s="0" t="n">
        <f aca="false">D$6*NoOfHrsPerDay</f>
        <v>744</v>
      </c>
      <c r="E266" s="0" t="n">
        <f aca="false">E$6*NoOfHrsPerDay</f>
        <v>744</v>
      </c>
      <c r="F266" s="0" t="n">
        <f aca="false">F$6*NoOfHrsPerDay</f>
        <v>696</v>
      </c>
      <c r="G266" s="0" t="n">
        <f aca="false">G$6*NoOfHrsPerDay</f>
        <v>744</v>
      </c>
      <c r="H266" s="0" t="n">
        <f aca="false">H$6*NoOfHrsPerDay</f>
        <v>720</v>
      </c>
      <c r="I266" s="0" t="n">
        <f aca="false">I$6*NoOfHrsPerDay</f>
        <v>744</v>
      </c>
      <c r="J266" s="0" t="n">
        <f aca="false">J$6*NoOfHrsPerDay</f>
        <v>720</v>
      </c>
      <c r="K266" s="0" t="n">
        <f aca="false">K$6*NoOfHrsPerDay</f>
        <v>744</v>
      </c>
      <c r="L266" s="0" t="n">
        <f aca="false">L$6*NoOfHrsPerDay</f>
        <v>744</v>
      </c>
      <c r="M266" s="0" t="n">
        <f aca="false">M$6*NoOfHrsPerDay</f>
        <v>720</v>
      </c>
      <c r="N266" s="0" t="n">
        <f aca="false">N$6*NoOfHrsPerDay</f>
        <v>744</v>
      </c>
      <c r="O266" s="0" t="n">
        <f aca="false">O$6*NoOfHrsPerDay</f>
        <v>720</v>
      </c>
      <c r="P266" s="0" t="n">
        <f aca="false">P$6*NoOfHrsPerDay</f>
        <v>744</v>
      </c>
      <c r="Q266" s="0" t="n">
        <f aca="false">Q$6*NoOfHrsPerDay</f>
        <v>744</v>
      </c>
      <c r="R266" s="0" t="n">
        <f aca="false">R$6*NoOfHrsPerDay</f>
        <v>672</v>
      </c>
      <c r="S266" s="0" t="n">
        <f aca="false">S$6*NoOfHrsPerDay</f>
        <v>744</v>
      </c>
      <c r="T266" s="0" t="n">
        <f aca="false">T$6*NoOfHrsPerDay</f>
        <v>720</v>
      </c>
      <c r="U266" s="0" t="n">
        <f aca="false">U$6*NoOfHrsPerDay</f>
        <v>744</v>
      </c>
      <c r="V266" s="0" t="n">
        <f aca="false">V$6*NoOfHrsPerDay</f>
        <v>720</v>
      </c>
      <c r="W266" s="0" t="n">
        <f aca="false">W$6*NoOfHrsPerDay</f>
        <v>744</v>
      </c>
      <c r="X266" s="0" t="n">
        <f aca="false">X$6*NoOfHrsPerDay</f>
        <v>744</v>
      </c>
      <c r="Y266" s="0" t="n">
        <f aca="false">Y$6*NoOfHrsPerDay</f>
        <v>720</v>
      </c>
      <c r="Z266" s="0" t="n">
        <f aca="false">Z$6*NoOfHrsPerDay</f>
        <v>744</v>
      </c>
      <c r="AA266" s="0" t="n">
        <f aca="false">AA$6*NoOfHrsPerDay</f>
        <v>720</v>
      </c>
      <c r="AB266" s="0" t="n">
        <f aca="false">AB$6*NoOfHrsPerDay</f>
        <v>744</v>
      </c>
      <c r="AC266" s="0" t="n">
        <f aca="false">AC$6*NoOfHrsPerDay</f>
        <v>744</v>
      </c>
      <c r="AD266" s="0" t="n">
        <f aca="false">AD$6*NoOfHrsPerDay</f>
        <v>672</v>
      </c>
      <c r="AE266" s="0" t="n">
        <f aca="false">AE$6*NoOfHrsPerDay</f>
        <v>744</v>
      </c>
      <c r="AO266" s="0" t="n">
        <f aca="false">SUM(E266:P266)</f>
        <v>8784</v>
      </c>
    </row>
    <row r="267" customFormat="false" ht="12.75" hidden="false" customHeight="false" outlineLevel="0" collapsed="false">
      <c r="A267" s="0" t="s">
        <v>12</v>
      </c>
      <c r="B267" s="0" t="n">
        <v>1</v>
      </c>
      <c r="C267" s="0" t="n">
        <v>257</v>
      </c>
      <c r="D267" s="0" t="n">
        <f aca="false">D$6*NoOfHrsPerDay</f>
        <v>744</v>
      </c>
      <c r="E267" s="0" t="n">
        <f aca="false">E$6*NoOfHrsPerDay</f>
        <v>744</v>
      </c>
      <c r="F267" s="0" t="n">
        <f aca="false">F$6*NoOfHrsPerDay</f>
        <v>696</v>
      </c>
      <c r="G267" s="0" t="n">
        <f aca="false">G$6*NoOfHrsPerDay</f>
        <v>744</v>
      </c>
      <c r="H267" s="0" t="n">
        <f aca="false">H$6*NoOfHrsPerDay</f>
        <v>720</v>
      </c>
      <c r="I267" s="0" t="n">
        <f aca="false">I$6*NoOfHrsPerDay</f>
        <v>744</v>
      </c>
      <c r="J267" s="0" t="n">
        <f aca="false">J$6*NoOfHrsPerDay</f>
        <v>720</v>
      </c>
      <c r="K267" s="0" t="n">
        <f aca="false">K$6*NoOfHrsPerDay</f>
        <v>744</v>
      </c>
      <c r="L267" s="0" t="n">
        <f aca="false">L$6*NoOfHrsPerDay</f>
        <v>744</v>
      </c>
      <c r="M267" s="0" t="n">
        <f aca="false">M$6*NoOfHrsPerDay</f>
        <v>720</v>
      </c>
      <c r="N267" s="0" t="n">
        <f aca="false">N$6*NoOfHrsPerDay</f>
        <v>744</v>
      </c>
      <c r="O267" s="0" t="n">
        <f aca="false">O$6*NoOfHrsPerDay</f>
        <v>720</v>
      </c>
      <c r="P267" s="0" t="n">
        <f aca="false">P$6*NoOfHrsPerDay</f>
        <v>744</v>
      </c>
      <c r="Q267" s="0" t="n">
        <f aca="false">Q$6*NoOfHrsPerDay</f>
        <v>744</v>
      </c>
      <c r="R267" s="0" t="n">
        <f aca="false">R$6*NoOfHrsPerDay</f>
        <v>672</v>
      </c>
      <c r="S267" s="0" t="n">
        <f aca="false">S$6*NoOfHrsPerDay</f>
        <v>744</v>
      </c>
      <c r="T267" s="0" t="n">
        <f aca="false">T$6*NoOfHrsPerDay</f>
        <v>720</v>
      </c>
      <c r="U267" s="0" t="n">
        <f aca="false">U$6*NoOfHrsPerDay</f>
        <v>744</v>
      </c>
      <c r="V267" s="0" t="n">
        <f aca="false">V$6*NoOfHrsPerDay</f>
        <v>720</v>
      </c>
      <c r="W267" s="0" t="n">
        <f aca="false">W$6*NoOfHrsPerDay</f>
        <v>744</v>
      </c>
      <c r="X267" s="0" t="n">
        <f aca="false">X$6*NoOfHrsPerDay</f>
        <v>744</v>
      </c>
      <c r="Y267" s="0" t="n">
        <f aca="false">Y$6*NoOfHrsPerDay</f>
        <v>720</v>
      </c>
      <c r="Z267" s="0" t="n">
        <f aca="false">Z$6*NoOfHrsPerDay</f>
        <v>744</v>
      </c>
      <c r="AA267" s="0" t="n">
        <f aca="false">AA$6*NoOfHrsPerDay</f>
        <v>720</v>
      </c>
      <c r="AB267" s="0" t="n">
        <f aca="false">AB$6*NoOfHrsPerDay</f>
        <v>744</v>
      </c>
      <c r="AC267" s="0" t="n">
        <f aca="false">AC$6*NoOfHrsPerDay</f>
        <v>744</v>
      </c>
      <c r="AD267" s="0" t="n">
        <f aca="false">AD$6*NoOfHrsPerDay</f>
        <v>672</v>
      </c>
      <c r="AE267" s="0" t="n">
        <f aca="false">AE$6*NoOfHrsPerDay</f>
        <v>744</v>
      </c>
      <c r="AO267" s="0" t="n">
        <f aca="false">SUM(E267:P267)</f>
        <v>8784</v>
      </c>
    </row>
    <row r="268" customFormat="false" ht="12.75" hidden="false" customHeight="false" outlineLevel="0" collapsed="false">
      <c r="A268" s="0" t="s">
        <v>12</v>
      </c>
      <c r="B268" s="0" t="n">
        <v>1</v>
      </c>
      <c r="C268" s="0" t="n">
        <v>258</v>
      </c>
      <c r="D268" s="0" t="n">
        <f aca="false">D$6*NoOfHrsPerDay</f>
        <v>744</v>
      </c>
      <c r="E268" s="0" t="n">
        <f aca="false">E$6*NoOfHrsPerDay</f>
        <v>744</v>
      </c>
      <c r="F268" s="0" t="n">
        <f aca="false">F$6*NoOfHrsPerDay</f>
        <v>696</v>
      </c>
      <c r="G268" s="0" t="n">
        <f aca="false">G$6*NoOfHrsPerDay</f>
        <v>744</v>
      </c>
      <c r="H268" s="0" t="n">
        <f aca="false">H$6*NoOfHrsPerDay</f>
        <v>720</v>
      </c>
      <c r="I268" s="0" t="n">
        <f aca="false">I$6*NoOfHrsPerDay</f>
        <v>744</v>
      </c>
      <c r="J268" s="0" t="n">
        <f aca="false">J$6*NoOfHrsPerDay</f>
        <v>720</v>
      </c>
      <c r="K268" s="0" t="n">
        <f aca="false">K$6*NoOfHrsPerDay</f>
        <v>744</v>
      </c>
      <c r="L268" s="0" t="n">
        <f aca="false">L$6*NoOfHrsPerDay</f>
        <v>744</v>
      </c>
      <c r="M268" s="0" t="n">
        <f aca="false">M$6*NoOfHrsPerDay</f>
        <v>720</v>
      </c>
      <c r="N268" s="0" t="n">
        <f aca="false">N$6*NoOfHrsPerDay</f>
        <v>744</v>
      </c>
      <c r="O268" s="0" t="n">
        <f aca="false">O$6*NoOfHrsPerDay</f>
        <v>720</v>
      </c>
      <c r="P268" s="0" t="n">
        <f aca="false">P$6*NoOfHrsPerDay</f>
        <v>744</v>
      </c>
      <c r="Q268" s="0" t="n">
        <f aca="false">Q$6*NoOfHrsPerDay</f>
        <v>744</v>
      </c>
      <c r="R268" s="0" t="n">
        <f aca="false">R$6*NoOfHrsPerDay</f>
        <v>672</v>
      </c>
      <c r="S268" s="0" t="n">
        <f aca="false">S$6*NoOfHrsPerDay</f>
        <v>744</v>
      </c>
      <c r="T268" s="0" t="n">
        <f aca="false">T$6*NoOfHrsPerDay</f>
        <v>720</v>
      </c>
      <c r="U268" s="0" t="n">
        <f aca="false">U$6*NoOfHrsPerDay</f>
        <v>744</v>
      </c>
      <c r="V268" s="0" t="n">
        <f aca="false">V$6*NoOfHrsPerDay</f>
        <v>720</v>
      </c>
      <c r="W268" s="0" t="n">
        <f aca="false">W$6*NoOfHrsPerDay</f>
        <v>744</v>
      </c>
      <c r="X268" s="0" t="n">
        <f aca="false">X$6*NoOfHrsPerDay</f>
        <v>744</v>
      </c>
      <c r="Y268" s="0" t="n">
        <f aca="false">Y$6*NoOfHrsPerDay</f>
        <v>720</v>
      </c>
      <c r="Z268" s="0" t="n">
        <f aca="false">Z$6*NoOfHrsPerDay</f>
        <v>744</v>
      </c>
      <c r="AA268" s="0" t="n">
        <f aca="false">AA$6*NoOfHrsPerDay</f>
        <v>720</v>
      </c>
      <c r="AB268" s="0" t="n">
        <f aca="false">AB$6*NoOfHrsPerDay</f>
        <v>744</v>
      </c>
      <c r="AC268" s="0" t="n">
        <f aca="false">AC$6*NoOfHrsPerDay</f>
        <v>744</v>
      </c>
      <c r="AD268" s="0" t="n">
        <f aca="false">AD$6*NoOfHrsPerDay</f>
        <v>672</v>
      </c>
      <c r="AE268" s="0" t="n">
        <f aca="false">AE$6*NoOfHrsPerDay</f>
        <v>744</v>
      </c>
      <c r="AO268" s="0" t="n">
        <f aca="false">SUM(E268:P268)</f>
        <v>8784</v>
      </c>
    </row>
    <row r="269" customFormat="false" ht="12.75" hidden="false" customHeight="false" outlineLevel="0" collapsed="false">
      <c r="A269" s="0" t="s">
        <v>12</v>
      </c>
      <c r="B269" s="0" t="n">
        <v>1</v>
      </c>
      <c r="C269" s="0" t="n">
        <v>259</v>
      </c>
      <c r="D269" s="0" t="n">
        <f aca="false">D$6*NoOfHrsPerDay</f>
        <v>744</v>
      </c>
      <c r="E269" s="0" t="n">
        <f aca="false">E$6*NoOfHrsPerDay</f>
        <v>744</v>
      </c>
      <c r="F269" s="0" t="n">
        <f aca="false">F$6*NoOfHrsPerDay</f>
        <v>696</v>
      </c>
      <c r="G269" s="0" t="n">
        <f aca="false">G$6*NoOfHrsPerDay</f>
        <v>744</v>
      </c>
      <c r="H269" s="0" t="n">
        <f aca="false">H$6*NoOfHrsPerDay</f>
        <v>720</v>
      </c>
      <c r="I269" s="0" t="n">
        <f aca="false">I$6*NoOfHrsPerDay</f>
        <v>744</v>
      </c>
      <c r="J269" s="0" t="n">
        <f aca="false">J$6*NoOfHrsPerDay</f>
        <v>720</v>
      </c>
      <c r="K269" s="0" t="n">
        <f aca="false">K$6*NoOfHrsPerDay</f>
        <v>744</v>
      </c>
      <c r="L269" s="0" t="n">
        <f aca="false">L$6*NoOfHrsPerDay</f>
        <v>744</v>
      </c>
      <c r="M269" s="0" t="n">
        <f aca="false">M$6*NoOfHrsPerDay</f>
        <v>720</v>
      </c>
      <c r="N269" s="0" t="n">
        <f aca="false">N$6*NoOfHrsPerDay</f>
        <v>744</v>
      </c>
      <c r="O269" s="0" t="n">
        <f aca="false">O$6*NoOfHrsPerDay</f>
        <v>720</v>
      </c>
      <c r="P269" s="0" t="n">
        <f aca="false">P$6*NoOfHrsPerDay</f>
        <v>744</v>
      </c>
      <c r="Q269" s="0" t="n">
        <f aca="false">Q$6*NoOfHrsPerDay</f>
        <v>744</v>
      </c>
      <c r="R269" s="0" t="n">
        <f aca="false">R$6*NoOfHrsPerDay</f>
        <v>672</v>
      </c>
      <c r="S269" s="0" t="n">
        <f aca="false">S$6*NoOfHrsPerDay</f>
        <v>744</v>
      </c>
      <c r="T269" s="0" t="n">
        <f aca="false">T$6*NoOfHrsPerDay</f>
        <v>720</v>
      </c>
      <c r="U269" s="0" t="n">
        <f aca="false">U$6*NoOfHrsPerDay</f>
        <v>744</v>
      </c>
      <c r="V269" s="0" t="n">
        <f aca="false">V$6*NoOfHrsPerDay</f>
        <v>720</v>
      </c>
      <c r="W269" s="0" t="n">
        <f aca="false">W$6*NoOfHrsPerDay</f>
        <v>744</v>
      </c>
      <c r="X269" s="0" t="n">
        <f aca="false">X$6*NoOfHrsPerDay</f>
        <v>744</v>
      </c>
      <c r="Y269" s="0" t="n">
        <f aca="false">Y$6*NoOfHrsPerDay</f>
        <v>720</v>
      </c>
      <c r="Z269" s="0" t="n">
        <f aca="false">Z$6*NoOfHrsPerDay</f>
        <v>744</v>
      </c>
      <c r="AA269" s="0" t="n">
        <f aca="false">AA$6*NoOfHrsPerDay</f>
        <v>720</v>
      </c>
      <c r="AB269" s="0" t="n">
        <f aca="false">AB$6*NoOfHrsPerDay</f>
        <v>744</v>
      </c>
      <c r="AC269" s="0" t="n">
        <f aca="false">AC$6*NoOfHrsPerDay</f>
        <v>744</v>
      </c>
      <c r="AD269" s="0" t="n">
        <f aca="false">AD$6*NoOfHrsPerDay</f>
        <v>672</v>
      </c>
      <c r="AE269" s="0" t="n">
        <f aca="false">AE$6*NoOfHrsPerDay</f>
        <v>744</v>
      </c>
      <c r="AO269" s="0" t="n">
        <f aca="false">SUM(E269:P269)</f>
        <v>8784</v>
      </c>
    </row>
    <row r="271" customFormat="false" ht="12.75" hidden="false" customHeight="false" outlineLevel="0" collapsed="false">
      <c r="A271" s="0" t="s">
        <v>12</v>
      </c>
      <c r="B271" s="0" t="s">
        <v>28</v>
      </c>
      <c r="C271" s="0" t="s">
        <v>29</v>
      </c>
      <c r="D271" s="17" t="n">
        <f aca="false">SUM(D118:D269)-D273</f>
        <v>111600</v>
      </c>
      <c r="E271" s="17" t="n">
        <f aca="false">SUM(E118:E269)-E273</f>
        <v>111600</v>
      </c>
      <c r="F271" s="17" t="n">
        <f aca="false">SUM(F118:F269)-F273</f>
        <v>104400</v>
      </c>
      <c r="G271" s="17" t="n">
        <f aca="false">SUM(G118:G269)-G273</f>
        <v>111600</v>
      </c>
      <c r="H271" s="17" t="n">
        <f aca="false">SUM(H118:H269)-H273</f>
        <v>108000</v>
      </c>
      <c r="I271" s="17" t="n">
        <f aca="false">SUM(I118:I269)-I273</f>
        <v>111600</v>
      </c>
      <c r="J271" s="17" t="n">
        <f aca="false">SUM(J118:J269)-J273</f>
        <v>108000</v>
      </c>
      <c r="K271" s="17" t="n">
        <f aca="false">SUM(K118:K269)-K273</f>
        <v>111607</v>
      </c>
      <c r="L271" s="17" t="n">
        <f aca="false">SUM(L118:L269)-L273</f>
        <v>111607</v>
      </c>
      <c r="M271" s="17" t="n">
        <f aca="false">SUM(M118:M269)-M273</f>
        <v>108000</v>
      </c>
      <c r="N271" s="17" t="n">
        <f aca="false">SUM(N118:N269)-N273</f>
        <v>111600</v>
      </c>
      <c r="O271" s="17" t="n">
        <f aca="false">SUM(O118:O269)-O273</f>
        <v>108000</v>
      </c>
      <c r="P271" s="17" t="n">
        <f aca="false">SUM(P118:P269)-P273</f>
        <v>111600</v>
      </c>
      <c r="Q271" s="17" t="n">
        <f aca="false">SUM(Q118:Q269)-Q273</f>
        <v>111600</v>
      </c>
      <c r="R271" s="17" t="n">
        <f aca="false">SUM(R118:R269)-R273</f>
        <v>100800</v>
      </c>
      <c r="S271" s="17" t="n">
        <f aca="false">SUM(S118:S269)-S273</f>
        <v>111600</v>
      </c>
      <c r="T271" s="17" t="n">
        <f aca="false">SUM(T118:T269)-T273</f>
        <v>108000</v>
      </c>
      <c r="U271" s="17" t="n">
        <f aca="false">SUM(U118:U269)-U273</f>
        <v>111600</v>
      </c>
      <c r="V271" s="17" t="n">
        <f aca="false">SUM(V118:V269)-V273</f>
        <v>108000</v>
      </c>
      <c r="W271" s="17" t="n">
        <f aca="false">SUM(W118:W269)-W273</f>
        <v>111600</v>
      </c>
      <c r="X271" s="17" t="n">
        <f aca="false">SUM(X118:X269)-X273</f>
        <v>111600</v>
      </c>
      <c r="Y271" s="17" t="n">
        <f aca="false">SUM(Y118:Y269)-Y273</f>
        <v>108000</v>
      </c>
      <c r="Z271" s="17" t="n">
        <f aca="false">SUM(Z118:Z269)-Z273</f>
        <v>111600</v>
      </c>
      <c r="AA271" s="17" t="n">
        <f aca="false">SUM(AA118:AA269)-AA273</f>
        <v>108000</v>
      </c>
      <c r="AB271" s="17" t="n">
        <f aca="false">SUM(AB118:AB269)-AB273</f>
        <v>111600</v>
      </c>
      <c r="AC271" s="17" t="n">
        <f aca="false">SUM(AC118:AC269)-AC273</f>
        <v>111600</v>
      </c>
      <c r="AD271" s="17" t="n">
        <f aca="false">SUM(AD118:AD269)-AD273</f>
        <v>100800</v>
      </c>
      <c r="AE271" s="17" t="n">
        <f aca="false">SUM(AE118:AE269)-AE273</f>
        <v>111600</v>
      </c>
      <c r="AF271" s="17"/>
      <c r="AG271" s="17"/>
      <c r="AH271" s="17"/>
      <c r="AI271" s="17"/>
      <c r="AJ271" s="17"/>
      <c r="AK271" s="17"/>
      <c r="AL271" s="17"/>
      <c r="AM271" s="17"/>
      <c r="AN271" s="17"/>
      <c r="AO271" s="17" t="n">
        <f aca="false">SUM(AO118:AO269)-AO273</f>
        <v>1317614</v>
      </c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</row>
    <row r="272" customFormat="false" ht="12.75" hidden="false" customHeight="false" outlineLevel="0" collapsed="false">
      <c r="A272" s="0" t="s">
        <v>27</v>
      </c>
      <c r="B272" s="0" t="s">
        <v>28</v>
      </c>
      <c r="C272" s="0" t="s">
        <v>29</v>
      </c>
      <c r="D272" s="17" t="n">
        <f aca="false">SUM(D11:D117)</f>
        <v>79608</v>
      </c>
      <c r="E272" s="17" t="n">
        <f aca="false">SUM(E11:E117)</f>
        <v>79608</v>
      </c>
      <c r="F272" s="17" t="n">
        <f aca="false">SUM(F11:F117)</f>
        <v>74472</v>
      </c>
      <c r="G272" s="17" t="n">
        <f aca="false">SUM(G11:G117)</f>
        <v>79608</v>
      </c>
      <c r="H272" s="17" t="n">
        <f aca="false">SUM(H11:H117)</f>
        <v>77040</v>
      </c>
      <c r="I272" s="17" t="n">
        <f aca="false">SUM(I11:I117)</f>
        <v>79608</v>
      </c>
      <c r="J272" s="17" t="n">
        <f aca="false">SUM(J11:J117)</f>
        <v>77040</v>
      </c>
      <c r="K272" s="17" t="n">
        <f aca="false">SUM(K11:K117)</f>
        <v>79608</v>
      </c>
      <c r="L272" s="17" t="n">
        <f aca="false">SUM(L11:L117)</f>
        <v>79608</v>
      </c>
      <c r="M272" s="17" t="n">
        <f aca="false">SUM(M11:M117)</f>
        <v>77040</v>
      </c>
      <c r="N272" s="17" t="n">
        <f aca="false">SUM(N11:N117)</f>
        <v>79608</v>
      </c>
      <c r="O272" s="17" t="n">
        <f aca="false">SUM(O11:O117)</f>
        <v>77040</v>
      </c>
      <c r="P272" s="17" t="n">
        <f aca="false">SUM(P11:P117)</f>
        <v>79608</v>
      </c>
      <c r="Q272" s="17" t="n">
        <f aca="false">SUM(Q11:Q117)</f>
        <v>79608</v>
      </c>
      <c r="R272" s="17" t="n">
        <f aca="false">SUM(R11:R117)</f>
        <v>71904</v>
      </c>
      <c r="S272" s="17" t="n">
        <f aca="false">SUM(S11:S117)</f>
        <v>79608</v>
      </c>
      <c r="T272" s="17" t="n">
        <f aca="false">SUM(T11:T117)</f>
        <v>77040</v>
      </c>
      <c r="U272" s="17" t="n">
        <f aca="false">SUM(U11:U117)</f>
        <v>79608</v>
      </c>
      <c r="V272" s="17" t="n">
        <f aca="false">SUM(V11:V117)</f>
        <v>77040</v>
      </c>
      <c r="W272" s="17" t="n">
        <f aca="false">SUM(W11:W117)</f>
        <v>79608</v>
      </c>
      <c r="X272" s="17" t="n">
        <f aca="false">SUM(X11:X117)</f>
        <v>79608</v>
      </c>
      <c r="Y272" s="17" t="n">
        <f aca="false">SUM(Y11:Y117)</f>
        <v>77040</v>
      </c>
      <c r="Z272" s="17" t="n">
        <f aca="false">SUM(Z11:Z117)</f>
        <v>79608</v>
      </c>
      <c r="AA272" s="17" t="n">
        <f aca="false">SUM(AA11:AA117)</f>
        <v>77040</v>
      </c>
      <c r="AB272" s="17" t="n">
        <f aca="false">SUM(AB11:AB117)</f>
        <v>79608</v>
      </c>
      <c r="AC272" s="17" t="n">
        <f aca="false">SUM(AC11:AC117)</f>
        <v>79608</v>
      </c>
      <c r="AD272" s="17" t="n">
        <f aca="false">SUM(AD11:AD117)</f>
        <v>71904</v>
      </c>
      <c r="AE272" s="17" t="n">
        <f aca="false">SUM(AE11:AE117)</f>
        <v>79608</v>
      </c>
      <c r="AF272" s="17"/>
      <c r="AG272" s="17"/>
      <c r="AH272" s="17"/>
      <c r="AI272" s="17"/>
      <c r="AJ272" s="17"/>
      <c r="AK272" s="17"/>
      <c r="AL272" s="17"/>
      <c r="AM272" s="17"/>
      <c r="AN272" s="17"/>
      <c r="AO272" s="17" t="n">
        <f aca="false">SUM(AO11:AO117)</f>
        <v>939888</v>
      </c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</row>
    <row r="273" customFormat="false" ht="12.75" hidden="false" customHeight="false" outlineLevel="0" collapsed="false">
      <c r="A273" s="0" t="s">
        <v>14</v>
      </c>
      <c r="B273" s="0" t="s">
        <v>28</v>
      </c>
      <c r="C273" s="0" t="s">
        <v>29</v>
      </c>
      <c r="D273" s="17" t="n">
        <f aca="false">SUM(D220:D221)</f>
        <v>1488</v>
      </c>
      <c r="E273" s="17" t="n">
        <f aca="false">SUM(E220:E221)</f>
        <v>1488</v>
      </c>
      <c r="F273" s="17" t="n">
        <f aca="false">SUM(F220:F221)</f>
        <v>1392</v>
      </c>
      <c r="G273" s="17" t="n">
        <f aca="false">SUM(G220:G221)</f>
        <v>1488</v>
      </c>
      <c r="H273" s="17" t="n">
        <f aca="false">SUM(H220:H221)</f>
        <v>1440</v>
      </c>
      <c r="I273" s="17" t="n">
        <f aca="false">SUM(I220:I221)</f>
        <v>1488</v>
      </c>
      <c r="J273" s="17" t="n">
        <f aca="false">SUM(J220:J221)</f>
        <v>1440</v>
      </c>
      <c r="K273" s="17" t="n">
        <f aca="false">SUM(K220:K221)</f>
        <v>1488</v>
      </c>
      <c r="L273" s="17" t="n">
        <f aca="false">SUM(L220:L221)</f>
        <v>1488</v>
      </c>
      <c r="M273" s="17" t="n">
        <f aca="false">SUM(M220:M221)</f>
        <v>1440</v>
      </c>
      <c r="N273" s="17" t="n">
        <f aca="false">SUM(N220:N221)</f>
        <v>1488</v>
      </c>
      <c r="O273" s="17" t="n">
        <f aca="false">SUM(O220:O221)</f>
        <v>1440</v>
      </c>
      <c r="P273" s="17" t="n">
        <f aca="false">SUM(P220:P221)</f>
        <v>1488</v>
      </c>
      <c r="Q273" s="17" t="n">
        <f aca="false">SUM(Q220:Q221)</f>
        <v>1488</v>
      </c>
      <c r="R273" s="17" t="n">
        <f aca="false">SUM(R220:R221)</f>
        <v>1344</v>
      </c>
      <c r="S273" s="17" t="n">
        <f aca="false">SUM(S220:S221)</f>
        <v>1488</v>
      </c>
      <c r="T273" s="17" t="n">
        <f aca="false">SUM(T220:T221)</f>
        <v>1440</v>
      </c>
      <c r="U273" s="17" t="n">
        <f aca="false">SUM(U220:U221)</f>
        <v>1488</v>
      </c>
      <c r="V273" s="17" t="n">
        <f aca="false">SUM(V220:V221)</f>
        <v>1440</v>
      </c>
      <c r="W273" s="17" t="n">
        <f aca="false">SUM(W220:W221)</f>
        <v>1488</v>
      </c>
      <c r="X273" s="17" t="n">
        <f aca="false">SUM(X220:X221)</f>
        <v>1488</v>
      </c>
      <c r="Y273" s="17" t="n">
        <f aca="false">SUM(Y220:Y221)</f>
        <v>1440</v>
      </c>
      <c r="Z273" s="17" t="n">
        <f aca="false">SUM(Z220:Z221)</f>
        <v>1488</v>
      </c>
      <c r="AA273" s="17" t="n">
        <f aca="false">SUM(AA220:AA221)</f>
        <v>1440</v>
      </c>
      <c r="AB273" s="17" t="n">
        <f aca="false">SUM(AB220:AB221)</f>
        <v>1488</v>
      </c>
      <c r="AC273" s="17" t="n">
        <f aca="false">SUM(AC220:AC221)</f>
        <v>1488</v>
      </c>
      <c r="AD273" s="17" t="n">
        <f aca="false">SUM(AD220:AD221)</f>
        <v>1344</v>
      </c>
      <c r="AE273" s="17" t="n">
        <f aca="false">SUM(AE220:AE221)</f>
        <v>1488</v>
      </c>
      <c r="AF273" s="17"/>
      <c r="AG273" s="17"/>
      <c r="AH273" s="17"/>
      <c r="AI273" s="17"/>
      <c r="AJ273" s="17"/>
      <c r="AK273" s="17"/>
      <c r="AL273" s="17"/>
      <c r="AM273" s="17"/>
      <c r="AN273" s="17"/>
      <c r="AO273" s="17" t="n">
        <f aca="false">SUM(AO220:AO221)</f>
        <v>17568</v>
      </c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</row>
    <row r="275" customFormat="false" ht="12.75" hidden="true" customHeight="false" outlineLevel="0" collapsed="false">
      <c r="B275" s="0" t="s">
        <v>58</v>
      </c>
      <c r="D275" s="0" t="n">
        <f aca="false">SUM(D220:D260)</f>
        <v>30504</v>
      </c>
      <c r="E275" s="0" t="n">
        <f aca="false">SUM(E220:E260)</f>
        <v>30504</v>
      </c>
      <c r="F275" s="0" t="n">
        <f aca="false">SUM(F220:F260)</f>
        <v>28536</v>
      </c>
      <c r="G275" s="0" t="n">
        <f aca="false">SUM(G220:G260)</f>
        <v>30504</v>
      </c>
      <c r="H275" s="0" t="n">
        <f aca="false">SUM(H220:H260)</f>
        <v>29520</v>
      </c>
      <c r="I275" s="0" t="n">
        <f aca="false">SUM(I220:I260)</f>
        <v>30504</v>
      </c>
      <c r="J275" s="0" t="n">
        <f aca="false">SUM(J220:J260)</f>
        <v>29520</v>
      </c>
      <c r="K275" s="0" t="n">
        <f aca="false">SUM(K220:K260)</f>
        <v>30504</v>
      </c>
      <c r="L275" s="0" t="n">
        <f aca="false">SUM(L220:L260)</f>
        <v>30504</v>
      </c>
    </row>
    <row r="278" customFormat="false" ht="12.75" hidden="false" customHeight="false" outlineLevel="0" collapsed="false">
      <c r="AB278" s="17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2000-03-14T15:10:37Z</dcterms:created>
  <dc:creator>MARK WALKER</dc:creator>
  <dc:description/>
  <dc:language>en-US</dc:language>
  <cp:lastModifiedBy>Jeff Duff</cp:lastModifiedBy>
  <cp:lastPrinted>2002-03-06T12:30:33Z</cp:lastPrinted>
  <cp:revision>0</cp:revision>
  <dc:subject/>
  <dc:title/>
</cp:coreProperties>
</file>